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readi\Box\s28\"/>
    </mc:Choice>
  </mc:AlternateContent>
  <xr:revisionPtr revIDLastSave="0" documentId="8_{7C95EC2D-8E52-4EC6-BF6A-869E680506A0}" xr6:coauthVersionLast="47" xr6:coauthVersionMax="47" xr10:uidLastSave="{00000000-0000-0000-0000-000000000000}"/>
  <bookViews>
    <workbookView xWindow="14303" yWindow="-98" windowWidth="24195" windowHeight="14476" tabRatio="817" xr2:uid="{00000000-000D-0000-FFFF-FFFF00000000}"/>
  </bookViews>
  <sheets>
    <sheet name="Rosters" sheetId="1" r:id="rId1"/>
    <sheet name="Card Rankings" sheetId="2" r:id="rId2"/>
    <sheet name="UNOWNED_2024" sheetId="3" r:id="rId3"/>
    <sheet name="Last 3 Games Randomizer" sheetId="4" r:id="rId4"/>
    <sheet name="WRTE_Hits" sheetId="9" r:id="rId5"/>
    <sheet name="ALL" sheetId="7" r:id="rId6"/>
    <sheet name="ALL_SOMIFA" sheetId="8" r:id="rId7"/>
  </sheets>
  <definedNames>
    <definedName name="_xlnm._FilterDatabase" localSheetId="5" hidden="1">ALL!$A$2:$G$1646</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8" i="1" l="1"/>
  <c r="C248" i="1" l="1"/>
  <c r="C1724" i="1" l="1"/>
  <c r="C1059" i="1"/>
  <c r="C1393" i="1" l="1"/>
  <c r="I487" i="1"/>
  <c r="C70" i="1"/>
  <c r="H70" i="1"/>
  <c r="I70" i="1"/>
  <c r="J70" i="1"/>
  <c r="K70" i="1"/>
  <c r="L70" i="1"/>
  <c r="M70" i="1"/>
  <c r="N70" i="1"/>
  <c r="O70" i="1"/>
  <c r="P70" i="1"/>
  <c r="Q70" i="1"/>
  <c r="R70" i="1"/>
  <c r="S70" i="1"/>
  <c r="T70" i="1"/>
  <c r="U70" i="1"/>
  <c r="V70" i="1"/>
  <c r="C1056" i="1"/>
  <c r="V454" i="3"/>
  <c r="U454" i="3"/>
  <c r="T454" i="3"/>
  <c r="S454" i="3"/>
  <c r="R454" i="3"/>
  <c r="Q454" i="3"/>
  <c r="P454" i="3"/>
  <c r="O454" i="3"/>
  <c r="N454" i="3"/>
  <c r="M454" i="3"/>
  <c r="L454" i="3"/>
  <c r="K454" i="3"/>
  <c r="J454" i="3"/>
  <c r="I454" i="3"/>
  <c r="H454" i="3"/>
  <c r="C454" i="3"/>
  <c r="C1097" i="1"/>
  <c r="H1097" i="1"/>
  <c r="I1097" i="1"/>
  <c r="J1097" i="1"/>
  <c r="K1097" i="1"/>
  <c r="L1097" i="1"/>
  <c r="M1097" i="1"/>
  <c r="N1097" i="1"/>
  <c r="O1097" i="1"/>
  <c r="P1097" i="1"/>
  <c r="Q1097" i="1"/>
  <c r="R1097" i="1"/>
  <c r="S1097" i="1"/>
  <c r="T1097" i="1"/>
  <c r="U1097" i="1"/>
  <c r="V1097" i="1"/>
  <c r="C453" i="3"/>
  <c r="C1208" i="1"/>
  <c r="H1208" i="1"/>
  <c r="I1208" i="1"/>
  <c r="J1208" i="1"/>
  <c r="K1208" i="1"/>
  <c r="L1208" i="1"/>
  <c r="M1208" i="1"/>
  <c r="N1208" i="1"/>
  <c r="O1208" i="1"/>
  <c r="P1208" i="1"/>
  <c r="Q1208" i="1"/>
  <c r="R1208" i="1"/>
  <c r="S1208" i="1"/>
  <c r="T1208" i="1"/>
  <c r="U1208" i="1"/>
  <c r="V1208" i="1"/>
  <c r="C1187" i="1"/>
  <c r="H1187" i="1"/>
  <c r="I1187" i="1"/>
  <c r="J1187" i="1"/>
  <c r="K1187" i="1"/>
  <c r="L1187" i="1"/>
  <c r="M1187" i="1"/>
  <c r="N1187" i="1"/>
  <c r="O1187" i="1"/>
  <c r="P1187" i="1"/>
  <c r="Q1187" i="1"/>
  <c r="R1187" i="1"/>
  <c r="S1187" i="1"/>
  <c r="T1187" i="1"/>
  <c r="U1187" i="1"/>
  <c r="V1187" i="1"/>
  <c r="C1195" i="1"/>
  <c r="H1195" i="1"/>
  <c r="I1195" i="1"/>
  <c r="J1195" i="1"/>
  <c r="K1195" i="1"/>
  <c r="L1195" i="1"/>
  <c r="M1195" i="1"/>
  <c r="N1195" i="1"/>
  <c r="O1195" i="1"/>
  <c r="P1195" i="1"/>
  <c r="Q1195" i="1"/>
  <c r="R1195" i="1"/>
  <c r="S1195" i="1"/>
  <c r="T1195" i="1"/>
  <c r="U1195" i="1"/>
  <c r="V1195" i="1"/>
  <c r="C597" i="1"/>
  <c r="H597" i="1"/>
  <c r="I597" i="1"/>
  <c r="J597" i="1"/>
  <c r="K597" i="1"/>
  <c r="L597" i="1"/>
  <c r="M597" i="1"/>
  <c r="N597" i="1"/>
  <c r="O597" i="1"/>
  <c r="P597" i="1"/>
  <c r="Q597" i="1"/>
  <c r="R597" i="1"/>
  <c r="S597" i="1"/>
  <c r="T597" i="1"/>
  <c r="U597" i="1"/>
  <c r="V597" i="1"/>
  <c r="C1217" i="1"/>
  <c r="H1217" i="1"/>
  <c r="I1217" i="1"/>
  <c r="J1217" i="1"/>
  <c r="K1217" i="1"/>
  <c r="L1217" i="1"/>
  <c r="M1217" i="1"/>
  <c r="N1217" i="1"/>
  <c r="O1217" i="1"/>
  <c r="P1217" i="1"/>
  <c r="Q1217" i="1"/>
  <c r="R1217" i="1"/>
  <c r="S1217" i="1"/>
  <c r="T1217" i="1"/>
  <c r="U1217" i="1"/>
  <c r="V1217" i="1"/>
  <c r="C452" i="3"/>
  <c r="C595" i="1"/>
  <c r="H595" i="1"/>
  <c r="I595" i="1"/>
  <c r="J595" i="1"/>
  <c r="K595" i="1"/>
  <c r="L595" i="1"/>
  <c r="M595" i="1"/>
  <c r="N595" i="1"/>
  <c r="O595" i="1"/>
  <c r="P595" i="1"/>
  <c r="Q595" i="1"/>
  <c r="R595" i="1"/>
  <c r="S595" i="1"/>
  <c r="T595" i="1"/>
  <c r="U595" i="1"/>
  <c r="V595" i="1"/>
  <c r="C1216" i="1"/>
  <c r="H1216" i="1"/>
  <c r="I1216" i="1"/>
  <c r="J1216" i="1"/>
  <c r="K1216" i="1"/>
  <c r="L1216" i="1"/>
  <c r="M1216" i="1"/>
  <c r="N1216" i="1"/>
  <c r="O1216" i="1"/>
  <c r="P1216" i="1"/>
  <c r="Q1216" i="1"/>
  <c r="R1216" i="1"/>
  <c r="S1216" i="1"/>
  <c r="T1216" i="1"/>
  <c r="U1216" i="1"/>
  <c r="V1216" i="1"/>
  <c r="C596" i="1"/>
  <c r="H596" i="1"/>
  <c r="I596" i="1"/>
  <c r="J596" i="1"/>
  <c r="K596" i="1"/>
  <c r="L596" i="1"/>
  <c r="M596" i="1"/>
  <c r="N596" i="1"/>
  <c r="O596" i="1"/>
  <c r="P596" i="1"/>
  <c r="Q596" i="1"/>
  <c r="R596" i="1"/>
  <c r="S596" i="1"/>
  <c r="T596" i="1"/>
  <c r="U596" i="1"/>
  <c r="V596" i="1"/>
  <c r="C616" i="1"/>
  <c r="C1895" i="1"/>
  <c r="H1895" i="1"/>
  <c r="I1895" i="1"/>
  <c r="J1895" i="1"/>
  <c r="K1895" i="1"/>
  <c r="L1895" i="1"/>
  <c r="M1895" i="1"/>
  <c r="N1895" i="1"/>
  <c r="O1895" i="1"/>
  <c r="P1895" i="1"/>
  <c r="Q1895" i="1"/>
  <c r="R1895" i="1"/>
  <c r="S1895" i="1"/>
  <c r="T1895" i="1"/>
  <c r="U1895" i="1"/>
  <c r="V1895" i="1"/>
  <c r="C1702" i="1"/>
  <c r="H1702" i="1"/>
  <c r="I1702" i="1"/>
  <c r="J1702" i="1"/>
  <c r="K1702" i="1"/>
  <c r="L1702" i="1"/>
  <c r="M1702" i="1"/>
  <c r="N1702" i="1"/>
  <c r="O1702" i="1"/>
  <c r="P1702" i="1"/>
  <c r="Q1702" i="1"/>
  <c r="R1702" i="1"/>
  <c r="S1702" i="1"/>
  <c r="T1702" i="1"/>
  <c r="U1702" i="1"/>
  <c r="V1702" i="1"/>
  <c r="C448" i="3"/>
  <c r="C1491" i="1"/>
  <c r="C447" i="3"/>
  <c r="C446" i="3"/>
  <c r="C1063" i="1"/>
  <c r="H1063" i="1"/>
  <c r="I1063" i="1"/>
  <c r="J1063" i="1"/>
  <c r="K1063" i="1"/>
  <c r="L1063" i="1"/>
  <c r="M1063" i="1"/>
  <c r="N1063" i="1"/>
  <c r="O1063" i="1"/>
  <c r="P1063" i="1"/>
  <c r="Q1063" i="1"/>
  <c r="R1063" i="1"/>
  <c r="S1063" i="1"/>
  <c r="T1063" i="1"/>
  <c r="U1063" i="1"/>
  <c r="V1063" i="1"/>
  <c r="C445" i="3"/>
  <c r="C444" i="3"/>
  <c r="C1070" i="1"/>
  <c r="C1477" i="1"/>
  <c r="C1171" i="1"/>
  <c r="H1171" i="1"/>
  <c r="I1171" i="1"/>
  <c r="J1171" i="1"/>
  <c r="K1171" i="1"/>
  <c r="L1171" i="1"/>
  <c r="M1171" i="1"/>
  <c r="N1171" i="1"/>
  <c r="O1171" i="1"/>
  <c r="P1171" i="1"/>
  <c r="Q1171" i="1"/>
  <c r="R1171" i="1"/>
  <c r="S1171" i="1"/>
  <c r="T1171" i="1"/>
  <c r="U1171" i="1"/>
  <c r="V1171" i="1"/>
  <c r="C992" i="1"/>
  <c r="V992" i="1"/>
  <c r="U992" i="1"/>
  <c r="T992" i="1"/>
  <c r="S992" i="1"/>
  <c r="R992" i="1"/>
  <c r="Q992" i="1"/>
  <c r="P992" i="1"/>
  <c r="O992" i="1"/>
  <c r="N992" i="1"/>
  <c r="M992" i="1"/>
  <c r="L992" i="1"/>
  <c r="K992" i="1"/>
  <c r="J992" i="1"/>
  <c r="I992" i="1"/>
  <c r="H992" i="1"/>
  <c r="C1003" i="1"/>
  <c r="C1009" i="1"/>
  <c r="H1009" i="1"/>
  <c r="I1009" i="1"/>
  <c r="J1009" i="1"/>
  <c r="K1009" i="1"/>
  <c r="L1009" i="1"/>
  <c r="M1009" i="1"/>
  <c r="N1009" i="1"/>
  <c r="O1009" i="1"/>
  <c r="P1009" i="1"/>
  <c r="Q1009" i="1"/>
  <c r="R1009" i="1"/>
  <c r="S1009" i="1"/>
  <c r="T1009" i="1"/>
  <c r="U1009" i="1"/>
  <c r="V1009" i="1"/>
  <c r="C1210" i="1"/>
  <c r="H1210" i="1"/>
  <c r="I1210" i="1"/>
  <c r="J1210" i="1"/>
  <c r="K1210" i="1"/>
  <c r="L1210" i="1"/>
  <c r="M1210" i="1"/>
  <c r="N1210" i="1"/>
  <c r="O1210" i="1"/>
  <c r="P1210" i="1"/>
  <c r="Q1210" i="1"/>
  <c r="R1210" i="1"/>
  <c r="S1210" i="1"/>
  <c r="T1210" i="1"/>
  <c r="U1210" i="1"/>
  <c r="V1210" i="1"/>
  <c r="C1293" i="1"/>
  <c r="C1292" i="1"/>
  <c r="C1250" i="1"/>
  <c r="H1250" i="1"/>
  <c r="I1250" i="1"/>
  <c r="J1250" i="1"/>
  <c r="K1250" i="1"/>
  <c r="L1250" i="1"/>
  <c r="M1250" i="1"/>
  <c r="N1250" i="1"/>
  <c r="O1250" i="1"/>
  <c r="P1250" i="1"/>
  <c r="Q1250" i="1"/>
  <c r="R1250" i="1"/>
  <c r="S1250" i="1"/>
  <c r="T1250" i="1"/>
  <c r="U1250" i="1"/>
  <c r="V1250" i="1"/>
  <c r="C1249" i="1"/>
  <c r="C443" i="3"/>
  <c r="C1793" i="1"/>
  <c r="C842" i="1"/>
  <c r="C1837" i="1"/>
  <c r="H1837" i="1"/>
  <c r="I1837" i="1"/>
  <c r="J1837" i="1"/>
  <c r="K1837" i="1"/>
  <c r="L1837" i="1"/>
  <c r="M1837" i="1"/>
  <c r="N1837" i="1"/>
  <c r="O1837" i="1"/>
  <c r="P1837" i="1"/>
  <c r="Q1837" i="1"/>
  <c r="R1837" i="1"/>
  <c r="S1837" i="1"/>
  <c r="T1837" i="1"/>
  <c r="U1837" i="1"/>
  <c r="V1837" i="1"/>
  <c r="C441" i="3"/>
  <c r="C1858" i="1"/>
  <c r="H1858" i="1"/>
  <c r="I1858" i="1"/>
  <c r="J1858" i="1"/>
  <c r="K1858" i="1"/>
  <c r="L1858" i="1"/>
  <c r="M1858" i="1"/>
  <c r="N1858" i="1"/>
  <c r="O1858" i="1"/>
  <c r="P1858" i="1"/>
  <c r="Q1858" i="1"/>
  <c r="R1858" i="1"/>
  <c r="S1858" i="1"/>
  <c r="T1858" i="1"/>
  <c r="U1858" i="1"/>
  <c r="V1858" i="1"/>
  <c r="C440" i="3"/>
  <c r="C1819" i="1"/>
  <c r="C1332" i="1"/>
  <c r="H1332" i="1"/>
  <c r="I1332" i="1"/>
  <c r="J1332" i="1"/>
  <c r="K1332" i="1"/>
  <c r="L1332" i="1"/>
  <c r="M1332" i="1"/>
  <c r="N1332" i="1"/>
  <c r="O1332" i="1"/>
  <c r="P1332" i="1"/>
  <c r="Q1332" i="1"/>
  <c r="R1332" i="1"/>
  <c r="S1332" i="1"/>
  <c r="T1332" i="1"/>
  <c r="U1332" i="1"/>
  <c r="V1332" i="1"/>
  <c r="C1316" i="1"/>
  <c r="H1316" i="1"/>
  <c r="I1316" i="1"/>
  <c r="J1316" i="1"/>
  <c r="K1316" i="1"/>
  <c r="L1316" i="1"/>
  <c r="M1316" i="1"/>
  <c r="N1316" i="1"/>
  <c r="O1316" i="1"/>
  <c r="P1316" i="1"/>
  <c r="Q1316" i="1"/>
  <c r="R1316" i="1"/>
  <c r="S1316" i="1"/>
  <c r="T1316" i="1"/>
  <c r="U1316" i="1"/>
  <c r="V1316" i="1"/>
  <c r="C1351" i="1"/>
  <c r="H1351" i="1"/>
  <c r="I1351" i="1"/>
  <c r="J1351" i="1"/>
  <c r="K1351" i="1"/>
  <c r="L1351" i="1"/>
  <c r="M1351" i="1"/>
  <c r="N1351" i="1"/>
  <c r="O1351" i="1"/>
  <c r="P1351" i="1"/>
  <c r="Q1351" i="1"/>
  <c r="R1351" i="1"/>
  <c r="S1351" i="1"/>
  <c r="T1351" i="1"/>
  <c r="U1351" i="1"/>
  <c r="V1351" i="1"/>
  <c r="I626" i="1"/>
  <c r="C651" i="1"/>
  <c r="H651" i="1"/>
  <c r="I651" i="1"/>
  <c r="J651" i="1"/>
  <c r="K651" i="1"/>
  <c r="L651" i="1"/>
  <c r="M651" i="1"/>
  <c r="N651" i="1"/>
  <c r="O651" i="1"/>
  <c r="P651" i="1"/>
  <c r="Q651" i="1"/>
  <c r="R651" i="1"/>
  <c r="S651" i="1"/>
  <c r="T651" i="1"/>
  <c r="U651" i="1"/>
  <c r="V651" i="1"/>
  <c r="C621" i="1"/>
  <c r="C502" i="1"/>
  <c r="H502" i="1"/>
  <c r="I502" i="1"/>
  <c r="J502" i="1"/>
  <c r="K502" i="1"/>
  <c r="L502" i="1"/>
  <c r="M502" i="1"/>
  <c r="N502" i="1"/>
  <c r="O502" i="1"/>
  <c r="P502" i="1"/>
  <c r="Q502" i="1"/>
  <c r="R502" i="1"/>
  <c r="S502" i="1"/>
  <c r="T502" i="1"/>
  <c r="U502" i="1"/>
  <c r="V502" i="1"/>
  <c r="C496" i="1"/>
  <c r="C473" i="1" l="1"/>
  <c r="C454" i="1"/>
  <c r="C445" i="1"/>
  <c r="H445" i="1"/>
  <c r="I445" i="1"/>
  <c r="J445" i="1"/>
  <c r="K445" i="1"/>
  <c r="L445" i="1"/>
  <c r="M445" i="1"/>
  <c r="N445" i="1"/>
  <c r="O445" i="1"/>
  <c r="P445" i="1"/>
  <c r="Q445" i="1"/>
  <c r="R445" i="1"/>
  <c r="S445" i="1"/>
  <c r="T445" i="1"/>
  <c r="U445" i="1"/>
  <c r="V445" i="1"/>
  <c r="C437" i="3"/>
  <c r="C393" i="1"/>
  <c r="H393" i="1"/>
  <c r="I393" i="1"/>
  <c r="J393" i="1"/>
  <c r="K393" i="1"/>
  <c r="L393" i="1"/>
  <c r="M393" i="1"/>
  <c r="N393" i="1"/>
  <c r="O393" i="1"/>
  <c r="P393" i="1"/>
  <c r="Q393" i="1"/>
  <c r="R393" i="1"/>
  <c r="S393" i="1"/>
  <c r="T393" i="1"/>
  <c r="U393" i="1"/>
  <c r="V393" i="1"/>
  <c r="C296" i="1"/>
  <c r="H296" i="1"/>
  <c r="I296" i="1"/>
  <c r="J296" i="1"/>
  <c r="K296" i="1"/>
  <c r="L296" i="1"/>
  <c r="M296" i="1"/>
  <c r="N296" i="1"/>
  <c r="O296" i="1"/>
  <c r="P296" i="1"/>
  <c r="Q296" i="1"/>
  <c r="R296" i="1"/>
  <c r="S296" i="1"/>
  <c r="T296" i="1"/>
  <c r="U296" i="1"/>
  <c r="V296" i="1"/>
  <c r="C295" i="1"/>
  <c r="R1333" i="7"/>
  <c r="I73" i="1"/>
  <c r="C280" i="3" l="1"/>
  <c r="P278" i="3"/>
  <c r="C273" i="3"/>
  <c r="C272" i="3"/>
  <c r="P356" i="3"/>
  <c r="C355" i="3"/>
  <c r="C352" i="3"/>
  <c r="C311" i="3"/>
  <c r="C310" i="3"/>
  <c r="C309" i="3"/>
  <c r="C308" i="3"/>
  <c r="C307" i="3"/>
  <c r="B191" i="3"/>
  <c r="C188" i="3"/>
  <c r="C184" i="3"/>
  <c r="C182" i="3"/>
  <c r="C379" i="3"/>
  <c r="C204" i="3"/>
  <c r="C203" i="3"/>
  <c r="C202" i="3"/>
  <c r="P200" i="3"/>
  <c r="C200" i="3"/>
  <c r="C270" i="3"/>
  <c r="C264" i="3"/>
  <c r="C262" i="3"/>
  <c r="C254" i="3"/>
  <c r="C253" i="3"/>
  <c r="P241" i="3"/>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193" i="9"/>
  <c r="K58" i="9"/>
  <c r="K59" i="9"/>
  <c r="K60" i="9"/>
  <c r="K61" i="9"/>
  <c r="K62" i="9"/>
  <c r="K63" i="9"/>
  <c r="K64" i="9"/>
  <c r="K65" i="9"/>
  <c r="K66" i="9"/>
  <c r="K67" i="9"/>
  <c r="K57" i="9"/>
  <c r="K3" i="9"/>
  <c r="K4" i="9"/>
  <c r="K5" i="9"/>
  <c r="K6" i="9"/>
  <c r="K7" i="9"/>
  <c r="K8" i="9"/>
  <c r="K9" i="9"/>
  <c r="K10" i="9"/>
  <c r="K11" i="9"/>
  <c r="K12" i="9"/>
  <c r="K13" i="9"/>
  <c r="K14" i="9"/>
  <c r="K15" i="9"/>
  <c r="K16" i="9"/>
  <c r="K17" i="9"/>
  <c r="K18" i="9"/>
  <c r="K19" i="9"/>
  <c r="K20" i="9"/>
  <c r="K21" i="9"/>
  <c r="K22" i="9"/>
  <c r="K23" i="9"/>
  <c r="K24" i="9"/>
  <c r="K2" i="9"/>
  <c r="R1568" i="7"/>
  <c r="S1568" i="7" s="1"/>
  <c r="J3" i="9"/>
  <c r="J4" i="9"/>
  <c r="J5" i="9"/>
  <c r="J6" i="9"/>
  <c r="J7" i="9"/>
  <c r="J8" i="9"/>
  <c r="J9" i="9"/>
  <c r="J10" i="9"/>
  <c r="J11" i="9"/>
  <c r="J12" i="9"/>
  <c r="J13" i="9"/>
  <c r="J14" i="9"/>
  <c r="J15" i="9"/>
  <c r="J16" i="9"/>
  <c r="J17" i="9"/>
  <c r="J18" i="9"/>
  <c r="J19" i="9"/>
  <c r="J20" i="9"/>
  <c r="J21" i="9"/>
  <c r="J22" i="9"/>
  <c r="J23" i="9"/>
  <c r="J24" i="9"/>
  <c r="J2"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C431" i="3"/>
  <c r="C425" i="3"/>
  <c r="C424" i="3"/>
  <c r="P171" i="3" l="1"/>
  <c r="P291" i="3"/>
  <c r="I558" i="1"/>
  <c r="C249" i="3" l="1"/>
  <c r="C248" i="3"/>
  <c r="C247" i="3"/>
  <c r="C245" i="3"/>
  <c r="A329" i="3"/>
  <c r="C1358" i="1"/>
  <c r="G487" i="1"/>
  <c r="E487" i="1"/>
  <c r="B220" i="3"/>
  <c r="A220" i="3"/>
  <c r="C418" i="3"/>
  <c r="C413" i="3"/>
  <c r="C408" i="3"/>
  <c r="V375" i="3"/>
  <c r="U375" i="3"/>
  <c r="T375" i="3"/>
  <c r="S375" i="3"/>
  <c r="R375" i="3"/>
  <c r="Q375" i="3"/>
  <c r="P375" i="3"/>
  <c r="O375" i="3"/>
  <c r="N375" i="3"/>
  <c r="M375" i="3"/>
  <c r="L375" i="3"/>
  <c r="K375" i="3"/>
  <c r="J375" i="3"/>
  <c r="I375" i="3"/>
  <c r="H375" i="3"/>
  <c r="C375" i="3"/>
  <c r="C374" i="3"/>
  <c r="C373" i="3"/>
  <c r="C372" i="3"/>
  <c r="P371" i="3"/>
  <c r="C403" i="3"/>
  <c r="C402" i="3"/>
  <c r="C399" i="3"/>
  <c r="C395" i="3"/>
  <c r="E1658" i="1"/>
  <c r="C392" i="3"/>
  <c r="C153" i="3"/>
  <c r="C169" i="3"/>
  <c r="F1797" i="1"/>
  <c r="I1797" i="1"/>
  <c r="G1797" i="1"/>
  <c r="I1728" i="1"/>
  <c r="G1728" i="1"/>
  <c r="F1728" i="1"/>
  <c r="I1658" i="1"/>
  <c r="G1658" i="1"/>
  <c r="I1588" i="1"/>
  <c r="G1588" i="1"/>
  <c r="I1519" i="1"/>
  <c r="G1519" i="1"/>
  <c r="I1380" i="1"/>
  <c r="G1380" i="1"/>
  <c r="C1257" i="1"/>
  <c r="I1109" i="1"/>
  <c r="G1109" i="1"/>
  <c r="F1109" i="1"/>
  <c r="I1040" i="1"/>
  <c r="G1040" i="1"/>
  <c r="F1040" i="1"/>
  <c r="I971" i="1"/>
  <c r="G971" i="1"/>
  <c r="I833" i="1"/>
  <c r="G833" i="1"/>
  <c r="I765" i="1"/>
  <c r="G765" i="1"/>
  <c r="F765" i="1"/>
  <c r="G626" i="1"/>
  <c r="G558" i="1"/>
  <c r="F558" i="1"/>
  <c r="H1013" i="7"/>
  <c r="I419" i="1"/>
  <c r="G419" i="1"/>
  <c r="F419" i="1"/>
  <c r="I350" i="1"/>
  <c r="G350" i="1"/>
  <c r="F350" i="1"/>
  <c r="F281" i="1"/>
  <c r="F211" i="1"/>
  <c r="F73" i="1"/>
  <c r="C81" i="1"/>
  <c r="F4" i="1"/>
  <c r="I281" i="1"/>
  <c r="G281" i="1"/>
  <c r="I211" i="1"/>
  <c r="G211" i="1"/>
  <c r="I142" i="1"/>
  <c r="G142" i="1"/>
  <c r="G73" i="1"/>
  <c r="C151" i="3"/>
  <c r="C152" i="3"/>
  <c r="P145" i="3"/>
  <c r="I4" i="1"/>
  <c r="G4" i="1"/>
  <c r="C1928" i="1"/>
  <c r="H1928" i="1"/>
  <c r="I1928" i="1"/>
  <c r="J1928" i="1"/>
  <c r="K1928" i="1"/>
  <c r="L1928" i="1"/>
  <c r="M1928" i="1"/>
  <c r="N1928" i="1"/>
  <c r="O1928" i="1"/>
  <c r="P1928" i="1"/>
  <c r="Q1928" i="1"/>
  <c r="R1928" i="1"/>
  <c r="S1928" i="1"/>
  <c r="T1928" i="1"/>
  <c r="U1928" i="1"/>
  <c r="V1928" i="1"/>
  <c r="C1083" i="1"/>
  <c r="H1083" i="1"/>
  <c r="I1083" i="1"/>
  <c r="J1083" i="1"/>
  <c r="K1083" i="1"/>
  <c r="L1083" i="1"/>
  <c r="M1083" i="1"/>
  <c r="N1083" i="1"/>
  <c r="O1083" i="1"/>
  <c r="P1083" i="1"/>
  <c r="Q1083" i="1"/>
  <c r="R1083" i="1"/>
  <c r="S1083" i="1"/>
  <c r="T1083" i="1"/>
  <c r="U1083" i="1"/>
  <c r="V1083" i="1"/>
  <c r="C1848" i="1"/>
  <c r="H1848" i="1"/>
  <c r="I1848" i="1"/>
  <c r="J1848" i="1"/>
  <c r="K1848" i="1"/>
  <c r="L1848" i="1"/>
  <c r="M1848" i="1"/>
  <c r="N1848" i="1"/>
  <c r="O1848" i="1"/>
  <c r="P1848" i="1"/>
  <c r="Q1848" i="1"/>
  <c r="R1848" i="1"/>
  <c r="S1848" i="1"/>
  <c r="T1848" i="1"/>
  <c r="U1848" i="1"/>
  <c r="V1848" i="1"/>
  <c r="C1501" i="1"/>
  <c r="H1501" i="1"/>
  <c r="I1501" i="1"/>
  <c r="J1501" i="1"/>
  <c r="K1501" i="1"/>
  <c r="L1501" i="1"/>
  <c r="M1501" i="1"/>
  <c r="N1501" i="1"/>
  <c r="O1501" i="1"/>
  <c r="P1501" i="1"/>
  <c r="Q1501" i="1"/>
  <c r="R1501" i="1"/>
  <c r="S1501" i="1"/>
  <c r="T1501" i="1"/>
  <c r="U1501" i="1"/>
  <c r="V1501" i="1"/>
  <c r="C1917" i="1"/>
  <c r="H1917" i="1"/>
  <c r="I1917" i="1"/>
  <c r="J1917" i="1"/>
  <c r="K1917" i="1"/>
  <c r="L1917" i="1"/>
  <c r="M1917" i="1"/>
  <c r="N1917" i="1"/>
  <c r="O1917" i="1"/>
  <c r="P1917" i="1"/>
  <c r="Q1917" i="1"/>
  <c r="R1917" i="1"/>
  <c r="S1917" i="1"/>
  <c r="T1917" i="1"/>
  <c r="U1917" i="1"/>
  <c r="V1917" i="1"/>
  <c r="C271" i="1"/>
  <c r="H271" i="1"/>
  <c r="I271" i="1"/>
  <c r="J271" i="1"/>
  <c r="K271" i="1"/>
  <c r="L271" i="1"/>
  <c r="M271" i="1"/>
  <c r="N271" i="1"/>
  <c r="O271" i="1"/>
  <c r="P271" i="1"/>
  <c r="Q271" i="1"/>
  <c r="R271" i="1"/>
  <c r="S271" i="1"/>
  <c r="T271" i="1"/>
  <c r="U271" i="1"/>
  <c r="V271" i="1"/>
  <c r="H1173" i="1"/>
  <c r="I1173" i="1"/>
  <c r="J1173" i="1"/>
  <c r="K1173" i="1"/>
  <c r="L1173" i="1"/>
  <c r="M1173" i="1"/>
  <c r="N1173" i="1"/>
  <c r="O1173" i="1"/>
  <c r="P1173" i="1"/>
  <c r="Q1173" i="1"/>
  <c r="R1173" i="1"/>
  <c r="S1173" i="1"/>
  <c r="T1173" i="1"/>
  <c r="U1173" i="1"/>
  <c r="V1173" i="1"/>
  <c r="C813" i="1"/>
  <c r="H813" i="1"/>
  <c r="I813" i="1"/>
  <c r="J813" i="1"/>
  <c r="K813" i="1"/>
  <c r="L813" i="1"/>
  <c r="M813" i="1"/>
  <c r="N813" i="1"/>
  <c r="O813" i="1"/>
  <c r="P813" i="1"/>
  <c r="Q813" i="1"/>
  <c r="R813" i="1"/>
  <c r="S813" i="1"/>
  <c r="T813" i="1"/>
  <c r="U813" i="1"/>
  <c r="V813" i="1"/>
  <c r="C991" i="1"/>
  <c r="H991" i="1"/>
  <c r="I991" i="1"/>
  <c r="J991" i="1"/>
  <c r="K991" i="1"/>
  <c r="L991" i="1"/>
  <c r="M991" i="1"/>
  <c r="N991" i="1"/>
  <c r="O991" i="1"/>
  <c r="P991" i="1"/>
  <c r="Q991" i="1"/>
  <c r="R991" i="1"/>
  <c r="S991" i="1"/>
  <c r="T991" i="1"/>
  <c r="U991" i="1"/>
  <c r="V991" i="1"/>
  <c r="C1237" i="1"/>
  <c r="H1237" i="1"/>
  <c r="I1237" i="1"/>
  <c r="J1237" i="1"/>
  <c r="K1237" i="1"/>
  <c r="L1237" i="1"/>
  <c r="M1237" i="1"/>
  <c r="N1237" i="1"/>
  <c r="O1237" i="1"/>
  <c r="P1237" i="1"/>
  <c r="Q1237" i="1"/>
  <c r="R1237" i="1"/>
  <c r="S1237" i="1"/>
  <c r="T1237" i="1"/>
  <c r="U1237" i="1"/>
  <c r="V1237" i="1"/>
  <c r="V81" i="1"/>
  <c r="U81" i="1"/>
  <c r="T81" i="1"/>
  <c r="S81" i="1"/>
  <c r="R81" i="1"/>
  <c r="Q81" i="1"/>
  <c r="P81" i="1"/>
  <c r="O81" i="1"/>
  <c r="N81" i="1"/>
  <c r="M81" i="1"/>
  <c r="L81" i="1"/>
  <c r="K81" i="1"/>
  <c r="J81" i="1"/>
  <c r="I81" i="1"/>
  <c r="H81" i="1"/>
  <c r="C114" i="1"/>
  <c r="H114" i="1"/>
  <c r="I114" i="1"/>
  <c r="J114" i="1"/>
  <c r="K114" i="1"/>
  <c r="L114" i="1"/>
  <c r="M114" i="1"/>
  <c r="N114" i="1"/>
  <c r="O114" i="1"/>
  <c r="P114" i="1"/>
  <c r="Q114" i="1"/>
  <c r="R114" i="1"/>
  <c r="S114" i="1"/>
  <c r="T114" i="1"/>
  <c r="U114" i="1"/>
  <c r="V114" i="1"/>
  <c r="H553" i="1"/>
  <c r="I553" i="1"/>
  <c r="J553" i="1"/>
  <c r="K553" i="1"/>
  <c r="L553" i="1"/>
  <c r="M553" i="1"/>
  <c r="N553" i="1"/>
  <c r="O553" i="1"/>
  <c r="P553" i="1"/>
  <c r="Q553" i="1"/>
  <c r="R553" i="1"/>
  <c r="S553" i="1"/>
  <c r="T553" i="1"/>
  <c r="U553" i="1"/>
  <c r="V553" i="1"/>
  <c r="C105" i="1"/>
  <c r="H105" i="1"/>
  <c r="I105" i="1"/>
  <c r="J105" i="1"/>
  <c r="K105" i="1"/>
  <c r="L105" i="1"/>
  <c r="M105" i="1"/>
  <c r="N105" i="1"/>
  <c r="O105" i="1"/>
  <c r="P105" i="1"/>
  <c r="Q105" i="1"/>
  <c r="R105" i="1"/>
  <c r="S105" i="1"/>
  <c r="T105" i="1"/>
  <c r="U105" i="1"/>
  <c r="V105" i="1"/>
  <c r="C82" i="1"/>
  <c r="V82" i="1"/>
  <c r="U82" i="1"/>
  <c r="T82" i="1"/>
  <c r="S82" i="1"/>
  <c r="R82" i="1"/>
  <c r="Q82" i="1"/>
  <c r="P82" i="1"/>
  <c r="O82" i="1"/>
  <c r="N82" i="1"/>
  <c r="M82" i="1"/>
  <c r="L82" i="1"/>
  <c r="K82" i="1"/>
  <c r="J82" i="1"/>
  <c r="I82" i="1"/>
  <c r="H82" i="1"/>
  <c r="C598" i="1"/>
  <c r="H598" i="1"/>
  <c r="I598" i="1"/>
  <c r="J598" i="1"/>
  <c r="K598" i="1"/>
  <c r="L598" i="1"/>
  <c r="M598" i="1"/>
  <c r="N598" i="1"/>
  <c r="O598" i="1"/>
  <c r="P598" i="1"/>
  <c r="Q598" i="1"/>
  <c r="R598" i="1"/>
  <c r="S598" i="1"/>
  <c r="T598" i="1"/>
  <c r="U598" i="1"/>
  <c r="V598" i="1"/>
  <c r="C954" i="1"/>
  <c r="H954" i="1"/>
  <c r="I954" i="1"/>
  <c r="J954" i="1"/>
  <c r="K954" i="1"/>
  <c r="L954" i="1"/>
  <c r="M954" i="1"/>
  <c r="N954" i="1"/>
  <c r="O954" i="1"/>
  <c r="P954" i="1"/>
  <c r="Q954" i="1"/>
  <c r="R954" i="1"/>
  <c r="S954" i="1"/>
  <c r="T954" i="1"/>
  <c r="U954" i="1"/>
  <c r="V954" i="1"/>
  <c r="C66" i="1" l="1"/>
  <c r="V66" i="1"/>
  <c r="U66" i="1"/>
  <c r="T66" i="1"/>
  <c r="S66" i="1"/>
  <c r="R66" i="1"/>
  <c r="Q66" i="1"/>
  <c r="P66" i="1"/>
  <c r="O66" i="1"/>
  <c r="N66" i="1"/>
  <c r="M66" i="1"/>
  <c r="L66" i="1"/>
  <c r="K66" i="1"/>
  <c r="J66" i="1"/>
  <c r="I66" i="1"/>
  <c r="H66" i="1"/>
  <c r="C705" i="1"/>
  <c r="H705" i="1"/>
  <c r="I705" i="1"/>
  <c r="J705" i="1"/>
  <c r="K705" i="1"/>
  <c r="L705" i="1"/>
  <c r="M705" i="1"/>
  <c r="N705" i="1"/>
  <c r="O705" i="1"/>
  <c r="P705" i="1"/>
  <c r="Q705" i="1"/>
  <c r="R705" i="1"/>
  <c r="S705" i="1"/>
  <c r="T705" i="1"/>
  <c r="U705" i="1"/>
  <c r="V705" i="1"/>
  <c r="C1847" i="1" l="1"/>
  <c r="H1847" i="1"/>
  <c r="I1847" i="1"/>
  <c r="J1847" i="1"/>
  <c r="K1847" i="1"/>
  <c r="L1847" i="1"/>
  <c r="M1847" i="1"/>
  <c r="N1847" i="1"/>
  <c r="O1847" i="1"/>
  <c r="P1847" i="1"/>
  <c r="Q1847" i="1"/>
  <c r="R1847" i="1"/>
  <c r="S1847" i="1"/>
  <c r="T1847" i="1"/>
  <c r="U1847" i="1"/>
  <c r="V1847" i="1"/>
  <c r="C1031" i="1"/>
  <c r="H1031" i="1"/>
  <c r="I1031" i="1"/>
  <c r="J1031" i="1"/>
  <c r="K1031" i="1"/>
  <c r="L1031" i="1"/>
  <c r="M1031" i="1"/>
  <c r="N1031" i="1"/>
  <c r="O1031" i="1"/>
  <c r="P1031" i="1"/>
  <c r="Q1031" i="1"/>
  <c r="R1031" i="1"/>
  <c r="S1031" i="1"/>
  <c r="T1031" i="1"/>
  <c r="U1031" i="1"/>
  <c r="V1031" i="1"/>
  <c r="C134" i="1"/>
  <c r="H134" i="1"/>
  <c r="I134" i="1"/>
  <c r="J134" i="1"/>
  <c r="K134" i="1"/>
  <c r="L134" i="1"/>
  <c r="M134" i="1"/>
  <c r="N134" i="1"/>
  <c r="O134" i="1"/>
  <c r="P134" i="1"/>
  <c r="Q134" i="1"/>
  <c r="R134" i="1"/>
  <c r="S134" i="1"/>
  <c r="T134" i="1"/>
  <c r="U134" i="1"/>
  <c r="V134" i="1"/>
  <c r="C1539" i="1"/>
  <c r="H1539" i="1"/>
  <c r="I1539" i="1"/>
  <c r="J1539" i="1"/>
  <c r="K1539" i="1"/>
  <c r="L1539" i="1"/>
  <c r="M1539" i="1"/>
  <c r="N1539" i="1"/>
  <c r="O1539" i="1"/>
  <c r="P1539" i="1"/>
  <c r="Q1539" i="1"/>
  <c r="R1539" i="1"/>
  <c r="S1539" i="1"/>
  <c r="T1539" i="1"/>
  <c r="U1539" i="1"/>
  <c r="V1539" i="1"/>
  <c r="C1082" i="1"/>
  <c r="H1082" i="1"/>
  <c r="I1082" i="1"/>
  <c r="J1082" i="1"/>
  <c r="K1082" i="1"/>
  <c r="L1082" i="1"/>
  <c r="M1082" i="1"/>
  <c r="N1082" i="1"/>
  <c r="O1082" i="1"/>
  <c r="P1082" i="1"/>
  <c r="Q1082" i="1"/>
  <c r="R1082" i="1"/>
  <c r="S1082" i="1"/>
  <c r="T1082" i="1"/>
  <c r="U1082" i="1"/>
  <c r="V1082" i="1"/>
  <c r="C1170" i="1"/>
  <c r="H1170" i="1"/>
  <c r="I1170" i="1"/>
  <c r="J1170" i="1"/>
  <c r="K1170" i="1"/>
  <c r="L1170" i="1"/>
  <c r="M1170" i="1"/>
  <c r="N1170" i="1"/>
  <c r="O1170" i="1"/>
  <c r="P1170" i="1"/>
  <c r="Q1170" i="1"/>
  <c r="R1170" i="1"/>
  <c r="S1170" i="1"/>
  <c r="T1170" i="1"/>
  <c r="U1170" i="1"/>
  <c r="V1170" i="1"/>
  <c r="C1748" i="1"/>
  <c r="H1748" i="1"/>
  <c r="I1748" i="1"/>
  <c r="J1748" i="1"/>
  <c r="K1748" i="1"/>
  <c r="L1748" i="1"/>
  <c r="M1748" i="1"/>
  <c r="N1748" i="1"/>
  <c r="O1748" i="1"/>
  <c r="P1748" i="1"/>
  <c r="Q1748" i="1"/>
  <c r="R1748" i="1"/>
  <c r="S1748" i="1"/>
  <c r="T1748" i="1"/>
  <c r="U1748" i="1"/>
  <c r="V1748" i="1"/>
  <c r="C1884" i="1"/>
  <c r="H1884" i="1"/>
  <c r="I1884" i="1"/>
  <c r="J1884" i="1"/>
  <c r="K1884" i="1"/>
  <c r="L1884" i="1"/>
  <c r="M1884" i="1"/>
  <c r="N1884" i="1"/>
  <c r="O1884" i="1"/>
  <c r="P1884" i="1"/>
  <c r="Q1884" i="1"/>
  <c r="R1884" i="1"/>
  <c r="S1884" i="1"/>
  <c r="T1884" i="1"/>
  <c r="U1884" i="1"/>
  <c r="V1884" i="1"/>
  <c r="C1845" i="1"/>
  <c r="H1845" i="1"/>
  <c r="I1845" i="1"/>
  <c r="J1845" i="1"/>
  <c r="K1845" i="1"/>
  <c r="L1845" i="1"/>
  <c r="M1845" i="1"/>
  <c r="N1845" i="1"/>
  <c r="O1845" i="1"/>
  <c r="P1845" i="1"/>
  <c r="Q1845" i="1"/>
  <c r="R1845" i="1"/>
  <c r="S1845" i="1"/>
  <c r="T1845" i="1"/>
  <c r="U1845" i="1"/>
  <c r="V1845" i="1"/>
  <c r="C1481" i="1"/>
  <c r="H1481" i="1"/>
  <c r="I1481" i="1"/>
  <c r="J1481" i="1"/>
  <c r="K1481" i="1"/>
  <c r="L1481" i="1"/>
  <c r="M1481" i="1"/>
  <c r="N1481" i="1"/>
  <c r="O1481" i="1"/>
  <c r="P1481" i="1"/>
  <c r="Q1481" i="1"/>
  <c r="R1481" i="1"/>
  <c r="S1481" i="1"/>
  <c r="T1481" i="1"/>
  <c r="U1481" i="1"/>
  <c r="V1481" i="1"/>
  <c r="C634" i="1"/>
  <c r="H634" i="1"/>
  <c r="I634" i="1"/>
  <c r="J634" i="1"/>
  <c r="K634" i="1"/>
  <c r="L634" i="1"/>
  <c r="M634" i="1"/>
  <c r="N634" i="1"/>
  <c r="O634" i="1"/>
  <c r="P634" i="1"/>
  <c r="Q634" i="1"/>
  <c r="R634" i="1"/>
  <c r="S634" i="1"/>
  <c r="T634" i="1"/>
  <c r="U634" i="1"/>
  <c r="V634" i="1"/>
  <c r="H687" i="1"/>
  <c r="I687" i="1"/>
  <c r="J687" i="1"/>
  <c r="K687" i="1"/>
  <c r="L687" i="1"/>
  <c r="M687" i="1"/>
  <c r="N687" i="1"/>
  <c r="O687" i="1"/>
  <c r="P687" i="1"/>
  <c r="Q687" i="1"/>
  <c r="R687" i="1"/>
  <c r="S687" i="1"/>
  <c r="T687" i="1"/>
  <c r="U687" i="1"/>
  <c r="V687" i="1"/>
  <c r="C1413" i="1"/>
  <c r="H1413" i="1"/>
  <c r="I1413" i="1"/>
  <c r="J1413" i="1"/>
  <c r="K1413" i="1"/>
  <c r="L1413" i="1"/>
  <c r="M1413" i="1"/>
  <c r="N1413" i="1"/>
  <c r="O1413" i="1"/>
  <c r="P1413" i="1"/>
  <c r="Q1413" i="1"/>
  <c r="R1413" i="1"/>
  <c r="S1413" i="1"/>
  <c r="T1413" i="1"/>
  <c r="U1413" i="1"/>
  <c r="V1413" i="1"/>
  <c r="C825" i="1"/>
  <c r="H825" i="1"/>
  <c r="I825" i="1"/>
  <c r="J825" i="1"/>
  <c r="K825" i="1"/>
  <c r="L825" i="1"/>
  <c r="M825" i="1"/>
  <c r="N825" i="1"/>
  <c r="O825" i="1"/>
  <c r="P825" i="1"/>
  <c r="Q825" i="1"/>
  <c r="R825" i="1"/>
  <c r="S825" i="1"/>
  <c r="T825" i="1"/>
  <c r="U825" i="1"/>
  <c r="V825" i="1"/>
  <c r="C259" i="1"/>
  <c r="H259" i="1"/>
  <c r="I259" i="1"/>
  <c r="J259" i="1"/>
  <c r="K259" i="1"/>
  <c r="L259" i="1"/>
  <c r="M259" i="1"/>
  <c r="N259" i="1"/>
  <c r="O259" i="1"/>
  <c r="P259" i="1"/>
  <c r="Q259" i="1"/>
  <c r="R259" i="1"/>
  <c r="S259" i="1"/>
  <c r="T259" i="1"/>
  <c r="U259" i="1"/>
  <c r="V259" i="1"/>
  <c r="C342" i="1"/>
  <c r="H342" i="1"/>
  <c r="I342" i="1"/>
  <c r="J342" i="1"/>
  <c r="K342" i="1"/>
  <c r="L342" i="1"/>
  <c r="M342" i="1"/>
  <c r="N342" i="1"/>
  <c r="O342" i="1"/>
  <c r="P342" i="1"/>
  <c r="Q342" i="1"/>
  <c r="R342" i="1"/>
  <c r="S342" i="1"/>
  <c r="T342" i="1"/>
  <c r="U342" i="1"/>
  <c r="V342" i="1"/>
  <c r="C1222" i="1"/>
  <c r="H1222" i="1"/>
  <c r="I1222" i="1"/>
  <c r="J1222" i="1"/>
  <c r="K1222" i="1"/>
  <c r="L1222" i="1"/>
  <c r="M1222" i="1"/>
  <c r="N1222" i="1"/>
  <c r="O1222" i="1"/>
  <c r="P1222" i="1"/>
  <c r="Q1222" i="1"/>
  <c r="R1222" i="1"/>
  <c r="S1222" i="1"/>
  <c r="T1222" i="1"/>
  <c r="U1222" i="1"/>
  <c r="V1222" i="1"/>
  <c r="H1860" i="1"/>
  <c r="I1860" i="1"/>
  <c r="J1860" i="1"/>
  <c r="K1860" i="1"/>
  <c r="L1860" i="1"/>
  <c r="M1860" i="1"/>
  <c r="N1860" i="1"/>
  <c r="O1860" i="1"/>
  <c r="P1860" i="1"/>
  <c r="Q1860" i="1"/>
  <c r="R1860" i="1"/>
  <c r="S1860" i="1"/>
  <c r="T1860" i="1"/>
  <c r="U1860" i="1"/>
  <c r="V1860" i="1"/>
  <c r="C1779" i="1"/>
  <c r="H1779" i="1"/>
  <c r="I1779" i="1"/>
  <c r="J1779" i="1"/>
  <c r="K1779" i="1"/>
  <c r="L1779" i="1"/>
  <c r="M1779" i="1"/>
  <c r="N1779" i="1"/>
  <c r="O1779" i="1"/>
  <c r="P1779" i="1"/>
  <c r="Q1779" i="1"/>
  <c r="R1779" i="1"/>
  <c r="S1779" i="1"/>
  <c r="T1779" i="1"/>
  <c r="U1779" i="1"/>
  <c r="V1779" i="1"/>
  <c r="C1806" i="1"/>
  <c r="H1806" i="1"/>
  <c r="I1806" i="1"/>
  <c r="J1806" i="1"/>
  <c r="K1806" i="1"/>
  <c r="L1806" i="1"/>
  <c r="M1806" i="1"/>
  <c r="N1806" i="1"/>
  <c r="O1806" i="1"/>
  <c r="P1806" i="1"/>
  <c r="Q1806" i="1"/>
  <c r="R1806" i="1"/>
  <c r="S1806" i="1"/>
  <c r="T1806" i="1"/>
  <c r="U1806" i="1"/>
  <c r="V1806" i="1"/>
  <c r="C1236" i="1"/>
  <c r="C1219" i="1"/>
  <c r="C1862" i="1"/>
  <c r="H1862" i="1"/>
  <c r="I1862" i="1"/>
  <c r="J1862" i="1"/>
  <c r="K1862" i="1"/>
  <c r="L1862" i="1"/>
  <c r="M1862" i="1"/>
  <c r="N1862" i="1"/>
  <c r="O1862" i="1"/>
  <c r="P1862" i="1"/>
  <c r="Q1862" i="1"/>
  <c r="R1862" i="1"/>
  <c r="S1862" i="1"/>
  <c r="T1862" i="1"/>
  <c r="U1862" i="1"/>
  <c r="V1862" i="1"/>
  <c r="C1833" i="1"/>
  <c r="H1833" i="1"/>
  <c r="I1833" i="1"/>
  <c r="J1833" i="1"/>
  <c r="K1833" i="1"/>
  <c r="L1833" i="1"/>
  <c r="M1833" i="1"/>
  <c r="N1833" i="1"/>
  <c r="O1833" i="1"/>
  <c r="P1833" i="1"/>
  <c r="Q1833" i="1"/>
  <c r="R1833" i="1"/>
  <c r="S1833" i="1"/>
  <c r="T1833" i="1"/>
  <c r="U1833" i="1"/>
  <c r="V1833" i="1"/>
  <c r="C1089" i="1"/>
  <c r="H1089" i="1"/>
  <c r="I1089" i="1"/>
  <c r="J1089" i="1"/>
  <c r="K1089" i="1"/>
  <c r="L1089" i="1"/>
  <c r="M1089" i="1"/>
  <c r="N1089" i="1"/>
  <c r="O1089" i="1"/>
  <c r="P1089" i="1"/>
  <c r="Q1089" i="1"/>
  <c r="R1089" i="1"/>
  <c r="S1089" i="1"/>
  <c r="T1089" i="1"/>
  <c r="U1089" i="1"/>
  <c r="V1089" i="1"/>
  <c r="C1139" i="1"/>
  <c r="H1139" i="1"/>
  <c r="I1139" i="1"/>
  <c r="J1139" i="1"/>
  <c r="K1139" i="1"/>
  <c r="L1139" i="1"/>
  <c r="M1139" i="1"/>
  <c r="N1139" i="1"/>
  <c r="O1139" i="1"/>
  <c r="P1139" i="1"/>
  <c r="Q1139" i="1"/>
  <c r="R1139" i="1"/>
  <c r="S1139" i="1"/>
  <c r="T1139" i="1"/>
  <c r="U1139" i="1"/>
  <c r="V1139" i="1"/>
  <c r="C123" i="1"/>
  <c r="H123" i="1"/>
  <c r="I123" i="1"/>
  <c r="J123" i="1"/>
  <c r="K123" i="1"/>
  <c r="L123" i="1"/>
  <c r="M123" i="1"/>
  <c r="N123" i="1"/>
  <c r="O123" i="1"/>
  <c r="P123" i="1"/>
  <c r="Q123" i="1"/>
  <c r="R123" i="1"/>
  <c r="S123" i="1"/>
  <c r="T123" i="1"/>
  <c r="U123" i="1"/>
  <c r="V123" i="1"/>
  <c r="C251" i="1"/>
  <c r="V79" i="3"/>
  <c r="U79" i="3"/>
  <c r="T79" i="3"/>
  <c r="S79" i="3"/>
  <c r="R79" i="3"/>
  <c r="Q79" i="3"/>
  <c r="P79" i="3"/>
  <c r="O79" i="3"/>
  <c r="N79" i="3"/>
  <c r="M79" i="3"/>
  <c r="L79" i="3"/>
  <c r="K79" i="3"/>
  <c r="J79" i="3"/>
  <c r="I79" i="3"/>
  <c r="H79" i="3"/>
  <c r="H251" i="1"/>
  <c r="I251" i="1"/>
  <c r="J251" i="1"/>
  <c r="K251" i="1"/>
  <c r="L251" i="1"/>
  <c r="M251" i="1"/>
  <c r="N251" i="1"/>
  <c r="O251" i="1"/>
  <c r="P251" i="1"/>
  <c r="Q251" i="1"/>
  <c r="R251" i="1"/>
  <c r="S251" i="1"/>
  <c r="T251" i="1"/>
  <c r="U251" i="1"/>
  <c r="V251" i="1"/>
  <c r="C1883" i="1"/>
  <c r="H1883" i="1"/>
  <c r="I1883" i="1"/>
  <c r="J1883" i="1"/>
  <c r="K1883" i="1"/>
  <c r="L1883" i="1"/>
  <c r="M1883" i="1"/>
  <c r="N1883" i="1"/>
  <c r="O1883" i="1"/>
  <c r="P1883" i="1"/>
  <c r="Q1883" i="1"/>
  <c r="R1883" i="1"/>
  <c r="S1883" i="1"/>
  <c r="T1883" i="1"/>
  <c r="U1883" i="1"/>
  <c r="V1883" i="1"/>
  <c r="C910" i="1"/>
  <c r="H910" i="1"/>
  <c r="I910" i="1"/>
  <c r="J910" i="1"/>
  <c r="K910" i="1"/>
  <c r="L910" i="1"/>
  <c r="M910" i="1"/>
  <c r="N910" i="1"/>
  <c r="O910" i="1"/>
  <c r="P910" i="1"/>
  <c r="Q910" i="1"/>
  <c r="R910" i="1"/>
  <c r="S910" i="1"/>
  <c r="T910" i="1"/>
  <c r="U910" i="1"/>
  <c r="V910" i="1"/>
  <c r="C1327" i="1"/>
  <c r="H1327" i="1"/>
  <c r="I1327" i="1"/>
  <c r="J1327" i="1"/>
  <c r="K1327" i="1"/>
  <c r="L1327" i="1"/>
  <c r="M1327" i="1"/>
  <c r="N1327" i="1"/>
  <c r="O1327" i="1"/>
  <c r="P1327" i="1"/>
  <c r="Q1327" i="1"/>
  <c r="R1327" i="1"/>
  <c r="S1327" i="1"/>
  <c r="T1327" i="1"/>
  <c r="U1327" i="1"/>
  <c r="V1327" i="1"/>
  <c r="C139" i="1"/>
  <c r="H139" i="1"/>
  <c r="I139" i="1"/>
  <c r="J139" i="1"/>
  <c r="K139" i="1"/>
  <c r="L139" i="1"/>
  <c r="M139" i="1"/>
  <c r="N139" i="1"/>
  <c r="O139" i="1"/>
  <c r="P139" i="1"/>
  <c r="Q139" i="1"/>
  <c r="R139" i="1"/>
  <c r="S139" i="1"/>
  <c r="T139" i="1"/>
  <c r="U139" i="1"/>
  <c r="V139" i="1"/>
  <c r="C522" i="1"/>
  <c r="H522" i="1"/>
  <c r="I522" i="1"/>
  <c r="J522" i="1"/>
  <c r="K522" i="1"/>
  <c r="L522" i="1"/>
  <c r="M522" i="1"/>
  <c r="N522" i="1"/>
  <c r="O522" i="1"/>
  <c r="P522" i="1"/>
  <c r="Q522" i="1"/>
  <c r="R522" i="1"/>
  <c r="S522" i="1"/>
  <c r="T522" i="1"/>
  <c r="U522" i="1"/>
  <c r="V522" i="1"/>
  <c r="C1789" i="1"/>
  <c r="H1789" i="1"/>
  <c r="I1789" i="1"/>
  <c r="J1789" i="1"/>
  <c r="K1789" i="1"/>
  <c r="L1789" i="1"/>
  <c r="M1789" i="1"/>
  <c r="N1789" i="1"/>
  <c r="O1789" i="1"/>
  <c r="P1789" i="1"/>
  <c r="Q1789" i="1"/>
  <c r="R1789" i="1"/>
  <c r="S1789" i="1"/>
  <c r="T1789" i="1"/>
  <c r="U1789" i="1"/>
  <c r="V1789" i="1"/>
  <c r="C12" i="1"/>
  <c r="V12" i="1"/>
  <c r="U12" i="1"/>
  <c r="T12" i="1"/>
  <c r="S12" i="1"/>
  <c r="R12" i="1"/>
  <c r="Q12" i="1"/>
  <c r="P12" i="1"/>
  <c r="O12" i="1"/>
  <c r="N12" i="1"/>
  <c r="M12" i="1"/>
  <c r="L12" i="1"/>
  <c r="K12" i="1"/>
  <c r="J12" i="1"/>
  <c r="I12" i="1"/>
  <c r="H12" i="1"/>
  <c r="C183" i="1"/>
  <c r="H183" i="1"/>
  <c r="I183" i="1"/>
  <c r="J183" i="1"/>
  <c r="K183" i="1"/>
  <c r="L183" i="1"/>
  <c r="M183" i="1"/>
  <c r="N183" i="1"/>
  <c r="O183" i="1"/>
  <c r="P183" i="1"/>
  <c r="Q183" i="1"/>
  <c r="R183" i="1"/>
  <c r="S183" i="1"/>
  <c r="T183" i="1"/>
  <c r="U183" i="1"/>
  <c r="V183" i="1"/>
  <c r="C100" i="1"/>
  <c r="V100" i="1"/>
  <c r="U100" i="1"/>
  <c r="T100" i="1"/>
  <c r="S100" i="1"/>
  <c r="R100" i="1"/>
  <c r="Q100" i="1"/>
  <c r="P100" i="1"/>
  <c r="O100" i="1"/>
  <c r="N100" i="1"/>
  <c r="M100" i="1"/>
  <c r="L100" i="1"/>
  <c r="K100" i="1"/>
  <c r="J100" i="1"/>
  <c r="I100" i="1"/>
  <c r="H100" i="1"/>
  <c r="C1916" i="1"/>
  <c r="H1916" i="1"/>
  <c r="I1916" i="1"/>
  <c r="J1916" i="1"/>
  <c r="K1916" i="1"/>
  <c r="L1916" i="1"/>
  <c r="M1916" i="1"/>
  <c r="N1916" i="1"/>
  <c r="O1916" i="1"/>
  <c r="P1916" i="1"/>
  <c r="Q1916" i="1"/>
  <c r="R1916" i="1"/>
  <c r="S1916" i="1"/>
  <c r="T1916" i="1"/>
  <c r="U1916" i="1"/>
  <c r="V1916" i="1"/>
  <c r="H688" i="1"/>
  <c r="I688" i="1"/>
  <c r="J688" i="1"/>
  <c r="K688" i="1"/>
  <c r="L688" i="1"/>
  <c r="M688" i="1"/>
  <c r="N688" i="1"/>
  <c r="O688" i="1"/>
  <c r="P688" i="1"/>
  <c r="Q688" i="1"/>
  <c r="R688" i="1"/>
  <c r="S688" i="1"/>
  <c r="T688" i="1"/>
  <c r="U688" i="1"/>
  <c r="V688" i="1"/>
  <c r="H1514" i="1"/>
  <c r="I1514" i="1"/>
  <c r="J1514" i="1"/>
  <c r="K1514" i="1"/>
  <c r="L1514" i="1"/>
  <c r="M1514" i="1"/>
  <c r="N1514" i="1"/>
  <c r="O1514" i="1"/>
  <c r="P1514" i="1"/>
  <c r="Q1514" i="1"/>
  <c r="R1514" i="1"/>
  <c r="S1514" i="1"/>
  <c r="T1514" i="1"/>
  <c r="U1514" i="1"/>
  <c r="V1514" i="1"/>
  <c r="C310" i="1"/>
  <c r="H310" i="1"/>
  <c r="I310" i="1"/>
  <c r="J310" i="1"/>
  <c r="K310" i="1"/>
  <c r="L310" i="1"/>
  <c r="M310" i="1"/>
  <c r="N310" i="1"/>
  <c r="O310" i="1"/>
  <c r="P310" i="1"/>
  <c r="Q310" i="1"/>
  <c r="R310" i="1"/>
  <c r="S310" i="1"/>
  <c r="T310" i="1"/>
  <c r="U310" i="1"/>
  <c r="V310" i="1"/>
  <c r="C804" i="1"/>
  <c r="H804" i="1"/>
  <c r="I804" i="1"/>
  <c r="J804" i="1"/>
  <c r="K804" i="1"/>
  <c r="L804" i="1"/>
  <c r="M804" i="1"/>
  <c r="N804" i="1"/>
  <c r="O804" i="1"/>
  <c r="P804" i="1"/>
  <c r="Q804" i="1"/>
  <c r="R804" i="1"/>
  <c r="S804" i="1"/>
  <c r="T804" i="1"/>
  <c r="U804" i="1"/>
  <c r="V804" i="1"/>
  <c r="C1106" i="1"/>
  <c r="H1106" i="1"/>
  <c r="I1106" i="1"/>
  <c r="J1106" i="1"/>
  <c r="K1106" i="1"/>
  <c r="L1106" i="1"/>
  <c r="M1106" i="1"/>
  <c r="N1106" i="1"/>
  <c r="O1106" i="1"/>
  <c r="P1106" i="1"/>
  <c r="Q1106" i="1"/>
  <c r="R1106" i="1"/>
  <c r="S1106" i="1"/>
  <c r="T1106" i="1"/>
  <c r="U1106" i="1"/>
  <c r="V1106" i="1"/>
  <c r="C1691" i="1"/>
  <c r="H1691" i="1"/>
  <c r="I1691" i="1"/>
  <c r="J1691" i="1"/>
  <c r="K1691" i="1"/>
  <c r="L1691" i="1"/>
  <c r="M1691" i="1"/>
  <c r="N1691" i="1"/>
  <c r="O1691" i="1"/>
  <c r="P1691" i="1"/>
  <c r="Q1691" i="1"/>
  <c r="R1691" i="1"/>
  <c r="S1691" i="1"/>
  <c r="T1691" i="1"/>
  <c r="U1691" i="1"/>
  <c r="V1691" i="1"/>
  <c r="C122" i="1"/>
  <c r="V122" i="1"/>
  <c r="U122" i="1"/>
  <c r="T122" i="1"/>
  <c r="S122" i="1"/>
  <c r="R122" i="1"/>
  <c r="Q122" i="1"/>
  <c r="P122" i="1"/>
  <c r="O122" i="1"/>
  <c r="N122" i="1"/>
  <c r="M122" i="1"/>
  <c r="L122" i="1"/>
  <c r="K122" i="1"/>
  <c r="J122" i="1"/>
  <c r="I122" i="1"/>
  <c r="H122" i="1"/>
  <c r="H276" i="1"/>
  <c r="I276" i="1"/>
  <c r="J276" i="1"/>
  <c r="K276" i="1"/>
  <c r="L276" i="1"/>
  <c r="M276" i="1"/>
  <c r="N276" i="1"/>
  <c r="O276" i="1"/>
  <c r="P276" i="1"/>
  <c r="Q276" i="1"/>
  <c r="R276" i="1"/>
  <c r="S276" i="1"/>
  <c r="T276" i="1"/>
  <c r="U276" i="1"/>
  <c r="V276" i="1"/>
  <c r="C1524" i="1"/>
  <c r="H1524" i="1"/>
  <c r="I1524" i="1"/>
  <c r="J1524" i="1"/>
  <c r="K1524" i="1"/>
  <c r="L1524" i="1"/>
  <c r="M1524" i="1"/>
  <c r="N1524" i="1"/>
  <c r="O1524" i="1"/>
  <c r="P1524" i="1"/>
  <c r="Q1524" i="1"/>
  <c r="R1524" i="1"/>
  <c r="S1524" i="1"/>
  <c r="T1524" i="1"/>
  <c r="U1524" i="1"/>
  <c r="V1524" i="1"/>
  <c r="H345" i="1"/>
  <c r="I345" i="1"/>
  <c r="J345" i="1"/>
  <c r="K345" i="1"/>
  <c r="L345" i="1"/>
  <c r="M345" i="1"/>
  <c r="N345" i="1"/>
  <c r="O345" i="1"/>
  <c r="P345" i="1"/>
  <c r="Q345" i="1"/>
  <c r="R345" i="1"/>
  <c r="S345" i="1"/>
  <c r="T345" i="1"/>
  <c r="U345" i="1"/>
  <c r="V345" i="1"/>
  <c r="C1194" i="1"/>
  <c r="H1194" i="1"/>
  <c r="I1194" i="1"/>
  <c r="J1194" i="1"/>
  <c r="K1194" i="1"/>
  <c r="L1194" i="1"/>
  <c r="M1194" i="1"/>
  <c r="N1194" i="1"/>
  <c r="O1194" i="1"/>
  <c r="P1194" i="1"/>
  <c r="Q1194" i="1"/>
  <c r="R1194" i="1"/>
  <c r="S1194" i="1"/>
  <c r="T1194" i="1"/>
  <c r="U1194" i="1"/>
  <c r="V1194" i="1"/>
  <c r="C1778" i="1"/>
  <c r="H1778" i="1"/>
  <c r="I1778" i="1"/>
  <c r="J1778" i="1"/>
  <c r="K1778" i="1"/>
  <c r="L1778" i="1"/>
  <c r="M1778" i="1"/>
  <c r="N1778" i="1"/>
  <c r="O1778" i="1"/>
  <c r="P1778" i="1"/>
  <c r="Q1778" i="1"/>
  <c r="R1778" i="1"/>
  <c r="S1778" i="1"/>
  <c r="T1778" i="1"/>
  <c r="U1778" i="1"/>
  <c r="V1778" i="1"/>
  <c r="C1907" i="1"/>
  <c r="H1907" i="1"/>
  <c r="I1907" i="1"/>
  <c r="J1907" i="1"/>
  <c r="K1907" i="1"/>
  <c r="L1907" i="1"/>
  <c r="M1907" i="1"/>
  <c r="N1907" i="1"/>
  <c r="O1907" i="1"/>
  <c r="P1907" i="1"/>
  <c r="Q1907" i="1"/>
  <c r="R1907" i="1"/>
  <c r="S1907" i="1"/>
  <c r="T1907" i="1"/>
  <c r="U1907" i="1"/>
  <c r="V1907" i="1"/>
  <c r="C1757" i="1"/>
  <c r="H1757" i="1"/>
  <c r="I1757" i="1"/>
  <c r="J1757" i="1"/>
  <c r="K1757" i="1"/>
  <c r="L1757" i="1"/>
  <c r="M1757" i="1"/>
  <c r="N1757" i="1"/>
  <c r="O1757" i="1"/>
  <c r="P1757" i="1"/>
  <c r="Q1757" i="1"/>
  <c r="R1757" i="1"/>
  <c r="S1757" i="1"/>
  <c r="T1757" i="1"/>
  <c r="U1757" i="1"/>
  <c r="V1757" i="1"/>
  <c r="C1527" i="1"/>
  <c r="H1527" i="1"/>
  <c r="I1527" i="1"/>
  <c r="J1527" i="1"/>
  <c r="K1527" i="1"/>
  <c r="L1527" i="1"/>
  <c r="M1527" i="1"/>
  <c r="N1527" i="1"/>
  <c r="O1527" i="1"/>
  <c r="P1527" i="1"/>
  <c r="Q1527" i="1"/>
  <c r="R1527" i="1"/>
  <c r="S1527" i="1"/>
  <c r="T1527" i="1"/>
  <c r="U1527" i="1"/>
  <c r="V1527" i="1"/>
  <c r="H622" i="1"/>
  <c r="I622" i="1"/>
  <c r="J622" i="1"/>
  <c r="K622" i="1"/>
  <c r="L622" i="1"/>
  <c r="M622" i="1"/>
  <c r="N622" i="1"/>
  <c r="O622" i="1"/>
  <c r="P622" i="1"/>
  <c r="Q622" i="1"/>
  <c r="R622" i="1"/>
  <c r="S622" i="1"/>
  <c r="T622" i="1"/>
  <c r="U622" i="1"/>
  <c r="V622" i="1"/>
  <c r="C932" i="1"/>
  <c r="H932" i="1"/>
  <c r="I932" i="1"/>
  <c r="J932" i="1"/>
  <c r="K932" i="1"/>
  <c r="L932" i="1"/>
  <c r="M932" i="1"/>
  <c r="N932" i="1"/>
  <c r="O932" i="1"/>
  <c r="P932" i="1"/>
  <c r="Q932" i="1"/>
  <c r="R932" i="1"/>
  <c r="S932" i="1"/>
  <c r="T932" i="1"/>
  <c r="U932" i="1"/>
  <c r="V932" i="1"/>
  <c r="H554" i="1"/>
  <c r="I554" i="1"/>
  <c r="J554" i="1"/>
  <c r="K554" i="1"/>
  <c r="L554" i="1"/>
  <c r="M554" i="1"/>
  <c r="N554" i="1"/>
  <c r="O554" i="1"/>
  <c r="P554" i="1"/>
  <c r="Q554" i="1"/>
  <c r="R554" i="1"/>
  <c r="S554" i="1"/>
  <c r="T554" i="1"/>
  <c r="U554" i="1"/>
  <c r="V554" i="1"/>
  <c r="C35" i="1"/>
  <c r="V35" i="1"/>
  <c r="U35" i="1"/>
  <c r="T35" i="1"/>
  <c r="S35" i="1"/>
  <c r="R35" i="1"/>
  <c r="Q35" i="1"/>
  <c r="P35" i="1"/>
  <c r="O35" i="1"/>
  <c r="N35" i="1"/>
  <c r="M35" i="1"/>
  <c r="L35" i="1"/>
  <c r="K35" i="1"/>
  <c r="J35" i="1"/>
  <c r="I35" i="1"/>
  <c r="H35" i="1"/>
  <c r="C1576" i="1"/>
  <c r="H1576" i="1"/>
  <c r="I1576" i="1"/>
  <c r="J1576" i="1"/>
  <c r="K1576" i="1"/>
  <c r="L1576" i="1"/>
  <c r="M1576" i="1"/>
  <c r="N1576" i="1"/>
  <c r="O1576" i="1"/>
  <c r="P1576" i="1"/>
  <c r="Q1576" i="1"/>
  <c r="R1576" i="1"/>
  <c r="S1576" i="1"/>
  <c r="T1576" i="1"/>
  <c r="U1576" i="1"/>
  <c r="V1576" i="1"/>
  <c r="C1915" i="1"/>
  <c r="H1915" i="1"/>
  <c r="I1915" i="1"/>
  <c r="J1915" i="1"/>
  <c r="K1915" i="1"/>
  <c r="L1915" i="1"/>
  <c r="M1915" i="1"/>
  <c r="N1915" i="1"/>
  <c r="O1915" i="1"/>
  <c r="P1915" i="1"/>
  <c r="Q1915" i="1"/>
  <c r="R1915" i="1"/>
  <c r="S1915" i="1"/>
  <c r="T1915" i="1"/>
  <c r="U1915" i="1"/>
  <c r="V1915" i="1"/>
  <c r="C776" i="1"/>
  <c r="H776" i="1"/>
  <c r="I776" i="1"/>
  <c r="J776" i="1"/>
  <c r="K776" i="1"/>
  <c r="L776" i="1"/>
  <c r="M776" i="1"/>
  <c r="N776" i="1"/>
  <c r="O776" i="1"/>
  <c r="P776" i="1"/>
  <c r="Q776" i="1"/>
  <c r="R776" i="1"/>
  <c r="S776" i="1"/>
  <c r="T776" i="1"/>
  <c r="U776" i="1"/>
  <c r="V776" i="1"/>
  <c r="C1124" i="1"/>
  <c r="H1124" i="1"/>
  <c r="I1124" i="1"/>
  <c r="J1124" i="1"/>
  <c r="K1124" i="1"/>
  <c r="L1124" i="1"/>
  <c r="M1124" i="1"/>
  <c r="N1124" i="1"/>
  <c r="O1124" i="1"/>
  <c r="P1124" i="1"/>
  <c r="Q1124" i="1"/>
  <c r="R1124" i="1"/>
  <c r="S1124" i="1"/>
  <c r="T1124" i="1"/>
  <c r="U1124" i="1"/>
  <c r="V1124" i="1"/>
  <c r="C1159" i="1"/>
  <c r="H1159" i="1"/>
  <c r="I1159" i="1"/>
  <c r="J1159" i="1"/>
  <c r="K1159" i="1"/>
  <c r="L1159" i="1"/>
  <c r="M1159" i="1"/>
  <c r="N1159" i="1"/>
  <c r="O1159" i="1"/>
  <c r="P1159" i="1"/>
  <c r="Q1159" i="1"/>
  <c r="R1159" i="1"/>
  <c r="S1159" i="1"/>
  <c r="T1159" i="1"/>
  <c r="U1159" i="1"/>
  <c r="V1159" i="1"/>
  <c r="H205" i="1"/>
  <c r="I205" i="1"/>
  <c r="J205" i="1"/>
  <c r="K205" i="1"/>
  <c r="L205" i="1"/>
  <c r="M205" i="1"/>
  <c r="N205" i="1"/>
  <c r="O205" i="1"/>
  <c r="P205" i="1"/>
  <c r="Q205" i="1"/>
  <c r="R205" i="1"/>
  <c r="S205" i="1"/>
  <c r="T205" i="1"/>
  <c r="U205" i="1"/>
  <c r="V205" i="1"/>
  <c r="C1690" i="1"/>
  <c r="H1690" i="1"/>
  <c r="I1690" i="1"/>
  <c r="J1690" i="1"/>
  <c r="K1690" i="1"/>
  <c r="L1690" i="1"/>
  <c r="M1690" i="1"/>
  <c r="N1690" i="1"/>
  <c r="O1690" i="1"/>
  <c r="P1690" i="1"/>
  <c r="Q1690" i="1"/>
  <c r="R1690" i="1"/>
  <c r="S1690" i="1"/>
  <c r="T1690" i="1"/>
  <c r="U1690" i="1"/>
  <c r="V1690" i="1"/>
  <c r="C643" i="1"/>
  <c r="H643" i="1"/>
  <c r="I643" i="1"/>
  <c r="J643" i="1"/>
  <c r="K643" i="1"/>
  <c r="L643" i="1"/>
  <c r="M643" i="1"/>
  <c r="N643" i="1"/>
  <c r="O643" i="1"/>
  <c r="P643" i="1"/>
  <c r="Q643" i="1"/>
  <c r="R643" i="1"/>
  <c r="S643" i="1"/>
  <c r="T643" i="1"/>
  <c r="U643" i="1"/>
  <c r="V643" i="1"/>
  <c r="C712" i="1"/>
  <c r="H712" i="1"/>
  <c r="I712" i="1"/>
  <c r="J712" i="1"/>
  <c r="K712" i="1"/>
  <c r="L712" i="1"/>
  <c r="M712" i="1"/>
  <c r="N712" i="1"/>
  <c r="O712" i="1"/>
  <c r="P712" i="1"/>
  <c r="Q712" i="1"/>
  <c r="R712" i="1"/>
  <c r="S712" i="1"/>
  <c r="T712" i="1"/>
  <c r="U712" i="1"/>
  <c r="V712" i="1"/>
  <c r="C465" i="1"/>
  <c r="H465" i="1"/>
  <c r="I465" i="1"/>
  <c r="J465" i="1"/>
  <c r="K465" i="1"/>
  <c r="L465" i="1"/>
  <c r="M465" i="1"/>
  <c r="N465" i="1"/>
  <c r="O465" i="1"/>
  <c r="P465" i="1"/>
  <c r="Q465" i="1"/>
  <c r="R465" i="1"/>
  <c r="S465" i="1"/>
  <c r="T465" i="1"/>
  <c r="U465" i="1"/>
  <c r="V465" i="1"/>
  <c r="C1412" i="1"/>
  <c r="H1412" i="1"/>
  <c r="I1412" i="1"/>
  <c r="J1412" i="1"/>
  <c r="K1412" i="1"/>
  <c r="L1412" i="1"/>
  <c r="M1412" i="1"/>
  <c r="N1412" i="1"/>
  <c r="O1412" i="1"/>
  <c r="P1412" i="1"/>
  <c r="Q1412" i="1"/>
  <c r="R1412" i="1"/>
  <c r="S1412" i="1"/>
  <c r="T1412" i="1"/>
  <c r="U1412" i="1"/>
  <c r="V1412" i="1"/>
  <c r="C1281" i="1"/>
  <c r="H1281" i="1"/>
  <c r="I1281" i="1"/>
  <c r="J1281" i="1"/>
  <c r="K1281" i="1"/>
  <c r="L1281" i="1"/>
  <c r="M1281" i="1"/>
  <c r="N1281" i="1"/>
  <c r="O1281" i="1"/>
  <c r="P1281" i="1"/>
  <c r="Q1281" i="1"/>
  <c r="R1281" i="1"/>
  <c r="S1281" i="1"/>
  <c r="T1281" i="1"/>
  <c r="U1281" i="1"/>
  <c r="V1281" i="1"/>
  <c r="C267" i="1"/>
  <c r="H267" i="1"/>
  <c r="I267" i="1"/>
  <c r="J267" i="1"/>
  <c r="K267" i="1"/>
  <c r="L267" i="1"/>
  <c r="M267" i="1"/>
  <c r="N267" i="1"/>
  <c r="O267" i="1"/>
  <c r="P267" i="1"/>
  <c r="Q267" i="1"/>
  <c r="R267" i="1"/>
  <c r="S267" i="1"/>
  <c r="T267" i="1"/>
  <c r="U267" i="1"/>
  <c r="V267" i="1"/>
  <c r="C1229" i="1"/>
  <c r="H1229" i="1"/>
  <c r="I1229" i="1"/>
  <c r="J1229" i="1"/>
  <c r="K1229" i="1"/>
  <c r="L1229" i="1"/>
  <c r="M1229" i="1"/>
  <c r="N1229" i="1"/>
  <c r="O1229" i="1"/>
  <c r="P1229" i="1"/>
  <c r="Q1229" i="1"/>
  <c r="R1229" i="1"/>
  <c r="S1229" i="1"/>
  <c r="T1229" i="1"/>
  <c r="U1229" i="1"/>
  <c r="V1229" i="1"/>
  <c r="C983" i="1"/>
  <c r="H983" i="1"/>
  <c r="I983" i="1"/>
  <c r="J983" i="1"/>
  <c r="K983" i="1"/>
  <c r="L983" i="1"/>
  <c r="M983" i="1"/>
  <c r="N983" i="1"/>
  <c r="O983" i="1"/>
  <c r="P983" i="1"/>
  <c r="Q983" i="1"/>
  <c r="R983" i="1"/>
  <c r="S983" i="1"/>
  <c r="T983" i="1"/>
  <c r="U983" i="1"/>
  <c r="V983" i="1"/>
  <c r="C803" i="1"/>
  <c r="H803" i="1"/>
  <c r="I803" i="1"/>
  <c r="J803" i="1"/>
  <c r="K803" i="1"/>
  <c r="L803" i="1"/>
  <c r="M803" i="1"/>
  <c r="N803" i="1"/>
  <c r="O803" i="1"/>
  <c r="P803" i="1"/>
  <c r="Q803" i="1"/>
  <c r="R803" i="1"/>
  <c r="S803" i="1"/>
  <c r="T803" i="1"/>
  <c r="U803" i="1"/>
  <c r="V803" i="1"/>
  <c r="C455" i="1"/>
  <c r="H455" i="1"/>
  <c r="I455" i="1"/>
  <c r="J455" i="1"/>
  <c r="K455" i="1"/>
  <c r="L455" i="1"/>
  <c r="M455" i="1"/>
  <c r="N455" i="1"/>
  <c r="O455" i="1"/>
  <c r="P455" i="1"/>
  <c r="Q455" i="1"/>
  <c r="R455" i="1"/>
  <c r="S455" i="1"/>
  <c r="T455" i="1"/>
  <c r="U455" i="1"/>
  <c r="V455" i="1"/>
  <c r="C98" i="1"/>
  <c r="V98" i="1"/>
  <c r="U98" i="1"/>
  <c r="T98" i="1"/>
  <c r="S98" i="1"/>
  <c r="R98" i="1"/>
  <c r="Q98" i="1"/>
  <c r="P98" i="1"/>
  <c r="O98" i="1"/>
  <c r="N98" i="1"/>
  <c r="M98" i="1"/>
  <c r="L98" i="1"/>
  <c r="K98" i="1"/>
  <c r="J98" i="1"/>
  <c r="I98" i="1"/>
  <c r="H98" i="1"/>
  <c r="C922" i="1"/>
  <c r="H922" i="1"/>
  <c r="I922" i="1"/>
  <c r="J922" i="1"/>
  <c r="K922" i="1"/>
  <c r="L922" i="1"/>
  <c r="M922" i="1"/>
  <c r="N922" i="1"/>
  <c r="O922" i="1"/>
  <c r="P922" i="1"/>
  <c r="Q922" i="1"/>
  <c r="R922" i="1"/>
  <c r="S922" i="1"/>
  <c r="T922" i="1"/>
  <c r="U922" i="1"/>
  <c r="V922" i="1"/>
  <c r="C1331" i="1"/>
  <c r="H1331" i="1"/>
  <c r="I1331" i="1"/>
  <c r="J1331" i="1"/>
  <c r="K1331" i="1"/>
  <c r="L1331" i="1"/>
  <c r="M1331" i="1"/>
  <c r="N1331" i="1"/>
  <c r="O1331" i="1"/>
  <c r="P1331" i="1"/>
  <c r="Q1331" i="1"/>
  <c r="R1331" i="1"/>
  <c r="S1331" i="1"/>
  <c r="T1331" i="1"/>
  <c r="U1331" i="1"/>
  <c r="V1331" i="1"/>
  <c r="V137" i="1"/>
  <c r="U137" i="1"/>
  <c r="T137" i="1"/>
  <c r="S137" i="1"/>
  <c r="R137" i="1"/>
  <c r="Q137" i="1"/>
  <c r="P137" i="1"/>
  <c r="O137" i="1"/>
  <c r="N137" i="1"/>
  <c r="M137" i="1"/>
  <c r="L137" i="1"/>
  <c r="K137" i="1"/>
  <c r="J137" i="1"/>
  <c r="I137" i="1"/>
  <c r="H137" i="1"/>
  <c r="C434" i="1"/>
  <c r="H434" i="1"/>
  <c r="I434" i="1"/>
  <c r="J434" i="1"/>
  <c r="K434" i="1"/>
  <c r="L434" i="1"/>
  <c r="M434" i="1"/>
  <c r="N434" i="1"/>
  <c r="O434" i="1"/>
  <c r="P434" i="1"/>
  <c r="Q434" i="1"/>
  <c r="R434" i="1"/>
  <c r="S434" i="1"/>
  <c r="T434" i="1"/>
  <c r="U434" i="1"/>
  <c r="V434" i="1"/>
  <c r="C327" i="1"/>
  <c r="H327" i="1"/>
  <c r="I327" i="1"/>
  <c r="J327" i="1"/>
  <c r="K327" i="1"/>
  <c r="L327" i="1"/>
  <c r="M327" i="1"/>
  <c r="N327" i="1"/>
  <c r="O327" i="1"/>
  <c r="P327" i="1"/>
  <c r="Q327" i="1"/>
  <c r="R327" i="1"/>
  <c r="S327" i="1"/>
  <c r="T327" i="1"/>
  <c r="U327" i="1"/>
  <c r="V327" i="1"/>
  <c r="C1755" i="1"/>
  <c r="H1755" i="1"/>
  <c r="I1755" i="1"/>
  <c r="J1755" i="1"/>
  <c r="K1755" i="1"/>
  <c r="L1755" i="1"/>
  <c r="M1755" i="1"/>
  <c r="N1755" i="1"/>
  <c r="O1755" i="1"/>
  <c r="P1755" i="1"/>
  <c r="Q1755" i="1"/>
  <c r="R1755" i="1"/>
  <c r="S1755" i="1"/>
  <c r="T1755" i="1"/>
  <c r="U1755" i="1"/>
  <c r="V1755" i="1"/>
  <c r="C664" i="1"/>
  <c r="H664" i="1"/>
  <c r="I664" i="1"/>
  <c r="J664" i="1"/>
  <c r="K664" i="1"/>
  <c r="L664" i="1"/>
  <c r="M664" i="1"/>
  <c r="N664" i="1"/>
  <c r="O664" i="1"/>
  <c r="P664" i="1"/>
  <c r="Q664" i="1"/>
  <c r="R664" i="1"/>
  <c r="S664" i="1"/>
  <c r="T664" i="1"/>
  <c r="U664" i="1"/>
  <c r="V664" i="1"/>
  <c r="C52" i="1"/>
  <c r="V52" i="1"/>
  <c r="U52" i="1"/>
  <c r="T52" i="1"/>
  <c r="S52" i="1"/>
  <c r="R52" i="1"/>
  <c r="Q52" i="1"/>
  <c r="P52" i="1"/>
  <c r="O52" i="1"/>
  <c r="N52" i="1"/>
  <c r="M52" i="1"/>
  <c r="L52" i="1"/>
  <c r="K52" i="1"/>
  <c r="J52" i="1"/>
  <c r="I52" i="1"/>
  <c r="H52" i="1"/>
  <c r="C46" i="1"/>
  <c r="V46" i="1"/>
  <c r="U46" i="1"/>
  <c r="T46" i="1"/>
  <c r="S46" i="1"/>
  <c r="R46" i="1"/>
  <c r="Q46" i="1"/>
  <c r="P46" i="1"/>
  <c r="O46" i="1"/>
  <c r="N46" i="1"/>
  <c r="M46" i="1"/>
  <c r="L46" i="1"/>
  <c r="K46" i="1"/>
  <c r="J46" i="1"/>
  <c r="I46" i="1"/>
  <c r="H46" i="1"/>
  <c r="C886" i="1"/>
  <c r="H886" i="1"/>
  <c r="I886" i="1"/>
  <c r="J886" i="1"/>
  <c r="K886" i="1"/>
  <c r="L886" i="1"/>
  <c r="M886" i="1"/>
  <c r="N886" i="1"/>
  <c r="O886" i="1"/>
  <c r="P886" i="1"/>
  <c r="Q886" i="1"/>
  <c r="R886" i="1"/>
  <c r="S886" i="1"/>
  <c r="T886" i="1"/>
  <c r="U886" i="1"/>
  <c r="V886" i="1"/>
  <c r="C1708" i="1"/>
  <c r="H1708" i="1"/>
  <c r="I1708" i="1"/>
  <c r="J1708" i="1"/>
  <c r="K1708" i="1"/>
  <c r="L1708" i="1"/>
  <c r="M1708" i="1"/>
  <c r="N1708" i="1"/>
  <c r="O1708" i="1"/>
  <c r="P1708" i="1"/>
  <c r="Q1708" i="1"/>
  <c r="R1708" i="1"/>
  <c r="S1708" i="1"/>
  <c r="T1708" i="1"/>
  <c r="U1708" i="1"/>
  <c r="V1708" i="1"/>
  <c r="C1069" i="1"/>
  <c r="H1069" i="1"/>
  <c r="I1069" i="1"/>
  <c r="J1069" i="1"/>
  <c r="K1069" i="1"/>
  <c r="L1069" i="1"/>
  <c r="M1069" i="1"/>
  <c r="N1069" i="1"/>
  <c r="O1069" i="1"/>
  <c r="P1069" i="1"/>
  <c r="Q1069" i="1"/>
  <c r="R1069" i="1"/>
  <c r="S1069" i="1"/>
  <c r="T1069" i="1"/>
  <c r="U1069" i="1"/>
  <c r="V1069" i="1"/>
  <c r="C1903" i="1"/>
  <c r="H1903" i="1"/>
  <c r="I1903" i="1"/>
  <c r="J1903" i="1"/>
  <c r="K1903" i="1"/>
  <c r="L1903" i="1"/>
  <c r="M1903" i="1"/>
  <c r="N1903" i="1"/>
  <c r="O1903" i="1"/>
  <c r="P1903" i="1"/>
  <c r="Q1903" i="1"/>
  <c r="R1903" i="1"/>
  <c r="S1903" i="1"/>
  <c r="T1903" i="1"/>
  <c r="U1903" i="1"/>
  <c r="V1903" i="1"/>
  <c r="C168" i="1"/>
  <c r="H168" i="1"/>
  <c r="I168" i="1"/>
  <c r="J168" i="1"/>
  <c r="K168" i="1"/>
  <c r="L168" i="1"/>
  <c r="M168" i="1"/>
  <c r="N168" i="1"/>
  <c r="O168" i="1"/>
  <c r="P168" i="1"/>
  <c r="Q168" i="1"/>
  <c r="R168" i="1"/>
  <c r="S168" i="1"/>
  <c r="T168" i="1"/>
  <c r="U168" i="1"/>
  <c r="V168" i="1"/>
  <c r="C1490" i="1"/>
  <c r="H1490" i="1"/>
  <c r="I1490" i="1"/>
  <c r="J1490" i="1"/>
  <c r="K1490" i="1"/>
  <c r="L1490" i="1"/>
  <c r="M1490" i="1"/>
  <c r="N1490" i="1"/>
  <c r="O1490" i="1"/>
  <c r="P1490" i="1"/>
  <c r="Q1490" i="1"/>
  <c r="R1490" i="1"/>
  <c r="S1490" i="1"/>
  <c r="T1490" i="1"/>
  <c r="U1490" i="1"/>
  <c r="V1490" i="1"/>
  <c r="C666" i="1"/>
  <c r="H666" i="1"/>
  <c r="I666" i="1"/>
  <c r="J666" i="1"/>
  <c r="K666" i="1"/>
  <c r="L666" i="1"/>
  <c r="M666" i="1"/>
  <c r="N666" i="1"/>
  <c r="O666" i="1"/>
  <c r="P666" i="1"/>
  <c r="Q666" i="1"/>
  <c r="R666" i="1"/>
  <c r="S666" i="1"/>
  <c r="T666" i="1"/>
  <c r="U666" i="1"/>
  <c r="V666" i="1"/>
  <c r="C586" i="1"/>
  <c r="H586" i="1"/>
  <c r="I586" i="1"/>
  <c r="J586" i="1"/>
  <c r="K586" i="1"/>
  <c r="L586" i="1"/>
  <c r="M586" i="1"/>
  <c r="N586" i="1"/>
  <c r="O586" i="1"/>
  <c r="P586" i="1"/>
  <c r="Q586" i="1"/>
  <c r="R586" i="1"/>
  <c r="S586" i="1"/>
  <c r="T586" i="1"/>
  <c r="U586" i="1"/>
  <c r="V586" i="1"/>
  <c r="C1429" i="1"/>
  <c r="H1429" i="1"/>
  <c r="I1429" i="1"/>
  <c r="J1429" i="1"/>
  <c r="K1429" i="1"/>
  <c r="L1429" i="1"/>
  <c r="M1429" i="1"/>
  <c r="N1429" i="1"/>
  <c r="O1429" i="1"/>
  <c r="P1429" i="1"/>
  <c r="Q1429" i="1"/>
  <c r="R1429" i="1"/>
  <c r="S1429" i="1"/>
  <c r="T1429" i="1"/>
  <c r="U1429" i="1"/>
  <c r="V1429" i="1"/>
  <c r="C1826" i="1"/>
  <c r="H1826" i="1"/>
  <c r="I1826" i="1"/>
  <c r="J1826" i="1"/>
  <c r="K1826" i="1"/>
  <c r="L1826" i="1"/>
  <c r="M1826" i="1"/>
  <c r="N1826" i="1"/>
  <c r="O1826" i="1"/>
  <c r="P1826" i="1"/>
  <c r="Q1826" i="1"/>
  <c r="R1826" i="1"/>
  <c r="S1826" i="1"/>
  <c r="T1826" i="1"/>
  <c r="U1826" i="1"/>
  <c r="V1826" i="1"/>
  <c r="C258" i="1"/>
  <c r="H258" i="1"/>
  <c r="I258" i="1"/>
  <c r="J258" i="1"/>
  <c r="K258" i="1"/>
  <c r="L258" i="1"/>
  <c r="M258" i="1"/>
  <c r="N258" i="1"/>
  <c r="O258" i="1"/>
  <c r="P258" i="1"/>
  <c r="Q258" i="1"/>
  <c r="R258" i="1"/>
  <c r="S258" i="1"/>
  <c r="T258" i="1"/>
  <c r="U258" i="1"/>
  <c r="V258" i="1"/>
  <c r="C444" i="1"/>
  <c r="H444" i="1"/>
  <c r="I444" i="1"/>
  <c r="J444" i="1"/>
  <c r="K444" i="1"/>
  <c r="L444" i="1"/>
  <c r="M444" i="1"/>
  <c r="N444" i="1"/>
  <c r="O444" i="1"/>
  <c r="P444" i="1"/>
  <c r="Q444" i="1"/>
  <c r="R444" i="1"/>
  <c r="S444" i="1"/>
  <c r="T444" i="1"/>
  <c r="U444" i="1"/>
  <c r="V444" i="1"/>
  <c r="C1027" i="1"/>
  <c r="H1027" i="1"/>
  <c r="I1027" i="1"/>
  <c r="J1027" i="1"/>
  <c r="K1027" i="1"/>
  <c r="L1027" i="1"/>
  <c r="M1027" i="1"/>
  <c r="N1027" i="1"/>
  <c r="O1027" i="1"/>
  <c r="P1027" i="1"/>
  <c r="Q1027" i="1"/>
  <c r="R1027" i="1"/>
  <c r="S1027" i="1"/>
  <c r="T1027" i="1"/>
  <c r="U1027" i="1"/>
  <c r="V1027" i="1"/>
  <c r="C1186" i="1"/>
  <c r="H1186" i="1"/>
  <c r="I1186" i="1"/>
  <c r="J1186" i="1"/>
  <c r="K1186" i="1"/>
  <c r="L1186" i="1"/>
  <c r="M1186" i="1"/>
  <c r="N1186" i="1"/>
  <c r="O1186" i="1"/>
  <c r="P1186" i="1"/>
  <c r="Q1186" i="1"/>
  <c r="R1186" i="1"/>
  <c r="S1186" i="1"/>
  <c r="T1186" i="1"/>
  <c r="U1186" i="1"/>
  <c r="V1186" i="1"/>
  <c r="C1282" i="1"/>
  <c r="H1282" i="1"/>
  <c r="I1282" i="1"/>
  <c r="J1282" i="1"/>
  <c r="K1282" i="1"/>
  <c r="L1282" i="1"/>
  <c r="M1282" i="1"/>
  <c r="N1282" i="1"/>
  <c r="O1282" i="1"/>
  <c r="P1282" i="1"/>
  <c r="Q1282" i="1"/>
  <c r="R1282" i="1"/>
  <c r="S1282" i="1"/>
  <c r="T1282" i="1"/>
  <c r="U1282" i="1"/>
  <c r="V1282" i="1"/>
  <c r="H1583" i="1"/>
  <c r="I1583" i="1"/>
  <c r="J1583" i="1"/>
  <c r="K1583" i="1"/>
  <c r="L1583" i="1"/>
  <c r="M1583" i="1"/>
  <c r="N1583" i="1"/>
  <c r="O1583" i="1"/>
  <c r="P1583" i="1"/>
  <c r="Q1583" i="1"/>
  <c r="R1583" i="1"/>
  <c r="S1583" i="1"/>
  <c r="T1583" i="1"/>
  <c r="U1583" i="1"/>
  <c r="V1583" i="1"/>
  <c r="C1350" i="1"/>
  <c r="H1350" i="1"/>
  <c r="I1350" i="1"/>
  <c r="J1350" i="1"/>
  <c r="K1350" i="1"/>
  <c r="L1350" i="1"/>
  <c r="M1350" i="1"/>
  <c r="N1350" i="1"/>
  <c r="O1350" i="1"/>
  <c r="P1350" i="1"/>
  <c r="Q1350" i="1"/>
  <c r="R1350" i="1"/>
  <c r="S1350" i="1"/>
  <c r="T1350" i="1"/>
  <c r="U1350" i="1"/>
  <c r="V1350" i="1"/>
  <c r="C909" i="1"/>
  <c r="H909" i="1"/>
  <c r="I909" i="1"/>
  <c r="J909" i="1"/>
  <c r="K909" i="1"/>
  <c r="L909" i="1"/>
  <c r="M909" i="1"/>
  <c r="N909" i="1"/>
  <c r="O909" i="1"/>
  <c r="P909" i="1"/>
  <c r="Q909" i="1"/>
  <c r="R909" i="1"/>
  <c r="S909" i="1"/>
  <c r="T909" i="1"/>
  <c r="U909" i="1"/>
  <c r="V909" i="1"/>
  <c r="C587" i="1"/>
  <c r="H587" i="1"/>
  <c r="I587" i="1"/>
  <c r="J587" i="1"/>
  <c r="K587" i="1"/>
  <c r="L587" i="1"/>
  <c r="M587" i="1"/>
  <c r="N587" i="1"/>
  <c r="O587" i="1"/>
  <c r="P587" i="1"/>
  <c r="Q587" i="1"/>
  <c r="R587" i="1"/>
  <c r="S587" i="1"/>
  <c r="T587" i="1"/>
  <c r="U587" i="1"/>
  <c r="V587" i="1"/>
  <c r="C547" i="1"/>
  <c r="H547" i="1"/>
  <c r="I547" i="1"/>
  <c r="J547" i="1"/>
  <c r="K547" i="1"/>
  <c r="L547" i="1"/>
  <c r="M547" i="1"/>
  <c r="N547" i="1"/>
  <c r="O547" i="1"/>
  <c r="P547" i="1"/>
  <c r="Q547" i="1"/>
  <c r="R547" i="1"/>
  <c r="S547" i="1"/>
  <c r="T547" i="1"/>
  <c r="U547" i="1"/>
  <c r="V547" i="1"/>
  <c r="C300" i="1"/>
  <c r="H300" i="1"/>
  <c r="I300" i="1"/>
  <c r="J300" i="1"/>
  <c r="K300" i="1"/>
  <c r="L300" i="1"/>
  <c r="M300" i="1"/>
  <c r="N300" i="1"/>
  <c r="O300" i="1"/>
  <c r="P300" i="1"/>
  <c r="Q300" i="1"/>
  <c r="R300" i="1"/>
  <c r="S300" i="1"/>
  <c r="T300" i="1"/>
  <c r="U300" i="1"/>
  <c r="V300" i="1"/>
  <c r="C1763" i="1"/>
  <c r="H1763" i="1"/>
  <c r="I1763" i="1"/>
  <c r="J1763" i="1"/>
  <c r="K1763" i="1"/>
  <c r="L1763" i="1"/>
  <c r="M1763" i="1"/>
  <c r="N1763" i="1"/>
  <c r="O1763" i="1"/>
  <c r="P1763" i="1"/>
  <c r="Q1763" i="1"/>
  <c r="R1763" i="1"/>
  <c r="S1763" i="1"/>
  <c r="T1763" i="1"/>
  <c r="U1763" i="1"/>
  <c r="V1763" i="1"/>
  <c r="H898" i="1"/>
  <c r="I898" i="1"/>
  <c r="J898" i="1"/>
  <c r="K898" i="1"/>
  <c r="L898" i="1"/>
  <c r="M898" i="1"/>
  <c r="N898" i="1"/>
  <c r="O898" i="1"/>
  <c r="P898" i="1"/>
  <c r="Q898" i="1"/>
  <c r="R898" i="1"/>
  <c r="S898" i="1"/>
  <c r="T898" i="1"/>
  <c r="U898" i="1"/>
  <c r="V898" i="1"/>
  <c r="C411" i="1"/>
  <c r="H411" i="1"/>
  <c r="I411" i="1"/>
  <c r="J411" i="1"/>
  <c r="K411" i="1"/>
  <c r="L411" i="1"/>
  <c r="M411" i="1"/>
  <c r="N411" i="1"/>
  <c r="O411" i="1"/>
  <c r="P411" i="1"/>
  <c r="Q411" i="1"/>
  <c r="R411" i="1"/>
  <c r="S411" i="1"/>
  <c r="T411" i="1"/>
  <c r="U411" i="1"/>
  <c r="V411" i="1"/>
  <c r="C675" i="1"/>
  <c r="H675" i="1"/>
  <c r="I675" i="1"/>
  <c r="J675" i="1"/>
  <c r="K675" i="1"/>
  <c r="L675" i="1"/>
  <c r="M675" i="1"/>
  <c r="N675" i="1"/>
  <c r="O675" i="1"/>
  <c r="P675" i="1"/>
  <c r="Q675" i="1"/>
  <c r="R675" i="1"/>
  <c r="S675" i="1"/>
  <c r="T675" i="1"/>
  <c r="U675" i="1"/>
  <c r="V675" i="1"/>
  <c r="C1836" i="1"/>
  <c r="H1836" i="1"/>
  <c r="I1836" i="1"/>
  <c r="J1836" i="1"/>
  <c r="K1836" i="1"/>
  <c r="L1836" i="1"/>
  <c r="M1836" i="1"/>
  <c r="N1836" i="1"/>
  <c r="O1836" i="1"/>
  <c r="P1836" i="1"/>
  <c r="Q1836" i="1"/>
  <c r="R1836" i="1"/>
  <c r="S1836" i="1"/>
  <c r="T1836" i="1"/>
  <c r="U1836" i="1"/>
  <c r="V1836" i="1"/>
  <c r="C1927" i="1" l="1"/>
  <c r="H1927" i="1"/>
  <c r="I1927" i="1"/>
  <c r="J1927" i="1"/>
  <c r="K1927" i="1"/>
  <c r="L1927" i="1"/>
  <c r="M1927" i="1"/>
  <c r="N1927" i="1"/>
  <c r="O1927" i="1"/>
  <c r="P1927" i="1"/>
  <c r="Q1927" i="1"/>
  <c r="R1927" i="1"/>
  <c r="S1927" i="1"/>
  <c r="T1927" i="1"/>
  <c r="U1927" i="1"/>
  <c r="V1927" i="1"/>
  <c r="C157" i="1"/>
  <c r="V157" i="1"/>
  <c r="U157" i="1"/>
  <c r="T157" i="1"/>
  <c r="S157" i="1"/>
  <c r="R157" i="1"/>
  <c r="Q157" i="1"/>
  <c r="P157" i="1"/>
  <c r="O157" i="1"/>
  <c r="N157" i="1"/>
  <c r="M157" i="1"/>
  <c r="L157" i="1"/>
  <c r="K157" i="1"/>
  <c r="J157" i="1"/>
  <c r="I157" i="1"/>
  <c r="H157" i="1"/>
  <c r="C318" i="1"/>
  <c r="H318" i="1"/>
  <c r="I318" i="1"/>
  <c r="J318" i="1"/>
  <c r="K318" i="1"/>
  <c r="L318" i="1"/>
  <c r="M318" i="1"/>
  <c r="N318" i="1"/>
  <c r="O318" i="1"/>
  <c r="P318" i="1"/>
  <c r="Q318" i="1"/>
  <c r="R318" i="1"/>
  <c r="S318" i="1"/>
  <c r="T318" i="1"/>
  <c r="U318" i="1"/>
  <c r="V318" i="1"/>
  <c r="C382" i="1"/>
  <c r="H382" i="1"/>
  <c r="I382" i="1"/>
  <c r="J382" i="1"/>
  <c r="K382" i="1"/>
  <c r="L382" i="1"/>
  <c r="M382" i="1"/>
  <c r="N382" i="1"/>
  <c r="O382" i="1"/>
  <c r="P382" i="1"/>
  <c r="Q382" i="1"/>
  <c r="R382" i="1"/>
  <c r="S382" i="1"/>
  <c r="T382" i="1"/>
  <c r="U382" i="1"/>
  <c r="V382" i="1"/>
  <c r="C961" i="1"/>
  <c r="H961" i="1"/>
  <c r="I961" i="1"/>
  <c r="J961" i="1"/>
  <c r="K961" i="1"/>
  <c r="L961" i="1"/>
  <c r="M961" i="1"/>
  <c r="N961" i="1"/>
  <c r="O961" i="1"/>
  <c r="P961" i="1"/>
  <c r="Q961" i="1"/>
  <c r="R961" i="1"/>
  <c r="S961" i="1"/>
  <c r="T961" i="1"/>
  <c r="U961" i="1"/>
  <c r="V961" i="1"/>
  <c r="C1471" i="1"/>
  <c r="H1471" i="1"/>
  <c r="I1471" i="1"/>
  <c r="J1471" i="1"/>
  <c r="K1471" i="1"/>
  <c r="L1471" i="1"/>
  <c r="M1471" i="1"/>
  <c r="N1471" i="1"/>
  <c r="O1471" i="1"/>
  <c r="P1471" i="1"/>
  <c r="Q1471" i="1"/>
  <c r="R1471" i="1"/>
  <c r="S1471" i="1"/>
  <c r="T1471" i="1"/>
  <c r="U1471" i="1"/>
  <c r="V1471" i="1"/>
  <c r="C607" i="1"/>
  <c r="H607" i="1"/>
  <c r="I607" i="1"/>
  <c r="J607" i="1"/>
  <c r="K607" i="1"/>
  <c r="L607" i="1"/>
  <c r="M607" i="1"/>
  <c r="N607" i="1"/>
  <c r="O607" i="1"/>
  <c r="P607" i="1"/>
  <c r="Q607" i="1"/>
  <c r="R607" i="1"/>
  <c r="S607" i="1"/>
  <c r="T607" i="1"/>
  <c r="U607" i="1"/>
  <c r="V607" i="1"/>
  <c r="C1431" i="1"/>
  <c r="H1431" i="1"/>
  <c r="I1431" i="1"/>
  <c r="J1431" i="1"/>
  <c r="K1431" i="1"/>
  <c r="L1431" i="1"/>
  <c r="M1431" i="1"/>
  <c r="N1431" i="1"/>
  <c r="O1431" i="1"/>
  <c r="P1431" i="1"/>
  <c r="Q1431" i="1"/>
  <c r="R1431" i="1"/>
  <c r="S1431" i="1"/>
  <c r="T1431" i="1"/>
  <c r="U1431" i="1"/>
  <c r="V1431" i="1"/>
  <c r="C1339" i="1"/>
  <c r="H1339" i="1"/>
  <c r="I1339" i="1"/>
  <c r="J1339" i="1"/>
  <c r="K1339" i="1"/>
  <c r="L1339" i="1"/>
  <c r="M1339" i="1"/>
  <c r="N1339" i="1"/>
  <c r="O1339" i="1"/>
  <c r="P1339" i="1"/>
  <c r="Q1339" i="1"/>
  <c r="R1339" i="1"/>
  <c r="S1339" i="1"/>
  <c r="T1339" i="1"/>
  <c r="U1339" i="1"/>
  <c r="V1339" i="1"/>
  <c r="C786" i="1"/>
  <c r="H786" i="1"/>
  <c r="I786" i="1"/>
  <c r="J786" i="1"/>
  <c r="K786" i="1"/>
  <c r="L786" i="1"/>
  <c r="M786" i="1"/>
  <c r="N786" i="1"/>
  <c r="O786" i="1"/>
  <c r="P786" i="1"/>
  <c r="Q786" i="1"/>
  <c r="R786" i="1"/>
  <c r="S786" i="1"/>
  <c r="T786" i="1"/>
  <c r="U786" i="1"/>
  <c r="V786" i="1"/>
  <c r="C1534" i="1"/>
  <c r="H1534" i="1"/>
  <c r="I1534" i="1"/>
  <c r="J1534" i="1"/>
  <c r="K1534" i="1"/>
  <c r="L1534" i="1"/>
  <c r="M1534" i="1"/>
  <c r="N1534" i="1"/>
  <c r="O1534" i="1"/>
  <c r="P1534" i="1"/>
  <c r="Q1534" i="1"/>
  <c r="R1534" i="1"/>
  <c r="S1534" i="1"/>
  <c r="T1534" i="1"/>
  <c r="U1534" i="1"/>
  <c r="V1534" i="1"/>
  <c r="C1533" i="1"/>
  <c r="H1533" i="1"/>
  <c r="I1533" i="1"/>
  <c r="J1533" i="1"/>
  <c r="K1533" i="1"/>
  <c r="L1533" i="1"/>
  <c r="M1533" i="1"/>
  <c r="N1533" i="1"/>
  <c r="O1533" i="1"/>
  <c r="P1533" i="1"/>
  <c r="Q1533" i="1"/>
  <c r="R1533" i="1"/>
  <c r="S1533" i="1"/>
  <c r="T1533" i="1"/>
  <c r="U1533" i="1"/>
  <c r="V1533" i="1"/>
  <c r="H1307" i="1"/>
  <c r="I1307" i="1"/>
  <c r="J1307" i="1"/>
  <c r="K1307" i="1"/>
  <c r="L1307" i="1"/>
  <c r="M1307" i="1"/>
  <c r="N1307" i="1"/>
  <c r="O1307" i="1"/>
  <c r="P1307" i="1"/>
  <c r="Q1307" i="1"/>
  <c r="R1307" i="1"/>
  <c r="S1307" i="1"/>
  <c r="T1307" i="1"/>
  <c r="U1307" i="1"/>
  <c r="V1307" i="1"/>
  <c r="C1206" i="1"/>
  <c r="H1206" i="1"/>
  <c r="I1206" i="1"/>
  <c r="J1206" i="1"/>
  <c r="K1206" i="1"/>
  <c r="L1206" i="1"/>
  <c r="M1206" i="1"/>
  <c r="N1206" i="1"/>
  <c r="O1206" i="1"/>
  <c r="P1206" i="1"/>
  <c r="Q1206" i="1"/>
  <c r="R1206" i="1"/>
  <c r="S1206" i="1"/>
  <c r="T1206" i="1"/>
  <c r="U1206" i="1"/>
  <c r="V1206" i="1"/>
  <c r="C982" i="1"/>
  <c r="H982" i="1"/>
  <c r="I982" i="1"/>
  <c r="J982" i="1"/>
  <c r="K982" i="1"/>
  <c r="L982" i="1"/>
  <c r="M982" i="1"/>
  <c r="N982" i="1"/>
  <c r="O982" i="1"/>
  <c r="P982" i="1"/>
  <c r="Q982" i="1"/>
  <c r="R982" i="1"/>
  <c r="S982" i="1"/>
  <c r="T982" i="1"/>
  <c r="U982" i="1"/>
  <c r="V982" i="1"/>
  <c r="C1635" i="1"/>
  <c r="H1635" i="1"/>
  <c r="I1635" i="1"/>
  <c r="J1635" i="1"/>
  <c r="K1635" i="1"/>
  <c r="L1635" i="1"/>
  <c r="M1635" i="1"/>
  <c r="N1635" i="1"/>
  <c r="O1635" i="1"/>
  <c r="P1635" i="1"/>
  <c r="Q1635" i="1"/>
  <c r="R1635" i="1"/>
  <c r="S1635" i="1"/>
  <c r="T1635" i="1"/>
  <c r="U1635" i="1"/>
  <c r="V1635" i="1"/>
  <c r="C257" i="1"/>
  <c r="H257" i="1"/>
  <c r="I257" i="1"/>
  <c r="J257" i="1"/>
  <c r="K257" i="1"/>
  <c r="L257" i="1"/>
  <c r="M257" i="1"/>
  <c r="N257" i="1"/>
  <c r="O257" i="1"/>
  <c r="P257" i="1"/>
  <c r="Q257" i="1"/>
  <c r="R257" i="1"/>
  <c r="S257" i="1"/>
  <c r="T257" i="1"/>
  <c r="U257" i="1"/>
  <c r="V257" i="1"/>
  <c r="C830" i="1"/>
  <c r="H830" i="1"/>
  <c r="I830" i="1"/>
  <c r="J830" i="1"/>
  <c r="K830" i="1"/>
  <c r="L830" i="1"/>
  <c r="M830" i="1"/>
  <c r="N830" i="1"/>
  <c r="O830" i="1"/>
  <c r="P830" i="1"/>
  <c r="Q830" i="1"/>
  <c r="R830" i="1"/>
  <c r="S830" i="1"/>
  <c r="T830" i="1"/>
  <c r="U830" i="1"/>
  <c r="V830" i="1"/>
  <c r="C968" i="1"/>
  <c r="H968" i="1"/>
  <c r="I968" i="1"/>
  <c r="J968" i="1"/>
  <c r="K968" i="1"/>
  <c r="L968" i="1"/>
  <c r="M968" i="1"/>
  <c r="N968" i="1"/>
  <c r="O968" i="1"/>
  <c r="P968" i="1"/>
  <c r="Q968" i="1"/>
  <c r="R968" i="1"/>
  <c r="S968" i="1"/>
  <c r="T968" i="1"/>
  <c r="U968" i="1"/>
  <c r="V968" i="1"/>
  <c r="C401" i="1"/>
  <c r="H401" i="1"/>
  <c r="I401" i="1"/>
  <c r="J401" i="1"/>
  <c r="K401" i="1"/>
  <c r="L401" i="1"/>
  <c r="M401" i="1"/>
  <c r="N401" i="1"/>
  <c r="O401" i="1"/>
  <c r="P401" i="1"/>
  <c r="Q401" i="1"/>
  <c r="R401" i="1"/>
  <c r="S401" i="1"/>
  <c r="T401" i="1"/>
  <c r="U401" i="1"/>
  <c r="V401" i="1"/>
  <c r="C132" i="1"/>
  <c r="H132" i="1"/>
  <c r="I132" i="1"/>
  <c r="J132" i="1"/>
  <c r="K132" i="1"/>
  <c r="L132" i="1"/>
  <c r="M132" i="1"/>
  <c r="N132" i="1"/>
  <c r="O132" i="1"/>
  <c r="P132" i="1"/>
  <c r="Q132" i="1"/>
  <c r="R132" i="1"/>
  <c r="S132" i="1"/>
  <c r="T132" i="1"/>
  <c r="U132" i="1"/>
  <c r="V132" i="1"/>
  <c r="C289" i="1"/>
  <c r="H289" i="1"/>
  <c r="I289" i="1"/>
  <c r="J289" i="1"/>
  <c r="K289" i="1"/>
  <c r="L289" i="1"/>
  <c r="M289" i="1"/>
  <c r="N289" i="1"/>
  <c r="O289" i="1"/>
  <c r="P289" i="1"/>
  <c r="Q289" i="1"/>
  <c r="R289" i="1"/>
  <c r="S289" i="1"/>
  <c r="T289" i="1"/>
  <c r="U289" i="1"/>
  <c r="V289" i="1"/>
  <c r="C500" i="1"/>
  <c r="H500" i="1"/>
  <c r="I500" i="1"/>
  <c r="J500" i="1"/>
  <c r="K500" i="1"/>
  <c r="L500" i="1"/>
  <c r="M500" i="1"/>
  <c r="N500" i="1"/>
  <c r="O500" i="1"/>
  <c r="P500" i="1"/>
  <c r="Q500" i="1"/>
  <c r="R500" i="1"/>
  <c r="S500" i="1"/>
  <c r="T500" i="1"/>
  <c r="U500" i="1"/>
  <c r="V500" i="1"/>
  <c r="C1784" i="1"/>
  <c r="H1784" i="1"/>
  <c r="I1784" i="1"/>
  <c r="J1784" i="1"/>
  <c r="K1784" i="1"/>
  <c r="L1784" i="1"/>
  <c r="M1784" i="1"/>
  <c r="N1784" i="1"/>
  <c r="O1784" i="1"/>
  <c r="P1784" i="1"/>
  <c r="Q1784" i="1"/>
  <c r="R1784" i="1"/>
  <c r="S1784" i="1"/>
  <c r="T1784" i="1"/>
  <c r="U1784" i="1"/>
  <c r="V1784" i="1"/>
  <c r="C390" i="1"/>
  <c r="H390" i="1"/>
  <c r="I390" i="1"/>
  <c r="J390" i="1"/>
  <c r="K390" i="1"/>
  <c r="L390" i="1"/>
  <c r="M390" i="1"/>
  <c r="N390" i="1"/>
  <c r="O390" i="1"/>
  <c r="P390" i="1"/>
  <c r="Q390" i="1"/>
  <c r="R390" i="1"/>
  <c r="S390" i="1"/>
  <c r="T390" i="1"/>
  <c r="U390" i="1"/>
  <c r="V390" i="1"/>
  <c r="H897" i="1"/>
  <c r="I897" i="1"/>
  <c r="J897" i="1"/>
  <c r="K897" i="1"/>
  <c r="L897" i="1"/>
  <c r="M897" i="1"/>
  <c r="N897" i="1"/>
  <c r="O897" i="1"/>
  <c r="P897" i="1"/>
  <c r="Q897" i="1"/>
  <c r="R897" i="1"/>
  <c r="S897" i="1"/>
  <c r="T897" i="1"/>
  <c r="U897" i="1"/>
  <c r="V897" i="1"/>
  <c r="C88" i="1"/>
  <c r="V88" i="1"/>
  <c r="U88" i="1"/>
  <c r="T88" i="1"/>
  <c r="S88" i="1"/>
  <c r="R88" i="1"/>
  <c r="Q88" i="1"/>
  <c r="P88" i="1"/>
  <c r="O88" i="1"/>
  <c r="N88" i="1"/>
  <c r="M88" i="1"/>
  <c r="L88" i="1"/>
  <c r="K88" i="1"/>
  <c r="J88" i="1"/>
  <c r="I88" i="1"/>
  <c r="H88" i="1"/>
  <c r="C118" i="1"/>
  <c r="C65" i="1"/>
  <c r="H65" i="1"/>
  <c r="I65" i="1"/>
  <c r="J65" i="1"/>
  <c r="K65" i="1"/>
  <c r="L65" i="1"/>
  <c r="M65" i="1"/>
  <c r="N65" i="1"/>
  <c r="O65" i="1"/>
  <c r="P65" i="1"/>
  <c r="Q65" i="1"/>
  <c r="R65" i="1"/>
  <c r="S65" i="1"/>
  <c r="T65" i="1"/>
  <c r="U65" i="1"/>
  <c r="V65" i="1"/>
  <c r="C1807" i="1"/>
  <c r="H1807" i="1"/>
  <c r="I1807" i="1"/>
  <c r="J1807" i="1"/>
  <c r="K1807" i="1"/>
  <c r="L1807" i="1"/>
  <c r="M1807" i="1"/>
  <c r="N1807" i="1"/>
  <c r="O1807" i="1"/>
  <c r="P1807" i="1"/>
  <c r="Q1807" i="1"/>
  <c r="R1807" i="1"/>
  <c r="S1807" i="1"/>
  <c r="T1807" i="1"/>
  <c r="U1807" i="1"/>
  <c r="V1807" i="1"/>
  <c r="C1926" i="1"/>
  <c r="H1926" i="1"/>
  <c r="I1926" i="1"/>
  <c r="J1926" i="1"/>
  <c r="K1926" i="1"/>
  <c r="L1926" i="1"/>
  <c r="M1926" i="1"/>
  <c r="N1926" i="1"/>
  <c r="O1926" i="1"/>
  <c r="P1926" i="1"/>
  <c r="Q1926" i="1"/>
  <c r="R1926" i="1"/>
  <c r="S1926" i="1"/>
  <c r="T1926" i="1"/>
  <c r="U1926" i="1"/>
  <c r="V1926" i="1"/>
  <c r="C192" i="1"/>
  <c r="H192" i="1"/>
  <c r="I192" i="1"/>
  <c r="J192" i="1"/>
  <c r="K192" i="1"/>
  <c r="L192" i="1"/>
  <c r="M192" i="1"/>
  <c r="N192" i="1"/>
  <c r="O192" i="1"/>
  <c r="P192" i="1"/>
  <c r="Q192" i="1"/>
  <c r="R192" i="1"/>
  <c r="S192" i="1"/>
  <c r="T192" i="1"/>
  <c r="U192" i="1"/>
  <c r="V192" i="1"/>
  <c r="C366" i="1"/>
  <c r="H366" i="1"/>
  <c r="I366" i="1"/>
  <c r="J366" i="1"/>
  <c r="K366" i="1"/>
  <c r="L366" i="1"/>
  <c r="M366" i="1"/>
  <c r="N366" i="1"/>
  <c r="O366" i="1"/>
  <c r="P366" i="1"/>
  <c r="Q366" i="1"/>
  <c r="R366" i="1"/>
  <c r="S366" i="1"/>
  <c r="T366" i="1"/>
  <c r="U366" i="1"/>
  <c r="V366" i="1"/>
  <c r="C1832" i="1"/>
  <c r="H1832" i="1"/>
  <c r="I1832" i="1"/>
  <c r="J1832" i="1"/>
  <c r="K1832" i="1"/>
  <c r="L1832" i="1"/>
  <c r="M1832" i="1"/>
  <c r="N1832" i="1"/>
  <c r="O1832" i="1"/>
  <c r="P1832" i="1"/>
  <c r="Q1832" i="1"/>
  <c r="R1832" i="1"/>
  <c r="S1832" i="1"/>
  <c r="T1832" i="1"/>
  <c r="U1832" i="1"/>
  <c r="V1832" i="1"/>
  <c r="C1423" i="1"/>
  <c r="H1423" i="1"/>
  <c r="I1423" i="1"/>
  <c r="J1423" i="1"/>
  <c r="K1423" i="1"/>
  <c r="L1423" i="1"/>
  <c r="M1423" i="1"/>
  <c r="N1423" i="1"/>
  <c r="O1423" i="1"/>
  <c r="P1423" i="1"/>
  <c r="Q1423" i="1"/>
  <c r="R1423" i="1"/>
  <c r="S1423" i="1"/>
  <c r="T1423" i="1"/>
  <c r="U1423" i="1"/>
  <c r="V1423" i="1"/>
  <c r="C1709" i="1"/>
  <c r="H1709" i="1"/>
  <c r="I1709" i="1"/>
  <c r="J1709" i="1"/>
  <c r="K1709" i="1"/>
  <c r="L1709" i="1"/>
  <c r="M1709" i="1"/>
  <c r="N1709" i="1"/>
  <c r="O1709" i="1"/>
  <c r="P1709" i="1"/>
  <c r="Q1709" i="1"/>
  <c r="R1709" i="1"/>
  <c r="S1709" i="1"/>
  <c r="T1709" i="1"/>
  <c r="U1709" i="1"/>
  <c r="V1709" i="1"/>
  <c r="C1389" i="1"/>
  <c r="H1389" i="1"/>
  <c r="I1389" i="1"/>
  <c r="J1389" i="1"/>
  <c r="K1389" i="1"/>
  <c r="L1389" i="1"/>
  <c r="M1389" i="1"/>
  <c r="N1389" i="1"/>
  <c r="O1389" i="1"/>
  <c r="P1389" i="1"/>
  <c r="Q1389" i="1"/>
  <c r="R1389" i="1"/>
  <c r="S1389" i="1"/>
  <c r="T1389" i="1"/>
  <c r="U1389" i="1"/>
  <c r="V1389" i="1"/>
  <c r="C1925" i="1"/>
  <c r="H1925" i="1"/>
  <c r="I1925" i="1"/>
  <c r="J1925" i="1"/>
  <c r="K1925" i="1"/>
  <c r="L1925" i="1"/>
  <c r="M1925" i="1"/>
  <c r="N1925" i="1"/>
  <c r="O1925" i="1"/>
  <c r="P1925" i="1"/>
  <c r="Q1925" i="1"/>
  <c r="R1925" i="1"/>
  <c r="S1925" i="1"/>
  <c r="T1925" i="1"/>
  <c r="U1925" i="1"/>
  <c r="V1925" i="1"/>
  <c r="C841" i="1"/>
  <c r="H841" i="1"/>
  <c r="I841" i="1"/>
  <c r="J841" i="1"/>
  <c r="K841" i="1"/>
  <c r="L841" i="1"/>
  <c r="M841" i="1"/>
  <c r="N841" i="1"/>
  <c r="O841" i="1"/>
  <c r="P841" i="1"/>
  <c r="Q841" i="1"/>
  <c r="R841" i="1"/>
  <c r="S841" i="1"/>
  <c r="T841" i="1"/>
  <c r="U841" i="1"/>
  <c r="V841" i="1"/>
  <c r="C1458" i="1"/>
  <c r="H1458" i="1"/>
  <c r="I1458" i="1"/>
  <c r="J1458" i="1"/>
  <c r="K1458" i="1"/>
  <c r="L1458" i="1"/>
  <c r="M1458" i="1"/>
  <c r="N1458" i="1"/>
  <c r="O1458" i="1"/>
  <c r="P1458" i="1"/>
  <c r="Q1458" i="1"/>
  <c r="R1458" i="1"/>
  <c r="S1458" i="1"/>
  <c r="T1458" i="1"/>
  <c r="U1458" i="1"/>
  <c r="V1458" i="1"/>
  <c r="C240" i="1"/>
  <c r="H240" i="1"/>
  <c r="I240" i="1"/>
  <c r="J240" i="1"/>
  <c r="K240" i="1"/>
  <c r="L240" i="1"/>
  <c r="M240" i="1"/>
  <c r="N240" i="1"/>
  <c r="O240" i="1"/>
  <c r="P240" i="1"/>
  <c r="Q240" i="1"/>
  <c r="R240" i="1"/>
  <c r="S240" i="1"/>
  <c r="T240" i="1"/>
  <c r="U240" i="1"/>
  <c r="V240" i="1"/>
  <c r="C462" i="1"/>
  <c r="H462" i="1"/>
  <c r="I462" i="1"/>
  <c r="J462" i="1"/>
  <c r="K462" i="1"/>
  <c r="L462" i="1"/>
  <c r="M462" i="1"/>
  <c r="N462" i="1"/>
  <c r="O462" i="1"/>
  <c r="P462" i="1"/>
  <c r="Q462" i="1"/>
  <c r="R462" i="1"/>
  <c r="S462" i="1"/>
  <c r="T462" i="1"/>
  <c r="U462" i="1"/>
  <c r="V462" i="1"/>
  <c r="C997" i="1"/>
  <c r="H997" i="1"/>
  <c r="I997" i="1"/>
  <c r="J997" i="1"/>
  <c r="K997" i="1"/>
  <c r="L997" i="1"/>
  <c r="M997" i="1"/>
  <c r="N997" i="1"/>
  <c r="O997" i="1"/>
  <c r="P997" i="1"/>
  <c r="Q997" i="1"/>
  <c r="R997" i="1"/>
  <c r="S997" i="1"/>
  <c r="T997" i="1"/>
  <c r="U997" i="1"/>
  <c r="V997" i="1"/>
  <c r="C1190" i="1"/>
  <c r="C1198" i="1"/>
  <c r="H1198" i="1"/>
  <c r="I1198" i="1"/>
  <c r="J1198" i="1"/>
  <c r="K1198" i="1"/>
  <c r="L1198" i="1"/>
  <c r="M1198" i="1"/>
  <c r="N1198" i="1"/>
  <c r="O1198" i="1"/>
  <c r="P1198" i="1"/>
  <c r="Q1198" i="1"/>
  <c r="R1198" i="1"/>
  <c r="S1198" i="1"/>
  <c r="T1198" i="1"/>
  <c r="U1198" i="1"/>
  <c r="V1198" i="1"/>
  <c r="C566" i="1"/>
  <c r="H566" i="1"/>
  <c r="I566" i="1"/>
  <c r="J566" i="1"/>
  <c r="K566" i="1"/>
  <c r="L566" i="1"/>
  <c r="M566" i="1"/>
  <c r="N566" i="1"/>
  <c r="O566" i="1"/>
  <c r="P566" i="1"/>
  <c r="Q566" i="1"/>
  <c r="R566" i="1"/>
  <c r="S566" i="1"/>
  <c r="T566" i="1"/>
  <c r="U566" i="1"/>
  <c r="V566" i="1"/>
  <c r="C1254" i="1"/>
  <c r="H1254" i="1"/>
  <c r="I1254" i="1"/>
  <c r="J1254" i="1"/>
  <c r="K1254" i="1"/>
  <c r="L1254" i="1"/>
  <c r="M1254" i="1"/>
  <c r="N1254" i="1"/>
  <c r="O1254" i="1"/>
  <c r="P1254" i="1"/>
  <c r="Q1254" i="1"/>
  <c r="R1254" i="1"/>
  <c r="S1254" i="1"/>
  <c r="T1254" i="1"/>
  <c r="U1254" i="1"/>
  <c r="V1254" i="1"/>
  <c r="C1559" i="1"/>
  <c r="H1559" i="1"/>
  <c r="I1559" i="1"/>
  <c r="J1559" i="1"/>
  <c r="K1559" i="1"/>
  <c r="L1559" i="1"/>
  <c r="M1559" i="1"/>
  <c r="N1559" i="1"/>
  <c r="O1559" i="1"/>
  <c r="P1559" i="1"/>
  <c r="Q1559" i="1"/>
  <c r="R1559" i="1"/>
  <c r="S1559" i="1"/>
  <c r="T1559" i="1"/>
  <c r="U1559" i="1"/>
  <c r="V1559" i="1"/>
  <c r="C1297" i="1"/>
  <c r="H1297" i="1"/>
  <c r="I1297" i="1"/>
  <c r="J1297" i="1"/>
  <c r="K1297" i="1"/>
  <c r="L1297" i="1"/>
  <c r="M1297" i="1"/>
  <c r="N1297" i="1"/>
  <c r="O1297" i="1"/>
  <c r="P1297" i="1"/>
  <c r="Q1297" i="1"/>
  <c r="R1297" i="1"/>
  <c r="S1297" i="1"/>
  <c r="T1297" i="1"/>
  <c r="U1297" i="1"/>
  <c r="V1297" i="1"/>
  <c r="C1326" i="1"/>
  <c r="H1326" i="1"/>
  <c r="I1326" i="1"/>
  <c r="J1326" i="1"/>
  <c r="K1326" i="1"/>
  <c r="L1326" i="1"/>
  <c r="M1326" i="1"/>
  <c r="N1326" i="1"/>
  <c r="O1326" i="1"/>
  <c r="P1326" i="1"/>
  <c r="Q1326" i="1"/>
  <c r="R1326" i="1"/>
  <c r="S1326" i="1"/>
  <c r="T1326" i="1"/>
  <c r="U1326" i="1"/>
  <c r="V1326" i="1"/>
  <c r="C942" i="1"/>
  <c r="H942" i="1"/>
  <c r="I942" i="1"/>
  <c r="J942" i="1"/>
  <c r="K942" i="1"/>
  <c r="L942" i="1"/>
  <c r="M942" i="1"/>
  <c r="N942" i="1"/>
  <c r="O942" i="1"/>
  <c r="P942" i="1"/>
  <c r="Q942" i="1"/>
  <c r="R942" i="1"/>
  <c r="S942" i="1"/>
  <c r="T942" i="1"/>
  <c r="U942" i="1"/>
  <c r="V942" i="1"/>
  <c r="C537" i="1"/>
  <c r="H537" i="1"/>
  <c r="I537" i="1"/>
  <c r="J537" i="1"/>
  <c r="K537" i="1"/>
  <c r="L537" i="1"/>
  <c r="M537" i="1"/>
  <c r="N537" i="1"/>
  <c r="O537" i="1"/>
  <c r="P537" i="1"/>
  <c r="Q537" i="1"/>
  <c r="R537" i="1"/>
  <c r="S537" i="1"/>
  <c r="T537" i="1"/>
  <c r="U537" i="1"/>
  <c r="V537" i="1"/>
  <c r="C340" i="1"/>
  <c r="H340" i="1"/>
  <c r="I340" i="1"/>
  <c r="J340" i="1"/>
  <c r="K340" i="1"/>
  <c r="L340" i="1"/>
  <c r="M340" i="1"/>
  <c r="N340" i="1"/>
  <c r="O340" i="1"/>
  <c r="P340" i="1"/>
  <c r="Q340" i="1"/>
  <c r="R340" i="1"/>
  <c r="S340" i="1"/>
  <c r="T340" i="1"/>
  <c r="U340" i="1"/>
  <c r="V340" i="1"/>
  <c r="C407" i="1"/>
  <c r="H407" i="1"/>
  <c r="I407" i="1"/>
  <c r="J407" i="1"/>
  <c r="K407" i="1"/>
  <c r="L407" i="1"/>
  <c r="M407" i="1"/>
  <c r="N407" i="1"/>
  <c r="O407" i="1"/>
  <c r="P407" i="1"/>
  <c r="Q407" i="1"/>
  <c r="R407" i="1"/>
  <c r="S407" i="1"/>
  <c r="T407" i="1"/>
  <c r="U407" i="1"/>
  <c r="V407" i="1"/>
  <c r="C1672" i="1"/>
  <c r="H1672" i="1"/>
  <c r="I1672" i="1"/>
  <c r="J1672" i="1"/>
  <c r="K1672" i="1"/>
  <c r="L1672" i="1"/>
  <c r="M1672" i="1"/>
  <c r="N1672" i="1"/>
  <c r="O1672" i="1"/>
  <c r="P1672" i="1"/>
  <c r="Q1672" i="1"/>
  <c r="R1672" i="1"/>
  <c r="S1672" i="1"/>
  <c r="T1672" i="1"/>
  <c r="U1672" i="1"/>
  <c r="V1672" i="1"/>
  <c r="H68" i="1"/>
  <c r="I68" i="1"/>
  <c r="J68" i="1"/>
  <c r="K68" i="1"/>
  <c r="L68" i="1"/>
  <c r="M68" i="1"/>
  <c r="N68" i="1"/>
  <c r="O68" i="1"/>
  <c r="P68" i="1"/>
  <c r="Q68" i="1"/>
  <c r="R68" i="1"/>
  <c r="S68" i="1"/>
  <c r="T68" i="1"/>
  <c r="U68" i="1"/>
  <c r="V68" i="1"/>
  <c r="C22" i="1"/>
  <c r="V22" i="1"/>
  <c r="U22" i="1"/>
  <c r="T22" i="1"/>
  <c r="S22" i="1"/>
  <c r="R22" i="1"/>
  <c r="Q22" i="1"/>
  <c r="P22" i="1"/>
  <c r="O22" i="1"/>
  <c r="N22" i="1"/>
  <c r="M22" i="1"/>
  <c r="L22" i="1"/>
  <c r="K22" i="1"/>
  <c r="J22" i="1"/>
  <c r="I22" i="1"/>
  <c r="H22" i="1"/>
  <c r="C1678" i="1"/>
  <c r="H1678" i="1"/>
  <c r="I1678" i="1"/>
  <c r="J1678" i="1"/>
  <c r="K1678" i="1"/>
  <c r="L1678" i="1"/>
  <c r="M1678" i="1"/>
  <c r="N1678" i="1"/>
  <c r="O1678" i="1"/>
  <c r="P1678" i="1"/>
  <c r="Q1678" i="1"/>
  <c r="R1678" i="1"/>
  <c r="S1678" i="1"/>
  <c r="T1678" i="1"/>
  <c r="U1678" i="1"/>
  <c r="V1678" i="1"/>
  <c r="C182" i="1" l="1"/>
  <c r="V182" i="1"/>
  <c r="U182" i="1"/>
  <c r="T182" i="1"/>
  <c r="S182" i="1"/>
  <c r="R182" i="1"/>
  <c r="Q182" i="1"/>
  <c r="P182" i="1"/>
  <c r="O182" i="1"/>
  <c r="N182" i="1"/>
  <c r="M182" i="1"/>
  <c r="L182" i="1"/>
  <c r="K182" i="1"/>
  <c r="J182" i="1"/>
  <c r="I182" i="1"/>
  <c r="H182" i="1"/>
  <c r="C325" i="1"/>
  <c r="H325" i="1"/>
  <c r="I325" i="1"/>
  <c r="J325" i="1"/>
  <c r="K325" i="1"/>
  <c r="L325" i="1"/>
  <c r="M325" i="1"/>
  <c r="N325" i="1"/>
  <c r="O325" i="1"/>
  <c r="P325" i="1"/>
  <c r="Q325" i="1"/>
  <c r="R325" i="1"/>
  <c r="S325" i="1"/>
  <c r="T325" i="1"/>
  <c r="U325" i="1"/>
  <c r="V325" i="1"/>
  <c r="C1047" i="1"/>
  <c r="H1047" i="1"/>
  <c r="I1047" i="1"/>
  <c r="J1047" i="1"/>
  <c r="K1047" i="1"/>
  <c r="L1047" i="1"/>
  <c r="M1047" i="1"/>
  <c r="N1047" i="1"/>
  <c r="O1047" i="1"/>
  <c r="P1047" i="1"/>
  <c r="Q1047" i="1"/>
  <c r="R1047" i="1"/>
  <c r="S1047" i="1"/>
  <c r="T1047" i="1"/>
  <c r="U1047" i="1"/>
  <c r="V1047" i="1"/>
  <c r="C1617" i="1"/>
  <c r="H1617" i="1"/>
  <c r="I1617" i="1"/>
  <c r="J1617" i="1"/>
  <c r="K1617" i="1"/>
  <c r="L1617" i="1"/>
  <c r="M1617" i="1"/>
  <c r="N1617" i="1"/>
  <c r="O1617" i="1"/>
  <c r="P1617" i="1"/>
  <c r="Q1617" i="1"/>
  <c r="R1617" i="1"/>
  <c r="S1617" i="1"/>
  <c r="T1617" i="1"/>
  <c r="U1617" i="1"/>
  <c r="V1617" i="1"/>
  <c r="H689" i="1"/>
  <c r="I689" i="1"/>
  <c r="J689" i="1"/>
  <c r="K689" i="1"/>
  <c r="L689" i="1"/>
  <c r="M689" i="1"/>
  <c r="N689" i="1"/>
  <c r="O689" i="1"/>
  <c r="P689" i="1"/>
  <c r="Q689" i="1"/>
  <c r="R689" i="1"/>
  <c r="S689" i="1"/>
  <c r="T689" i="1"/>
  <c r="U689" i="1"/>
  <c r="V689" i="1"/>
  <c r="C241" i="1"/>
  <c r="V241" i="1"/>
  <c r="U241" i="1"/>
  <c r="T241" i="1"/>
  <c r="S241" i="1"/>
  <c r="R241" i="1"/>
  <c r="Q241" i="1"/>
  <c r="P241" i="1"/>
  <c r="O241" i="1"/>
  <c r="N241" i="1"/>
  <c r="M241" i="1"/>
  <c r="L241" i="1"/>
  <c r="K241" i="1"/>
  <c r="J241" i="1"/>
  <c r="I241" i="1"/>
  <c r="H241" i="1"/>
  <c r="C1855" i="1"/>
  <c r="H1855" i="1"/>
  <c r="I1855" i="1"/>
  <c r="J1855" i="1"/>
  <c r="K1855" i="1"/>
  <c r="L1855" i="1"/>
  <c r="M1855" i="1"/>
  <c r="N1855" i="1"/>
  <c r="O1855" i="1"/>
  <c r="P1855" i="1"/>
  <c r="Q1855" i="1"/>
  <c r="R1855" i="1"/>
  <c r="S1855" i="1"/>
  <c r="T1855" i="1"/>
  <c r="U1855" i="1"/>
  <c r="V1855" i="1"/>
  <c r="C1438" i="1"/>
  <c r="H1438" i="1"/>
  <c r="I1438" i="1"/>
  <c r="J1438" i="1"/>
  <c r="K1438" i="1"/>
  <c r="L1438" i="1"/>
  <c r="M1438" i="1"/>
  <c r="N1438" i="1"/>
  <c r="O1438" i="1"/>
  <c r="P1438" i="1"/>
  <c r="Q1438" i="1"/>
  <c r="R1438" i="1"/>
  <c r="S1438" i="1"/>
  <c r="T1438" i="1"/>
  <c r="U1438" i="1"/>
  <c r="V1438" i="1"/>
  <c r="C86" i="1"/>
  <c r="H86" i="1"/>
  <c r="I86" i="1"/>
  <c r="J86" i="1"/>
  <c r="K86" i="1"/>
  <c r="L86" i="1"/>
  <c r="M86" i="1"/>
  <c r="N86" i="1"/>
  <c r="O86" i="1"/>
  <c r="P86" i="1"/>
  <c r="Q86" i="1"/>
  <c r="R86" i="1"/>
  <c r="S86" i="1"/>
  <c r="T86" i="1"/>
  <c r="U86" i="1"/>
  <c r="V86" i="1"/>
  <c r="C1127" i="1"/>
  <c r="H1127" i="1"/>
  <c r="I1127" i="1"/>
  <c r="J1127" i="1"/>
  <c r="K1127" i="1"/>
  <c r="L1127" i="1"/>
  <c r="M1127" i="1"/>
  <c r="N1127" i="1"/>
  <c r="O1127" i="1"/>
  <c r="P1127" i="1"/>
  <c r="Q1127" i="1"/>
  <c r="R1127" i="1"/>
  <c r="S1127" i="1"/>
  <c r="T1127" i="1"/>
  <c r="U1127" i="1"/>
  <c r="V1127" i="1"/>
  <c r="C535" i="1"/>
  <c r="H535" i="1"/>
  <c r="I535" i="1"/>
  <c r="J535" i="1"/>
  <c r="K535" i="1"/>
  <c r="L535" i="1"/>
  <c r="M535" i="1"/>
  <c r="N535" i="1"/>
  <c r="O535" i="1"/>
  <c r="P535" i="1"/>
  <c r="Q535" i="1"/>
  <c r="R535" i="1"/>
  <c r="S535" i="1"/>
  <c r="T535" i="1"/>
  <c r="U535" i="1"/>
  <c r="V535" i="1"/>
  <c r="C97" i="1"/>
  <c r="V97" i="1"/>
  <c r="U97" i="1"/>
  <c r="T97" i="1"/>
  <c r="S97" i="1"/>
  <c r="R97" i="1"/>
  <c r="Q97" i="1"/>
  <c r="P97" i="1"/>
  <c r="O97" i="1"/>
  <c r="N97" i="1"/>
  <c r="M97" i="1"/>
  <c r="L97" i="1"/>
  <c r="K97" i="1"/>
  <c r="J97" i="1"/>
  <c r="I97" i="1"/>
  <c r="H97" i="1"/>
  <c r="C307" i="1"/>
  <c r="H307" i="1"/>
  <c r="I307" i="1"/>
  <c r="J307" i="1"/>
  <c r="K307" i="1"/>
  <c r="L307" i="1"/>
  <c r="M307" i="1"/>
  <c r="N307" i="1"/>
  <c r="O307" i="1"/>
  <c r="P307" i="1"/>
  <c r="Q307" i="1"/>
  <c r="R307" i="1"/>
  <c r="S307" i="1"/>
  <c r="T307" i="1"/>
  <c r="U307" i="1"/>
  <c r="V307" i="1"/>
  <c r="C1356" i="1"/>
  <c r="H1356" i="1"/>
  <c r="I1356" i="1"/>
  <c r="J1356" i="1"/>
  <c r="K1356" i="1"/>
  <c r="L1356" i="1"/>
  <c r="M1356" i="1"/>
  <c r="N1356" i="1"/>
  <c r="O1356" i="1"/>
  <c r="P1356" i="1"/>
  <c r="Q1356" i="1"/>
  <c r="R1356" i="1"/>
  <c r="S1356" i="1"/>
  <c r="T1356" i="1"/>
  <c r="U1356" i="1"/>
  <c r="V1356" i="1"/>
  <c r="C1016" i="1"/>
  <c r="H1016" i="1"/>
  <c r="I1016" i="1"/>
  <c r="J1016" i="1"/>
  <c r="K1016" i="1"/>
  <c r="L1016" i="1"/>
  <c r="M1016" i="1"/>
  <c r="N1016" i="1"/>
  <c r="O1016" i="1"/>
  <c r="P1016" i="1"/>
  <c r="Q1016" i="1"/>
  <c r="R1016" i="1"/>
  <c r="S1016" i="1"/>
  <c r="T1016" i="1"/>
  <c r="U1016" i="1"/>
  <c r="V1016" i="1"/>
  <c r="C239" i="1"/>
  <c r="H239" i="1"/>
  <c r="I239" i="1"/>
  <c r="J239" i="1"/>
  <c r="K239" i="1"/>
  <c r="L239" i="1"/>
  <c r="M239" i="1"/>
  <c r="N239" i="1"/>
  <c r="O239" i="1"/>
  <c r="P239" i="1"/>
  <c r="Q239" i="1"/>
  <c r="R239" i="1"/>
  <c r="S239" i="1"/>
  <c r="T239" i="1"/>
  <c r="U239" i="1"/>
  <c r="V239" i="1"/>
  <c r="C398" i="1"/>
  <c r="H398" i="1"/>
  <c r="I398" i="1"/>
  <c r="J398" i="1"/>
  <c r="K398" i="1"/>
  <c r="L398" i="1"/>
  <c r="M398" i="1"/>
  <c r="N398" i="1"/>
  <c r="O398" i="1"/>
  <c r="P398" i="1"/>
  <c r="Q398" i="1"/>
  <c r="R398" i="1"/>
  <c r="S398" i="1"/>
  <c r="T398" i="1"/>
  <c r="U398" i="1"/>
  <c r="V398" i="1"/>
  <c r="C699" i="1"/>
  <c r="H699" i="1"/>
  <c r="I699" i="1"/>
  <c r="J699" i="1"/>
  <c r="K699" i="1"/>
  <c r="L699" i="1"/>
  <c r="M699" i="1"/>
  <c r="N699" i="1"/>
  <c r="O699" i="1"/>
  <c r="P699" i="1"/>
  <c r="Q699" i="1"/>
  <c r="R699" i="1"/>
  <c r="S699" i="1"/>
  <c r="T699" i="1"/>
  <c r="U699" i="1"/>
  <c r="V699" i="1"/>
  <c r="E1728" i="1"/>
  <c r="C930" i="1" l="1"/>
  <c r="H930" i="1"/>
  <c r="I930" i="1"/>
  <c r="J930" i="1"/>
  <c r="K930" i="1"/>
  <c r="L930" i="1"/>
  <c r="M930" i="1"/>
  <c r="N930" i="1"/>
  <c r="O930" i="1"/>
  <c r="P930" i="1"/>
  <c r="Q930" i="1"/>
  <c r="R930" i="1"/>
  <c r="S930" i="1"/>
  <c r="T930" i="1"/>
  <c r="U930" i="1"/>
  <c r="V930" i="1"/>
  <c r="C1827" i="1"/>
  <c r="H1827" i="1"/>
  <c r="I1827" i="1"/>
  <c r="J1827" i="1"/>
  <c r="K1827" i="1"/>
  <c r="L1827" i="1"/>
  <c r="M1827" i="1"/>
  <c r="N1827" i="1"/>
  <c r="O1827" i="1"/>
  <c r="P1827" i="1"/>
  <c r="Q1827" i="1"/>
  <c r="R1827" i="1"/>
  <c r="S1827" i="1"/>
  <c r="T1827" i="1"/>
  <c r="U1827" i="1"/>
  <c r="V1827" i="1"/>
  <c r="H756" i="7"/>
  <c r="C1086" i="1"/>
  <c r="C1687" i="1"/>
  <c r="H1687" i="1"/>
  <c r="I1687" i="1"/>
  <c r="J1687" i="1"/>
  <c r="K1687" i="1"/>
  <c r="L1687" i="1"/>
  <c r="M1687" i="1"/>
  <c r="N1687" i="1"/>
  <c r="O1687" i="1"/>
  <c r="P1687" i="1"/>
  <c r="Q1687" i="1"/>
  <c r="R1687" i="1"/>
  <c r="S1687" i="1"/>
  <c r="T1687" i="1"/>
  <c r="U1687" i="1"/>
  <c r="V1687" i="1"/>
  <c r="C483" i="1" l="1"/>
  <c r="H483" i="1"/>
  <c r="I483" i="1"/>
  <c r="J483" i="1"/>
  <c r="K483" i="1"/>
  <c r="L483" i="1"/>
  <c r="M483" i="1"/>
  <c r="N483" i="1"/>
  <c r="O483" i="1"/>
  <c r="P483" i="1"/>
  <c r="Q483" i="1"/>
  <c r="R483" i="1"/>
  <c r="S483" i="1"/>
  <c r="T483" i="1"/>
  <c r="U483" i="1"/>
  <c r="V483" i="1"/>
  <c r="C810" i="1"/>
  <c r="H810" i="1"/>
  <c r="I810" i="1"/>
  <c r="J810" i="1"/>
  <c r="K810" i="1"/>
  <c r="L810" i="1"/>
  <c r="M810" i="1"/>
  <c r="N810" i="1"/>
  <c r="O810" i="1"/>
  <c r="P810" i="1"/>
  <c r="Q810" i="1"/>
  <c r="R810" i="1"/>
  <c r="S810" i="1"/>
  <c r="T810" i="1"/>
  <c r="U810" i="1"/>
  <c r="V810" i="1"/>
  <c r="C1786" i="1"/>
  <c r="H1786" i="1"/>
  <c r="I1786" i="1"/>
  <c r="J1786" i="1"/>
  <c r="K1786" i="1"/>
  <c r="L1786" i="1"/>
  <c r="M1786" i="1"/>
  <c r="N1786" i="1"/>
  <c r="O1786" i="1"/>
  <c r="P1786" i="1"/>
  <c r="Q1786" i="1"/>
  <c r="R1786" i="1"/>
  <c r="S1786" i="1"/>
  <c r="T1786" i="1"/>
  <c r="U1786" i="1"/>
  <c r="V1786" i="1"/>
  <c r="C44" i="1"/>
  <c r="V44" i="1"/>
  <c r="U44" i="1"/>
  <c r="T44" i="1"/>
  <c r="S44" i="1"/>
  <c r="R44" i="1"/>
  <c r="Q44" i="1"/>
  <c r="P44" i="1"/>
  <c r="O44" i="1"/>
  <c r="N44" i="1"/>
  <c r="M44" i="1"/>
  <c r="L44" i="1"/>
  <c r="K44" i="1"/>
  <c r="J44" i="1"/>
  <c r="I44" i="1"/>
  <c r="H44" i="1"/>
  <c r="C1165" i="1"/>
  <c r="H1165" i="1"/>
  <c r="I1165" i="1"/>
  <c r="J1165" i="1"/>
  <c r="K1165" i="1"/>
  <c r="L1165" i="1"/>
  <c r="M1165" i="1"/>
  <c r="N1165" i="1"/>
  <c r="O1165" i="1"/>
  <c r="P1165" i="1"/>
  <c r="Q1165" i="1"/>
  <c r="R1165" i="1"/>
  <c r="S1165" i="1"/>
  <c r="T1165" i="1"/>
  <c r="U1165" i="1"/>
  <c r="V1165" i="1"/>
  <c r="C819" i="1"/>
  <c r="H819" i="1"/>
  <c r="I819" i="1"/>
  <c r="J819" i="1"/>
  <c r="K819" i="1"/>
  <c r="L819" i="1"/>
  <c r="M819" i="1"/>
  <c r="N819" i="1"/>
  <c r="O819" i="1"/>
  <c r="P819" i="1"/>
  <c r="Q819" i="1"/>
  <c r="R819" i="1"/>
  <c r="S819" i="1"/>
  <c r="T819" i="1"/>
  <c r="U819" i="1"/>
  <c r="V819" i="1"/>
  <c r="C17" i="1"/>
  <c r="V17" i="1"/>
  <c r="U17" i="1"/>
  <c r="T17" i="1"/>
  <c r="S17" i="1"/>
  <c r="R17" i="1"/>
  <c r="Q17" i="1"/>
  <c r="P17" i="1"/>
  <c r="O17" i="1"/>
  <c r="N17" i="1"/>
  <c r="M17" i="1"/>
  <c r="L17" i="1"/>
  <c r="K17" i="1"/>
  <c r="J17" i="1"/>
  <c r="I17" i="1"/>
  <c r="H17" i="1"/>
  <c r="C169" i="1" l="1"/>
  <c r="V169" i="1"/>
  <c r="U169" i="1"/>
  <c r="T169" i="1"/>
  <c r="S169" i="1"/>
  <c r="R169" i="1"/>
  <c r="Q169" i="1"/>
  <c r="P169" i="1"/>
  <c r="O169" i="1"/>
  <c r="N169" i="1"/>
  <c r="M169" i="1"/>
  <c r="L169" i="1"/>
  <c r="K169" i="1"/>
  <c r="J169" i="1"/>
  <c r="I169" i="1"/>
  <c r="H169" i="1"/>
  <c r="C18" i="1"/>
  <c r="R3" i="7"/>
  <c r="S3" i="7" s="1"/>
  <c r="R4" i="7"/>
  <c r="S4" i="7" s="1"/>
  <c r="R5" i="7"/>
  <c r="S5" i="7" s="1"/>
  <c r="R6" i="7"/>
  <c r="S6" i="7" s="1"/>
  <c r="R7" i="7"/>
  <c r="S7" i="7" s="1"/>
  <c r="R8" i="7"/>
  <c r="S8" i="7" s="1"/>
  <c r="R9" i="7"/>
  <c r="S9" i="7" s="1"/>
  <c r="R10" i="7"/>
  <c r="S10" i="7" s="1"/>
  <c r="R11" i="7"/>
  <c r="S11" i="7" s="1"/>
  <c r="R12" i="7"/>
  <c r="S12" i="7" s="1"/>
  <c r="R13" i="7"/>
  <c r="S13" i="7" s="1"/>
  <c r="R14" i="7"/>
  <c r="S14" i="7" s="1"/>
  <c r="R15" i="7"/>
  <c r="S15" i="7" s="1"/>
  <c r="R16" i="7"/>
  <c r="S16" i="7" s="1"/>
  <c r="R17" i="7"/>
  <c r="S17" i="7" s="1"/>
  <c r="R18" i="7"/>
  <c r="S18" i="7" s="1"/>
  <c r="R19" i="7"/>
  <c r="S19" i="7" s="1"/>
  <c r="R20" i="7"/>
  <c r="S20" i="7" s="1"/>
  <c r="R21" i="7"/>
  <c r="S21" i="7" s="1"/>
  <c r="R22" i="7"/>
  <c r="S22" i="7" s="1"/>
  <c r="R23" i="7"/>
  <c r="S23" i="7" s="1"/>
  <c r="R24" i="7"/>
  <c r="S24" i="7" s="1"/>
  <c r="R25" i="7"/>
  <c r="S25" i="7" s="1"/>
  <c r="R26" i="7"/>
  <c r="S26" i="7" s="1"/>
  <c r="R27" i="7"/>
  <c r="S27" i="7" s="1"/>
  <c r="R28" i="7"/>
  <c r="S28" i="7" s="1"/>
  <c r="R29" i="7"/>
  <c r="S29" i="7" s="1"/>
  <c r="R30" i="7"/>
  <c r="S30" i="7" s="1"/>
  <c r="R31" i="7"/>
  <c r="S31" i="7" s="1"/>
  <c r="R32" i="7"/>
  <c r="S32" i="7" s="1"/>
  <c r="R33" i="7"/>
  <c r="S33" i="7" s="1"/>
  <c r="R34" i="7"/>
  <c r="S34" i="7" s="1"/>
  <c r="R35" i="7"/>
  <c r="S35" i="7" s="1"/>
  <c r="R36" i="7"/>
  <c r="S36" i="7" s="1"/>
  <c r="R37" i="7"/>
  <c r="S37" i="7" s="1"/>
  <c r="R38" i="7"/>
  <c r="S38" i="7" s="1"/>
  <c r="R39" i="7"/>
  <c r="S39" i="7" s="1"/>
  <c r="R40" i="7"/>
  <c r="S40" i="7" s="1"/>
  <c r="R41" i="7"/>
  <c r="S41" i="7" s="1"/>
  <c r="R42" i="7"/>
  <c r="S42" i="7" s="1"/>
  <c r="R43" i="7"/>
  <c r="S43" i="7" s="1"/>
  <c r="R44" i="7"/>
  <c r="S44" i="7" s="1"/>
  <c r="R45" i="7"/>
  <c r="S45" i="7" s="1"/>
  <c r="R46" i="7"/>
  <c r="S46" i="7" s="1"/>
  <c r="R47" i="7"/>
  <c r="S47" i="7" s="1"/>
  <c r="R48" i="7"/>
  <c r="S48" i="7" s="1"/>
  <c r="R49" i="7"/>
  <c r="S49" i="7" s="1"/>
  <c r="R50" i="7"/>
  <c r="S50" i="7" s="1"/>
  <c r="R51" i="7"/>
  <c r="S51" i="7" s="1"/>
  <c r="R52" i="7"/>
  <c r="S52" i="7" s="1"/>
  <c r="R53" i="7"/>
  <c r="S53" i="7" s="1"/>
  <c r="R54" i="7"/>
  <c r="S54" i="7" s="1"/>
  <c r="R55" i="7"/>
  <c r="S55" i="7" s="1"/>
  <c r="R56" i="7"/>
  <c r="S56" i="7" s="1"/>
  <c r="R57" i="7"/>
  <c r="S57" i="7" s="1"/>
  <c r="R58" i="7"/>
  <c r="S58" i="7" s="1"/>
  <c r="R59" i="7"/>
  <c r="S59" i="7" s="1"/>
  <c r="R60" i="7"/>
  <c r="S60" i="7" s="1"/>
  <c r="R61" i="7"/>
  <c r="S61" i="7" s="1"/>
  <c r="R62" i="7"/>
  <c r="S62" i="7" s="1"/>
  <c r="R63" i="7"/>
  <c r="S63" i="7" s="1"/>
  <c r="R64" i="7"/>
  <c r="S64" i="7" s="1"/>
  <c r="R65" i="7"/>
  <c r="S65" i="7" s="1"/>
  <c r="R66" i="7"/>
  <c r="S66" i="7" s="1"/>
  <c r="R67" i="7"/>
  <c r="S67" i="7" s="1"/>
  <c r="R68" i="7"/>
  <c r="S68" i="7" s="1"/>
  <c r="R69" i="7"/>
  <c r="S69" i="7" s="1"/>
  <c r="R70" i="7"/>
  <c r="S70" i="7" s="1"/>
  <c r="R71" i="7"/>
  <c r="S71" i="7" s="1"/>
  <c r="R72" i="7"/>
  <c r="S72" i="7" s="1"/>
  <c r="R73" i="7"/>
  <c r="S73" i="7" s="1"/>
  <c r="R74" i="7"/>
  <c r="S74" i="7" s="1"/>
  <c r="R75" i="7"/>
  <c r="S75" i="7" s="1"/>
  <c r="R76" i="7"/>
  <c r="S76" i="7" s="1"/>
  <c r="R77" i="7"/>
  <c r="S77" i="7" s="1"/>
  <c r="R78" i="7"/>
  <c r="S78" i="7" s="1"/>
  <c r="R79" i="7"/>
  <c r="S79" i="7" s="1"/>
  <c r="R80" i="7"/>
  <c r="S80" i="7" s="1"/>
  <c r="R81" i="7"/>
  <c r="S81" i="7" s="1"/>
  <c r="R82" i="7"/>
  <c r="S82" i="7" s="1"/>
  <c r="R83" i="7"/>
  <c r="S83" i="7" s="1"/>
  <c r="R84" i="7"/>
  <c r="S84" i="7" s="1"/>
  <c r="R85" i="7"/>
  <c r="S85" i="7" s="1"/>
  <c r="R86" i="7"/>
  <c r="S86" i="7" s="1"/>
  <c r="R87" i="7"/>
  <c r="S87" i="7" s="1"/>
  <c r="R88" i="7"/>
  <c r="S88" i="7" s="1"/>
  <c r="R89" i="7"/>
  <c r="S89" i="7" s="1"/>
  <c r="R90" i="7"/>
  <c r="S90" i="7" s="1"/>
  <c r="R91" i="7"/>
  <c r="S91" i="7" s="1"/>
  <c r="R92" i="7"/>
  <c r="S92" i="7" s="1"/>
  <c r="R93" i="7"/>
  <c r="S93" i="7" s="1"/>
  <c r="R94" i="7"/>
  <c r="S94" i="7" s="1"/>
  <c r="R95" i="7"/>
  <c r="S95" i="7" s="1"/>
  <c r="R96" i="7"/>
  <c r="S96" i="7" s="1"/>
  <c r="R97" i="7"/>
  <c r="S97" i="7" s="1"/>
  <c r="R98" i="7"/>
  <c r="S98" i="7" s="1"/>
  <c r="R99" i="7"/>
  <c r="S99" i="7" s="1"/>
  <c r="R100" i="7"/>
  <c r="S100" i="7" s="1"/>
  <c r="R101" i="7"/>
  <c r="S101" i="7" s="1"/>
  <c r="R102" i="7"/>
  <c r="S102" i="7" s="1"/>
  <c r="R103" i="7"/>
  <c r="S103" i="7" s="1"/>
  <c r="R104" i="7"/>
  <c r="S104" i="7" s="1"/>
  <c r="R105" i="7"/>
  <c r="S105" i="7" s="1"/>
  <c r="R106" i="7"/>
  <c r="S106" i="7" s="1"/>
  <c r="R107" i="7"/>
  <c r="S107" i="7" s="1"/>
  <c r="R108" i="7"/>
  <c r="S108" i="7" s="1"/>
  <c r="R109" i="7"/>
  <c r="S109" i="7" s="1"/>
  <c r="R110" i="7"/>
  <c r="S110" i="7" s="1"/>
  <c r="R111" i="7"/>
  <c r="S111" i="7" s="1"/>
  <c r="R112" i="7"/>
  <c r="S112" i="7" s="1"/>
  <c r="R113" i="7"/>
  <c r="S113" i="7" s="1"/>
  <c r="R114" i="7"/>
  <c r="S114" i="7" s="1"/>
  <c r="R115" i="7"/>
  <c r="S115" i="7" s="1"/>
  <c r="R116" i="7"/>
  <c r="S116" i="7" s="1"/>
  <c r="R117" i="7"/>
  <c r="S117" i="7" s="1"/>
  <c r="R118" i="7"/>
  <c r="S118" i="7" s="1"/>
  <c r="R119" i="7"/>
  <c r="S119" i="7" s="1"/>
  <c r="R120" i="7"/>
  <c r="S120" i="7" s="1"/>
  <c r="R121" i="7"/>
  <c r="S121" i="7" s="1"/>
  <c r="R122" i="7"/>
  <c r="S122" i="7" s="1"/>
  <c r="R123" i="7"/>
  <c r="S123" i="7" s="1"/>
  <c r="R124" i="7"/>
  <c r="S124" i="7" s="1"/>
  <c r="R125" i="7"/>
  <c r="S125" i="7" s="1"/>
  <c r="R126" i="7"/>
  <c r="S126" i="7" s="1"/>
  <c r="R127" i="7"/>
  <c r="S127" i="7" s="1"/>
  <c r="R128" i="7"/>
  <c r="S128" i="7" s="1"/>
  <c r="R129" i="7"/>
  <c r="S129" i="7" s="1"/>
  <c r="R130" i="7"/>
  <c r="S130" i="7" s="1"/>
  <c r="R131" i="7"/>
  <c r="S131" i="7" s="1"/>
  <c r="R132" i="7"/>
  <c r="S132" i="7" s="1"/>
  <c r="R133" i="7"/>
  <c r="S133" i="7" s="1"/>
  <c r="R134" i="7"/>
  <c r="S134" i="7" s="1"/>
  <c r="R135" i="7"/>
  <c r="S135" i="7" s="1"/>
  <c r="R136" i="7"/>
  <c r="S136" i="7" s="1"/>
  <c r="R137" i="7"/>
  <c r="S137" i="7" s="1"/>
  <c r="R138" i="7"/>
  <c r="S138" i="7" s="1"/>
  <c r="R139" i="7"/>
  <c r="S139" i="7" s="1"/>
  <c r="R140" i="7"/>
  <c r="S140" i="7" s="1"/>
  <c r="R141" i="7"/>
  <c r="S141" i="7" s="1"/>
  <c r="R142" i="7"/>
  <c r="S142" i="7" s="1"/>
  <c r="R143" i="7"/>
  <c r="S143" i="7" s="1"/>
  <c r="R144" i="7"/>
  <c r="S144" i="7" s="1"/>
  <c r="R145" i="7"/>
  <c r="S145" i="7" s="1"/>
  <c r="R146" i="7"/>
  <c r="S146" i="7" s="1"/>
  <c r="R147" i="7"/>
  <c r="S147" i="7" s="1"/>
  <c r="R148" i="7"/>
  <c r="S148" i="7" s="1"/>
  <c r="R149" i="7"/>
  <c r="S149" i="7" s="1"/>
  <c r="R150" i="7"/>
  <c r="S150" i="7" s="1"/>
  <c r="R151" i="7"/>
  <c r="S151" i="7" s="1"/>
  <c r="R152" i="7"/>
  <c r="S152" i="7" s="1"/>
  <c r="R153" i="7"/>
  <c r="S153" i="7" s="1"/>
  <c r="R154" i="7"/>
  <c r="S154" i="7" s="1"/>
  <c r="R155" i="7"/>
  <c r="S155" i="7" s="1"/>
  <c r="R156" i="7"/>
  <c r="S156" i="7" s="1"/>
  <c r="R157" i="7"/>
  <c r="S157" i="7" s="1"/>
  <c r="R158" i="7"/>
  <c r="S158" i="7" s="1"/>
  <c r="R159" i="7"/>
  <c r="S159" i="7" s="1"/>
  <c r="R160" i="7"/>
  <c r="S160" i="7" s="1"/>
  <c r="R161" i="7"/>
  <c r="S161" i="7" s="1"/>
  <c r="R162" i="7"/>
  <c r="S162" i="7" s="1"/>
  <c r="R163" i="7"/>
  <c r="S163" i="7" s="1"/>
  <c r="R164" i="7"/>
  <c r="S164" i="7" s="1"/>
  <c r="R165" i="7"/>
  <c r="S165" i="7" s="1"/>
  <c r="R166" i="7"/>
  <c r="S166" i="7" s="1"/>
  <c r="R167" i="7"/>
  <c r="S167" i="7" s="1"/>
  <c r="R168" i="7"/>
  <c r="S168" i="7" s="1"/>
  <c r="R169" i="7"/>
  <c r="S169" i="7" s="1"/>
  <c r="R170" i="7"/>
  <c r="S170" i="7" s="1"/>
  <c r="R171" i="7"/>
  <c r="S171" i="7" s="1"/>
  <c r="R172" i="7"/>
  <c r="S172" i="7" s="1"/>
  <c r="R173" i="7"/>
  <c r="S173" i="7" s="1"/>
  <c r="R174" i="7"/>
  <c r="S174" i="7" s="1"/>
  <c r="R175" i="7"/>
  <c r="S175" i="7" s="1"/>
  <c r="R176" i="7"/>
  <c r="S176" i="7" s="1"/>
  <c r="R177" i="7"/>
  <c r="S177" i="7" s="1"/>
  <c r="R178" i="7"/>
  <c r="S178" i="7" s="1"/>
  <c r="R179" i="7"/>
  <c r="S179" i="7" s="1"/>
  <c r="R180" i="7"/>
  <c r="S180" i="7" s="1"/>
  <c r="R181" i="7"/>
  <c r="S181" i="7" s="1"/>
  <c r="R182" i="7"/>
  <c r="S182" i="7" s="1"/>
  <c r="R183" i="7"/>
  <c r="S183" i="7" s="1"/>
  <c r="R184" i="7"/>
  <c r="S184" i="7" s="1"/>
  <c r="R185" i="7"/>
  <c r="S185" i="7" s="1"/>
  <c r="R186" i="7"/>
  <c r="S186" i="7" s="1"/>
  <c r="R187" i="7"/>
  <c r="S187" i="7" s="1"/>
  <c r="R188" i="7"/>
  <c r="S188" i="7" s="1"/>
  <c r="R189" i="7"/>
  <c r="S189" i="7" s="1"/>
  <c r="R190" i="7"/>
  <c r="S190" i="7" s="1"/>
  <c r="R191" i="7"/>
  <c r="S191" i="7" s="1"/>
  <c r="R192" i="7"/>
  <c r="S192" i="7" s="1"/>
  <c r="R193" i="7"/>
  <c r="S193" i="7" s="1"/>
  <c r="R194" i="7"/>
  <c r="S194" i="7" s="1"/>
  <c r="R195" i="7"/>
  <c r="S195" i="7" s="1"/>
  <c r="R196" i="7"/>
  <c r="S196" i="7" s="1"/>
  <c r="R197" i="7"/>
  <c r="S197" i="7" s="1"/>
  <c r="R198" i="7"/>
  <c r="S198" i="7" s="1"/>
  <c r="R199" i="7"/>
  <c r="S199" i="7" s="1"/>
  <c r="R200" i="7"/>
  <c r="S200" i="7" s="1"/>
  <c r="R201" i="7"/>
  <c r="S201" i="7" s="1"/>
  <c r="R202" i="7"/>
  <c r="S202" i="7" s="1"/>
  <c r="R203" i="7"/>
  <c r="S203" i="7" s="1"/>
  <c r="R204" i="7"/>
  <c r="S204" i="7" s="1"/>
  <c r="R205" i="7"/>
  <c r="S205" i="7" s="1"/>
  <c r="R206" i="7"/>
  <c r="S206" i="7" s="1"/>
  <c r="R207" i="7"/>
  <c r="S207" i="7" s="1"/>
  <c r="R208" i="7"/>
  <c r="S208" i="7" s="1"/>
  <c r="R209" i="7"/>
  <c r="S209" i="7" s="1"/>
  <c r="R210" i="7"/>
  <c r="S210" i="7" s="1"/>
  <c r="R211" i="7"/>
  <c r="S211" i="7" s="1"/>
  <c r="R212" i="7"/>
  <c r="S212" i="7" s="1"/>
  <c r="R213" i="7"/>
  <c r="S213" i="7" s="1"/>
  <c r="R214" i="7"/>
  <c r="S214" i="7" s="1"/>
  <c r="R215" i="7"/>
  <c r="S215" i="7" s="1"/>
  <c r="R216" i="7"/>
  <c r="S216" i="7" s="1"/>
  <c r="R217" i="7"/>
  <c r="S217" i="7" s="1"/>
  <c r="R218" i="7"/>
  <c r="S218" i="7" s="1"/>
  <c r="R219" i="7"/>
  <c r="S219" i="7" s="1"/>
  <c r="R220" i="7"/>
  <c r="S220" i="7" s="1"/>
  <c r="R221" i="7"/>
  <c r="S221" i="7" s="1"/>
  <c r="R222" i="7"/>
  <c r="S222" i="7" s="1"/>
  <c r="R223" i="7"/>
  <c r="S223" i="7" s="1"/>
  <c r="R224" i="7"/>
  <c r="S224" i="7" s="1"/>
  <c r="R225" i="7"/>
  <c r="S225" i="7" s="1"/>
  <c r="R226" i="7"/>
  <c r="S226" i="7" s="1"/>
  <c r="R227" i="7"/>
  <c r="S227" i="7" s="1"/>
  <c r="R228" i="7"/>
  <c r="S228" i="7" s="1"/>
  <c r="R229" i="7"/>
  <c r="S229" i="7" s="1"/>
  <c r="R230" i="7"/>
  <c r="S230" i="7" s="1"/>
  <c r="R231" i="7"/>
  <c r="S231" i="7" s="1"/>
  <c r="R232" i="7"/>
  <c r="S232" i="7" s="1"/>
  <c r="R233" i="7"/>
  <c r="S233" i="7" s="1"/>
  <c r="R234" i="7"/>
  <c r="S234" i="7" s="1"/>
  <c r="R235" i="7"/>
  <c r="S235" i="7" s="1"/>
  <c r="R236" i="7"/>
  <c r="S236" i="7" s="1"/>
  <c r="R237" i="7"/>
  <c r="S237" i="7" s="1"/>
  <c r="R238" i="7"/>
  <c r="S238" i="7" s="1"/>
  <c r="R239" i="7"/>
  <c r="S239" i="7" s="1"/>
  <c r="R240" i="7"/>
  <c r="S240" i="7" s="1"/>
  <c r="R241" i="7"/>
  <c r="S241" i="7" s="1"/>
  <c r="R242" i="7"/>
  <c r="S242" i="7" s="1"/>
  <c r="R243" i="7"/>
  <c r="S243" i="7" s="1"/>
  <c r="R244" i="7"/>
  <c r="S244" i="7" s="1"/>
  <c r="R245" i="7"/>
  <c r="S245" i="7" s="1"/>
  <c r="R246" i="7"/>
  <c r="S246" i="7" s="1"/>
  <c r="R247" i="7"/>
  <c r="S247" i="7" s="1"/>
  <c r="R248" i="7"/>
  <c r="S248" i="7" s="1"/>
  <c r="R249" i="7"/>
  <c r="S249" i="7" s="1"/>
  <c r="R250" i="7"/>
  <c r="S250" i="7" s="1"/>
  <c r="R251" i="7"/>
  <c r="S251" i="7" s="1"/>
  <c r="R252" i="7"/>
  <c r="S252" i="7" s="1"/>
  <c r="R253" i="7"/>
  <c r="S253" i="7" s="1"/>
  <c r="R254" i="7"/>
  <c r="S254" i="7" s="1"/>
  <c r="R255" i="7"/>
  <c r="S255" i="7" s="1"/>
  <c r="R256" i="7"/>
  <c r="S256" i="7" s="1"/>
  <c r="R257" i="7"/>
  <c r="S257" i="7" s="1"/>
  <c r="R258" i="7"/>
  <c r="S258" i="7" s="1"/>
  <c r="R259" i="7"/>
  <c r="S259" i="7" s="1"/>
  <c r="R260" i="7"/>
  <c r="S260" i="7" s="1"/>
  <c r="R261" i="7"/>
  <c r="S261" i="7" s="1"/>
  <c r="R262" i="7"/>
  <c r="S262" i="7" s="1"/>
  <c r="R263" i="7"/>
  <c r="S263" i="7" s="1"/>
  <c r="R264" i="7"/>
  <c r="S264" i="7" s="1"/>
  <c r="R265" i="7"/>
  <c r="S265" i="7" s="1"/>
  <c r="R266" i="7"/>
  <c r="S266" i="7" s="1"/>
  <c r="R267" i="7"/>
  <c r="S267" i="7" s="1"/>
  <c r="R268" i="7"/>
  <c r="S268" i="7" s="1"/>
  <c r="R269" i="7"/>
  <c r="S269" i="7" s="1"/>
  <c r="R270" i="7"/>
  <c r="S270" i="7" s="1"/>
  <c r="R271" i="7"/>
  <c r="S271" i="7" s="1"/>
  <c r="R272" i="7"/>
  <c r="S272" i="7" s="1"/>
  <c r="R273" i="7"/>
  <c r="S273" i="7" s="1"/>
  <c r="R274" i="7"/>
  <c r="S274" i="7" s="1"/>
  <c r="R275" i="7"/>
  <c r="S275" i="7" s="1"/>
  <c r="R276" i="7"/>
  <c r="S276" i="7" s="1"/>
  <c r="R277" i="7"/>
  <c r="S277" i="7" s="1"/>
  <c r="R278" i="7"/>
  <c r="S278" i="7" s="1"/>
  <c r="R279" i="7"/>
  <c r="S279" i="7" s="1"/>
  <c r="R280" i="7"/>
  <c r="S280" i="7" s="1"/>
  <c r="R281" i="7"/>
  <c r="S281" i="7" s="1"/>
  <c r="R282" i="7"/>
  <c r="S282" i="7" s="1"/>
  <c r="R283" i="7"/>
  <c r="S283" i="7" s="1"/>
  <c r="R284" i="7"/>
  <c r="S284" i="7" s="1"/>
  <c r="R285" i="7"/>
  <c r="S285" i="7" s="1"/>
  <c r="R286" i="7"/>
  <c r="S286" i="7" s="1"/>
  <c r="R287" i="7"/>
  <c r="S287" i="7" s="1"/>
  <c r="R288" i="7"/>
  <c r="S288" i="7" s="1"/>
  <c r="R289" i="7"/>
  <c r="S289" i="7" s="1"/>
  <c r="R290" i="7"/>
  <c r="S290" i="7" s="1"/>
  <c r="R291" i="7"/>
  <c r="S291" i="7" s="1"/>
  <c r="R292" i="7"/>
  <c r="S292" i="7" s="1"/>
  <c r="R293" i="7"/>
  <c r="S293" i="7" s="1"/>
  <c r="R294" i="7"/>
  <c r="S294" i="7" s="1"/>
  <c r="R295" i="7"/>
  <c r="S295" i="7" s="1"/>
  <c r="R296" i="7"/>
  <c r="S296" i="7" s="1"/>
  <c r="R297" i="7"/>
  <c r="S297" i="7" s="1"/>
  <c r="R298" i="7"/>
  <c r="S298" i="7" s="1"/>
  <c r="R299" i="7"/>
  <c r="S299" i="7" s="1"/>
  <c r="R300" i="7"/>
  <c r="S300" i="7" s="1"/>
  <c r="R301" i="7"/>
  <c r="S301" i="7" s="1"/>
  <c r="R302" i="7"/>
  <c r="S302" i="7" s="1"/>
  <c r="R303" i="7"/>
  <c r="S303" i="7" s="1"/>
  <c r="R304" i="7"/>
  <c r="S304" i="7" s="1"/>
  <c r="R305" i="7"/>
  <c r="S305" i="7" s="1"/>
  <c r="R306" i="7"/>
  <c r="S306" i="7" s="1"/>
  <c r="R307" i="7"/>
  <c r="S307" i="7" s="1"/>
  <c r="R308" i="7"/>
  <c r="S308" i="7" s="1"/>
  <c r="R309" i="7"/>
  <c r="S309" i="7" s="1"/>
  <c r="R310" i="7"/>
  <c r="S310" i="7" s="1"/>
  <c r="R311" i="7"/>
  <c r="S311" i="7" s="1"/>
  <c r="R312" i="7"/>
  <c r="S312" i="7" s="1"/>
  <c r="R313" i="7"/>
  <c r="S313" i="7" s="1"/>
  <c r="R314" i="7"/>
  <c r="S314" i="7" s="1"/>
  <c r="R315" i="7"/>
  <c r="S315" i="7" s="1"/>
  <c r="R316" i="7"/>
  <c r="S316" i="7" s="1"/>
  <c r="R317" i="7"/>
  <c r="S317" i="7" s="1"/>
  <c r="R318" i="7"/>
  <c r="S318" i="7" s="1"/>
  <c r="R319" i="7"/>
  <c r="S319" i="7" s="1"/>
  <c r="R320" i="7"/>
  <c r="S320" i="7" s="1"/>
  <c r="R321" i="7"/>
  <c r="S321" i="7" s="1"/>
  <c r="R322" i="7"/>
  <c r="S322" i="7" s="1"/>
  <c r="R323" i="7"/>
  <c r="S323" i="7" s="1"/>
  <c r="R324" i="7"/>
  <c r="S324" i="7" s="1"/>
  <c r="R325" i="7"/>
  <c r="S325" i="7" s="1"/>
  <c r="R326" i="7"/>
  <c r="S326" i="7" s="1"/>
  <c r="R327" i="7"/>
  <c r="S327" i="7" s="1"/>
  <c r="R328" i="7"/>
  <c r="S328" i="7" s="1"/>
  <c r="R329" i="7"/>
  <c r="S329" i="7" s="1"/>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S363" i="7" s="1"/>
  <c r="R364" i="7"/>
  <c r="S364" i="7" s="1"/>
  <c r="R365" i="7"/>
  <c r="S365" i="7" s="1"/>
  <c r="R366" i="7"/>
  <c r="S366" i="7" s="1"/>
  <c r="R367" i="7"/>
  <c r="S367" i="7" s="1"/>
  <c r="R368" i="7"/>
  <c r="S368" i="7" s="1"/>
  <c r="R369" i="7"/>
  <c r="S369" i="7" s="1"/>
  <c r="R370" i="7"/>
  <c r="S370" i="7" s="1"/>
  <c r="R371" i="7"/>
  <c r="S371" i="7" s="1"/>
  <c r="R372" i="7"/>
  <c r="S372" i="7" s="1"/>
  <c r="R373" i="7"/>
  <c r="S373" i="7" s="1"/>
  <c r="R374" i="7"/>
  <c r="S374" i="7" s="1"/>
  <c r="R375" i="7"/>
  <c r="S375" i="7" s="1"/>
  <c r="R376" i="7"/>
  <c r="S376" i="7" s="1"/>
  <c r="R377" i="7"/>
  <c r="S377" i="7" s="1"/>
  <c r="R378" i="7"/>
  <c r="S378" i="7" s="1"/>
  <c r="R379" i="7"/>
  <c r="S379" i="7" s="1"/>
  <c r="R380" i="7"/>
  <c r="S380" i="7" s="1"/>
  <c r="R381" i="7"/>
  <c r="S381" i="7" s="1"/>
  <c r="R382" i="7"/>
  <c r="S382" i="7" s="1"/>
  <c r="R383" i="7"/>
  <c r="S383" i="7" s="1"/>
  <c r="R384" i="7"/>
  <c r="S384" i="7" s="1"/>
  <c r="R385" i="7"/>
  <c r="S385" i="7" s="1"/>
  <c r="R386" i="7"/>
  <c r="S386" i="7" s="1"/>
  <c r="R387" i="7"/>
  <c r="S387" i="7" s="1"/>
  <c r="R388" i="7"/>
  <c r="S388" i="7" s="1"/>
  <c r="R389" i="7"/>
  <c r="S389" i="7" s="1"/>
  <c r="R390" i="7"/>
  <c r="S390" i="7" s="1"/>
  <c r="R391" i="7"/>
  <c r="S391" i="7" s="1"/>
  <c r="R392" i="7"/>
  <c r="S392" i="7" s="1"/>
  <c r="R393" i="7"/>
  <c r="S393" i="7" s="1"/>
  <c r="R394" i="7"/>
  <c r="S394" i="7" s="1"/>
  <c r="R395" i="7"/>
  <c r="S395" i="7" s="1"/>
  <c r="R396" i="7"/>
  <c r="S396" i="7" s="1"/>
  <c r="R397" i="7"/>
  <c r="S397" i="7" s="1"/>
  <c r="R398" i="7"/>
  <c r="S398" i="7" s="1"/>
  <c r="R399" i="7"/>
  <c r="S399" i="7" s="1"/>
  <c r="R400" i="7"/>
  <c r="S400" i="7" s="1"/>
  <c r="R401" i="7"/>
  <c r="S401" i="7" s="1"/>
  <c r="R402" i="7"/>
  <c r="S402" i="7" s="1"/>
  <c r="R403" i="7"/>
  <c r="S403" i="7" s="1"/>
  <c r="R404" i="7"/>
  <c r="S404" i="7" s="1"/>
  <c r="R405" i="7"/>
  <c r="S405" i="7" s="1"/>
  <c r="R406" i="7"/>
  <c r="S406" i="7" s="1"/>
  <c r="R407" i="7"/>
  <c r="S407" i="7" s="1"/>
  <c r="R408" i="7"/>
  <c r="S408" i="7" s="1"/>
  <c r="R409" i="7"/>
  <c r="S409" i="7" s="1"/>
  <c r="R410" i="7"/>
  <c r="S410" i="7" s="1"/>
  <c r="R411" i="7"/>
  <c r="S411" i="7" s="1"/>
  <c r="R412" i="7"/>
  <c r="S412" i="7" s="1"/>
  <c r="R413" i="7"/>
  <c r="S413" i="7" s="1"/>
  <c r="R414" i="7"/>
  <c r="S414" i="7" s="1"/>
  <c r="R415" i="7"/>
  <c r="S415" i="7" s="1"/>
  <c r="R416" i="7"/>
  <c r="S416" i="7" s="1"/>
  <c r="R417" i="7"/>
  <c r="S417" i="7" s="1"/>
  <c r="R418" i="7"/>
  <c r="S418" i="7" s="1"/>
  <c r="R419" i="7"/>
  <c r="S419" i="7" s="1"/>
  <c r="R420" i="7"/>
  <c r="S420" i="7" s="1"/>
  <c r="R421" i="7"/>
  <c r="S421" i="7" s="1"/>
  <c r="R422" i="7"/>
  <c r="S422" i="7" s="1"/>
  <c r="R423" i="7"/>
  <c r="S423" i="7" s="1"/>
  <c r="R424" i="7"/>
  <c r="S424" i="7" s="1"/>
  <c r="R425" i="7"/>
  <c r="S425" i="7" s="1"/>
  <c r="R426" i="7"/>
  <c r="S426" i="7" s="1"/>
  <c r="R427" i="7"/>
  <c r="S427" i="7" s="1"/>
  <c r="R428" i="7"/>
  <c r="S428" i="7" s="1"/>
  <c r="R429" i="7"/>
  <c r="S429" i="7" s="1"/>
  <c r="R430" i="7"/>
  <c r="S430" i="7" s="1"/>
  <c r="R431" i="7"/>
  <c r="S431" i="7" s="1"/>
  <c r="R432" i="7"/>
  <c r="S432" i="7" s="1"/>
  <c r="R433" i="7"/>
  <c r="S433" i="7" s="1"/>
  <c r="R434" i="7"/>
  <c r="S434" i="7" s="1"/>
  <c r="R435" i="7"/>
  <c r="S435" i="7" s="1"/>
  <c r="R436" i="7"/>
  <c r="S436" i="7" s="1"/>
  <c r="R437" i="7"/>
  <c r="S437" i="7" s="1"/>
  <c r="R438" i="7"/>
  <c r="S438" i="7" s="1"/>
  <c r="R439" i="7"/>
  <c r="S439" i="7" s="1"/>
  <c r="R440" i="7"/>
  <c r="S440" i="7" s="1"/>
  <c r="R441" i="7"/>
  <c r="S441" i="7" s="1"/>
  <c r="R442" i="7"/>
  <c r="S442" i="7" s="1"/>
  <c r="R443" i="7"/>
  <c r="S443" i="7" s="1"/>
  <c r="R444" i="7"/>
  <c r="S444" i="7" s="1"/>
  <c r="R445" i="7"/>
  <c r="S445" i="7" s="1"/>
  <c r="R446" i="7"/>
  <c r="S446" i="7" s="1"/>
  <c r="R447" i="7"/>
  <c r="S447" i="7" s="1"/>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016" i="7"/>
  <c r="R1017" i="7"/>
  <c r="R1018" i="7"/>
  <c r="R1019" i="7"/>
  <c r="R1020" i="7"/>
  <c r="R1021" i="7"/>
  <c r="R1022" i="7"/>
  <c r="R1023" i="7"/>
  <c r="R1024" i="7"/>
  <c r="R1025" i="7"/>
  <c r="R1026" i="7"/>
  <c r="R1027" i="7"/>
  <c r="R1028" i="7"/>
  <c r="R1029" i="7"/>
  <c r="R1030" i="7"/>
  <c r="R1031" i="7"/>
  <c r="R1032" i="7"/>
  <c r="R1033" i="7"/>
  <c r="R1034" i="7"/>
  <c r="R1035" i="7"/>
  <c r="R1036" i="7"/>
  <c r="R1037" i="7"/>
  <c r="R1038" i="7"/>
  <c r="R1039" i="7"/>
  <c r="R1040" i="7"/>
  <c r="R1041" i="7"/>
  <c r="R1042" i="7"/>
  <c r="R1043" i="7"/>
  <c r="R1044" i="7"/>
  <c r="R1045" i="7"/>
  <c r="R1046" i="7"/>
  <c r="R1047" i="7"/>
  <c r="R1048" i="7"/>
  <c r="R1049" i="7"/>
  <c r="R1050" i="7"/>
  <c r="R1051" i="7"/>
  <c r="R1052" i="7"/>
  <c r="R1053" i="7"/>
  <c r="R1054" i="7"/>
  <c r="R1055" i="7"/>
  <c r="R1056" i="7"/>
  <c r="R1057" i="7"/>
  <c r="R1058" i="7"/>
  <c r="R1059" i="7"/>
  <c r="R1060" i="7"/>
  <c r="R1061" i="7"/>
  <c r="R1062" i="7"/>
  <c r="R1063" i="7"/>
  <c r="R1064" i="7"/>
  <c r="R1065" i="7"/>
  <c r="R1066" i="7"/>
  <c r="R1067" i="7"/>
  <c r="R1068" i="7"/>
  <c r="R1069" i="7"/>
  <c r="R1070" i="7"/>
  <c r="R1071" i="7"/>
  <c r="R1072" i="7"/>
  <c r="R1073" i="7"/>
  <c r="R1074" i="7"/>
  <c r="R1075" i="7"/>
  <c r="R1076" i="7"/>
  <c r="R1077" i="7"/>
  <c r="R1078" i="7"/>
  <c r="R1079" i="7"/>
  <c r="R1080" i="7"/>
  <c r="R1081" i="7"/>
  <c r="R1082" i="7"/>
  <c r="R1083" i="7"/>
  <c r="R1084" i="7"/>
  <c r="R1085" i="7"/>
  <c r="R1086" i="7"/>
  <c r="R1087" i="7"/>
  <c r="R1088" i="7"/>
  <c r="R1089" i="7"/>
  <c r="R1090" i="7"/>
  <c r="R1091" i="7"/>
  <c r="R1092" i="7"/>
  <c r="R1093" i="7"/>
  <c r="R1094" i="7"/>
  <c r="R1095" i="7"/>
  <c r="R1096" i="7"/>
  <c r="R1097" i="7"/>
  <c r="R1098" i="7"/>
  <c r="R1099" i="7"/>
  <c r="R1100" i="7"/>
  <c r="R1101" i="7"/>
  <c r="R1102" i="7"/>
  <c r="R1103" i="7"/>
  <c r="R1104" i="7"/>
  <c r="R1105" i="7"/>
  <c r="R1106" i="7"/>
  <c r="R1107" i="7"/>
  <c r="R1108" i="7"/>
  <c r="R1109" i="7"/>
  <c r="R1110" i="7"/>
  <c r="R1111" i="7"/>
  <c r="R1112" i="7"/>
  <c r="R1113" i="7"/>
  <c r="R1114" i="7"/>
  <c r="R1115" i="7"/>
  <c r="R1116" i="7"/>
  <c r="R1117" i="7"/>
  <c r="R1118" i="7"/>
  <c r="R1119" i="7"/>
  <c r="R1120" i="7"/>
  <c r="R1121" i="7"/>
  <c r="R1122" i="7"/>
  <c r="R1123" i="7"/>
  <c r="R1124" i="7"/>
  <c r="R1125" i="7"/>
  <c r="R1126" i="7"/>
  <c r="R1127" i="7"/>
  <c r="R1128" i="7"/>
  <c r="R1129" i="7"/>
  <c r="R1130" i="7"/>
  <c r="R1131" i="7"/>
  <c r="R1132" i="7"/>
  <c r="R1133" i="7"/>
  <c r="R1134" i="7"/>
  <c r="R1135" i="7"/>
  <c r="R1136" i="7"/>
  <c r="R1137" i="7"/>
  <c r="R1138" i="7"/>
  <c r="R1139" i="7"/>
  <c r="R1140" i="7"/>
  <c r="R1141" i="7"/>
  <c r="R1142" i="7"/>
  <c r="R1143" i="7"/>
  <c r="R1144" i="7"/>
  <c r="R1145" i="7"/>
  <c r="R1146" i="7"/>
  <c r="R1147" i="7"/>
  <c r="R1148" i="7"/>
  <c r="R1149" i="7"/>
  <c r="R1150" i="7"/>
  <c r="R1151" i="7"/>
  <c r="R1152" i="7"/>
  <c r="R1153" i="7"/>
  <c r="R1154" i="7"/>
  <c r="R1155" i="7"/>
  <c r="R1156" i="7"/>
  <c r="R1157" i="7"/>
  <c r="R1158" i="7"/>
  <c r="R1159" i="7"/>
  <c r="R1160" i="7"/>
  <c r="R1161" i="7"/>
  <c r="R1162" i="7"/>
  <c r="R1163" i="7"/>
  <c r="R1164" i="7"/>
  <c r="R1165" i="7"/>
  <c r="R1166" i="7"/>
  <c r="R1167" i="7"/>
  <c r="R1168" i="7"/>
  <c r="R1169" i="7"/>
  <c r="R1170" i="7"/>
  <c r="R1171" i="7"/>
  <c r="R1172" i="7"/>
  <c r="R1173" i="7"/>
  <c r="R1174" i="7"/>
  <c r="R1175" i="7"/>
  <c r="R1176" i="7"/>
  <c r="R1177" i="7"/>
  <c r="R1178" i="7"/>
  <c r="R1179" i="7"/>
  <c r="R1180" i="7"/>
  <c r="R1181" i="7"/>
  <c r="R1182" i="7"/>
  <c r="R1183" i="7"/>
  <c r="R1184" i="7"/>
  <c r="R1185" i="7"/>
  <c r="R1186" i="7"/>
  <c r="R1187" i="7"/>
  <c r="R1188" i="7"/>
  <c r="R1189" i="7"/>
  <c r="R1190" i="7"/>
  <c r="R1191" i="7"/>
  <c r="R1192" i="7"/>
  <c r="R1193" i="7"/>
  <c r="R1194" i="7"/>
  <c r="R1195" i="7"/>
  <c r="R1196" i="7"/>
  <c r="R1197" i="7"/>
  <c r="R1198" i="7"/>
  <c r="R1199" i="7"/>
  <c r="R1200" i="7"/>
  <c r="R1201" i="7"/>
  <c r="R1202" i="7"/>
  <c r="R1203" i="7"/>
  <c r="R1204" i="7"/>
  <c r="R1205" i="7"/>
  <c r="R1206" i="7"/>
  <c r="R1207" i="7"/>
  <c r="R1208" i="7"/>
  <c r="R1209" i="7"/>
  <c r="R1210" i="7"/>
  <c r="R1211" i="7"/>
  <c r="R1212" i="7"/>
  <c r="R1213" i="7"/>
  <c r="R1214" i="7"/>
  <c r="R1215" i="7"/>
  <c r="R1216" i="7"/>
  <c r="R1217" i="7"/>
  <c r="R1218" i="7"/>
  <c r="R1219" i="7"/>
  <c r="R1220" i="7"/>
  <c r="R1221" i="7"/>
  <c r="R1222" i="7"/>
  <c r="R1223" i="7"/>
  <c r="R1224" i="7"/>
  <c r="R1225" i="7"/>
  <c r="R1226" i="7"/>
  <c r="R1227" i="7"/>
  <c r="R1228" i="7"/>
  <c r="R1229" i="7"/>
  <c r="R1230" i="7"/>
  <c r="R1231" i="7"/>
  <c r="R1232" i="7"/>
  <c r="R1233" i="7"/>
  <c r="R1234" i="7"/>
  <c r="R1235" i="7"/>
  <c r="R1236" i="7"/>
  <c r="R1237" i="7"/>
  <c r="R1238" i="7"/>
  <c r="R1239" i="7"/>
  <c r="R1240" i="7"/>
  <c r="R1241" i="7"/>
  <c r="R1242" i="7"/>
  <c r="R1243" i="7"/>
  <c r="R1244" i="7"/>
  <c r="R1245" i="7"/>
  <c r="R1246" i="7"/>
  <c r="R1247" i="7"/>
  <c r="R1248" i="7"/>
  <c r="R1249" i="7"/>
  <c r="R1250" i="7"/>
  <c r="R1251" i="7"/>
  <c r="R1252" i="7"/>
  <c r="R1253" i="7"/>
  <c r="R1254" i="7"/>
  <c r="R1255" i="7"/>
  <c r="R1256" i="7"/>
  <c r="R1257" i="7"/>
  <c r="R1258" i="7"/>
  <c r="R1259" i="7"/>
  <c r="R1260" i="7"/>
  <c r="R1261" i="7"/>
  <c r="R1262" i="7"/>
  <c r="R1263" i="7"/>
  <c r="R1264" i="7"/>
  <c r="R1265" i="7"/>
  <c r="R1266" i="7"/>
  <c r="R1267" i="7"/>
  <c r="R1268" i="7"/>
  <c r="R1269" i="7"/>
  <c r="R1270" i="7"/>
  <c r="R1271" i="7"/>
  <c r="R1272" i="7"/>
  <c r="R1273" i="7"/>
  <c r="R1274" i="7"/>
  <c r="R1275" i="7"/>
  <c r="R1276" i="7"/>
  <c r="R1277" i="7"/>
  <c r="R1278" i="7"/>
  <c r="R1279" i="7"/>
  <c r="R1280" i="7"/>
  <c r="R1281" i="7"/>
  <c r="R1282" i="7"/>
  <c r="R1283" i="7"/>
  <c r="R1284" i="7"/>
  <c r="R1285" i="7"/>
  <c r="R1286" i="7"/>
  <c r="R1287" i="7"/>
  <c r="R1288" i="7"/>
  <c r="R1289" i="7"/>
  <c r="R1290" i="7"/>
  <c r="R1291" i="7"/>
  <c r="R1292" i="7"/>
  <c r="R1293" i="7"/>
  <c r="R1294" i="7"/>
  <c r="R1295" i="7"/>
  <c r="R1296" i="7"/>
  <c r="R1297" i="7"/>
  <c r="R1298" i="7"/>
  <c r="R1299" i="7"/>
  <c r="R1300" i="7"/>
  <c r="R1301" i="7"/>
  <c r="R1302" i="7"/>
  <c r="R1303" i="7"/>
  <c r="R1304" i="7"/>
  <c r="R1305" i="7"/>
  <c r="R1306" i="7"/>
  <c r="R1307" i="7"/>
  <c r="R1308" i="7"/>
  <c r="R1309" i="7"/>
  <c r="R1310" i="7"/>
  <c r="R1311" i="7"/>
  <c r="R1312" i="7"/>
  <c r="R1313" i="7"/>
  <c r="R1314" i="7"/>
  <c r="R1315" i="7"/>
  <c r="R1316" i="7"/>
  <c r="R1317" i="7"/>
  <c r="R1318" i="7"/>
  <c r="R1319" i="7"/>
  <c r="R1320" i="7"/>
  <c r="R1321" i="7"/>
  <c r="R1322" i="7"/>
  <c r="R1323" i="7"/>
  <c r="R1324" i="7"/>
  <c r="R1325" i="7"/>
  <c r="R1326" i="7"/>
  <c r="R1327" i="7"/>
  <c r="R1328" i="7"/>
  <c r="R1329" i="7"/>
  <c r="R1330" i="7"/>
  <c r="R1331" i="7"/>
  <c r="R1332" i="7"/>
  <c r="R1334" i="7"/>
  <c r="R1335" i="7"/>
  <c r="R1336" i="7"/>
  <c r="R1337" i="7"/>
  <c r="R1338" i="7"/>
  <c r="R1339" i="7"/>
  <c r="R1340" i="7"/>
  <c r="R1341" i="7"/>
  <c r="R1342" i="7"/>
  <c r="R1343" i="7"/>
  <c r="R1344" i="7"/>
  <c r="R1345" i="7"/>
  <c r="R1346" i="7"/>
  <c r="R1347" i="7"/>
  <c r="R1348" i="7"/>
  <c r="R1349" i="7"/>
  <c r="R1350" i="7"/>
  <c r="R1351" i="7"/>
  <c r="R1352" i="7"/>
  <c r="R1353" i="7"/>
  <c r="R1354" i="7"/>
  <c r="R1355" i="7"/>
  <c r="R1356" i="7"/>
  <c r="R1357" i="7"/>
  <c r="R1358" i="7"/>
  <c r="R1359" i="7"/>
  <c r="R1360" i="7"/>
  <c r="R1361" i="7"/>
  <c r="R1362" i="7"/>
  <c r="R1363" i="7"/>
  <c r="R1364" i="7"/>
  <c r="R1365" i="7"/>
  <c r="R1366" i="7"/>
  <c r="R1367" i="7"/>
  <c r="R1368" i="7"/>
  <c r="R1369" i="7"/>
  <c r="R1370" i="7"/>
  <c r="R1371" i="7"/>
  <c r="R1372" i="7"/>
  <c r="R1373" i="7"/>
  <c r="R1374" i="7"/>
  <c r="R1375" i="7"/>
  <c r="R1376" i="7"/>
  <c r="R1377" i="7"/>
  <c r="R1378" i="7"/>
  <c r="R1379" i="7"/>
  <c r="R1380" i="7"/>
  <c r="R1381" i="7"/>
  <c r="R1382" i="7"/>
  <c r="R1383" i="7"/>
  <c r="R1384" i="7"/>
  <c r="R1385" i="7"/>
  <c r="R1386" i="7"/>
  <c r="R1387" i="7"/>
  <c r="R1388" i="7"/>
  <c r="R1389" i="7"/>
  <c r="R1390" i="7"/>
  <c r="R1391" i="7"/>
  <c r="R1392" i="7"/>
  <c r="R1393" i="7"/>
  <c r="R1394" i="7"/>
  <c r="R1395" i="7"/>
  <c r="R1396" i="7"/>
  <c r="R1397" i="7"/>
  <c r="R1398" i="7"/>
  <c r="R1399" i="7"/>
  <c r="R1400" i="7"/>
  <c r="R1401" i="7"/>
  <c r="R1402" i="7"/>
  <c r="R1403" i="7"/>
  <c r="R1404" i="7"/>
  <c r="R1405" i="7"/>
  <c r="R1406" i="7"/>
  <c r="R1407" i="7"/>
  <c r="R1408" i="7"/>
  <c r="R1409" i="7"/>
  <c r="R1410" i="7"/>
  <c r="R1411" i="7"/>
  <c r="R1412" i="7"/>
  <c r="R1413" i="7"/>
  <c r="R1414" i="7"/>
  <c r="R1415" i="7"/>
  <c r="R1416" i="7"/>
  <c r="R1417" i="7"/>
  <c r="R1418" i="7"/>
  <c r="R1419" i="7"/>
  <c r="R1420" i="7"/>
  <c r="R1421" i="7"/>
  <c r="R1422" i="7"/>
  <c r="R1423" i="7"/>
  <c r="R1424" i="7"/>
  <c r="R1425" i="7"/>
  <c r="R1426" i="7"/>
  <c r="R1427" i="7"/>
  <c r="R1428" i="7"/>
  <c r="R1429" i="7"/>
  <c r="R1430" i="7"/>
  <c r="R1431" i="7"/>
  <c r="R1432" i="7"/>
  <c r="R1433" i="7"/>
  <c r="R1434" i="7"/>
  <c r="R1435" i="7"/>
  <c r="R1436" i="7"/>
  <c r="R1437" i="7"/>
  <c r="R1438" i="7"/>
  <c r="R1439" i="7"/>
  <c r="R1440" i="7"/>
  <c r="R1441" i="7"/>
  <c r="R1442" i="7"/>
  <c r="R1443" i="7"/>
  <c r="R1444" i="7"/>
  <c r="R1445" i="7"/>
  <c r="R1446" i="7"/>
  <c r="R1447" i="7"/>
  <c r="R1448" i="7"/>
  <c r="R1449" i="7"/>
  <c r="R1450" i="7"/>
  <c r="R1451" i="7"/>
  <c r="R1452" i="7"/>
  <c r="R1453" i="7"/>
  <c r="R1454" i="7"/>
  <c r="R1455" i="7"/>
  <c r="R1456" i="7"/>
  <c r="R1457" i="7"/>
  <c r="R1458" i="7"/>
  <c r="R1459" i="7"/>
  <c r="R1460" i="7"/>
  <c r="R1461" i="7"/>
  <c r="R1462" i="7"/>
  <c r="R1463" i="7"/>
  <c r="R1464" i="7"/>
  <c r="R1465" i="7"/>
  <c r="R1466" i="7"/>
  <c r="R1467" i="7"/>
  <c r="R1468" i="7"/>
  <c r="R1469" i="7"/>
  <c r="R1470" i="7"/>
  <c r="R1471" i="7"/>
  <c r="R1472" i="7"/>
  <c r="R1473" i="7"/>
  <c r="R1474" i="7"/>
  <c r="R1475" i="7"/>
  <c r="R1476" i="7"/>
  <c r="R1477" i="7"/>
  <c r="R1478" i="7"/>
  <c r="R1479" i="7"/>
  <c r="R1480" i="7"/>
  <c r="R1481" i="7"/>
  <c r="R1482" i="7"/>
  <c r="R1483" i="7"/>
  <c r="R1484" i="7"/>
  <c r="R1485" i="7"/>
  <c r="R1486" i="7"/>
  <c r="R1487" i="7"/>
  <c r="R1488" i="7"/>
  <c r="R1489" i="7"/>
  <c r="R1490" i="7"/>
  <c r="R1491" i="7"/>
  <c r="R1492" i="7"/>
  <c r="R1493" i="7"/>
  <c r="R1494" i="7"/>
  <c r="R1495" i="7"/>
  <c r="R1496" i="7"/>
  <c r="R1497" i="7"/>
  <c r="R1498" i="7"/>
  <c r="R1499" i="7"/>
  <c r="R1500" i="7"/>
  <c r="R1501" i="7"/>
  <c r="R1502" i="7"/>
  <c r="R1503" i="7"/>
  <c r="R1504" i="7"/>
  <c r="R1505" i="7"/>
  <c r="R1506" i="7"/>
  <c r="R1507" i="7"/>
  <c r="R1508" i="7"/>
  <c r="R1509" i="7"/>
  <c r="R1510" i="7"/>
  <c r="R1511" i="7"/>
  <c r="R1512" i="7"/>
  <c r="R1513" i="7"/>
  <c r="R1514" i="7"/>
  <c r="R1515" i="7"/>
  <c r="R1516" i="7"/>
  <c r="R1517" i="7"/>
  <c r="R1518" i="7"/>
  <c r="R1519" i="7"/>
  <c r="R1520" i="7"/>
  <c r="R1521" i="7"/>
  <c r="R1522" i="7"/>
  <c r="R1523" i="7"/>
  <c r="R1524" i="7"/>
  <c r="R1525" i="7"/>
  <c r="R1526" i="7"/>
  <c r="R1527" i="7"/>
  <c r="R1528" i="7"/>
  <c r="R1529" i="7"/>
  <c r="R1530" i="7"/>
  <c r="R1531" i="7"/>
  <c r="R1532" i="7"/>
  <c r="R1533" i="7"/>
  <c r="R1534" i="7"/>
  <c r="R1535" i="7"/>
  <c r="R1536" i="7"/>
  <c r="R1537" i="7"/>
  <c r="R1538" i="7"/>
  <c r="R1539" i="7"/>
  <c r="R1540" i="7"/>
  <c r="R1541" i="7"/>
  <c r="R1542" i="7"/>
  <c r="R1543" i="7"/>
  <c r="R1544" i="7"/>
  <c r="R1545" i="7"/>
  <c r="R1546" i="7"/>
  <c r="R1547" i="7"/>
  <c r="R1548" i="7"/>
  <c r="R1549" i="7"/>
  <c r="R1550" i="7"/>
  <c r="R1551" i="7"/>
  <c r="R1552" i="7"/>
  <c r="R1553" i="7"/>
  <c r="R1554" i="7"/>
  <c r="R1555" i="7"/>
  <c r="S1555" i="7" s="1"/>
  <c r="R1556" i="7"/>
  <c r="S1556" i="7" s="1"/>
  <c r="R1557" i="7"/>
  <c r="S1557" i="7" s="1"/>
  <c r="R1558" i="7"/>
  <c r="S1558" i="7" s="1"/>
  <c r="R1559" i="7"/>
  <c r="S1559" i="7" s="1"/>
  <c r="R1560" i="7"/>
  <c r="S1560" i="7" s="1"/>
  <c r="R1561" i="7"/>
  <c r="S1561" i="7" s="1"/>
  <c r="R1562" i="7"/>
  <c r="S1562" i="7" s="1"/>
  <c r="R1563" i="7"/>
  <c r="S1563" i="7" s="1"/>
  <c r="R1564" i="7"/>
  <c r="S1564" i="7" s="1"/>
  <c r="R1565" i="7"/>
  <c r="S1565" i="7" s="1"/>
  <c r="R1566" i="7"/>
  <c r="S1566" i="7" s="1"/>
  <c r="R1567" i="7"/>
  <c r="S1567" i="7" s="1"/>
  <c r="R1569" i="7"/>
  <c r="S1569" i="7" s="1"/>
  <c r="R1570" i="7"/>
  <c r="S1570" i="7" s="1"/>
  <c r="R1571" i="7"/>
  <c r="S1571" i="7" s="1"/>
  <c r="R1572" i="7"/>
  <c r="S1572" i="7" s="1"/>
  <c r="R1573" i="7"/>
  <c r="S1573" i="7" s="1"/>
  <c r="R1574" i="7"/>
  <c r="S1574" i="7" s="1"/>
  <c r="R1575" i="7"/>
  <c r="S1575" i="7" s="1"/>
  <c r="R1576" i="7"/>
  <c r="S1576" i="7" s="1"/>
  <c r="R1577" i="7"/>
  <c r="S1577" i="7" s="1"/>
  <c r="R1578" i="7"/>
  <c r="S1578" i="7" s="1"/>
  <c r="R1579" i="7"/>
  <c r="S1579" i="7" s="1"/>
  <c r="R1580" i="7"/>
  <c r="S1580" i="7" s="1"/>
  <c r="R1581" i="7"/>
  <c r="S1581" i="7" s="1"/>
  <c r="R1582" i="7"/>
  <c r="S1582" i="7" s="1"/>
  <c r="R1583" i="7"/>
  <c r="S1583" i="7" s="1"/>
  <c r="R1584" i="7"/>
  <c r="S1584" i="7" s="1"/>
  <c r="R1585" i="7"/>
  <c r="S1585" i="7" s="1"/>
  <c r="R1586" i="7"/>
  <c r="S1586" i="7" s="1"/>
  <c r="R1587" i="7"/>
  <c r="S1587" i="7" s="1"/>
  <c r="R1588" i="7"/>
  <c r="S1588" i="7" s="1"/>
  <c r="R1589" i="7"/>
  <c r="S1589" i="7" s="1"/>
  <c r="R1590" i="7"/>
  <c r="S1590" i="7" s="1"/>
  <c r="R1591" i="7"/>
  <c r="S1591" i="7" s="1"/>
  <c r="R1592" i="7"/>
  <c r="S1592" i="7" s="1"/>
  <c r="R1593" i="7"/>
  <c r="S1593" i="7" s="1"/>
  <c r="R1594" i="7"/>
  <c r="S1594" i="7" s="1"/>
  <c r="R1595" i="7"/>
  <c r="S1595" i="7" s="1"/>
  <c r="R1596" i="7"/>
  <c r="S1596" i="7" s="1"/>
  <c r="R1597" i="7"/>
  <c r="S1597" i="7" s="1"/>
  <c r="R1598" i="7"/>
  <c r="S1598" i="7" s="1"/>
  <c r="R1599" i="7"/>
  <c r="S1599" i="7" s="1"/>
  <c r="R1600" i="7"/>
  <c r="S1600" i="7" s="1"/>
  <c r="R1601" i="7"/>
  <c r="S1601" i="7" s="1"/>
  <c r="R1602" i="7"/>
  <c r="S1602" i="7" s="1"/>
  <c r="R1603" i="7"/>
  <c r="S1603" i="7" s="1"/>
  <c r="R1604" i="7"/>
  <c r="S1604" i="7" s="1"/>
  <c r="R1605" i="7"/>
  <c r="S1605" i="7" s="1"/>
  <c r="R1606" i="7"/>
  <c r="S1606" i="7" s="1"/>
  <c r="R1607" i="7"/>
  <c r="S1607" i="7" s="1"/>
  <c r="R1608" i="7"/>
  <c r="S1608" i="7" s="1"/>
  <c r="R1609" i="7"/>
  <c r="S1609" i="7" s="1"/>
  <c r="R1610" i="7"/>
  <c r="S1610" i="7" s="1"/>
  <c r="R1611" i="7"/>
  <c r="S1611" i="7" s="1"/>
  <c r="R1612" i="7"/>
  <c r="S1612" i="7" s="1"/>
  <c r="R1613" i="7"/>
  <c r="S1613" i="7" s="1"/>
  <c r="R1614" i="7"/>
  <c r="S1614" i="7" s="1"/>
  <c r="R1615" i="7"/>
  <c r="S1615" i="7" s="1"/>
  <c r="R1616" i="7"/>
  <c r="S1616" i="7" s="1"/>
  <c r="R1617" i="7"/>
  <c r="S1617" i="7" s="1"/>
  <c r="R1618" i="7"/>
  <c r="S1618" i="7" s="1"/>
  <c r="R1619" i="7"/>
  <c r="S1619" i="7" s="1"/>
  <c r="R1620" i="7"/>
  <c r="S1620" i="7" s="1"/>
  <c r="R1621" i="7"/>
  <c r="S1621" i="7" s="1"/>
  <c r="R1622" i="7"/>
  <c r="S1622" i="7" s="1"/>
  <c r="R1623" i="7"/>
  <c r="S1623" i="7" s="1"/>
  <c r="R1624" i="7"/>
  <c r="S1624" i="7" s="1"/>
  <c r="R1625" i="7"/>
  <c r="S1625" i="7" s="1"/>
  <c r="R1626" i="7"/>
  <c r="S1626" i="7" s="1"/>
  <c r="R1627" i="7"/>
  <c r="S1627" i="7" s="1"/>
  <c r="R1628" i="7"/>
  <c r="S1628" i="7" s="1"/>
  <c r="R1629" i="7"/>
  <c r="S1629" i="7" s="1"/>
  <c r="R1630" i="7"/>
  <c r="S1630" i="7" s="1"/>
  <c r="R1631" i="7"/>
  <c r="S1631" i="7" s="1"/>
  <c r="R1632" i="7"/>
  <c r="S1632" i="7" s="1"/>
  <c r="R1633" i="7"/>
  <c r="S1633" i="7" s="1"/>
  <c r="R1634" i="7"/>
  <c r="S1634" i="7" s="1"/>
  <c r="R1635" i="7"/>
  <c r="S1635" i="7" s="1"/>
  <c r="R1636" i="7"/>
  <c r="S1636" i="7" s="1"/>
  <c r="R1637" i="7"/>
  <c r="S1637" i="7" s="1"/>
  <c r="R1638" i="7"/>
  <c r="S1638" i="7" s="1"/>
  <c r="R1639" i="7"/>
  <c r="S1639" i="7" s="1"/>
  <c r="R1640" i="7"/>
  <c r="S1640" i="7" s="1"/>
  <c r="R1641" i="7"/>
  <c r="S1641" i="7" s="1"/>
  <c r="R1642" i="7"/>
  <c r="S1642" i="7" s="1"/>
  <c r="R1643" i="7"/>
  <c r="S1643" i="7" s="1"/>
  <c r="R1644" i="7"/>
  <c r="S1644" i="7" s="1"/>
  <c r="R1645" i="7"/>
  <c r="S1645" i="7" s="1"/>
  <c r="R1646" i="7"/>
  <c r="S1646" i="7" s="1"/>
  <c r="C1890" i="1" l="1"/>
  <c r="H1890" i="1"/>
  <c r="I1890" i="1"/>
  <c r="J1890" i="1"/>
  <c r="K1890" i="1"/>
  <c r="L1890" i="1"/>
  <c r="M1890" i="1"/>
  <c r="N1890" i="1"/>
  <c r="O1890" i="1"/>
  <c r="P1890" i="1"/>
  <c r="Q1890" i="1"/>
  <c r="R1890" i="1"/>
  <c r="S1890" i="1"/>
  <c r="T1890" i="1"/>
  <c r="U1890" i="1"/>
  <c r="V1890" i="1"/>
  <c r="C1812" i="1"/>
  <c r="H1812" i="1"/>
  <c r="I1812" i="1"/>
  <c r="J1812" i="1"/>
  <c r="K1812" i="1"/>
  <c r="L1812" i="1"/>
  <c r="M1812" i="1"/>
  <c r="N1812" i="1"/>
  <c r="O1812" i="1"/>
  <c r="P1812" i="1"/>
  <c r="Q1812" i="1"/>
  <c r="R1812" i="1"/>
  <c r="S1812" i="1"/>
  <c r="T1812" i="1"/>
  <c r="U1812" i="1"/>
  <c r="V1812" i="1"/>
  <c r="C1644" i="1"/>
  <c r="H1644" i="1"/>
  <c r="I1644" i="1"/>
  <c r="J1644" i="1"/>
  <c r="K1644" i="1"/>
  <c r="L1644" i="1"/>
  <c r="M1644" i="1"/>
  <c r="N1644" i="1"/>
  <c r="O1644" i="1"/>
  <c r="P1644" i="1"/>
  <c r="Q1644" i="1"/>
  <c r="R1644" i="1"/>
  <c r="S1644" i="1"/>
  <c r="T1644" i="1"/>
  <c r="U1644" i="1"/>
  <c r="V1644" i="1"/>
  <c r="C1499" i="1"/>
  <c r="H1499" i="1"/>
  <c r="I1499" i="1"/>
  <c r="J1499" i="1"/>
  <c r="K1499" i="1"/>
  <c r="L1499" i="1"/>
  <c r="M1499" i="1"/>
  <c r="N1499" i="1"/>
  <c r="O1499" i="1"/>
  <c r="P1499" i="1"/>
  <c r="Q1499" i="1"/>
  <c r="R1499" i="1"/>
  <c r="S1499" i="1"/>
  <c r="T1499" i="1"/>
  <c r="U1499" i="1"/>
  <c r="V1499" i="1"/>
  <c r="C674" i="1"/>
  <c r="H674" i="1"/>
  <c r="I674" i="1"/>
  <c r="J674" i="1"/>
  <c r="K674" i="1"/>
  <c r="L674" i="1"/>
  <c r="M674" i="1"/>
  <c r="N674" i="1"/>
  <c r="O674" i="1"/>
  <c r="P674" i="1"/>
  <c r="Q674" i="1"/>
  <c r="R674" i="1"/>
  <c r="S674" i="1"/>
  <c r="T674" i="1"/>
  <c r="U674" i="1"/>
  <c r="V674" i="1"/>
  <c r="C676" i="1"/>
  <c r="H676" i="1"/>
  <c r="I676" i="1"/>
  <c r="J676" i="1"/>
  <c r="K676" i="1"/>
  <c r="L676" i="1"/>
  <c r="M676" i="1"/>
  <c r="N676" i="1"/>
  <c r="O676" i="1"/>
  <c r="P676" i="1"/>
  <c r="Q676" i="1"/>
  <c r="R676" i="1"/>
  <c r="S676" i="1"/>
  <c r="T676" i="1"/>
  <c r="U676" i="1"/>
  <c r="V676" i="1"/>
  <c r="C1427" i="1"/>
  <c r="H1427" i="1"/>
  <c r="I1427" i="1"/>
  <c r="J1427" i="1"/>
  <c r="K1427" i="1"/>
  <c r="L1427" i="1"/>
  <c r="M1427" i="1"/>
  <c r="N1427" i="1"/>
  <c r="O1427" i="1"/>
  <c r="P1427" i="1"/>
  <c r="Q1427" i="1"/>
  <c r="R1427" i="1"/>
  <c r="S1427" i="1"/>
  <c r="T1427" i="1"/>
  <c r="U1427" i="1"/>
  <c r="V1427" i="1"/>
  <c r="C1775" i="1"/>
  <c r="H1775" i="1"/>
  <c r="I1775" i="1"/>
  <c r="J1775" i="1"/>
  <c r="K1775" i="1"/>
  <c r="L1775" i="1"/>
  <c r="M1775" i="1"/>
  <c r="N1775" i="1"/>
  <c r="O1775" i="1"/>
  <c r="P1775" i="1"/>
  <c r="Q1775" i="1"/>
  <c r="R1775" i="1"/>
  <c r="S1775" i="1"/>
  <c r="T1775" i="1"/>
  <c r="U1775" i="1"/>
  <c r="V1775" i="1"/>
  <c r="C1877" i="1"/>
  <c r="V1877" i="1"/>
  <c r="U1877" i="1"/>
  <c r="T1877" i="1"/>
  <c r="S1877" i="1"/>
  <c r="R1877" i="1"/>
  <c r="Q1877" i="1"/>
  <c r="P1877" i="1"/>
  <c r="O1877" i="1"/>
  <c r="N1877" i="1"/>
  <c r="M1877" i="1"/>
  <c r="L1877" i="1"/>
  <c r="K1877" i="1"/>
  <c r="J1877" i="1"/>
  <c r="I1877" i="1"/>
  <c r="H1877" i="1"/>
  <c r="C1116" i="1"/>
  <c r="H1116" i="1"/>
  <c r="I1116" i="1"/>
  <c r="J1116" i="1"/>
  <c r="K1116" i="1"/>
  <c r="L1116" i="1"/>
  <c r="M1116" i="1"/>
  <c r="N1116" i="1"/>
  <c r="O1116" i="1"/>
  <c r="P1116" i="1"/>
  <c r="Q1116" i="1"/>
  <c r="R1116" i="1"/>
  <c r="S1116" i="1"/>
  <c r="T1116" i="1"/>
  <c r="U1116" i="1"/>
  <c r="V1116" i="1"/>
  <c r="C234" i="1"/>
  <c r="H234" i="1"/>
  <c r="I234" i="1"/>
  <c r="J234" i="1"/>
  <c r="K234" i="1"/>
  <c r="L234" i="1"/>
  <c r="M234" i="1"/>
  <c r="N234" i="1"/>
  <c r="O234" i="1"/>
  <c r="P234" i="1"/>
  <c r="Q234" i="1"/>
  <c r="R234" i="1"/>
  <c r="S234" i="1"/>
  <c r="T234" i="1"/>
  <c r="U234" i="1"/>
  <c r="V234" i="1"/>
  <c r="C979" i="1"/>
  <c r="H979" i="1"/>
  <c r="I979" i="1"/>
  <c r="J979" i="1"/>
  <c r="K979" i="1"/>
  <c r="L979" i="1"/>
  <c r="M979" i="1"/>
  <c r="N979" i="1"/>
  <c r="O979" i="1"/>
  <c r="P979" i="1"/>
  <c r="Q979" i="1"/>
  <c r="R979" i="1"/>
  <c r="S979" i="1"/>
  <c r="T979" i="1"/>
  <c r="U979" i="1"/>
  <c r="V979" i="1"/>
  <c r="C1026" i="1"/>
  <c r="H1026" i="1"/>
  <c r="I1026" i="1"/>
  <c r="J1026" i="1"/>
  <c r="K1026" i="1"/>
  <c r="L1026" i="1"/>
  <c r="M1026" i="1"/>
  <c r="N1026" i="1"/>
  <c r="O1026" i="1"/>
  <c r="P1026" i="1"/>
  <c r="Q1026" i="1"/>
  <c r="R1026" i="1"/>
  <c r="S1026" i="1"/>
  <c r="T1026" i="1"/>
  <c r="U1026" i="1"/>
  <c r="V1026" i="1"/>
  <c r="C1561" i="1"/>
  <c r="H1561" i="1"/>
  <c r="I1561" i="1"/>
  <c r="J1561" i="1"/>
  <c r="K1561" i="1"/>
  <c r="L1561" i="1"/>
  <c r="M1561" i="1"/>
  <c r="N1561" i="1"/>
  <c r="O1561" i="1"/>
  <c r="P1561" i="1"/>
  <c r="Q1561" i="1"/>
  <c r="R1561" i="1"/>
  <c r="S1561" i="1"/>
  <c r="T1561" i="1"/>
  <c r="U1561" i="1"/>
  <c r="V1561" i="1"/>
  <c r="C1253" i="1"/>
  <c r="H1253" i="1"/>
  <c r="I1253" i="1"/>
  <c r="J1253" i="1"/>
  <c r="K1253" i="1"/>
  <c r="L1253" i="1"/>
  <c r="M1253" i="1"/>
  <c r="N1253" i="1"/>
  <c r="O1253" i="1"/>
  <c r="P1253" i="1"/>
  <c r="Q1253" i="1"/>
  <c r="R1253" i="1"/>
  <c r="S1253" i="1"/>
  <c r="T1253" i="1"/>
  <c r="U1253" i="1"/>
  <c r="V1253" i="1"/>
  <c r="C396" i="1"/>
  <c r="C1912" i="1"/>
  <c r="C1548" i="1"/>
  <c r="H1548" i="1"/>
  <c r="I1548" i="1"/>
  <c r="J1548" i="1"/>
  <c r="K1548" i="1"/>
  <c r="L1548" i="1"/>
  <c r="M1548" i="1"/>
  <c r="N1548" i="1"/>
  <c r="O1548" i="1"/>
  <c r="P1548" i="1"/>
  <c r="Q1548" i="1"/>
  <c r="R1548" i="1"/>
  <c r="S1548" i="1"/>
  <c r="T1548" i="1"/>
  <c r="U1548" i="1"/>
  <c r="V1548" i="1"/>
  <c r="H1912" i="1"/>
  <c r="I1912" i="1"/>
  <c r="J1912" i="1"/>
  <c r="K1912" i="1"/>
  <c r="L1912" i="1"/>
  <c r="M1912" i="1"/>
  <c r="N1912" i="1"/>
  <c r="O1912" i="1"/>
  <c r="P1912" i="1"/>
  <c r="Q1912" i="1"/>
  <c r="R1912" i="1"/>
  <c r="S1912" i="1"/>
  <c r="T1912" i="1"/>
  <c r="U1912" i="1"/>
  <c r="V1912" i="1"/>
  <c r="H396" i="1"/>
  <c r="I396" i="1"/>
  <c r="J396" i="1"/>
  <c r="K396" i="1"/>
  <c r="L396" i="1"/>
  <c r="M396" i="1"/>
  <c r="N396" i="1"/>
  <c r="O396" i="1"/>
  <c r="P396" i="1"/>
  <c r="Q396" i="1"/>
  <c r="R396" i="1"/>
  <c r="S396" i="1"/>
  <c r="T396" i="1"/>
  <c r="U396" i="1"/>
  <c r="V396" i="1"/>
  <c r="C567" i="1" l="1"/>
  <c r="C562" i="1"/>
  <c r="C960" i="1"/>
  <c r="H960" i="1"/>
  <c r="I960" i="1"/>
  <c r="J960" i="1"/>
  <c r="K960" i="1"/>
  <c r="L960" i="1"/>
  <c r="M960" i="1"/>
  <c r="N960" i="1"/>
  <c r="O960" i="1"/>
  <c r="P960" i="1"/>
  <c r="Q960" i="1"/>
  <c r="R960" i="1"/>
  <c r="S960" i="1"/>
  <c r="T960" i="1"/>
  <c r="U960" i="1"/>
  <c r="V960" i="1"/>
  <c r="C1716" i="1"/>
  <c r="H1716" i="1"/>
  <c r="I1716" i="1"/>
  <c r="J1716" i="1"/>
  <c r="K1716" i="1"/>
  <c r="L1716" i="1"/>
  <c r="M1716" i="1"/>
  <c r="N1716" i="1"/>
  <c r="O1716" i="1"/>
  <c r="P1716" i="1"/>
  <c r="Q1716" i="1"/>
  <c r="R1716" i="1"/>
  <c r="S1716" i="1"/>
  <c r="T1716" i="1"/>
  <c r="U1716" i="1"/>
  <c r="V1716" i="1"/>
  <c r="C494" i="1"/>
  <c r="H494" i="1"/>
  <c r="I494" i="1"/>
  <c r="J494" i="1"/>
  <c r="K494" i="1"/>
  <c r="L494" i="1"/>
  <c r="M494" i="1"/>
  <c r="N494" i="1"/>
  <c r="O494" i="1"/>
  <c r="P494" i="1"/>
  <c r="Q494" i="1"/>
  <c r="R494" i="1"/>
  <c r="S494" i="1"/>
  <c r="T494" i="1"/>
  <c r="U494" i="1"/>
  <c r="V494" i="1"/>
  <c r="C303" i="1"/>
  <c r="H303" i="1"/>
  <c r="I303" i="1"/>
  <c r="J303" i="1"/>
  <c r="K303" i="1"/>
  <c r="L303" i="1"/>
  <c r="M303" i="1"/>
  <c r="N303" i="1"/>
  <c r="O303" i="1"/>
  <c r="P303" i="1"/>
  <c r="Q303" i="1"/>
  <c r="R303" i="1"/>
  <c r="S303" i="1"/>
  <c r="T303" i="1"/>
  <c r="U303" i="1"/>
  <c r="V303" i="1"/>
  <c r="C1754" i="1"/>
  <c r="H1754" i="1"/>
  <c r="I1754" i="1"/>
  <c r="J1754" i="1"/>
  <c r="K1754" i="1"/>
  <c r="L1754" i="1"/>
  <c r="M1754" i="1"/>
  <c r="N1754" i="1"/>
  <c r="O1754" i="1"/>
  <c r="P1754" i="1"/>
  <c r="Q1754" i="1"/>
  <c r="R1754" i="1"/>
  <c r="S1754" i="1"/>
  <c r="T1754" i="1"/>
  <c r="U1754" i="1"/>
  <c r="V1754" i="1"/>
  <c r="E1866" i="1"/>
  <c r="E419" i="1"/>
  <c r="C110" i="1"/>
  <c r="H110" i="1"/>
  <c r="I110" i="1"/>
  <c r="J110" i="1"/>
  <c r="K110" i="1"/>
  <c r="L110" i="1"/>
  <c r="M110" i="1"/>
  <c r="N110" i="1"/>
  <c r="O110" i="1"/>
  <c r="P110" i="1"/>
  <c r="Q110" i="1"/>
  <c r="R110" i="1"/>
  <c r="S110" i="1"/>
  <c r="T110" i="1"/>
  <c r="U110" i="1"/>
  <c r="V110" i="1"/>
  <c r="C386" i="1" l="1"/>
  <c r="H386" i="1"/>
  <c r="I386" i="1"/>
  <c r="J386" i="1"/>
  <c r="K386" i="1"/>
  <c r="L386" i="1"/>
  <c r="M386" i="1"/>
  <c r="N386" i="1"/>
  <c r="O386" i="1"/>
  <c r="P386" i="1"/>
  <c r="Q386" i="1"/>
  <c r="R386" i="1"/>
  <c r="S386" i="1"/>
  <c r="T386" i="1"/>
  <c r="U386" i="1"/>
  <c r="V386" i="1"/>
  <c r="C40" i="1"/>
  <c r="V40" i="1"/>
  <c r="U40" i="1"/>
  <c r="T40" i="1"/>
  <c r="S40" i="1"/>
  <c r="R40" i="1"/>
  <c r="Q40" i="1"/>
  <c r="P40" i="1"/>
  <c r="O40" i="1"/>
  <c r="N40" i="1"/>
  <c r="M40" i="1"/>
  <c r="L40" i="1"/>
  <c r="K40" i="1"/>
  <c r="J40" i="1"/>
  <c r="I40" i="1"/>
  <c r="H40" i="1"/>
  <c r="C1835" i="1"/>
  <c r="H1835" i="1"/>
  <c r="I1835" i="1"/>
  <c r="J1835" i="1"/>
  <c r="K1835" i="1"/>
  <c r="L1835" i="1"/>
  <c r="M1835" i="1"/>
  <c r="N1835" i="1"/>
  <c r="O1835" i="1"/>
  <c r="P1835" i="1"/>
  <c r="Q1835" i="1"/>
  <c r="R1835" i="1"/>
  <c r="S1835" i="1"/>
  <c r="T1835" i="1"/>
  <c r="U1835" i="1"/>
  <c r="V1835" i="1"/>
  <c r="C673" i="1"/>
  <c r="C677" i="1"/>
  <c r="C1888" i="1" l="1"/>
  <c r="H1888" i="1"/>
  <c r="I1888" i="1"/>
  <c r="J1888" i="1"/>
  <c r="K1888" i="1"/>
  <c r="L1888" i="1"/>
  <c r="M1888" i="1"/>
  <c r="N1888" i="1"/>
  <c r="O1888" i="1"/>
  <c r="P1888" i="1"/>
  <c r="Q1888" i="1"/>
  <c r="R1888" i="1"/>
  <c r="S1888" i="1"/>
  <c r="T1888" i="1"/>
  <c r="U1888" i="1"/>
  <c r="V1888" i="1"/>
  <c r="C155" i="1"/>
  <c r="V155" i="1"/>
  <c r="U155" i="1"/>
  <c r="T155" i="1"/>
  <c r="S155" i="1"/>
  <c r="R155" i="1"/>
  <c r="Q155" i="1"/>
  <c r="P155" i="1"/>
  <c r="O155" i="1"/>
  <c r="N155" i="1"/>
  <c r="M155" i="1"/>
  <c r="L155" i="1"/>
  <c r="K155" i="1"/>
  <c r="J155" i="1"/>
  <c r="I155" i="1"/>
  <c r="H155" i="1"/>
  <c r="C51" i="1"/>
  <c r="V51" i="1"/>
  <c r="U51" i="1"/>
  <c r="T51" i="1"/>
  <c r="S51" i="1"/>
  <c r="R51" i="1"/>
  <c r="Q51" i="1"/>
  <c r="P51" i="1"/>
  <c r="O51" i="1"/>
  <c r="N51" i="1"/>
  <c r="M51" i="1"/>
  <c r="L51" i="1"/>
  <c r="K51" i="1"/>
  <c r="J51" i="1"/>
  <c r="I51" i="1"/>
  <c r="H51" i="1"/>
  <c r="C1824" i="1"/>
  <c r="H1824" i="1"/>
  <c r="I1824" i="1"/>
  <c r="J1824" i="1"/>
  <c r="K1824" i="1"/>
  <c r="L1824" i="1"/>
  <c r="M1824" i="1"/>
  <c r="N1824" i="1"/>
  <c r="O1824" i="1"/>
  <c r="P1824" i="1"/>
  <c r="Q1824" i="1"/>
  <c r="R1824" i="1"/>
  <c r="S1824" i="1"/>
  <c r="T1824" i="1"/>
  <c r="U1824" i="1"/>
  <c r="V1824" i="1"/>
  <c r="I673" i="1"/>
  <c r="J673" i="1"/>
  <c r="K673" i="1"/>
  <c r="L673" i="1"/>
  <c r="M673" i="1"/>
  <c r="N673" i="1"/>
  <c r="O673" i="1"/>
  <c r="P673" i="1"/>
  <c r="Q673" i="1"/>
  <c r="R673" i="1"/>
  <c r="S673" i="1"/>
  <c r="T673" i="1"/>
  <c r="U673" i="1"/>
  <c r="V673" i="1"/>
  <c r="C1506" i="1"/>
  <c r="H1506" i="1"/>
  <c r="I1506" i="1"/>
  <c r="J1506" i="1"/>
  <c r="K1506" i="1"/>
  <c r="L1506" i="1"/>
  <c r="M1506" i="1"/>
  <c r="N1506" i="1"/>
  <c r="O1506" i="1"/>
  <c r="P1506" i="1"/>
  <c r="Q1506" i="1"/>
  <c r="R1506" i="1"/>
  <c r="S1506" i="1"/>
  <c r="T1506" i="1"/>
  <c r="U1506" i="1"/>
  <c r="V1506" i="1"/>
  <c r="C95" i="1"/>
  <c r="V95" i="1"/>
  <c r="U95" i="1"/>
  <c r="T95" i="1"/>
  <c r="S95" i="1"/>
  <c r="R95" i="1"/>
  <c r="Q95" i="1"/>
  <c r="P95" i="1"/>
  <c r="O95" i="1"/>
  <c r="N95" i="1"/>
  <c r="M95" i="1"/>
  <c r="L95" i="1"/>
  <c r="K95" i="1"/>
  <c r="J95" i="1"/>
  <c r="I95" i="1"/>
  <c r="H95" i="1"/>
  <c r="H1393" i="1"/>
  <c r="I1393" i="1"/>
  <c r="J1393" i="1"/>
  <c r="K1393" i="1"/>
  <c r="L1393" i="1"/>
  <c r="M1393" i="1"/>
  <c r="N1393" i="1"/>
  <c r="O1393" i="1"/>
  <c r="P1393" i="1"/>
  <c r="Q1393" i="1"/>
  <c r="R1393" i="1"/>
  <c r="S1393" i="1"/>
  <c r="T1393" i="1"/>
  <c r="U1393" i="1"/>
  <c r="V1393" i="1"/>
  <c r="C108" i="1"/>
  <c r="V108" i="1"/>
  <c r="U108" i="1"/>
  <c r="T108" i="1"/>
  <c r="S108" i="1"/>
  <c r="R108" i="1"/>
  <c r="Q108" i="1"/>
  <c r="P108" i="1"/>
  <c r="O108" i="1"/>
  <c r="N108" i="1"/>
  <c r="M108" i="1"/>
  <c r="L108" i="1"/>
  <c r="K108" i="1"/>
  <c r="J108" i="1"/>
  <c r="I108" i="1"/>
  <c r="H108" i="1"/>
  <c r="C1163" i="1"/>
  <c r="H1163" i="1"/>
  <c r="I1163" i="1"/>
  <c r="J1163" i="1"/>
  <c r="K1163" i="1"/>
  <c r="L1163" i="1"/>
  <c r="M1163" i="1"/>
  <c r="N1163" i="1"/>
  <c r="O1163" i="1"/>
  <c r="P1163" i="1"/>
  <c r="Q1163" i="1"/>
  <c r="R1163" i="1"/>
  <c r="S1163" i="1"/>
  <c r="T1163" i="1"/>
  <c r="U1163" i="1"/>
  <c r="V1163" i="1"/>
  <c r="C1811" i="1"/>
  <c r="H1811" i="1"/>
  <c r="I1811" i="1"/>
  <c r="J1811" i="1"/>
  <c r="K1811" i="1"/>
  <c r="L1811" i="1"/>
  <c r="M1811" i="1"/>
  <c r="N1811" i="1"/>
  <c r="O1811" i="1"/>
  <c r="P1811" i="1"/>
  <c r="Q1811" i="1"/>
  <c r="R1811" i="1"/>
  <c r="S1811" i="1"/>
  <c r="T1811" i="1"/>
  <c r="U1811" i="1"/>
  <c r="V1811" i="1"/>
  <c r="C1564" i="1"/>
  <c r="H1564" i="1"/>
  <c r="I1564" i="1"/>
  <c r="J1564" i="1"/>
  <c r="K1564" i="1"/>
  <c r="L1564" i="1"/>
  <c r="M1564" i="1"/>
  <c r="N1564" i="1"/>
  <c r="O1564" i="1"/>
  <c r="P1564" i="1"/>
  <c r="Q1564" i="1"/>
  <c r="R1564" i="1"/>
  <c r="S1564" i="1"/>
  <c r="T1564" i="1"/>
  <c r="U1564" i="1"/>
  <c r="V1564" i="1"/>
  <c r="H1257" i="1"/>
  <c r="I1257" i="1"/>
  <c r="J1257" i="1"/>
  <c r="K1257" i="1"/>
  <c r="L1257" i="1"/>
  <c r="M1257" i="1"/>
  <c r="N1257" i="1"/>
  <c r="O1257" i="1"/>
  <c r="P1257" i="1"/>
  <c r="Q1257" i="1"/>
  <c r="R1257" i="1"/>
  <c r="S1257" i="1"/>
  <c r="T1257" i="1"/>
  <c r="U1257" i="1"/>
  <c r="V1257" i="1"/>
  <c r="C1204" i="1"/>
  <c r="H1204" i="1"/>
  <c r="I1204" i="1"/>
  <c r="J1204" i="1"/>
  <c r="K1204" i="1"/>
  <c r="L1204" i="1"/>
  <c r="M1204" i="1"/>
  <c r="N1204" i="1"/>
  <c r="O1204" i="1"/>
  <c r="P1204" i="1"/>
  <c r="Q1204" i="1"/>
  <c r="R1204" i="1"/>
  <c r="S1204" i="1"/>
  <c r="T1204" i="1"/>
  <c r="U1204" i="1"/>
  <c r="V1204" i="1"/>
  <c r="C1025" i="1"/>
  <c r="H1025" i="1"/>
  <c r="I1025" i="1"/>
  <c r="J1025" i="1"/>
  <c r="K1025" i="1"/>
  <c r="L1025" i="1"/>
  <c r="M1025" i="1"/>
  <c r="N1025" i="1"/>
  <c r="O1025" i="1"/>
  <c r="P1025" i="1"/>
  <c r="Q1025" i="1"/>
  <c r="R1025" i="1"/>
  <c r="S1025" i="1"/>
  <c r="T1025" i="1"/>
  <c r="U1025" i="1"/>
  <c r="V1025" i="1"/>
  <c r="C28" i="1"/>
  <c r="V28" i="1"/>
  <c r="U28" i="1"/>
  <c r="T28" i="1"/>
  <c r="S28" i="1"/>
  <c r="R28" i="1"/>
  <c r="Q28" i="1"/>
  <c r="P28" i="1"/>
  <c r="O28" i="1"/>
  <c r="N28" i="1"/>
  <c r="M28" i="1"/>
  <c r="L28" i="1"/>
  <c r="K28" i="1"/>
  <c r="J28" i="1"/>
  <c r="I28" i="1"/>
  <c r="H28" i="1"/>
  <c r="C217" i="1"/>
  <c r="H217" i="1"/>
  <c r="I217" i="1"/>
  <c r="J217" i="1"/>
  <c r="K217" i="1"/>
  <c r="L217" i="1"/>
  <c r="M217" i="1"/>
  <c r="N217" i="1"/>
  <c r="O217" i="1"/>
  <c r="P217" i="1"/>
  <c r="Q217" i="1"/>
  <c r="R217" i="1"/>
  <c r="S217" i="1"/>
  <c r="T217" i="1"/>
  <c r="U217" i="1"/>
  <c r="V217" i="1"/>
  <c r="C610" i="1"/>
  <c r="H610" i="1"/>
  <c r="I610" i="1"/>
  <c r="J610" i="1"/>
  <c r="K610" i="1"/>
  <c r="L610" i="1"/>
  <c r="M610" i="1"/>
  <c r="N610" i="1"/>
  <c r="O610" i="1"/>
  <c r="P610" i="1"/>
  <c r="Q610" i="1"/>
  <c r="R610" i="1"/>
  <c r="S610" i="1"/>
  <c r="T610" i="1"/>
  <c r="U610" i="1"/>
  <c r="V610" i="1"/>
  <c r="H906" i="1"/>
  <c r="I906" i="1"/>
  <c r="J906" i="1"/>
  <c r="K906" i="1"/>
  <c r="L906" i="1"/>
  <c r="M906" i="1"/>
  <c r="N906" i="1"/>
  <c r="O906" i="1"/>
  <c r="P906" i="1"/>
  <c r="Q906" i="1"/>
  <c r="R906" i="1"/>
  <c r="S906" i="1"/>
  <c r="T906" i="1"/>
  <c r="U906" i="1"/>
  <c r="V906" i="1"/>
  <c r="C1364" i="1"/>
  <c r="H1364" i="1"/>
  <c r="I1364" i="1"/>
  <c r="J1364" i="1"/>
  <c r="K1364" i="1"/>
  <c r="L1364" i="1"/>
  <c r="M1364" i="1"/>
  <c r="N1364" i="1"/>
  <c r="O1364" i="1"/>
  <c r="P1364" i="1"/>
  <c r="Q1364" i="1"/>
  <c r="R1364" i="1"/>
  <c r="S1364" i="1"/>
  <c r="T1364" i="1"/>
  <c r="U1364" i="1"/>
  <c r="V1364" i="1"/>
  <c r="C844" i="1"/>
  <c r="H844" i="1"/>
  <c r="I844" i="1"/>
  <c r="J844" i="1"/>
  <c r="K844" i="1"/>
  <c r="L844" i="1"/>
  <c r="M844" i="1"/>
  <c r="N844" i="1"/>
  <c r="O844" i="1"/>
  <c r="P844" i="1"/>
  <c r="Q844" i="1"/>
  <c r="R844" i="1"/>
  <c r="S844" i="1"/>
  <c r="T844" i="1"/>
  <c r="U844" i="1"/>
  <c r="V844" i="1"/>
  <c r="C332" i="1"/>
  <c r="H332" i="1"/>
  <c r="I332" i="1"/>
  <c r="J332" i="1"/>
  <c r="K332" i="1"/>
  <c r="L332" i="1"/>
  <c r="M332" i="1"/>
  <c r="N332" i="1"/>
  <c r="O332" i="1"/>
  <c r="P332" i="1"/>
  <c r="Q332" i="1"/>
  <c r="R332" i="1"/>
  <c r="S332" i="1"/>
  <c r="T332" i="1"/>
  <c r="U332" i="1"/>
  <c r="V332" i="1"/>
  <c r="C510" i="1"/>
  <c r="V510" i="1"/>
  <c r="U510" i="1"/>
  <c r="T510" i="1"/>
  <c r="S510" i="1"/>
  <c r="R510" i="1"/>
  <c r="Q510" i="1"/>
  <c r="P510" i="1"/>
  <c r="O510" i="1"/>
  <c r="N510" i="1"/>
  <c r="M510" i="1"/>
  <c r="L510" i="1"/>
  <c r="K510" i="1"/>
  <c r="J510" i="1"/>
  <c r="I510" i="1"/>
  <c r="H510" i="1"/>
  <c r="E1380" i="1"/>
  <c r="H1383" i="1"/>
  <c r="I1383" i="1"/>
  <c r="J1383" i="1"/>
  <c r="K1383" i="1"/>
  <c r="L1383" i="1"/>
  <c r="M1383" i="1"/>
  <c r="N1383" i="1"/>
  <c r="O1383" i="1"/>
  <c r="P1383" i="1"/>
  <c r="Q1383" i="1"/>
  <c r="R1383" i="1"/>
  <c r="S1383" i="1"/>
  <c r="T1383" i="1"/>
  <c r="U1383" i="1"/>
  <c r="V1383" i="1"/>
  <c r="C1745" i="1"/>
  <c r="H1745" i="1"/>
  <c r="I1745" i="1"/>
  <c r="J1745" i="1"/>
  <c r="K1745" i="1"/>
  <c r="L1745" i="1"/>
  <c r="M1745" i="1"/>
  <c r="N1745" i="1"/>
  <c r="O1745" i="1"/>
  <c r="P1745" i="1"/>
  <c r="Q1745" i="1"/>
  <c r="R1745" i="1"/>
  <c r="S1745" i="1"/>
  <c r="T1745" i="1"/>
  <c r="U1745" i="1"/>
  <c r="V1745" i="1"/>
  <c r="E73" i="1"/>
  <c r="V76" i="1"/>
  <c r="U76" i="1"/>
  <c r="T76" i="1"/>
  <c r="S76" i="1"/>
  <c r="R76" i="1"/>
  <c r="Q76" i="1"/>
  <c r="P76" i="1"/>
  <c r="O76" i="1"/>
  <c r="N76" i="1"/>
  <c r="M76" i="1"/>
  <c r="L76" i="1"/>
  <c r="K76" i="1"/>
  <c r="J76" i="1"/>
  <c r="I76" i="1"/>
  <c r="H76" i="1"/>
  <c r="E1797" i="1"/>
  <c r="I1800" i="1"/>
  <c r="J1800" i="1"/>
  <c r="K1800" i="1"/>
  <c r="L1800" i="1"/>
  <c r="M1800" i="1"/>
  <c r="N1800" i="1"/>
  <c r="O1800" i="1"/>
  <c r="P1800" i="1"/>
  <c r="Q1800" i="1"/>
  <c r="R1800" i="1"/>
  <c r="S1800" i="1"/>
  <c r="T1800" i="1"/>
  <c r="U1800" i="1"/>
  <c r="V1800" i="1"/>
  <c r="E350" i="1"/>
  <c r="I353" i="1"/>
  <c r="J353" i="1"/>
  <c r="K353" i="1"/>
  <c r="L353" i="1"/>
  <c r="M353" i="1"/>
  <c r="N353" i="1"/>
  <c r="O353" i="1"/>
  <c r="P353" i="1"/>
  <c r="Q353" i="1"/>
  <c r="R353" i="1"/>
  <c r="S353" i="1"/>
  <c r="T353" i="1"/>
  <c r="U353" i="1"/>
  <c r="V353" i="1"/>
  <c r="V135" i="3"/>
  <c r="U135" i="3"/>
  <c r="T135" i="3"/>
  <c r="S135" i="3"/>
  <c r="R135" i="3"/>
  <c r="Q135" i="3"/>
  <c r="P135" i="3"/>
  <c r="O135" i="3"/>
  <c r="N135" i="3"/>
  <c r="M135" i="3"/>
  <c r="L135" i="3"/>
  <c r="K135" i="3"/>
  <c r="J135" i="3"/>
  <c r="I135" i="3"/>
  <c r="H135" i="3"/>
  <c r="V134" i="3"/>
  <c r="U134" i="3"/>
  <c r="T134" i="3"/>
  <c r="S134" i="3"/>
  <c r="R134" i="3"/>
  <c r="Q134" i="3"/>
  <c r="P134" i="3"/>
  <c r="O134" i="3"/>
  <c r="N134" i="3"/>
  <c r="M134" i="3"/>
  <c r="L134" i="3"/>
  <c r="K134" i="3"/>
  <c r="J134" i="3"/>
  <c r="I134" i="3"/>
  <c r="H134" i="3"/>
  <c r="V133" i="3"/>
  <c r="U133" i="3"/>
  <c r="T133" i="3"/>
  <c r="S133" i="3"/>
  <c r="R133" i="3"/>
  <c r="Q133" i="3"/>
  <c r="P133" i="3"/>
  <c r="O133" i="3"/>
  <c r="N133" i="3"/>
  <c r="M133" i="3"/>
  <c r="L133" i="3"/>
  <c r="K133" i="3"/>
  <c r="J133" i="3"/>
  <c r="I133" i="3"/>
  <c r="H133" i="3"/>
  <c r="V132" i="3"/>
  <c r="U132" i="3"/>
  <c r="T132" i="3"/>
  <c r="S132" i="3"/>
  <c r="R132" i="3"/>
  <c r="Q132" i="3"/>
  <c r="P132" i="3"/>
  <c r="O132" i="3"/>
  <c r="N132" i="3"/>
  <c r="M132" i="3"/>
  <c r="L132" i="3"/>
  <c r="K132" i="3"/>
  <c r="J132" i="3"/>
  <c r="I132" i="3"/>
  <c r="H132" i="3"/>
  <c r="V131" i="3"/>
  <c r="U131" i="3"/>
  <c r="T131" i="3"/>
  <c r="S131" i="3"/>
  <c r="R131" i="3"/>
  <c r="Q131" i="3"/>
  <c r="P131" i="3"/>
  <c r="O131" i="3"/>
  <c r="N131" i="3"/>
  <c r="M131" i="3"/>
  <c r="L131" i="3"/>
  <c r="K131" i="3"/>
  <c r="J131" i="3"/>
  <c r="I131" i="3"/>
  <c r="H131" i="3"/>
  <c r="V130" i="3"/>
  <c r="U130" i="3"/>
  <c r="T130" i="3"/>
  <c r="S130" i="3"/>
  <c r="R130" i="3"/>
  <c r="Q130" i="3"/>
  <c r="P130" i="3"/>
  <c r="O130" i="3"/>
  <c r="N130" i="3"/>
  <c r="M130" i="3"/>
  <c r="L130" i="3"/>
  <c r="K130" i="3"/>
  <c r="J130" i="3"/>
  <c r="I130" i="3"/>
  <c r="H130" i="3"/>
  <c r="V129" i="3"/>
  <c r="U129" i="3"/>
  <c r="T129" i="3"/>
  <c r="S129" i="3"/>
  <c r="R129" i="3"/>
  <c r="Q129" i="3"/>
  <c r="P129" i="3"/>
  <c r="O129" i="3"/>
  <c r="N129" i="3"/>
  <c r="M129" i="3"/>
  <c r="L129" i="3"/>
  <c r="K129" i="3"/>
  <c r="J129" i="3"/>
  <c r="I129" i="3"/>
  <c r="H129" i="3"/>
  <c r="V128" i="3"/>
  <c r="U128" i="3"/>
  <c r="T128" i="3"/>
  <c r="S128" i="3"/>
  <c r="R128" i="3"/>
  <c r="Q128" i="3"/>
  <c r="P128" i="3"/>
  <c r="O128" i="3"/>
  <c r="N128" i="3"/>
  <c r="M128" i="3"/>
  <c r="L128" i="3"/>
  <c r="K128" i="3"/>
  <c r="J128" i="3"/>
  <c r="I128" i="3"/>
  <c r="H128" i="3"/>
  <c r="V127" i="3"/>
  <c r="U127" i="3"/>
  <c r="T127" i="3"/>
  <c r="S127" i="3"/>
  <c r="R127" i="3"/>
  <c r="Q127" i="3"/>
  <c r="P127" i="3"/>
  <c r="O127" i="3"/>
  <c r="N127" i="3"/>
  <c r="M127" i="3"/>
  <c r="L127" i="3"/>
  <c r="K127" i="3"/>
  <c r="J127" i="3"/>
  <c r="I127" i="3"/>
  <c r="H127" i="3"/>
  <c r="V126" i="3"/>
  <c r="U126" i="3"/>
  <c r="T126" i="3"/>
  <c r="S126" i="3"/>
  <c r="R126" i="3"/>
  <c r="Q126" i="3"/>
  <c r="P126" i="3"/>
  <c r="O126" i="3"/>
  <c r="N126" i="3"/>
  <c r="M126" i="3"/>
  <c r="L126" i="3"/>
  <c r="K126" i="3"/>
  <c r="J126" i="3"/>
  <c r="I126" i="3"/>
  <c r="H126" i="3"/>
  <c r="V125" i="3"/>
  <c r="U125" i="3"/>
  <c r="T125" i="3"/>
  <c r="S125" i="3"/>
  <c r="R125" i="3"/>
  <c r="Q125" i="3"/>
  <c r="P125" i="3"/>
  <c r="O125" i="3"/>
  <c r="N125" i="3"/>
  <c r="M125" i="3"/>
  <c r="L125" i="3"/>
  <c r="K125" i="3"/>
  <c r="J125" i="3"/>
  <c r="I125" i="3"/>
  <c r="H125" i="3"/>
  <c r="V124" i="3"/>
  <c r="U124" i="3"/>
  <c r="T124" i="3"/>
  <c r="S124" i="3"/>
  <c r="R124" i="3"/>
  <c r="Q124" i="3"/>
  <c r="P124" i="3"/>
  <c r="O124" i="3"/>
  <c r="N124" i="3"/>
  <c r="M124" i="3"/>
  <c r="L124" i="3"/>
  <c r="K124" i="3"/>
  <c r="J124" i="3"/>
  <c r="I124" i="3"/>
  <c r="H124" i="3"/>
  <c r="V123" i="3"/>
  <c r="U123" i="3"/>
  <c r="T123" i="3"/>
  <c r="S123" i="3"/>
  <c r="R123" i="3"/>
  <c r="Q123" i="3"/>
  <c r="P123" i="3"/>
  <c r="O123" i="3"/>
  <c r="N123" i="3"/>
  <c r="M123" i="3"/>
  <c r="L123" i="3"/>
  <c r="K123" i="3"/>
  <c r="J123" i="3"/>
  <c r="I123" i="3"/>
  <c r="H123" i="3"/>
  <c r="V122" i="3"/>
  <c r="U122" i="3"/>
  <c r="T122" i="3"/>
  <c r="S122" i="3"/>
  <c r="R122" i="3"/>
  <c r="Q122" i="3"/>
  <c r="P122" i="3"/>
  <c r="O122" i="3"/>
  <c r="N122" i="3"/>
  <c r="M122" i="3"/>
  <c r="L122" i="3"/>
  <c r="K122" i="3"/>
  <c r="J122" i="3"/>
  <c r="I122" i="3"/>
  <c r="H122" i="3"/>
  <c r="V121" i="3"/>
  <c r="U121" i="3"/>
  <c r="T121" i="3"/>
  <c r="S121" i="3"/>
  <c r="R121" i="3"/>
  <c r="Q121" i="3"/>
  <c r="P121" i="3"/>
  <c r="O121" i="3"/>
  <c r="N121" i="3"/>
  <c r="M121" i="3"/>
  <c r="L121" i="3"/>
  <c r="K121" i="3"/>
  <c r="J121" i="3"/>
  <c r="I121" i="3"/>
  <c r="H121" i="3"/>
  <c r="V120" i="3"/>
  <c r="U120" i="3"/>
  <c r="T120" i="3"/>
  <c r="S120" i="3"/>
  <c r="R120" i="3"/>
  <c r="Q120" i="3"/>
  <c r="P120" i="3"/>
  <c r="O120" i="3"/>
  <c r="N120" i="3"/>
  <c r="M120" i="3"/>
  <c r="L120" i="3"/>
  <c r="K120" i="3"/>
  <c r="J120" i="3"/>
  <c r="I120" i="3"/>
  <c r="H120" i="3"/>
  <c r="V119" i="3"/>
  <c r="U119" i="3"/>
  <c r="T119" i="3"/>
  <c r="S119" i="3"/>
  <c r="R119" i="3"/>
  <c r="Q119" i="3"/>
  <c r="P119" i="3"/>
  <c r="O119" i="3"/>
  <c r="N119" i="3"/>
  <c r="M119" i="3"/>
  <c r="L119" i="3"/>
  <c r="K119" i="3"/>
  <c r="J119" i="3"/>
  <c r="I119" i="3"/>
  <c r="H119" i="3"/>
  <c r="V118" i="3"/>
  <c r="U118" i="3"/>
  <c r="T118" i="3"/>
  <c r="S118" i="3"/>
  <c r="R118" i="3"/>
  <c r="Q118" i="3"/>
  <c r="P118" i="3"/>
  <c r="O118" i="3"/>
  <c r="N118" i="3"/>
  <c r="M118" i="3"/>
  <c r="L118" i="3"/>
  <c r="K118" i="3"/>
  <c r="J118" i="3"/>
  <c r="I118" i="3"/>
  <c r="H118" i="3"/>
  <c r="V117" i="3"/>
  <c r="U117" i="3"/>
  <c r="T117" i="3"/>
  <c r="S117" i="3"/>
  <c r="R117" i="3"/>
  <c r="Q117" i="3"/>
  <c r="P117" i="3"/>
  <c r="O117" i="3"/>
  <c r="N117" i="3"/>
  <c r="M117" i="3"/>
  <c r="L117" i="3"/>
  <c r="K117" i="3"/>
  <c r="J117" i="3"/>
  <c r="I117" i="3"/>
  <c r="H117" i="3"/>
  <c r="V116" i="3"/>
  <c r="U116" i="3"/>
  <c r="T116" i="3"/>
  <c r="S116" i="3"/>
  <c r="R116" i="3"/>
  <c r="Q116" i="3"/>
  <c r="P116" i="3"/>
  <c r="O116" i="3"/>
  <c r="N116" i="3"/>
  <c r="M116" i="3"/>
  <c r="L116" i="3"/>
  <c r="K116" i="3"/>
  <c r="J116" i="3"/>
  <c r="I116" i="3"/>
  <c r="H116" i="3"/>
  <c r="V115" i="3"/>
  <c r="U115" i="3"/>
  <c r="T115" i="3"/>
  <c r="S115" i="3"/>
  <c r="R115" i="3"/>
  <c r="Q115" i="3"/>
  <c r="P115" i="3"/>
  <c r="O115" i="3"/>
  <c r="N115" i="3"/>
  <c r="M115" i="3"/>
  <c r="L115" i="3"/>
  <c r="K115" i="3"/>
  <c r="J115" i="3"/>
  <c r="I115" i="3"/>
  <c r="H115" i="3"/>
  <c r="V114" i="3"/>
  <c r="U114" i="3"/>
  <c r="T114" i="3"/>
  <c r="S114" i="3"/>
  <c r="R114" i="3"/>
  <c r="Q114" i="3"/>
  <c r="P114" i="3"/>
  <c r="O114" i="3"/>
  <c r="N114" i="3"/>
  <c r="M114" i="3"/>
  <c r="L114" i="3"/>
  <c r="K114" i="3"/>
  <c r="J114" i="3"/>
  <c r="I114" i="3"/>
  <c r="H114" i="3"/>
  <c r="V113" i="3"/>
  <c r="U113" i="3"/>
  <c r="T113" i="3"/>
  <c r="S113" i="3"/>
  <c r="R113" i="3"/>
  <c r="Q113" i="3"/>
  <c r="P113" i="3"/>
  <c r="O113" i="3"/>
  <c r="N113" i="3"/>
  <c r="M113" i="3"/>
  <c r="L113" i="3"/>
  <c r="K113" i="3"/>
  <c r="J113" i="3"/>
  <c r="I113" i="3"/>
  <c r="H113" i="3"/>
  <c r="V112" i="3"/>
  <c r="U112" i="3"/>
  <c r="T112" i="3"/>
  <c r="S112" i="3"/>
  <c r="R112" i="3"/>
  <c r="Q112" i="3"/>
  <c r="P112" i="3"/>
  <c r="O112" i="3"/>
  <c r="N112" i="3"/>
  <c r="M112" i="3"/>
  <c r="L112" i="3"/>
  <c r="K112" i="3"/>
  <c r="J112" i="3"/>
  <c r="I112" i="3"/>
  <c r="H112" i="3"/>
  <c r="V111" i="3"/>
  <c r="U111" i="3"/>
  <c r="T111" i="3"/>
  <c r="S111" i="3"/>
  <c r="R111" i="3"/>
  <c r="Q111" i="3"/>
  <c r="P111" i="3"/>
  <c r="O111" i="3"/>
  <c r="N111" i="3"/>
  <c r="M111" i="3"/>
  <c r="L111" i="3"/>
  <c r="K111" i="3"/>
  <c r="J111" i="3"/>
  <c r="I111" i="3"/>
  <c r="H111" i="3"/>
  <c r="V110" i="3"/>
  <c r="U110" i="3"/>
  <c r="T110" i="3"/>
  <c r="S110" i="3"/>
  <c r="R110" i="3"/>
  <c r="Q110" i="3"/>
  <c r="P110" i="3"/>
  <c r="O110" i="3"/>
  <c r="N110" i="3"/>
  <c r="M110" i="3"/>
  <c r="L110" i="3"/>
  <c r="K110" i="3"/>
  <c r="J110" i="3"/>
  <c r="I110" i="3"/>
  <c r="H110" i="3"/>
  <c r="V109" i="3"/>
  <c r="U109" i="3"/>
  <c r="T109" i="3"/>
  <c r="S109" i="3"/>
  <c r="R109" i="3"/>
  <c r="Q109" i="3"/>
  <c r="P109" i="3"/>
  <c r="O109" i="3"/>
  <c r="N109" i="3"/>
  <c r="M109" i="3"/>
  <c r="L109" i="3"/>
  <c r="K109" i="3"/>
  <c r="J109" i="3"/>
  <c r="I109" i="3"/>
  <c r="H109" i="3"/>
  <c r="V108" i="3"/>
  <c r="U108" i="3"/>
  <c r="T108" i="3"/>
  <c r="S108" i="3"/>
  <c r="R108" i="3"/>
  <c r="Q108" i="3"/>
  <c r="P108" i="3"/>
  <c r="O108" i="3"/>
  <c r="N108" i="3"/>
  <c r="M108" i="3"/>
  <c r="L108" i="3"/>
  <c r="K108" i="3"/>
  <c r="J108" i="3"/>
  <c r="I108" i="3"/>
  <c r="H108" i="3"/>
  <c r="V107" i="3"/>
  <c r="U107" i="3"/>
  <c r="T107" i="3"/>
  <c r="S107" i="3"/>
  <c r="R107" i="3"/>
  <c r="Q107" i="3"/>
  <c r="P107" i="3"/>
  <c r="O107" i="3"/>
  <c r="N107" i="3"/>
  <c r="M107" i="3"/>
  <c r="L107" i="3"/>
  <c r="K107" i="3"/>
  <c r="J107" i="3"/>
  <c r="I107" i="3"/>
  <c r="H107" i="3"/>
  <c r="V106" i="3"/>
  <c r="U106" i="3"/>
  <c r="T106" i="3"/>
  <c r="S106" i="3"/>
  <c r="R106" i="3"/>
  <c r="Q106" i="3"/>
  <c r="P106" i="3"/>
  <c r="O106" i="3"/>
  <c r="N106" i="3"/>
  <c r="M106" i="3"/>
  <c r="L106" i="3"/>
  <c r="K106" i="3"/>
  <c r="J106" i="3"/>
  <c r="I106" i="3"/>
  <c r="H106" i="3"/>
  <c r="V105" i="3"/>
  <c r="U105" i="3"/>
  <c r="T105" i="3"/>
  <c r="S105" i="3"/>
  <c r="R105" i="3"/>
  <c r="Q105" i="3"/>
  <c r="P105" i="3"/>
  <c r="O105" i="3"/>
  <c r="N105" i="3"/>
  <c r="M105" i="3"/>
  <c r="L105" i="3"/>
  <c r="K105" i="3"/>
  <c r="J105" i="3"/>
  <c r="I105" i="3"/>
  <c r="H105" i="3"/>
  <c r="V104" i="3"/>
  <c r="U104" i="3"/>
  <c r="T104" i="3"/>
  <c r="S104" i="3"/>
  <c r="R104" i="3"/>
  <c r="Q104" i="3"/>
  <c r="P104" i="3"/>
  <c r="O104" i="3"/>
  <c r="N104" i="3"/>
  <c r="M104" i="3"/>
  <c r="L104" i="3"/>
  <c r="K104" i="3"/>
  <c r="J104" i="3"/>
  <c r="I104" i="3"/>
  <c r="H104" i="3"/>
  <c r="V103" i="3"/>
  <c r="U103" i="3"/>
  <c r="T103" i="3"/>
  <c r="S103" i="3"/>
  <c r="R103" i="3"/>
  <c r="Q103" i="3"/>
  <c r="P103" i="3"/>
  <c r="O103" i="3"/>
  <c r="N103" i="3"/>
  <c r="M103" i="3"/>
  <c r="L103" i="3"/>
  <c r="K103" i="3"/>
  <c r="J103" i="3"/>
  <c r="I103" i="3"/>
  <c r="H103" i="3"/>
  <c r="V102" i="3"/>
  <c r="U102" i="3"/>
  <c r="T102" i="3"/>
  <c r="S102" i="3"/>
  <c r="R102" i="3"/>
  <c r="Q102" i="3"/>
  <c r="P102" i="3"/>
  <c r="O102" i="3"/>
  <c r="N102" i="3"/>
  <c r="M102" i="3"/>
  <c r="L102" i="3"/>
  <c r="K102" i="3"/>
  <c r="J102" i="3"/>
  <c r="I102" i="3"/>
  <c r="H102" i="3"/>
  <c r="V101" i="3"/>
  <c r="U101" i="3"/>
  <c r="T101" i="3"/>
  <c r="S101" i="3"/>
  <c r="R101" i="3"/>
  <c r="Q101" i="3"/>
  <c r="P101" i="3"/>
  <c r="O101" i="3"/>
  <c r="N101" i="3"/>
  <c r="M101" i="3"/>
  <c r="L101" i="3"/>
  <c r="K101" i="3"/>
  <c r="J101" i="3"/>
  <c r="I101" i="3"/>
  <c r="H101" i="3"/>
  <c r="V100" i="3"/>
  <c r="U100" i="3"/>
  <c r="T100" i="3"/>
  <c r="S100" i="3"/>
  <c r="R100" i="3"/>
  <c r="Q100" i="3"/>
  <c r="P100" i="3"/>
  <c r="O100" i="3"/>
  <c r="N100" i="3"/>
  <c r="M100" i="3"/>
  <c r="L100" i="3"/>
  <c r="K100" i="3"/>
  <c r="J100" i="3"/>
  <c r="I100" i="3"/>
  <c r="H100" i="3"/>
  <c r="V99" i="3"/>
  <c r="U99" i="3"/>
  <c r="T99" i="3"/>
  <c r="S99" i="3"/>
  <c r="R99" i="3"/>
  <c r="Q99" i="3"/>
  <c r="P99" i="3"/>
  <c r="O99" i="3"/>
  <c r="N99" i="3"/>
  <c r="M99" i="3"/>
  <c r="L99" i="3"/>
  <c r="K99" i="3"/>
  <c r="J99" i="3"/>
  <c r="I99" i="3"/>
  <c r="H99" i="3"/>
  <c r="V98" i="3"/>
  <c r="U98" i="3"/>
  <c r="T98" i="3"/>
  <c r="S98" i="3"/>
  <c r="R98" i="3"/>
  <c r="Q98" i="3"/>
  <c r="P98" i="3"/>
  <c r="O98" i="3"/>
  <c r="N98" i="3"/>
  <c r="M98" i="3"/>
  <c r="L98" i="3"/>
  <c r="K98" i="3"/>
  <c r="J98" i="3"/>
  <c r="I98" i="3"/>
  <c r="H98" i="3"/>
  <c r="V97" i="3"/>
  <c r="U97" i="3"/>
  <c r="T97" i="3"/>
  <c r="S97" i="3"/>
  <c r="R97" i="3"/>
  <c r="Q97" i="3"/>
  <c r="P97" i="3"/>
  <c r="O97" i="3"/>
  <c r="N97" i="3"/>
  <c r="M97" i="3"/>
  <c r="L97" i="3"/>
  <c r="K97" i="3"/>
  <c r="J97" i="3"/>
  <c r="I97" i="3"/>
  <c r="H97" i="3"/>
  <c r="V96" i="3"/>
  <c r="U96" i="3"/>
  <c r="T96" i="3"/>
  <c r="S96" i="3"/>
  <c r="R96" i="3"/>
  <c r="Q96" i="3"/>
  <c r="P96" i="3"/>
  <c r="O96" i="3"/>
  <c r="N96" i="3"/>
  <c r="M96" i="3"/>
  <c r="L96" i="3"/>
  <c r="K96" i="3"/>
  <c r="J96" i="3"/>
  <c r="I96" i="3"/>
  <c r="H96" i="3"/>
  <c r="V95" i="3"/>
  <c r="U95" i="3"/>
  <c r="T95" i="3"/>
  <c r="S95" i="3"/>
  <c r="R95" i="3"/>
  <c r="Q95" i="3"/>
  <c r="P95" i="3"/>
  <c r="O95" i="3"/>
  <c r="N95" i="3"/>
  <c r="M95" i="3"/>
  <c r="L95" i="3"/>
  <c r="K95" i="3"/>
  <c r="J95" i="3"/>
  <c r="I95" i="3"/>
  <c r="H95" i="3"/>
  <c r="V94" i="3"/>
  <c r="U94" i="3"/>
  <c r="T94" i="3"/>
  <c r="S94" i="3"/>
  <c r="R94" i="3"/>
  <c r="Q94" i="3"/>
  <c r="P94" i="3"/>
  <c r="O94" i="3"/>
  <c r="N94" i="3"/>
  <c r="M94" i="3"/>
  <c r="L94" i="3"/>
  <c r="K94" i="3"/>
  <c r="J94" i="3"/>
  <c r="I94" i="3"/>
  <c r="H94" i="3"/>
  <c r="V93" i="3"/>
  <c r="U93" i="3"/>
  <c r="T93" i="3"/>
  <c r="S93" i="3"/>
  <c r="R93" i="3"/>
  <c r="Q93" i="3"/>
  <c r="P93" i="3"/>
  <c r="O93" i="3"/>
  <c r="N93" i="3"/>
  <c r="M93" i="3"/>
  <c r="L93" i="3"/>
  <c r="K93" i="3"/>
  <c r="J93" i="3"/>
  <c r="I93" i="3"/>
  <c r="H93" i="3"/>
  <c r="V92" i="3"/>
  <c r="U92" i="3"/>
  <c r="T92" i="3"/>
  <c r="S92" i="3"/>
  <c r="R92" i="3"/>
  <c r="Q92" i="3"/>
  <c r="P92" i="3"/>
  <c r="O92" i="3"/>
  <c r="N92" i="3"/>
  <c r="M92" i="3"/>
  <c r="L92" i="3"/>
  <c r="K92" i="3"/>
  <c r="J92" i="3"/>
  <c r="I92" i="3"/>
  <c r="H92" i="3"/>
  <c r="V91" i="3"/>
  <c r="U91" i="3"/>
  <c r="T91" i="3"/>
  <c r="S91" i="3"/>
  <c r="R91" i="3"/>
  <c r="Q91" i="3"/>
  <c r="P91" i="3"/>
  <c r="O91" i="3"/>
  <c r="N91" i="3"/>
  <c r="M91" i="3"/>
  <c r="L91" i="3"/>
  <c r="K91" i="3"/>
  <c r="J91" i="3"/>
  <c r="I91" i="3"/>
  <c r="H91" i="3"/>
  <c r="V90" i="3"/>
  <c r="U90" i="3"/>
  <c r="T90" i="3"/>
  <c r="S90" i="3"/>
  <c r="R90" i="3"/>
  <c r="Q90" i="3"/>
  <c r="P90" i="3"/>
  <c r="O90" i="3"/>
  <c r="N90" i="3"/>
  <c r="M90" i="3"/>
  <c r="L90" i="3"/>
  <c r="K90" i="3"/>
  <c r="J90" i="3"/>
  <c r="I90" i="3"/>
  <c r="H90" i="3"/>
  <c r="V89" i="3"/>
  <c r="U89" i="3"/>
  <c r="T89" i="3"/>
  <c r="S89" i="3"/>
  <c r="R89" i="3"/>
  <c r="Q89" i="3"/>
  <c r="P89" i="3"/>
  <c r="O89" i="3"/>
  <c r="N89" i="3"/>
  <c r="M89" i="3"/>
  <c r="L89" i="3"/>
  <c r="K89" i="3"/>
  <c r="J89" i="3"/>
  <c r="I89" i="3"/>
  <c r="H89" i="3"/>
  <c r="V88" i="3"/>
  <c r="U88" i="3"/>
  <c r="T88" i="3"/>
  <c r="S88" i="3"/>
  <c r="R88" i="3"/>
  <c r="Q88" i="3"/>
  <c r="P88" i="3"/>
  <c r="O88" i="3"/>
  <c r="N88" i="3"/>
  <c r="M88" i="3"/>
  <c r="L88" i="3"/>
  <c r="K88" i="3"/>
  <c r="J88" i="3"/>
  <c r="I88" i="3"/>
  <c r="H88" i="3"/>
  <c r="V87" i="3"/>
  <c r="U87" i="3"/>
  <c r="T87" i="3"/>
  <c r="S87" i="3"/>
  <c r="R87" i="3"/>
  <c r="Q87" i="3"/>
  <c r="P87" i="3"/>
  <c r="O87" i="3"/>
  <c r="N87" i="3"/>
  <c r="M87" i="3"/>
  <c r="L87" i="3"/>
  <c r="K87" i="3"/>
  <c r="J87" i="3"/>
  <c r="I87" i="3"/>
  <c r="H87" i="3"/>
  <c r="V86" i="3"/>
  <c r="U86" i="3"/>
  <c r="T86" i="3"/>
  <c r="S86" i="3"/>
  <c r="R86" i="3"/>
  <c r="Q86" i="3"/>
  <c r="P86" i="3"/>
  <c r="O86" i="3"/>
  <c r="N86" i="3"/>
  <c r="M86" i="3"/>
  <c r="L86" i="3"/>
  <c r="K86" i="3"/>
  <c r="J86" i="3"/>
  <c r="I86" i="3"/>
  <c r="H86" i="3"/>
  <c r="V85" i="3"/>
  <c r="U85" i="3"/>
  <c r="T85" i="3"/>
  <c r="S85" i="3"/>
  <c r="R85" i="3"/>
  <c r="Q85" i="3"/>
  <c r="P85" i="3"/>
  <c r="O85" i="3"/>
  <c r="N85" i="3"/>
  <c r="M85" i="3"/>
  <c r="L85" i="3"/>
  <c r="K85" i="3"/>
  <c r="J85" i="3"/>
  <c r="I85" i="3"/>
  <c r="H85" i="3"/>
  <c r="V84" i="3"/>
  <c r="U84" i="3"/>
  <c r="T84" i="3"/>
  <c r="S84" i="3"/>
  <c r="R84" i="3"/>
  <c r="Q84" i="3"/>
  <c r="P84" i="3"/>
  <c r="O84" i="3"/>
  <c r="N84" i="3"/>
  <c r="M84" i="3"/>
  <c r="L84" i="3"/>
  <c r="K84" i="3"/>
  <c r="J84" i="3"/>
  <c r="I84" i="3"/>
  <c r="H84" i="3"/>
  <c r="V83" i="3"/>
  <c r="U83" i="3"/>
  <c r="T83" i="3"/>
  <c r="S83" i="3"/>
  <c r="R83" i="3"/>
  <c r="Q83" i="3"/>
  <c r="P83" i="3"/>
  <c r="O83" i="3"/>
  <c r="N83" i="3"/>
  <c r="M83" i="3"/>
  <c r="L83" i="3"/>
  <c r="K83" i="3"/>
  <c r="J83" i="3"/>
  <c r="I83" i="3"/>
  <c r="H83" i="3"/>
  <c r="V82" i="3"/>
  <c r="U82" i="3"/>
  <c r="T82" i="3"/>
  <c r="S82" i="3"/>
  <c r="R82" i="3"/>
  <c r="Q82" i="3"/>
  <c r="P82" i="3"/>
  <c r="O82" i="3"/>
  <c r="N82" i="3"/>
  <c r="M82" i="3"/>
  <c r="L82" i="3"/>
  <c r="K82" i="3"/>
  <c r="J82" i="3"/>
  <c r="I82" i="3"/>
  <c r="H82" i="3"/>
  <c r="V81" i="3"/>
  <c r="U81" i="3"/>
  <c r="T81" i="3"/>
  <c r="S81" i="3"/>
  <c r="R81" i="3"/>
  <c r="Q81" i="3"/>
  <c r="P81" i="3"/>
  <c r="O81" i="3"/>
  <c r="N81" i="3"/>
  <c r="M81" i="3"/>
  <c r="L81" i="3"/>
  <c r="K81" i="3"/>
  <c r="J81" i="3"/>
  <c r="I81" i="3"/>
  <c r="H81" i="3"/>
  <c r="V80" i="3"/>
  <c r="U80" i="3"/>
  <c r="T80" i="3"/>
  <c r="S80" i="3"/>
  <c r="R80" i="3"/>
  <c r="Q80" i="3"/>
  <c r="P80" i="3"/>
  <c r="O80" i="3"/>
  <c r="N80" i="3"/>
  <c r="M80" i="3"/>
  <c r="L80" i="3"/>
  <c r="K80" i="3"/>
  <c r="J80" i="3"/>
  <c r="I80" i="3"/>
  <c r="H80" i="3"/>
  <c r="V78" i="3"/>
  <c r="U78" i="3"/>
  <c r="T78" i="3"/>
  <c r="S78" i="3"/>
  <c r="R78" i="3"/>
  <c r="Q78" i="3"/>
  <c r="P78" i="3"/>
  <c r="O78" i="3"/>
  <c r="N78" i="3"/>
  <c r="M78" i="3"/>
  <c r="L78" i="3"/>
  <c r="K78" i="3"/>
  <c r="J78" i="3"/>
  <c r="I78" i="3"/>
  <c r="H78" i="3"/>
  <c r="V77" i="3"/>
  <c r="U77" i="3"/>
  <c r="T77" i="3"/>
  <c r="S77" i="3"/>
  <c r="R77" i="3"/>
  <c r="Q77" i="3"/>
  <c r="P77" i="3"/>
  <c r="O77" i="3"/>
  <c r="N77" i="3"/>
  <c r="M77" i="3"/>
  <c r="L77" i="3"/>
  <c r="K77" i="3"/>
  <c r="J77" i="3"/>
  <c r="I77" i="3"/>
  <c r="H77" i="3"/>
  <c r="V76" i="3"/>
  <c r="U76" i="3"/>
  <c r="T76" i="3"/>
  <c r="S76" i="3"/>
  <c r="R76" i="3"/>
  <c r="Q76" i="3"/>
  <c r="P76" i="3"/>
  <c r="O76" i="3"/>
  <c r="N76" i="3"/>
  <c r="M76" i="3"/>
  <c r="L76" i="3"/>
  <c r="K76" i="3"/>
  <c r="J76" i="3"/>
  <c r="I76" i="3"/>
  <c r="H76" i="3"/>
  <c r="V75" i="3"/>
  <c r="U75" i="3"/>
  <c r="T75" i="3"/>
  <c r="S75" i="3"/>
  <c r="R75" i="3"/>
  <c r="Q75" i="3"/>
  <c r="P75" i="3"/>
  <c r="O75" i="3"/>
  <c r="N75" i="3"/>
  <c r="M75" i="3"/>
  <c r="L75" i="3"/>
  <c r="K75" i="3"/>
  <c r="J75" i="3"/>
  <c r="I75" i="3"/>
  <c r="H75" i="3"/>
  <c r="V74" i="3"/>
  <c r="U74" i="3"/>
  <c r="T74" i="3"/>
  <c r="S74" i="3"/>
  <c r="R74" i="3"/>
  <c r="Q74" i="3"/>
  <c r="P74" i="3"/>
  <c r="O74" i="3"/>
  <c r="N74" i="3"/>
  <c r="M74" i="3"/>
  <c r="L74" i="3"/>
  <c r="K74" i="3"/>
  <c r="J74" i="3"/>
  <c r="I74" i="3"/>
  <c r="H74" i="3"/>
  <c r="V73" i="3"/>
  <c r="U73" i="3"/>
  <c r="T73" i="3"/>
  <c r="S73" i="3"/>
  <c r="R73" i="3"/>
  <c r="Q73" i="3"/>
  <c r="P73" i="3"/>
  <c r="O73" i="3"/>
  <c r="N73" i="3"/>
  <c r="M73" i="3"/>
  <c r="L73" i="3"/>
  <c r="K73" i="3"/>
  <c r="J73" i="3"/>
  <c r="I73" i="3"/>
  <c r="H73" i="3"/>
  <c r="V72" i="3"/>
  <c r="U72" i="3"/>
  <c r="T72" i="3"/>
  <c r="S72" i="3"/>
  <c r="R72" i="3"/>
  <c r="Q72" i="3"/>
  <c r="P72" i="3"/>
  <c r="O72" i="3"/>
  <c r="N72" i="3"/>
  <c r="M72" i="3"/>
  <c r="L72" i="3"/>
  <c r="K72" i="3"/>
  <c r="J72" i="3"/>
  <c r="I72" i="3"/>
  <c r="H72" i="3"/>
  <c r="V71" i="3"/>
  <c r="U71" i="3"/>
  <c r="T71" i="3"/>
  <c r="S71" i="3"/>
  <c r="R71" i="3"/>
  <c r="Q71" i="3"/>
  <c r="P71" i="3"/>
  <c r="O71" i="3"/>
  <c r="N71" i="3"/>
  <c r="M71" i="3"/>
  <c r="L71" i="3"/>
  <c r="K71" i="3"/>
  <c r="J71" i="3"/>
  <c r="I71" i="3"/>
  <c r="H71" i="3"/>
  <c r="V70" i="3"/>
  <c r="U70" i="3"/>
  <c r="T70" i="3"/>
  <c r="S70" i="3"/>
  <c r="R70" i="3"/>
  <c r="Q70" i="3"/>
  <c r="P70" i="3"/>
  <c r="O70" i="3"/>
  <c r="N70" i="3"/>
  <c r="M70" i="3"/>
  <c r="L70" i="3"/>
  <c r="K70" i="3"/>
  <c r="J70" i="3"/>
  <c r="I70" i="3"/>
  <c r="H70" i="3"/>
  <c r="V69" i="3"/>
  <c r="U69" i="3"/>
  <c r="T69" i="3"/>
  <c r="S69" i="3"/>
  <c r="R69" i="3"/>
  <c r="Q69" i="3"/>
  <c r="P69" i="3"/>
  <c r="O69" i="3"/>
  <c r="N69" i="3"/>
  <c r="M69" i="3"/>
  <c r="L69" i="3"/>
  <c r="K69" i="3"/>
  <c r="J69" i="3"/>
  <c r="I69" i="3"/>
  <c r="H69" i="3"/>
  <c r="V68" i="3"/>
  <c r="U68" i="3"/>
  <c r="T68" i="3"/>
  <c r="S68" i="3"/>
  <c r="R68" i="3"/>
  <c r="Q68" i="3"/>
  <c r="P68" i="3"/>
  <c r="O68" i="3"/>
  <c r="N68" i="3"/>
  <c r="M68" i="3"/>
  <c r="L68" i="3"/>
  <c r="K68" i="3"/>
  <c r="J68" i="3"/>
  <c r="I68" i="3"/>
  <c r="H68" i="3"/>
  <c r="V67" i="3"/>
  <c r="U67" i="3"/>
  <c r="T67" i="3"/>
  <c r="S67" i="3"/>
  <c r="R67" i="3"/>
  <c r="Q67" i="3"/>
  <c r="P67" i="3"/>
  <c r="O67" i="3"/>
  <c r="N67" i="3"/>
  <c r="M67" i="3"/>
  <c r="L67" i="3"/>
  <c r="K67" i="3"/>
  <c r="J67" i="3"/>
  <c r="I67" i="3"/>
  <c r="H67" i="3"/>
  <c r="V66" i="3"/>
  <c r="U66" i="3"/>
  <c r="T66" i="3"/>
  <c r="S66" i="3"/>
  <c r="R66" i="3"/>
  <c r="Q66" i="3"/>
  <c r="P66" i="3"/>
  <c r="O66" i="3"/>
  <c r="N66" i="3"/>
  <c r="M66" i="3"/>
  <c r="L66" i="3"/>
  <c r="K66" i="3"/>
  <c r="J66" i="3"/>
  <c r="I66" i="3"/>
  <c r="H66" i="3"/>
  <c r="V65" i="3"/>
  <c r="U65" i="3"/>
  <c r="T65" i="3"/>
  <c r="S65" i="3"/>
  <c r="R65" i="3"/>
  <c r="Q65" i="3"/>
  <c r="P65" i="3"/>
  <c r="O65" i="3"/>
  <c r="N65" i="3"/>
  <c r="M65" i="3"/>
  <c r="L65" i="3"/>
  <c r="K65" i="3"/>
  <c r="J65" i="3"/>
  <c r="I65" i="3"/>
  <c r="H65" i="3"/>
  <c r="V64" i="3"/>
  <c r="U64" i="3"/>
  <c r="T64" i="3"/>
  <c r="S64" i="3"/>
  <c r="R64" i="3"/>
  <c r="Q64" i="3"/>
  <c r="P64" i="3"/>
  <c r="O64" i="3"/>
  <c r="N64" i="3"/>
  <c r="M64" i="3"/>
  <c r="L64" i="3"/>
  <c r="K64" i="3"/>
  <c r="J64" i="3"/>
  <c r="I64" i="3"/>
  <c r="H64" i="3"/>
  <c r="V63" i="3"/>
  <c r="U63" i="3"/>
  <c r="T63" i="3"/>
  <c r="S63" i="3"/>
  <c r="R63" i="3"/>
  <c r="Q63" i="3"/>
  <c r="P63" i="3"/>
  <c r="O63" i="3"/>
  <c r="N63" i="3"/>
  <c r="M63" i="3"/>
  <c r="L63" i="3"/>
  <c r="K63" i="3"/>
  <c r="J63" i="3"/>
  <c r="I63" i="3"/>
  <c r="H63" i="3"/>
  <c r="V62" i="3"/>
  <c r="U62" i="3"/>
  <c r="T62" i="3"/>
  <c r="S62" i="3"/>
  <c r="R62" i="3"/>
  <c r="Q62" i="3"/>
  <c r="P62" i="3"/>
  <c r="O62" i="3"/>
  <c r="N62" i="3"/>
  <c r="M62" i="3"/>
  <c r="L62" i="3"/>
  <c r="K62" i="3"/>
  <c r="J62" i="3"/>
  <c r="I62" i="3"/>
  <c r="H62" i="3"/>
  <c r="V61" i="3"/>
  <c r="U61" i="3"/>
  <c r="T61" i="3"/>
  <c r="S61" i="3"/>
  <c r="R61" i="3"/>
  <c r="Q61" i="3"/>
  <c r="P61" i="3"/>
  <c r="O61" i="3"/>
  <c r="N61" i="3"/>
  <c r="M61" i="3"/>
  <c r="L61" i="3"/>
  <c r="K61" i="3"/>
  <c r="J61" i="3"/>
  <c r="I61" i="3"/>
  <c r="H61" i="3"/>
  <c r="V60" i="3"/>
  <c r="U60" i="3"/>
  <c r="T60" i="3"/>
  <c r="S60" i="3"/>
  <c r="R60" i="3"/>
  <c r="Q60" i="3"/>
  <c r="P60" i="3"/>
  <c r="O60" i="3"/>
  <c r="N60" i="3"/>
  <c r="M60" i="3"/>
  <c r="L60" i="3"/>
  <c r="K60" i="3"/>
  <c r="J60" i="3"/>
  <c r="I60" i="3"/>
  <c r="H60" i="3"/>
  <c r="V59" i="3"/>
  <c r="U59" i="3"/>
  <c r="T59" i="3"/>
  <c r="S59" i="3"/>
  <c r="R59" i="3"/>
  <c r="Q59" i="3"/>
  <c r="P59" i="3"/>
  <c r="O59" i="3"/>
  <c r="N59" i="3"/>
  <c r="M59" i="3"/>
  <c r="L59" i="3"/>
  <c r="K59" i="3"/>
  <c r="J59" i="3"/>
  <c r="I59" i="3"/>
  <c r="H59" i="3"/>
  <c r="V58" i="3"/>
  <c r="U58" i="3"/>
  <c r="T58" i="3"/>
  <c r="S58" i="3"/>
  <c r="R58" i="3"/>
  <c r="Q58" i="3"/>
  <c r="P58" i="3"/>
  <c r="O58" i="3"/>
  <c r="N58" i="3"/>
  <c r="M58" i="3"/>
  <c r="L58" i="3"/>
  <c r="K58" i="3"/>
  <c r="J58" i="3"/>
  <c r="I58" i="3"/>
  <c r="H58" i="3"/>
  <c r="V57" i="3"/>
  <c r="U57" i="3"/>
  <c r="T57" i="3"/>
  <c r="S57" i="3"/>
  <c r="R57" i="3"/>
  <c r="Q57" i="3"/>
  <c r="P57" i="3"/>
  <c r="O57" i="3"/>
  <c r="N57" i="3"/>
  <c r="M57" i="3"/>
  <c r="L57" i="3"/>
  <c r="K57" i="3"/>
  <c r="J57" i="3"/>
  <c r="I57" i="3"/>
  <c r="H57" i="3"/>
  <c r="V56" i="3"/>
  <c r="U56" i="3"/>
  <c r="T56" i="3"/>
  <c r="S56" i="3"/>
  <c r="R56" i="3"/>
  <c r="Q56" i="3"/>
  <c r="P56" i="3"/>
  <c r="O56" i="3"/>
  <c r="N56" i="3"/>
  <c r="M56" i="3"/>
  <c r="L56" i="3"/>
  <c r="K56" i="3"/>
  <c r="J56" i="3"/>
  <c r="I56" i="3"/>
  <c r="H56" i="3"/>
  <c r="V55" i="3"/>
  <c r="U55" i="3"/>
  <c r="T55" i="3"/>
  <c r="S55" i="3"/>
  <c r="R55" i="3"/>
  <c r="Q55" i="3"/>
  <c r="P55" i="3"/>
  <c r="O55" i="3"/>
  <c r="N55" i="3"/>
  <c r="M55" i="3"/>
  <c r="L55" i="3"/>
  <c r="K55" i="3"/>
  <c r="J55" i="3"/>
  <c r="I55" i="3"/>
  <c r="H55" i="3"/>
  <c r="V54" i="3"/>
  <c r="U54" i="3"/>
  <c r="T54" i="3"/>
  <c r="S54" i="3"/>
  <c r="R54" i="3"/>
  <c r="Q54" i="3"/>
  <c r="P54" i="3"/>
  <c r="O54" i="3"/>
  <c r="N54" i="3"/>
  <c r="M54" i="3"/>
  <c r="L54" i="3"/>
  <c r="K54" i="3"/>
  <c r="J54" i="3"/>
  <c r="I54" i="3"/>
  <c r="H54" i="3"/>
  <c r="V53" i="3"/>
  <c r="U53" i="3"/>
  <c r="T53" i="3"/>
  <c r="S53" i="3"/>
  <c r="R53" i="3"/>
  <c r="Q53" i="3"/>
  <c r="P53" i="3"/>
  <c r="O53" i="3"/>
  <c r="N53" i="3"/>
  <c r="M53" i="3"/>
  <c r="L53" i="3"/>
  <c r="K53" i="3"/>
  <c r="J53" i="3"/>
  <c r="I53" i="3"/>
  <c r="H53" i="3"/>
  <c r="V52" i="3"/>
  <c r="U52" i="3"/>
  <c r="T52" i="3"/>
  <c r="S52" i="3"/>
  <c r="R52" i="3"/>
  <c r="Q52" i="3"/>
  <c r="P52" i="3"/>
  <c r="O52" i="3"/>
  <c r="N52" i="3"/>
  <c r="M52" i="3"/>
  <c r="L52" i="3"/>
  <c r="K52" i="3"/>
  <c r="J52" i="3"/>
  <c r="I52" i="3"/>
  <c r="H52" i="3"/>
  <c r="V51" i="3"/>
  <c r="U51" i="3"/>
  <c r="T51" i="3"/>
  <c r="S51" i="3"/>
  <c r="R51" i="3"/>
  <c r="Q51" i="3"/>
  <c r="P51" i="3"/>
  <c r="O51" i="3"/>
  <c r="N51" i="3"/>
  <c r="M51" i="3"/>
  <c r="L51" i="3"/>
  <c r="K51" i="3"/>
  <c r="J51" i="3"/>
  <c r="I51" i="3"/>
  <c r="H51" i="3"/>
  <c r="V50" i="3"/>
  <c r="U50" i="3"/>
  <c r="T50" i="3"/>
  <c r="S50" i="3"/>
  <c r="R50" i="3"/>
  <c r="Q50" i="3"/>
  <c r="P50" i="3"/>
  <c r="O50" i="3"/>
  <c r="N50" i="3"/>
  <c r="M50" i="3"/>
  <c r="L50" i="3"/>
  <c r="K50" i="3"/>
  <c r="J50" i="3"/>
  <c r="I50" i="3"/>
  <c r="H50" i="3"/>
  <c r="V49" i="3"/>
  <c r="U49" i="3"/>
  <c r="T49" i="3"/>
  <c r="S49" i="3"/>
  <c r="R49" i="3"/>
  <c r="Q49" i="3"/>
  <c r="P49" i="3"/>
  <c r="O49" i="3"/>
  <c r="N49" i="3"/>
  <c r="M49" i="3"/>
  <c r="L49" i="3"/>
  <c r="K49" i="3"/>
  <c r="J49" i="3"/>
  <c r="I49" i="3"/>
  <c r="H49" i="3"/>
  <c r="V48" i="3"/>
  <c r="U48" i="3"/>
  <c r="T48" i="3"/>
  <c r="S48" i="3"/>
  <c r="R48" i="3"/>
  <c r="Q48" i="3"/>
  <c r="P48" i="3"/>
  <c r="O48" i="3"/>
  <c r="N48" i="3"/>
  <c r="M48" i="3"/>
  <c r="L48" i="3"/>
  <c r="K48" i="3"/>
  <c r="J48" i="3"/>
  <c r="I48" i="3"/>
  <c r="H48" i="3"/>
  <c r="V47" i="3"/>
  <c r="U47" i="3"/>
  <c r="T47" i="3"/>
  <c r="S47" i="3"/>
  <c r="R47" i="3"/>
  <c r="Q47" i="3"/>
  <c r="P47" i="3"/>
  <c r="O47" i="3"/>
  <c r="N47" i="3"/>
  <c r="M47" i="3"/>
  <c r="L47" i="3"/>
  <c r="K47" i="3"/>
  <c r="J47" i="3"/>
  <c r="I47" i="3"/>
  <c r="H47" i="3"/>
  <c r="V46" i="3"/>
  <c r="U46" i="3"/>
  <c r="T46" i="3"/>
  <c r="S46" i="3"/>
  <c r="R46" i="3"/>
  <c r="Q46" i="3"/>
  <c r="P46" i="3"/>
  <c r="O46" i="3"/>
  <c r="N46" i="3"/>
  <c r="M46" i="3"/>
  <c r="L46" i="3"/>
  <c r="K46" i="3"/>
  <c r="J46" i="3"/>
  <c r="I46" i="3"/>
  <c r="H46" i="3"/>
  <c r="V45" i="3"/>
  <c r="U45" i="3"/>
  <c r="T45" i="3"/>
  <c r="S45" i="3"/>
  <c r="R45" i="3"/>
  <c r="Q45" i="3"/>
  <c r="P45" i="3"/>
  <c r="O45" i="3"/>
  <c r="N45" i="3"/>
  <c r="M45" i="3"/>
  <c r="L45" i="3"/>
  <c r="K45" i="3"/>
  <c r="J45" i="3"/>
  <c r="I45" i="3"/>
  <c r="H45" i="3"/>
  <c r="V44" i="3"/>
  <c r="U44" i="3"/>
  <c r="T44" i="3"/>
  <c r="S44" i="3"/>
  <c r="R44" i="3"/>
  <c r="Q44" i="3"/>
  <c r="P44" i="3"/>
  <c r="O44" i="3"/>
  <c r="N44" i="3"/>
  <c r="M44" i="3"/>
  <c r="L44" i="3"/>
  <c r="K44" i="3"/>
  <c r="J44" i="3"/>
  <c r="I44" i="3"/>
  <c r="H44" i="3"/>
  <c r="V43" i="3"/>
  <c r="U43" i="3"/>
  <c r="T43" i="3"/>
  <c r="S43" i="3"/>
  <c r="R43" i="3"/>
  <c r="Q43" i="3"/>
  <c r="P43" i="3"/>
  <c r="O43" i="3"/>
  <c r="N43" i="3"/>
  <c r="M43" i="3"/>
  <c r="L43" i="3"/>
  <c r="K43" i="3"/>
  <c r="J43" i="3"/>
  <c r="I43" i="3"/>
  <c r="H43" i="3"/>
  <c r="V42" i="3"/>
  <c r="U42" i="3"/>
  <c r="T42" i="3"/>
  <c r="S42" i="3"/>
  <c r="R42" i="3"/>
  <c r="Q42" i="3"/>
  <c r="P42" i="3"/>
  <c r="O42" i="3"/>
  <c r="N42" i="3"/>
  <c r="M42" i="3"/>
  <c r="L42" i="3"/>
  <c r="K42" i="3"/>
  <c r="J42" i="3"/>
  <c r="I42" i="3"/>
  <c r="H42" i="3"/>
  <c r="V41" i="3"/>
  <c r="U41" i="3"/>
  <c r="T41" i="3"/>
  <c r="S41" i="3"/>
  <c r="R41" i="3"/>
  <c r="Q41" i="3"/>
  <c r="P41" i="3"/>
  <c r="O41" i="3"/>
  <c r="N41" i="3"/>
  <c r="M41" i="3"/>
  <c r="L41" i="3"/>
  <c r="K41" i="3"/>
  <c r="J41" i="3"/>
  <c r="I41" i="3"/>
  <c r="H41" i="3"/>
  <c r="V40" i="3"/>
  <c r="U40" i="3"/>
  <c r="T40" i="3"/>
  <c r="S40" i="3"/>
  <c r="R40" i="3"/>
  <c r="Q40" i="3"/>
  <c r="P40" i="3"/>
  <c r="O40" i="3"/>
  <c r="N40" i="3"/>
  <c r="M40" i="3"/>
  <c r="L40" i="3"/>
  <c r="K40" i="3"/>
  <c r="J40" i="3"/>
  <c r="I40" i="3"/>
  <c r="H40" i="3"/>
  <c r="V39" i="3"/>
  <c r="U39" i="3"/>
  <c r="T39" i="3"/>
  <c r="S39" i="3"/>
  <c r="R39" i="3"/>
  <c r="Q39" i="3"/>
  <c r="P39" i="3"/>
  <c r="O39" i="3"/>
  <c r="N39" i="3"/>
  <c r="M39" i="3"/>
  <c r="L39" i="3"/>
  <c r="K39" i="3"/>
  <c r="J39" i="3"/>
  <c r="I39" i="3"/>
  <c r="H39" i="3"/>
  <c r="V38" i="3"/>
  <c r="U38" i="3"/>
  <c r="T38" i="3"/>
  <c r="S38" i="3"/>
  <c r="R38" i="3"/>
  <c r="Q38" i="3"/>
  <c r="P38" i="3"/>
  <c r="O38" i="3"/>
  <c r="N38" i="3"/>
  <c r="M38" i="3"/>
  <c r="L38" i="3"/>
  <c r="K38" i="3"/>
  <c r="J38" i="3"/>
  <c r="I38" i="3"/>
  <c r="H38" i="3"/>
  <c r="V37" i="3"/>
  <c r="U37" i="3"/>
  <c r="T37" i="3"/>
  <c r="S37" i="3"/>
  <c r="R37" i="3"/>
  <c r="Q37" i="3"/>
  <c r="P37" i="3"/>
  <c r="O37" i="3"/>
  <c r="N37" i="3"/>
  <c r="M37" i="3"/>
  <c r="L37" i="3"/>
  <c r="K37" i="3"/>
  <c r="J37" i="3"/>
  <c r="I37" i="3"/>
  <c r="H37" i="3"/>
  <c r="V36" i="3"/>
  <c r="U36" i="3"/>
  <c r="T36" i="3"/>
  <c r="S36" i="3"/>
  <c r="R36" i="3"/>
  <c r="Q36" i="3"/>
  <c r="P36" i="3"/>
  <c r="O36" i="3"/>
  <c r="N36" i="3"/>
  <c r="M36" i="3"/>
  <c r="L36" i="3"/>
  <c r="K36" i="3"/>
  <c r="J36" i="3"/>
  <c r="I36" i="3"/>
  <c r="H36" i="3"/>
  <c r="V35" i="3"/>
  <c r="U35" i="3"/>
  <c r="T35" i="3"/>
  <c r="S35" i="3"/>
  <c r="R35" i="3"/>
  <c r="Q35" i="3"/>
  <c r="P35" i="3"/>
  <c r="O35" i="3"/>
  <c r="N35" i="3"/>
  <c r="M35" i="3"/>
  <c r="L35" i="3"/>
  <c r="K35" i="3"/>
  <c r="J35" i="3"/>
  <c r="I35" i="3"/>
  <c r="H35" i="3"/>
  <c r="V34" i="3"/>
  <c r="U34" i="3"/>
  <c r="T34" i="3"/>
  <c r="S34" i="3"/>
  <c r="R34" i="3"/>
  <c r="Q34" i="3"/>
  <c r="P34" i="3"/>
  <c r="O34" i="3"/>
  <c r="N34" i="3"/>
  <c r="M34" i="3"/>
  <c r="L34" i="3"/>
  <c r="K34" i="3"/>
  <c r="J34" i="3"/>
  <c r="I34" i="3"/>
  <c r="H34" i="3"/>
  <c r="V33" i="3"/>
  <c r="U33" i="3"/>
  <c r="T33" i="3"/>
  <c r="S33" i="3"/>
  <c r="R33" i="3"/>
  <c r="Q33" i="3"/>
  <c r="P33" i="3"/>
  <c r="O33" i="3"/>
  <c r="N33" i="3"/>
  <c r="M33" i="3"/>
  <c r="L33" i="3"/>
  <c r="K33" i="3"/>
  <c r="J33" i="3"/>
  <c r="I33" i="3"/>
  <c r="H33" i="3"/>
  <c r="V32" i="3"/>
  <c r="U32" i="3"/>
  <c r="T32" i="3"/>
  <c r="S32" i="3"/>
  <c r="R32" i="3"/>
  <c r="Q32" i="3"/>
  <c r="P32" i="3"/>
  <c r="O32" i="3"/>
  <c r="N32" i="3"/>
  <c r="M32" i="3"/>
  <c r="L32" i="3"/>
  <c r="K32" i="3"/>
  <c r="J32" i="3"/>
  <c r="I32" i="3"/>
  <c r="H32" i="3"/>
  <c r="V31" i="3"/>
  <c r="U31" i="3"/>
  <c r="T31" i="3"/>
  <c r="S31" i="3"/>
  <c r="R31" i="3"/>
  <c r="Q31" i="3"/>
  <c r="P31" i="3"/>
  <c r="O31" i="3"/>
  <c r="N31" i="3"/>
  <c r="M31" i="3"/>
  <c r="L31" i="3"/>
  <c r="K31" i="3"/>
  <c r="J31" i="3"/>
  <c r="I31" i="3"/>
  <c r="H31" i="3"/>
  <c r="V30" i="3"/>
  <c r="U30" i="3"/>
  <c r="T30" i="3"/>
  <c r="S30" i="3"/>
  <c r="R30" i="3"/>
  <c r="Q30" i="3"/>
  <c r="P30" i="3"/>
  <c r="O30" i="3"/>
  <c r="N30" i="3"/>
  <c r="M30" i="3"/>
  <c r="L30" i="3"/>
  <c r="K30" i="3"/>
  <c r="J30" i="3"/>
  <c r="I30" i="3"/>
  <c r="H30" i="3"/>
  <c r="V29" i="3"/>
  <c r="U29" i="3"/>
  <c r="T29" i="3"/>
  <c r="S29" i="3"/>
  <c r="R29" i="3"/>
  <c r="Q29" i="3"/>
  <c r="P29" i="3"/>
  <c r="O29" i="3"/>
  <c r="N29" i="3"/>
  <c r="M29" i="3"/>
  <c r="L29" i="3"/>
  <c r="K29" i="3"/>
  <c r="J29" i="3"/>
  <c r="I29" i="3"/>
  <c r="H29" i="3"/>
  <c r="V28" i="3"/>
  <c r="U28" i="3"/>
  <c r="T28" i="3"/>
  <c r="S28" i="3"/>
  <c r="R28" i="3"/>
  <c r="Q28" i="3"/>
  <c r="P28" i="3"/>
  <c r="O28" i="3"/>
  <c r="N28" i="3"/>
  <c r="M28" i="3"/>
  <c r="L28" i="3"/>
  <c r="K28" i="3"/>
  <c r="J28" i="3"/>
  <c r="I28" i="3"/>
  <c r="H28" i="3"/>
  <c r="V27" i="3"/>
  <c r="U27" i="3"/>
  <c r="T27" i="3"/>
  <c r="S27" i="3"/>
  <c r="R27" i="3"/>
  <c r="Q27" i="3"/>
  <c r="P27" i="3"/>
  <c r="O27" i="3"/>
  <c r="N27" i="3"/>
  <c r="M27" i="3"/>
  <c r="L27" i="3"/>
  <c r="K27" i="3"/>
  <c r="J27" i="3"/>
  <c r="I27" i="3"/>
  <c r="H27" i="3"/>
  <c r="V26" i="3"/>
  <c r="U26" i="3"/>
  <c r="T26" i="3"/>
  <c r="S26" i="3"/>
  <c r="R26" i="3"/>
  <c r="Q26" i="3"/>
  <c r="P26" i="3"/>
  <c r="O26" i="3"/>
  <c r="N26" i="3"/>
  <c r="M26" i="3"/>
  <c r="L26" i="3"/>
  <c r="K26" i="3"/>
  <c r="J26" i="3"/>
  <c r="I26" i="3"/>
  <c r="H26" i="3"/>
  <c r="V25" i="3"/>
  <c r="U25" i="3"/>
  <c r="T25" i="3"/>
  <c r="S25" i="3"/>
  <c r="R25" i="3"/>
  <c r="Q25" i="3"/>
  <c r="P25" i="3"/>
  <c r="O25" i="3"/>
  <c r="N25" i="3"/>
  <c r="M25" i="3"/>
  <c r="L25" i="3"/>
  <c r="K25" i="3"/>
  <c r="J25" i="3"/>
  <c r="I25" i="3"/>
  <c r="H25" i="3"/>
  <c r="V24" i="3"/>
  <c r="U24" i="3"/>
  <c r="T24" i="3"/>
  <c r="S24" i="3"/>
  <c r="R24" i="3"/>
  <c r="Q24" i="3"/>
  <c r="P24" i="3"/>
  <c r="O24" i="3"/>
  <c r="N24" i="3"/>
  <c r="M24" i="3"/>
  <c r="L24" i="3"/>
  <c r="K24" i="3"/>
  <c r="J24" i="3"/>
  <c r="I24" i="3"/>
  <c r="H24" i="3"/>
  <c r="V23" i="3"/>
  <c r="U23" i="3"/>
  <c r="T23" i="3"/>
  <c r="S23" i="3"/>
  <c r="R23" i="3"/>
  <c r="Q23" i="3"/>
  <c r="P23" i="3"/>
  <c r="O23" i="3"/>
  <c r="N23" i="3"/>
  <c r="M23" i="3"/>
  <c r="L23" i="3"/>
  <c r="K23" i="3"/>
  <c r="J23" i="3"/>
  <c r="I23" i="3"/>
  <c r="H23" i="3"/>
  <c r="V22" i="3"/>
  <c r="U22" i="3"/>
  <c r="T22" i="3"/>
  <c r="S22" i="3"/>
  <c r="R22" i="3"/>
  <c r="Q22" i="3"/>
  <c r="P22" i="3"/>
  <c r="O22" i="3"/>
  <c r="N22" i="3"/>
  <c r="M22" i="3"/>
  <c r="L22" i="3"/>
  <c r="K22" i="3"/>
  <c r="J22" i="3"/>
  <c r="I22" i="3"/>
  <c r="H22" i="3"/>
  <c r="V21" i="3"/>
  <c r="U21" i="3"/>
  <c r="T21" i="3"/>
  <c r="S21" i="3"/>
  <c r="R21" i="3"/>
  <c r="Q21" i="3"/>
  <c r="P21" i="3"/>
  <c r="O21" i="3"/>
  <c r="N21" i="3"/>
  <c r="M21" i="3"/>
  <c r="L21" i="3"/>
  <c r="K21" i="3"/>
  <c r="J21" i="3"/>
  <c r="I21" i="3"/>
  <c r="H21" i="3"/>
  <c r="V20" i="3"/>
  <c r="U20" i="3"/>
  <c r="T20" i="3"/>
  <c r="S20" i="3"/>
  <c r="R20" i="3"/>
  <c r="Q20" i="3"/>
  <c r="P20" i="3"/>
  <c r="O20" i="3"/>
  <c r="N20" i="3"/>
  <c r="M20" i="3"/>
  <c r="L20" i="3"/>
  <c r="K20" i="3"/>
  <c r="J20" i="3"/>
  <c r="I20" i="3"/>
  <c r="H20" i="3"/>
  <c r="V19" i="3"/>
  <c r="U19" i="3"/>
  <c r="T19" i="3"/>
  <c r="S19" i="3"/>
  <c r="R19" i="3"/>
  <c r="Q19" i="3"/>
  <c r="P19" i="3"/>
  <c r="O19" i="3"/>
  <c r="N19" i="3"/>
  <c r="M19" i="3"/>
  <c r="L19" i="3"/>
  <c r="K19" i="3"/>
  <c r="J19" i="3"/>
  <c r="I19" i="3"/>
  <c r="H19" i="3"/>
  <c r="V18" i="3"/>
  <c r="U18" i="3"/>
  <c r="T18" i="3"/>
  <c r="S18" i="3"/>
  <c r="R18" i="3"/>
  <c r="Q18" i="3"/>
  <c r="P18" i="3"/>
  <c r="O18" i="3"/>
  <c r="N18" i="3"/>
  <c r="M18" i="3"/>
  <c r="L18" i="3"/>
  <c r="K18" i="3"/>
  <c r="J18" i="3"/>
  <c r="I18" i="3"/>
  <c r="H18" i="3"/>
  <c r="V17" i="3"/>
  <c r="U17" i="3"/>
  <c r="T17" i="3"/>
  <c r="S17" i="3"/>
  <c r="R17" i="3"/>
  <c r="Q17" i="3"/>
  <c r="P17" i="3"/>
  <c r="O17" i="3"/>
  <c r="N17" i="3"/>
  <c r="M17" i="3"/>
  <c r="L17" i="3"/>
  <c r="K17" i="3"/>
  <c r="J17" i="3"/>
  <c r="I17" i="3"/>
  <c r="H17" i="3"/>
  <c r="V16" i="3"/>
  <c r="U16" i="3"/>
  <c r="T16" i="3"/>
  <c r="S16" i="3"/>
  <c r="R16" i="3"/>
  <c r="Q16" i="3"/>
  <c r="P16" i="3"/>
  <c r="O16" i="3"/>
  <c r="N16" i="3"/>
  <c r="M16" i="3"/>
  <c r="L16" i="3"/>
  <c r="K16" i="3"/>
  <c r="J16" i="3"/>
  <c r="I16" i="3"/>
  <c r="H16" i="3"/>
  <c r="V15" i="3"/>
  <c r="U15" i="3"/>
  <c r="T15" i="3"/>
  <c r="S15" i="3"/>
  <c r="R15" i="3"/>
  <c r="Q15" i="3"/>
  <c r="P15" i="3"/>
  <c r="O15" i="3"/>
  <c r="N15" i="3"/>
  <c r="M15" i="3"/>
  <c r="L15" i="3"/>
  <c r="K15" i="3"/>
  <c r="J15" i="3"/>
  <c r="I15" i="3"/>
  <c r="H15" i="3"/>
  <c r="V14" i="3"/>
  <c r="U14" i="3"/>
  <c r="T14" i="3"/>
  <c r="S14" i="3"/>
  <c r="R14" i="3"/>
  <c r="Q14" i="3"/>
  <c r="P14" i="3"/>
  <c r="O14" i="3"/>
  <c r="N14" i="3"/>
  <c r="M14" i="3"/>
  <c r="L14" i="3"/>
  <c r="K14" i="3"/>
  <c r="J14" i="3"/>
  <c r="I14" i="3"/>
  <c r="H14" i="3"/>
  <c r="V13" i="3"/>
  <c r="U13" i="3"/>
  <c r="T13" i="3"/>
  <c r="S13" i="3"/>
  <c r="R13" i="3"/>
  <c r="Q13" i="3"/>
  <c r="P13" i="3"/>
  <c r="O13" i="3"/>
  <c r="N13" i="3"/>
  <c r="M13" i="3"/>
  <c r="L13" i="3"/>
  <c r="K13" i="3"/>
  <c r="J13" i="3"/>
  <c r="I13" i="3"/>
  <c r="H13" i="3"/>
  <c r="V12" i="3"/>
  <c r="U12" i="3"/>
  <c r="T12" i="3"/>
  <c r="S12" i="3"/>
  <c r="R12" i="3"/>
  <c r="Q12" i="3"/>
  <c r="P12" i="3"/>
  <c r="O12" i="3"/>
  <c r="N12" i="3"/>
  <c r="M12" i="3"/>
  <c r="L12" i="3"/>
  <c r="K12" i="3"/>
  <c r="J12" i="3"/>
  <c r="I12" i="3"/>
  <c r="H12" i="3"/>
  <c r="V11" i="3"/>
  <c r="U11" i="3"/>
  <c r="T11" i="3"/>
  <c r="S11" i="3"/>
  <c r="R11" i="3"/>
  <c r="Q11" i="3"/>
  <c r="P11" i="3"/>
  <c r="O11" i="3"/>
  <c r="N11" i="3"/>
  <c r="M11" i="3"/>
  <c r="L11" i="3"/>
  <c r="K11" i="3"/>
  <c r="J11" i="3"/>
  <c r="I11" i="3"/>
  <c r="H11" i="3"/>
  <c r="V10" i="3"/>
  <c r="U10" i="3"/>
  <c r="T10" i="3"/>
  <c r="S10" i="3"/>
  <c r="R10" i="3"/>
  <c r="Q10" i="3"/>
  <c r="P10" i="3"/>
  <c r="O10" i="3"/>
  <c r="N10" i="3"/>
  <c r="M10" i="3"/>
  <c r="L10" i="3"/>
  <c r="K10" i="3"/>
  <c r="J10" i="3"/>
  <c r="I10" i="3"/>
  <c r="H10" i="3"/>
  <c r="V9" i="3"/>
  <c r="U9" i="3"/>
  <c r="T9" i="3"/>
  <c r="S9" i="3"/>
  <c r="R9" i="3"/>
  <c r="Q9" i="3"/>
  <c r="P9" i="3"/>
  <c r="O9" i="3"/>
  <c r="N9" i="3"/>
  <c r="M9" i="3"/>
  <c r="L9" i="3"/>
  <c r="K9" i="3"/>
  <c r="J9" i="3"/>
  <c r="I9" i="3"/>
  <c r="H9" i="3"/>
  <c r="V8" i="3"/>
  <c r="U8" i="3"/>
  <c r="T8" i="3"/>
  <c r="S8" i="3"/>
  <c r="R8" i="3"/>
  <c r="Q8" i="3"/>
  <c r="P8" i="3"/>
  <c r="O8" i="3"/>
  <c r="N8" i="3"/>
  <c r="M8" i="3"/>
  <c r="L8" i="3"/>
  <c r="K8" i="3"/>
  <c r="J8" i="3"/>
  <c r="I8" i="3"/>
  <c r="H8" i="3"/>
  <c r="V7" i="3"/>
  <c r="U7" i="3"/>
  <c r="T7" i="3"/>
  <c r="S7" i="3"/>
  <c r="R7" i="3"/>
  <c r="Q7" i="3"/>
  <c r="P7" i="3"/>
  <c r="O7" i="3"/>
  <c r="N7" i="3"/>
  <c r="M7" i="3"/>
  <c r="L7" i="3"/>
  <c r="K7" i="3"/>
  <c r="J7" i="3"/>
  <c r="I7" i="3"/>
  <c r="H7" i="3"/>
  <c r="V6" i="3"/>
  <c r="U6" i="3"/>
  <c r="T6" i="3"/>
  <c r="S6" i="3"/>
  <c r="R6" i="3"/>
  <c r="Q6" i="3"/>
  <c r="P6" i="3"/>
  <c r="O6" i="3"/>
  <c r="N6" i="3"/>
  <c r="M6" i="3"/>
  <c r="L6" i="3"/>
  <c r="K6" i="3"/>
  <c r="J6" i="3"/>
  <c r="I6" i="3"/>
  <c r="H6" i="3"/>
  <c r="V5" i="3"/>
  <c r="U5" i="3"/>
  <c r="T5" i="3"/>
  <c r="S5" i="3"/>
  <c r="R5" i="3"/>
  <c r="Q5" i="3"/>
  <c r="P5" i="3"/>
  <c r="O5" i="3"/>
  <c r="N5" i="3"/>
  <c r="M5" i="3"/>
  <c r="L5" i="3"/>
  <c r="K5" i="3"/>
  <c r="J5" i="3"/>
  <c r="I5" i="3"/>
  <c r="H5" i="3"/>
  <c r="V4" i="3"/>
  <c r="U4" i="3"/>
  <c r="T4" i="3"/>
  <c r="S4" i="3"/>
  <c r="R4" i="3"/>
  <c r="Q4" i="3"/>
  <c r="P4" i="3"/>
  <c r="O4" i="3"/>
  <c r="N4" i="3"/>
  <c r="M4" i="3"/>
  <c r="L4" i="3"/>
  <c r="K4" i="3"/>
  <c r="J4" i="3"/>
  <c r="I4" i="3"/>
  <c r="H4" i="3"/>
  <c r="V3" i="3"/>
  <c r="U3" i="3"/>
  <c r="T3" i="3"/>
  <c r="S3" i="3"/>
  <c r="R3" i="3"/>
  <c r="Q3" i="3"/>
  <c r="P3" i="3"/>
  <c r="O3" i="3"/>
  <c r="N3" i="3"/>
  <c r="M3" i="3"/>
  <c r="L3" i="3"/>
  <c r="K3" i="3"/>
  <c r="J3" i="3"/>
  <c r="I3" i="3"/>
  <c r="H3" i="3"/>
  <c r="V2" i="3"/>
  <c r="U2" i="3"/>
  <c r="T2" i="3"/>
  <c r="S2" i="3"/>
  <c r="R2" i="3"/>
  <c r="Q2" i="3"/>
  <c r="P2" i="3"/>
  <c r="O2" i="3"/>
  <c r="N2" i="3"/>
  <c r="M2" i="3"/>
  <c r="L2" i="3"/>
  <c r="K2" i="3"/>
  <c r="J2" i="3"/>
  <c r="I2" i="3"/>
  <c r="H2" i="3"/>
  <c r="C1717" i="1"/>
  <c r="C1723" i="1"/>
  <c r="C55" i="1"/>
  <c r="C56" i="1"/>
  <c r="C57" i="1"/>
  <c r="C58" i="1"/>
  <c r="C59" i="1"/>
  <c r="C61" i="1"/>
  <c r="C62" i="1"/>
  <c r="C63" i="1"/>
  <c r="C64" i="1"/>
  <c r="C15" i="1"/>
  <c r="C11" i="1"/>
  <c r="C10" i="1"/>
  <c r="C13" i="1"/>
  <c r="C16" i="1"/>
  <c r="C19" i="1"/>
  <c r="C21" i="1"/>
  <c r="C23" i="1"/>
  <c r="C27" i="1"/>
  <c r="C29" i="1"/>
  <c r="C30" i="1"/>
  <c r="C31" i="1"/>
  <c r="C32" i="1"/>
  <c r="C33" i="1"/>
  <c r="C34" i="1"/>
  <c r="C38" i="1"/>
  <c r="C39" i="1"/>
  <c r="C41" i="1"/>
  <c r="C42" i="1"/>
  <c r="C43" i="1"/>
  <c r="C45" i="1"/>
  <c r="C48" i="1"/>
  <c r="C49" i="1"/>
  <c r="C50" i="1"/>
  <c r="C60" i="1"/>
  <c r="C53" i="1"/>
  <c r="C79" i="1"/>
  <c r="C80" i="1"/>
  <c r="C83" i="1"/>
  <c r="C85" i="1"/>
  <c r="C87" i="1"/>
  <c r="C91" i="1"/>
  <c r="C92" i="1"/>
  <c r="C94" i="1"/>
  <c r="C96" i="1"/>
  <c r="C99" i="1"/>
  <c r="C101" i="1"/>
  <c r="C102" i="1"/>
  <c r="C103" i="1"/>
  <c r="C104" i="1"/>
  <c r="C1697" i="1"/>
  <c r="C109" i="1"/>
  <c r="C111" i="1"/>
  <c r="C112" i="1"/>
  <c r="C113" i="1"/>
  <c r="C107" i="1"/>
  <c r="C119" i="1"/>
  <c r="C120" i="1"/>
  <c r="C121" i="1"/>
  <c r="C125" i="1"/>
  <c r="C126" i="1"/>
  <c r="C129" i="1"/>
  <c r="C130" i="1"/>
  <c r="C127" i="1"/>
  <c r="C128" i="1"/>
  <c r="C131" i="1"/>
  <c r="C133" i="1"/>
  <c r="C138" i="1"/>
  <c r="C148" i="1"/>
  <c r="C977" i="1"/>
  <c r="C149" i="1"/>
  <c r="C154" i="1"/>
  <c r="C152" i="1"/>
  <c r="C153" i="1"/>
  <c r="C206" i="1"/>
  <c r="C156" i="1"/>
  <c r="C159" i="1"/>
  <c r="C160" i="1"/>
  <c r="C161" i="1"/>
  <c r="C163" i="1"/>
  <c r="C164" i="1"/>
  <c r="C165" i="1"/>
  <c r="C166" i="1"/>
  <c r="C167" i="1"/>
  <c r="C170" i="1"/>
  <c r="C173" i="1"/>
  <c r="C174" i="1"/>
  <c r="C175" i="1"/>
  <c r="C176" i="1"/>
  <c r="C177" i="1"/>
  <c r="C178" i="1"/>
  <c r="C179" i="1"/>
  <c r="C150" i="1"/>
  <c r="C181" i="1"/>
  <c r="C180" i="1"/>
  <c r="C186" i="1"/>
  <c r="C187" i="1"/>
  <c r="C188" i="1"/>
  <c r="C189" i="1"/>
  <c r="C190" i="1"/>
  <c r="C191" i="1"/>
  <c r="C193" i="1"/>
  <c r="C196" i="1"/>
  <c r="C197" i="1"/>
  <c r="C198" i="1"/>
  <c r="C200" i="1"/>
  <c r="C199" i="1"/>
  <c r="C201" i="1"/>
  <c r="C202" i="1"/>
  <c r="C203" i="1"/>
  <c r="C207" i="1"/>
  <c r="C208" i="1"/>
  <c r="C219" i="1"/>
  <c r="C218" i="1"/>
  <c r="C275" i="1"/>
  <c r="C221" i="1"/>
  <c r="C222" i="1"/>
  <c r="C223" i="1"/>
  <c r="C224" i="1"/>
  <c r="C225" i="1"/>
  <c r="C227" i="1"/>
  <c r="C229" i="1"/>
  <c r="C233" i="1"/>
  <c r="C235" i="1"/>
  <c r="C236" i="1"/>
  <c r="C237" i="1"/>
  <c r="C238" i="1"/>
  <c r="C245" i="1"/>
  <c r="C246" i="1"/>
  <c r="C247" i="1"/>
  <c r="C1486" i="1"/>
  <c r="C249" i="1"/>
  <c r="C250" i="1"/>
  <c r="C254" i="1"/>
  <c r="C255" i="1"/>
  <c r="C256" i="1"/>
  <c r="C264" i="1"/>
  <c r="C265" i="1"/>
  <c r="C268" i="1"/>
  <c r="C266" i="1"/>
  <c r="C269" i="1"/>
  <c r="C270" i="1"/>
  <c r="C277" i="1"/>
  <c r="C278" i="1"/>
  <c r="C287" i="1"/>
  <c r="C288" i="1"/>
  <c r="C290" i="1"/>
  <c r="C291" i="1"/>
  <c r="C1876" i="1"/>
  <c r="C713" i="1"/>
  <c r="C293" i="1"/>
  <c r="C294" i="1"/>
  <c r="C299" i="1"/>
  <c r="C298" i="1"/>
  <c r="C302" i="1"/>
  <c r="C304" i="1"/>
  <c r="C305" i="1"/>
  <c r="C308" i="1"/>
  <c r="C309" i="1"/>
  <c r="C654" i="1"/>
  <c r="C312" i="1"/>
  <c r="C313" i="1"/>
  <c r="C314" i="1"/>
  <c r="C315" i="1"/>
  <c r="C316" i="1"/>
  <c r="C317" i="1"/>
  <c r="C319" i="1"/>
  <c r="C320" i="1"/>
  <c r="C322" i="1"/>
  <c r="C323" i="1"/>
  <c r="C324" i="1"/>
  <c r="C326" i="1"/>
  <c r="C331" i="1"/>
  <c r="C333" i="1"/>
  <c r="C334" i="1"/>
  <c r="C335" i="1"/>
  <c r="C336" i="1"/>
  <c r="C337" i="1"/>
  <c r="C338" i="1"/>
  <c r="C339" i="1"/>
  <c r="C341" i="1"/>
  <c r="C344" i="1"/>
  <c r="C1034" i="1"/>
  <c r="C346" i="1"/>
  <c r="C347" i="1"/>
  <c r="C358" i="1"/>
  <c r="C360" i="1"/>
  <c r="C359" i="1"/>
  <c r="C361" i="1"/>
  <c r="C363" i="1"/>
  <c r="C364" i="1"/>
  <c r="C365" i="1"/>
  <c r="C370" i="1"/>
  <c r="C371" i="1"/>
  <c r="C369" i="1"/>
  <c r="C373" i="1"/>
  <c r="C374" i="1"/>
  <c r="C375" i="1"/>
  <c r="C376" i="1"/>
  <c r="C377" i="1"/>
  <c r="C378" i="1"/>
  <c r="C379" i="1"/>
  <c r="C380" i="1"/>
  <c r="C381" i="1"/>
  <c r="C385" i="1"/>
  <c r="C387" i="1"/>
  <c r="C388" i="1"/>
  <c r="C389" i="1"/>
  <c r="C391" i="1"/>
  <c r="C392" i="1"/>
  <c r="C397" i="1"/>
  <c r="C399" i="1"/>
  <c r="C400" i="1"/>
  <c r="C741" i="1"/>
  <c r="C402" i="1"/>
  <c r="C404" i="1"/>
  <c r="C405" i="1"/>
  <c r="C408" i="1"/>
  <c r="C406" i="1"/>
  <c r="C409" i="1"/>
  <c r="C410" i="1"/>
  <c r="C412" i="1"/>
  <c r="C415" i="1"/>
  <c r="C416" i="1"/>
  <c r="C426" i="1"/>
  <c r="C425" i="1"/>
  <c r="C427" i="1"/>
  <c r="C774" i="1"/>
  <c r="C428" i="1"/>
  <c r="C431" i="1"/>
  <c r="C430" i="1"/>
  <c r="C432" i="1"/>
  <c r="C433" i="1"/>
  <c r="C89" i="1"/>
  <c r="C480" i="1"/>
  <c r="C435" i="1"/>
  <c r="C436" i="1"/>
  <c r="C437" i="1"/>
  <c r="C440" i="1"/>
  <c r="C441" i="1"/>
  <c r="C442" i="1"/>
  <c r="C443" i="1"/>
  <c r="C446" i="1"/>
  <c r="C306" i="1"/>
  <c r="C447" i="1"/>
  <c r="C449" i="1"/>
  <c r="C450" i="1"/>
  <c r="C451" i="1"/>
  <c r="C452" i="1"/>
  <c r="C453" i="1"/>
  <c r="C459" i="1"/>
  <c r="C460" i="1"/>
  <c r="C461" i="1"/>
  <c r="C463" i="1"/>
  <c r="C464" i="1"/>
  <c r="C468" i="1"/>
  <c r="C469" i="1"/>
  <c r="C470" i="1"/>
  <c r="C471" i="1"/>
  <c r="C472" i="1"/>
  <c r="C474" i="1"/>
  <c r="C481" i="1"/>
  <c r="C482" i="1"/>
  <c r="C484" i="1"/>
  <c r="C899" i="1"/>
  <c r="C771" i="1"/>
  <c r="C493" i="1"/>
  <c r="C495" i="1"/>
  <c r="C498" i="1"/>
  <c r="C499" i="1"/>
  <c r="C506" i="1"/>
  <c r="C505" i="1"/>
  <c r="C509" i="1"/>
  <c r="C511" i="1"/>
  <c r="C512" i="1"/>
  <c r="C513" i="1"/>
  <c r="C514" i="1"/>
  <c r="C515" i="1"/>
  <c r="C516" i="1"/>
  <c r="C517" i="1"/>
  <c r="C520" i="1"/>
  <c r="C521" i="1"/>
  <c r="C524" i="1"/>
  <c r="C525" i="1"/>
  <c r="C526" i="1"/>
  <c r="C529" i="1"/>
  <c r="C528" i="1"/>
  <c r="C530" i="1"/>
  <c r="C531" i="1"/>
  <c r="C532" i="1"/>
  <c r="C533" i="1"/>
  <c r="C538" i="1"/>
  <c r="C536" i="1"/>
  <c r="C540" i="1"/>
  <c r="C539" i="1"/>
  <c r="C541" i="1"/>
  <c r="C542" i="1"/>
  <c r="C543" i="1"/>
  <c r="C544" i="1"/>
  <c r="C545" i="1"/>
  <c r="C546" i="1"/>
  <c r="C555" i="1"/>
  <c r="C564" i="1"/>
  <c r="C565" i="1"/>
  <c r="C570" i="1"/>
  <c r="C571" i="1"/>
  <c r="C572" i="1"/>
  <c r="C573" i="1"/>
  <c r="C574" i="1"/>
  <c r="C575" i="1"/>
  <c r="C576" i="1"/>
  <c r="C579" i="1"/>
  <c r="C580" i="1"/>
  <c r="C581" i="1"/>
  <c r="C582" i="1"/>
  <c r="C583" i="1"/>
  <c r="C584" i="1"/>
  <c r="C585" i="1"/>
  <c r="C588" i="1"/>
  <c r="C589" i="1"/>
  <c r="C590" i="1"/>
  <c r="C592" i="1"/>
  <c r="C593" i="1"/>
  <c r="C594" i="1"/>
  <c r="C599" i="1"/>
  <c r="C605" i="1"/>
  <c r="C601" i="1"/>
  <c r="C602" i="1"/>
  <c r="C604" i="1"/>
  <c r="C603" i="1"/>
  <c r="C606" i="1"/>
  <c r="C611" i="1"/>
  <c r="C614" i="1"/>
  <c r="C613" i="1"/>
  <c r="C615" i="1"/>
  <c r="C612" i="1"/>
  <c r="C623" i="1"/>
  <c r="C1387" i="1"/>
  <c r="C632" i="1"/>
  <c r="C633" i="1"/>
  <c r="C636" i="1"/>
  <c r="C638" i="1"/>
  <c r="C637" i="1"/>
  <c r="C639" i="1"/>
  <c r="C642" i="1"/>
  <c r="C645" i="1"/>
  <c r="C646" i="1"/>
  <c r="C647" i="1"/>
  <c r="C650" i="1"/>
  <c r="C652" i="1"/>
  <c r="C655" i="1"/>
  <c r="C656" i="1"/>
  <c r="C657" i="1"/>
  <c r="C658" i="1"/>
  <c r="C659" i="1"/>
  <c r="C660" i="1"/>
  <c r="C661" i="1"/>
  <c r="C663" i="1"/>
  <c r="C665" i="1"/>
  <c r="C667" i="1"/>
  <c r="C668" i="1"/>
  <c r="C669" i="1"/>
  <c r="C679" i="1"/>
  <c r="C680" i="1"/>
  <c r="C678" i="1"/>
  <c r="C681" i="1"/>
  <c r="C682" i="1"/>
  <c r="C683" i="1"/>
  <c r="C690" i="1"/>
  <c r="C702" i="1"/>
  <c r="C703" i="1"/>
  <c r="C704" i="1"/>
  <c r="C708" i="1"/>
  <c r="C710" i="1"/>
  <c r="C709" i="1"/>
  <c r="C711" i="1"/>
  <c r="C716" i="1"/>
  <c r="C717" i="1"/>
  <c r="C719" i="1"/>
  <c r="C720" i="1"/>
  <c r="C721" i="1"/>
  <c r="C722" i="1"/>
  <c r="C723" i="1"/>
  <c r="C724" i="1"/>
  <c r="C725" i="1"/>
  <c r="C726" i="1"/>
  <c r="C729" i="1"/>
  <c r="C730" i="1"/>
  <c r="C731" i="1"/>
  <c r="C732" i="1"/>
  <c r="C733" i="1"/>
  <c r="C734" i="1"/>
  <c r="C735" i="1"/>
  <c r="C739" i="1"/>
  <c r="C878" i="1"/>
  <c r="C740" i="1"/>
  <c r="C742" i="1"/>
  <c r="C743" i="1"/>
  <c r="C744" i="1"/>
  <c r="C747" i="1"/>
  <c r="C748" i="1"/>
  <c r="C749" i="1"/>
  <c r="C750" i="1"/>
  <c r="C751" i="1"/>
  <c r="C752" i="1"/>
  <c r="C753" i="1"/>
  <c r="C759" i="1"/>
  <c r="C760" i="1"/>
  <c r="C761" i="1"/>
  <c r="C772" i="1"/>
  <c r="C773" i="1"/>
  <c r="C1608" i="1"/>
  <c r="C775" i="1"/>
  <c r="C779" i="1"/>
  <c r="C501" i="1"/>
  <c r="C780" i="1"/>
  <c r="C781" i="1"/>
  <c r="C782" i="1"/>
  <c r="C784" i="1"/>
  <c r="C785" i="1"/>
  <c r="C789" i="1"/>
  <c r="C790" i="1"/>
  <c r="C791" i="1"/>
  <c r="C792" i="1"/>
  <c r="C793" i="1"/>
  <c r="C794" i="1"/>
  <c r="C795" i="1"/>
  <c r="C796" i="1"/>
  <c r="C798" i="1"/>
  <c r="C800" i="1"/>
  <c r="C801" i="1"/>
  <c r="C523" i="1"/>
  <c r="C802" i="1"/>
  <c r="C805" i="1"/>
  <c r="C806" i="1"/>
  <c r="C812" i="1"/>
  <c r="C807" i="1"/>
  <c r="C799" i="1"/>
  <c r="C811" i="1"/>
  <c r="C814" i="1"/>
  <c r="C815" i="1"/>
  <c r="C818" i="1"/>
  <c r="C822" i="1"/>
  <c r="C820" i="1"/>
  <c r="C821" i="1"/>
  <c r="C823" i="1"/>
  <c r="C824" i="1"/>
  <c r="C826" i="1"/>
  <c r="C827" i="1"/>
  <c r="C829" i="1"/>
  <c r="C839" i="1"/>
  <c r="C840" i="1"/>
  <c r="C845" i="1"/>
  <c r="C846" i="1"/>
  <c r="C847" i="1"/>
  <c r="C849" i="1"/>
  <c r="C850" i="1"/>
  <c r="C852" i="1"/>
  <c r="C851" i="1"/>
  <c r="C854" i="1"/>
  <c r="C855" i="1"/>
  <c r="C858" i="1"/>
  <c r="C860" i="1"/>
  <c r="C861" i="1"/>
  <c r="C862" i="1"/>
  <c r="C865" i="1"/>
  <c r="C866" i="1"/>
  <c r="C879" i="1"/>
  <c r="C867" i="1"/>
  <c r="C868" i="1"/>
  <c r="C869" i="1"/>
  <c r="C870" i="1"/>
  <c r="C871" i="1"/>
  <c r="C872" i="1"/>
  <c r="C873" i="1"/>
  <c r="C874" i="1"/>
  <c r="C877" i="1"/>
  <c r="C880" i="1"/>
  <c r="C881" i="1"/>
  <c r="C882" i="1"/>
  <c r="C883" i="1"/>
  <c r="C884" i="1"/>
  <c r="C885" i="1"/>
  <c r="C888" i="1"/>
  <c r="C889" i="1"/>
  <c r="C890" i="1"/>
  <c r="C892" i="1"/>
  <c r="C893" i="1"/>
  <c r="C894" i="1"/>
  <c r="C895" i="1"/>
  <c r="C908" i="1"/>
  <c r="C911" i="1"/>
  <c r="C913" i="1"/>
  <c r="C916" i="1"/>
  <c r="C915" i="1"/>
  <c r="C914" i="1"/>
  <c r="C917" i="1"/>
  <c r="C920" i="1"/>
  <c r="C921" i="1"/>
  <c r="C924" i="1"/>
  <c r="C925" i="1"/>
  <c r="C926" i="1"/>
  <c r="C927" i="1"/>
  <c r="C649" i="1"/>
  <c r="C928" i="1"/>
  <c r="C929" i="1"/>
  <c r="C931" i="1"/>
  <c r="C934" i="1"/>
  <c r="C935" i="1"/>
  <c r="C936" i="1"/>
  <c r="C937" i="1"/>
  <c r="C938" i="1"/>
  <c r="C939" i="1"/>
  <c r="C948" i="1"/>
  <c r="C940" i="1"/>
  <c r="C941" i="1"/>
  <c r="C945" i="1"/>
  <c r="C946" i="1"/>
  <c r="C947" i="1"/>
  <c r="C949" i="1"/>
  <c r="C950" i="1"/>
  <c r="C951" i="1"/>
  <c r="C952" i="1"/>
  <c r="C953" i="1"/>
  <c r="C957" i="1"/>
  <c r="C958" i="1"/>
  <c r="C959" i="1"/>
  <c r="C962" i="1"/>
  <c r="C963" i="1"/>
  <c r="C964" i="1"/>
  <c r="C918" i="1"/>
  <c r="C967" i="1"/>
  <c r="C978" i="1"/>
  <c r="C980" i="1"/>
  <c r="C981" i="1"/>
  <c r="C986" i="1"/>
  <c r="C987" i="1"/>
  <c r="C988" i="1"/>
  <c r="C989" i="1"/>
  <c r="C995" i="1"/>
  <c r="C996" i="1"/>
  <c r="C998" i="1"/>
  <c r="C999" i="1"/>
  <c r="C1000" i="1"/>
  <c r="C1001" i="1"/>
  <c r="C1002" i="1"/>
  <c r="C1005" i="1"/>
  <c r="C1006" i="1"/>
  <c r="C1007" i="1"/>
  <c r="C1008" i="1"/>
  <c r="C1011" i="1"/>
  <c r="C1015" i="1"/>
  <c r="C1017" i="1"/>
  <c r="C1018" i="1"/>
  <c r="C1010" i="1"/>
  <c r="C1019" i="1"/>
  <c r="C1020" i="1"/>
  <c r="C1021" i="1"/>
  <c r="C1024" i="1"/>
  <c r="C891" i="1"/>
  <c r="C1028" i="1"/>
  <c r="C1029" i="1"/>
  <c r="C1030" i="1"/>
  <c r="C1035" i="1"/>
  <c r="C1036" i="1"/>
  <c r="C1048" i="1"/>
  <c r="C1050" i="1"/>
  <c r="C1049" i="1"/>
  <c r="C1051" i="1"/>
  <c r="C1055" i="1"/>
  <c r="C1054" i="1"/>
  <c r="C1053" i="1"/>
  <c r="C1057" i="1"/>
  <c r="C1061" i="1"/>
  <c r="C1062" i="1"/>
  <c r="C1066" i="1"/>
  <c r="C1067" i="1"/>
  <c r="C1068" i="1"/>
  <c r="C1071" i="1"/>
  <c r="C1072" i="1"/>
  <c r="C1073" i="1"/>
  <c r="C1074" i="1"/>
  <c r="C1075" i="1"/>
  <c r="C1077" i="1"/>
  <c r="C1078" i="1"/>
  <c r="C1079" i="1"/>
  <c r="C1080" i="1"/>
  <c r="C1081" i="1"/>
  <c r="C1085" i="1"/>
  <c r="C1087" i="1"/>
  <c r="C1088" i="1"/>
  <c r="C1090" i="1"/>
  <c r="C1092" i="1"/>
  <c r="C1093" i="1"/>
  <c r="C1094" i="1"/>
  <c r="C1096" i="1"/>
  <c r="C1095" i="1"/>
  <c r="C1098" i="1"/>
  <c r="C1099" i="1"/>
  <c r="C1100" i="1"/>
  <c r="C1104" i="1"/>
  <c r="C1105" i="1"/>
  <c r="C1115" i="1"/>
  <c r="C1117" i="1"/>
  <c r="C1118" i="1"/>
  <c r="C1123" i="1"/>
  <c r="C1120" i="1"/>
  <c r="C1121" i="1"/>
  <c r="C1122" i="1"/>
  <c r="C1679" i="1"/>
  <c r="C1126" i="1"/>
  <c r="C1128" i="1"/>
  <c r="C1130" i="1"/>
  <c r="C1131" i="1"/>
  <c r="C1132" i="1"/>
  <c r="C1134" i="1"/>
  <c r="C1135" i="1"/>
  <c r="C1136" i="1"/>
  <c r="C1137" i="1"/>
  <c r="C1138" i="1"/>
  <c r="C1142" i="1"/>
  <c r="C1143" i="1"/>
  <c r="C1145" i="1"/>
  <c r="C1146" i="1"/>
  <c r="C1831" i="1"/>
  <c r="C1148" i="1"/>
  <c r="C1149" i="1"/>
  <c r="C1152" i="1"/>
  <c r="C1153" i="1"/>
  <c r="C1147" i="1"/>
  <c r="C1155" i="1"/>
  <c r="C1156" i="1"/>
  <c r="C1157" i="1"/>
  <c r="C1158" i="1"/>
  <c r="C1162" i="1"/>
  <c r="C1164" i="1"/>
  <c r="C1154" i="1"/>
  <c r="C1854" i="1"/>
  <c r="C1167" i="1"/>
  <c r="C1507" i="1"/>
  <c r="C1168" i="1"/>
  <c r="C1169" i="1"/>
  <c r="C1174" i="1"/>
  <c r="C1175" i="1"/>
  <c r="C1184" i="1"/>
  <c r="C1185" i="1"/>
  <c r="C1189" i="1"/>
  <c r="C1191" i="1"/>
  <c r="C1192" i="1"/>
  <c r="C1193" i="1"/>
  <c r="C1197" i="1"/>
  <c r="C1199" i="1"/>
  <c r="C1201" i="1"/>
  <c r="C1202" i="1"/>
  <c r="C1203" i="1"/>
  <c r="C1205" i="1"/>
  <c r="C1207" i="1"/>
  <c r="C1209" i="1"/>
  <c r="C1212" i="1"/>
  <c r="C1213" i="1"/>
  <c r="C1214" i="1"/>
  <c r="C1215" i="1"/>
  <c r="C1218" i="1"/>
  <c r="C1220" i="1"/>
  <c r="C1221" i="1"/>
  <c r="C1224" i="1"/>
  <c r="C1225" i="1"/>
  <c r="C1226" i="1"/>
  <c r="C1227" i="1"/>
  <c r="C1228" i="1"/>
  <c r="C1231" i="1"/>
  <c r="C1232" i="1"/>
  <c r="C1233" i="1"/>
  <c r="C1234" i="1"/>
  <c r="C1235" i="1"/>
  <c r="C1240" i="1"/>
  <c r="C1241" i="1"/>
  <c r="C1242" i="1"/>
  <c r="C1252" i="1"/>
  <c r="C1260" i="1"/>
  <c r="C1258" i="1"/>
  <c r="C1259" i="1"/>
  <c r="C1261" i="1"/>
  <c r="C1262" i="1"/>
  <c r="C1264" i="1"/>
  <c r="C1266" i="1"/>
  <c r="C1265" i="1"/>
  <c r="C1268" i="1"/>
  <c r="C1270" i="1"/>
  <c r="C1271" i="1"/>
  <c r="C1272" i="1"/>
  <c r="C1273" i="1"/>
  <c r="C1274" i="1"/>
  <c r="C1275" i="1"/>
  <c r="C1276" i="1"/>
  <c r="C1279" i="1"/>
  <c r="C1280" i="1"/>
  <c r="C1283" i="1"/>
  <c r="C1284" i="1"/>
  <c r="C1285" i="1"/>
  <c r="C1286" i="1"/>
  <c r="C1289" i="1"/>
  <c r="C1290" i="1"/>
  <c r="C1291" i="1"/>
  <c r="C1296" i="1"/>
  <c r="C1299" i="1"/>
  <c r="C1300" i="1"/>
  <c r="C1298" i="1"/>
  <c r="C1301" i="1"/>
  <c r="C1306" i="1"/>
  <c r="C1308" i="1"/>
  <c r="C1319" i="1"/>
  <c r="C1318" i="1"/>
  <c r="C1320" i="1"/>
  <c r="C1321" i="1"/>
  <c r="C1323" i="1"/>
  <c r="C1324" i="1"/>
  <c r="C1325" i="1"/>
  <c r="C367" i="1"/>
  <c r="C1329" i="1"/>
  <c r="C1330" i="1"/>
  <c r="C1335" i="1"/>
  <c r="C1336" i="1"/>
  <c r="C1337" i="1"/>
  <c r="C1338" i="1"/>
  <c r="C1340" i="1"/>
  <c r="C1341" i="1"/>
  <c r="C1342" i="1"/>
  <c r="C1343" i="1"/>
  <c r="C1344" i="1"/>
  <c r="C1346" i="1"/>
  <c r="C1347" i="1"/>
  <c r="C1348" i="1"/>
  <c r="C1349" i="1"/>
  <c r="C1353" i="1"/>
  <c r="C1354" i="1"/>
  <c r="C1355" i="1"/>
  <c r="C1357" i="1"/>
  <c r="C1359" i="1"/>
  <c r="C1363" i="1"/>
  <c r="C1367" i="1"/>
  <c r="C1368" i="1"/>
  <c r="C1365" i="1"/>
  <c r="C1366" i="1"/>
  <c r="C1369" i="1"/>
  <c r="C1370" i="1"/>
  <c r="C1371" i="1"/>
  <c r="C1372" i="1"/>
  <c r="C1373" i="1"/>
  <c r="C1375" i="1"/>
  <c r="C1376" i="1"/>
  <c r="C1377" i="1"/>
  <c r="C1390" i="1"/>
  <c r="C1388" i="1"/>
  <c r="C1394" i="1"/>
  <c r="C1395" i="1"/>
  <c r="C1396" i="1"/>
  <c r="C1397" i="1"/>
  <c r="C1398" i="1"/>
  <c r="C1400" i="1"/>
  <c r="C1401" i="1"/>
  <c r="C1402" i="1"/>
  <c r="C1405" i="1"/>
  <c r="C1406" i="1"/>
  <c r="C648" i="1"/>
  <c r="C1407" i="1"/>
  <c r="C1408" i="1"/>
  <c r="C1409" i="1"/>
  <c r="C1410" i="1"/>
  <c r="C1411" i="1"/>
  <c r="C1417" i="1"/>
  <c r="C1418" i="1"/>
  <c r="C1419" i="1"/>
  <c r="C1420" i="1"/>
  <c r="C1421" i="1"/>
  <c r="C1425" i="1"/>
  <c r="C1426" i="1"/>
  <c r="C1428" i="1"/>
  <c r="C1430" i="1"/>
  <c r="C1422" i="1"/>
  <c r="C1433" i="1"/>
  <c r="C1434" i="1"/>
  <c r="C1435" i="1"/>
  <c r="C1437" i="1"/>
  <c r="C1439" i="1"/>
  <c r="C1436" i="1"/>
  <c r="C1440" i="1"/>
  <c r="C1441" i="1"/>
  <c r="C1444" i="1"/>
  <c r="C1445" i="1"/>
  <c r="C1446" i="1"/>
  <c r="C1455" i="1"/>
  <c r="C1456" i="1"/>
  <c r="C1457" i="1"/>
  <c r="C1461" i="1"/>
  <c r="C1462" i="1"/>
  <c r="C1463" i="1"/>
  <c r="C1464" i="1"/>
  <c r="C1465" i="1"/>
  <c r="C1466" i="1"/>
  <c r="C1469" i="1"/>
  <c r="C1470" i="1"/>
  <c r="C1473" i="1"/>
  <c r="C1474" i="1"/>
  <c r="C1475" i="1"/>
  <c r="C1476" i="1"/>
  <c r="C856" i="1"/>
  <c r="C1478" i="1"/>
  <c r="C1479" i="1"/>
  <c r="C859" i="1"/>
  <c r="C1480" i="1"/>
  <c r="C1482" i="1"/>
  <c r="C1483" i="1"/>
  <c r="C1487" i="1"/>
  <c r="C1488" i="1"/>
  <c r="C1492" i="1"/>
  <c r="C1493" i="1"/>
  <c r="C1494" i="1"/>
  <c r="C1485" i="1"/>
  <c r="C1497" i="1"/>
  <c r="C1489" i="1"/>
  <c r="C1498" i="1"/>
  <c r="C1500" i="1"/>
  <c r="C1505" i="1"/>
  <c r="C1509" i="1"/>
  <c r="C1510" i="1"/>
  <c r="C1508" i="1"/>
  <c r="C1511" i="1"/>
  <c r="C1515" i="1"/>
  <c r="C1516" i="1"/>
  <c r="C1526" i="1"/>
  <c r="C1528" i="1"/>
  <c r="C1530" i="1"/>
  <c r="C1531" i="1"/>
  <c r="C1532" i="1"/>
  <c r="C1537" i="1"/>
  <c r="C1536" i="1"/>
  <c r="C1746" i="1"/>
  <c r="C1538" i="1"/>
  <c r="C1542" i="1"/>
  <c r="C1543" i="1"/>
  <c r="C1544" i="1"/>
  <c r="C1545" i="1"/>
  <c r="C1546" i="1"/>
  <c r="C1547" i="1"/>
  <c r="C1549" i="1"/>
  <c r="C1550" i="1"/>
  <c r="C1551" i="1"/>
  <c r="C1554" i="1"/>
  <c r="C1555" i="1"/>
  <c r="C1556" i="1"/>
  <c r="C1557" i="1"/>
  <c r="C1558" i="1"/>
  <c r="C1562" i="1"/>
  <c r="C1563" i="1"/>
  <c r="C1565" i="1"/>
  <c r="C1566" i="1"/>
  <c r="C1567" i="1"/>
  <c r="C1568" i="1"/>
  <c r="C1569" i="1"/>
  <c r="C1571" i="1"/>
  <c r="C1573" i="1"/>
  <c r="C1572" i="1"/>
  <c r="C1575" i="1"/>
  <c r="C1574" i="1"/>
  <c r="C1577" i="1"/>
  <c r="C1578" i="1"/>
  <c r="C1579" i="1"/>
  <c r="C1580" i="1"/>
  <c r="C1058" i="1"/>
  <c r="C1584" i="1"/>
  <c r="C1585" i="1"/>
  <c r="C1595" i="1"/>
  <c r="C1596" i="1"/>
  <c r="C1597" i="1"/>
  <c r="C1601" i="1"/>
  <c r="C1602" i="1"/>
  <c r="C1603" i="1"/>
  <c r="C1604" i="1"/>
  <c r="C1606" i="1"/>
  <c r="C1609" i="1"/>
  <c r="C1607" i="1"/>
  <c r="C1612" i="1"/>
  <c r="C1613" i="1"/>
  <c r="C1614" i="1"/>
  <c r="C1615" i="1"/>
  <c r="C1616" i="1"/>
  <c r="C1618" i="1"/>
  <c r="C1619" i="1"/>
  <c r="C1620" i="1"/>
  <c r="C1622" i="1"/>
  <c r="C1623" i="1"/>
  <c r="C1624" i="1"/>
  <c r="C1625" i="1"/>
  <c r="C1626" i="1"/>
  <c r="C1627" i="1"/>
  <c r="C1628" i="1"/>
  <c r="C1629" i="1"/>
  <c r="C1632" i="1"/>
  <c r="C1633" i="1"/>
  <c r="C1634" i="1"/>
  <c r="C1636" i="1"/>
  <c r="C1637" i="1"/>
  <c r="C1638" i="1"/>
  <c r="C1643" i="1"/>
  <c r="C1645" i="1"/>
  <c r="C1647" i="1"/>
  <c r="C1648" i="1"/>
  <c r="C1649" i="1"/>
  <c r="C1646" i="1"/>
  <c r="C1650" i="1"/>
  <c r="C1651" i="1"/>
  <c r="C1653" i="1"/>
  <c r="C1654" i="1"/>
  <c r="C1664" i="1"/>
  <c r="C1665" i="1"/>
  <c r="C1666" i="1"/>
  <c r="C1667" i="1"/>
  <c r="C1669" i="1"/>
  <c r="C1670" i="1"/>
  <c r="C1671" i="1"/>
  <c r="C1673" i="1"/>
  <c r="C1674" i="1"/>
  <c r="C1675" i="1"/>
  <c r="C1677" i="1"/>
  <c r="C1680" i="1"/>
  <c r="C1681" i="1"/>
  <c r="C1683" i="1"/>
  <c r="C1684" i="1"/>
  <c r="C1685" i="1"/>
  <c r="C1686" i="1"/>
  <c r="C857" i="1"/>
  <c r="C1688" i="1"/>
  <c r="C1689" i="1"/>
  <c r="C1695" i="1"/>
  <c r="C1696" i="1"/>
  <c r="C1144" i="1"/>
  <c r="C1698" i="1"/>
  <c r="C1699" i="1"/>
  <c r="C1700" i="1"/>
  <c r="C1701" i="1"/>
  <c r="C1703" i="1"/>
  <c r="C1705" i="1"/>
  <c r="C1706" i="1"/>
  <c r="C1707" i="1"/>
  <c r="C1710" i="1"/>
  <c r="C1712" i="1"/>
  <c r="C1714" i="1"/>
  <c r="C1715" i="1"/>
  <c r="C1718" i="1"/>
  <c r="C1719" i="1"/>
  <c r="C1720" i="1"/>
  <c r="C1735" i="1"/>
  <c r="C1736" i="1"/>
  <c r="C1737" i="1"/>
  <c r="C1738" i="1"/>
  <c r="C1741" i="1"/>
  <c r="C1740" i="1"/>
  <c r="C1742" i="1"/>
  <c r="C1792" i="1"/>
  <c r="C1743" i="1"/>
  <c r="C1747" i="1"/>
  <c r="C1269" i="1"/>
  <c r="C1751" i="1"/>
  <c r="C1752" i="1"/>
  <c r="C1753" i="1"/>
  <c r="C1756" i="1"/>
  <c r="C1758" i="1"/>
  <c r="C1761" i="1"/>
  <c r="C1762" i="1"/>
  <c r="C1765" i="1"/>
  <c r="C1766" i="1"/>
  <c r="C1767" i="1"/>
  <c r="C1768" i="1"/>
  <c r="C1769" i="1"/>
  <c r="C1770" i="1"/>
  <c r="C1772" i="1"/>
  <c r="C1773" i="1"/>
  <c r="C1774" i="1"/>
  <c r="C1764" i="1"/>
  <c r="C1776" i="1"/>
  <c r="C1777" i="1"/>
  <c r="C1785" i="1"/>
  <c r="C1781" i="1"/>
  <c r="C1782" i="1"/>
  <c r="C1295" i="1"/>
  <c r="C1783" i="1"/>
  <c r="C1787" i="1"/>
  <c r="C1788" i="1"/>
  <c r="C1794" i="1"/>
  <c r="C1805" i="1"/>
  <c r="C1804" i="1"/>
  <c r="C1808" i="1"/>
  <c r="C1810" i="1"/>
  <c r="C1813" i="1"/>
  <c r="C1816" i="1"/>
  <c r="C1815" i="1"/>
  <c r="C1818" i="1"/>
  <c r="C1817" i="1"/>
  <c r="C1821" i="1"/>
  <c r="C1822" i="1"/>
  <c r="C1823" i="1"/>
  <c r="C1825" i="1"/>
  <c r="C1133" i="1"/>
  <c r="C1828" i="1"/>
  <c r="C1834" i="1"/>
  <c r="C1838" i="1"/>
  <c r="C1842" i="1"/>
  <c r="C1843" i="1"/>
  <c r="C1844" i="1"/>
  <c r="C1846" i="1"/>
  <c r="C1851" i="1"/>
  <c r="C1852" i="1"/>
  <c r="C1853" i="1"/>
  <c r="C1713" i="1"/>
  <c r="C1856" i="1"/>
  <c r="C1166" i="1"/>
  <c r="C1857" i="1"/>
  <c r="C1861" i="1"/>
  <c r="C1863" i="1"/>
  <c r="C1872" i="1"/>
  <c r="C1873" i="1"/>
  <c r="C1874" i="1"/>
  <c r="C778" i="1"/>
  <c r="C1878" i="1"/>
  <c r="C1879" i="1"/>
  <c r="C1880" i="1"/>
  <c r="C1882" i="1"/>
  <c r="C1886" i="1"/>
  <c r="C1887" i="1"/>
  <c r="C1889" i="1"/>
  <c r="C1891" i="1"/>
  <c r="C1892" i="1"/>
  <c r="C1893" i="1"/>
  <c r="C1894" i="1"/>
  <c r="C1898" i="1"/>
  <c r="C1899" i="1"/>
  <c r="C1900" i="1"/>
  <c r="C1901" i="1"/>
  <c r="C1902" i="1"/>
  <c r="C1904" i="1"/>
  <c r="C1905" i="1"/>
  <c r="C1906" i="1"/>
  <c r="C1910" i="1"/>
  <c r="C1911" i="1"/>
  <c r="C1913" i="1"/>
  <c r="C1914" i="1"/>
  <c r="C1920" i="1"/>
  <c r="C1921" i="1"/>
  <c r="C1924" i="1"/>
  <c r="C1922" i="1"/>
  <c r="C1923" i="1"/>
  <c r="C1931" i="1"/>
  <c r="C1932" i="1"/>
  <c r="E1245" i="1" l="1"/>
  <c r="G1058" i="7"/>
  <c r="G1056" i="7"/>
  <c r="G1050" i="7"/>
  <c r="G1057" i="7"/>
  <c r="C284" i="1" s="1"/>
  <c r="G1055" i="7"/>
  <c r="C905" i="1" s="1"/>
  <c r="G1054" i="7"/>
  <c r="C974" i="1" s="1"/>
  <c r="G1053" i="7"/>
  <c r="C836" i="1" s="1"/>
  <c r="G1052" i="7"/>
  <c r="C1801" i="1" s="1"/>
  <c r="G1051" i="7"/>
  <c r="C1593" i="1" s="1"/>
  <c r="G1049" i="7"/>
  <c r="C1112" i="1" s="1"/>
  <c r="G1026" i="7"/>
  <c r="G1022" i="7"/>
  <c r="C906" i="1" s="1"/>
  <c r="G1016" i="7"/>
  <c r="G1014" i="7"/>
  <c r="G1005" i="7"/>
  <c r="G1003" i="7"/>
  <c r="G1000" i="7"/>
  <c r="G1048" i="7"/>
  <c r="C8" i="1" s="1"/>
  <c r="G1047" i="7"/>
  <c r="C285" i="1" s="1"/>
  <c r="G1046" i="7"/>
  <c r="G1045" i="7"/>
  <c r="C1661" i="1" s="1"/>
  <c r="G1044" i="7"/>
  <c r="C1113" i="1" s="1"/>
  <c r="G1043" i="7"/>
  <c r="C423" i="1" s="1"/>
  <c r="G1042" i="7"/>
  <c r="C1802" i="1" s="1"/>
  <c r="G1041" i="7"/>
  <c r="C1453" i="1" s="1"/>
  <c r="G1040" i="7"/>
  <c r="C1733" i="1" s="1"/>
  <c r="G1039" i="7"/>
  <c r="G1038" i="7"/>
  <c r="G1037" i="7"/>
  <c r="C1045" i="1" s="1"/>
  <c r="G1036" i="7"/>
  <c r="C975" i="1" s="1"/>
  <c r="G1035" i="7"/>
  <c r="C1662" i="1" s="1"/>
  <c r="G1034" i="7"/>
  <c r="C768" i="1" s="1"/>
  <c r="G1032" i="7"/>
  <c r="C629" i="1" s="1"/>
  <c r="G1031" i="7"/>
  <c r="C1181" i="1" s="1"/>
  <c r="G1030" i="7"/>
  <c r="C700" i="1" s="1"/>
  <c r="G1029" i="7"/>
  <c r="C1044" i="1" s="1"/>
  <c r="G1028" i="7"/>
  <c r="C1248" i="1" s="1"/>
  <c r="G1027" i="7"/>
  <c r="C1732" i="1" s="1"/>
  <c r="G1025" i="7"/>
  <c r="C214" i="1" s="1"/>
  <c r="G1024" i="7"/>
  <c r="C561" i="1" s="1"/>
  <c r="G1023" i="7"/>
  <c r="C1385" i="1" s="1"/>
  <c r="G1021" i="7"/>
  <c r="C698" i="1" s="1"/>
  <c r="G1020" i="7"/>
  <c r="C7" i="1" s="1"/>
  <c r="G1019" i="7"/>
  <c r="C630" i="1" s="1"/>
  <c r="G1018" i="7"/>
  <c r="C1523" i="1" s="1"/>
  <c r="G1017" i="7"/>
  <c r="G1015" i="7"/>
  <c r="C490" i="1" s="1"/>
  <c r="G1012" i="7"/>
  <c r="C145" i="1" s="1"/>
  <c r="G1011" i="7"/>
  <c r="C1591" i="1" s="1"/>
  <c r="G1010" i="7"/>
  <c r="C837" i="1" s="1"/>
  <c r="G1009" i="7"/>
  <c r="C354" i="1" s="1"/>
  <c r="G1008" i="7"/>
  <c r="C1869" i="1" s="1"/>
  <c r="G1007" i="7"/>
  <c r="C1182" i="1" s="1"/>
  <c r="G1006" i="7"/>
  <c r="C769" i="1" s="1"/>
  <c r="G1004" i="7"/>
  <c r="G1002" i="7"/>
  <c r="C1043" i="1" s="1"/>
  <c r="G1001" i="7"/>
  <c r="C146" i="1" s="1"/>
  <c r="G999" i="7"/>
  <c r="C422" i="1" s="1"/>
  <c r="G998" i="7"/>
  <c r="C491" i="1" s="1"/>
  <c r="G997" i="7"/>
  <c r="C1731" i="1" s="1"/>
  <c r="G996" i="7"/>
  <c r="G995" i="7"/>
  <c r="G994" i="7"/>
  <c r="C1522" i="1" s="1"/>
  <c r="G993" i="7"/>
  <c r="C1870" i="1" s="1"/>
  <c r="G992" i="7"/>
  <c r="C77" i="1" s="1"/>
  <c r="G991" i="7"/>
  <c r="C1452" i="1" s="1"/>
  <c r="G990" i="7"/>
  <c r="C1314" i="1" s="1"/>
  <c r="G989" i="7"/>
  <c r="G988" i="7"/>
  <c r="C1315" i="1" s="1"/>
  <c r="G987" i="7"/>
  <c r="C215" i="1" s="1"/>
  <c r="G986" i="7"/>
  <c r="C355" i="1" s="1"/>
  <c r="G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016" i="7"/>
  <c r="S1017" i="7"/>
  <c r="S1018" i="7"/>
  <c r="S1019" i="7"/>
  <c r="S1020" i="7"/>
  <c r="S1021" i="7"/>
  <c r="S1022" i="7"/>
  <c r="S1023" i="7"/>
  <c r="S1024" i="7"/>
  <c r="S1025" i="7"/>
  <c r="S1026" i="7"/>
  <c r="S1027" i="7"/>
  <c r="S1028" i="7"/>
  <c r="S1029" i="7"/>
  <c r="S1030" i="7"/>
  <c r="S1031" i="7"/>
  <c r="S1032" i="7"/>
  <c r="S1033" i="7"/>
  <c r="S1034" i="7"/>
  <c r="S1035" i="7"/>
  <c r="S1036" i="7"/>
  <c r="S1037" i="7"/>
  <c r="S1038" i="7"/>
  <c r="S1039" i="7"/>
  <c r="S1040" i="7"/>
  <c r="S1041" i="7"/>
  <c r="S1042" i="7"/>
  <c r="S1043" i="7"/>
  <c r="S1044" i="7"/>
  <c r="S1045" i="7"/>
  <c r="S1046" i="7"/>
  <c r="S1047" i="7"/>
  <c r="S1048" i="7"/>
  <c r="S1049" i="7"/>
  <c r="S1050" i="7"/>
  <c r="S1051" i="7"/>
  <c r="S1052" i="7"/>
  <c r="S1053" i="7"/>
  <c r="S1054" i="7"/>
  <c r="S1055" i="7"/>
  <c r="S1056" i="7"/>
  <c r="S1057" i="7"/>
  <c r="S1058" i="7"/>
  <c r="S985" i="7"/>
  <c r="H735" i="7"/>
  <c r="H844" i="7"/>
  <c r="H728" i="7"/>
  <c r="H836" i="7"/>
  <c r="H1246" i="7"/>
  <c r="H63" i="7"/>
  <c r="H806" i="7"/>
  <c r="H1220" i="7"/>
  <c r="H49" i="7"/>
  <c r="H1132" i="7"/>
  <c r="H1136" i="7"/>
  <c r="H832" i="7"/>
  <c r="H1239" i="7"/>
  <c r="H798" i="7"/>
  <c r="H42" i="7"/>
  <c r="H1143" i="7"/>
  <c r="H1248" i="7"/>
  <c r="H1148" i="7"/>
  <c r="H740" i="7"/>
  <c r="H825" i="7"/>
  <c r="H1128" i="7"/>
  <c r="H39" i="7"/>
  <c r="H843" i="7"/>
  <c r="H1587" i="7"/>
  <c r="H748" i="7"/>
  <c r="H326" i="7"/>
  <c r="H808" i="7"/>
  <c r="H1216" i="7"/>
  <c r="H1137" i="7"/>
  <c r="H1147" i="7"/>
  <c r="H1206" i="7"/>
  <c r="H25" i="7"/>
  <c r="H36" i="7"/>
  <c r="H800" i="7"/>
  <c r="H1131" i="7"/>
  <c r="H807" i="7"/>
  <c r="H734" i="7"/>
  <c r="H1225" i="7"/>
  <c r="H323" i="7"/>
  <c r="H1226" i="7"/>
  <c r="H1234" i="7"/>
  <c r="H28" i="7"/>
  <c r="H750" i="7"/>
  <c r="H27" i="7"/>
  <c r="H1597" i="7"/>
  <c r="H840" i="7"/>
  <c r="H823" i="7"/>
  <c r="H828" i="7"/>
  <c r="H1242" i="7"/>
  <c r="H725" i="7"/>
  <c r="H1218" i="7"/>
  <c r="H817" i="7"/>
  <c r="H68" i="7"/>
  <c r="H29" i="7"/>
  <c r="H1213" i="7"/>
  <c r="H731" i="7"/>
  <c r="H1231" i="7"/>
  <c r="H819" i="7"/>
  <c r="H1235" i="7"/>
  <c r="H1243" i="7"/>
  <c r="H722" i="7"/>
  <c r="H805" i="7"/>
  <c r="H32" i="7"/>
  <c r="H814" i="7"/>
  <c r="H1588" i="7"/>
  <c r="H1631" i="7"/>
  <c r="H741" i="7"/>
  <c r="H1586" i="7"/>
  <c r="H52" i="7"/>
  <c r="H838" i="7"/>
  <c r="H1204" i="7"/>
  <c r="H1138" i="7"/>
  <c r="H35" i="7"/>
  <c r="H1619" i="7"/>
  <c r="H8" i="7"/>
  <c r="H1583" i="7"/>
  <c r="H65" i="7"/>
  <c r="H1144" i="7"/>
  <c r="H1471" i="7"/>
  <c r="H489" i="7"/>
  <c r="H521" i="7"/>
  <c r="H82" i="7"/>
  <c r="H1581" i="7"/>
  <c r="H1249" i="7"/>
  <c r="H1591" i="7"/>
  <c r="H1134" i="7"/>
  <c r="H1564" i="7"/>
  <c r="H50" i="7"/>
  <c r="H749" i="7"/>
  <c r="H1149" i="7"/>
  <c r="H1602" i="7"/>
  <c r="H1620" i="7"/>
  <c r="H732" i="7"/>
  <c r="H12" i="7"/>
  <c r="H826" i="7"/>
  <c r="H1618" i="7"/>
  <c r="H404" i="7"/>
  <c r="H1549" i="7"/>
  <c r="H59" i="7"/>
  <c r="H76" i="7"/>
  <c r="H1124" i="7"/>
  <c r="H1589" i="7"/>
  <c r="H61" i="7"/>
  <c r="H737" i="7"/>
  <c r="H428" i="7"/>
  <c r="H721" i="7"/>
  <c r="H44" i="7"/>
  <c r="H1599" i="7"/>
  <c r="H498" i="7"/>
  <c r="H846" i="7"/>
  <c r="H847" i="7"/>
  <c r="H1208" i="7"/>
  <c r="H468" i="7"/>
  <c r="H1595" i="7"/>
  <c r="H1230" i="7"/>
  <c r="H1150" i="7"/>
  <c r="H64" i="7"/>
  <c r="H1221" i="7"/>
  <c r="H1141" i="7"/>
  <c r="H1606" i="7"/>
  <c r="H1569" i="7"/>
  <c r="H719" i="7"/>
  <c r="H746" i="7"/>
  <c r="H829" i="7"/>
  <c r="H504" i="7"/>
  <c r="H69" i="7"/>
  <c r="H1151" i="7"/>
  <c r="H1556" i="7"/>
  <c r="H1593" i="7"/>
  <c r="H1229" i="7"/>
  <c r="H1604" i="7"/>
  <c r="H743" i="7"/>
  <c r="H723" i="7"/>
  <c r="H26" i="7"/>
  <c r="H1575" i="7"/>
  <c r="H432" i="7"/>
  <c r="H77" i="7"/>
  <c r="H720" i="7"/>
  <c r="H1490" i="7"/>
  <c r="H1227" i="7"/>
  <c r="H1498" i="7"/>
  <c r="H513" i="7"/>
  <c r="H54" i="7"/>
  <c r="H430" i="7"/>
  <c r="H447" i="7"/>
  <c r="H448" i="7"/>
  <c r="H1573" i="7"/>
  <c r="H1130" i="7"/>
  <c r="H1644" i="7"/>
  <c r="H1645" i="7"/>
  <c r="H745" i="7"/>
  <c r="H1598" i="7"/>
  <c r="H736" i="7"/>
  <c r="H527" i="7"/>
  <c r="H1252" i="7"/>
  <c r="H1253" i="7"/>
  <c r="H1609" i="7"/>
  <c r="H1612" i="7"/>
  <c r="H1224" i="7"/>
  <c r="H508" i="7"/>
  <c r="H522" i="7"/>
  <c r="H536" i="7"/>
  <c r="H1616" i="7"/>
  <c r="H729" i="7"/>
  <c r="H470" i="7"/>
  <c r="H1578" i="7"/>
  <c r="H1626" i="7"/>
  <c r="H57" i="7"/>
  <c r="H1152" i="7"/>
  <c r="H727" i="7"/>
  <c r="H1133" i="7"/>
  <c r="H507" i="7"/>
  <c r="H833" i="7"/>
  <c r="H70" i="7"/>
  <c r="H464" i="7"/>
  <c r="H1127" i="7"/>
  <c r="H431" i="7"/>
  <c r="H1135" i="7"/>
  <c r="H1497" i="7"/>
  <c r="H744" i="7"/>
  <c r="H747" i="7"/>
  <c r="H24" i="7"/>
  <c r="H330" i="7"/>
  <c r="H822" i="7"/>
  <c r="H1238" i="7"/>
  <c r="H845" i="7"/>
  <c r="H23" i="7"/>
  <c r="H810" i="7"/>
  <c r="H444" i="7"/>
  <c r="H1550" i="7"/>
  <c r="H1123" i="7"/>
  <c r="H34" i="7"/>
  <c r="H1212" i="7"/>
  <c r="H48" i="7"/>
  <c r="H16" i="7"/>
  <c r="H1544" i="7"/>
  <c r="H1153" i="7"/>
  <c r="H396" i="7"/>
  <c r="H724" i="7"/>
  <c r="H1492" i="7"/>
  <c r="H1561" i="7"/>
  <c r="H1546" i="7"/>
  <c r="H75" i="7"/>
  <c r="H449" i="7"/>
  <c r="H1610" i="7"/>
  <c r="H1611" i="7"/>
  <c r="H1571" i="7"/>
  <c r="H1624" i="7"/>
  <c r="H1590" i="7"/>
  <c r="H1627" i="7"/>
  <c r="H416" i="7"/>
  <c r="H1601" i="7"/>
  <c r="H421" i="7"/>
  <c r="H1634" i="7"/>
  <c r="H1636" i="7"/>
  <c r="H1637" i="7"/>
  <c r="H1515" i="7"/>
  <c r="H1607" i="7"/>
  <c r="H520" i="7"/>
  <c r="H320" i="7"/>
  <c r="H465" i="7"/>
  <c r="H73" i="7"/>
  <c r="H479" i="7"/>
  <c r="H15" i="7"/>
  <c r="H445" i="7"/>
  <c r="H446" i="7"/>
  <c r="H437" i="7"/>
  <c r="H74" i="7"/>
  <c r="H321" i="7"/>
  <c r="H547" i="7"/>
  <c r="H1592" i="7"/>
  <c r="H440" i="7"/>
  <c r="H62" i="7"/>
  <c r="H1509" i="7"/>
  <c r="H426" i="7"/>
  <c r="H463" i="7"/>
  <c r="H33" i="7"/>
  <c r="H540" i="7"/>
  <c r="H38" i="7"/>
  <c r="H495" i="7"/>
  <c r="H551" i="7"/>
  <c r="H534" i="7"/>
  <c r="H1126" i="7"/>
  <c r="H477" i="7"/>
  <c r="H1495" i="7"/>
  <c r="H503" i="7"/>
  <c r="H1635" i="7"/>
  <c r="H1245" i="7"/>
  <c r="H21" i="7"/>
  <c r="H1555" i="7"/>
  <c r="H557" i="7"/>
  <c r="H1617" i="7"/>
  <c r="H824" i="7"/>
  <c r="H550" i="7"/>
  <c r="H1393" i="7"/>
  <c r="H422" i="7"/>
  <c r="H554" i="7"/>
  <c r="H1250" i="7"/>
  <c r="H1251" i="7"/>
  <c r="H401" i="7"/>
  <c r="H1453" i="7"/>
  <c r="H1129" i="7"/>
  <c r="H1557" i="7"/>
  <c r="H1461" i="7"/>
  <c r="H496" i="7"/>
  <c r="H531" i="7"/>
  <c r="H66" i="7"/>
  <c r="H555" i="7"/>
  <c r="H455" i="7"/>
  <c r="H462" i="7"/>
  <c r="H1545" i="7"/>
  <c r="H10" i="7"/>
  <c r="H1473" i="7"/>
  <c r="H499" i="7"/>
  <c r="H19" i="7"/>
  <c r="H456" i="7"/>
  <c r="H438" i="7"/>
  <c r="H7" i="7"/>
  <c r="H1560" i="7"/>
  <c r="H1630" i="7"/>
  <c r="H505" i="7"/>
  <c r="H1531" i="7"/>
  <c r="H549" i="7"/>
  <c r="H556" i="7"/>
  <c r="H1614" i="7"/>
  <c r="H78" i="7"/>
  <c r="H403" i="7"/>
  <c r="H478" i="7"/>
  <c r="H1622" i="7"/>
  <c r="H40" i="7"/>
  <c r="H1481" i="7"/>
  <c r="H1639" i="7"/>
  <c r="H1542" i="7"/>
  <c r="H535" i="7"/>
  <c r="H1576" i="7"/>
  <c r="H1579" i="7"/>
  <c r="H1215" i="7"/>
  <c r="H1582" i="7"/>
  <c r="H733" i="7"/>
  <c r="H441" i="7"/>
  <c r="H523" i="7"/>
  <c r="H5" i="7"/>
  <c r="H539" i="7"/>
  <c r="H475" i="7"/>
  <c r="H491" i="7"/>
  <c r="H510" i="7"/>
  <c r="H1646" i="7"/>
  <c r="H72" i="7"/>
  <c r="H6" i="7"/>
  <c r="H1572" i="7"/>
  <c r="H9" i="7"/>
  <c r="H43" i="7"/>
  <c r="H1236" i="7"/>
  <c r="H742" i="7"/>
  <c r="H524" i="7"/>
  <c r="H525" i="7"/>
  <c r="H1532" i="7"/>
  <c r="H544" i="7"/>
  <c r="H488" i="7"/>
  <c r="H13" i="7"/>
  <c r="H450" i="7"/>
  <c r="H451" i="7"/>
  <c r="H541" i="7"/>
  <c r="H476" i="7"/>
  <c r="H485" i="7"/>
  <c r="H58" i="7"/>
  <c r="H423" i="7"/>
  <c r="H453" i="7"/>
  <c r="H395" i="7"/>
  <c r="H79" i="7"/>
  <c r="H80" i="7"/>
  <c r="H1623" i="7"/>
  <c r="H41" i="7"/>
  <c r="H1584" i="7"/>
  <c r="H1558" i="7"/>
  <c r="H1139" i="7"/>
  <c r="H509" i="7"/>
  <c r="H511" i="7"/>
  <c r="H22" i="7"/>
  <c r="H473" i="7"/>
  <c r="H11" i="7"/>
  <c r="H1594" i="7"/>
  <c r="H4" i="7"/>
  <c r="H542" i="7"/>
  <c r="H484" i="7"/>
  <c r="H490" i="7"/>
  <c r="H1632" i="7"/>
  <c r="H53" i="7"/>
  <c r="H1570" i="7"/>
  <c r="H1125" i="7"/>
  <c r="H460" i="7"/>
  <c r="H809" i="7"/>
  <c r="H730" i="7"/>
  <c r="H483" i="7"/>
  <c r="H14" i="7"/>
  <c r="H500" i="7"/>
  <c r="H1140" i="7"/>
  <c r="H1142" i="7"/>
  <c r="H427" i="7"/>
  <c r="H801" i="7"/>
  <c r="H1613" i="7"/>
  <c r="H461" i="7"/>
  <c r="H31" i="7"/>
  <c r="H81" i="7"/>
  <c r="H482" i="7"/>
  <c r="H497" i="7"/>
  <c r="H501" i="7"/>
  <c r="H474" i="7"/>
  <c r="H481" i="7"/>
  <c r="H1493" i="7"/>
  <c r="H1596" i="7"/>
  <c r="H1600" i="7"/>
  <c r="H1633" i="7"/>
  <c r="H726" i="7"/>
  <c r="H1580" i="7"/>
  <c r="H409" i="7"/>
  <c r="H324" i="7"/>
  <c r="H1562" i="7"/>
  <c r="H1145" i="7"/>
  <c r="H20" i="7"/>
  <c r="H533" i="7"/>
  <c r="H1436" i="7"/>
  <c r="H471" i="7"/>
  <c r="H322" i="7"/>
  <c r="H830" i="7"/>
  <c r="H739" i="7"/>
  <c r="H517" i="7"/>
  <c r="H514" i="7"/>
  <c r="H516" i="7"/>
  <c r="H397" i="7"/>
  <c r="H487" i="7"/>
  <c r="H841" i="7"/>
  <c r="H467" i="7"/>
  <c r="H469" i="7"/>
  <c r="H1577" i="7"/>
  <c r="H486" i="7"/>
  <c r="H1567" i="7"/>
  <c r="H512" i="7"/>
  <c r="H480" i="7"/>
  <c r="H328" i="7"/>
  <c r="H457" i="7"/>
  <c r="H1480" i="7"/>
  <c r="H492" i="7"/>
  <c r="H1228" i="7"/>
  <c r="H1154" i="7"/>
  <c r="H459" i="7"/>
  <c r="H30" i="7"/>
  <c r="H811" i="7"/>
  <c r="H1219" i="7"/>
  <c r="H1155" i="7"/>
  <c r="H1501" i="7"/>
  <c r="H325" i="7"/>
  <c r="H738" i="7"/>
  <c r="H425" i="7"/>
  <c r="H1565" i="7"/>
  <c r="H452" i="7"/>
  <c r="H1547" i="7"/>
  <c r="H1554" i="7"/>
  <c r="H435" i="7"/>
  <c r="H3" i="7"/>
  <c r="H1434" i="7"/>
  <c r="H400" i="7"/>
  <c r="H1444" i="7"/>
  <c r="H537" i="7"/>
  <c r="H402" i="7"/>
  <c r="H1460" i="7"/>
  <c r="H37" i="7"/>
  <c r="H1464" i="7"/>
  <c r="H407" i="7"/>
  <c r="H813" i="7"/>
  <c r="H413" i="7"/>
  <c r="H46" i="7"/>
  <c r="H51" i="7"/>
  <c r="H530" i="7"/>
  <c r="H417" i="7"/>
  <c r="H1566" i="7"/>
  <c r="H1146" i="7"/>
  <c r="H553" i="7"/>
  <c r="H1528" i="7"/>
  <c r="H526" i="7"/>
  <c r="H1559" i="7"/>
  <c r="H1563" i="7"/>
  <c r="H1568" i="7"/>
  <c r="H1540" i="7"/>
  <c r="H1541" i="7"/>
  <c r="H71" i="7"/>
  <c r="H429" i="7"/>
  <c r="H1543" i="7"/>
  <c r="H439" i="7"/>
  <c r="H1548" i="7"/>
  <c r="H433" i="7"/>
  <c r="H434" i="7"/>
  <c r="H1551" i="7"/>
  <c r="H442" i="7"/>
  <c r="H1552" i="7"/>
  <c r="H443" i="7"/>
  <c r="H1553" i="7"/>
  <c r="H436" i="7"/>
  <c r="H1608" i="7"/>
  <c r="H454" i="7"/>
  <c r="H1430" i="7"/>
  <c r="H1432" i="7"/>
  <c r="H1433" i="7"/>
  <c r="H458" i="7"/>
  <c r="H398" i="7"/>
  <c r="H399" i="7"/>
  <c r="H1440" i="7"/>
  <c r="H1392" i="7"/>
  <c r="H1446" i="7"/>
  <c r="H1615" i="7"/>
  <c r="H466" i="7"/>
  <c r="H538" i="7"/>
  <c r="H1452" i="7"/>
  <c r="H1454" i="7"/>
  <c r="H1455" i="7"/>
  <c r="H1574" i="7"/>
  <c r="H472" i="7"/>
  <c r="H543" i="7"/>
  <c r="H545" i="7"/>
  <c r="H529" i="7"/>
  <c r="H546" i="7"/>
  <c r="H405" i="7"/>
  <c r="H1469" i="7"/>
  <c r="H406" i="7"/>
  <c r="H1621" i="7"/>
  <c r="H408" i="7"/>
  <c r="H1472" i="7"/>
  <c r="H548" i="7"/>
  <c r="H1477" i="7"/>
  <c r="H1585" i="7"/>
  <c r="H1482" i="7"/>
  <c r="H410" i="7"/>
  <c r="H411" i="7"/>
  <c r="H1485" i="7"/>
  <c r="H1486" i="7"/>
  <c r="H412" i="7"/>
  <c r="H1625" i="7"/>
  <c r="H1488" i="7"/>
  <c r="H414" i="7"/>
  <c r="H45" i="7"/>
  <c r="H47" i="7"/>
  <c r="H415" i="7"/>
  <c r="H493" i="7"/>
  <c r="H494" i="7"/>
  <c r="H55" i="7"/>
  <c r="H56" i="7"/>
  <c r="H1369" i="7"/>
  <c r="H1628" i="7"/>
  <c r="H1629" i="7"/>
  <c r="H418" i="7"/>
  <c r="H60" i="7"/>
  <c r="H502" i="7"/>
  <c r="H1504" i="7"/>
  <c r="H1507" i="7"/>
  <c r="H1508" i="7"/>
  <c r="H506" i="7"/>
  <c r="H419" i="7"/>
  <c r="H420" i="7"/>
  <c r="H1603" i="7"/>
  <c r="H532" i="7"/>
  <c r="H1638" i="7"/>
  <c r="H1605" i="7"/>
  <c r="H327" i="7"/>
  <c r="H17" i="7"/>
  <c r="H18" i="7"/>
  <c r="H424" i="7"/>
  <c r="H67" i="7"/>
  <c r="H515" i="7"/>
  <c r="H518" i="7"/>
  <c r="H519" i="7"/>
  <c r="H1529" i="7"/>
  <c r="H1530" i="7"/>
  <c r="H1640" i="7"/>
  <c r="H1641" i="7"/>
  <c r="H528" i="7"/>
  <c r="H1642" i="7"/>
  <c r="H1643" i="7"/>
  <c r="H1188" i="7"/>
  <c r="H797" i="7"/>
  <c r="H1092" i="7"/>
  <c r="H1121" i="7"/>
  <c r="H695" i="7"/>
  <c r="H689" i="7"/>
  <c r="H788" i="7"/>
  <c r="H1120" i="7"/>
  <c r="H1106" i="7"/>
  <c r="H796" i="7"/>
  <c r="H1177" i="7"/>
  <c r="H1201" i="7"/>
  <c r="H792" i="7"/>
  <c r="H794" i="7"/>
  <c r="H1200" i="7"/>
  <c r="H786" i="7"/>
  <c r="H1189" i="7"/>
  <c r="H1194" i="7"/>
  <c r="H1198" i="7"/>
  <c r="H771" i="7"/>
  <c r="H703" i="7"/>
  <c r="H1118" i="7"/>
  <c r="H1191" i="7"/>
  <c r="H1116" i="7"/>
  <c r="H901" i="7"/>
  <c r="H899" i="7"/>
  <c r="H694" i="7"/>
  <c r="H872" i="7"/>
  <c r="H1240" i="7"/>
  <c r="H709" i="7"/>
  <c r="H706" i="7"/>
  <c r="H1197" i="7"/>
  <c r="H784" i="7"/>
  <c r="H701" i="7"/>
  <c r="H710" i="7"/>
  <c r="H789" i="7"/>
  <c r="H1102" i="7"/>
  <c r="H691" i="7"/>
  <c r="H712" i="7"/>
  <c r="H687" i="7"/>
  <c r="H790" i="7"/>
  <c r="H1202" i="7"/>
  <c r="H795" i="7"/>
  <c r="H884" i="7"/>
  <c r="H693" i="7"/>
  <c r="H1192" i="7"/>
  <c r="H688" i="7"/>
  <c r="H1105" i="7"/>
  <c r="H1247" i="7"/>
  <c r="H1114" i="7"/>
  <c r="H802" i="7"/>
  <c r="H785" i="7"/>
  <c r="H757" i="7"/>
  <c r="H1162" i="7"/>
  <c r="H842" i="7"/>
  <c r="H1209" i="7"/>
  <c r="H1099" i="7"/>
  <c r="H1161" i="7"/>
  <c r="H1164" i="7"/>
  <c r="H1193" i="7"/>
  <c r="H894" i="7"/>
  <c r="H1199" i="7"/>
  <c r="H776" i="7"/>
  <c r="H889" i="7"/>
  <c r="H1091" i="7"/>
  <c r="H700" i="7"/>
  <c r="H1205" i="7"/>
  <c r="H278" i="7"/>
  <c r="H751" i="7"/>
  <c r="H1222" i="7"/>
  <c r="H879" i="7"/>
  <c r="H1115" i="7"/>
  <c r="H1160" i="7"/>
  <c r="H1122" i="7"/>
  <c r="H853" i="7"/>
  <c r="H1159" i="7"/>
  <c r="H910" i="7"/>
  <c r="H1175" i="7"/>
  <c r="H613" i="7"/>
  <c r="H885" i="7"/>
  <c r="H907" i="7"/>
  <c r="H893" i="7"/>
  <c r="H1207" i="7"/>
  <c r="H1101" i="7"/>
  <c r="H696" i="7"/>
  <c r="H708" i="7"/>
  <c r="H271" i="7"/>
  <c r="H232" i="7"/>
  <c r="H804" i="7"/>
  <c r="H702" i="7"/>
  <c r="H1103" i="7"/>
  <c r="H1119" i="7"/>
  <c r="H831" i="7"/>
  <c r="H860" i="7"/>
  <c r="H1158" i="7"/>
  <c r="H854" i="7"/>
  <c r="H758" i="7"/>
  <c r="H1156" i="7"/>
  <c r="H911" i="7"/>
  <c r="H692" i="7"/>
  <c r="H228" i="7"/>
  <c r="H1104" i="7"/>
  <c r="H1095" i="7"/>
  <c r="H716" i="7"/>
  <c r="H1179" i="7"/>
  <c r="H787" i="7"/>
  <c r="H600" i="7"/>
  <c r="H886" i="7"/>
  <c r="H1169" i="7"/>
  <c r="H1190" i="7"/>
  <c r="H1195" i="7"/>
  <c r="H607" i="7"/>
  <c r="H652" i="7"/>
  <c r="H834" i="7"/>
  <c r="H274" i="7"/>
  <c r="H821" i="7"/>
  <c r="H258" i="7"/>
  <c r="H239" i="7"/>
  <c r="H250" i="7"/>
  <c r="H1232" i="7"/>
  <c r="H715" i="7"/>
  <c r="H1533" i="7"/>
  <c r="H1462" i="7"/>
  <c r="H249" i="7"/>
  <c r="H281" i="7"/>
  <c r="H1196" i="7"/>
  <c r="H718" i="7"/>
  <c r="H1244" i="7"/>
  <c r="H864" i="7"/>
  <c r="H761" i="7"/>
  <c r="H690" i="7"/>
  <c r="H1094" i="7"/>
  <c r="H1203" i="7"/>
  <c r="H1113" i="7"/>
  <c r="H839" i="7"/>
  <c r="H1109" i="7"/>
  <c r="H780" i="7"/>
  <c r="H849" i="7"/>
  <c r="H857" i="7"/>
  <c r="H862" i="7"/>
  <c r="H561" i="7"/>
  <c r="H753" i="7"/>
  <c r="H888" i="7"/>
  <c r="H764" i="7"/>
  <c r="H1233" i="7"/>
  <c r="H698" i="7"/>
  <c r="H1108" i="7"/>
  <c r="H707" i="7"/>
  <c r="H1097" i="7"/>
  <c r="H711" i="7"/>
  <c r="H714" i="7"/>
  <c r="H1503" i="7"/>
  <c r="H1172" i="7"/>
  <c r="H765" i="7"/>
  <c r="H777" i="7"/>
  <c r="H592" i="7"/>
  <c r="H1168" i="7"/>
  <c r="H603" i="7"/>
  <c r="H890" i="7"/>
  <c r="H763" i="7"/>
  <c r="H895" i="7"/>
  <c r="H892" i="7"/>
  <c r="H883" i="7"/>
  <c r="H880" i="7"/>
  <c r="H909" i="7"/>
  <c r="H906" i="7"/>
  <c r="H286" i="7"/>
  <c r="H282" i="7"/>
  <c r="H264" i="7"/>
  <c r="H312" i="7"/>
  <c r="H256" i="7"/>
  <c r="H1445" i="7"/>
  <c r="H273" i="7"/>
  <c r="H301" i="7"/>
  <c r="H257" i="7"/>
  <c r="H316" i="7"/>
  <c r="H863" i="7"/>
  <c r="H782" i="7"/>
  <c r="H768" i="7"/>
  <c r="H754" i="7"/>
  <c r="H1237" i="7"/>
  <c r="H1217" i="7"/>
  <c r="H827" i="7"/>
  <c r="H855" i="7"/>
  <c r="H858" i="7"/>
  <c r="H1180" i="7"/>
  <c r="H851" i="7"/>
  <c r="H852" i="7"/>
  <c r="H1183" i="7"/>
  <c r="H755" i="7"/>
  <c r="H908" i="7"/>
  <c r="H1186" i="7"/>
  <c r="H1165" i="7"/>
  <c r="H793" i="7"/>
  <c r="H642" i="7"/>
  <c r="H820" i="7"/>
  <c r="H799" i="7"/>
  <c r="H1107" i="7"/>
  <c r="H767" i="7"/>
  <c r="H759" i="7"/>
  <c r="H1171" i="7"/>
  <c r="H1157" i="7"/>
  <c r="H778" i="7"/>
  <c r="H644" i="7"/>
  <c r="H859" i="7"/>
  <c r="H903" i="7"/>
  <c r="H1170" i="7"/>
  <c r="H897" i="7"/>
  <c r="H772" i="7"/>
  <c r="H900" i="7"/>
  <c r="H593" i="7"/>
  <c r="H779" i="7"/>
  <c r="H898" i="7"/>
  <c r="H1176" i="7"/>
  <c r="H627" i="7"/>
  <c r="H628" i="7"/>
  <c r="H268" i="7"/>
  <c r="H280" i="7"/>
  <c r="H284" i="7"/>
  <c r="H1210" i="7"/>
  <c r="H227" i="7"/>
  <c r="H295" i="7"/>
  <c r="H238" i="7"/>
  <c r="H230" i="7"/>
  <c r="H1096" i="7"/>
  <c r="H293" i="7"/>
  <c r="H815" i="7"/>
  <c r="H1483" i="7"/>
  <c r="H253" i="7"/>
  <c r="H1494" i="7"/>
  <c r="H1516" i="7"/>
  <c r="H310" i="7"/>
  <c r="H1100" i="7"/>
  <c r="H769" i="7"/>
  <c r="H850" i="7"/>
  <c r="H766" i="7"/>
  <c r="H717" i="7"/>
  <c r="H699" i="7"/>
  <c r="H1214" i="7"/>
  <c r="H1166" i="7"/>
  <c r="H762" i="7"/>
  <c r="H760" i="7"/>
  <c r="H774" i="7"/>
  <c r="H1178" i="7"/>
  <c r="H1111" i="7"/>
  <c r="H697" i="7"/>
  <c r="H816" i="7"/>
  <c r="H1506" i="7"/>
  <c r="H285" i="7"/>
  <c r="H1110" i="7"/>
  <c r="H305" i="7"/>
  <c r="H1536" i="7"/>
  <c r="H1223" i="7"/>
  <c r="H251" i="7"/>
  <c r="H848" i="7"/>
  <c r="H1163" i="7"/>
  <c r="H861" i="7"/>
  <c r="H564" i="7"/>
  <c r="H1174" i="7"/>
  <c r="H611" i="7"/>
  <c r="H637" i="7"/>
  <c r="H902" i="7"/>
  <c r="H597" i="7"/>
  <c r="H598" i="7"/>
  <c r="H882" i="7"/>
  <c r="H602" i="7"/>
  <c r="H634" i="7"/>
  <c r="H638" i="7"/>
  <c r="H1513" i="7"/>
  <c r="H1449" i="7"/>
  <c r="H265" i="7"/>
  <c r="H259" i="7"/>
  <c r="H1438" i="7"/>
  <c r="H283" i="7"/>
  <c r="H1505" i="7"/>
  <c r="H244" i="7"/>
  <c r="H1442" i="7"/>
  <c r="H266" i="7"/>
  <c r="H1484" i="7"/>
  <c r="H1431" i="7"/>
  <c r="H1447" i="7"/>
  <c r="H1470" i="7"/>
  <c r="H245" i="7"/>
  <c r="H1489" i="7"/>
  <c r="H277" i="7"/>
  <c r="H704" i="7"/>
  <c r="H1502" i="7"/>
  <c r="H1112" i="7"/>
  <c r="H1512" i="7"/>
  <c r="H263" i="7"/>
  <c r="H1520" i="7"/>
  <c r="H1522" i="7"/>
  <c r="H267" i="7"/>
  <c r="H1241" i="7"/>
  <c r="H803" i="7"/>
  <c r="H1098" i="7"/>
  <c r="H877" i="7"/>
  <c r="H1117" i="7"/>
  <c r="H876" i="7"/>
  <c r="H837" i="7"/>
  <c r="H835" i="7"/>
  <c r="H705" i="7"/>
  <c r="H873" i="7"/>
  <c r="H300" i="7"/>
  <c r="H279" i="7"/>
  <c r="H306" i="7"/>
  <c r="H752" i="7"/>
  <c r="H643" i="7"/>
  <c r="H601" i="7"/>
  <c r="H595" i="7"/>
  <c r="H1534" i="7"/>
  <c r="H317" i="7"/>
  <c r="H255" i="7"/>
  <c r="H1459" i="7"/>
  <c r="H308" i="7"/>
  <c r="H1429" i="7"/>
  <c r="H1437" i="7"/>
  <c r="H231" i="7"/>
  <c r="H287" i="7"/>
  <c r="H234" i="7"/>
  <c r="H242" i="7"/>
  <c r="H1474" i="7"/>
  <c r="H1475" i="7"/>
  <c r="H1476" i="7"/>
  <c r="H1478" i="7"/>
  <c r="H246" i="7"/>
  <c r="H1499" i="7"/>
  <c r="H260" i="7"/>
  <c r="H309" i="7"/>
  <c r="H261" i="7"/>
  <c r="H311" i="7"/>
  <c r="H1524" i="7"/>
  <c r="H270" i="7"/>
  <c r="H1093" i="7"/>
  <c r="H865" i="7"/>
  <c r="H871" i="7"/>
  <c r="H870" i="7"/>
  <c r="H867" i="7"/>
  <c r="H272" i="7"/>
  <c r="H869" i="7"/>
  <c r="H874" i="7"/>
  <c r="H289" i="7"/>
  <c r="H1526" i="7"/>
  <c r="H1467" i="7"/>
  <c r="H299" i="7"/>
  <c r="H235" i="7"/>
  <c r="H241" i="7"/>
  <c r="H314" i="7"/>
  <c r="H1519" i="7"/>
  <c r="H1428" i="7"/>
  <c r="H1468" i="7"/>
  <c r="H262" i="7"/>
  <c r="H1435" i="7"/>
  <c r="H288" i="7"/>
  <c r="H291" i="7"/>
  <c r="H294" i="7"/>
  <c r="H296" i="7"/>
  <c r="H1500" i="7"/>
  <c r="H1539" i="7"/>
  <c r="H1517" i="7"/>
  <c r="H1527" i="7"/>
  <c r="H781" i="7"/>
  <c r="H773" i="7"/>
  <c r="H1184" i="7"/>
  <c r="H596" i="7"/>
  <c r="H856" i="7"/>
  <c r="H1167" i="7"/>
  <c r="H1182" i="7"/>
  <c r="H651" i="7"/>
  <c r="H562" i="7"/>
  <c r="H866" i="7"/>
  <c r="H878" i="7"/>
  <c r="H713" i="7"/>
  <c r="H812" i="7"/>
  <c r="H818" i="7"/>
  <c r="H875" i="7"/>
  <c r="H1465" i="7"/>
  <c r="H868" i="7"/>
  <c r="H1211" i="7"/>
  <c r="H1535" i="7"/>
  <c r="H275" i="7"/>
  <c r="H240" i="7"/>
  <c r="H292" i="7"/>
  <c r="H1537" i="7"/>
  <c r="H1187" i="7"/>
  <c r="H1185" i="7"/>
  <c r="H1181" i="7"/>
  <c r="H654" i="7"/>
  <c r="H640" i="7"/>
  <c r="H588" i="7"/>
  <c r="H783" i="7"/>
  <c r="H621" i="7"/>
  <c r="H589" i="7"/>
  <c r="H881" i="7"/>
  <c r="H560" i="7"/>
  <c r="H775" i="7"/>
  <c r="H791" i="7"/>
  <c r="H625" i="7"/>
  <c r="H636" i="7"/>
  <c r="H565" i="7"/>
  <c r="H887" i="7"/>
  <c r="H624" i="7"/>
  <c r="H563" i="7"/>
  <c r="H904" i="7"/>
  <c r="H649" i="7"/>
  <c r="H618" i="7"/>
  <c r="H559" i="7"/>
  <c r="H629" i="7"/>
  <c r="H587" i="7"/>
  <c r="H635" i="7"/>
  <c r="H1173" i="7"/>
  <c r="H770" i="7"/>
  <c r="H647" i="7"/>
  <c r="H590" i="7"/>
  <c r="H591" i="7"/>
  <c r="H558" i="7"/>
  <c r="H594" i="7"/>
  <c r="H599" i="7"/>
  <c r="H604" i="7"/>
  <c r="H605" i="7"/>
  <c r="H606" i="7"/>
  <c r="H608" i="7"/>
  <c r="H609" i="7"/>
  <c r="H610" i="7"/>
  <c r="H612" i="7"/>
  <c r="H614" i="7"/>
  <c r="H615" i="7"/>
  <c r="H616" i="7"/>
  <c r="H891" i="7"/>
  <c r="H617" i="7"/>
  <c r="H619" i="7"/>
  <c r="H620" i="7"/>
  <c r="H622" i="7"/>
  <c r="H623" i="7"/>
  <c r="H896" i="7"/>
  <c r="H626" i="7"/>
  <c r="H630" i="7"/>
  <c r="H631" i="7"/>
  <c r="H632" i="7"/>
  <c r="H633" i="7"/>
  <c r="H639" i="7"/>
  <c r="H641" i="7"/>
  <c r="H905" i="7"/>
  <c r="H645" i="7"/>
  <c r="H646" i="7"/>
  <c r="H648" i="7"/>
  <c r="H650" i="7"/>
  <c r="H653" i="7"/>
  <c r="H1466" i="7"/>
  <c r="H313" i="7"/>
  <c r="H1525" i="7"/>
  <c r="H1450" i="7"/>
  <c r="H254" i="7"/>
  <c r="H319" i="7"/>
  <c r="H303" i="7"/>
  <c r="H1463" i="7"/>
  <c r="H1510" i="7"/>
  <c r="H1496" i="7"/>
  <c r="H229" i="7"/>
  <c r="H1439" i="7"/>
  <c r="H1441" i="7"/>
  <c r="H1443" i="7"/>
  <c r="H233" i="7"/>
  <c r="H236" i="7"/>
  <c r="H1448" i="7"/>
  <c r="H1451" i="7"/>
  <c r="H1456" i="7"/>
  <c r="H1457" i="7"/>
  <c r="H1458" i="7"/>
  <c r="H237" i="7"/>
  <c r="H290" i="7"/>
  <c r="H243" i="7"/>
  <c r="H1479" i="7"/>
  <c r="H247" i="7"/>
  <c r="H297" i="7"/>
  <c r="H1487" i="7"/>
  <c r="H248" i="7"/>
  <c r="H276" i="7"/>
  <c r="H298" i="7"/>
  <c r="H1491" i="7"/>
  <c r="H329" i="7"/>
  <c r="H252" i="7"/>
  <c r="H302" i="7"/>
  <c r="H304" i="7"/>
  <c r="H307" i="7"/>
  <c r="H1538" i="7"/>
  <c r="H1511" i="7"/>
  <c r="H1514" i="7"/>
  <c r="H1518" i="7"/>
  <c r="H1521" i="7"/>
  <c r="H1523" i="7"/>
  <c r="H315" i="7"/>
  <c r="H269" i="7"/>
  <c r="H318" i="7"/>
  <c r="H1424" i="7"/>
  <c r="H1426" i="7"/>
  <c r="H378" i="7"/>
  <c r="H372" i="7"/>
  <c r="H1396" i="7"/>
  <c r="H364" i="7"/>
  <c r="H1413" i="7"/>
  <c r="H384" i="7"/>
  <c r="H1409" i="7"/>
  <c r="H392" i="7"/>
  <c r="H110" i="7"/>
  <c r="H677" i="7"/>
  <c r="H1074" i="7"/>
  <c r="H672" i="7"/>
  <c r="H669" i="7"/>
  <c r="H679" i="7"/>
  <c r="H98" i="7"/>
  <c r="H1090" i="7"/>
  <c r="H682" i="7"/>
  <c r="H656" i="7"/>
  <c r="H90" i="7"/>
  <c r="H1067" i="7"/>
  <c r="H1425" i="7"/>
  <c r="H381" i="7"/>
  <c r="H1421" i="7"/>
  <c r="H1419" i="7"/>
  <c r="H366" i="7"/>
  <c r="H369" i="7"/>
  <c r="H1405" i="7"/>
  <c r="H371" i="7"/>
  <c r="H1402" i="7"/>
  <c r="H1412" i="7"/>
  <c r="H365" i="7"/>
  <c r="H1085" i="7"/>
  <c r="H1081" i="7"/>
  <c r="H1076" i="7"/>
  <c r="H664" i="7"/>
  <c r="H663" i="7"/>
  <c r="H660" i="7"/>
  <c r="H681" i="7"/>
  <c r="H1063" i="7"/>
  <c r="H87" i="7"/>
  <c r="H105" i="7"/>
  <c r="H668" i="7"/>
  <c r="H100" i="7"/>
  <c r="H686" i="7"/>
  <c r="H1072" i="7"/>
  <c r="H666" i="7"/>
  <c r="H1087" i="7"/>
  <c r="H671" i="7"/>
  <c r="H115" i="7"/>
  <c r="H659" i="7"/>
  <c r="H1069" i="7"/>
  <c r="H657" i="7"/>
  <c r="H97" i="7"/>
  <c r="H1077" i="7"/>
  <c r="H1078" i="7"/>
  <c r="H112" i="7"/>
  <c r="H1068" i="7"/>
  <c r="H1071" i="7"/>
  <c r="H674" i="7"/>
  <c r="H103" i="7"/>
  <c r="H676" i="7"/>
  <c r="H683" i="7"/>
  <c r="H684" i="7"/>
  <c r="H368" i="7"/>
  <c r="H370" i="7"/>
  <c r="H1418" i="7"/>
  <c r="H1420" i="7"/>
  <c r="H1403" i="7"/>
  <c r="H1407" i="7"/>
  <c r="H1411" i="7"/>
  <c r="H376" i="7"/>
  <c r="H1398" i="7"/>
  <c r="H1415" i="7"/>
  <c r="H225" i="7"/>
  <c r="H1267" i="7"/>
  <c r="H391" i="7"/>
  <c r="H1404" i="7"/>
  <c r="H363" i="7"/>
  <c r="H138" i="7"/>
  <c r="H394" i="7"/>
  <c r="H382" i="7"/>
  <c r="H383" i="7"/>
  <c r="H1265" i="7"/>
  <c r="H1417" i="7"/>
  <c r="H218" i="7"/>
  <c r="H1427" i="7"/>
  <c r="H1410" i="7"/>
  <c r="H1399" i="7"/>
  <c r="H1400" i="7"/>
  <c r="H1258" i="7"/>
  <c r="H379" i="7"/>
  <c r="H386" i="7"/>
  <c r="H1414" i="7"/>
  <c r="H1268" i="7"/>
  <c r="H1257" i="7"/>
  <c r="H389" i="7"/>
  <c r="H388" i="7"/>
  <c r="H367" i="7"/>
  <c r="H390" i="7"/>
  <c r="H1256" i="7"/>
  <c r="H177" i="7"/>
  <c r="H675" i="7"/>
  <c r="H685" i="7"/>
  <c r="H95" i="7"/>
  <c r="H106" i="7"/>
  <c r="H1070" i="7"/>
  <c r="H114" i="7"/>
  <c r="H96" i="7"/>
  <c r="H1064" i="7"/>
  <c r="H1088" i="7"/>
  <c r="H665" i="7"/>
  <c r="H113" i="7"/>
  <c r="H1066" i="7"/>
  <c r="H670" i="7"/>
  <c r="H658" i="7"/>
  <c r="H104" i="7"/>
  <c r="H91" i="7"/>
  <c r="H1073" i="7"/>
  <c r="H101" i="7"/>
  <c r="H680" i="7"/>
  <c r="H108" i="7"/>
  <c r="H109" i="7"/>
  <c r="H1089" i="7"/>
  <c r="H655" i="7"/>
  <c r="H88" i="7"/>
  <c r="H85" i="7"/>
  <c r="H89" i="7"/>
  <c r="H93" i="7"/>
  <c r="H99" i="7"/>
  <c r="H661" i="7"/>
  <c r="H662" i="7"/>
  <c r="H1059" i="7"/>
  <c r="H83" i="7"/>
  <c r="H1061" i="7"/>
  <c r="H86" i="7"/>
  <c r="H94" i="7"/>
  <c r="H673" i="7"/>
  <c r="H1075" i="7"/>
  <c r="H102" i="7"/>
  <c r="H1080" i="7"/>
  <c r="H107" i="7"/>
  <c r="H1086" i="7"/>
  <c r="H385" i="7"/>
  <c r="H144" i="7"/>
  <c r="H190" i="7"/>
  <c r="H393" i="7"/>
  <c r="H1260" i="7"/>
  <c r="H1259" i="7"/>
  <c r="H377" i="7"/>
  <c r="H374" i="7"/>
  <c r="H1416" i="7"/>
  <c r="H206" i="7"/>
  <c r="H118" i="7"/>
  <c r="H1255" i="7"/>
  <c r="H373" i="7"/>
  <c r="H207" i="7"/>
  <c r="H375" i="7"/>
  <c r="H1269" i="7"/>
  <c r="H119" i="7"/>
  <c r="H184" i="7"/>
  <c r="H165" i="7"/>
  <c r="H1423" i="7"/>
  <c r="H1401" i="7"/>
  <c r="H1263" i="7"/>
  <c r="H209" i="7"/>
  <c r="H135" i="7"/>
  <c r="H1406" i="7"/>
  <c r="H387" i="7"/>
  <c r="H179" i="7"/>
  <c r="H137" i="7"/>
  <c r="H143" i="7"/>
  <c r="H176" i="7"/>
  <c r="H1408" i="7"/>
  <c r="H180" i="7"/>
  <c r="H203" i="7"/>
  <c r="H1422" i="7"/>
  <c r="H222" i="7"/>
  <c r="H224" i="7"/>
  <c r="H121" i="7"/>
  <c r="H136" i="7"/>
  <c r="H151" i="7"/>
  <c r="H153" i="7"/>
  <c r="H154" i="7"/>
  <c r="H156" i="7"/>
  <c r="H158" i="7"/>
  <c r="H1261" i="7"/>
  <c r="H1262" i="7"/>
  <c r="H167" i="7"/>
  <c r="H1264" i="7"/>
  <c r="H173" i="7"/>
  <c r="H178" i="7"/>
  <c r="H182" i="7"/>
  <c r="H1266" i="7"/>
  <c r="H191" i="7"/>
  <c r="H195" i="7"/>
  <c r="H197" i="7"/>
  <c r="H202" i="7"/>
  <c r="H204" i="7"/>
  <c r="H208" i="7"/>
  <c r="H210" i="7"/>
  <c r="H220" i="7"/>
  <c r="H142" i="7"/>
  <c r="H175" i="7"/>
  <c r="H139" i="7"/>
  <c r="H168" i="7"/>
  <c r="H186" i="7"/>
  <c r="H199" i="7"/>
  <c r="H213" i="7"/>
  <c r="H217" i="7"/>
  <c r="H1254" i="7"/>
  <c r="H196" i="7"/>
  <c r="H124" i="7"/>
  <c r="H129" i="7"/>
  <c r="H219" i="7"/>
  <c r="H380" i="7"/>
  <c r="H128" i="7"/>
  <c r="H146" i="7"/>
  <c r="H160" i="7"/>
  <c r="H164" i="7"/>
  <c r="H161" i="7"/>
  <c r="H149" i="7"/>
  <c r="H166" i="7"/>
  <c r="H188" i="7"/>
  <c r="H116" i="7"/>
  <c r="H1397" i="7"/>
  <c r="H117" i="7"/>
  <c r="H120" i="7"/>
  <c r="H122" i="7"/>
  <c r="H123" i="7"/>
  <c r="H125" i="7"/>
  <c r="H126" i="7"/>
  <c r="H226" i="7"/>
  <c r="H127" i="7"/>
  <c r="H130" i="7"/>
  <c r="H131" i="7"/>
  <c r="H132" i="7"/>
  <c r="H133" i="7"/>
  <c r="H134" i="7"/>
  <c r="H140" i="7"/>
  <c r="H141" i="7"/>
  <c r="H145" i="7"/>
  <c r="H147" i="7"/>
  <c r="H148" i="7"/>
  <c r="H150" i="7"/>
  <c r="H152" i="7"/>
  <c r="H155" i="7"/>
  <c r="H157" i="7"/>
  <c r="H159" i="7"/>
  <c r="H162" i="7"/>
  <c r="H163" i="7"/>
  <c r="H169" i="7"/>
  <c r="H170" i="7"/>
  <c r="H171" i="7"/>
  <c r="H172" i="7"/>
  <c r="H174" i="7"/>
  <c r="H181" i="7"/>
  <c r="H183" i="7"/>
  <c r="H185" i="7"/>
  <c r="H187" i="7"/>
  <c r="H189" i="7"/>
  <c r="H192" i="7"/>
  <c r="H193" i="7"/>
  <c r="H194" i="7"/>
  <c r="H198" i="7"/>
  <c r="H200" i="7"/>
  <c r="H201" i="7"/>
  <c r="H205" i="7"/>
  <c r="H211" i="7"/>
  <c r="H212" i="7"/>
  <c r="H214" i="7"/>
  <c r="H215" i="7"/>
  <c r="H216" i="7"/>
  <c r="H221" i="7"/>
  <c r="H223" i="7"/>
  <c r="H111" i="7"/>
  <c r="H678" i="7"/>
  <c r="H1084" i="7"/>
  <c r="H84" i="7"/>
  <c r="H1083" i="7"/>
  <c r="H1082" i="7"/>
  <c r="H1060" i="7"/>
  <c r="H667" i="7"/>
  <c r="H1065" i="7"/>
  <c r="H1062" i="7"/>
  <c r="H92" i="7"/>
  <c r="H1079" i="7"/>
  <c r="H332" i="7"/>
  <c r="H1315" i="7"/>
  <c r="H960" i="7"/>
  <c r="H1321" i="7"/>
  <c r="H342" i="7"/>
  <c r="H345" i="7"/>
  <c r="H1020" i="7"/>
  <c r="H935" i="7"/>
  <c r="H1388" i="7"/>
  <c r="H996" i="7"/>
  <c r="H1272" i="7"/>
  <c r="H923" i="7"/>
  <c r="H1278" i="7"/>
  <c r="H1006" i="7"/>
  <c r="H976" i="7"/>
  <c r="H1292" i="7"/>
  <c r="H1360" i="7"/>
  <c r="H1363" i="7"/>
  <c r="H1046" i="7"/>
  <c r="H339" i="7"/>
  <c r="H925" i="7"/>
  <c r="H1055" i="7"/>
  <c r="H1018" i="7"/>
  <c r="H1288" i="7"/>
  <c r="H973" i="7"/>
  <c r="H1347" i="7"/>
  <c r="H1057" i="7"/>
  <c r="H1351" i="7"/>
  <c r="H953" i="7"/>
  <c r="H1305" i="7"/>
  <c r="H338" i="7"/>
  <c r="H360" i="7"/>
  <c r="H1051" i="7"/>
  <c r="H998" i="7"/>
  <c r="H361" i="7"/>
  <c r="H1033" i="7"/>
  <c r="H943" i="7"/>
  <c r="H991" i="7"/>
  <c r="H1375" i="7"/>
  <c r="H918" i="7"/>
  <c r="H1349" i="7"/>
  <c r="H1394" i="7"/>
  <c r="H575" i="7"/>
  <c r="H1395" i="7"/>
  <c r="H1042" i="7"/>
  <c r="H1298" i="7"/>
  <c r="H920" i="7"/>
  <c r="H966" i="7"/>
  <c r="H1384" i="7"/>
  <c r="H1286" i="7"/>
  <c r="H1287" i="7"/>
  <c r="H573" i="7"/>
  <c r="H1021" i="7"/>
  <c r="H950" i="7"/>
  <c r="H1025" i="7"/>
  <c r="H1049" i="7"/>
  <c r="H335" i="7"/>
  <c r="H1276" i="7"/>
  <c r="H928" i="7"/>
  <c r="H1010" i="7"/>
  <c r="H1333" i="7"/>
  <c r="H975" i="7"/>
  <c r="H1293" i="7"/>
  <c r="H1041" i="7"/>
  <c r="H1300" i="7"/>
  <c r="H1270" i="7"/>
  <c r="H343" i="7"/>
  <c r="H1281" i="7"/>
  <c r="H1336" i="7"/>
  <c r="H1023" i="7"/>
  <c r="H1027" i="7"/>
  <c r="H940" i="7"/>
  <c r="H355" i="7"/>
  <c r="H982" i="7"/>
  <c r="H1348" i="7"/>
  <c r="H1309" i="7"/>
  <c r="H994" i="7"/>
  <c r="H1053" i="7"/>
  <c r="H1007" i="7"/>
  <c r="H1331" i="7"/>
  <c r="H1290" i="7"/>
  <c r="H980" i="7"/>
  <c r="H942" i="7"/>
  <c r="H1275" i="7"/>
  <c r="H921" i="7"/>
  <c r="H1325" i="7"/>
  <c r="H581" i="7"/>
  <c r="H970" i="7"/>
  <c r="H1019" i="7"/>
  <c r="H1342" i="7"/>
  <c r="H1291" i="7"/>
  <c r="H1028" i="7"/>
  <c r="H1032" i="7"/>
  <c r="H1301" i="7"/>
  <c r="H986" i="7"/>
  <c r="H989" i="7"/>
  <c r="H1274" i="7"/>
  <c r="H965" i="7"/>
  <c r="H1335" i="7"/>
  <c r="H352" i="7"/>
  <c r="H362" i="7"/>
  <c r="H1036" i="7"/>
  <c r="H331" i="7"/>
  <c r="H990" i="7"/>
  <c r="H1015" i="7"/>
  <c r="H932" i="7"/>
  <c r="H949" i="7"/>
  <c r="H354" i="7"/>
  <c r="H1295" i="7"/>
  <c r="H1297" i="7"/>
  <c r="H359" i="7"/>
  <c r="H968" i="7"/>
  <c r="H933" i="7"/>
  <c r="H1385" i="7"/>
  <c r="H1289" i="7"/>
  <c r="H574" i="7"/>
  <c r="H1034" i="7"/>
  <c r="H1314" i="7"/>
  <c r="H944" i="7"/>
  <c r="H958" i="7"/>
  <c r="H992" i="7"/>
  <c r="H1377" i="7"/>
  <c r="H919" i="7"/>
  <c r="H997" i="7"/>
  <c r="H348" i="7"/>
  <c r="H1380" i="7"/>
  <c r="H356" i="7"/>
  <c r="H1357" i="7"/>
  <c r="H1302" i="7"/>
  <c r="H1308" i="7"/>
  <c r="H1004" i="7"/>
  <c r="H347" i="7"/>
  <c r="H1009" i="7"/>
  <c r="H930" i="7"/>
  <c r="H1373" i="7"/>
  <c r="H350" i="7"/>
  <c r="H977" i="7"/>
  <c r="H957" i="7"/>
  <c r="H915" i="7"/>
  <c r="H337" i="7"/>
  <c r="H1329" i="7"/>
  <c r="H1011" i="7"/>
  <c r="H1387" i="7"/>
  <c r="H1361" i="7"/>
  <c r="H1040" i="7"/>
  <c r="H913" i="7"/>
  <c r="H959" i="7"/>
  <c r="H946" i="7"/>
  <c r="H568" i="7"/>
  <c r="H1316" i="7"/>
  <c r="H1322" i="7"/>
  <c r="H1330" i="7"/>
  <c r="H351" i="7"/>
  <c r="H1031" i="7"/>
  <c r="H1354" i="7"/>
  <c r="H1043" i="7"/>
  <c r="H1390" i="7"/>
  <c r="H1047" i="7"/>
  <c r="H956" i="7"/>
  <c r="H334" i="7"/>
  <c r="H336" i="7"/>
  <c r="H1312" i="7"/>
  <c r="H1378" i="7"/>
  <c r="H999" i="7"/>
  <c r="H934" i="7"/>
  <c r="H1029" i="7"/>
  <c r="H1304" i="7"/>
  <c r="H988" i="7"/>
  <c r="H567" i="7"/>
  <c r="H1376" i="7"/>
  <c r="H569" i="7"/>
  <c r="H963" i="7"/>
  <c r="H1324" i="7"/>
  <c r="H1285" i="7"/>
  <c r="H1355" i="7"/>
  <c r="H1045" i="7"/>
  <c r="H961" i="7"/>
  <c r="H1054" i="7"/>
  <c r="H1327" i="7"/>
  <c r="H1350" i="7"/>
  <c r="H1035" i="7"/>
  <c r="H1381" i="7"/>
  <c r="H1296" i="7"/>
  <c r="H333" i="7"/>
  <c r="H1379" i="7"/>
  <c r="H344" i="7"/>
  <c r="H346" i="7"/>
  <c r="H1008" i="7"/>
  <c r="H931" i="7"/>
  <c r="H1356" i="7"/>
  <c r="H1389" i="7"/>
  <c r="H1364" i="7"/>
  <c r="H984" i="7"/>
  <c r="H1038" i="7"/>
  <c r="H995" i="7"/>
  <c r="H340" i="7"/>
  <c r="H1280" i="7"/>
  <c r="H1012" i="7"/>
  <c r="H971" i="7"/>
  <c r="H357" i="7"/>
  <c r="H1362" i="7"/>
  <c r="H916" i="7"/>
  <c r="H1002" i="7"/>
  <c r="H1283" i="7"/>
  <c r="H969" i="7"/>
  <c r="H1284" i="7"/>
  <c r="H584" i="7"/>
  <c r="H1391" i="7"/>
  <c r="H912" i="7"/>
  <c r="H1311" i="7"/>
  <c r="H948" i="7"/>
  <c r="H341" i="7"/>
  <c r="H1052" i="7"/>
  <c r="H1279" i="7"/>
  <c r="H1345" i="7"/>
  <c r="H1024" i="7"/>
  <c r="H985" i="7"/>
  <c r="H954" i="7"/>
  <c r="H1303" i="7"/>
  <c r="H955" i="7"/>
  <c r="H914" i="7"/>
  <c r="H1271" i="7"/>
  <c r="H987" i="7"/>
  <c r="H1306" i="7"/>
  <c r="H1307" i="7"/>
  <c r="H1371" i="7"/>
  <c r="H917" i="7"/>
  <c r="H578" i="7"/>
  <c r="H1273" i="7"/>
  <c r="H566" i="7"/>
  <c r="H1310" i="7"/>
  <c r="H1313" i="7"/>
  <c r="H945" i="7"/>
  <c r="H993" i="7"/>
  <c r="H1050" i="7"/>
  <c r="H947" i="7"/>
  <c r="H962" i="7"/>
  <c r="H1317" i="7"/>
  <c r="H1318" i="7"/>
  <c r="H922" i="7"/>
  <c r="H964" i="7"/>
  <c r="H924" i="7"/>
  <c r="H579" i="7"/>
  <c r="H1000" i="7"/>
  <c r="H1277" i="7"/>
  <c r="H967" i="7"/>
  <c r="H1319" i="7"/>
  <c r="H1001" i="7"/>
  <c r="H1320" i="7"/>
  <c r="H1003" i="7"/>
  <c r="H926" i="7"/>
  <c r="H1323" i="7"/>
  <c r="H570" i="7"/>
  <c r="H580" i="7"/>
  <c r="H1326" i="7"/>
  <c r="H1005" i="7"/>
  <c r="H1328" i="7"/>
  <c r="H927" i="7"/>
  <c r="H571" i="7"/>
  <c r="H572" i="7"/>
  <c r="H1282" i="7"/>
  <c r="H929" i="7"/>
  <c r="H1014" i="7"/>
  <c r="H1372" i="7"/>
  <c r="H349" i="7"/>
  <c r="H1016" i="7"/>
  <c r="H1332" i="7"/>
  <c r="H1334" i="7"/>
  <c r="H1017" i="7"/>
  <c r="H1370" i="7"/>
  <c r="H1337" i="7"/>
  <c r="H1338" i="7"/>
  <c r="H353" i="7"/>
  <c r="H1339" i="7"/>
  <c r="H1056" i="7"/>
  <c r="H972" i="7"/>
  <c r="H1340" i="7"/>
  <c r="H1341" i="7"/>
  <c r="H1343" i="7"/>
  <c r="H1344" i="7"/>
  <c r="H1022" i="7"/>
  <c r="H1386" i="7"/>
  <c r="H936" i="7"/>
  <c r="H1346" i="7"/>
  <c r="H1026" i="7"/>
  <c r="H974" i="7"/>
  <c r="H937" i="7"/>
  <c r="H582" i="7"/>
  <c r="H1030" i="7"/>
  <c r="H938" i="7"/>
  <c r="H939" i="7"/>
  <c r="H1352" i="7"/>
  <c r="H1353" i="7"/>
  <c r="H583" i="7"/>
  <c r="H941" i="7"/>
  <c r="H576" i="7"/>
  <c r="H951" i="7"/>
  <c r="H978" i="7"/>
  <c r="H979" i="7"/>
  <c r="H1294" i="7"/>
  <c r="H577" i="7"/>
  <c r="H1037" i="7"/>
  <c r="H1358" i="7"/>
  <c r="H1039" i="7"/>
  <c r="H1359" i="7"/>
  <c r="H358" i="7"/>
  <c r="H981" i="7"/>
  <c r="H983" i="7"/>
  <c r="H1374" i="7"/>
  <c r="H585" i="7"/>
  <c r="H1058" i="7"/>
  <c r="H586" i="7"/>
  <c r="H952" i="7"/>
  <c r="H1365" i="7"/>
  <c r="H1044" i="7"/>
  <c r="H1366" i="7"/>
  <c r="H1367" i="7"/>
  <c r="H1368" i="7"/>
  <c r="H1299" i="7"/>
  <c r="H1048" i="7"/>
  <c r="I1188" i="7"/>
  <c r="I797" i="7"/>
  <c r="I1092" i="7"/>
  <c r="I1121" i="7"/>
  <c r="I695" i="7"/>
  <c r="I689" i="7"/>
  <c r="I788" i="7"/>
  <c r="I1120" i="7"/>
  <c r="I1106" i="7"/>
  <c r="I796" i="7"/>
  <c r="I1177" i="7"/>
  <c r="I1201" i="7"/>
  <c r="I792" i="7"/>
  <c r="I794" i="7"/>
  <c r="I1200" i="7"/>
  <c r="I786" i="7"/>
  <c r="I1189" i="7"/>
  <c r="I1194" i="7"/>
  <c r="I1198" i="7"/>
  <c r="I771" i="7"/>
  <c r="I703" i="7"/>
  <c r="I1118" i="7"/>
  <c r="I1191" i="7"/>
  <c r="I1116" i="7"/>
  <c r="I901" i="7"/>
  <c r="I899" i="7"/>
  <c r="I694" i="7"/>
  <c r="I872" i="7"/>
  <c r="I1240" i="7"/>
  <c r="I709" i="7"/>
  <c r="I706" i="7"/>
  <c r="I1197" i="7"/>
  <c r="I784" i="7"/>
  <c r="I701" i="7"/>
  <c r="I710" i="7"/>
  <c r="I789" i="7"/>
  <c r="I1102" i="7"/>
  <c r="I691" i="7"/>
  <c r="I712" i="7"/>
  <c r="I687" i="7"/>
  <c r="I790" i="7"/>
  <c r="I1202" i="7"/>
  <c r="I795" i="7"/>
  <c r="I884" i="7"/>
  <c r="I693" i="7"/>
  <c r="I1192" i="7"/>
  <c r="I688" i="7"/>
  <c r="I1105" i="7"/>
  <c r="I1247" i="7"/>
  <c r="I1114" i="7"/>
  <c r="I802" i="7"/>
  <c r="I785" i="7"/>
  <c r="I757" i="7"/>
  <c r="I1162" i="7"/>
  <c r="I842" i="7"/>
  <c r="I1209" i="7"/>
  <c r="I1099" i="7"/>
  <c r="I1161" i="7"/>
  <c r="I1164" i="7"/>
  <c r="I1193" i="7"/>
  <c r="I894" i="7"/>
  <c r="I1199" i="7"/>
  <c r="I776" i="7"/>
  <c r="I889" i="7"/>
  <c r="I1091" i="7"/>
  <c r="I700" i="7"/>
  <c r="I1205" i="7"/>
  <c r="I278" i="7"/>
  <c r="I751" i="7"/>
  <c r="I1222" i="7"/>
  <c r="I879" i="7"/>
  <c r="I1115" i="7"/>
  <c r="I1160" i="7"/>
  <c r="I1122" i="7"/>
  <c r="I853" i="7"/>
  <c r="I1159" i="7"/>
  <c r="I910" i="7"/>
  <c r="I1175" i="7"/>
  <c r="I613" i="7"/>
  <c r="I885" i="7"/>
  <c r="I907" i="7"/>
  <c r="I893" i="7"/>
  <c r="I1207" i="7"/>
  <c r="I1101" i="7"/>
  <c r="I696" i="7"/>
  <c r="I708" i="7"/>
  <c r="I271" i="7"/>
  <c r="I232" i="7"/>
  <c r="I804" i="7"/>
  <c r="I702" i="7"/>
  <c r="I1103" i="7"/>
  <c r="I1119" i="7"/>
  <c r="I831" i="7"/>
  <c r="I860" i="7"/>
  <c r="I1158" i="7"/>
  <c r="I854" i="7"/>
  <c r="I758" i="7"/>
  <c r="I1156" i="7"/>
  <c r="I911" i="7"/>
  <c r="I692" i="7"/>
  <c r="I228" i="7"/>
  <c r="I1104" i="7"/>
  <c r="I1095" i="7"/>
  <c r="I716" i="7"/>
  <c r="I1179" i="7"/>
  <c r="I787" i="7"/>
  <c r="I600" i="7"/>
  <c r="I886" i="7"/>
  <c r="I1169" i="7"/>
  <c r="I1190" i="7"/>
  <c r="I1195" i="7"/>
  <c r="I607" i="7"/>
  <c r="I652" i="7"/>
  <c r="I834" i="7"/>
  <c r="I274" i="7"/>
  <c r="I821" i="7"/>
  <c r="I258" i="7"/>
  <c r="I239" i="7"/>
  <c r="I250" i="7"/>
  <c r="I1232" i="7"/>
  <c r="I715" i="7"/>
  <c r="I1533" i="7"/>
  <c r="I1462" i="7"/>
  <c r="I249" i="7"/>
  <c r="I281" i="7"/>
  <c r="I1196" i="7"/>
  <c r="I718" i="7"/>
  <c r="I1244" i="7"/>
  <c r="I864" i="7"/>
  <c r="I761" i="7"/>
  <c r="I690" i="7"/>
  <c r="I1094" i="7"/>
  <c r="I1203" i="7"/>
  <c r="I1113" i="7"/>
  <c r="I839" i="7"/>
  <c r="I1109" i="7"/>
  <c r="I780" i="7"/>
  <c r="I849" i="7"/>
  <c r="I857" i="7"/>
  <c r="I862" i="7"/>
  <c r="I561" i="7"/>
  <c r="I753" i="7"/>
  <c r="I888" i="7"/>
  <c r="I764" i="7"/>
  <c r="I1233" i="7"/>
  <c r="I698" i="7"/>
  <c r="I1108" i="7"/>
  <c r="I707" i="7"/>
  <c r="I1097" i="7"/>
  <c r="I711" i="7"/>
  <c r="I714" i="7"/>
  <c r="I1503" i="7"/>
  <c r="I1172" i="7"/>
  <c r="I765" i="7"/>
  <c r="I777" i="7"/>
  <c r="I592" i="7"/>
  <c r="I1168" i="7"/>
  <c r="I603" i="7"/>
  <c r="I890" i="7"/>
  <c r="I763" i="7"/>
  <c r="I895" i="7"/>
  <c r="I892" i="7"/>
  <c r="I883" i="7"/>
  <c r="I880" i="7"/>
  <c r="I909" i="7"/>
  <c r="I906" i="7"/>
  <c r="I286" i="7"/>
  <c r="I282" i="7"/>
  <c r="I264" i="7"/>
  <c r="I312" i="7"/>
  <c r="I256" i="7"/>
  <c r="I1445" i="7"/>
  <c r="I273" i="7"/>
  <c r="I301" i="7"/>
  <c r="I257" i="7"/>
  <c r="I316" i="7"/>
  <c r="I863" i="7"/>
  <c r="I782" i="7"/>
  <c r="I768" i="7"/>
  <c r="I754" i="7"/>
  <c r="I1237" i="7"/>
  <c r="I1217" i="7"/>
  <c r="I827" i="7"/>
  <c r="I855" i="7"/>
  <c r="I858" i="7"/>
  <c r="I1180" i="7"/>
  <c r="I851" i="7"/>
  <c r="I852" i="7"/>
  <c r="I1183" i="7"/>
  <c r="I755" i="7"/>
  <c r="I908" i="7"/>
  <c r="I1186" i="7"/>
  <c r="I1165" i="7"/>
  <c r="I793" i="7"/>
  <c r="I642" i="7"/>
  <c r="I820" i="7"/>
  <c r="I799" i="7"/>
  <c r="I1107" i="7"/>
  <c r="I767" i="7"/>
  <c r="I759" i="7"/>
  <c r="I1171" i="7"/>
  <c r="I1157" i="7"/>
  <c r="I778" i="7"/>
  <c r="I644" i="7"/>
  <c r="I859" i="7"/>
  <c r="I903" i="7"/>
  <c r="I1170" i="7"/>
  <c r="I897" i="7"/>
  <c r="I772" i="7"/>
  <c r="I900" i="7"/>
  <c r="I593" i="7"/>
  <c r="I779" i="7"/>
  <c r="I898" i="7"/>
  <c r="I1176" i="7"/>
  <c r="I627" i="7"/>
  <c r="I628" i="7"/>
  <c r="I268" i="7"/>
  <c r="I280" i="7"/>
  <c r="I284" i="7"/>
  <c r="I1210" i="7"/>
  <c r="I227" i="7"/>
  <c r="I295" i="7"/>
  <c r="I238" i="7"/>
  <c r="I230" i="7"/>
  <c r="I1096" i="7"/>
  <c r="I293" i="7"/>
  <c r="I815" i="7"/>
  <c r="I1483" i="7"/>
  <c r="I253" i="7"/>
  <c r="I1494" i="7"/>
  <c r="I1516" i="7"/>
  <c r="I310" i="7"/>
  <c r="I1100" i="7"/>
  <c r="I769" i="7"/>
  <c r="I850" i="7"/>
  <c r="I766" i="7"/>
  <c r="I717" i="7"/>
  <c r="I699" i="7"/>
  <c r="I1214" i="7"/>
  <c r="I1166" i="7"/>
  <c r="I762" i="7"/>
  <c r="I760" i="7"/>
  <c r="I774" i="7"/>
  <c r="I1178" i="7"/>
  <c r="I1111" i="7"/>
  <c r="I697" i="7"/>
  <c r="I816" i="7"/>
  <c r="I1506" i="7"/>
  <c r="I285" i="7"/>
  <c r="I1110" i="7"/>
  <c r="I305" i="7"/>
  <c r="I1536" i="7"/>
  <c r="I1223" i="7"/>
  <c r="I251" i="7"/>
  <c r="I848" i="7"/>
  <c r="I1163" i="7"/>
  <c r="I861" i="7"/>
  <c r="I564" i="7"/>
  <c r="I1174" i="7"/>
  <c r="I611" i="7"/>
  <c r="I637" i="7"/>
  <c r="I902" i="7"/>
  <c r="I597" i="7"/>
  <c r="I598" i="7"/>
  <c r="I882" i="7"/>
  <c r="I602" i="7"/>
  <c r="I634" i="7"/>
  <c r="I638" i="7"/>
  <c r="I1513" i="7"/>
  <c r="I1449" i="7"/>
  <c r="I265" i="7"/>
  <c r="I259" i="7"/>
  <c r="I1438" i="7"/>
  <c r="I283" i="7"/>
  <c r="I1505" i="7"/>
  <c r="I244" i="7"/>
  <c r="I1442" i="7"/>
  <c r="I266" i="7"/>
  <c r="I1484" i="7"/>
  <c r="I1431" i="7"/>
  <c r="I1447" i="7"/>
  <c r="I1470" i="7"/>
  <c r="I245" i="7"/>
  <c r="I1489" i="7"/>
  <c r="I277" i="7"/>
  <c r="I704" i="7"/>
  <c r="I1502" i="7"/>
  <c r="I1112" i="7"/>
  <c r="I1512" i="7"/>
  <c r="I263" i="7"/>
  <c r="I1520" i="7"/>
  <c r="I1522" i="7"/>
  <c r="I267" i="7"/>
  <c r="I1241" i="7"/>
  <c r="I803" i="7"/>
  <c r="I1098" i="7"/>
  <c r="I877" i="7"/>
  <c r="I1117" i="7"/>
  <c r="I876" i="7"/>
  <c r="I837" i="7"/>
  <c r="I835" i="7"/>
  <c r="I705" i="7"/>
  <c r="I873" i="7"/>
  <c r="I300" i="7"/>
  <c r="I279" i="7"/>
  <c r="I306" i="7"/>
  <c r="I752" i="7"/>
  <c r="I643" i="7"/>
  <c r="I601" i="7"/>
  <c r="I595" i="7"/>
  <c r="I1534" i="7"/>
  <c r="I317" i="7"/>
  <c r="I255" i="7"/>
  <c r="I1459" i="7"/>
  <c r="I308" i="7"/>
  <c r="I1429" i="7"/>
  <c r="I1437" i="7"/>
  <c r="I231" i="7"/>
  <c r="I287" i="7"/>
  <c r="I234" i="7"/>
  <c r="I242" i="7"/>
  <c r="I1474" i="7"/>
  <c r="I1475" i="7"/>
  <c r="I1476" i="7"/>
  <c r="I1478" i="7"/>
  <c r="I246" i="7"/>
  <c r="I1499" i="7"/>
  <c r="I260" i="7"/>
  <c r="I309" i="7"/>
  <c r="I261" i="7"/>
  <c r="I311" i="7"/>
  <c r="I1524" i="7"/>
  <c r="I270" i="7"/>
  <c r="I1093" i="7"/>
  <c r="I865" i="7"/>
  <c r="I871" i="7"/>
  <c r="I870" i="7"/>
  <c r="I867" i="7"/>
  <c r="I272" i="7"/>
  <c r="I869" i="7"/>
  <c r="I874" i="7"/>
  <c r="I289" i="7"/>
  <c r="I1526" i="7"/>
  <c r="I1467" i="7"/>
  <c r="I299" i="7"/>
  <c r="I235" i="7"/>
  <c r="I241" i="7"/>
  <c r="I314" i="7"/>
  <c r="I1519" i="7"/>
  <c r="I1428" i="7"/>
  <c r="I1468" i="7"/>
  <c r="I262" i="7"/>
  <c r="I1435" i="7"/>
  <c r="I288" i="7"/>
  <c r="I291" i="7"/>
  <c r="I294" i="7"/>
  <c r="I296" i="7"/>
  <c r="I1500" i="7"/>
  <c r="I1539" i="7"/>
  <c r="I1517" i="7"/>
  <c r="I1527" i="7"/>
  <c r="I781" i="7"/>
  <c r="I773" i="7"/>
  <c r="I1184" i="7"/>
  <c r="I596" i="7"/>
  <c r="I856" i="7"/>
  <c r="I1167" i="7"/>
  <c r="I1182" i="7"/>
  <c r="I651" i="7"/>
  <c r="I562" i="7"/>
  <c r="I866" i="7"/>
  <c r="I878" i="7"/>
  <c r="I713" i="7"/>
  <c r="I812" i="7"/>
  <c r="I818" i="7"/>
  <c r="I875" i="7"/>
  <c r="I1465" i="7"/>
  <c r="I868" i="7"/>
  <c r="I1211" i="7"/>
  <c r="I1535" i="7"/>
  <c r="I275" i="7"/>
  <c r="I240" i="7"/>
  <c r="I292" i="7"/>
  <c r="I1537" i="7"/>
  <c r="I1187" i="7"/>
  <c r="I756" i="7"/>
  <c r="I1185" i="7"/>
  <c r="I1181" i="7"/>
  <c r="I654" i="7"/>
  <c r="I640" i="7"/>
  <c r="I588" i="7"/>
  <c r="I783" i="7"/>
  <c r="I621" i="7"/>
  <c r="I589" i="7"/>
  <c r="I881" i="7"/>
  <c r="I560" i="7"/>
  <c r="I775" i="7"/>
  <c r="I791" i="7"/>
  <c r="I625" i="7"/>
  <c r="I636" i="7"/>
  <c r="I565" i="7"/>
  <c r="I887" i="7"/>
  <c r="I624" i="7"/>
  <c r="I563" i="7"/>
  <c r="I904" i="7"/>
  <c r="I649" i="7"/>
  <c r="I618" i="7"/>
  <c r="I559" i="7"/>
  <c r="I629" i="7"/>
  <c r="I587" i="7"/>
  <c r="I635" i="7"/>
  <c r="I1173" i="7"/>
  <c r="I770" i="7"/>
  <c r="I647" i="7"/>
  <c r="I590" i="7"/>
  <c r="I591" i="7"/>
  <c r="I558" i="7"/>
  <c r="I594" i="7"/>
  <c r="I599" i="7"/>
  <c r="I604" i="7"/>
  <c r="I605" i="7"/>
  <c r="I606" i="7"/>
  <c r="I608" i="7"/>
  <c r="I609" i="7"/>
  <c r="I610" i="7"/>
  <c r="I612" i="7"/>
  <c r="I614" i="7"/>
  <c r="I615" i="7"/>
  <c r="I616" i="7"/>
  <c r="I891" i="7"/>
  <c r="I617" i="7"/>
  <c r="I619" i="7"/>
  <c r="I620" i="7"/>
  <c r="I622" i="7"/>
  <c r="I623" i="7"/>
  <c r="I896" i="7"/>
  <c r="I626" i="7"/>
  <c r="I630" i="7"/>
  <c r="I631" i="7"/>
  <c r="I632" i="7"/>
  <c r="I633" i="7"/>
  <c r="I639" i="7"/>
  <c r="I641" i="7"/>
  <c r="I905" i="7"/>
  <c r="I645" i="7"/>
  <c r="I646" i="7"/>
  <c r="I648" i="7"/>
  <c r="I650" i="7"/>
  <c r="I653" i="7"/>
  <c r="I1466" i="7"/>
  <c r="I313" i="7"/>
  <c r="I1525" i="7"/>
  <c r="I1450" i="7"/>
  <c r="I254" i="7"/>
  <c r="I319" i="7"/>
  <c r="I303" i="7"/>
  <c r="I1463" i="7"/>
  <c r="I1510" i="7"/>
  <c r="I1496" i="7"/>
  <c r="I229" i="7"/>
  <c r="I1439" i="7"/>
  <c r="I1441" i="7"/>
  <c r="I1443" i="7"/>
  <c r="I233" i="7"/>
  <c r="I236" i="7"/>
  <c r="I1448" i="7"/>
  <c r="I1451" i="7"/>
  <c r="I1456" i="7"/>
  <c r="I1457" i="7"/>
  <c r="I1458" i="7"/>
  <c r="I237" i="7"/>
  <c r="I290" i="7"/>
  <c r="I243" i="7"/>
  <c r="I1479" i="7"/>
  <c r="I247" i="7"/>
  <c r="I297" i="7"/>
  <c r="I1487" i="7"/>
  <c r="I248" i="7"/>
  <c r="I276" i="7"/>
  <c r="I298" i="7"/>
  <c r="I1491" i="7"/>
  <c r="I329" i="7"/>
  <c r="I252" i="7"/>
  <c r="I302" i="7"/>
  <c r="I304" i="7"/>
  <c r="I307" i="7"/>
  <c r="I1538" i="7"/>
  <c r="I1511" i="7"/>
  <c r="I1514" i="7"/>
  <c r="I1518" i="7"/>
  <c r="I1521" i="7"/>
  <c r="I1523" i="7"/>
  <c r="I315" i="7"/>
  <c r="I269" i="7"/>
  <c r="I318" i="7"/>
  <c r="I1424" i="7"/>
  <c r="I1426" i="7"/>
  <c r="I378" i="7"/>
  <c r="I372" i="7"/>
  <c r="I1396" i="7"/>
  <c r="I364" i="7"/>
  <c r="I1413" i="7"/>
  <c r="I384" i="7"/>
  <c r="I1409" i="7"/>
  <c r="I392" i="7"/>
  <c r="I110" i="7"/>
  <c r="I677" i="7"/>
  <c r="I1074" i="7"/>
  <c r="I672" i="7"/>
  <c r="I669" i="7"/>
  <c r="I679" i="7"/>
  <c r="I98" i="7"/>
  <c r="I1090" i="7"/>
  <c r="I682" i="7"/>
  <c r="I656" i="7"/>
  <c r="I90" i="7"/>
  <c r="I1067" i="7"/>
  <c r="I1425" i="7"/>
  <c r="I381" i="7"/>
  <c r="I1421" i="7"/>
  <c r="I1419" i="7"/>
  <c r="I366" i="7"/>
  <c r="I369" i="7"/>
  <c r="I1405" i="7"/>
  <c r="I371" i="7"/>
  <c r="I1402" i="7"/>
  <c r="I1412" i="7"/>
  <c r="I365" i="7"/>
  <c r="I1085" i="7"/>
  <c r="I1081" i="7"/>
  <c r="I1076" i="7"/>
  <c r="I664" i="7"/>
  <c r="I663" i="7"/>
  <c r="I660" i="7"/>
  <c r="I681" i="7"/>
  <c r="I1063" i="7"/>
  <c r="I87" i="7"/>
  <c r="I105" i="7"/>
  <c r="I668" i="7"/>
  <c r="I100" i="7"/>
  <c r="I686" i="7"/>
  <c r="I1072" i="7"/>
  <c r="I666" i="7"/>
  <c r="I1087" i="7"/>
  <c r="I671" i="7"/>
  <c r="I115" i="7"/>
  <c r="I659" i="7"/>
  <c r="I1069" i="7"/>
  <c r="I657" i="7"/>
  <c r="I97" i="7"/>
  <c r="I1077" i="7"/>
  <c r="I1078" i="7"/>
  <c r="I112" i="7"/>
  <c r="I1068" i="7"/>
  <c r="I1071" i="7"/>
  <c r="I674" i="7"/>
  <c r="I103" i="7"/>
  <c r="I676" i="7"/>
  <c r="I683" i="7"/>
  <c r="I684" i="7"/>
  <c r="I368" i="7"/>
  <c r="I370" i="7"/>
  <c r="I1418" i="7"/>
  <c r="I1420" i="7"/>
  <c r="I1403" i="7"/>
  <c r="I1407" i="7"/>
  <c r="I1411" i="7"/>
  <c r="I376" i="7"/>
  <c r="I1398" i="7"/>
  <c r="I1415" i="7"/>
  <c r="I225" i="7"/>
  <c r="I1267" i="7"/>
  <c r="I391" i="7"/>
  <c r="I1404" i="7"/>
  <c r="I363" i="7"/>
  <c r="I138" i="7"/>
  <c r="I394" i="7"/>
  <c r="I382" i="7"/>
  <c r="I383" i="7"/>
  <c r="I1265" i="7"/>
  <c r="I1417" i="7"/>
  <c r="I218" i="7"/>
  <c r="I1427" i="7"/>
  <c r="I1410" i="7"/>
  <c r="I1399" i="7"/>
  <c r="I1400" i="7"/>
  <c r="I1258" i="7"/>
  <c r="I379" i="7"/>
  <c r="I386" i="7"/>
  <c r="I1414" i="7"/>
  <c r="I1268" i="7"/>
  <c r="I1257" i="7"/>
  <c r="I389" i="7"/>
  <c r="I388" i="7"/>
  <c r="I367" i="7"/>
  <c r="I390" i="7"/>
  <c r="I1256" i="7"/>
  <c r="I177" i="7"/>
  <c r="I675" i="7"/>
  <c r="I685" i="7"/>
  <c r="I95" i="7"/>
  <c r="I106" i="7"/>
  <c r="I1070" i="7"/>
  <c r="I114" i="7"/>
  <c r="I96" i="7"/>
  <c r="I1064" i="7"/>
  <c r="I1088" i="7"/>
  <c r="I665" i="7"/>
  <c r="I113" i="7"/>
  <c r="I1066" i="7"/>
  <c r="I670" i="7"/>
  <c r="I658" i="7"/>
  <c r="I104" i="7"/>
  <c r="I91" i="7"/>
  <c r="I1073" i="7"/>
  <c r="I101" i="7"/>
  <c r="I680" i="7"/>
  <c r="I108" i="7"/>
  <c r="I109" i="7"/>
  <c r="I1089" i="7"/>
  <c r="I655" i="7"/>
  <c r="I88" i="7"/>
  <c r="I85" i="7"/>
  <c r="I89" i="7"/>
  <c r="I93" i="7"/>
  <c r="I99" i="7"/>
  <c r="I661" i="7"/>
  <c r="I662" i="7"/>
  <c r="I1059" i="7"/>
  <c r="I83" i="7"/>
  <c r="I1061" i="7"/>
  <c r="I86" i="7"/>
  <c r="I94" i="7"/>
  <c r="I673" i="7"/>
  <c r="I1075" i="7"/>
  <c r="I102" i="7"/>
  <c r="I1080" i="7"/>
  <c r="I107" i="7"/>
  <c r="I1086" i="7"/>
  <c r="I385" i="7"/>
  <c r="I144" i="7"/>
  <c r="I190" i="7"/>
  <c r="I393" i="7"/>
  <c r="I1260" i="7"/>
  <c r="I1259" i="7"/>
  <c r="I377" i="7"/>
  <c r="I374" i="7"/>
  <c r="I1416" i="7"/>
  <c r="I206" i="7"/>
  <c r="I118" i="7"/>
  <c r="I1255" i="7"/>
  <c r="I373" i="7"/>
  <c r="I207" i="7"/>
  <c r="I375" i="7"/>
  <c r="I1269" i="7"/>
  <c r="I119" i="7"/>
  <c r="I184" i="7"/>
  <c r="I165" i="7"/>
  <c r="I1423" i="7"/>
  <c r="I1401" i="7"/>
  <c r="I1263" i="7"/>
  <c r="I209" i="7"/>
  <c r="I135" i="7"/>
  <c r="I1406" i="7"/>
  <c r="I387" i="7"/>
  <c r="I179" i="7"/>
  <c r="I137" i="7"/>
  <c r="I143" i="7"/>
  <c r="I176" i="7"/>
  <c r="I1408" i="7"/>
  <c r="I180" i="7"/>
  <c r="I203" i="7"/>
  <c r="I1422" i="7"/>
  <c r="I222" i="7"/>
  <c r="I224" i="7"/>
  <c r="I121" i="7"/>
  <c r="I136" i="7"/>
  <c r="I151" i="7"/>
  <c r="I153" i="7"/>
  <c r="I154" i="7"/>
  <c r="I156" i="7"/>
  <c r="I158" i="7"/>
  <c r="I1261" i="7"/>
  <c r="I1262" i="7"/>
  <c r="I167" i="7"/>
  <c r="I1264" i="7"/>
  <c r="I173" i="7"/>
  <c r="I178" i="7"/>
  <c r="I182" i="7"/>
  <c r="I1266" i="7"/>
  <c r="I191" i="7"/>
  <c r="I195" i="7"/>
  <c r="I197" i="7"/>
  <c r="I202" i="7"/>
  <c r="I204" i="7"/>
  <c r="I208" i="7"/>
  <c r="I210" i="7"/>
  <c r="I220" i="7"/>
  <c r="I142" i="7"/>
  <c r="I175" i="7"/>
  <c r="I139" i="7"/>
  <c r="I168" i="7"/>
  <c r="I186" i="7"/>
  <c r="I199" i="7"/>
  <c r="I213" i="7"/>
  <c r="I217" i="7"/>
  <c r="I1254" i="7"/>
  <c r="I196" i="7"/>
  <c r="I124" i="7"/>
  <c r="I129" i="7"/>
  <c r="I219" i="7"/>
  <c r="I380" i="7"/>
  <c r="I128" i="7"/>
  <c r="I146" i="7"/>
  <c r="I160" i="7"/>
  <c r="I164" i="7"/>
  <c r="I161" i="7"/>
  <c r="I149" i="7"/>
  <c r="I166" i="7"/>
  <c r="I188" i="7"/>
  <c r="I116" i="7"/>
  <c r="I1397" i="7"/>
  <c r="I117" i="7"/>
  <c r="I120" i="7"/>
  <c r="I122" i="7"/>
  <c r="I123" i="7"/>
  <c r="I125" i="7"/>
  <c r="I126" i="7"/>
  <c r="I226" i="7"/>
  <c r="I127" i="7"/>
  <c r="I130" i="7"/>
  <c r="I131" i="7"/>
  <c r="I132" i="7"/>
  <c r="I133" i="7"/>
  <c r="I134" i="7"/>
  <c r="I140" i="7"/>
  <c r="I141" i="7"/>
  <c r="I145" i="7"/>
  <c r="I147" i="7"/>
  <c r="I148" i="7"/>
  <c r="I150" i="7"/>
  <c r="I152" i="7"/>
  <c r="I155" i="7"/>
  <c r="I157" i="7"/>
  <c r="I159" i="7"/>
  <c r="I162" i="7"/>
  <c r="I163" i="7"/>
  <c r="I169" i="7"/>
  <c r="I170" i="7"/>
  <c r="I171" i="7"/>
  <c r="I172" i="7"/>
  <c r="I174" i="7"/>
  <c r="I181" i="7"/>
  <c r="I183" i="7"/>
  <c r="I185" i="7"/>
  <c r="I187" i="7"/>
  <c r="I189" i="7"/>
  <c r="I192" i="7"/>
  <c r="I193" i="7"/>
  <c r="I194" i="7"/>
  <c r="I198" i="7"/>
  <c r="I200" i="7"/>
  <c r="I201" i="7"/>
  <c r="I205" i="7"/>
  <c r="I211" i="7"/>
  <c r="I212" i="7"/>
  <c r="I214" i="7"/>
  <c r="I215" i="7"/>
  <c r="I216" i="7"/>
  <c r="I221" i="7"/>
  <c r="I223" i="7"/>
  <c r="I111" i="7"/>
  <c r="I678" i="7"/>
  <c r="I1084" i="7"/>
  <c r="I84" i="7"/>
  <c r="I1083" i="7"/>
  <c r="I1082" i="7"/>
  <c r="I1060" i="7"/>
  <c r="I667" i="7"/>
  <c r="I1065" i="7"/>
  <c r="I1062" i="7"/>
  <c r="I92" i="7"/>
  <c r="I1079" i="7"/>
  <c r="I332" i="7"/>
  <c r="I320" i="7"/>
  <c r="I465" i="7"/>
  <c r="I73" i="7"/>
  <c r="I1315" i="7"/>
  <c r="I960" i="7"/>
  <c r="I808" i="7"/>
  <c r="I1619" i="7"/>
  <c r="I8" i="7"/>
  <c r="I1216" i="7"/>
  <c r="I479" i="7"/>
  <c r="I1321" i="7"/>
  <c r="I1583" i="7"/>
  <c r="I342" i="7"/>
  <c r="I345" i="7"/>
  <c r="I1020" i="7"/>
  <c r="I935" i="7"/>
  <c r="I15" i="7"/>
  <c r="I1137" i="7"/>
  <c r="I65" i="7"/>
  <c r="I445" i="7"/>
  <c r="I446" i="7"/>
  <c r="I1144" i="7"/>
  <c r="I1147" i="7"/>
  <c r="I1388" i="7"/>
  <c r="I996" i="7"/>
  <c r="I552" i="7"/>
  <c r="I1272" i="7"/>
  <c r="I1206" i="7"/>
  <c r="I437" i="7"/>
  <c r="I74" i="7"/>
  <c r="I923" i="7"/>
  <c r="I321" i="7"/>
  <c r="I1278" i="7"/>
  <c r="I547" i="7"/>
  <c r="I1471" i="7"/>
  <c r="I1006" i="7"/>
  <c r="I1592" i="7"/>
  <c r="I489" i="7"/>
  <c r="I440" i="7"/>
  <c r="I735" i="7"/>
  <c r="I62" i="7"/>
  <c r="I1509" i="7"/>
  <c r="I976" i="7"/>
  <c r="I1292" i="7"/>
  <c r="I1360" i="7"/>
  <c r="I521" i="7"/>
  <c r="I1363" i="7"/>
  <c r="I426" i="7"/>
  <c r="I1046" i="7"/>
  <c r="I844" i="7"/>
  <c r="I1383" i="7"/>
  <c r="I25" i="7"/>
  <c r="I82" i="7"/>
  <c r="I463" i="7"/>
  <c r="I728" i="7"/>
  <c r="I33" i="7"/>
  <c r="I339" i="7"/>
  <c r="I540" i="7"/>
  <c r="I925" i="7"/>
  <c r="I38" i="7"/>
  <c r="I1581" i="7"/>
  <c r="I1249" i="7"/>
  <c r="I1055" i="7"/>
  <c r="I1591" i="7"/>
  <c r="I1134" i="7"/>
  <c r="I495" i="7"/>
  <c r="I1018" i="7"/>
  <c r="I1288" i="7"/>
  <c r="I1564" i="7"/>
  <c r="I551" i="7"/>
  <c r="I973" i="7"/>
  <c r="I1347" i="7"/>
  <c r="I1057" i="7"/>
  <c r="I1351" i="7"/>
  <c r="I836" i="7"/>
  <c r="I1246" i="7"/>
  <c r="I953" i="7"/>
  <c r="I534" i="7"/>
  <c r="I1305" i="7"/>
  <c r="I1126" i="7"/>
  <c r="I338" i="7"/>
  <c r="I360" i="7"/>
  <c r="I1051" i="7"/>
  <c r="I36" i="7"/>
  <c r="I998" i="7"/>
  <c r="I477" i="7"/>
  <c r="I50" i="7"/>
  <c r="I749" i="7"/>
  <c r="I1495" i="7"/>
  <c r="I503" i="7"/>
  <c r="I361" i="7"/>
  <c r="I1149" i="7"/>
  <c r="I1602" i="7"/>
  <c r="I1635" i="7"/>
  <c r="I1033" i="7"/>
  <c r="I1245" i="7"/>
  <c r="I21" i="7"/>
  <c r="I943" i="7"/>
  <c r="I1555" i="7"/>
  <c r="I557" i="7"/>
  <c r="I800" i="7"/>
  <c r="I991" i="7"/>
  <c r="I1375" i="7"/>
  <c r="I918" i="7"/>
  <c r="I1617" i="7"/>
  <c r="I1620" i="7"/>
  <c r="I732" i="7"/>
  <c r="I824" i="7"/>
  <c r="I12" i="7"/>
  <c r="I826" i="7"/>
  <c r="I550" i="7"/>
  <c r="I1349" i="7"/>
  <c r="I1393" i="7"/>
  <c r="I1394" i="7"/>
  <c r="I422" i="7"/>
  <c r="I575" i="7"/>
  <c r="I1395" i="7"/>
  <c r="I554" i="7"/>
  <c r="I1042" i="7"/>
  <c r="I1298" i="7"/>
  <c r="I1250" i="7"/>
  <c r="I1251" i="7"/>
  <c r="I401" i="7"/>
  <c r="I1453" i="7"/>
  <c r="I1129" i="7"/>
  <c r="I920" i="7"/>
  <c r="I1618" i="7"/>
  <c r="I1557" i="7"/>
  <c r="I1461" i="7"/>
  <c r="I966" i="7"/>
  <c r="I404" i="7"/>
  <c r="I1384" i="7"/>
  <c r="I1131" i="7"/>
  <c r="I1013" i="7"/>
  <c r="I496" i="7"/>
  <c r="I1549" i="7"/>
  <c r="I1286" i="7"/>
  <c r="I1287" i="7"/>
  <c r="I59" i="7"/>
  <c r="I573" i="7"/>
  <c r="I1021" i="7"/>
  <c r="I76" i="7"/>
  <c r="I950" i="7"/>
  <c r="I1025" i="7"/>
  <c r="I531" i="7"/>
  <c r="I66" i="7"/>
  <c r="I555" i="7"/>
  <c r="I1049" i="7"/>
  <c r="I455" i="7"/>
  <c r="I1124" i="7"/>
  <c r="I335" i="7"/>
  <c r="I462" i="7"/>
  <c r="I807" i="7"/>
  <c r="I1276" i="7"/>
  <c r="I1545" i="7"/>
  <c r="I10" i="7"/>
  <c r="I1473" i="7"/>
  <c r="I1589" i="7"/>
  <c r="I928" i="7"/>
  <c r="I734" i="7"/>
  <c r="I1010" i="7"/>
  <c r="I1225" i="7"/>
  <c r="I1333" i="7"/>
  <c r="I499" i="7"/>
  <c r="I61" i="7"/>
  <c r="I737" i="7"/>
  <c r="I63" i="7"/>
  <c r="I975" i="7"/>
  <c r="I1293" i="7"/>
  <c r="I19" i="7"/>
  <c r="I1041" i="7"/>
  <c r="I428" i="7"/>
  <c r="I1300" i="7"/>
  <c r="I721" i="7"/>
  <c r="I456" i="7"/>
  <c r="I1270" i="7"/>
  <c r="I438" i="7"/>
  <c r="I7" i="7"/>
  <c r="I343" i="7"/>
  <c r="I1281" i="7"/>
  <c r="I1560" i="7"/>
  <c r="I44" i="7"/>
  <c r="I1336" i="7"/>
  <c r="I1630" i="7"/>
  <c r="I1599" i="7"/>
  <c r="I1023" i="7"/>
  <c r="I505" i="7"/>
  <c r="I1027" i="7"/>
  <c r="I940" i="7"/>
  <c r="I355" i="7"/>
  <c r="I982" i="7"/>
  <c r="I1531" i="7"/>
  <c r="I1348" i="7"/>
  <c r="I549" i="7"/>
  <c r="I806" i="7"/>
  <c r="I556" i="7"/>
  <c r="I1614" i="7"/>
  <c r="I1309" i="7"/>
  <c r="I78" i="7"/>
  <c r="I994" i="7"/>
  <c r="I403" i="7"/>
  <c r="I478" i="7"/>
  <c r="I1622" i="7"/>
  <c r="I1053" i="7"/>
  <c r="I40" i="7"/>
  <c r="I1481" i="7"/>
  <c r="I323" i="7"/>
  <c r="I1007" i="7"/>
  <c r="I1331" i="7"/>
  <c r="I1226" i="7"/>
  <c r="I498" i="7"/>
  <c r="I1234" i="7"/>
  <c r="I1290" i="7"/>
  <c r="I1639" i="7"/>
  <c r="I846" i="7"/>
  <c r="I847" i="7"/>
  <c r="I980" i="7"/>
  <c r="I942" i="7"/>
  <c r="I28" i="7"/>
  <c r="I1542" i="7"/>
  <c r="I535" i="7"/>
  <c r="I1208" i="7"/>
  <c r="I468" i="7"/>
  <c r="I1275" i="7"/>
  <c r="I1576" i="7"/>
  <c r="I921" i="7"/>
  <c r="I1579" i="7"/>
  <c r="I1215" i="7"/>
  <c r="I1582" i="7"/>
  <c r="I1325" i="7"/>
  <c r="I581" i="7"/>
  <c r="I733" i="7"/>
  <c r="I970" i="7"/>
  <c r="I1595" i="7"/>
  <c r="I1230" i="7"/>
  <c r="I1019" i="7"/>
  <c r="I1342" i="7"/>
  <c r="I1291" i="7"/>
  <c r="I1028" i="7"/>
  <c r="I441" i="7"/>
  <c r="I1032" i="7"/>
  <c r="I1150" i="7"/>
  <c r="I523" i="7"/>
  <c r="I64" i="7"/>
  <c r="I1301" i="7"/>
  <c r="I986" i="7"/>
  <c r="I5" i="7"/>
  <c r="I989" i="7"/>
  <c r="I1274" i="7"/>
  <c r="I539" i="7"/>
  <c r="I475" i="7"/>
  <c r="I965" i="7"/>
  <c r="I1220" i="7"/>
  <c r="I49" i="7"/>
  <c r="I1132" i="7"/>
  <c r="I491" i="7"/>
  <c r="I1136" i="7"/>
  <c r="I1335" i="7"/>
  <c r="I352" i="7"/>
  <c r="I832" i="7"/>
  <c r="I510" i="7"/>
  <c r="I1239" i="7"/>
  <c r="I362" i="7"/>
  <c r="I1646" i="7"/>
  <c r="I1036" i="7"/>
  <c r="I331" i="7"/>
  <c r="I798" i="7"/>
  <c r="I72" i="7"/>
  <c r="I990" i="7"/>
  <c r="I6" i="7"/>
  <c r="I1572" i="7"/>
  <c r="I9" i="7"/>
  <c r="I1221" i="7"/>
  <c r="I42" i="7"/>
  <c r="I43" i="7"/>
  <c r="I1015" i="7"/>
  <c r="I932" i="7"/>
  <c r="I1236" i="7"/>
  <c r="I949" i="7"/>
  <c r="I1141" i="7"/>
  <c r="I354" i="7"/>
  <c r="I742" i="7"/>
  <c r="I1295" i="7"/>
  <c r="I1606" i="7"/>
  <c r="I1297" i="7"/>
  <c r="I524" i="7"/>
  <c r="I525" i="7"/>
  <c r="I1532" i="7"/>
  <c r="I359" i="7"/>
  <c r="I1569" i="7"/>
  <c r="I719" i="7"/>
  <c r="I544" i="7"/>
  <c r="I968" i="7"/>
  <c r="I746" i="7"/>
  <c r="I488" i="7"/>
  <c r="I13" i="7"/>
  <c r="I933" i="7"/>
  <c r="I829" i="7"/>
  <c r="I1385" i="7"/>
  <c r="I1289" i="7"/>
  <c r="I504" i="7"/>
  <c r="I574" i="7"/>
  <c r="I1143" i="7"/>
  <c r="I750" i="7"/>
  <c r="I450" i="7"/>
  <c r="I451" i="7"/>
  <c r="I1034" i="7"/>
  <c r="I69" i="7"/>
  <c r="I1248" i="7"/>
  <c r="I1151" i="7"/>
  <c r="I1314" i="7"/>
  <c r="I944" i="7"/>
  <c r="I27" i="7"/>
  <c r="I958" i="7"/>
  <c r="I992" i="7"/>
  <c r="I1377" i="7"/>
  <c r="I919" i="7"/>
  <c r="I1556" i="7"/>
  <c r="I997" i="7"/>
  <c r="I541" i="7"/>
  <c r="I476" i="7"/>
  <c r="I485" i="7"/>
  <c r="I1593" i="7"/>
  <c r="I348" i="7"/>
  <c r="I1380" i="7"/>
  <c r="I1229" i="7"/>
  <c r="I58" i="7"/>
  <c r="I1597" i="7"/>
  <c r="I1604" i="7"/>
  <c r="I356" i="7"/>
  <c r="I423" i="7"/>
  <c r="I1357" i="7"/>
  <c r="I743" i="7"/>
  <c r="I840" i="7"/>
  <c r="I1148" i="7"/>
  <c r="I453" i="7"/>
  <c r="I1302" i="7"/>
  <c r="I395" i="7"/>
  <c r="I1308" i="7"/>
  <c r="I79" i="7"/>
  <c r="I80" i="7"/>
  <c r="I1004" i="7"/>
  <c r="I1623" i="7"/>
  <c r="I41" i="7"/>
  <c r="I1584" i="7"/>
  <c r="I347" i="7"/>
  <c r="I1009" i="7"/>
  <c r="I823" i="7"/>
  <c r="I930" i="7"/>
  <c r="I1373" i="7"/>
  <c r="I350" i="7"/>
  <c r="I828" i="7"/>
  <c r="I1558" i="7"/>
  <c r="I1139" i="7"/>
  <c r="I509" i="7"/>
  <c r="I740" i="7"/>
  <c r="I511" i="7"/>
  <c r="I1242" i="7"/>
  <c r="I977" i="7"/>
  <c r="I22" i="7"/>
  <c r="I723" i="7"/>
  <c r="I957" i="7"/>
  <c r="I915" i="7"/>
  <c r="I26" i="7"/>
  <c r="I725" i="7"/>
  <c r="I337" i="7"/>
  <c r="I1575" i="7"/>
  <c r="I473" i="7"/>
  <c r="I1218" i="7"/>
  <c r="I432" i="7"/>
  <c r="I817" i="7"/>
  <c r="I1329" i="7"/>
  <c r="I11" i="7"/>
  <c r="I1011" i="7"/>
  <c r="I825" i="7"/>
  <c r="I1594" i="7"/>
  <c r="I1387" i="7"/>
  <c r="I77" i="7"/>
  <c r="I68" i="7"/>
  <c r="I1361" i="7"/>
  <c r="I1040" i="7"/>
  <c r="I4" i="7"/>
  <c r="I720" i="7"/>
  <c r="I913" i="7"/>
  <c r="I959" i="7"/>
  <c r="I946" i="7"/>
  <c r="I568" i="7"/>
  <c r="I1316" i="7"/>
  <c r="I542" i="7"/>
  <c r="I1322" i="7"/>
  <c r="I484" i="7"/>
  <c r="I1330" i="7"/>
  <c r="I1490" i="7"/>
  <c r="I490" i="7"/>
  <c r="I1227" i="7"/>
  <c r="I351" i="7"/>
  <c r="I1498" i="7"/>
  <c r="I1632" i="7"/>
  <c r="I1031" i="7"/>
  <c r="I1354" i="7"/>
  <c r="I513" i="7"/>
  <c r="I1043" i="7"/>
  <c r="I1390" i="7"/>
  <c r="I1047" i="7"/>
  <c r="I54" i="7"/>
  <c r="I53" i="7"/>
  <c r="I1570" i="7"/>
  <c r="I956" i="7"/>
  <c r="I334" i="7"/>
  <c r="I1125" i="7"/>
  <c r="I29" i="7"/>
  <c r="I460" i="7"/>
  <c r="I336" i="7"/>
  <c r="I1312" i="7"/>
  <c r="I1378" i="7"/>
  <c r="I809" i="7"/>
  <c r="I1213" i="7"/>
  <c r="I999" i="7"/>
  <c r="I730" i="7"/>
  <c r="I430" i="7"/>
  <c r="I483" i="7"/>
  <c r="I731" i="7"/>
  <c r="I934" i="7"/>
  <c r="I14" i="7"/>
  <c r="I500" i="7"/>
  <c r="I1140" i="7"/>
  <c r="I1029" i="7"/>
  <c r="I1142" i="7"/>
  <c r="I447" i="7"/>
  <c r="I448" i="7"/>
  <c r="I427" i="7"/>
  <c r="I1304" i="7"/>
  <c r="I988" i="7"/>
  <c r="I801" i="7"/>
  <c r="I1613" i="7"/>
  <c r="I461" i="7"/>
  <c r="I31" i="7"/>
  <c r="I567" i="7"/>
  <c r="I1376" i="7"/>
  <c r="I1573" i="7"/>
  <c r="I1128" i="7"/>
  <c r="I569" i="7"/>
  <c r="I1130" i="7"/>
  <c r="I81" i="7"/>
  <c r="I963" i="7"/>
  <c r="I1644" i="7"/>
  <c r="I1645" i="7"/>
  <c r="I482" i="7"/>
  <c r="I1324" i="7"/>
  <c r="I1285" i="7"/>
  <c r="I497" i="7"/>
  <c r="I501" i="7"/>
  <c r="I1231" i="7"/>
  <c r="I1355" i="7"/>
  <c r="I1045" i="7"/>
  <c r="I961" i="7"/>
  <c r="I474" i="7"/>
  <c r="I745" i="7"/>
  <c r="I481" i="7"/>
  <c r="I39" i="7"/>
  <c r="I1054" i="7"/>
  <c r="I1327" i="7"/>
  <c r="I819" i="7"/>
  <c r="I1493" i="7"/>
  <c r="I1596" i="7"/>
  <c r="I1598" i="7"/>
  <c r="I736" i="7"/>
  <c r="I1235" i="7"/>
  <c r="I1600" i="7"/>
  <c r="I1350" i="7"/>
  <c r="I1633" i="7"/>
  <c r="I1243" i="7"/>
  <c r="I1035" i="7"/>
  <c r="I1381" i="7"/>
  <c r="I1296" i="7"/>
  <c r="I527" i="7"/>
  <c r="I1252" i="7"/>
  <c r="I1253" i="7"/>
  <c r="I1609" i="7"/>
  <c r="I333" i="7"/>
  <c r="I1612" i="7"/>
  <c r="I722" i="7"/>
  <c r="I726" i="7"/>
  <c r="I805" i="7"/>
  <c r="I32" i="7"/>
  <c r="I1379" i="7"/>
  <c r="I1580" i="7"/>
  <c r="I409" i="7"/>
  <c r="I814" i="7"/>
  <c r="I344" i="7"/>
  <c r="I346" i="7"/>
  <c r="I1008" i="7"/>
  <c r="I1224" i="7"/>
  <c r="I324" i="7"/>
  <c r="I931" i="7"/>
  <c r="I1562" i="7"/>
  <c r="I508" i="7"/>
  <c r="I1356" i="7"/>
  <c r="I1145" i="7"/>
  <c r="I20" i="7"/>
  <c r="I1389" i="7"/>
  <c r="I522" i="7"/>
  <c r="I1364" i="7"/>
  <c r="I984" i="7"/>
  <c r="I1038" i="7"/>
  <c r="I533" i="7"/>
  <c r="I1436" i="7"/>
  <c r="I536" i="7"/>
  <c r="I995" i="7"/>
  <c r="I1616" i="7"/>
  <c r="I729" i="7"/>
  <c r="I470" i="7"/>
  <c r="I471" i="7"/>
  <c r="I1578" i="7"/>
  <c r="I340" i="7"/>
  <c r="I322" i="7"/>
  <c r="I1280" i="7"/>
  <c r="I1626" i="7"/>
  <c r="I1012" i="7"/>
  <c r="I830" i="7"/>
  <c r="I57" i="7"/>
  <c r="I971" i="7"/>
  <c r="I1152" i="7"/>
  <c r="I739" i="7"/>
  <c r="I517" i="7"/>
  <c r="I357" i="7"/>
  <c r="I1362" i="7"/>
  <c r="I843" i="7"/>
  <c r="I514" i="7"/>
  <c r="I516" i="7"/>
  <c r="I397" i="7"/>
  <c r="I916" i="7"/>
  <c r="I727" i="7"/>
  <c r="I1002" i="7"/>
  <c r="I487" i="7"/>
  <c r="I1587" i="7"/>
  <c r="I1588" i="7"/>
  <c r="I1283" i="7"/>
  <c r="I969" i="7"/>
  <c r="I1133" i="7"/>
  <c r="I1284" i="7"/>
  <c r="I1631" i="7"/>
  <c r="I507" i="7"/>
  <c r="I833" i="7"/>
  <c r="I741" i="7"/>
  <c r="I584" i="7"/>
  <c r="I748" i="7"/>
  <c r="I841" i="7"/>
  <c r="I70" i="7"/>
  <c r="I1391" i="7"/>
  <c r="I912" i="7"/>
  <c r="I464" i="7"/>
  <c r="I1311" i="7"/>
  <c r="I1127" i="7"/>
  <c r="I467" i="7"/>
  <c r="I469" i="7"/>
  <c r="I1577" i="7"/>
  <c r="I948" i="7"/>
  <c r="I341" i="7"/>
  <c r="I431" i="7"/>
  <c r="I1052" i="7"/>
  <c r="I1279" i="7"/>
  <c r="I486" i="7"/>
  <c r="I1586" i="7"/>
  <c r="I1135" i="7"/>
  <c r="I52" i="7"/>
  <c r="I1497" i="7"/>
  <c r="I1345" i="7"/>
  <c r="I1024" i="7"/>
  <c r="I326" i="7"/>
  <c r="I1567" i="7"/>
  <c r="I838" i="7"/>
  <c r="I512" i="7"/>
  <c r="I744" i="7"/>
  <c r="I480" i="7"/>
  <c r="I328" i="7"/>
  <c r="I1204" i="7"/>
  <c r="I1138" i="7"/>
  <c r="I747" i="7"/>
  <c r="I24" i="7"/>
  <c r="I330" i="7"/>
  <c r="I822" i="7"/>
  <c r="I1238" i="7"/>
  <c r="I35" i="7"/>
  <c r="I845" i="7"/>
  <c r="I23" i="7"/>
  <c r="I810" i="7"/>
  <c r="I457" i="7"/>
  <c r="I1480" i="7"/>
  <c r="I492" i="7"/>
  <c r="I1228" i="7"/>
  <c r="I444" i="7"/>
  <c r="I1550" i="7"/>
  <c r="I1123" i="7"/>
  <c r="I34" i="7"/>
  <c r="I1212" i="7"/>
  <c r="I48" i="7"/>
  <c r="I16" i="7"/>
  <c r="I1154" i="7"/>
  <c r="I459" i="7"/>
  <c r="I30" i="7"/>
  <c r="I811" i="7"/>
  <c r="I1219" i="7"/>
  <c r="I1155" i="7"/>
  <c r="I1501" i="7"/>
  <c r="I325" i="7"/>
  <c r="I738" i="7"/>
  <c r="I425" i="7"/>
  <c r="I1544" i="7"/>
  <c r="I1153" i="7"/>
  <c r="I396" i="7"/>
  <c r="I724" i="7"/>
  <c r="I1492" i="7"/>
  <c r="I1565" i="7"/>
  <c r="I452" i="7"/>
  <c r="I1547" i="7"/>
  <c r="I1554" i="7"/>
  <c r="I435" i="7"/>
  <c r="I3" i="7"/>
  <c r="I1434" i="7"/>
  <c r="I400" i="7"/>
  <c r="I1444" i="7"/>
  <c r="I537" i="7"/>
  <c r="I402" i="7"/>
  <c r="I1460" i="7"/>
  <c r="I37" i="7"/>
  <c r="I1464" i="7"/>
  <c r="I407" i="7"/>
  <c r="I813" i="7"/>
  <c r="I413" i="7"/>
  <c r="I46" i="7"/>
  <c r="I51" i="7"/>
  <c r="I530" i="7"/>
  <c r="I417" i="7"/>
  <c r="I1566" i="7"/>
  <c r="I1146" i="7"/>
  <c r="I553" i="7"/>
  <c r="I1528" i="7"/>
  <c r="I526" i="7"/>
  <c r="I1561" i="7"/>
  <c r="I1546" i="7"/>
  <c r="I75" i="7"/>
  <c r="I449" i="7"/>
  <c r="I1610" i="7"/>
  <c r="I1611" i="7"/>
  <c r="I1571" i="7"/>
  <c r="I1624" i="7"/>
  <c r="I1590" i="7"/>
  <c r="I1627" i="7"/>
  <c r="I416" i="7"/>
  <c r="I1601" i="7"/>
  <c r="I421" i="7"/>
  <c r="I1634" i="7"/>
  <c r="I1636" i="7"/>
  <c r="I1637" i="7"/>
  <c r="I1515" i="7"/>
  <c r="I1607" i="7"/>
  <c r="I520" i="7"/>
  <c r="I1559" i="7"/>
  <c r="I1563" i="7"/>
  <c r="I1568" i="7"/>
  <c r="I1540" i="7"/>
  <c r="I1541" i="7"/>
  <c r="I71" i="7"/>
  <c r="I429" i="7"/>
  <c r="I1543" i="7"/>
  <c r="I439" i="7"/>
  <c r="I1548" i="7"/>
  <c r="I433" i="7"/>
  <c r="I434" i="7"/>
  <c r="I1551" i="7"/>
  <c r="I442" i="7"/>
  <c r="I1552" i="7"/>
  <c r="I443" i="7"/>
  <c r="I1553" i="7"/>
  <c r="I436" i="7"/>
  <c r="I1608" i="7"/>
  <c r="I454" i="7"/>
  <c r="I1430" i="7"/>
  <c r="I1432" i="7"/>
  <c r="I1433" i="7"/>
  <c r="I458" i="7"/>
  <c r="I398" i="7"/>
  <c r="I399" i="7"/>
  <c r="I1440" i="7"/>
  <c r="I1392" i="7"/>
  <c r="I1446" i="7"/>
  <c r="I1615" i="7"/>
  <c r="I466" i="7"/>
  <c r="I538" i="7"/>
  <c r="I1452" i="7"/>
  <c r="I1454" i="7"/>
  <c r="I1455" i="7"/>
  <c r="I1574" i="7"/>
  <c r="I472" i="7"/>
  <c r="I543" i="7"/>
  <c r="I545" i="7"/>
  <c r="I529" i="7"/>
  <c r="I546" i="7"/>
  <c r="I405" i="7"/>
  <c r="I1469" i="7"/>
  <c r="I406" i="7"/>
  <c r="I1621" i="7"/>
  <c r="I408" i="7"/>
  <c r="I1472" i="7"/>
  <c r="I548" i="7"/>
  <c r="I1477" i="7"/>
  <c r="I1585" i="7"/>
  <c r="I1482" i="7"/>
  <c r="I410" i="7"/>
  <c r="I411" i="7"/>
  <c r="I1485" i="7"/>
  <c r="I1486" i="7"/>
  <c r="I412" i="7"/>
  <c r="I1625" i="7"/>
  <c r="I1488" i="7"/>
  <c r="I414" i="7"/>
  <c r="I45" i="7"/>
  <c r="I47" i="7"/>
  <c r="I415" i="7"/>
  <c r="I493" i="7"/>
  <c r="I494" i="7"/>
  <c r="I55" i="7"/>
  <c r="I56" i="7"/>
  <c r="I1369" i="7"/>
  <c r="I1628" i="7"/>
  <c r="I1629" i="7"/>
  <c r="I418" i="7"/>
  <c r="I60" i="7"/>
  <c r="I502" i="7"/>
  <c r="I1504" i="7"/>
  <c r="I1507" i="7"/>
  <c r="I1508" i="7"/>
  <c r="I506" i="7"/>
  <c r="I419" i="7"/>
  <c r="I420" i="7"/>
  <c r="I1603" i="7"/>
  <c r="I532" i="7"/>
  <c r="I1638" i="7"/>
  <c r="I1605" i="7"/>
  <c r="I327" i="7"/>
  <c r="I17" i="7"/>
  <c r="I18" i="7"/>
  <c r="I424" i="7"/>
  <c r="I67" i="7"/>
  <c r="I515" i="7"/>
  <c r="I518" i="7"/>
  <c r="I519" i="7"/>
  <c r="I1529" i="7"/>
  <c r="I1530" i="7"/>
  <c r="I1640" i="7"/>
  <c r="I1641" i="7"/>
  <c r="I528" i="7"/>
  <c r="I1642" i="7"/>
  <c r="I1643" i="7"/>
  <c r="I985" i="7"/>
  <c r="I954" i="7"/>
  <c r="I1303" i="7"/>
  <c r="I955" i="7"/>
  <c r="I914" i="7"/>
  <c r="I1271" i="7"/>
  <c r="I987" i="7"/>
  <c r="I1306" i="7"/>
  <c r="I1307" i="7"/>
  <c r="I1371" i="7"/>
  <c r="I917" i="7"/>
  <c r="I578" i="7"/>
  <c r="I1273" i="7"/>
  <c r="I566" i="7"/>
  <c r="I1310" i="7"/>
  <c r="I1313" i="7"/>
  <c r="I945" i="7"/>
  <c r="I993" i="7"/>
  <c r="I1050" i="7"/>
  <c r="I947" i="7"/>
  <c r="I962" i="7"/>
  <c r="I1317" i="7"/>
  <c r="I1318" i="7"/>
  <c r="I922" i="7"/>
  <c r="I964" i="7"/>
  <c r="I924" i="7"/>
  <c r="I579" i="7"/>
  <c r="I1000" i="7"/>
  <c r="I1277" i="7"/>
  <c r="I967" i="7"/>
  <c r="I1319" i="7"/>
  <c r="I1001" i="7"/>
  <c r="I1320" i="7"/>
  <c r="I1003" i="7"/>
  <c r="I926" i="7"/>
  <c r="I1323" i="7"/>
  <c r="I570" i="7"/>
  <c r="I580" i="7"/>
  <c r="I1326" i="7"/>
  <c r="I1005" i="7"/>
  <c r="I1328" i="7"/>
  <c r="I927" i="7"/>
  <c r="I571" i="7"/>
  <c r="I572" i="7"/>
  <c r="I1282" i="7"/>
  <c r="I929" i="7"/>
  <c r="I1014" i="7"/>
  <c r="I1372" i="7"/>
  <c r="I349" i="7"/>
  <c r="I1016" i="7"/>
  <c r="I1332" i="7"/>
  <c r="I1334" i="7"/>
  <c r="I1017" i="7"/>
  <c r="I1370" i="7"/>
  <c r="I1337" i="7"/>
  <c r="I1338" i="7"/>
  <c r="I353" i="7"/>
  <c r="I1339" i="7"/>
  <c r="I1056" i="7"/>
  <c r="I972" i="7"/>
  <c r="I1340" i="7"/>
  <c r="I1341" i="7"/>
  <c r="I1343" i="7"/>
  <c r="I1344" i="7"/>
  <c r="I1022" i="7"/>
  <c r="I1386" i="7"/>
  <c r="I936" i="7"/>
  <c r="I1346" i="7"/>
  <c r="I1026" i="7"/>
  <c r="I974" i="7"/>
  <c r="I937" i="7"/>
  <c r="I582" i="7"/>
  <c r="I1030" i="7"/>
  <c r="I938" i="7"/>
  <c r="I939" i="7"/>
  <c r="I1352" i="7"/>
  <c r="I1353" i="7"/>
  <c r="I583" i="7"/>
  <c r="I941" i="7"/>
  <c r="I576" i="7"/>
  <c r="I951" i="7"/>
  <c r="I978" i="7"/>
  <c r="I979" i="7"/>
  <c r="I1294" i="7"/>
  <c r="I577" i="7"/>
  <c r="I1037" i="7"/>
  <c r="I1358" i="7"/>
  <c r="I1039" i="7"/>
  <c r="I1359" i="7"/>
  <c r="I358" i="7"/>
  <c r="I981" i="7"/>
  <c r="I1382" i="7"/>
  <c r="I983" i="7"/>
  <c r="I1374" i="7"/>
  <c r="I585" i="7"/>
  <c r="I1058" i="7"/>
  <c r="I586" i="7"/>
  <c r="I952" i="7"/>
  <c r="I1365" i="7"/>
  <c r="I1044" i="7"/>
  <c r="I1366" i="7"/>
  <c r="I1367" i="7"/>
  <c r="I1368" i="7"/>
  <c r="I1299" i="7"/>
  <c r="I1048" i="7"/>
  <c r="Q1188" i="7"/>
  <c r="Q797" i="7"/>
  <c r="Q1092" i="7"/>
  <c r="Q1121" i="7"/>
  <c r="Q695" i="7"/>
  <c r="Q689" i="7"/>
  <c r="Q788" i="7"/>
  <c r="Q1120" i="7"/>
  <c r="Q1106" i="7"/>
  <c r="Q796" i="7"/>
  <c r="Q1177" i="7"/>
  <c r="Q1201" i="7"/>
  <c r="Q792" i="7"/>
  <c r="Q794" i="7"/>
  <c r="Q1200" i="7"/>
  <c r="Q786" i="7"/>
  <c r="Q1189" i="7"/>
  <c r="Q1194" i="7"/>
  <c r="Q1198" i="7"/>
  <c r="Q771" i="7"/>
  <c r="Q703" i="7"/>
  <c r="Q1118" i="7"/>
  <c r="Q1191" i="7"/>
  <c r="Q1116" i="7"/>
  <c r="Q901" i="7"/>
  <c r="Q899" i="7"/>
  <c r="Q694" i="7"/>
  <c r="Q872" i="7"/>
  <c r="Q1240" i="7"/>
  <c r="Q709" i="7"/>
  <c r="Q706" i="7"/>
  <c r="Q1197" i="7"/>
  <c r="Q784" i="7"/>
  <c r="Q701" i="7"/>
  <c r="Q710" i="7"/>
  <c r="Q789" i="7"/>
  <c r="Q1102" i="7"/>
  <c r="Q691" i="7"/>
  <c r="Q712" i="7"/>
  <c r="Q687" i="7"/>
  <c r="Q790" i="7"/>
  <c r="Q1202" i="7"/>
  <c r="Q795" i="7"/>
  <c r="Q884" i="7"/>
  <c r="Q693" i="7"/>
  <c r="Q1192" i="7"/>
  <c r="Q688" i="7"/>
  <c r="Q1105" i="7"/>
  <c r="Q1247" i="7"/>
  <c r="Q1114" i="7"/>
  <c r="Q802" i="7"/>
  <c r="Q785" i="7"/>
  <c r="Q757" i="7"/>
  <c r="Q1162" i="7"/>
  <c r="Q842" i="7"/>
  <c r="Q1209" i="7"/>
  <c r="Q1099" i="7"/>
  <c r="Q1161" i="7"/>
  <c r="Q1164" i="7"/>
  <c r="Q1193" i="7"/>
  <c r="Q894" i="7"/>
  <c r="Q1199" i="7"/>
  <c r="Q776" i="7"/>
  <c r="Q889" i="7"/>
  <c r="Q1091" i="7"/>
  <c r="Q700" i="7"/>
  <c r="Q1205" i="7"/>
  <c r="Q278" i="7"/>
  <c r="Q751" i="7"/>
  <c r="Q1222" i="7"/>
  <c r="Q879" i="7"/>
  <c r="Q1115" i="7"/>
  <c r="Q1160" i="7"/>
  <c r="Q1122" i="7"/>
  <c r="Q853" i="7"/>
  <c r="Q1159" i="7"/>
  <c r="Q910" i="7"/>
  <c r="Q1175" i="7"/>
  <c r="Q613" i="7"/>
  <c r="Q885" i="7"/>
  <c r="Q907" i="7"/>
  <c r="Q893" i="7"/>
  <c r="Q1207" i="7"/>
  <c r="Q1101" i="7"/>
  <c r="Q696" i="7"/>
  <c r="Q708" i="7"/>
  <c r="Q271" i="7"/>
  <c r="Q232" i="7"/>
  <c r="Q804" i="7"/>
  <c r="Q702" i="7"/>
  <c r="Q1103" i="7"/>
  <c r="Q1119" i="7"/>
  <c r="Q831" i="7"/>
  <c r="Q860" i="7"/>
  <c r="Q1158" i="7"/>
  <c r="Q854" i="7"/>
  <c r="Q758" i="7"/>
  <c r="Q1156" i="7"/>
  <c r="Q911" i="7"/>
  <c r="Q692" i="7"/>
  <c r="Q228" i="7"/>
  <c r="Q1104" i="7"/>
  <c r="Q1095" i="7"/>
  <c r="Q716" i="7"/>
  <c r="Q1179" i="7"/>
  <c r="Q787" i="7"/>
  <c r="Q600" i="7"/>
  <c r="Q886" i="7"/>
  <c r="Q1169" i="7"/>
  <c r="Q1190" i="7"/>
  <c r="Q1195" i="7"/>
  <c r="Q607" i="7"/>
  <c r="Q652" i="7"/>
  <c r="Q834" i="7"/>
  <c r="Q274" i="7"/>
  <c r="Q821" i="7"/>
  <c r="Q258" i="7"/>
  <c r="Q239" i="7"/>
  <c r="Q250" i="7"/>
  <c r="Q1232" i="7"/>
  <c r="Q715" i="7"/>
  <c r="Q1533" i="7"/>
  <c r="Q1462" i="7"/>
  <c r="Q249" i="7"/>
  <c r="Q281" i="7"/>
  <c r="Q1196" i="7"/>
  <c r="Q718" i="7"/>
  <c r="Q1244" i="7"/>
  <c r="Q864" i="7"/>
  <c r="Q761" i="7"/>
  <c r="Q690" i="7"/>
  <c r="Q1094" i="7"/>
  <c r="Q1203" i="7"/>
  <c r="Q1113" i="7"/>
  <c r="Q839" i="7"/>
  <c r="Q1109" i="7"/>
  <c r="Q780" i="7"/>
  <c r="Q849" i="7"/>
  <c r="Q857" i="7"/>
  <c r="Q862" i="7"/>
  <c r="Q561" i="7"/>
  <c r="Q753" i="7"/>
  <c r="Q888" i="7"/>
  <c r="Q764" i="7"/>
  <c r="Q1233" i="7"/>
  <c r="Q698" i="7"/>
  <c r="Q1108" i="7"/>
  <c r="Q707" i="7"/>
  <c r="Q1097" i="7"/>
  <c r="Q711" i="7"/>
  <c r="Q714" i="7"/>
  <c r="Q1503" i="7"/>
  <c r="Q1172" i="7"/>
  <c r="Q765" i="7"/>
  <c r="Q777" i="7"/>
  <c r="Q592" i="7"/>
  <c r="Q1168" i="7"/>
  <c r="Q603" i="7"/>
  <c r="Q890" i="7"/>
  <c r="Q763" i="7"/>
  <c r="Q895" i="7"/>
  <c r="Q892" i="7"/>
  <c r="Q883" i="7"/>
  <c r="Q880" i="7"/>
  <c r="Q909" i="7"/>
  <c r="Q906" i="7"/>
  <c r="Q286" i="7"/>
  <c r="Q282" i="7"/>
  <c r="Q264" i="7"/>
  <c r="Q312" i="7"/>
  <c r="Q256" i="7"/>
  <c r="Q1445" i="7"/>
  <c r="Q273" i="7"/>
  <c r="Q301" i="7"/>
  <c r="Q257" i="7"/>
  <c r="Q316" i="7"/>
  <c r="Q863" i="7"/>
  <c r="Q782" i="7"/>
  <c r="Q768" i="7"/>
  <c r="Q754" i="7"/>
  <c r="Q1237" i="7"/>
  <c r="Q1217" i="7"/>
  <c r="Q827" i="7"/>
  <c r="Q855" i="7"/>
  <c r="Q858" i="7"/>
  <c r="Q1180" i="7"/>
  <c r="Q851" i="7"/>
  <c r="Q852" i="7"/>
  <c r="Q1183" i="7"/>
  <c r="Q755" i="7"/>
  <c r="Q908" i="7"/>
  <c r="Q1186" i="7"/>
  <c r="Q1165" i="7"/>
  <c r="Q793" i="7"/>
  <c r="Q642" i="7"/>
  <c r="Q820" i="7"/>
  <c r="Q799" i="7"/>
  <c r="Q1107" i="7"/>
  <c r="Q767" i="7"/>
  <c r="Q759" i="7"/>
  <c r="Q1171" i="7"/>
  <c r="Q1157" i="7"/>
  <c r="Q778" i="7"/>
  <c r="Q644" i="7"/>
  <c r="Q859" i="7"/>
  <c r="Q903" i="7"/>
  <c r="Q1170" i="7"/>
  <c r="Q897" i="7"/>
  <c r="Q772" i="7"/>
  <c r="Q900" i="7"/>
  <c r="Q593" i="7"/>
  <c r="Q779" i="7"/>
  <c r="Q898" i="7"/>
  <c r="Q1176" i="7"/>
  <c r="Q627" i="7"/>
  <c r="Q628" i="7"/>
  <c r="Q268" i="7"/>
  <c r="Q280" i="7"/>
  <c r="Q284" i="7"/>
  <c r="Q1210" i="7"/>
  <c r="Q227" i="7"/>
  <c r="Q295" i="7"/>
  <c r="Q238" i="7"/>
  <c r="Q230" i="7"/>
  <c r="Q1096" i="7"/>
  <c r="Q293" i="7"/>
  <c r="Q815" i="7"/>
  <c r="Q1483" i="7"/>
  <c r="Q253" i="7"/>
  <c r="Q1494" i="7"/>
  <c r="Q1516" i="7"/>
  <c r="Q310" i="7"/>
  <c r="Q1100" i="7"/>
  <c r="Q769" i="7"/>
  <c r="Q850" i="7"/>
  <c r="Q766" i="7"/>
  <c r="Q717" i="7"/>
  <c r="Q699" i="7"/>
  <c r="Q1214" i="7"/>
  <c r="Q1166" i="7"/>
  <c r="Q762" i="7"/>
  <c r="Q760" i="7"/>
  <c r="Q774" i="7"/>
  <c r="Q1178" i="7"/>
  <c r="Q1111" i="7"/>
  <c r="Q697" i="7"/>
  <c r="Q816" i="7"/>
  <c r="Q1506" i="7"/>
  <c r="Q285" i="7"/>
  <c r="Q1110" i="7"/>
  <c r="Q305" i="7"/>
  <c r="Q1536" i="7"/>
  <c r="Q1223" i="7"/>
  <c r="Q251" i="7"/>
  <c r="Q848" i="7"/>
  <c r="Q1163" i="7"/>
  <c r="Q861" i="7"/>
  <c r="Q564" i="7"/>
  <c r="Q1174" i="7"/>
  <c r="Q611" i="7"/>
  <c r="Q637" i="7"/>
  <c r="Q902" i="7"/>
  <c r="Q597" i="7"/>
  <c r="Q598" i="7"/>
  <c r="Q882" i="7"/>
  <c r="Q602" i="7"/>
  <c r="Q634" i="7"/>
  <c r="Q638" i="7"/>
  <c r="Q1513" i="7"/>
  <c r="Q1449" i="7"/>
  <c r="Q265" i="7"/>
  <c r="Q259" i="7"/>
  <c r="Q1438" i="7"/>
  <c r="Q283" i="7"/>
  <c r="Q1505" i="7"/>
  <c r="Q244" i="7"/>
  <c r="Q1442" i="7"/>
  <c r="Q266" i="7"/>
  <c r="Q1484" i="7"/>
  <c r="Q1431" i="7"/>
  <c r="Q1447" i="7"/>
  <c r="Q1470" i="7"/>
  <c r="Q245" i="7"/>
  <c r="Q1489" i="7"/>
  <c r="Q277" i="7"/>
  <c r="Q704" i="7"/>
  <c r="Q1502" i="7"/>
  <c r="Q1112" i="7"/>
  <c r="Q1512" i="7"/>
  <c r="Q263" i="7"/>
  <c r="Q1520" i="7"/>
  <c r="Q1522" i="7"/>
  <c r="Q267" i="7"/>
  <c r="Q1241" i="7"/>
  <c r="Q803" i="7"/>
  <c r="Q1098" i="7"/>
  <c r="Q877" i="7"/>
  <c r="Q1117" i="7"/>
  <c r="Q876" i="7"/>
  <c r="Q837" i="7"/>
  <c r="Q835" i="7"/>
  <c r="Q705" i="7"/>
  <c r="Q873" i="7"/>
  <c r="Q300" i="7"/>
  <c r="Q279" i="7"/>
  <c r="Q306" i="7"/>
  <c r="Q752" i="7"/>
  <c r="Q643" i="7"/>
  <c r="Q601" i="7"/>
  <c r="Q595" i="7"/>
  <c r="Q1534" i="7"/>
  <c r="Q317" i="7"/>
  <c r="Q255" i="7"/>
  <c r="Q1459" i="7"/>
  <c r="Q308" i="7"/>
  <c r="Q1429" i="7"/>
  <c r="Q1437" i="7"/>
  <c r="Q231" i="7"/>
  <c r="Q287" i="7"/>
  <c r="Q234" i="7"/>
  <c r="Q242" i="7"/>
  <c r="Q1474" i="7"/>
  <c r="Q1475" i="7"/>
  <c r="Q1476" i="7"/>
  <c r="Q1478" i="7"/>
  <c r="Q246" i="7"/>
  <c r="Q1499" i="7"/>
  <c r="Q260" i="7"/>
  <c r="Q309" i="7"/>
  <c r="Q261" i="7"/>
  <c r="Q311" i="7"/>
  <c r="Q1524" i="7"/>
  <c r="Q270" i="7"/>
  <c r="Q1093" i="7"/>
  <c r="Q865" i="7"/>
  <c r="Q871" i="7"/>
  <c r="Q870" i="7"/>
  <c r="Q867" i="7"/>
  <c r="Q272" i="7"/>
  <c r="Q869" i="7"/>
  <c r="Q874" i="7"/>
  <c r="Q289" i="7"/>
  <c r="Q1526" i="7"/>
  <c r="Q1467" i="7"/>
  <c r="Q299" i="7"/>
  <c r="Q235" i="7"/>
  <c r="Q241" i="7"/>
  <c r="Q314" i="7"/>
  <c r="Q1519" i="7"/>
  <c r="Q1428" i="7"/>
  <c r="Q1468" i="7"/>
  <c r="Q262" i="7"/>
  <c r="Q1435" i="7"/>
  <c r="Q288" i="7"/>
  <c r="Q291" i="7"/>
  <c r="Q294" i="7"/>
  <c r="Q296" i="7"/>
  <c r="Q1500" i="7"/>
  <c r="Q1539" i="7"/>
  <c r="Q1517" i="7"/>
  <c r="Q1527" i="7"/>
  <c r="Q781" i="7"/>
  <c r="Q773" i="7"/>
  <c r="Q1184" i="7"/>
  <c r="Q596" i="7"/>
  <c r="Q856" i="7"/>
  <c r="Q1167" i="7"/>
  <c r="Q1182" i="7"/>
  <c r="Q651" i="7"/>
  <c r="Q562" i="7"/>
  <c r="Q866" i="7"/>
  <c r="Q878" i="7"/>
  <c r="Q713" i="7"/>
  <c r="Q812" i="7"/>
  <c r="Q818" i="7"/>
  <c r="Q875" i="7"/>
  <c r="Q1465" i="7"/>
  <c r="Q868" i="7"/>
  <c r="Q1211" i="7"/>
  <c r="Q1535" i="7"/>
  <c r="Q275" i="7"/>
  <c r="Q240" i="7"/>
  <c r="Q292" i="7"/>
  <c r="Q1537" i="7"/>
  <c r="Q1187" i="7"/>
  <c r="Q756" i="7"/>
  <c r="Q1185" i="7"/>
  <c r="Q1181" i="7"/>
  <c r="Q654" i="7"/>
  <c r="Q640" i="7"/>
  <c r="Q588" i="7"/>
  <c r="Q783" i="7"/>
  <c r="Q621" i="7"/>
  <c r="Q589" i="7"/>
  <c r="Q881" i="7"/>
  <c r="Q560" i="7"/>
  <c r="Q775" i="7"/>
  <c r="Q791" i="7"/>
  <c r="Q625" i="7"/>
  <c r="Q636" i="7"/>
  <c r="Q565" i="7"/>
  <c r="Q887" i="7"/>
  <c r="Q624" i="7"/>
  <c r="Q563" i="7"/>
  <c r="Q904" i="7"/>
  <c r="Q649" i="7"/>
  <c r="Q618" i="7"/>
  <c r="Q559" i="7"/>
  <c r="Q629" i="7"/>
  <c r="Q587" i="7"/>
  <c r="Q635" i="7"/>
  <c r="Q1173" i="7"/>
  <c r="Q770" i="7"/>
  <c r="Q647" i="7"/>
  <c r="Q590" i="7"/>
  <c r="Q591" i="7"/>
  <c r="Q558" i="7"/>
  <c r="Q594" i="7"/>
  <c r="Q599" i="7"/>
  <c r="Q604" i="7"/>
  <c r="Q605" i="7"/>
  <c r="Q606" i="7"/>
  <c r="Q608" i="7"/>
  <c r="Q609" i="7"/>
  <c r="Q610" i="7"/>
  <c r="Q612" i="7"/>
  <c r="Q614" i="7"/>
  <c r="Q615" i="7"/>
  <c r="Q616" i="7"/>
  <c r="Q891" i="7"/>
  <c r="Q617" i="7"/>
  <c r="Q619" i="7"/>
  <c r="Q620" i="7"/>
  <c r="Q622" i="7"/>
  <c r="Q623" i="7"/>
  <c r="Q896" i="7"/>
  <c r="Q626" i="7"/>
  <c r="Q630" i="7"/>
  <c r="Q631" i="7"/>
  <c r="Q632" i="7"/>
  <c r="Q633" i="7"/>
  <c r="Q639" i="7"/>
  <c r="Q641" i="7"/>
  <c r="Q905" i="7"/>
  <c r="Q645" i="7"/>
  <c r="Q646" i="7"/>
  <c r="Q648" i="7"/>
  <c r="Q650" i="7"/>
  <c r="Q653" i="7"/>
  <c r="Q1466" i="7"/>
  <c r="Q313" i="7"/>
  <c r="Q1525" i="7"/>
  <c r="Q1450" i="7"/>
  <c r="Q254" i="7"/>
  <c r="Q319" i="7"/>
  <c r="Q303" i="7"/>
  <c r="Q1463" i="7"/>
  <c r="Q1510" i="7"/>
  <c r="Q1496" i="7"/>
  <c r="Q229" i="7"/>
  <c r="Q1439" i="7"/>
  <c r="Q1441" i="7"/>
  <c r="Q1443" i="7"/>
  <c r="Q233" i="7"/>
  <c r="Q236" i="7"/>
  <c r="Q1448" i="7"/>
  <c r="Q1451" i="7"/>
  <c r="Q1456" i="7"/>
  <c r="Q1457" i="7"/>
  <c r="Q1458" i="7"/>
  <c r="Q237" i="7"/>
  <c r="Q290" i="7"/>
  <c r="Q243" i="7"/>
  <c r="Q1479" i="7"/>
  <c r="Q247" i="7"/>
  <c r="Q297" i="7"/>
  <c r="Q1487" i="7"/>
  <c r="Q248" i="7"/>
  <c r="Q276" i="7"/>
  <c r="Q298" i="7"/>
  <c r="Q1491" i="7"/>
  <c r="Q329" i="7"/>
  <c r="Q252" i="7"/>
  <c r="Q302" i="7"/>
  <c r="Q304" i="7"/>
  <c r="Q307" i="7"/>
  <c r="Q1538" i="7"/>
  <c r="Q1511" i="7"/>
  <c r="Q1514" i="7"/>
  <c r="Q1518" i="7"/>
  <c r="Q1521" i="7"/>
  <c r="Q1523" i="7"/>
  <c r="Q315" i="7"/>
  <c r="Q269" i="7"/>
  <c r="Q318" i="7"/>
  <c r="Q1424" i="7"/>
  <c r="Q1426" i="7"/>
  <c r="Q378" i="7"/>
  <c r="Q372" i="7"/>
  <c r="Q1396" i="7"/>
  <c r="Q364" i="7"/>
  <c r="Q1413" i="7"/>
  <c r="Q384" i="7"/>
  <c r="Q1409" i="7"/>
  <c r="Q392" i="7"/>
  <c r="Q110" i="7"/>
  <c r="Q677" i="7"/>
  <c r="Q1074" i="7"/>
  <c r="Q672" i="7"/>
  <c r="Q669" i="7"/>
  <c r="Q679" i="7"/>
  <c r="Q98" i="7"/>
  <c r="Q1090" i="7"/>
  <c r="Q682" i="7"/>
  <c r="Q656" i="7"/>
  <c r="Q90" i="7"/>
  <c r="Q1067" i="7"/>
  <c r="Q1425" i="7"/>
  <c r="Q381" i="7"/>
  <c r="Q1421" i="7"/>
  <c r="Q1419" i="7"/>
  <c r="Q366" i="7"/>
  <c r="Q369" i="7"/>
  <c r="Q1405" i="7"/>
  <c r="Q371" i="7"/>
  <c r="Q1402" i="7"/>
  <c r="Q1412" i="7"/>
  <c r="Q365" i="7"/>
  <c r="Q1085" i="7"/>
  <c r="Q1081" i="7"/>
  <c r="Q1076" i="7"/>
  <c r="Q664" i="7"/>
  <c r="Q663" i="7"/>
  <c r="Q660" i="7"/>
  <c r="Q681" i="7"/>
  <c r="Q1063" i="7"/>
  <c r="Q87" i="7"/>
  <c r="Q105" i="7"/>
  <c r="Q668" i="7"/>
  <c r="Q100" i="7"/>
  <c r="Q686" i="7"/>
  <c r="Q1072" i="7"/>
  <c r="Q666" i="7"/>
  <c r="Q1087" i="7"/>
  <c r="Q671" i="7"/>
  <c r="Q115" i="7"/>
  <c r="Q659" i="7"/>
  <c r="Q1069" i="7"/>
  <c r="Q657" i="7"/>
  <c r="Q97" i="7"/>
  <c r="Q1077" i="7"/>
  <c r="Q1078" i="7"/>
  <c r="Q112" i="7"/>
  <c r="Q1068" i="7"/>
  <c r="Q1071" i="7"/>
  <c r="Q674" i="7"/>
  <c r="Q103" i="7"/>
  <c r="Q676" i="7"/>
  <c r="Q683" i="7"/>
  <c r="Q684" i="7"/>
  <c r="Q368" i="7"/>
  <c r="Q370" i="7"/>
  <c r="Q1418" i="7"/>
  <c r="Q1420" i="7"/>
  <c r="Q1403" i="7"/>
  <c r="Q1407" i="7"/>
  <c r="Q1411" i="7"/>
  <c r="Q376" i="7"/>
  <c r="Q1398" i="7"/>
  <c r="Q1415" i="7"/>
  <c r="Q225" i="7"/>
  <c r="Q1267" i="7"/>
  <c r="Q391" i="7"/>
  <c r="Q1404" i="7"/>
  <c r="Q363" i="7"/>
  <c r="Q138" i="7"/>
  <c r="Q394" i="7"/>
  <c r="Q382" i="7"/>
  <c r="Q383" i="7"/>
  <c r="Q1265" i="7"/>
  <c r="Q1417" i="7"/>
  <c r="Q218" i="7"/>
  <c r="Q1427" i="7"/>
  <c r="Q1410" i="7"/>
  <c r="Q1399" i="7"/>
  <c r="Q1400" i="7"/>
  <c r="Q1258" i="7"/>
  <c r="Q379" i="7"/>
  <c r="Q386" i="7"/>
  <c r="Q1414" i="7"/>
  <c r="Q1268" i="7"/>
  <c r="Q1257" i="7"/>
  <c r="Q389" i="7"/>
  <c r="Q388" i="7"/>
  <c r="Q367" i="7"/>
  <c r="Q390" i="7"/>
  <c r="Q1256" i="7"/>
  <c r="Q177" i="7"/>
  <c r="Q675" i="7"/>
  <c r="Q685" i="7"/>
  <c r="Q95" i="7"/>
  <c r="Q106" i="7"/>
  <c r="Q1070" i="7"/>
  <c r="Q114" i="7"/>
  <c r="Q96" i="7"/>
  <c r="Q1064" i="7"/>
  <c r="Q1088" i="7"/>
  <c r="Q665" i="7"/>
  <c r="Q113" i="7"/>
  <c r="Q1066" i="7"/>
  <c r="Q670" i="7"/>
  <c r="Q658" i="7"/>
  <c r="Q104" i="7"/>
  <c r="Q91" i="7"/>
  <c r="Q1073" i="7"/>
  <c r="Q101" i="7"/>
  <c r="Q680" i="7"/>
  <c r="Q108" i="7"/>
  <c r="Q109" i="7"/>
  <c r="Q1089" i="7"/>
  <c r="Q655" i="7"/>
  <c r="Q88" i="7"/>
  <c r="Q85" i="7"/>
  <c r="Q89" i="7"/>
  <c r="Q93" i="7"/>
  <c r="Q99" i="7"/>
  <c r="Q661" i="7"/>
  <c r="Q662" i="7"/>
  <c r="Q1059" i="7"/>
  <c r="Q83" i="7"/>
  <c r="Q1061" i="7"/>
  <c r="Q86" i="7"/>
  <c r="Q94" i="7"/>
  <c r="Q673" i="7"/>
  <c r="Q1075" i="7"/>
  <c r="Q102" i="7"/>
  <c r="Q1080" i="7"/>
  <c r="Q107" i="7"/>
  <c r="Q1086" i="7"/>
  <c r="Q385" i="7"/>
  <c r="Q144" i="7"/>
  <c r="Q190" i="7"/>
  <c r="Q393" i="7"/>
  <c r="Q1260" i="7"/>
  <c r="Q1259" i="7"/>
  <c r="Q377" i="7"/>
  <c r="Q374" i="7"/>
  <c r="Q1416" i="7"/>
  <c r="Q206" i="7"/>
  <c r="Q118" i="7"/>
  <c r="Q1255" i="7"/>
  <c r="Q373" i="7"/>
  <c r="Q207" i="7"/>
  <c r="Q375" i="7"/>
  <c r="Q1269" i="7"/>
  <c r="Q119" i="7"/>
  <c r="Q184" i="7"/>
  <c r="Q165" i="7"/>
  <c r="Q1423" i="7"/>
  <c r="Q1401" i="7"/>
  <c r="Q1263" i="7"/>
  <c r="Q209" i="7"/>
  <c r="Q135" i="7"/>
  <c r="Q1406" i="7"/>
  <c r="Q387" i="7"/>
  <c r="Q179" i="7"/>
  <c r="Q137" i="7"/>
  <c r="Q143" i="7"/>
  <c r="Q176" i="7"/>
  <c r="Q1408" i="7"/>
  <c r="Q180" i="7"/>
  <c r="Q203" i="7"/>
  <c r="Q1422" i="7"/>
  <c r="Q222" i="7"/>
  <c r="Q224" i="7"/>
  <c r="Q121" i="7"/>
  <c r="Q136" i="7"/>
  <c r="Q151" i="7"/>
  <c r="Q153" i="7"/>
  <c r="Q154" i="7"/>
  <c r="Q156" i="7"/>
  <c r="Q158" i="7"/>
  <c r="Q1261" i="7"/>
  <c r="Q1262" i="7"/>
  <c r="Q167" i="7"/>
  <c r="Q1264" i="7"/>
  <c r="Q173" i="7"/>
  <c r="Q178" i="7"/>
  <c r="Q182" i="7"/>
  <c r="Q1266" i="7"/>
  <c r="Q191" i="7"/>
  <c r="Q195" i="7"/>
  <c r="Q197" i="7"/>
  <c r="Q202" i="7"/>
  <c r="Q204" i="7"/>
  <c r="Q208" i="7"/>
  <c r="Q210" i="7"/>
  <c r="Q220" i="7"/>
  <c r="Q142" i="7"/>
  <c r="Q175" i="7"/>
  <c r="Q139" i="7"/>
  <c r="Q168" i="7"/>
  <c r="Q186" i="7"/>
  <c r="Q199" i="7"/>
  <c r="Q213" i="7"/>
  <c r="Q217" i="7"/>
  <c r="Q1254" i="7"/>
  <c r="Q196" i="7"/>
  <c r="Q124" i="7"/>
  <c r="Q129" i="7"/>
  <c r="Q219" i="7"/>
  <c r="Q380" i="7"/>
  <c r="Q128" i="7"/>
  <c r="Q146" i="7"/>
  <c r="Q160" i="7"/>
  <c r="Q164" i="7"/>
  <c r="Q161" i="7"/>
  <c r="Q149" i="7"/>
  <c r="Q166" i="7"/>
  <c r="Q188" i="7"/>
  <c r="Q116" i="7"/>
  <c r="Q1397" i="7"/>
  <c r="Q117" i="7"/>
  <c r="Q120" i="7"/>
  <c r="Q122" i="7"/>
  <c r="Q123" i="7"/>
  <c r="Q125" i="7"/>
  <c r="Q126" i="7"/>
  <c r="Q226" i="7"/>
  <c r="Q127" i="7"/>
  <c r="Q130" i="7"/>
  <c r="Q131" i="7"/>
  <c r="Q132" i="7"/>
  <c r="Q133" i="7"/>
  <c r="Q134" i="7"/>
  <c r="Q140" i="7"/>
  <c r="Q141" i="7"/>
  <c r="Q145" i="7"/>
  <c r="Q147" i="7"/>
  <c r="Q148" i="7"/>
  <c r="Q150" i="7"/>
  <c r="Q152" i="7"/>
  <c r="Q155" i="7"/>
  <c r="Q157" i="7"/>
  <c r="Q159" i="7"/>
  <c r="Q162" i="7"/>
  <c r="Q163" i="7"/>
  <c r="Q169" i="7"/>
  <c r="Q170" i="7"/>
  <c r="Q171" i="7"/>
  <c r="Q172" i="7"/>
  <c r="Q174" i="7"/>
  <c r="Q181" i="7"/>
  <c r="Q183" i="7"/>
  <c r="Q185" i="7"/>
  <c r="Q187" i="7"/>
  <c r="Q189" i="7"/>
  <c r="Q192" i="7"/>
  <c r="Q193" i="7"/>
  <c r="Q194" i="7"/>
  <c r="Q198" i="7"/>
  <c r="Q200" i="7"/>
  <c r="Q201" i="7"/>
  <c r="Q205" i="7"/>
  <c r="Q211" i="7"/>
  <c r="Q212" i="7"/>
  <c r="Q214" i="7"/>
  <c r="Q215" i="7"/>
  <c r="Q216" i="7"/>
  <c r="Q221" i="7"/>
  <c r="Q223" i="7"/>
  <c r="Q111" i="7"/>
  <c r="Q678" i="7"/>
  <c r="Q1084" i="7"/>
  <c r="Q84" i="7"/>
  <c r="Q1083" i="7"/>
  <c r="Q1082" i="7"/>
  <c r="Q1060" i="7"/>
  <c r="Q667" i="7"/>
  <c r="Q1065" i="7"/>
  <c r="Q1062" i="7"/>
  <c r="Q92" i="7"/>
  <c r="Q1079" i="7"/>
  <c r="Q332" i="7"/>
  <c r="Q320" i="7"/>
  <c r="Q465" i="7"/>
  <c r="Q73" i="7"/>
  <c r="Q1315" i="7"/>
  <c r="Q960" i="7"/>
  <c r="Q808" i="7"/>
  <c r="Q1619" i="7"/>
  <c r="Q8" i="7"/>
  <c r="Q1216" i="7"/>
  <c r="Q479" i="7"/>
  <c r="Q1321" i="7"/>
  <c r="Q1583" i="7"/>
  <c r="Q342" i="7"/>
  <c r="Q345" i="7"/>
  <c r="Q1020" i="7"/>
  <c r="Q935" i="7"/>
  <c r="Q15" i="7"/>
  <c r="Q1137" i="7"/>
  <c r="Q65" i="7"/>
  <c r="Q445" i="7"/>
  <c r="Q446" i="7"/>
  <c r="Q1144" i="7"/>
  <c r="Q1147" i="7"/>
  <c r="Q1388" i="7"/>
  <c r="Q996" i="7"/>
  <c r="Q552" i="7"/>
  <c r="Q1272" i="7"/>
  <c r="Q1206" i="7"/>
  <c r="Q437" i="7"/>
  <c r="Q74" i="7"/>
  <c r="Q923" i="7"/>
  <c r="Q321" i="7"/>
  <c r="Q1278" i="7"/>
  <c r="Q547" i="7"/>
  <c r="Q1471" i="7"/>
  <c r="Q1006" i="7"/>
  <c r="Q1592" i="7"/>
  <c r="Q489" i="7"/>
  <c r="Q440" i="7"/>
  <c r="Q735" i="7"/>
  <c r="Q62" i="7"/>
  <c r="Q1509" i="7"/>
  <c r="Q976" i="7"/>
  <c r="Q1292" i="7"/>
  <c r="Q1360" i="7"/>
  <c r="Q521" i="7"/>
  <c r="Q1363" i="7"/>
  <c r="Q426" i="7"/>
  <c r="Q1046" i="7"/>
  <c r="Q844" i="7"/>
  <c r="Q1383" i="7"/>
  <c r="Q25" i="7"/>
  <c r="Q82" i="7"/>
  <c r="Q463" i="7"/>
  <c r="Q728" i="7"/>
  <c r="Q33" i="7"/>
  <c r="Q339" i="7"/>
  <c r="Q540" i="7"/>
  <c r="Q925" i="7"/>
  <c r="Q38" i="7"/>
  <c r="Q1581" i="7"/>
  <c r="Q1249" i="7"/>
  <c r="Q1055" i="7"/>
  <c r="Q1591" i="7"/>
  <c r="Q1134" i="7"/>
  <c r="Q495" i="7"/>
  <c r="Q1018" i="7"/>
  <c r="Q1288" i="7"/>
  <c r="Q1564" i="7"/>
  <c r="Q551" i="7"/>
  <c r="Q973" i="7"/>
  <c r="Q1347" i="7"/>
  <c r="Q1057" i="7"/>
  <c r="Q1351" i="7"/>
  <c r="Q836" i="7"/>
  <c r="Q1246" i="7"/>
  <c r="Q953" i="7"/>
  <c r="Q534" i="7"/>
  <c r="Q1305" i="7"/>
  <c r="Q1126" i="7"/>
  <c r="Q338" i="7"/>
  <c r="Q360" i="7"/>
  <c r="Q1051" i="7"/>
  <c r="Q36" i="7"/>
  <c r="Q998" i="7"/>
  <c r="Q477" i="7"/>
  <c r="Q50" i="7"/>
  <c r="Q749" i="7"/>
  <c r="Q1495" i="7"/>
  <c r="Q503" i="7"/>
  <c r="Q361" i="7"/>
  <c r="Q1149" i="7"/>
  <c r="Q1602" i="7"/>
  <c r="Q1635" i="7"/>
  <c r="Q1033" i="7"/>
  <c r="Q1245" i="7"/>
  <c r="Q21" i="7"/>
  <c r="Q943" i="7"/>
  <c r="Q1555" i="7"/>
  <c r="Q557" i="7"/>
  <c r="Q800" i="7"/>
  <c r="Q991" i="7"/>
  <c r="Q1375" i="7"/>
  <c r="Q918" i="7"/>
  <c r="Q1617" i="7"/>
  <c r="Q1620" i="7"/>
  <c r="Q732" i="7"/>
  <c r="Q824" i="7"/>
  <c r="Q12" i="7"/>
  <c r="Q826" i="7"/>
  <c r="Q550" i="7"/>
  <c r="Q1349" i="7"/>
  <c r="Q1393" i="7"/>
  <c r="Q1394" i="7"/>
  <c r="Q422" i="7"/>
  <c r="Q575" i="7"/>
  <c r="Q1395" i="7"/>
  <c r="Q554" i="7"/>
  <c r="Q1042" i="7"/>
  <c r="Q1298" i="7"/>
  <c r="Q1250" i="7"/>
  <c r="Q1251" i="7"/>
  <c r="Q401" i="7"/>
  <c r="Q1453" i="7"/>
  <c r="Q1129" i="7"/>
  <c r="Q920" i="7"/>
  <c r="Q1618" i="7"/>
  <c r="Q1557" i="7"/>
  <c r="Q1461" i="7"/>
  <c r="Q966" i="7"/>
  <c r="Q404" i="7"/>
  <c r="Q1384" i="7"/>
  <c r="Q1131" i="7"/>
  <c r="Q1013" i="7"/>
  <c r="Q496" i="7"/>
  <c r="Q1549" i="7"/>
  <c r="Q1286" i="7"/>
  <c r="Q1287" i="7"/>
  <c r="Q59" i="7"/>
  <c r="Q573" i="7"/>
  <c r="Q1021" i="7"/>
  <c r="Q76" i="7"/>
  <c r="Q950" i="7"/>
  <c r="Q1025" i="7"/>
  <c r="Q531" i="7"/>
  <c r="Q66" i="7"/>
  <c r="Q555" i="7"/>
  <c r="Q1049" i="7"/>
  <c r="Q455" i="7"/>
  <c r="Q1124" i="7"/>
  <c r="Q335" i="7"/>
  <c r="Q462" i="7"/>
  <c r="Q807" i="7"/>
  <c r="Q1276" i="7"/>
  <c r="Q1545" i="7"/>
  <c r="Q10" i="7"/>
  <c r="Q1473" i="7"/>
  <c r="Q1589" i="7"/>
  <c r="Q928" i="7"/>
  <c r="Q734" i="7"/>
  <c r="Q1010" i="7"/>
  <c r="Q1225" i="7"/>
  <c r="Q1333" i="7"/>
  <c r="Q499" i="7"/>
  <c r="Q61" i="7"/>
  <c r="Q737" i="7"/>
  <c r="Q63" i="7"/>
  <c r="Q975" i="7"/>
  <c r="Q1293" i="7"/>
  <c r="Q19" i="7"/>
  <c r="Q1041" i="7"/>
  <c r="Q428" i="7"/>
  <c r="Q1300" i="7"/>
  <c r="Q721" i="7"/>
  <c r="Q456" i="7"/>
  <c r="Q1270" i="7"/>
  <c r="Q438" i="7"/>
  <c r="Q7" i="7"/>
  <c r="Q343" i="7"/>
  <c r="Q1281" i="7"/>
  <c r="Q1560" i="7"/>
  <c r="Q44" i="7"/>
  <c r="Q1336" i="7"/>
  <c r="Q1630" i="7"/>
  <c r="Q1599" i="7"/>
  <c r="Q1023" i="7"/>
  <c r="Q505" i="7"/>
  <c r="Q1027" i="7"/>
  <c r="Q940" i="7"/>
  <c r="Q355" i="7"/>
  <c r="Q982" i="7"/>
  <c r="Q1531" i="7"/>
  <c r="Q1348" i="7"/>
  <c r="Q549" i="7"/>
  <c r="Q806" i="7"/>
  <c r="Q556" i="7"/>
  <c r="Q1614" i="7"/>
  <c r="Q1309" i="7"/>
  <c r="Q78" i="7"/>
  <c r="Q994" i="7"/>
  <c r="Q403" i="7"/>
  <c r="Q478" i="7"/>
  <c r="Q1622" i="7"/>
  <c r="Q1053" i="7"/>
  <c r="Q40" i="7"/>
  <c r="Q1481" i="7"/>
  <c r="Q323" i="7"/>
  <c r="Q1007" i="7"/>
  <c r="Q1331" i="7"/>
  <c r="Q1226" i="7"/>
  <c r="Q498" i="7"/>
  <c r="Q1234" i="7"/>
  <c r="Q1290" i="7"/>
  <c r="Q1639" i="7"/>
  <c r="Q846" i="7"/>
  <c r="Q847" i="7"/>
  <c r="Q980" i="7"/>
  <c r="Q942" i="7"/>
  <c r="Q28" i="7"/>
  <c r="Q1542" i="7"/>
  <c r="Q535" i="7"/>
  <c r="Q1208" i="7"/>
  <c r="Q468" i="7"/>
  <c r="Q1275" i="7"/>
  <c r="Q1576" i="7"/>
  <c r="Q921" i="7"/>
  <c r="Q1579" i="7"/>
  <c r="Q1215" i="7"/>
  <c r="Q1582" i="7"/>
  <c r="Q1325" i="7"/>
  <c r="Q581" i="7"/>
  <c r="Q733" i="7"/>
  <c r="Q970" i="7"/>
  <c r="Q1595" i="7"/>
  <c r="Q1230" i="7"/>
  <c r="Q1019" i="7"/>
  <c r="Q1342" i="7"/>
  <c r="Q1291" i="7"/>
  <c r="Q1028" i="7"/>
  <c r="Q441" i="7"/>
  <c r="Q1032" i="7"/>
  <c r="Q1150" i="7"/>
  <c r="Q523" i="7"/>
  <c r="Q64" i="7"/>
  <c r="Q1301" i="7"/>
  <c r="Q986" i="7"/>
  <c r="Q5" i="7"/>
  <c r="Q989" i="7"/>
  <c r="Q1274" i="7"/>
  <c r="Q539" i="7"/>
  <c r="Q475" i="7"/>
  <c r="Q965" i="7"/>
  <c r="Q1220" i="7"/>
  <c r="Q49" i="7"/>
  <c r="Q1132" i="7"/>
  <c r="Q491" i="7"/>
  <c r="Q1136" i="7"/>
  <c r="Q1335" i="7"/>
  <c r="Q352" i="7"/>
  <c r="Q832" i="7"/>
  <c r="Q510" i="7"/>
  <c r="Q1239" i="7"/>
  <c r="Q362" i="7"/>
  <c r="Q1646" i="7"/>
  <c r="Q1036" i="7"/>
  <c r="Q331" i="7"/>
  <c r="Q798" i="7"/>
  <c r="Q72" i="7"/>
  <c r="Q990" i="7"/>
  <c r="Q6" i="7"/>
  <c r="Q1572" i="7"/>
  <c r="Q9" i="7"/>
  <c r="Q1221" i="7"/>
  <c r="Q42" i="7"/>
  <c r="Q43" i="7"/>
  <c r="Q1015" i="7"/>
  <c r="Q932" i="7"/>
  <c r="Q1236" i="7"/>
  <c r="Q949" i="7"/>
  <c r="Q1141" i="7"/>
  <c r="Q354" i="7"/>
  <c r="Q742" i="7"/>
  <c r="Q1295" i="7"/>
  <c r="Q1606" i="7"/>
  <c r="Q1297" i="7"/>
  <c r="Q524" i="7"/>
  <c r="Q525" i="7"/>
  <c r="Q1532" i="7"/>
  <c r="Q359" i="7"/>
  <c r="Q1569" i="7"/>
  <c r="Q719" i="7"/>
  <c r="Q544" i="7"/>
  <c r="Q968" i="7"/>
  <c r="Q746" i="7"/>
  <c r="Q488" i="7"/>
  <c r="Q13" i="7"/>
  <c r="Q933" i="7"/>
  <c r="Q829" i="7"/>
  <c r="Q1385" i="7"/>
  <c r="Q1289" i="7"/>
  <c r="Q504" i="7"/>
  <c r="Q574" i="7"/>
  <c r="Q1143" i="7"/>
  <c r="Q750" i="7"/>
  <c r="Q450" i="7"/>
  <c r="Q451" i="7"/>
  <c r="Q1034" i="7"/>
  <c r="Q69" i="7"/>
  <c r="Q1248" i="7"/>
  <c r="Q1151" i="7"/>
  <c r="Q1314" i="7"/>
  <c r="Q944" i="7"/>
  <c r="Q27" i="7"/>
  <c r="Q958" i="7"/>
  <c r="Q992" i="7"/>
  <c r="Q1377" i="7"/>
  <c r="Q919" i="7"/>
  <c r="Q1556" i="7"/>
  <c r="Q997" i="7"/>
  <c r="Q541" i="7"/>
  <c r="Q476" i="7"/>
  <c r="Q485" i="7"/>
  <c r="Q1593" i="7"/>
  <c r="Q348" i="7"/>
  <c r="Q1380" i="7"/>
  <c r="Q1229" i="7"/>
  <c r="Q58" i="7"/>
  <c r="Q1597" i="7"/>
  <c r="Q1604" i="7"/>
  <c r="Q356" i="7"/>
  <c r="Q423" i="7"/>
  <c r="Q1357" i="7"/>
  <c r="Q743" i="7"/>
  <c r="Q840" i="7"/>
  <c r="Q1148" i="7"/>
  <c r="Q453" i="7"/>
  <c r="Q1302" i="7"/>
  <c r="Q395" i="7"/>
  <c r="Q1308" i="7"/>
  <c r="Q79" i="7"/>
  <c r="Q80" i="7"/>
  <c r="Q1004" i="7"/>
  <c r="Q1623" i="7"/>
  <c r="Q41" i="7"/>
  <c r="Q1584" i="7"/>
  <c r="Q347" i="7"/>
  <c r="Q1009" i="7"/>
  <c r="Q823" i="7"/>
  <c r="Q930" i="7"/>
  <c r="Q1373" i="7"/>
  <c r="Q350" i="7"/>
  <c r="Q828" i="7"/>
  <c r="Q1558" i="7"/>
  <c r="Q1139" i="7"/>
  <c r="Q509" i="7"/>
  <c r="Q740" i="7"/>
  <c r="Q511" i="7"/>
  <c r="Q1242" i="7"/>
  <c r="Q977" i="7"/>
  <c r="Q22" i="7"/>
  <c r="Q723" i="7"/>
  <c r="Q957" i="7"/>
  <c r="Q915" i="7"/>
  <c r="Q26" i="7"/>
  <c r="Q725" i="7"/>
  <c r="Q337" i="7"/>
  <c r="Q1575" i="7"/>
  <c r="Q473" i="7"/>
  <c r="Q1218" i="7"/>
  <c r="Q432" i="7"/>
  <c r="Q817" i="7"/>
  <c r="Q1329" i="7"/>
  <c r="Q11" i="7"/>
  <c r="Q1011" i="7"/>
  <c r="Q825" i="7"/>
  <c r="Q1594" i="7"/>
  <c r="Q1387" i="7"/>
  <c r="Q77" i="7"/>
  <c r="Q68" i="7"/>
  <c r="Q1361" i="7"/>
  <c r="Q1040" i="7"/>
  <c r="Q4" i="7"/>
  <c r="Q720" i="7"/>
  <c r="Q913" i="7"/>
  <c r="Q959" i="7"/>
  <c r="Q946" i="7"/>
  <c r="Q568" i="7"/>
  <c r="Q1316" i="7"/>
  <c r="Q542" i="7"/>
  <c r="Q1322" i="7"/>
  <c r="Q484" i="7"/>
  <c r="Q1330" i="7"/>
  <c r="Q1490" i="7"/>
  <c r="Q490" i="7"/>
  <c r="Q1227" i="7"/>
  <c r="Q351" i="7"/>
  <c r="Q1498" i="7"/>
  <c r="Q1632" i="7"/>
  <c r="Q1031" i="7"/>
  <c r="Q1354" i="7"/>
  <c r="Q513" i="7"/>
  <c r="Q1043" i="7"/>
  <c r="Q1390" i="7"/>
  <c r="Q1047" i="7"/>
  <c r="Q54" i="7"/>
  <c r="Q53" i="7"/>
  <c r="Q1570" i="7"/>
  <c r="Q956" i="7"/>
  <c r="Q334" i="7"/>
  <c r="Q1125" i="7"/>
  <c r="Q29" i="7"/>
  <c r="Q460" i="7"/>
  <c r="Q336" i="7"/>
  <c r="Q1312" i="7"/>
  <c r="Q1378" i="7"/>
  <c r="Q809" i="7"/>
  <c r="Q1213" i="7"/>
  <c r="Q999" i="7"/>
  <c r="Q730" i="7"/>
  <c r="Q430" i="7"/>
  <c r="Q483" i="7"/>
  <c r="Q731" i="7"/>
  <c r="Q934" i="7"/>
  <c r="Q14" i="7"/>
  <c r="Q500" i="7"/>
  <c r="Q1140" i="7"/>
  <c r="Q1029" i="7"/>
  <c r="Q1142" i="7"/>
  <c r="Q447" i="7"/>
  <c r="Q448" i="7"/>
  <c r="Q427" i="7"/>
  <c r="Q1304" i="7"/>
  <c r="Q988" i="7"/>
  <c r="Q801" i="7"/>
  <c r="Q1613" i="7"/>
  <c r="Q461" i="7"/>
  <c r="Q31" i="7"/>
  <c r="Q567" i="7"/>
  <c r="Q1376" i="7"/>
  <c r="Q1573" i="7"/>
  <c r="Q1128" i="7"/>
  <c r="Q569" i="7"/>
  <c r="Q1130" i="7"/>
  <c r="Q81" i="7"/>
  <c r="Q963" i="7"/>
  <c r="Q1644" i="7"/>
  <c r="Q1645" i="7"/>
  <c r="Q482" i="7"/>
  <c r="Q1324" i="7"/>
  <c r="Q1285" i="7"/>
  <c r="Q497" i="7"/>
  <c r="Q501" i="7"/>
  <c r="Q1231" i="7"/>
  <c r="Q1355" i="7"/>
  <c r="Q1045" i="7"/>
  <c r="Q961" i="7"/>
  <c r="Q474" i="7"/>
  <c r="Q745" i="7"/>
  <c r="Q481" i="7"/>
  <c r="Q39" i="7"/>
  <c r="Q1054" i="7"/>
  <c r="Q1327" i="7"/>
  <c r="Q819" i="7"/>
  <c r="Q1493" i="7"/>
  <c r="Q1596" i="7"/>
  <c r="Q1598" i="7"/>
  <c r="Q736" i="7"/>
  <c r="Q1235" i="7"/>
  <c r="Q1600" i="7"/>
  <c r="Q1350" i="7"/>
  <c r="Q1633" i="7"/>
  <c r="Q1243" i="7"/>
  <c r="Q1035" i="7"/>
  <c r="Q1381" i="7"/>
  <c r="Q1296" i="7"/>
  <c r="Q527" i="7"/>
  <c r="Q1252" i="7"/>
  <c r="Q1253" i="7"/>
  <c r="Q1609" i="7"/>
  <c r="Q333" i="7"/>
  <c r="Q1612" i="7"/>
  <c r="Q722" i="7"/>
  <c r="Q726" i="7"/>
  <c r="Q805" i="7"/>
  <c r="Q32" i="7"/>
  <c r="Q1379" i="7"/>
  <c r="Q1580" i="7"/>
  <c r="Q409" i="7"/>
  <c r="Q814" i="7"/>
  <c r="Q344" i="7"/>
  <c r="Q346" i="7"/>
  <c r="Q1008" i="7"/>
  <c r="Q1224" i="7"/>
  <c r="Q324" i="7"/>
  <c r="Q931" i="7"/>
  <c r="Q1562" i="7"/>
  <c r="Q508" i="7"/>
  <c r="Q1356" i="7"/>
  <c r="Q1145" i="7"/>
  <c r="Q20" i="7"/>
  <c r="Q1389" i="7"/>
  <c r="Q522" i="7"/>
  <c r="Q1364" i="7"/>
  <c r="Q984" i="7"/>
  <c r="Q1038" i="7"/>
  <c r="Q533" i="7"/>
  <c r="Q1436" i="7"/>
  <c r="Q536" i="7"/>
  <c r="Q995" i="7"/>
  <c r="Q1616" i="7"/>
  <c r="Q729" i="7"/>
  <c r="Q470" i="7"/>
  <c r="Q471" i="7"/>
  <c r="Q1578" i="7"/>
  <c r="Q340" i="7"/>
  <c r="Q322" i="7"/>
  <c r="Q1280" i="7"/>
  <c r="Q1626" i="7"/>
  <c r="Q1012" i="7"/>
  <c r="Q830" i="7"/>
  <c r="Q57" i="7"/>
  <c r="Q971" i="7"/>
  <c r="Q1152" i="7"/>
  <c r="Q739" i="7"/>
  <c r="Q517" i="7"/>
  <c r="Q357" i="7"/>
  <c r="Q1362" i="7"/>
  <c r="Q843" i="7"/>
  <c r="Q514" i="7"/>
  <c r="Q516" i="7"/>
  <c r="Q397" i="7"/>
  <c r="Q916" i="7"/>
  <c r="Q727" i="7"/>
  <c r="Q1002" i="7"/>
  <c r="Q487" i="7"/>
  <c r="Q1587" i="7"/>
  <c r="Q1588" i="7"/>
  <c r="Q1283" i="7"/>
  <c r="Q969" i="7"/>
  <c r="Q1133" i="7"/>
  <c r="Q1284" i="7"/>
  <c r="Q1631" i="7"/>
  <c r="Q507" i="7"/>
  <c r="Q833" i="7"/>
  <c r="Q741" i="7"/>
  <c r="Q584" i="7"/>
  <c r="Q748" i="7"/>
  <c r="Q841" i="7"/>
  <c r="Q70" i="7"/>
  <c r="Q1391" i="7"/>
  <c r="Q912" i="7"/>
  <c r="Q464" i="7"/>
  <c r="Q1311" i="7"/>
  <c r="Q1127" i="7"/>
  <c r="Q467" i="7"/>
  <c r="Q469" i="7"/>
  <c r="Q1577" i="7"/>
  <c r="Q948" i="7"/>
  <c r="Q341" i="7"/>
  <c r="Q431" i="7"/>
  <c r="Q1052" i="7"/>
  <c r="Q1279" i="7"/>
  <c r="Q486" i="7"/>
  <c r="Q1586" i="7"/>
  <c r="Q1135" i="7"/>
  <c r="Q52" i="7"/>
  <c r="Q1497" i="7"/>
  <c r="Q1345" i="7"/>
  <c r="Q1024" i="7"/>
  <c r="Q326" i="7"/>
  <c r="Q1567" i="7"/>
  <c r="Q838" i="7"/>
  <c r="Q512" i="7"/>
  <c r="Q744" i="7"/>
  <c r="Q480" i="7"/>
  <c r="Q328" i="7"/>
  <c r="Q1204" i="7"/>
  <c r="Q1138" i="7"/>
  <c r="Q747" i="7"/>
  <c r="Q24" i="7"/>
  <c r="Q330" i="7"/>
  <c r="Q822" i="7"/>
  <c r="Q1238" i="7"/>
  <c r="Q35" i="7"/>
  <c r="Q845" i="7"/>
  <c r="Q23" i="7"/>
  <c r="Q810" i="7"/>
  <c r="Q457" i="7"/>
  <c r="Q1480" i="7"/>
  <c r="Q492" i="7"/>
  <c r="Q1228" i="7"/>
  <c r="Q444" i="7"/>
  <c r="Q1550" i="7"/>
  <c r="Q1123" i="7"/>
  <c r="Q34" i="7"/>
  <c r="Q1212" i="7"/>
  <c r="Q48" i="7"/>
  <c r="Q16" i="7"/>
  <c r="Q1154" i="7"/>
  <c r="Q459" i="7"/>
  <c r="Q30" i="7"/>
  <c r="Q811" i="7"/>
  <c r="Q1219" i="7"/>
  <c r="Q1155" i="7"/>
  <c r="Q1501" i="7"/>
  <c r="Q325" i="7"/>
  <c r="Q738" i="7"/>
  <c r="Q425" i="7"/>
  <c r="Q1544" i="7"/>
  <c r="Q1153" i="7"/>
  <c r="Q396" i="7"/>
  <c r="Q724" i="7"/>
  <c r="Q1492" i="7"/>
  <c r="Q1565" i="7"/>
  <c r="Q452" i="7"/>
  <c r="Q1547" i="7"/>
  <c r="Q1554" i="7"/>
  <c r="Q435" i="7"/>
  <c r="Q3" i="7"/>
  <c r="Q1434" i="7"/>
  <c r="Q400" i="7"/>
  <c r="Q1444" i="7"/>
  <c r="Q537" i="7"/>
  <c r="Q402" i="7"/>
  <c r="Q1460" i="7"/>
  <c r="Q37" i="7"/>
  <c r="Q1464" i="7"/>
  <c r="Q407" i="7"/>
  <c r="Q813" i="7"/>
  <c r="Q413" i="7"/>
  <c r="Q46" i="7"/>
  <c r="Q51" i="7"/>
  <c r="Q530" i="7"/>
  <c r="Q417" i="7"/>
  <c r="Q1566" i="7"/>
  <c r="Q1146" i="7"/>
  <c r="Q553" i="7"/>
  <c r="Q1528" i="7"/>
  <c r="Q526" i="7"/>
  <c r="Q1561" i="7"/>
  <c r="Q1546" i="7"/>
  <c r="Q75" i="7"/>
  <c r="Q449" i="7"/>
  <c r="Q1610" i="7"/>
  <c r="Q1611" i="7"/>
  <c r="Q1571" i="7"/>
  <c r="Q1624" i="7"/>
  <c r="Q1590" i="7"/>
  <c r="Q1627" i="7"/>
  <c r="Q416" i="7"/>
  <c r="Q1601" i="7"/>
  <c r="Q421" i="7"/>
  <c r="Q1634" i="7"/>
  <c r="Q1636" i="7"/>
  <c r="Q1637" i="7"/>
  <c r="Q1515" i="7"/>
  <c r="Q1607" i="7"/>
  <c r="Q520" i="7"/>
  <c r="Q1559" i="7"/>
  <c r="Q1563" i="7"/>
  <c r="Q1568" i="7"/>
  <c r="Q1540" i="7"/>
  <c r="Q1541" i="7"/>
  <c r="Q71" i="7"/>
  <c r="Q429" i="7"/>
  <c r="Q1543" i="7"/>
  <c r="Q439" i="7"/>
  <c r="Q1548" i="7"/>
  <c r="Q433" i="7"/>
  <c r="Q434" i="7"/>
  <c r="Q1551" i="7"/>
  <c r="Q442" i="7"/>
  <c r="Q1552" i="7"/>
  <c r="Q443" i="7"/>
  <c r="Q1553" i="7"/>
  <c r="Q436" i="7"/>
  <c r="Q1608" i="7"/>
  <c r="Q454" i="7"/>
  <c r="Q1430" i="7"/>
  <c r="Q1432" i="7"/>
  <c r="Q1433" i="7"/>
  <c r="Q458" i="7"/>
  <c r="Q398" i="7"/>
  <c r="Q399" i="7"/>
  <c r="Q1440" i="7"/>
  <c r="Q1392" i="7"/>
  <c r="Q1446" i="7"/>
  <c r="Q1615" i="7"/>
  <c r="Q466" i="7"/>
  <c r="Q538" i="7"/>
  <c r="Q1452" i="7"/>
  <c r="Q1454" i="7"/>
  <c r="Q1455" i="7"/>
  <c r="Q1574" i="7"/>
  <c r="Q472" i="7"/>
  <c r="Q543" i="7"/>
  <c r="Q545" i="7"/>
  <c r="Q529" i="7"/>
  <c r="Q546" i="7"/>
  <c r="Q405" i="7"/>
  <c r="Q1469" i="7"/>
  <c r="Q406" i="7"/>
  <c r="Q1621" i="7"/>
  <c r="Q408" i="7"/>
  <c r="Q1472" i="7"/>
  <c r="Q548" i="7"/>
  <c r="Q1477" i="7"/>
  <c r="Q1585" i="7"/>
  <c r="Q1482" i="7"/>
  <c r="Q410" i="7"/>
  <c r="Q411" i="7"/>
  <c r="Q1485" i="7"/>
  <c r="Q1486" i="7"/>
  <c r="Q412" i="7"/>
  <c r="Q1625" i="7"/>
  <c r="Q1488" i="7"/>
  <c r="Q414" i="7"/>
  <c r="Q45" i="7"/>
  <c r="Q47" i="7"/>
  <c r="Q415" i="7"/>
  <c r="Q493" i="7"/>
  <c r="Q494" i="7"/>
  <c r="Q55" i="7"/>
  <c r="Q56" i="7"/>
  <c r="Q1369" i="7"/>
  <c r="Q1628" i="7"/>
  <c r="Q1629" i="7"/>
  <c r="Q418" i="7"/>
  <c r="Q60" i="7"/>
  <c r="Q502" i="7"/>
  <c r="Q1504" i="7"/>
  <c r="Q1507" i="7"/>
  <c r="Q1508" i="7"/>
  <c r="Q506" i="7"/>
  <c r="Q419" i="7"/>
  <c r="Q420" i="7"/>
  <c r="Q1603" i="7"/>
  <c r="Q532" i="7"/>
  <c r="Q1638" i="7"/>
  <c r="Q1605" i="7"/>
  <c r="Q327" i="7"/>
  <c r="Q17" i="7"/>
  <c r="Q18" i="7"/>
  <c r="Q424" i="7"/>
  <c r="Q67" i="7"/>
  <c r="Q515" i="7"/>
  <c r="Q518" i="7"/>
  <c r="Q519" i="7"/>
  <c r="Q1529" i="7"/>
  <c r="Q1530" i="7"/>
  <c r="Q1640" i="7"/>
  <c r="Q1641" i="7"/>
  <c r="Q528" i="7"/>
  <c r="Q1642" i="7"/>
  <c r="Q1643" i="7"/>
  <c r="Q985" i="7"/>
  <c r="Q954" i="7"/>
  <c r="Q1303" i="7"/>
  <c r="Q955" i="7"/>
  <c r="Q914" i="7"/>
  <c r="Q1271" i="7"/>
  <c r="Q987" i="7"/>
  <c r="Q1306" i="7"/>
  <c r="Q1307" i="7"/>
  <c r="Q1371" i="7"/>
  <c r="Q917" i="7"/>
  <c r="Q578" i="7"/>
  <c r="Q1273" i="7"/>
  <c r="Q566" i="7"/>
  <c r="Q1310" i="7"/>
  <c r="Q1313" i="7"/>
  <c r="Q945" i="7"/>
  <c r="Q993" i="7"/>
  <c r="Q1050" i="7"/>
  <c r="Q947" i="7"/>
  <c r="Q962" i="7"/>
  <c r="Q1317" i="7"/>
  <c r="Q1318" i="7"/>
  <c r="Q922" i="7"/>
  <c r="Q964" i="7"/>
  <c r="Q924" i="7"/>
  <c r="Q579" i="7"/>
  <c r="Q1000" i="7"/>
  <c r="Q1277" i="7"/>
  <c r="Q967" i="7"/>
  <c r="Q1319" i="7"/>
  <c r="Q1001" i="7"/>
  <c r="Q1320" i="7"/>
  <c r="Q1003" i="7"/>
  <c r="Q926" i="7"/>
  <c r="Q1323" i="7"/>
  <c r="Q570" i="7"/>
  <c r="Q580" i="7"/>
  <c r="Q1326" i="7"/>
  <c r="Q1005" i="7"/>
  <c r="Q1328" i="7"/>
  <c r="Q927" i="7"/>
  <c r="Q571" i="7"/>
  <c r="Q572" i="7"/>
  <c r="Q1282" i="7"/>
  <c r="Q929" i="7"/>
  <c r="Q1014" i="7"/>
  <c r="Q1372" i="7"/>
  <c r="Q349" i="7"/>
  <c r="Q1016" i="7"/>
  <c r="Q1332" i="7"/>
  <c r="Q1334" i="7"/>
  <c r="Q1017" i="7"/>
  <c r="Q1370" i="7"/>
  <c r="Q1337" i="7"/>
  <c r="Q1338" i="7"/>
  <c r="Q353" i="7"/>
  <c r="Q1339" i="7"/>
  <c r="Q1056" i="7"/>
  <c r="Q972" i="7"/>
  <c r="Q1340" i="7"/>
  <c r="Q1341" i="7"/>
  <c r="Q1343" i="7"/>
  <c r="Q1344" i="7"/>
  <c r="Q1022" i="7"/>
  <c r="Q1386" i="7"/>
  <c r="Q936" i="7"/>
  <c r="Q1346" i="7"/>
  <c r="Q1026" i="7"/>
  <c r="Q974" i="7"/>
  <c r="Q937" i="7"/>
  <c r="Q582" i="7"/>
  <c r="Q1030" i="7"/>
  <c r="Q938" i="7"/>
  <c r="Q939" i="7"/>
  <c r="Q1352" i="7"/>
  <c r="Q1353" i="7"/>
  <c r="Q583" i="7"/>
  <c r="Q941" i="7"/>
  <c r="Q576" i="7"/>
  <c r="Q951" i="7"/>
  <c r="Q978" i="7"/>
  <c r="Q979" i="7"/>
  <c r="Q1294" i="7"/>
  <c r="Q577" i="7"/>
  <c r="Q1037" i="7"/>
  <c r="Q1358" i="7"/>
  <c r="Q1039" i="7"/>
  <c r="Q1359" i="7"/>
  <c r="Q358" i="7"/>
  <c r="Q981" i="7"/>
  <c r="Q1382" i="7"/>
  <c r="Q983" i="7"/>
  <c r="Q1374" i="7"/>
  <c r="Q585" i="7"/>
  <c r="Q1058" i="7"/>
  <c r="Q586" i="7"/>
  <c r="Q952" i="7"/>
  <c r="Q1365" i="7"/>
  <c r="Q1044" i="7"/>
  <c r="Q1366" i="7"/>
  <c r="Q1367" i="7"/>
  <c r="Q1368" i="7"/>
  <c r="Q1299" i="7"/>
  <c r="Q1048" i="7"/>
  <c r="M1933" i="1"/>
  <c r="B1933" i="1"/>
  <c r="A1933" i="1"/>
  <c r="P1911" i="1"/>
  <c r="P1887" i="1"/>
  <c r="AJ1867" i="1"/>
  <c r="AI1867" i="1"/>
  <c r="AH1867" i="1"/>
  <c r="AG1867" i="1"/>
  <c r="AF1867" i="1"/>
  <c r="AE1867" i="1"/>
  <c r="AD1867" i="1"/>
  <c r="AC1867" i="1"/>
  <c r="AB1867" i="1"/>
  <c r="X1867" i="1"/>
  <c r="W1867" i="1"/>
  <c r="V1867" i="1"/>
  <c r="U1867" i="1"/>
  <c r="T1867" i="1"/>
  <c r="S1867" i="1"/>
  <c r="O1867" i="1"/>
  <c r="AB1866" i="1"/>
  <c r="AA1866" i="1"/>
  <c r="Z1866" i="1"/>
  <c r="Y1866" i="1"/>
  <c r="X1866" i="1"/>
  <c r="W1866" i="1"/>
  <c r="V1866" i="1"/>
  <c r="U1866" i="1"/>
  <c r="T1866" i="1"/>
  <c r="P1866" i="1"/>
  <c r="O1866" i="1"/>
  <c r="N1866" i="1"/>
  <c r="M1866" i="1"/>
  <c r="AB1865" i="1"/>
  <c r="AA1865" i="1"/>
  <c r="Z1865" i="1"/>
  <c r="Y1865" i="1"/>
  <c r="X1865" i="1"/>
  <c r="W1865" i="1"/>
  <c r="V1865" i="1"/>
  <c r="U1865" i="1"/>
  <c r="T1865" i="1"/>
  <c r="P1865" i="1"/>
  <c r="O1865" i="1"/>
  <c r="N1865" i="1"/>
  <c r="M1865" i="1"/>
  <c r="AF1798" i="1"/>
  <c r="AE1798" i="1"/>
  <c r="AD1798" i="1"/>
  <c r="AC1798" i="1"/>
  <c r="AB1798" i="1"/>
  <c r="AA1798" i="1"/>
  <c r="Z1798" i="1"/>
  <c r="Y1798" i="1"/>
  <c r="X1798" i="1"/>
  <c r="AB1797" i="1"/>
  <c r="AA1797" i="1"/>
  <c r="Z1797" i="1"/>
  <c r="Y1797" i="1"/>
  <c r="X1797" i="1"/>
  <c r="W1797" i="1"/>
  <c r="V1797" i="1"/>
  <c r="U1797" i="1"/>
  <c r="T1797" i="1"/>
  <c r="P1797" i="1"/>
  <c r="O1797" i="1"/>
  <c r="N1797" i="1"/>
  <c r="M1797" i="1"/>
  <c r="AB1796" i="1"/>
  <c r="AA1796" i="1"/>
  <c r="Z1796" i="1"/>
  <c r="Y1796" i="1"/>
  <c r="X1796" i="1"/>
  <c r="W1796" i="1"/>
  <c r="V1796" i="1"/>
  <c r="U1796" i="1"/>
  <c r="T1796" i="1"/>
  <c r="P1796" i="1"/>
  <c r="O1796" i="1"/>
  <c r="N1796" i="1"/>
  <c r="M1796" i="1"/>
  <c r="P1756" i="1"/>
  <c r="AJ1729" i="1"/>
  <c r="AI1729" i="1"/>
  <c r="AH1729" i="1"/>
  <c r="AG1729" i="1"/>
  <c r="AF1729" i="1"/>
  <c r="AE1729" i="1"/>
  <c r="AD1729" i="1"/>
  <c r="AC1729" i="1"/>
  <c r="AB1729" i="1"/>
  <c r="X1729" i="1"/>
  <c r="W1729" i="1"/>
  <c r="V1729" i="1"/>
  <c r="U1729" i="1"/>
  <c r="T1729" i="1"/>
  <c r="AB1728" i="1"/>
  <c r="AA1728" i="1"/>
  <c r="Z1728" i="1"/>
  <c r="Y1728" i="1"/>
  <c r="X1728" i="1"/>
  <c r="W1728" i="1"/>
  <c r="V1728" i="1"/>
  <c r="U1728" i="1"/>
  <c r="T1728" i="1"/>
  <c r="P1728" i="1"/>
  <c r="O1728" i="1"/>
  <c r="N1728" i="1"/>
  <c r="M1728" i="1"/>
  <c r="AB1727" i="1"/>
  <c r="AA1727" i="1"/>
  <c r="Z1727" i="1"/>
  <c r="Y1727" i="1"/>
  <c r="X1727" i="1"/>
  <c r="W1727" i="1"/>
  <c r="V1727" i="1"/>
  <c r="U1727" i="1"/>
  <c r="T1727" i="1"/>
  <c r="P1727" i="1"/>
  <c r="O1727" i="1"/>
  <c r="N1727" i="1"/>
  <c r="M1727" i="1"/>
  <c r="M1663" i="1"/>
  <c r="AJ1659" i="1"/>
  <c r="AI1659" i="1"/>
  <c r="AH1659" i="1"/>
  <c r="AG1659" i="1"/>
  <c r="AF1659" i="1"/>
  <c r="AE1659" i="1"/>
  <c r="AD1659" i="1"/>
  <c r="AC1659" i="1"/>
  <c r="AB1659" i="1"/>
  <c r="AB1658" i="1"/>
  <c r="AA1658" i="1"/>
  <c r="Z1658" i="1"/>
  <c r="Y1658" i="1"/>
  <c r="X1658" i="1"/>
  <c r="W1658" i="1"/>
  <c r="V1658" i="1"/>
  <c r="U1658" i="1"/>
  <c r="T1658" i="1"/>
  <c r="P1658" i="1"/>
  <c r="O1658" i="1"/>
  <c r="N1658" i="1"/>
  <c r="M1658" i="1"/>
  <c r="AB1657" i="1"/>
  <c r="AA1657" i="1"/>
  <c r="Z1657" i="1"/>
  <c r="Y1657" i="1"/>
  <c r="X1657" i="1"/>
  <c r="W1657" i="1"/>
  <c r="V1657" i="1"/>
  <c r="U1657" i="1"/>
  <c r="T1657" i="1"/>
  <c r="P1657" i="1"/>
  <c r="O1657" i="1"/>
  <c r="N1657" i="1"/>
  <c r="M1657" i="1"/>
  <c r="AH1589" i="1"/>
  <c r="AG1589" i="1"/>
  <c r="AF1589" i="1"/>
  <c r="AE1589" i="1"/>
  <c r="AD1589" i="1"/>
  <c r="AC1589" i="1"/>
  <c r="AB1589" i="1"/>
  <c r="AA1589" i="1"/>
  <c r="Z1589" i="1"/>
  <c r="V1589" i="1"/>
  <c r="U1589" i="1"/>
  <c r="T1589" i="1"/>
  <c r="S1589" i="1"/>
  <c r="R1589" i="1"/>
  <c r="Q1589" i="1"/>
  <c r="AB1588" i="1"/>
  <c r="AA1588" i="1"/>
  <c r="Z1588" i="1"/>
  <c r="Y1588" i="1"/>
  <c r="X1588" i="1"/>
  <c r="W1588" i="1"/>
  <c r="V1588" i="1"/>
  <c r="U1588" i="1"/>
  <c r="T1588" i="1"/>
  <c r="P1588" i="1"/>
  <c r="O1588" i="1"/>
  <c r="N1588" i="1"/>
  <c r="M1588" i="1"/>
  <c r="E1588" i="1"/>
  <c r="AB1587" i="1"/>
  <c r="AA1587" i="1"/>
  <c r="Z1587" i="1"/>
  <c r="Y1587" i="1"/>
  <c r="X1587" i="1"/>
  <c r="W1587" i="1"/>
  <c r="V1587" i="1"/>
  <c r="U1587" i="1"/>
  <c r="T1587" i="1"/>
  <c r="P1587" i="1"/>
  <c r="O1587" i="1"/>
  <c r="N1587" i="1"/>
  <c r="M1587" i="1"/>
  <c r="P1565" i="1"/>
  <c r="P1551" i="1"/>
  <c r="AH1520" i="1"/>
  <c r="AG1520" i="1"/>
  <c r="AF1520" i="1"/>
  <c r="AE1520" i="1"/>
  <c r="AD1520" i="1"/>
  <c r="AC1520" i="1"/>
  <c r="AB1520" i="1"/>
  <c r="AA1520" i="1"/>
  <c r="Z1520" i="1"/>
  <c r="AB1519" i="1"/>
  <c r="AA1519" i="1"/>
  <c r="Z1519" i="1"/>
  <c r="Y1519" i="1"/>
  <c r="X1519" i="1"/>
  <c r="W1519" i="1"/>
  <c r="V1519" i="1"/>
  <c r="U1519" i="1"/>
  <c r="T1519" i="1"/>
  <c r="P1519" i="1"/>
  <c r="O1519" i="1"/>
  <c r="N1519" i="1"/>
  <c r="M1519" i="1"/>
  <c r="E1519" i="1"/>
  <c r="AB1518" i="1"/>
  <c r="AA1518" i="1"/>
  <c r="Z1518" i="1"/>
  <c r="Y1518" i="1"/>
  <c r="X1518" i="1"/>
  <c r="W1518" i="1"/>
  <c r="V1518" i="1"/>
  <c r="U1518" i="1"/>
  <c r="T1518" i="1"/>
  <c r="P1518" i="1"/>
  <c r="O1518" i="1"/>
  <c r="N1518" i="1"/>
  <c r="M1518" i="1"/>
  <c r="B1517" i="1"/>
  <c r="A1517" i="1"/>
  <c r="P1483" i="1"/>
  <c r="P1464" i="1"/>
  <c r="AH1450" i="1"/>
  <c r="AG1450" i="1"/>
  <c r="AF1450" i="1"/>
  <c r="AE1450" i="1"/>
  <c r="AD1450" i="1"/>
  <c r="AC1450" i="1"/>
  <c r="AB1450" i="1"/>
  <c r="AA1450" i="1"/>
  <c r="Z1450" i="1"/>
  <c r="V1450" i="1"/>
  <c r="U1450" i="1"/>
  <c r="T1450" i="1"/>
  <c r="S1450" i="1"/>
  <c r="R1450" i="1"/>
  <c r="Q1450" i="1"/>
  <c r="AB1449" i="1"/>
  <c r="AA1449" i="1"/>
  <c r="Z1449" i="1"/>
  <c r="Y1449" i="1"/>
  <c r="X1449" i="1"/>
  <c r="W1449" i="1"/>
  <c r="V1449" i="1"/>
  <c r="U1449" i="1"/>
  <c r="T1449" i="1"/>
  <c r="P1449" i="1"/>
  <c r="O1449" i="1"/>
  <c r="N1449" i="1"/>
  <c r="M1449" i="1"/>
  <c r="E1449" i="1"/>
  <c r="AB1448" i="1"/>
  <c r="AA1448" i="1"/>
  <c r="Z1448" i="1"/>
  <c r="Y1448" i="1"/>
  <c r="X1448" i="1"/>
  <c r="W1448" i="1"/>
  <c r="V1448" i="1"/>
  <c r="U1448" i="1"/>
  <c r="T1448" i="1"/>
  <c r="P1448" i="1"/>
  <c r="O1448" i="1"/>
  <c r="N1448" i="1"/>
  <c r="M1448" i="1"/>
  <c r="AH1381" i="1"/>
  <c r="AG1381" i="1"/>
  <c r="AF1381" i="1"/>
  <c r="AE1381" i="1"/>
  <c r="AD1381" i="1"/>
  <c r="AC1381" i="1"/>
  <c r="AB1381" i="1"/>
  <c r="AA1381" i="1"/>
  <c r="Z1381" i="1"/>
  <c r="V1381" i="1"/>
  <c r="U1381" i="1"/>
  <c r="T1381" i="1"/>
  <c r="S1381" i="1"/>
  <c r="R1381" i="1"/>
  <c r="Q1381" i="1"/>
  <c r="M1381" i="1"/>
  <c r="AB1380" i="1"/>
  <c r="AA1380" i="1"/>
  <c r="Z1380" i="1"/>
  <c r="Y1380" i="1"/>
  <c r="X1380" i="1"/>
  <c r="W1380" i="1"/>
  <c r="V1380" i="1"/>
  <c r="U1380" i="1"/>
  <c r="T1380" i="1"/>
  <c r="P1380" i="1"/>
  <c r="O1380" i="1"/>
  <c r="N1380" i="1"/>
  <c r="M1380" i="1"/>
  <c r="AB1379" i="1"/>
  <c r="AA1379" i="1"/>
  <c r="Z1379" i="1"/>
  <c r="Y1379" i="1"/>
  <c r="X1379" i="1"/>
  <c r="W1379" i="1"/>
  <c r="V1379" i="1"/>
  <c r="U1379" i="1"/>
  <c r="T1379" i="1"/>
  <c r="P1379" i="1"/>
  <c r="O1379" i="1"/>
  <c r="N1379" i="1"/>
  <c r="M1379" i="1"/>
  <c r="B1378" i="1"/>
  <c r="A1378" i="1"/>
  <c r="AH1312" i="1"/>
  <c r="AG1312" i="1"/>
  <c r="AF1312" i="1"/>
  <c r="AE1312" i="1"/>
  <c r="AD1312" i="1"/>
  <c r="AC1312" i="1"/>
  <c r="AB1312" i="1"/>
  <c r="AA1312" i="1"/>
  <c r="Z1312" i="1"/>
  <c r="V1312" i="1"/>
  <c r="U1312" i="1"/>
  <c r="T1312" i="1"/>
  <c r="S1312" i="1"/>
  <c r="R1312" i="1"/>
  <c r="Q1312" i="1"/>
  <c r="M1312" i="1"/>
  <c r="AB1311" i="1"/>
  <c r="AA1311" i="1"/>
  <c r="Z1311" i="1"/>
  <c r="Y1311" i="1"/>
  <c r="X1311" i="1"/>
  <c r="W1311" i="1"/>
  <c r="V1311" i="1"/>
  <c r="U1311" i="1"/>
  <c r="T1311" i="1"/>
  <c r="P1311" i="1"/>
  <c r="O1311" i="1"/>
  <c r="N1311" i="1"/>
  <c r="M1311" i="1"/>
  <c r="E1311" i="1"/>
  <c r="B1310" i="1"/>
  <c r="O1310" i="1" s="1"/>
  <c r="A1310" i="1"/>
  <c r="B1309" i="1"/>
  <c r="A1309" i="1"/>
  <c r="I1245" i="1" s="1"/>
  <c r="P1287" i="1"/>
  <c r="P1277" i="1"/>
  <c r="AH1246" i="1"/>
  <c r="AG1246" i="1"/>
  <c r="AF1246" i="1"/>
  <c r="AE1246" i="1"/>
  <c r="AD1246" i="1"/>
  <c r="AC1246" i="1"/>
  <c r="AB1246" i="1"/>
  <c r="AA1246" i="1"/>
  <c r="Z1246" i="1"/>
  <c r="V1246" i="1"/>
  <c r="U1246" i="1"/>
  <c r="T1246" i="1"/>
  <c r="S1246" i="1"/>
  <c r="R1246" i="1"/>
  <c r="Q1246" i="1"/>
  <c r="M1246" i="1"/>
  <c r="AB1245" i="1"/>
  <c r="AA1245" i="1"/>
  <c r="Z1245" i="1"/>
  <c r="Y1245" i="1"/>
  <c r="X1245" i="1"/>
  <c r="W1245" i="1"/>
  <c r="V1245" i="1"/>
  <c r="U1245" i="1"/>
  <c r="T1245" i="1"/>
  <c r="P1245" i="1"/>
  <c r="O1245" i="1"/>
  <c r="N1245" i="1"/>
  <c r="M1245" i="1"/>
  <c r="AB1244" i="1"/>
  <c r="AA1244" i="1"/>
  <c r="Z1244" i="1"/>
  <c r="Y1244" i="1"/>
  <c r="X1244" i="1"/>
  <c r="W1244" i="1"/>
  <c r="V1244" i="1"/>
  <c r="U1244" i="1"/>
  <c r="T1244" i="1"/>
  <c r="P1244" i="1"/>
  <c r="O1244" i="1"/>
  <c r="N1244" i="1"/>
  <c r="M1244" i="1"/>
  <c r="AH1188" i="1"/>
  <c r="AG1188" i="1"/>
  <c r="AF1188" i="1"/>
  <c r="AE1188" i="1"/>
  <c r="AD1188" i="1"/>
  <c r="AC1188" i="1"/>
  <c r="AB1188" i="1"/>
  <c r="AA1188" i="1"/>
  <c r="Z1188" i="1"/>
  <c r="V1188" i="1"/>
  <c r="U1188" i="1"/>
  <c r="T1188" i="1"/>
  <c r="S1188" i="1"/>
  <c r="R1188" i="1"/>
  <c r="Q1188" i="1"/>
  <c r="M1188" i="1"/>
  <c r="AH1179" i="1"/>
  <c r="AG1179" i="1"/>
  <c r="AF1179" i="1"/>
  <c r="AE1179" i="1"/>
  <c r="AD1179" i="1"/>
  <c r="AC1179" i="1"/>
  <c r="AB1179" i="1"/>
  <c r="AA1179" i="1"/>
  <c r="Z1179" i="1"/>
  <c r="V1179" i="1"/>
  <c r="U1179" i="1"/>
  <c r="T1179" i="1"/>
  <c r="S1179" i="1"/>
  <c r="R1179" i="1"/>
  <c r="Q1179" i="1"/>
  <c r="M1179" i="1"/>
  <c r="AF1178" i="1"/>
  <c r="AE1178" i="1"/>
  <c r="AD1178" i="1"/>
  <c r="AC1178" i="1"/>
  <c r="AB1178" i="1"/>
  <c r="AA1178" i="1"/>
  <c r="Z1178" i="1"/>
  <c r="Y1178" i="1"/>
  <c r="X1178" i="1"/>
  <c r="T1178" i="1"/>
  <c r="S1178" i="1"/>
  <c r="R1178" i="1"/>
  <c r="Q1178" i="1"/>
  <c r="P1178" i="1"/>
  <c r="O1178" i="1"/>
  <c r="E1178" i="1"/>
  <c r="AF1177" i="1"/>
  <c r="AE1177" i="1"/>
  <c r="AD1177" i="1"/>
  <c r="AC1177" i="1"/>
  <c r="AB1177" i="1"/>
  <c r="AA1177" i="1"/>
  <c r="Z1177" i="1"/>
  <c r="Y1177" i="1"/>
  <c r="X1177" i="1"/>
  <c r="T1177" i="1"/>
  <c r="S1177" i="1"/>
  <c r="R1177" i="1"/>
  <c r="Q1177" i="1"/>
  <c r="P1177" i="1"/>
  <c r="O1177" i="1"/>
  <c r="AH1110" i="1"/>
  <c r="AG1110" i="1"/>
  <c r="AF1110" i="1"/>
  <c r="AE1110" i="1"/>
  <c r="AD1110" i="1"/>
  <c r="AC1110" i="1"/>
  <c r="AB1110" i="1"/>
  <c r="AA1110" i="1"/>
  <c r="Z1110" i="1"/>
  <c r="V1110" i="1"/>
  <c r="U1110" i="1"/>
  <c r="T1110" i="1"/>
  <c r="S1110" i="1"/>
  <c r="R1110" i="1"/>
  <c r="Q1110" i="1"/>
  <c r="M1110" i="1"/>
  <c r="AB1109" i="1"/>
  <c r="AA1109" i="1"/>
  <c r="Z1109" i="1"/>
  <c r="Y1109" i="1"/>
  <c r="X1109" i="1"/>
  <c r="W1109" i="1"/>
  <c r="V1109" i="1"/>
  <c r="U1109" i="1"/>
  <c r="T1109" i="1"/>
  <c r="P1109" i="1"/>
  <c r="O1109" i="1"/>
  <c r="N1109" i="1"/>
  <c r="M1109" i="1"/>
  <c r="E1109" i="1"/>
  <c r="AB1108" i="1"/>
  <c r="AA1108" i="1"/>
  <c r="Z1108" i="1"/>
  <c r="Y1108" i="1"/>
  <c r="X1108" i="1"/>
  <c r="W1108" i="1"/>
  <c r="V1108" i="1"/>
  <c r="U1108" i="1"/>
  <c r="T1108" i="1"/>
  <c r="P1108" i="1"/>
  <c r="O1108" i="1"/>
  <c r="N1108" i="1"/>
  <c r="M1108" i="1"/>
  <c r="P1099" i="1"/>
  <c r="P1095" i="1"/>
  <c r="P1075" i="1"/>
  <c r="AH1041" i="1"/>
  <c r="AG1041" i="1"/>
  <c r="AF1041" i="1"/>
  <c r="AE1041" i="1"/>
  <c r="AD1041" i="1"/>
  <c r="AC1041" i="1"/>
  <c r="AB1041" i="1"/>
  <c r="AA1041" i="1"/>
  <c r="Z1041" i="1"/>
  <c r="V1041" i="1"/>
  <c r="U1041" i="1"/>
  <c r="T1041" i="1"/>
  <c r="S1041" i="1"/>
  <c r="R1041" i="1"/>
  <c r="Q1041" i="1"/>
  <c r="M1041" i="1"/>
  <c r="AB1040" i="1"/>
  <c r="AA1040" i="1"/>
  <c r="Z1040" i="1"/>
  <c r="Y1040" i="1"/>
  <c r="X1040" i="1"/>
  <c r="W1040" i="1"/>
  <c r="V1040" i="1"/>
  <c r="U1040" i="1"/>
  <c r="T1040" i="1"/>
  <c r="P1040" i="1"/>
  <c r="O1040" i="1"/>
  <c r="N1040" i="1"/>
  <c r="M1040" i="1"/>
  <c r="E1040" i="1"/>
  <c r="AB1039" i="1"/>
  <c r="AA1039" i="1"/>
  <c r="Z1039" i="1"/>
  <c r="Y1039" i="1"/>
  <c r="X1039" i="1"/>
  <c r="W1039" i="1"/>
  <c r="V1039" i="1"/>
  <c r="U1039" i="1"/>
  <c r="T1039" i="1"/>
  <c r="P1039" i="1"/>
  <c r="O1039" i="1"/>
  <c r="N1039" i="1"/>
  <c r="M1039" i="1"/>
  <c r="P1008" i="1"/>
  <c r="AH972" i="1"/>
  <c r="AG972" i="1"/>
  <c r="AF972" i="1"/>
  <c r="AE972" i="1"/>
  <c r="AD972" i="1"/>
  <c r="AC972" i="1"/>
  <c r="AB972" i="1"/>
  <c r="AA972" i="1"/>
  <c r="Z972" i="1"/>
  <c r="V972" i="1"/>
  <c r="U972" i="1"/>
  <c r="T972" i="1"/>
  <c r="S972" i="1"/>
  <c r="R972" i="1"/>
  <c r="Q972" i="1"/>
  <c r="M972" i="1"/>
  <c r="AB971" i="1"/>
  <c r="AA971" i="1"/>
  <c r="Z971" i="1"/>
  <c r="Y971" i="1"/>
  <c r="X971" i="1"/>
  <c r="W971" i="1"/>
  <c r="V971" i="1"/>
  <c r="U971" i="1"/>
  <c r="T971" i="1"/>
  <c r="P971" i="1"/>
  <c r="O971" i="1"/>
  <c r="N971" i="1"/>
  <c r="M971" i="1"/>
  <c r="E971" i="1"/>
  <c r="AB970" i="1"/>
  <c r="AA970" i="1"/>
  <c r="Z970" i="1"/>
  <c r="Y970" i="1"/>
  <c r="X970" i="1"/>
  <c r="W970" i="1"/>
  <c r="V970" i="1"/>
  <c r="U970" i="1"/>
  <c r="T970" i="1"/>
  <c r="P970" i="1"/>
  <c r="O970" i="1"/>
  <c r="N970" i="1"/>
  <c r="M970" i="1"/>
  <c r="B969" i="1"/>
  <c r="A969" i="1"/>
  <c r="P967" i="1"/>
  <c r="P940" i="1"/>
  <c r="AH903" i="1"/>
  <c r="AG903" i="1"/>
  <c r="AF903" i="1"/>
  <c r="AE903" i="1"/>
  <c r="AD903" i="1"/>
  <c r="AC903" i="1"/>
  <c r="AB903" i="1"/>
  <c r="AA903" i="1"/>
  <c r="Z903" i="1"/>
  <c r="V903" i="1"/>
  <c r="U903" i="1"/>
  <c r="T903" i="1"/>
  <c r="S903" i="1"/>
  <c r="R903" i="1"/>
  <c r="Q903" i="1"/>
  <c r="M903" i="1"/>
  <c r="AB902" i="1"/>
  <c r="AA902" i="1"/>
  <c r="Z902" i="1"/>
  <c r="Y902" i="1"/>
  <c r="X902" i="1"/>
  <c r="W902" i="1"/>
  <c r="V902" i="1"/>
  <c r="U902" i="1"/>
  <c r="T902" i="1"/>
  <c r="P902" i="1"/>
  <c r="O902" i="1"/>
  <c r="N902" i="1"/>
  <c r="M902" i="1"/>
  <c r="E902" i="1"/>
  <c r="AB901" i="1"/>
  <c r="AA901" i="1"/>
  <c r="Z901" i="1"/>
  <c r="Y901" i="1"/>
  <c r="X901" i="1"/>
  <c r="W901" i="1"/>
  <c r="V901" i="1"/>
  <c r="U901" i="1"/>
  <c r="T901" i="1"/>
  <c r="P901" i="1"/>
  <c r="O901" i="1"/>
  <c r="N901" i="1"/>
  <c r="M901" i="1"/>
  <c r="AH834" i="1"/>
  <c r="AG834" i="1"/>
  <c r="AF834" i="1"/>
  <c r="AE834" i="1"/>
  <c r="AD834" i="1"/>
  <c r="AC834" i="1"/>
  <c r="AB834" i="1"/>
  <c r="AB833" i="1"/>
  <c r="AA833" i="1"/>
  <c r="Z833" i="1"/>
  <c r="Y833" i="1"/>
  <c r="X833" i="1"/>
  <c r="W833" i="1"/>
  <c r="V833" i="1"/>
  <c r="U833" i="1"/>
  <c r="T833" i="1"/>
  <c r="P833" i="1"/>
  <c r="O833" i="1"/>
  <c r="N833" i="1"/>
  <c r="M833" i="1"/>
  <c r="E833" i="1"/>
  <c r="AB832" i="1"/>
  <c r="AA832" i="1"/>
  <c r="Z832" i="1"/>
  <c r="Y832" i="1"/>
  <c r="X832" i="1"/>
  <c r="W832" i="1"/>
  <c r="V832" i="1"/>
  <c r="U832" i="1"/>
  <c r="T832" i="1"/>
  <c r="P832" i="1"/>
  <c r="O832" i="1"/>
  <c r="N832" i="1"/>
  <c r="M832" i="1"/>
  <c r="P796" i="1"/>
  <c r="P795" i="1"/>
  <c r="AH766" i="1"/>
  <c r="AG766" i="1"/>
  <c r="AF766" i="1"/>
  <c r="AE766" i="1"/>
  <c r="AD766" i="1"/>
  <c r="AC766" i="1"/>
  <c r="AB766" i="1"/>
  <c r="AA766" i="1"/>
  <c r="Z766" i="1"/>
  <c r="V766" i="1"/>
  <c r="U766" i="1"/>
  <c r="T766" i="1"/>
  <c r="S766" i="1"/>
  <c r="M766" i="1"/>
  <c r="AB765" i="1"/>
  <c r="AA765" i="1"/>
  <c r="Z765" i="1"/>
  <c r="Y765" i="1"/>
  <c r="X765" i="1"/>
  <c r="W765" i="1"/>
  <c r="V765" i="1"/>
  <c r="U765" i="1"/>
  <c r="T765" i="1"/>
  <c r="P765" i="1"/>
  <c r="O765" i="1"/>
  <c r="N765" i="1"/>
  <c r="M765" i="1"/>
  <c r="E765" i="1"/>
  <c r="B764" i="1"/>
  <c r="AA764" i="1" s="1"/>
  <c r="A764" i="1"/>
  <c r="B763" i="1"/>
  <c r="A763" i="1"/>
  <c r="B762" i="1"/>
  <c r="A762" i="1"/>
  <c r="P726" i="1"/>
  <c r="AH696" i="1"/>
  <c r="AG696" i="1"/>
  <c r="AF696" i="1"/>
  <c r="AE696" i="1"/>
  <c r="AD696" i="1"/>
  <c r="AC696" i="1"/>
  <c r="AB696" i="1"/>
  <c r="AA696" i="1"/>
  <c r="Z696" i="1"/>
  <c r="V696" i="1"/>
  <c r="U696" i="1"/>
  <c r="T696" i="1"/>
  <c r="S696" i="1"/>
  <c r="R696" i="1"/>
  <c r="AB695" i="1"/>
  <c r="AA695" i="1"/>
  <c r="Z695" i="1"/>
  <c r="Y695" i="1"/>
  <c r="X695" i="1"/>
  <c r="W695" i="1"/>
  <c r="V695" i="1"/>
  <c r="U695" i="1"/>
  <c r="T695" i="1"/>
  <c r="P695" i="1"/>
  <c r="O695" i="1"/>
  <c r="N695" i="1"/>
  <c r="M695" i="1"/>
  <c r="E695" i="1"/>
  <c r="AB694" i="1"/>
  <c r="AA694" i="1"/>
  <c r="Z694" i="1"/>
  <c r="Y694" i="1"/>
  <c r="X694" i="1"/>
  <c r="W694" i="1"/>
  <c r="V694" i="1"/>
  <c r="U694" i="1"/>
  <c r="T694" i="1"/>
  <c r="P694" i="1"/>
  <c r="O694" i="1"/>
  <c r="N694" i="1"/>
  <c r="M694" i="1"/>
  <c r="B691" i="1"/>
  <c r="AE627" i="1"/>
  <c r="AD627" i="1"/>
  <c r="AC627" i="1"/>
  <c r="AB627" i="1"/>
  <c r="AA627" i="1"/>
  <c r="Z627" i="1"/>
  <c r="Y627" i="1"/>
  <c r="X627" i="1"/>
  <c r="W627" i="1"/>
  <c r="S627" i="1"/>
  <c r="R627" i="1"/>
  <c r="Q627" i="1"/>
  <c r="P627" i="1"/>
  <c r="O627" i="1"/>
  <c r="N627" i="1"/>
  <c r="Y626" i="1"/>
  <c r="X626" i="1"/>
  <c r="W626" i="1"/>
  <c r="V626" i="1"/>
  <c r="U626" i="1"/>
  <c r="T626" i="1"/>
  <c r="S626" i="1"/>
  <c r="R626" i="1"/>
  <c r="Q626" i="1"/>
  <c r="M626" i="1"/>
  <c r="L626" i="1"/>
  <c r="K626" i="1"/>
  <c r="J626" i="1"/>
  <c r="E626" i="1"/>
  <c r="Y625" i="1"/>
  <c r="X625" i="1"/>
  <c r="W625" i="1"/>
  <c r="V625" i="1"/>
  <c r="U625" i="1"/>
  <c r="T625" i="1"/>
  <c r="S625" i="1"/>
  <c r="R625" i="1"/>
  <c r="Q625" i="1"/>
  <c r="M625" i="1"/>
  <c r="L625" i="1"/>
  <c r="K625" i="1"/>
  <c r="J625" i="1"/>
  <c r="P524" i="1"/>
  <c r="AH497" i="1"/>
  <c r="AG497" i="1"/>
  <c r="AF497" i="1"/>
  <c r="AE497" i="1"/>
  <c r="AD497" i="1"/>
  <c r="AC497" i="1"/>
  <c r="AB497" i="1"/>
  <c r="AA497" i="1"/>
  <c r="Z497" i="1"/>
  <c r="V497" i="1"/>
  <c r="U497" i="1"/>
  <c r="T497" i="1"/>
  <c r="S497" i="1"/>
  <c r="R497" i="1"/>
  <c r="Q497" i="1"/>
  <c r="M497" i="1"/>
  <c r="AF487" i="1"/>
  <c r="AE487" i="1"/>
  <c r="AD487" i="1"/>
  <c r="AC487" i="1"/>
  <c r="AB487" i="1"/>
  <c r="AA487" i="1"/>
  <c r="Z487" i="1"/>
  <c r="Y487" i="1"/>
  <c r="X487" i="1"/>
  <c r="T487" i="1"/>
  <c r="S487" i="1"/>
  <c r="R487" i="1"/>
  <c r="Q487" i="1"/>
  <c r="P487" i="1"/>
  <c r="O487" i="1"/>
  <c r="AF486" i="1"/>
  <c r="AE486" i="1"/>
  <c r="AD486" i="1"/>
  <c r="AC486" i="1"/>
  <c r="AB486" i="1"/>
  <c r="AA486" i="1"/>
  <c r="Z486" i="1"/>
  <c r="Y486" i="1"/>
  <c r="X486" i="1"/>
  <c r="T486" i="1"/>
  <c r="S486" i="1"/>
  <c r="R486" i="1"/>
  <c r="Q486" i="1"/>
  <c r="P486" i="1"/>
  <c r="O486" i="1"/>
  <c r="P582" i="1"/>
  <c r="AH559" i="1"/>
  <c r="AG559" i="1"/>
  <c r="AF559" i="1"/>
  <c r="AE559" i="1"/>
  <c r="AD559" i="1"/>
  <c r="AC559" i="1"/>
  <c r="AB559" i="1"/>
  <c r="AA559" i="1"/>
  <c r="Z559" i="1"/>
  <c r="V559" i="1"/>
  <c r="U559" i="1"/>
  <c r="T559" i="1"/>
  <c r="S559" i="1"/>
  <c r="R559" i="1"/>
  <c r="Q559" i="1"/>
  <c r="AB558" i="1"/>
  <c r="AA558" i="1"/>
  <c r="Z558" i="1"/>
  <c r="Y558" i="1"/>
  <c r="X558" i="1"/>
  <c r="W558" i="1"/>
  <c r="V558" i="1"/>
  <c r="U558" i="1"/>
  <c r="T558" i="1"/>
  <c r="P558" i="1"/>
  <c r="O558" i="1"/>
  <c r="N558" i="1"/>
  <c r="M558" i="1"/>
  <c r="E558" i="1"/>
  <c r="AB557" i="1"/>
  <c r="AA557" i="1"/>
  <c r="Z557" i="1"/>
  <c r="Y557" i="1"/>
  <c r="X557" i="1"/>
  <c r="W557" i="1"/>
  <c r="V557" i="1"/>
  <c r="U557" i="1"/>
  <c r="T557" i="1"/>
  <c r="P557" i="1"/>
  <c r="O557" i="1"/>
  <c r="N557" i="1"/>
  <c r="M557" i="1"/>
  <c r="AH420" i="1"/>
  <c r="AG420" i="1"/>
  <c r="AF420" i="1"/>
  <c r="AE420" i="1"/>
  <c r="AD420" i="1"/>
  <c r="AC420" i="1"/>
  <c r="AF419" i="1"/>
  <c r="AE419" i="1"/>
  <c r="AD419" i="1"/>
  <c r="AC419" i="1"/>
  <c r="AB419" i="1"/>
  <c r="AA419" i="1"/>
  <c r="Z419" i="1"/>
  <c r="Y419" i="1"/>
  <c r="X419" i="1"/>
  <c r="T419" i="1"/>
  <c r="S419" i="1"/>
  <c r="R419" i="1"/>
  <c r="Q419" i="1"/>
  <c r="P419" i="1"/>
  <c r="O419" i="1"/>
  <c r="AF418" i="1"/>
  <c r="AE418" i="1"/>
  <c r="AD418" i="1"/>
  <c r="AC418" i="1"/>
  <c r="AB418" i="1"/>
  <c r="AA418" i="1"/>
  <c r="Z418" i="1"/>
  <c r="Y418" i="1"/>
  <c r="X418" i="1"/>
  <c r="T418" i="1"/>
  <c r="S418" i="1"/>
  <c r="R418" i="1"/>
  <c r="Q418" i="1"/>
  <c r="P418" i="1"/>
  <c r="O418" i="1"/>
  <c r="AH414" i="1"/>
  <c r="AG414" i="1"/>
  <c r="AF414" i="1"/>
  <c r="AE414" i="1"/>
  <c r="AD414" i="1"/>
  <c r="AC414" i="1"/>
  <c r="AB414" i="1"/>
  <c r="AA414" i="1"/>
  <c r="Z414" i="1"/>
  <c r="V414" i="1"/>
  <c r="U414" i="1"/>
  <c r="T414" i="1"/>
  <c r="S414" i="1"/>
  <c r="R414" i="1"/>
  <c r="Q414" i="1"/>
  <c r="M414" i="1"/>
  <c r="AH351" i="1"/>
  <c r="AG351" i="1"/>
  <c r="AF351" i="1"/>
  <c r="AE351" i="1"/>
  <c r="AD351" i="1"/>
  <c r="AF350" i="1"/>
  <c r="AE350" i="1"/>
  <c r="AD350" i="1"/>
  <c r="AC350" i="1"/>
  <c r="AB350" i="1"/>
  <c r="AA350" i="1"/>
  <c r="Z350" i="1"/>
  <c r="Y350" i="1"/>
  <c r="X350" i="1"/>
  <c r="T350" i="1"/>
  <c r="S350" i="1"/>
  <c r="R350" i="1"/>
  <c r="Q350" i="1"/>
  <c r="P350" i="1"/>
  <c r="O350" i="1"/>
  <c r="AF349" i="1"/>
  <c r="AE349" i="1"/>
  <c r="AD349" i="1"/>
  <c r="AC349" i="1"/>
  <c r="AB349" i="1"/>
  <c r="AA349" i="1"/>
  <c r="Z349" i="1"/>
  <c r="Y349" i="1"/>
  <c r="X349" i="1"/>
  <c r="T349" i="1"/>
  <c r="S349" i="1"/>
  <c r="R349" i="1"/>
  <c r="Q349" i="1"/>
  <c r="P349" i="1"/>
  <c r="O349" i="1"/>
  <c r="P339" i="1"/>
  <c r="AH330" i="1"/>
  <c r="AG330" i="1"/>
  <c r="AF330" i="1"/>
  <c r="AE330" i="1"/>
  <c r="AD330" i="1"/>
  <c r="AC330" i="1"/>
  <c r="AB330" i="1"/>
  <c r="AA330" i="1"/>
  <c r="Z330" i="1"/>
  <c r="V330" i="1"/>
  <c r="U330" i="1"/>
  <c r="T330" i="1"/>
  <c r="S330" i="1"/>
  <c r="R330" i="1"/>
  <c r="Q330" i="1"/>
  <c r="M330" i="1"/>
  <c r="AH282" i="1"/>
  <c r="AG282" i="1"/>
  <c r="AF282" i="1"/>
  <c r="AE282" i="1"/>
  <c r="AD282" i="1"/>
  <c r="AC282" i="1"/>
  <c r="AB282" i="1"/>
  <c r="AA282" i="1"/>
  <c r="Z282" i="1"/>
  <c r="V282" i="1"/>
  <c r="U282" i="1"/>
  <c r="T282" i="1"/>
  <c r="S282" i="1"/>
  <c r="R282" i="1"/>
  <c r="Q282" i="1"/>
  <c r="M282" i="1"/>
  <c r="AF281" i="1"/>
  <c r="AE281" i="1"/>
  <c r="AD281" i="1"/>
  <c r="AC281" i="1"/>
  <c r="AB281" i="1"/>
  <c r="AA281" i="1"/>
  <c r="Z281" i="1"/>
  <c r="Y281" i="1"/>
  <c r="X281" i="1"/>
  <c r="T281" i="1"/>
  <c r="S281" i="1"/>
  <c r="R281" i="1"/>
  <c r="Q281" i="1"/>
  <c r="P281" i="1"/>
  <c r="O281" i="1"/>
  <c r="E281" i="1"/>
  <c r="AF280" i="1"/>
  <c r="AE280" i="1"/>
  <c r="AD280" i="1"/>
  <c r="AC280" i="1"/>
  <c r="AB280" i="1"/>
  <c r="AA280" i="1"/>
  <c r="Z280" i="1"/>
  <c r="Y280" i="1"/>
  <c r="X280" i="1"/>
  <c r="T280" i="1"/>
  <c r="S280" i="1"/>
  <c r="R280" i="1"/>
  <c r="Q280" i="1"/>
  <c r="P280" i="1"/>
  <c r="O280" i="1"/>
  <c r="P278" i="1"/>
  <c r="AJ212" i="1"/>
  <c r="AI212" i="1"/>
  <c r="AH212" i="1"/>
  <c r="AG212" i="1"/>
  <c r="AF212" i="1"/>
  <c r="AE212" i="1"/>
  <c r="AD212" i="1"/>
  <c r="AC212" i="1"/>
  <c r="AB212" i="1"/>
  <c r="X212" i="1"/>
  <c r="W212" i="1"/>
  <c r="V212" i="1"/>
  <c r="U212" i="1"/>
  <c r="T212" i="1"/>
  <c r="S212" i="1"/>
  <c r="O212" i="1"/>
  <c r="AF211" i="1"/>
  <c r="AE211" i="1"/>
  <c r="AD211" i="1"/>
  <c r="AC211" i="1"/>
  <c r="AB211" i="1"/>
  <c r="AA211" i="1"/>
  <c r="Z211" i="1"/>
  <c r="Y211" i="1"/>
  <c r="X211" i="1"/>
  <c r="T211" i="1"/>
  <c r="S211" i="1"/>
  <c r="R211" i="1"/>
  <c r="Q211" i="1"/>
  <c r="P211" i="1"/>
  <c r="O211" i="1"/>
  <c r="E211" i="1"/>
  <c r="AF210" i="1"/>
  <c r="AE210" i="1"/>
  <c r="AD210" i="1"/>
  <c r="AC210" i="1"/>
  <c r="AB210" i="1"/>
  <c r="AA210" i="1"/>
  <c r="Z210" i="1"/>
  <c r="Y210" i="1"/>
  <c r="X210" i="1"/>
  <c r="T210" i="1"/>
  <c r="S210" i="1"/>
  <c r="R210" i="1"/>
  <c r="Q210" i="1"/>
  <c r="P210" i="1"/>
  <c r="O210" i="1"/>
  <c r="AJ143" i="1"/>
  <c r="AI143" i="1"/>
  <c r="AH143" i="1"/>
  <c r="AG143" i="1"/>
  <c r="AF143" i="1"/>
  <c r="AE143" i="1"/>
  <c r="AD143" i="1"/>
  <c r="AC143" i="1"/>
  <c r="AB143" i="1"/>
  <c r="X143" i="1"/>
  <c r="W143" i="1"/>
  <c r="V143" i="1"/>
  <c r="U143" i="1"/>
  <c r="T143" i="1"/>
  <c r="S143" i="1"/>
  <c r="O143" i="1"/>
  <c r="AF142" i="1"/>
  <c r="AE142" i="1"/>
  <c r="AD142" i="1"/>
  <c r="AC142" i="1"/>
  <c r="AB142" i="1"/>
  <c r="AA142" i="1"/>
  <c r="Z142" i="1"/>
  <c r="Y142" i="1"/>
  <c r="X142" i="1"/>
  <c r="T142" i="1"/>
  <c r="S142" i="1"/>
  <c r="R142" i="1"/>
  <c r="Q142" i="1"/>
  <c r="P142" i="1"/>
  <c r="O142" i="1"/>
  <c r="E142" i="1"/>
  <c r="AF141" i="1"/>
  <c r="AE141" i="1"/>
  <c r="AD141" i="1"/>
  <c r="AC141" i="1"/>
  <c r="AB141" i="1"/>
  <c r="AA141" i="1"/>
  <c r="Z141" i="1"/>
  <c r="Y141" i="1"/>
  <c r="X141" i="1"/>
  <c r="T141" i="1"/>
  <c r="S141" i="1"/>
  <c r="R141" i="1"/>
  <c r="Q141" i="1"/>
  <c r="P141" i="1"/>
  <c r="O141" i="1"/>
  <c r="AJ74" i="1"/>
  <c r="AI74" i="1"/>
  <c r="AH74" i="1"/>
  <c r="AG74" i="1"/>
  <c r="AF74" i="1"/>
  <c r="AE74" i="1"/>
  <c r="AD74" i="1"/>
  <c r="AC74" i="1"/>
  <c r="AB74" i="1"/>
  <c r="AF73" i="1"/>
  <c r="AE73" i="1"/>
  <c r="AD73" i="1"/>
  <c r="AC73" i="1"/>
  <c r="AB73" i="1"/>
  <c r="AA73" i="1"/>
  <c r="Z73" i="1"/>
  <c r="Y73" i="1"/>
  <c r="X73" i="1"/>
  <c r="T73" i="1"/>
  <c r="S73" i="1"/>
  <c r="R73" i="1"/>
  <c r="Q73" i="1"/>
  <c r="P73" i="1"/>
  <c r="O73" i="1"/>
  <c r="AF72" i="1"/>
  <c r="AE72" i="1"/>
  <c r="AD72" i="1"/>
  <c r="AC72" i="1"/>
  <c r="AB72" i="1"/>
  <c r="AA72" i="1"/>
  <c r="Z72" i="1"/>
  <c r="Y72" i="1"/>
  <c r="X72" i="1"/>
  <c r="T72" i="1"/>
  <c r="S72" i="1"/>
  <c r="R72" i="1"/>
  <c r="Q72" i="1"/>
  <c r="P72" i="1"/>
  <c r="O72" i="1"/>
  <c r="P27" i="1"/>
  <c r="E4" i="1"/>
  <c r="F902" i="1" l="1"/>
  <c r="I902" i="1"/>
  <c r="G1866" i="1"/>
  <c r="I1866" i="1"/>
  <c r="I1449" i="1"/>
  <c r="G1449" i="1"/>
  <c r="F1311" i="1"/>
  <c r="I1311" i="1"/>
  <c r="G1311" i="1"/>
  <c r="I1178" i="1"/>
  <c r="G1178" i="1"/>
  <c r="G1245" i="1"/>
  <c r="G902" i="1"/>
  <c r="I695" i="1"/>
  <c r="G695" i="1"/>
  <c r="F695" i="1"/>
  <c r="F487" i="1"/>
  <c r="S473" i="7"/>
  <c r="S544" i="7"/>
  <c r="S499" i="7"/>
  <c r="S504" i="7"/>
  <c r="S480" i="7"/>
  <c r="S512" i="7"/>
  <c r="S491" i="7"/>
  <c r="S520" i="7"/>
  <c r="S553" i="7"/>
  <c r="S477" i="7"/>
  <c r="S482" i="7"/>
  <c r="S550" i="7"/>
  <c r="S470" i="7"/>
  <c r="S514" i="7"/>
  <c r="S453" i="7"/>
  <c r="S518" i="7"/>
  <c r="S458" i="7"/>
  <c r="S508" i="7"/>
  <c r="S486" i="7"/>
  <c r="S556" i="7"/>
  <c r="S517" i="7"/>
  <c r="S506" i="7"/>
  <c r="S488" i="7"/>
  <c r="S526" i="7"/>
  <c r="S516" i="7"/>
  <c r="S498" i="7"/>
  <c r="S474" i="7"/>
  <c r="S513" i="7"/>
  <c r="S539" i="7"/>
  <c r="S554" i="7"/>
  <c r="S519" i="7"/>
  <c r="S495" i="7"/>
  <c r="S529" i="7"/>
  <c r="S471" i="7"/>
  <c r="S511" i="7"/>
  <c r="S464" i="7"/>
  <c r="S542" i="7"/>
  <c r="S549" i="7"/>
  <c r="S551" i="7"/>
  <c r="S501" i="7"/>
  <c r="S535" i="7"/>
  <c r="S509" i="7"/>
  <c r="S469" i="7"/>
  <c r="S502" i="7"/>
  <c r="S497" i="7"/>
  <c r="S476" i="7"/>
  <c r="S496" i="7"/>
  <c r="S481" i="7"/>
  <c r="S537" i="7"/>
  <c r="S466" i="7"/>
  <c r="S538" i="7"/>
  <c r="S541" i="7"/>
  <c r="S532" i="7"/>
  <c r="S472" i="7"/>
  <c r="S522" i="7"/>
  <c r="S465" i="7"/>
  <c r="S463" i="7"/>
  <c r="S479" i="7"/>
  <c r="S459" i="7"/>
  <c r="S478" i="7"/>
  <c r="S500" i="7"/>
  <c r="S524" i="7"/>
  <c r="S492" i="7"/>
  <c r="S454" i="7"/>
  <c r="S530" i="7"/>
  <c r="S467" i="7"/>
  <c r="S546" i="7"/>
  <c r="S475" i="7"/>
  <c r="S503" i="7"/>
  <c r="S485" i="7"/>
  <c r="S552" i="7"/>
  <c r="S534" i="7"/>
  <c r="S527" i="7"/>
  <c r="S505" i="7"/>
  <c r="S460" i="7"/>
  <c r="S543" i="7"/>
  <c r="S461" i="7"/>
  <c r="S521" i="7"/>
  <c r="S507" i="7"/>
  <c r="S545" i="7"/>
  <c r="S462" i="7"/>
  <c r="S455" i="7"/>
  <c r="S555" i="7"/>
  <c r="S468" i="7"/>
  <c r="S490" i="7"/>
  <c r="S483" i="7"/>
  <c r="S547" i="7"/>
  <c r="S484" i="7"/>
  <c r="S523" i="7"/>
  <c r="S487" i="7"/>
  <c r="S525" i="7"/>
  <c r="S528" i="7"/>
  <c r="S557" i="7"/>
  <c r="S531" i="7"/>
  <c r="S493" i="7"/>
  <c r="S456" i="7"/>
  <c r="S510" i="7"/>
  <c r="S548" i="7"/>
  <c r="S515" i="7"/>
  <c r="S494" i="7"/>
  <c r="S457" i="7"/>
  <c r="S489" i="7"/>
  <c r="S536" i="7"/>
  <c r="S533" i="7"/>
  <c r="AB764" i="1"/>
  <c r="F1519" i="1"/>
  <c r="X764" i="1"/>
  <c r="M764" i="1"/>
  <c r="O764" i="1"/>
  <c r="T764" i="1"/>
  <c r="F1178" i="1"/>
  <c r="X1310" i="1"/>
  <c r="P764" i="1"/>
  <c r="U764" i="1"/>
  <c r="V764" i="1"/>
  <c r="W764" i="1"/>
  <c r="F626" i="1"/>
  <c r="F1449" i="1"/>
  <c r="F1245" i="1"/>
  <c r="F1658" i="1"/>
  <c r="F1588" i="1"/>
  <c r="N764" i="1"/>
  <c r="F833" i="1"/>
  <c r="P1310" i="1"/>
  <c r="T1310" i="1"/>
  <c r="U1310" i="1"/>
  <c r="F142" i="1"/>
  <c r="V1310" i="1"/>
  <c r="F1866" i="1"/>
  <c r="W1310" i="1"/>
  <c r="Z1310" i="1"/>
  <c r="F971" i="1"/>
  <c r="AA1310" i="1"/>
  <c r="Y1310" i="1"/>
  <c r="Y764" i="1"/>
  <c r="M1310" i="1"/>
  <c r="AB1310" i="1"/>
  <c r="Z764" i="1"/>
  <c r="N1310" i="1"/>
  <c r="F1380" i="1"/>
</calcChain>
</file>

<file path=xl/sharedStrings.xml><?xml version="1.0" encoding="utf-8"?>
<sst xmlns="http://schemas.openxmlformats.org/spreadsheetml/2006/main" count="67135" uniqueCount="5459">
  <si>
    <t>2023 Pos</t>
  </si>
  <si>
    <t>Player</t>
  </si>
  <si>
    <t>Birthday</t>
  </si>
  <si>
    <t>NFL Draft</t>
  </si>
  <si>
    <t>Lg Draft</t>
  </si>
  <si>
    <t>2023 Card Info</t>
  </si>
  <si>
    <t>2022 Pos</t>
  </si>
  <si>
    <t>2022 Tm</t>
  </si>
  <si>
    <t>2022 Card Info</t>
  </si>
  <si>
    <t>2021 Card Info</t>
  </si>
  <si>
    <t>2020 Pos</t>
  </si>
  <si>
    <t>2020 Tm</t>
  </si>
  <si>
    <t>2020 Card Info</t>
  </si>
  <si>
    <t>2019 Pos</t>
  </si>
  <si>
    <t>2019Tm</t>
  </si>
  <si>
    <t>2019 Card Info</t>
  </si>
  <si>
    <t>2018 Pos</t>
  </si>
  <si>
    <t>2018Tm</t>
  </si>
  <si>
    <t>2018 Card Info</t>
  </si>
  <si>
    <t>2017 Pos</t>
  </si>
  <si>
    <t>2017Tm</t>
  </si>
  <si>
    <t>2017 Card Info</t>
  </si>
  <si>
    <t>2016 Pos</t>
  </si>
  <si>
    <t>2016Tm</t>
  </si>
  <si>
    <t>2016 Card Info</t>
  </si>
  <si>
    <t>2015 Pos</t>
  </si>
  <si>
    <t>2015Tm</t>
  </si>
  <si>
    <t>2015 Card Info</t>
  </si>
  <si>
    <t>2014 Pos</t>
  </si>
  <si>
    <t>2014Tm</t>
  </si>
  <si>
    <t>2014 Card Info</t>
  </si>
  <si>
    <t>2013 Pos</t>
  </si>
  <si>
    <t>2013Tm</t>
  </si>
  <si>
    <t>2013 Card Info</t>
  </si>
  <si>
    <t>2012 Pos</t>
  </si>
  <si>
    <t>2012Tm</t>
  </si>
  <si>
    <t>2012 Card Info</t>
  </si>
  <si>
    <t>2011 Pos</t>
  </si>
  <si>
    <t>2011Tm</t>
  </si>
  <si>
    <t>2011 Card Info</t>
  </si>
  <si>
    <t>2010 Pos</t>
  </si>
  <si>
    <t>2010Tm</t>
  </si>
  <si>
    <t>2010 Card Info</t>
  </si>
  <si>
    <t>2009 Pos</t>
  </si>
  <si>
    <t>2009Tm</t>
  </si>
  <si>
    <t>2009 Card Info</t>
  </si>
  <si>
    <t>2008 Pos</t>
  </si>
  <si>
    <t>2008Tm</t>
  </si>
  <si>
    <t>2008 Card Info</t>
  </si>
  <si>
    <t>2007 Pos</t>
  </si>
  <si>
    <t>2007Tm</t>
  </si>
  <si>
    <t>2007 Card Info</t>
  </si>
  <si>
    <t>2006 Pos</t>
  </si>
  <si>
    <t>2006Tm</t>
  </si>
  <si>
    <t>2006 Card Info</t>
  </si>
  <si>
    <t>2005Pos</t>
  </si>
  <si>
    <t>2005Tm</t>
  </si>
  <si>
    <t>2005 Card Info</t>
  </si>
  <si>
    <t>2004 Pos</t>
  </si>
  <si>
    <t>2004Tm</t>
  </si>
  <si>
    <t>2004 Card Info</t>
  </si>
  <si>
    <t>2003 Pos</t>
  </si>
  <si>
    <t>2003Tm</t>
  </si>
  <si>
    <t>2003 Card Info</t>
  </si>
  <si>
    <t>2002 Pos</t>
  </si>
  <si>
    <t>2002Tm</t>
  </si>
  <si>
    <t>2002 Card Info</t>
  </si>
  <si>
    <t>2001 Pos</t>
  </si>
  <si>
    <t>2001Tm</t>
  </si>
  <si>
    <t>2001 Card Info</t>
  </si>
  <si>
    <t>Roster #</t>
  </si>
  <si>
    <t>HB #</t>
  </si>
  <si>
    <t>KR#</t>
  </si>
  <si>
    <t>PR#</t>
  </si>
  <si>
    <t>ARIZONA CARDINALS -- Dan T.</t>
  </si>
  <si>
    <t>Murray, Kyler</t>
  </si>
  <si>
    <t>19/1 (1)</t>
  </si>
  <si>
    <t>QB</t>
  </si>
  <si>
    <t>ARI</t>
  </si>
  <si>
    <t xml:space="preserve"> </t>
  </si>
  <si>
    <t>QB(P)</t>
  </si>
  <si>
    <t>ARN</t>
  </si>
  <si>
    <t>Zappe, Bailey</t>
  </si>
  <si>
    <t>22/4</t>
  </si>
  <si>
    <t>22/2</t>
  </si>
  <si>
    <t>NE</t>
  </si>
  <si>
    <t>MIN</t>
  </si>
  <si>
    <t>Hall, Jaren</t>
  </si>
  <si>
    <t>23/5</t>
  </si>
  <si>
    <t>20 attempts</t>
  </si>
  <si>
    <t>Allgeier, Tyler</t>
  </si>
  <si>
    <t>22/5</t>
  </si>
  <si>
    <t>22/1 (9)</t>
  </si>
  <si>
    <t>HB</t>
  </si>
  <si>
    <t>ATL</t>
  </si>
  <si>
    <t>0-2  210</t>
  </si>
  <si>
    <t>JAX</t>
  </si>
  <si>
    <t>Bigsby, Tank</t>
  </si>
  <si>
    <t>23/3</t>
  </si>
  <si>
    <t>4-0  50</t>
  </si>
  <si>
    <t>Reynolds, Craig</t>
  </si>
  <si>
    <t>19/FA</t>
  </si>
  <si>
    <t>21/6</t>
  </si>
  <si>
    <t>DET</t>
  </si>
  <si>
    <t>0-0  23</t>
  </si>
  <si>
    <t>0-0  55</t>
  </si>
  <si>
    <t>Ahmed, Salvon</t>
  </si>
  <si>
    <t>20/FA</t>
  </si>
  <si>
    <t>20/4</t>
  </si>
  <si>
    <t>MIA</t>
  </si>
  <si>
    <t>0-0  12</t>
  </si>
  <si>
    <t>0-0  54</t>
  </si>
  <si>
    <t>0-0  75</t>
  </si>
  <si>
    <t>Boone, Mike</t>
  </si>
  <si>
    <t>18/FA</t>
  </si>
  <si>
    <t>19/4</t>
  </si>
  <si>
    <t>DEN</t>
  </si>
  <si>
    <t>0-0  24</t>
  </si>
  <si>
    <t>0-2  11</t>
  </si>
  <si>
    <t>0-4  49</t>
  </si>
  <si>
    <t>Chase, Ja'Marr</t>
  </si>
  <si>
    <t>21/1 (5)</t>
  </si>
  <si>
    <t>FL</t>
  </si>
  <si>
    <t>CIN</t>
  </si>
  <si>
    <t>McLaurin, Terry</t>
  </si>
  <si>
    <t>19/3</t>
  </si>
  <si>
    <t>19/1 (13)</t>
  </si>
  <si>
    <t>SE</t>
  </si>
  <si>
    <t>WAS</t>
  </si>
  <si>
    <t>Davis, Gabe</t>
  </si>
  <si>
    <t>20/3</t>
  </si>
  <si>
    <t>BUF</t>
  </si>
  <si>
    <t>WR</t>
  </si>
  <si>
    <t>Humphrey, Lil'Jordan</t>
  </si>
  <si>
    <t>23/7</t>
  </si>
  <si>
    <t>GB</t>
  </si>
  <si>
    <t>Melton, Bo</t>
  </si>
  <si>
    <t>22/7</t>
  </si>
  <si>
    <t>23/9</t>
  </si>
  <si>
    <t>Gallup, Michael</t>
  </si>
  <si>
    <t>18/3</t>
  </si>
  <si>
    <t>23/11</t>
  </si>
  <si>
    <t>DAL</t>
  </si>
  <si>
    <t>DAN</t>
  </si>
  <si>
    <t>Ertz, Zach</t>
  </si>
  <si>
    <t>13/2</t>
  </si>
  <si>
    <t>IN/8</t>
  </si>
  <si>
    <t>BB/TE</t>
  </si>
  <si>
    <t>0-0/0</t>
  </si>
  <si>
    <t>0</t>
  </si>
  <si>
    <t>BB TE</t>
  </si>
  <si>
    <t>PHI</t>
  </si>
  <si>
    <t xml:space="preserve">0-4 </t>
  </si>
  <si>
    <t>TE</t>
  </si>
  <si>
    <t>4</t>
  </si>
  <si>
    <t>6</t>
  </si>
  <si>
    <t>TE/BB</t>
  </si>
  <si>
    <t>5/4-0</t>
  </si>
  <si>
    <t>PIT</t>
  </si>
  <si>
    <t>Washington, Darnell</t>
  </si>
  <si>
    <t>23/4</t>
  </si>
  <si>
    <t>4/0-0</t>
  </si>
  <si>
    <t>Uzomah, C.J.</t>
  </si>
  <si>
    <t>15/5</t>
  </si>
  <si>
    <t>IN/30</t>
  </si>
  <si>
    <t>NYJ</t>
  </si>
  <si>
    <t>0-0/4</t>
  </si>
  <si>
    <t xml:space="preserve">0-0 </t>
  </si>
  <si>
    <t>4-0</t>
  </si>
  <si>
    <t>(I/R)</t>
  </si>
  <si>
    <t>Woods, Jelani</t>
  </si>
  <si>
    <t>22/3</t>
  </si>
  <si>
    <t>IND</t>
  </si>
  <si>
    <t>0/0-0</t>
  </si>
  <si>
    <t>Karras, Ted</t>
  </si>
  <si>
    <t>16/6</t>
  </si>
  <si>
    <t>IN/41</t>
  </si>
  <si>
    <t>C</t>
  </si>
  <si>
    <t>4-7</t>
  </si>
  <si>
    <t>4-7/0-7</t>
  </si>
  <si>
    <t xml:space="preserve">4-7 </t>
  </si>
  <si>
    <t>5-7</t>
  </si>
  <si>
    <t>G/C</t>
  </si>
  <si>
    <t>4-4/0-4</t>
  </si>
  <si>
    <t>C/G</t>
  </si>
  <si>
    <t>4-2</t>
  </si>
  <si>
    <t>0-2</t>
  </si>
  <si>
    <t>Bozeman, Bradley</t>
  </si>
  <si>
    <t>18/6</t>
  </si>
  <si>
    <t>18/7</t>
  </si>
  <si>
    <t>CAR</t>
  </si>
  <si>
    <t>5-4</t>
  </si>
  <si>
    <t>LG</t>
  </si>
  <si>
    <t>BAA</t>
  </si>
  <si>
    <t xml:space="preserve">4-5 </t>
  </si>
  <si>
    <t>BAL</t>
  </si>
  <si>
    <t>C/G/T/TE</t>
  </si>
  <si>
    <t>0-0/0-0/0-0/5</t>
  </si>
  <si>
    <t>RG</t>
  </si>
  <si>
    <t>Torrence, O'Cyrus</t>
  </si>
  <si>
    <t>23/2</t>
  </si>
  <si>
    <t>4-5</t>
  </si>
  <si>
    <t>Thomas, Andrew</t>
  </si>
  <si>
    <t>20/1 (4)</t>
  </si>
  <si>
    <t>20/2</t>
  </si>
  <si>
    <t>LT</t>
  </si>
  <si>
    <t>NYG</t>
  </si>
  <si>
    <t>6-7</t>
  </si>
  <si>
    <t>4-3</t>
  </si>
  <si>
    <t>Steele, Terence</t>
  </si>
  <si>
    <t>20/9</t>
  </si>
  <si>
    <t>RT</t>
  </si>
  <si>
    <t>6-4</t>
  </si>
  <si>
    <t>4-0/0</t>
  </si>
  <si>
    <t>Cleveland, Ezra</t>
  </si>
  <si>
    <t>20/1 (19)</t>
  </si>
  <si>
    <t>5-2</t>
  </si>
  <si>
    <t>Brandel, Blake</t>
  </si>
  <si>
    <t>20/6</t>
  </si>
  <si>
    <t>21/9</t>
  </si>
  <si>
    <t>T</t>
  </si>
  <si>
    <t>Feeney, Dan</t>
  </si>
  <si>
    <t>17/3</t>
  </si>
  <si>
    <t>4-0/0-0/4</t>
  </si>
  <si>
    <t>LAC</t>
  </si>
  <si>
    <t xml:space="preserve">0-5 </t>
  </si>
  <si>
    <t>LG/C</t>
  </si>
  <si>
    <t>0-5</t>
  </si>
  <si>
    <t>4-3/0-3</t>
  </si>
  <si>
    <t>LAR</t>
  </si>
  <si>
    <t>23/8</t>
  </si>
  <si>
    <t>0-0</t>
  </si>
  <si>
    <t>Howard, Tytus</t>
  </si>
  <si>
    <t>19/1 (23)</t>
  </si>
  <si>
    <t>RT/TE</t>
  </si>
  <si>
    <t>HOU</t>
  </si>
  <si>
    <t>4-7/4</t>
  </si>
  <si>
    <t>RT G</t>
  </si>
  <si>
    <t>4-4 / 0-4</t>
  </si>
  <si>
    <t>Paye, Kwity</t>
  </si>
  <si>
    <t>21/1 (21)</t>
  </si>
  <si>
    <t>21/2</t>
  </si>
  <si>
    <t>LE</t>
  </si>
  <si>
    <t>NT</t>
  </si>
  <si>
    <t>Benton, Keeanu</t>
  </si>
  <si>
    <t>23/1 (13)</t>
  </si>
  <si>
    <t>5-1</t>
  </si>
  <si>
    <t>Thomas, Solomon</t>
  </si>
  <si>
    <t>17/1 (3)</t>
  </si>
  <si>
    <t>17/2</t>
  </si>
  <si>
    <t>DT/DE</t>
  </si>
  <si>
    <t>DE/DT</t>
  </si>
  <si>
    <t>SF</t>
  </si>
  <si>
    <t>RE</t>
  </si>
  <si>
    <t>4-4</t>
  </si>
  <si>
    <t>Jefferson, Quinton</t>
  </si>
  <si>
    <t>16/5</t>
  </si>
  <si>
    <t>IN/53</t>
  </si>
  <si>
    <t>DT</t>
  </si>
  <si>
    <t>SEA</t>
  </si>
  <si>
    <t>0-6</t>
  </si>
  <si>
    <t xml:space="preserve">0-3 </t>
  </si>
  <si>
    <t>RE/DT</t>
  </si>
  <si>
    <t>5-4/4-4</t>
  </si>
  <si>
    <t>0-3</t>
  </si>
  <si>
    <t>15/2</t>
  </si>
  <si>
    <t>IN/26</t>
  </si>
  <si>
    <t>LOLB/DE</t>
  </si>
  <si>
    <t>TEN</t>
  </si>
  <si>
    <t>05-4/5-4</t>
  </si>
  <si>
    <t>End</t>
  </si>
  <si>
    <t>CHN</t>
  </si>
  <si>
    <t xml:space="preserve">4-4 </t>
  </si>
  <si>
    <t>DE</t>
  </si>
  <si>
    <t>NO</t>
  </si>
  <si>
    <t>OAK</t>
  </si>
  <si>
    <t>LLB</t>
  </si>
  <si>
    <t>45-4</t>
  </si>
  <si>
    <t>Hinish, Kurt</t>
  </si>
  <si>
    <t>22/FA</t>
  </si>
  <si>
    <t>22/9</t>
  </si>
  <si>
    <t>Buggs, Isaiah</t>
  </si>
  <si>
    <t>19/6</t>
  </si>
  <si>
    <t>19/11</t>
  </si>
  <si>
    <t>RDT</t>
  </si>
  <si>
    <t>PIA</t>
  </si>
  <si>
    <t>Leal, DeMarvin</t>
  </si>
  <si>
    <t>22/8</t>
  </si>
  <si>
    <t>Carter, Zachary</t>
  </si>
  <si>
    <t>4-1</t>
  </si>
  <si>
    <t>Lloyd, Devin</t>
  </si>
  <si>
    <t>22/1 (27)</t>
  </si>
  <si>
    <t>LILB</t>
  </si>
  <si>
    <t>44-3</t>
  </si>
  <si>
    <t>Metellus, Josh</t>
  </si>
  <si>
    <t>22/6</t>
  </si>
  <si>
    <t>S</t>
  </si>
  <si>
    <t>44</t>
  </si>
  <si>
    <t>Blackmon, Julian</t>
  </si>
  <si>
    <t>FS</t>
  </si>
  <si>
    <t>05</t>
  </si>
  <si>
    <t>45</t>
  </si>
  <si>
    <t>Burks, Oren</t>
  </si>
  <si>
    <t>18/4</t>
  </si>
  <si>
    <t>LB</t>
  </si>
  <si>
    <t>44-2</t>
  </si>
  <si>
    <t>00-2</t>
  </si>
  <si>
    <t>ILB</t>
  </si>
  <si>
    <t>GBN</t>
  </si>
  <si>
    <t xml:space="preserve">00-0 </t>
  </si>
  <si>
    <t>00-0</t>
  </si>
  <si>
    <t>RILB</t>
  </si>
  <si>
    <t>Rozeboom, Christian</t>
  </si>
  <si>
    <t>23/6</t>
  </si>
  <si>
    <t>40-0</t>
  </si>
  <si>
    <t>Flannigan-Fowles, Demetrius</t>
  </si>
  <si>
    <t>20/8</t>
  </si>
  <si>
    <t>00-3</t>
  </si>
  <si>
    <t>SFN</t>
  </si>
  <si>
    <t>Spector, Baylon</t>
  </si>
  <si>
    <t>23/10</t>
  </si>
  <si>
    <t>Ward, Charvarius</t>
  </si>
  <si>
    <t>18/9</t>
  </si>
  <si>
    <t>LCB</t>
  </si>
  <si>
    <t xml:space="preserve">4 </t>
  </si>
  <si>
    <t>KCA</t>
  </si>
  <si>
    <t>KC</t>
  </si>
  <si>
    <t>DB</t>
  </si>
  <si>
    <t>00</t>
  </si>
  <si>
    <t>Woods, Xavier</t>
  </si>
  <si>
    <t>17/6</t>
  </si>
  <si>
    <t>SS</t>
  </si>
  <si>
    <t>46</t>
  </si>
  <si>
    <t xml:space="preserve">40 </t>
  </si>
  <si>
    <t>54</t>
  </si>
  <si>
    <t>04</t>
  </si>
  <si>
    <t>Whitehead, Jordan</t>
  </si>
  <si>
    <t>18/5</t>
  </si>
  <si>
    <t xml:space="preserve">55 </t>
  </si>
  <si>
    <t>TBN</t>
  </si>
  <si>
    <t xml:space="preserve">44 </t>
  </si>
  <si>
    <t>TB</t>
  </si>
  <si>
    <t>40</t>
  </si>
  <si>
    <t>Hilton, Mike</t>
  </si>
  <si>
    <t>16/FA</t>
  </si>
  <si>
    <t>CB</t>
  </si>
  <si>
    <t xml:space="preserve">5 </t>
  </si>
  <si>
    <t>Lake, Quentin</t>
  </si>
  <si>
    <t>Echols, Brandin</t>
  </si>
  <si>
    <t>21/8</t>
  </si>
  <si>
    <t>Walker, Tracy</t>
  </si>
  <si>
    <t xml:space="preserve">04 </t>
  </si>
  <si>
    <t>Flowers, Tre</t>
  </si>
  <si>
    <t xml:space="preserve">05 </t>
  </si>
  <si>
    <t>RCB</t>
  </si>
  <si>
    <t>Flowers, Dallis</t>
  </si>
  <si>
    <t>DB/PR/KR</t>
  </si>
  <si>
    <t>LP/LK</t>
  </si>
  <si>
    <t>Trammell, Austin</t>
  </si>
  <si>
    <t>21/FA</t>
  </si>
  <si>
    <t>Pinion, Bradley</t>
  </si>
  <si>
    <t>21/7</t>
  </si>
  <si>
    <t>P</t>
  </si>
  <si>
    <t>Bullock, Randy</t>
  </si>
  <si>
    <t>12/5</t>
  </si>
  <si>
    <t>K</t>
  </si>
  <si>
    <t>PK</t>
  </si>
  <si>
    <t>ATLANTA FALCONS -- Jason</t>
  </si>
  <si>
    <t>Cousins, Kirk</t>
  </si>
  <si>
    <t>12/4</t>
  </si>
  <si>
    <t>IN/1(4)</t>
  </si>
  <si>
    <t>48 attempts</t>
  </si>
  <si>
    <t>Gabbert, Blaine</t>
  </si>
  <si>
    <t>11/1 (10)</t>
  </si>
  <si>
    <t>IN/42</t>
  </si>
  <si>
    <t>8 attempts</t>
  </si>
  <si>
    <t>11 attempts</t>
  </si>
  <si>
    <t>16 attempts</t>
  </si>
  <si>
    <t>7 attempts</t>
  </si>
  <si>
    <t>Swift, D'Andre</t>
  </si>
  <si>
    <t>20/1 (27)</t>
  </si>
  <si>
    <t>0-2  99</t>
  </si>
  <si>
    <t>0-0  151</t>
  </si>
  <si>
    <t>0-0  114</t>
  </si>
  <si>
    <t>Spiller, Isaiah</t>
  </si>
  <si>
    <t>0-0  37</t>
  </si>
  <si>
    <t>Sermon, Trey</t>
  </si>
  <si>
    <t>21/3</t>
  </si>
  <si>
    <t>0-2  35</t>
  </si>
  <si>
    <t>FB</t>
  </si>
  <si>
    <t>Luepke, Hunter</t>
  </si>
  <si>
    <t>23/FA</t>
  </si>
  <si>
    <t>5-0  6</t>
  </si>
  <si>
    <t>Dobbins, J.K.</t>
  </si>
  <si>
    <t>20/1 (8)</t>
  </si>
  <si>
    <t>0-3  92</t>
  </si>
  <si>
    <t>0-4  134</t>
  </si>
  <si>
    <t>Metcalf, DK</t>
  </si>
  <si>
    <t>19/2</t>
  </si>
  <si>
    <t>19/1 (9)</t>
  </si>
  <si>
    <t>Meyers, Jakobi</t>
  </si>
  <si>
    <t>19/8</t>
  </si>
  <si>
    <t>FL TE BB</t>
  </si>
  <si>
    <t>NEA</t>
  </si>
  <si>
    <t>McKenzie, Isaiah</t>
  </si>
  <si>
    <t>17/5</t>
  </si>
  <si>
    <t>17/8</t>
  </si>
  <si>
    <t>WR PR</t>
  </si>
  <si>
    <t>WR/KR</t>
  </si>
  <si>
    <t>WR/PR/KR</t>
  </si>
  <si>
    <t>PR</t>
  </si>
  <si>
    <t>McCloud, Ray-Ray</t>
  </si>
  <si>
    <t>19/9</t>
  </si>
  <si>
    <t>WR/LP/LK</t>
  </si>
  <si>
    <t>WR LK LP</t>
  </si>
  <si>
    <t>PR/KR</t>
  </si>
  <si>
    <t>Johnson, Brandon</t>
  </si>
  <si>
    <t>Anderson, Robby</t>
  </si>
  <si>
    <t>IN/22</t>
  </si>
  <si>
    <t>CAN</t>
  </si>
  <si>
    <t>Kmet, Cole</t>
  </si>
  <si>
    <t>CHI</t>
  </si>
  <si>
    <t>5</t>
  </si>
  <si>
    <t>0-5/5</t>
  </si>
  <si>
    <t>Gesicki, Mike</t>
  </si>
  <si>
    <t>18/2</t>
  </si>
  <si>
    <t>0-2/4</t>
  </si>
  <si>
    <t>Ragnow, Frank</t>
  </si>
  <si>
    <t>18/1 (20)</t>
  </si>
  <si>
    <t xml:space="preserve">6-7 </t>
  </si>
  <si>
    <t>5-5</t>
  </si>
  <si>
    <t>5-3/0-3</t>
  </si>
  <si>
    <t>Dawkins, Dion</t>
  </si>
  <si>
    <t xml:space="preserve">5-7 </t>
  </si>
  <si>
    <t>LT/TE</t>
  </si>
  <si>
    <t>4-5/0</t>
  </si>
  <si>
    <t>4-5/5</t>
  </si>
  <si>
    <t>Ramczyk, Ryan</t>
  </si>
  <si>
    <t>17/1 (32)</t>
  </si>
  <si>
    <t>17/1 (16)</t>
  </si>
  <si>
    <t>6-5</t>
  </si>
  <si>
    <t>NON</t>
  </si>
  <si>
    <t>Glasgow, Graham</t>
  </si>
  <si>
    <t>16/3</t>
  </si>
  <si>
    <t>IN/24</t>
  </si>
  <si>
    <t xml:space="preserve">5-5 </t>
  </si>
  <si>
    <t>RG/C</t>
  </si>
  <si>
    <t>5-4/0-4</t>
  </si>
  <si>
    <t>Lewis, Damien</t>
  </si>
  <si>
    <t>5-0/0-0</t>
  </si>
  <si>
    <t>Mauch, Cody</t>
  </si>
  <si>
    <t>Davis, Nate</t>
  </si>
  <si>
    <t>TNA</t>
  </si>
  <si>
    <t>Lamm, Kendall</t>
  </si>
  <si>
    <t>15/FA</t>
  </si>
  <si>
    <t>Daley, Dennis</t>
  </si>
  <si>
    <t>Hudson, James</t>
  </si>
  <si>
    <t>21/4</t>
  </si>
  <si>
    <t>21/10</t>
  </si>
  <si>
    <t>T/TE</t>
  </si>
  <si>
    <t>CLE</t>
  </si>
  <si>
    <t>G</t>
  </si>
  <si>
    <t>Anderson, Spencer</t>
  </si>
  <si>
    <t>Wilkins, Christian</t>
  </si>
  <si>
    <t>6-3</t>
  </si>
  <si>
    <t>RE T</t>
  </si>
  <si>
    <t>5-2 / 4-2</t>
  </si>
  <si>
    <t>LDT/TE</t>
  </si>
  <si>
    <t>4-3/4</t>
  </si>
  <si>
    <t>Stills, Dante</t>
  </si>
  <si>
    <t>Nichols, Bilal</t>
  </si>
  <si>
    <t>LAV</t>
  </si>
  <si>
    <t>5-0</t>
  </si>
  <si>
    <t>5-3/4-3</t>
  </si>
  <si>
    <t>Roach, Malcolm</t>
  </si>
  <si>
    <t>Williams, Sam</t>
  </si>
  <si>
    <t>Dexter, Gervon</t>
  </si>
  <si>
    <t>0-4</t>
  </si>
  <si>
    <t>Okwara, Romeo</t>
  </si>
  <si>
    <t>IN/37</t>
  </si>
  <si>
    <t>OLB</t>
  </si>
  <si>
    <t>00-5</t>
  </si>
  <si>
    <t xml:space="preserve">0-11 </t>
  </si>
  <si>
    <t>4-9</t>
  </si>
  <si>
    <t>0-1</t>
  </si>
  <si>
    <t>Watkins, Carlos</t>
  </si>
  <si>
    <t>17/4</t>
  </si>
  <si>
    <t xml:space="preserve">4-3 </t>
  </si>
  <si>
    <t>4-0/0-0</t>
  </si>
  <si>
    <t>Tuttle, Shy</t>
  </si>
  <si>
    <t>19/10</t>
  </si>
  <si>
    <t>LDT</t>
  </si>
  <si>
    <t xml:space="preserve">4-0 </t>
  </si>
  <si>
    <t>23/1 (18)</t>
  </si>
  <si>
    <t>54-4</t>
  </si>
  <si>
    <t>Bernard, Terrel</t>
  </si>
  <si>
    <t>04-0</t>
  </si>
  <si>
    <t>Speed, E.J.</t>
  </si>
  <si>
    <t>19/5</t>
  </si>
  <si>
    <t>05-4</t>
  </si>
  <si>
    <t>INA</t>
  </si>
  <si>
    <t>Walker, Travon</t>
  </si>
  <si>
    <t>22/1 (1)</t>
  </si>
  <si>
    <t>22/5 (5)</t>
  </si>
  <si>
    <t>LOLB</t>
  </si>
  <si>
    <t>54-6</t>
  </si>
  <si>
    <t>Baun, Zack</t>
  </si>
  <si>
    <t>Woods, Josh</t>
  </si>
  <si>
    <t>21/12</t>
  </si>
  <si>
    <t>Ojulari, Azeez</t>
  </si>
  <si>
    <t>00-8</t>
  </si>
  <si>
    <t>04-10/0-10</t>
  </si>
  <si>
    <t>Delpit, Grant</t>
  </si>
  <si>
    <t>Cook, Bryan</t>
  </si>
  <si>
    <t>Hamilton, Antonio</t>
  </si>
  <si>
    <t xml:space="preserve">00 </t>
  </si>
  <si>
    <t>Taylor-Britt, Cam</t>
  </si>
  <si>
    <t>Conner, Chamarri</t>
  </si>
  <si>
    <t>Hawkins, Jaylinn</t>
  </si>
  <si>
    <t>LB/DB</t>
  </si>
  <si>
    <t>04-3</t>
  </si>
  <si>
    <t>Hill, Daxton</t>
  </si>
  <si>
    <t>22/1 (31)</t>
  </si>
  <si>
    <t>Thomas, Starling</t>
  </si>
  <si>
    <t>Martin, Jartavius</t>
  </si>
  <si>
    <t>Wilson, Marco</t>
  </si>
  <si>
    <t>Murphy-Bunting, Sean</t>
  </si>
  <si>
    <t>Adams, Andrew</t>
  </si>
  <si>
    <t>50</t>
  </si>
  <si>
    <t>Robbins, Brad</t>
  </si>
  <si>
    <t>Pineiro, Eddy</t>
  </si>
  <si>
    <t>BALTIMORE RAVENS -- Zeb</t>
  </si>
  <si>
    <t>Mahomes, Patrick</t>
  </si>
  <si>
    <t>17/1 (10)</t>
  </si>
  <si>
    <t>17/1 (1)</t>
  </si>
  <si>
    <t>35 attempts</t>
  </si>
  <si>
    <t>Heinicke, Taylor</t>
  </si>
  <si>
    <t>19 attempts</t>
  </si>
  <si>
    <t>57 attempts</t>
  </si>
  <si>
    <t>Henry, Derrick</t>
  </si>
  <si>
    <t>16/2</t>
  </si>
  <si>
    <t>IN/4</t>
  </si>
  <si>
    <t>0-2  349</t>
  </si>
  <si>
    <t>0-0  219</t>
  </si>
  <si>
    <t>0-4  378</t>
  </si>
  <si>
    <t>0-0  303</t>
  </si>
  <si>
    <t>0-3  215</t>
  </si>
  <si>
    <t>0-3  176</t>
  </si>
  <si>
    <t>0-3 110</t>
  </si>
  <si>
    <t>Mattison, Alexander</t>
  </si>
  <si>
    <t>0-2  74</t>
  </si>
  <si>
    <t>0-0  134</t>
  </si>
  <si>
    <t>0-0  96</t>
  </si>
  <si>
    <t>0-0  100</t>
  </si>
  <si>
    <t>HB/LK</t>
  </si>
  <si>
    <t>Spears, Tyjae</t>
  </si>
  <si>
    <t>23/1 (28)</t>
  </si>
  <si>
    <t>0-4  100</t>
  </si>
  <si>
    <t>Lockett, Tyler</t>
  </si>
  <si>
    <t>IN/7</t>
  </si>
  <si>
    <t>FL/PR/KR</t>
  </si>
  <si>
    <t>FL/LP/KR</t>
  </si>
  <si>
    <t>WR/LP/KR</t>
  </si>
  <si>
    <t>Watson, Christian</t>
  </si>
  <si>
    <t>22/1 (26)</t>
  </si>
  <si>
    <t>Westbrook-Ikhin, Nick</t>
  </si>
  <si>
    <t>21/5</t>
  </si>
  <si>
    <t>Berrios, Braxton</t>
  </si>
  <si>
    <t>WR KR LP</t>
  </si>
  <si>
    <t>WR/LP</t>
  </si>
  <si>
    <t>Perry, A.T.</t>
  </si>
  <si>
    <t>Nailor, Jalen</t>
  </si>
  <si>
    <t>Smith, Jonnu</t>
  </si>
  <si>
    <t>Heyward, Connor</t>
  </si>
  <si>
    <t>Smartt, Stone</t>
  </si>
  <si>
    <t>Meinerz, Quinn</t>
  </si>
  <si>
    <t>5-3</t>
  </si>
  <si>
    <t>Hunt, Robert</t>
  </si>
  <si>
    <t>RG/T</t>
  </si>
  <si>
    <t>5-7/0-7</t>
  </si>
  <si>
    <t>Brown, Trent</t>
  </si>
  <si>
    <t>15/7</t>
  </si>
  <si>
    <t>IN/13</t>
  </si>
  <si>
    <t>Cushenberry, Lloyd</t>
  </si>
  <si>
    <t>Onwenu, Michael</t>
  </si>
  <si>
    <t>20/1 (23)</t>
  </si>
  <si>
    <t>5-2/4-2/4</t>
  </si>
  <si>
    <t>RT/G/TE</t>
  </si>
  <si>
    <t>5-4/4-4/4</t>
  </si>
  <si>
    <t>Moton, Taylor</t>
  </si>
  <si>
    <t>5-5/4</t>
  </si>
  <si>
    <t>Little, Walker</t>
  </si>
  <si>
    <t>Jaimes, Brenden</t>
  </si>
  <si>
    <t>Crosby, Maxx</t>
  </si>
  <si>
    <t>19/1 (28)</t>
  </si>
  <si>
    <t>6-12-1*</t>
  </si>
  <si>
    <t>6-10</t>
  </si>
  <si>
    <t xml:space="preserve">0-8 </t>
  </si>
  <si>
    <t>4-12-1*</t>
  </si>
  <si>
    <t>Jones, DaQuan</t>
  </si>
  <si>
    <t>14/4</t>
  </si>
  <si>
    <t>IN/14</t>
  </si>
  <si>
    <t xml:space="preserve">6-2 </t>
  </si>
  <si>
    <t>17/9</t>
  </si>
  <si>
    <t>4-8</t>
  </si>
  <si>
    <t>Reader, D.J.</t>
  </si>
  <si>
    <t>IN/9</t>
  </si>
  <si>
    <t>6-0</t>
  </si>
  <si>
    <t>6-2</t>
  </si>
  <si>
    <t>5-2/4-2</t>
  </si>
  <si>
    <t>LE/DT</t>
  </si>
  <si>
    <t>4-1/0-1</t>
  </si>
  <si>
    <t>Brown, Bobby</t>
  </si>
  <si>
    <t>Floyd, Leonard</t>
  </si>
  <si>
    <t>16/1 (9)</t>
  </si>
  <si>
    <t>IN/5</t>
  </si>
  <si>
    <t>44-12-2*</t>
  </si>
  <si>
    <t>44-12-1*</t>
  </si>
  <si>
    <t>45-12 3</t>
  </si>
  <si>
    <t>05-6</t>
  </si>
  <si>
    <t>45-5</t>
  </si>
  <si>
    <t>04-8</t>
  </si>
  <si>
    <t>40-11</t>
  </si>
  <si>
    <t>Huff, Bryce</t>
  </si>
  <si>
    <t>20/7</t>
  </si>
  <si>
    <t>Hargrave, Javon</t>
  </si>
  <si>
    <t>IN/2</t>
  </si>
  <si>
    <t>0-12-1*</t>
  </si>
  <si>
    <t>0-9</t>
  </si>
  <si>
    <t>5-6</t>
  </si>
  <si>
    <t>Ogbah, Emmanuel</t>
  </si>
  <si>
    <t>IN/15</t>
  </si>
  <si>
    <t xml:space="preserve">4-9 </t>
  </si>
  <si>
    <t>RE/OLB</t>
  </si>
  <si>
    <t>0-6/00-6</t>
  </si>
  <si>
    <t>Jones, D.J.</t>
  </si>
  <si>
    <t>Matlock, Scott</t>
  </si>
  <si>
    <t>Turner, Payton</t>
  </si>
  <si>
    <t>21/1 (28)</t>
  </si>
  <si>
    <t>Smith, Roquan</t>
  </si>
  <si>
    <t>18/1 (8)</t>
  </si>
  <si>
    <t>18/1 (14)</t>
  </si>
  <si>
    <t>56-6</t>
  </si>
  <si>
    <t>64-9</t>
  </si>
  <si>
    <t xml:space="preserve">64-8 </t>
  </si>
  <si>
    <t>54-5</t>
  </si>
  <si>
    <t>50-6</t>
  </si>
  <si>
    <t>White, Kyzir</t>
  </si>
  <si>
    <t>RLB</t>
  </si>
  <si>
    <t>LLB ILB</t>
  </si>
  <si>
    <t>40-2 / 0-0-2</t>
  </si>
  <si>
    <t>44-0</t>
  </si>
  <si>
    <t>Pratt, Germaine</t>
  </si>
  <si>
    <t>64-3</t>
  </si>
  <si>
    <t>MLB</t>
  </si>
  <si>
    <t xml:space="preserve">40-0 </t>
  </si>
  <si>
    <t>ROLB</t>
  </si>
  <si>
    <t>Tuipulotu, Tuli</t>
  </si>
  <si>
    <t>06-6</t>
  </si>
  <si>
    <t>Phillips, Jaelan</t>
  </si>
  <si>
    <t>21/1 (18)</t>
  </si>
  <si>
    <t>21/1 (27)</t>
  </si>
  <si>
    <t>06-9</t>
  </si>
  <si>
    <t>00-11</t>
  </si>
  <si>
    <t>Johnson, Jermaine</t>
  </si>
  <si>
    <t>Judon, Matt</t>
  </si>
  <si>
    <t>56-12-9*</t>
  </si>
  <si>
    <t>44-12-9*/4-12-9*</t>
  </si>
  <si>
    <t xml:space="preserve">55-10 </t>
  </si>
  <si>
    <t>46-12-1*</t>
  </si>
  <si>
    <t>4-7/04-7</t>
  </si>
  <si>
    <t>00-6</t>
  </si>
  <si>
    <t>Sewell, Noah</t>
  </si>
  <si>
    <t>Olubi, Segun</t>
  </si>
  <si>
    <t>McKinney, Xavier</t>
  </si>
  <si>
    <t>Ramsey, Jalen</t>
  </si>
  <si>
    <t>16/1 (5)</t>
  </si>
  <si>
    <t>IN/1(28)</t>
  </si>
  <si>
    <t xml:space="preserve">6 </t>
  </si>
  <si>
    <t>Simmons, Justin</t>
  </si>
  <si>
    <t>IN/21</t>
  </si>
  <si>
    <t>64</t>
  </si>
  <si>
    <t>55</t>
  </si>
  <si>
    <t xml:space="preserve">65 </t>
  </si>
  <si>
    <t>66</t>
  </si>
  <si>
    <t>Pinnock, Jason</t>
  </si>
  <si>
    <t>Jackson, Dane</t>
  </si>
  <si>
    <t>Williams, Joshua</t>
  </si>
  <si>
    <t>Jackson, Donte</t>
  </si>
  <si>
    <t>Joseph, Kerby</t>
  </si>
  <si>
    <t>Bennett, Jakorian</t>
  </si>
  <si>
    <t>Sterns, Caden</t>
  </si>
  <si>
    <t>Mann, Braden</t>
  </si>
  <si>
    <t>Aubrey, Brandon</t>
  </si>
  <si>
    <t>BUFFALO BILLS -- Brian</t>
  </si>
  <si>
    <t>Purdy, Brock</t>
  </si>
  <si>
    <t>22/1(1)</t>
  </si>
  <si>
    <t>Boyle, Tim</t>
  </si>
  <si>
    <t>Pacheco, Isiah</t>
  </si>
  <si>
    <t>0-0  170</t>
  </si>
  <si>
    <t>Charbonnet, Zach</t>
  </si>
  <si>
    <t>0-2  108</t>
  </si>
  <si>
    <t>Dallas, DeeJay</t>
  </si>
  <si>
    <t>HB/LP/KR</t>
  </si>
  <si>
    <t>0-3  35</t>
  </si>
  <si>
    <t>0-2  33</t>
  </si>
  <si>
    <t>0-0  34</t>
  </si>
  <si>
    <t>Johnson, Jakob</t>
  </si>
  <si>
    <t>0-5  0</t>
  </si>
  <si>
    <t>5-4  0</t>
  </si>
  <si>
    <t>Beck, Andrew</t>
  </si>
  <si>
    <t>0-5  5</t>
  </si>
  <si>
    <t>Evans, Mike</t>
  </si>
  <si>
    <t>14/1 (7)</t>
  </si>
  <si>
    <t>IN/3</t>
  </si>
  <si>
    <t>Flowers, Zay</t>
  </si>
  <si>
    <t>23/1 (22)</t>
  </si>
  <si>
    <t>23/1 (26)</t>
  </si>
  <si>
    <t>Wicks, Dontayvion</t>
  </si>
  <si>
    <t>Bourne, Kendrick</t>
  </si>
  <si>
    <t>17/FA</t>
  </si>
  <si>
    <t>Smith-Schuster, JuJu</t>
  </si>
  <si>
    <t>17/1 (12)</t>
  </si>
  <si>
    <t>Hinton, Kendall</t>
  </si>
  <si>
    <t>21/13</t>
  </si>
  <si>
    <t>Guyton, Jalen</t>
  </si>
  <si>
    <t>Mims, Denzel</t>
  </si>
  <si>
    <t>Otton, Cade</t>
  </si>
  <si>
    <t>0-3/5</t>
  </si>
  <si>
    <t>Bellinger, Daniel</t>
  </si>
  <si>
    <t>Mayer, Michael</t>
  </si>
  <si>
    <t>Hopkins, Brycen</t>
  </si>
  <si>
    <t>Kelce, Jason</t>
  </si>
  <si>
    <t>11/6</t>
  </si>
  <si>
    <t xml:space="preserve">6-4 </t>
  </si>
  <si>
    <t>Wirfs, Tristan</t>
  </si>
  <si>
    <t>20/1 (13)</t>
  </si>
  <si>
    <t>Darrisaw, Christian</t>
  </si>
  <si>
    <t>21/1 (23)</t>
  </si>
  <si>
    <t>21/1 (20)</t>
  </si>
  <si>
    <t>Teller, Wyatt</t>
  </si>
  <si>
    <t xml:space="preserve">6-3 </t>
  </si>
  <si>
    <t>Volson, Cordell</t>
  </si>
  <si>
    <t>0-7</t>
  </si>
  <si>
    <t>G/T</t>
  </si>
  <si>
    <t>Myers, Josh</t>
  </si>
  <si>
    <t>Smith, Kion</t>
  </si>
  <si>
    <t>Quessenberry, Scott</t>
  </si>
  <si>
    <t>James, Ja'Wuan</t>
  </si>
  <si>
    <t>14/1 (19)</t>
  </si>
  <si>
    <t>IN/12</t>
  </si>
  <si>
    <t>Wyatt, Devonte</t>
  </si>
  <si>
    <t>22/1 (28)</t>
  </si>
  <si>
    <t>Williams, Milton</t>
  </si>
  <si>
    <t>Koonce, Malcolm</t>
  </si>
  <si>
    <t>Ferrell, Clelin</t>
  </si>
  <si>
    <t>19/1 (4)</t>
  </si>
  <si>
    <t>19/1 (25)</t>
  </si>
  <si>
    <t>DE/OLB</t>
  </si>
  <si>
    <t>4-3/40-3</t>
  </si>
  <si>
    <t xml:space="preserve">5-3 </t>
  </si>
  <si>
    <t>4-6</t>
  </si>
  <si>
    <t>Williams, Nick</t>
  </si>
  <si>
    <t>13/7</t>
  </si>
  <si>
    <t>Odeyingbo, Dayo</t>
  </si>
  <si>
    <t>Bullard, Jonathan</t>
  </si>
  <si>
    <t>IN/28</t>
  </si>
  <si>
    <t>4-2/0-2</t>
  </si>
  <si>
    <t>Butler, Matthew</t>
  </si>
  <si>
    <t>22/11</t>
  </si>
  <si>
    <t>Bell, Markquese</t>
  </si>
  <si>
    <t>64-0</t>
  </si>
  <si>
    <t>Deablo, Divine</t>
  </si>
  <si>
    <t>Baker, Jerome</t>
  </si>
  <si>
    <t>55-6</t>
  </si>
  <si>
    <t>45-8</t>
  </si>
  <si>
    <t xml:space="preserve">44-10 </t>
  </si>
  <si>
    <t>40-4</t>
  </si>
  <si>
    <t>44-6</t>
  </si>
  <si>
    <t>Long, David</t>
  </si>
  <si>
    <t>19/12</t>
  </si>
  <si>
    <t>46-0</t>
  </si>
  <si>
    <t>Mafe, Boye</t>
  </si>
  <si>
    <t>04-6</t>
  </si>
  <si>
    <t>Rice, Monty</t>
  </si>
  <si>
    <t>Welch, Kristian</t>
  </si>
  <si>
    <t>Adebo, Paulson</t>
  </si>
  <si>
    <t>Lenoir, Deommodore</t>
  </si>
  <si>
    <t>James, Derwin</t>
  </si>
  <si>
    <t>18/1 (17)</t>
  </si>
  <si>
    <t>18/1 (5)</t>
  </si>
  <si>
    <t>65</t>
  </si>
  <si>
    <t>Wilson, Donovan</t>
  </si>
  <si>
    <t>Branch, Brian</t>
  </si>
  <si>
    <t>23/1 (24)</t>
  </si>
  <si>
    <t>Woolen, Riq</t>
  </si>
  <si>
    <t>22/1 (7)</t>
  </si>
  <si>
    <t>Maulet, Arthur</t>
  </si>
  <si>
    <t>Butler, Percy</t>
  </si>
  <si>
    <t>Hill, Kylin</t>
  </si>
  <si>
    <t>Fairbairn, Ka'imi</t>
  </si>
  <si>
    <t>Townsend, Tommy</t>
  </si>
  <si>
    <t>Punt</t>
  </si>
  <si>
    <t>CAROLINA PANTHERS --  Justin N.</t>
  </si>
  <si>
    <t>Richardson, Anthony</t>
  </si>
  <si>
    <t>23/1 (4)</t>
  </si>
  <si>
    <t>23/1 (8)</t>
  </si>
  <si>
    <t>Young, Bryce</t>
  </si>
  <si>
    <t>23/1 (1)</t>
  </si>
  <si>
    <t>Dobbs, Josh</t>
  </si>
  <si>
    <t>68 attempts</t>
  </si>
  <si>
    <t>Jacobs, Josh</t>
  </si>
  <si>
    <t>19/1 (24)</t>
  </si>
  <si>
    <t>19/1 (7)</t>
  </si>
  <si>
    <t>0-3  340</t>
  </si>
  <si>
    <t>0-5  217</t>
  </si>
  <si>
    <t>0-5  273</t>
  </si>
  <si>
    <t>0-5  242</t>
  </si>
  <si>
    <t>0-0  205</t>
  </si>
  <si>
    <t>Miller, Kendre</t>
  </si>
  <si>
    <t>0-0  41</t>
  </si>
  <si>
    <t>Harris, Kevin</t>
  </si>
  <si>
    <t>22/10</t>
  </si>
  <si>
    <t>0-4  18</t>
  </si>
  <si>
    <t>Juszczyk, Kyle</t>
  </si>
  <si>
    <t>13/4</t>
  </si>
  <si>
    <t>FB/TE</t>
  </si>
  <si>
    <t>0-4/0  7</t>
  </si>
  <si>
    <t>6-7  8</t>
  </si>
  <si>
    <t>6-7  17</t>
  </si>
  <si>
    <t>6-7  3</t>
  </si>
  <si>
    <t>6-5  8</t>
  </si>
  <si>
    <t>6-7  7</t>
  </si>
  <si>
    <t>6-7 5</t>
  </si>
  <si>
    <t>5-7 2</t>
  </si>
  <si>
    <t>Samuel, Deebo</t>
  </si>
  <si>
    <t>19/1 (26)</t>
  </si>
  <si>
    <t>FL/HB</t>
  </si>
  <si>
    <t>0-0  59</t>
  </si>
  <si>
    <t>Aiyuk, Brandon</t>
  </si>
  <si>
    <t>20/1 (25)</t>
  </si>
  <si>
    <t>20/1 (28)</t>
  </si>
  <si>
    <t>Cooks, Brandin</t>
  </si>
  <si>
    <t>14/1 (20)</t>
  </si>
  <si>
    <t>WR/PR</t>
  </si>
  <si>
    <t>Metchie, John</t>
  </si>
  <si>
    <t>Musgrave, Luke</t>
  </si>
  <si>
    <t>Parkinson, Colby</t>
  </si>
  <si>
    <t>5/0-0</t>
  </si>
  <si>
    <t>Cappa, Alex</t>
  </si>
  <si>
    <t>Bradbury, Garrett</t>
  </si>
  <si>
    <t>19/1 (18)</t>
  </si>
  <si>
    <t>4-5/4</t>
  </si>
  <si>
    <t xml:space="preserve">5-4 </t>
  </si>
  <si>
    <t>Noteboom, Joe</t>
  </si>
  <si>
    <t>4-4/4</t>
  </si>
  <si>
    <t>T G C</t>
  </si>
  <si>
    <t>0-4 / 0-4</t>
  </si>
  <si>
    <t>Cleveland, Ben</t>
  </si>
  <si>
    <t>Robinson, Cam</t>
  </si>
  <si>
    <t>JXA</t>
  </si>
  <si>
    <t>(IR)</t>
  </si>
  <si>
    <t>Erving, Cameron</t>
  </si>
  <si>
    <t>15/1 (19)</t>
  </si>
  <si>
    <t>G/T/TE</t>
  </si>
  <si>
    <t>0-0/0-0/0</t>
  </si>
  <si>
    <t>C/T</t>
  </si>
  <si>
    <t>C/G/T</t>
  </si>
  <si>
    <t>Mayfield, Jalen</t>
  </si>
  <si>
    <t>Duncan, Jaelyn</t>
  </si>
  <si>
    <t>Glaser, Chris</t>
  </si>
  <si>
    <t>Heyward, Cameron</t>
  </si>
  <si>
    <t>11/1 (31)</t>
  </si>
  <si>
    <t>IN/17</t>
  </si>
  <si>
    <t>6-11</t>
  </si>
  <si>
    <t xml:space="preserve">6-5 </t>
  </si>
  <si>
    <t>6-9</t>
  </si>
  <si>
    <t>5-8</t>
  </si>
  <si>
    <t>5-12-1*</t>
  </si>
  <si>
    <t>Turner, Kobie</t>
  </si>
  <si>
    <t>23/1 (11)</t>
  </si>
  <si>
    <t>Adams, Montravius</t>
  </si>
  <si>
    <t>20/15</t>
  </si>
  <si>
    <t>Armstrong, Dorance</t>
  </si>
  <si>
    <t>18/8</t>
  </si>
  <si>
    <t>0-10</t>
  </si>
  <si>
    <t>Tillery, Jerry</t>
  </si>
  <si>
    <t>Van Ness, Lukas</t>
  </si>
  <si>
    <t>0-4/00-4</t>
  </si>
  <si>
    <t>Smith, Mazi</t>
  </si>
  <si>
    <t>Ray, LaBryan</t>
  </si>
  <si>
    <t>Ogbonnia, Otito</t>
  </si>
  <si>
    <t>22/12</t>
  </si>
  <si>
    <t>Ekuale, Daniel</t>
  </si>
  <si>
    <t>Tavai, Jahlani</t>
  </si>
  <si>
    <t>Okereke, Bobby</t>
  </si>
  <si>
    <t>45-0</t>
  </si>
  <si>
    <t>54-3</t>
  </si>
  <si>
    <t xml:space="preserve">50-0 </t>
  </si>
  <si>
    <t>Barrett, Shaquil</t>
  </si>
  <si>
    <t>14/FA</t>
  </si>
  <si>
    <t>IN/18</t>
  </si>
  <si>
    <t>05-5</t>
  </si>
  <si>
    <t>46-11</t>
  </si>
  <si>
    <t xml:space="preserve">45-9 </t>
  </si>
  <si>
    <t>46-12-12*</t>
  </si>
  <si>
    <t>04-5</t>
  </si>
  <si>
    <t>45-7</t>
  </si>
  <si>
    <t>44-9</t>
  </si>
  <si>
    <t>Adams, Jamal</t>
  </si>
  <si>
    <t>17/1 (6)</t>
  </si>
  <si>
    <t>17/1 (21)</t>
  </si>
  <si>
    <t xml:space="preserve">66 </t>
  </si>
  <si>
    <t>Sherwood, Jamien</t>
  </si>
  <si>
    <t>McDuffie, Isaiah</t>
  </si>
  <si>
    <t>Brown, Cam</t>
  </si>
  <si>
    <t>NYN</t>
  </si>
  <si>
    <t>Douglas, Rasul</t>
  </si>
  <si>
    <t xml:space="preserve">0 </t>
  </si>
  <si>
    <t>Poyer, Jordan</t>
  </si>
  <si>
    <t>DB/PR</t>
  </si>
  <si>
    <t>Murphy, Byron</t>
  </si>
  <si>
    <t>Savage, Darnell</t>
  </si>
  <si>
    <t>19/1 (21)</t>
  </si>
  <si>
    <t>19/1 (11)</t>
  </si>
  <si>
    <t xml:space="preserve">54 </t>
  </si>
  <si>
    <t>Johnson, Antonio</t>
  </si>
  <si>
    <t>Ringo, Kelee</t>
  </si>
  <si>
    <t>Rapp, Taylor</t>
  </si>
  <si>
    <t>56</t>
  </si>
  <si>
    <t>Gardner-Johnson, Chauncey</t>
  </si>
  <si>
    <t>Holmes, Darnay</t>
  </si>
  <si>
    <t>20/10</t>
  </si>
  <si>
    <t>Yeast, Russ</t>
  </si>
  <si>
    <t>Thomas, Juanyeh</t>
  </si>
  <si>
    <t>Matthew, Christian</t>
  </si>
  <si>
    <t>Carter, DeAndre</t>
  </si>
  <si>
    <t>KR PR</t>
  </si>
  <si>
    <t>Smith-Marsette, Ihmir</t>
  </si>
  <si>
    <t>Boswell, Chris</t>
  </si>
  <si>
    <t>Baringer, Bryce</t>
  </si>
  <si>
    <t xml:space="preserve">CHICAGO BEARS --  Brandon N. </t>
  </si>
  <si>
    <t>Levis, Will</t>
  </si>
  <si>
    <t>23/1 (17)</t>
  </si>
  <si>
    <t>Wilson, Zach</t>
  </si>
  <si>
    <t>21/1 (2)</t>
  </si>
  <si>
    <t>21/1 (16)</t>
  </si>
  <si>
    <t>Bagent, Tyson</t>
  </si>
  <si>
    <t>Cook, James</t>
  </si>
  <si>
    <t>0-0  89</t>
  </si>
  <si>
    <t>White, Zamir</t>
  </si>
  <si>
    <t>0-4  17</t>
  </si>
  <si>
    <t>Gibson, Antonio</t>
  </si>
  <si>
    <t>20/1 (15)</t>
  </si>
  <si>
    <t>HB/KR</t>
  </si>
  <si>
    <t>0-4  149</t>
  </si>
  <si>
    <t>0-0  258</t>
  </si>
  <si>
    <t>Gilliam, Reggie</t>
  </si>
  <si>
    <t>0-0/0  0</t>
  </si>
  <si>
    <t>4-5  3</t>
  </si>
  <si>
    <t>Olave, Chris</t>
  </si>
  <si>
    <t>22/1 (11)</t>
  </si>
  <si>
    <t>21/1 (17)</t>
  </si>
  <si>
    <t>Shakir, Khalil</t>
  </si>
  <si>
    <t>Osborn, K.J.</t>
  </si>
  <si>
    <t>20/5</t>
  </si>
  <si>
    <t>Hollins, Mack</t>
  </si>
  <si>
    <t>Granson, Kylen</t>
  </si>
  <si>
    <t>Bates, John</t>
  </si>
  <si>
    <t>0-0/5</t>
  </si>
  <si>
    <t>Oliver, Josh</t>
  </si>
  <si>
    <t>Smith, Tyler</t>
  </si>
  <si>
    <t>22/1 (24)</t>
  </si>
  <si>
    <t>Smith, Braden</t>
  </si>
  <si>
    <t>RT/G</t>
  </si>
  <si>
    <t>Williams, Connor</t>
  </si>
  <si>
    <t>Ingram, Ed</t>
  </si>
  <si>
    <t>Moore, Jaylon</t>
  </si>
  <si>
    <t>Wilkinson, Elijah</t>
  </si>
  <si>
    <t>17/12</t>
  </si>
  <si>
    <t>Petit-Frere, Nicholas</t>
  </si>
  <si>
    <t>Driscoll, Jack</t>
  </si>
  <si>
    <t>Opeta, Iosua</t>
  </si>
  <si>
    <t>Schlottmann, Austin</t>
  </si>
  <si>
    <t>G C</t>
  </si>
  <si>
    <t>0-0 / 0-0</t>
  </si>
  <si>
    <t>Vera-Tucker, Alijah</t>
  </si>
  <si>
    <t>21/1 (14)</t>
  </si>
  <si>
    <t>Madubuike, Justin</t>
  </si>
  <si>
    <t>Davis, Raekwon</t>
  </si>
  <si>
    <t>20/1 (6)</t>
  </si>
  <si>
    <t>Fox, Morgan</t>
  </si>
  <si>
    <t>0-8</t>
  </si>
  <si>
    <t xml:space="preserve">0-7 </t>
  </si>
  <si>
    <t>LAM</t>
  </si>
  <si>
    <t>Gaines, Greg</t>
  </si>
  <si>
    <t>19/7</t>
  </si>
  <si>
    <t xml:space="preserve">0-2 </t>
  </si>
  <si>
    <t>Smoot, Dawuane</t>
  </si>
  <si>
    <t>17/11</t>
  </si>
  <si>
    <t xml:space="preserve">0-6 </t>
  </si>
  <si>
    <t>Hamilton, DaVon</t>
  </si>
  <si>
    <t>Murchison, Larrell</t>
  </si>
  <si>
    <t>22/15</t>
  </si>
  <si>
    <t>O'Connor, Patrick</t>
  </si>
  <si>
    <t>17/7</t>
  </si>
  <si>
    <t>Al-Shaair, Azeez</t>
  </si>
  <si>
    <t>RLB ILB</t>
  </si>
  <si>
    <t>04-0 / 0-4-0</t>
  </si>
  <si>
    <t>Grugier-Hill, Kamu</t>
  </si>
  <si>
    <t>IN/46</t>
  </si>
  <si>
    <t xml:space="preserve">00-4 </t>
  </si>
  <si>
    <t>04-2</t>
  </si>
  <si>
    <t>Young, Byron</t>
  </si>
  <si>
    <t>04-10</t>
  </si>
  <si>
    <t>Barno, Amare</t>
  </si>
  <si>
    <t>Key, Arden</t>
  </si>
  <si>
    <t>Bush, Devin</t>
  </si>
  <si>
    <t>19/1 (10)</t>
  </si>
  <si>
    <t>19/1 (5)</t>
  </si>
  <si>
    <t>40-5</t>
  </si>
  <si>
    <t>Miller, Von</t>
  </si>
  <si>
    <t>11/1 (2)</t>
  </si>
  <si>
    <t>IN/1(22)</t>
  </si>
  <si>
    <t>06-11</t>
  </si>
  <si>
    <t>46-12-5*</t>
  </si>
  <si>
    <t>66-12-8*</t>
  </si>
  <si>
    <t>56-12-4*</t>
  </si>
  <si>
    <t>6-12-12*</t>
  </si>
  <si>
    <t>6-12-6*</t>
  </si>
  <si>
    <t>Cole, Dylan</t>
  </si>
  <si>
    <t>Adams, Matthew</t>
  </si>
  <si>
    <t>Muse, Tanner</t>
  </si>
  <si>
    <t>Witherspoon, Devon</t>
  </si>
  <si>
    <t>23/1 (5)</t>
  </si>
  <si>
    <t>23/1 (2)</t>
  </si>
  <si>
    <t>Alexander, Jaire</t>
  </si>
  <si>
    <t>18/1 (18)</t>
  </si>
  <si>
    <t>18/1 (13)</t>
  </si>
  <si>
    <t>Fuller, Jordan</t>
  </si>
  <si>
    <t>Diggs, Quandre</t>
  </si>
  <si>
    <t>15/6</t>
  </si>
  <si>
    <t>IN/33</t>
  </si>
  <si>
    <t xml:space="preserve">46 </t>
  </si>
  <si>
    <t>CB3</t>
  </si>
  <si>
    <t>Pitre, Jalen</t>
  </si>
  <si>
    <t>Brown, Montaric</t>
  </si>
  <si>
    <t>Edmunds, Terrell</t>
  </si>
  <si>
    <t>18/1 (28)</t>
  </si>
  <si>
    <t>Hamlin, Damar</t>
  </si>
  <si>
    <t>Odum, George</t>
  </si>
  <si>
    <t>Olszewski, Gunner</t>
  </si>
  <si>
    <t>KR LP</t>
  </si>
  <si>
    <t>Stout, Jordan</t>
  </si>
  <si>
    <t>Dicker, Cameron</t>
  </si>
  <si>
    <t>CINCINNATI BENGALS -- Dave</t>
  </si>
  <si>
    <t>Lawrence, Trevor</t>
  </si>
  <si>
    <t>21/1 (1)</t>
  </si>
  <si>
    <t>Wentz, Carson</t>
  </si>
  <si>
    <t>16/1 (2)</t>
  </si>
  <si>
    <t>IN/1 (13)</t>
  </si>
  <si>
    <t>Rodgers, Aaron</t>
  </si>
  <si>
    <t>05/1 (24)</t>
  </si>
  <si>
    <t>IN/1(3)</t>
  </si>
  <si>
    <t>16/21  12/18  7/11  2.4%  i36  8xMR4.9  F4</t>
  </si>
  <si>
    <t>28 attempts</t>
  </si>
  <si>
    <t>15 attempts</t>
  </si>
  <si>
    <t>Moss, Zack</t>
  </si>
  <si>
    <t>0-0  93</t>
  </si>
  <si>
    <t>0-4  112</t>
  </si>
  <si>
    <t>Kelley, Joshua</t>
  </si>
  <si>
    <t>0-2  69</t>
  </si>
  <si>
    <t>0-4  33</t>
  </si>
  <si>
    <t>0-0  111</t>
  </si>
  <si>
    <t>Blackshear, Raheem</t>
  </si>
  <si>
    <t>HB/PR/KR</t>
  </si>
  <si>
    <t>Ricard, Patrick</t>
  </si>
  <si>
    <t>6-5  7</t>
  </si>
  <si>
    <t>6-2  2</t>
  </si>
  <si>
    <t>FB TE</t>
  </si>
  <si>
    <t>6-5/4  1</t>
  </si>
  <si>
    <t>FB/DE</t>
  </si>
  <si>
    <t>6-5/0-0  0</t>
  </si>
  <si>
    <t>6-5  0</t>
  </si>
  <si>
    <t>Fournette, Leonard</t>
  </si>
  <si>
    <t>17/1 (4)</t>
  </si>
  <si>
    <t>17/1 (14)</t>
  </si>
  <si>
    <t>0-0  189</t>
  </si>
  <si>
    <t>0-0  180</t>
  </si>
  <si>
    <t>0-0  97</t>
  </si>
  <si>
    <t>0-0  265</t>
  </si>
  <si>
    <t>0-0  133</t>
  </si>
  <si>
    <t>0-4  268</t>
  </si>
  <si>
    <t>Drake, Kenyan</t>
  </si>
  <si>
    <t>0-0  109</t>
  </si>
  <si>
    <t>0-0  63</t>
  </si>
  <si>
    <t>0-4  239</t>
  </si>
  <si>
    <t>0-2  170</t>
  </si>
  <si>
    <t>0-0  120</t>
  </si>
  <si>
    <t>0-4  133</t>
  </si>
  <si>
    <t>0-0 33</t>
  </si>
  <si>
    <t>Collins, Nico</t>
  </si>
  <si>
    <t>Boyd, Tyler</t>
  </si>
  <si>
    <t>IN/23</t>
  </si>
  <si>
    <t>Woods, Robert</t>
  </si>
  <si>
    <t>IN/31</t>
  </si>
  <si>
    <t>SE/PR</t>
  </si>
  <si>
    <t>Crowder, Jamison</t>
  </si>
  <si>
    <t>15/4</t>
  </si>
  <si>
    <t>Henry, Hunter</t>
  </si>
  <si>
    <t>IN/6</t>
  </si>
  <si>
    <t>SD</t>
  </si>
  <si>
    <t>Knox, Dawson</t>
  </si>
  <si>
    <t>TE BB</t>
  </si>
  <si>
    <t xml:space="preserve">5-0 </t>
  </si>
  <si>
    <t>Higbee, Tyler</t>
  </si>
  <si>
    <t>16/4</t>
  </si>
  <si>
    <t>Dotson, Kevin</t>
  </si>
  <si>
    <t>0-3/4</t>
  </si>
  <si>
    <t>Andrews, David</t>
  </si>
  <si>
    <t>IN15</t>
  </si>
  <si>
    <t xml:space="preserve">5-2 </t>
  </si>
  <si>
    <t>Matthews, Jake</t>
  </si>
  <si>
    <t>14/1 (6)</t>
  </si>
  <si>
    <t>ATN</t>
  </si>
  <si>
    <t>Banks, Aaron</t>
  </si>
  <si>
    <t>Williams, Jonah C.</t>
  </si>
  <si>
    <t>Walker, Rasheed</t>
  </si>
  <si>
    <t>Faalele, Daniel</t>
  </si>
  <si>
    <t>Radunz, Dillon</t>
  </si>
  <si>
    <t>0-0/0-0/4</t>
  </si>
  <si>
    <t>Scharping, Max</t>
  </si>
  <si>
    <t>21/11</t>
  </si>
  <si>
    <t>4-2/4</t>
  </si>
  <si>
    <t>LG T</t>
  </si>
  <si>
    <t>0-2 / 0-2</t>
  </si>
  <si>
    <t>McCray, Justin</t>
  </si>
  <si>
    <t>20/12</t>
  </si>
  <si>
    <t>Andrews, Josh</t>
  </si>
  <si>
    <t>Lawrence, Demarcus</t>
  </si>
  <si>
    <t>14/2</t>
  </si>
  <si>
    <t>6-8</t>
  </si>
  <si>
    <t xml:space="preserve">6-8 </t>
  </si>
  <si>
    <t>6-6</t>
  </si>
  <si>
    <t>6-12-4*</t>
  </si>
  <si>
    <t>5-9</t>
  </si>
  <si>
    <t>Parsons, Micah</t>
  </si>
  <si>
    <t>21/1 (12)</t>
  </si>
  <si>
    <t>21/1 (4)</t>
  </si>
  <si>
    <t>66-12-9*</t>
  </si>
  <si>
    <t>55-12-4*/5-12-4*</t>
  </si>
  <si>
    <t>Godchaux, Davon</t>
  </si>
  <si>
    <t>Paschal, Josh</t>
  </si>
  <si>
    <t>Hall, Logan</t>
  </si>
  <si>
    <t>Peko, Kyle</t>
  </si>
  <si>
    <t>IN/34</t>
  </si>
  <si>
    <t>Queen, Patrick</t>
  </si>
  <si>
    <t>20/1 (26)</t>
  </si>
  <si>
    <t>20/1 (12)</t>
  </si>
  <si>
    <t>44-7</t>
  </si>
  <si>
    <t>45-3</t>
  </si>
  <si>
    <t>05-7</t>
  </si>
  <si>
    <t>Gay, Willie</t>
  </si>
  <si>
    <t>20/1 (11)</t>
  </si>
  <si>
    <t>Bolton, Nick</t>
  </si>
  <si>
    <t>56-4</t>
  </si>
  <si>
    <t>Ingram, Melvin</t>
  </si>
  <si>
    <t>12/1 (18)</t>
  </si>
  <si>
    <t>04-7</t>
  </si>
  <si>
    <t>6-3/06-3</t>
  </si>
  <si>
    <t>5-11</t>
  </si>
  <si>
    <t>56-10</t>
  </si>
  <si>
    <t>45-12-5*</t>
  </si>
  <si>
    <t>Jones, Patrick</t>
  </si>
  <si>
    <t>00-7</t>
  </si>
  <si>
    <t>Bailey, Markus</t>
  </si>
  <si>
    <t>Bates, Jessie</t>
  </si>
  <si>
    <t>18/1 (16)</t>
  </si>
  <si>
    <t>22/1 (3)</t>
  </si>
  <si>
    <t>22/1 (19)</t>
  </si>
  <si>
    <t>Elliott, DeShon</t>
  </si>
  <si>
    <t xml:space="preserve">45 </t>
  </si>
  <si>
    <t>Slay, Darius</t>
  </si>
  <si>
    <t>Grant, Richie</t>
  </si>
  <si>
    <t>Fulton, Kristian</t>
  </si>
  <si>
    <t>Williams, Garrett</t>
  </si>
  <si>
    <t>Maye, Marcus</t>
  </si>
  <si>
    <t>Averett, Anthony</t>
  </si>
  <si>
    <t>Joseph, Kelvin</t>
  </si>
  <si>
    <t>Evans, Chris</t>
  </si>
  <si>
    <t>KR</t>
  </si>
  <si>
    <t>0-5  17</t>
  </si>
  <si>
    <t>Cooper, Pharoh</t>
  </si>
  <si>
    <t>IN/27</t>
  </si>
  <si>
    <t>Eskridge, Dee</t>
  </si>
  <si>
    <t>Jones, Charlie</t>
  </si>
  <si>
    <t>Cooke, Logan</t>
  </si>
  <si>
    <t>McPherson, Evan</t>
  </si>
  <si>
    <t>DALLAS COWBOYS -- Tim Boller</t>
  </si>
  <si>
    <t>Prescott, Dak</t>
  </si>
  <si>
    <t>IN/1(7)</t>
  </si>
  <si>
    <t xml:space="preserve">Mariota, Marcus </t>
  </si>
  <si>
    <t>15/1 (2)</t>
  </si>
  <si>
    <t>IN/1(10)</t>
  </si>
  <si>
    <t>2 attempts</t>
  </si>
  <si>
    <t>28 Att</t>
  </si>
  <si>
    <t>Stidham, Jarrett</t>
  </si>
  <si>
    <t>44 attempts</t>
  </si>
  <si>
    <t>4 attempts</t>
  </si>
  <si>
    <t>Dillon, A.J.</t>
  </si>
  <si>
    <t>RB</t>
  </si>
  <si>
    <t>0-4  186</t>
  </si>
  <si>
    <t>0-2  187</t>
  </si>
  <si>
    <t>0-0  46</t>
  </si>
  <si>
    <t>Dowdle, Rico</t>
  </si>
  <si>
    <t>0-2  63</t>
  </si>
  <si>
    <t>Chubb, Nick</t>
  </si>
  <si>
    <t>18/1 (15)</t>
  </si>
  <si>
    <t>0-3  302</t>
  </si>
  <si>
    <t>0-5  228</t>
  </si>
  <si>
    <t>0-5  190</t>
  </si>
  <si>
    <t>0-4  298</t>
  </si>
  <si>
    <t>0-0  192</t>
  </si>
  <si>
    <t>Abanikanda, Israel</t>
  </si>
  <si>
    <t>0-0  22</t>
  </si>
  <si>
    <t>McKinnon, Jerick</t>
  </si>
  <si>
    <t>14/3</t>
  </si>
  <si>
    <t>IN/25</t>
  </si>
  <si>
    <t>0-0  72</t>
  </si>
  <si>
    <t>0-5  12</t>
  </si>
  <si>
    <t>HB KR</t>
  </si>
  <si>
    <t>0-0  81</t>
  </si>
  <si>
    <t>0-4  150</t>
  </si>
  <si>
    <t>0-3 159</t>
  </si>
  <si>
    <t>0-0 52</t>
  </si>
  <si>
    <t>Godwin, Chris</t>
  </si>
  <si>
    <t>Downs, Josh</t>
  </si>
  <si>
    <t>Brown, Noah</t>
  </si>
  <si>
    <t>St. Brown, Equanimeous</t>
  </si>
  <si>
    <t>Shepard, Sterling</t>
  </si>
  <si>
    <t>Claypool, Chase</t>
  </si>
  <si>
    <t>Fant, Noah</t>
  </si>
  <si>
    <t>19/1 (20)</t>
  </si>
  <si>
    <t>0-2/0</t>
  </si>
  <si>
    <t>Ogletree, Andrew</t>
  </si>
  <si>
    <t>0-2/5</t>
  </si>
  <si>
    <t>Krull, Lucas</t>
  </si>
  <si>
    <t>Dulcich, Greg</t>
  </si>
  <si>
    <t>McKivitz, Colton</t>
  </si>
  <si>
    <t>RG T</t>
  </si>
  <si>
    <t>Jones, Broderick</t>
  </si>
  <si>
    <t>23/1 (14)</t>
  </si>
  <si>
    <t>Allegretti, Nick</t>
  </si>
  <si>
    <t>Morris, Quintin</t>
  </si>
  <si>
    <t>McGovern, Connor D.</t>
  </si>
  <si>
    <t>4-2/0-2/4</t>
  </si>
  <si>
    <t>Green, Kendrick</t>
  </si>
  <si>
    <t>Oluwatimi, Olu</t>
  </si>
  <si>
    <t>Bates, Ryan</t>
  </si>
  <si>
    <t>0-3/0-3/4</t>
  </si>
  <si>
    <t>C/T/TE</t>
  </si>
  <si>
    <t>0-2/0-2/4</t>
  </si>
  <si>
    <t>Bredeson, Ben</t>
  </si>
  <si>
    <t>Heck, Charlie</t>
  </si>
  <si>
    <t>McFadden, Jordan</t>
  </si>
  <si>
    <t>Neal, Evan</t>
  </si>
  <si>
    <t>Jones, Chris</t>
  </si>
  <si>
    <t>6-12-5*</t>
  </si>
  <si>
    <t>5-10/0-10</t>
  </si>
  <si>
    <t xml:space="preserve">6-9 </t>
  </si>
  <si>
    <t>5-12-2*</t>
  </si>
  <si>
    <t>Graham, Brandon</t>
  </si>
  <si>
    <t>10/1 (13)</t>
  </si>
  <si>
    <t>6-12 1</t>
  </si>
  <si>
    <t>55-9</t>
  </si>
  <si>
    <t>44-10</t>
  </si>
  <si>
    <t>Billings, Andrew</t>
  </si>
  <si>
    <t>Saunders, Khalen</t>
  </si>
  <si>
    <t>Fowler, Dante</t>
  </si>
  <si>
    <t>15/1 (3)</t>
  </si>
  <si>
    <t>IN/20</t>
  </si>
  <si>
    <t>4-5/04-5</t>
  </si>
  <si>
    <t>05-12-5*</t>
  </si>
  <si>
    <t>40-6</t>
  </si>
  <si>
    <t>Woods, Al</t>
  </si>
  <si>
    <t>10/4</t>
  </si>
  <si>
    <t>23/12</t>
  </si>
  <si>
    <t>Davidson, Marlon</t>
  </si>
  <si>
    <t>Elliss, Kaden</t>
  </si>
  <si>
    <t>56-11</t>
  </si>
  <si>
    <t>Kendricks, Eric</t>
  </si>
  <si>
    <t>65-7</t>
  </si>
  <si>
    <t xml:space="preserve">65-0 </t>
  </si>
  <si>
    <t>66-2</t>
  </si>
  <si>
    <t>Harrison, Malik</t>
  </si>
  <si>
    <t>Harris, Christian</t>
  </si>
  <si>
    <t>Hoecht, Michael</t>
  </si>
  <si>
    <t>Dimukeje, Victor</t>
  </si>
  <si>
    <t>Basham, Boogie</t>
  </si>
  <si>
    <t>Malone, DeAngelo</t>
  </si>
  <si>
    <t>Ward, Jimmie</t>
  </si>
  <si>
    <t>14/1 (30)</t>
  </si>
  <si>
    <t>Hyde, Micah</t>
  </si>
  <si>
    <t>13/5</t>
  </si>
  <si>
    <t xml:space="preserve">56 </t>
  </si>
  <si>
    <t>SS/PR</t>
  </si>
  <si>
    <t>S/PR</t>
  </si>
  <si>
    <t>S/LP/KR</t>
  </si>
  <si>
    <t>Carter II, Michael</t>
  </si>
  <si>
    <t>King, Desmond</t>
  </si>
  <si>
    <t>CB/LP</t>
  </si>
  <si>
    <t>CB/LP/KR</t>
  </si>
  <si>
    <t>CB/PR/LK</t>
  </si>
  <si>
    <t>CB/KR</t>
  </si>
  <si>
    <t>Amadi, Ugo</t>
  </si>
  <si>
    <t>SEN</t>
  </si>
  <si>
    <t>Clark, Kei'Trel</t>
  </si>
  <si>
    <t>White, Tre'Davious</t>
  </si>
  <si>
    <t>17/1 (27)</t>
  </si>
  <si>
    <t>17/1 (9)</t>
  </si>
  <si>
    <t>Johnston, Cameron</t>
  </si>
  <si>
    <t>McManus, Brandon</t>
  </si>
  <si>
    <t>13/FA</t>
  </si>
  <si>
    <t>Mayfield, Baker</t>
  </si>
  <si>
    <t>18/1 (1)</t>
  </si>
  <si>
    <t>Garoppolo, Jimmy</t>
  </si>
  <si>
    <t>IN/1(26)</t>
  </si>
  <si>
    <t>89 attempts</t>
  </si>
  <si>
    <t>63 attempts</t>
  </si>
  <si>
    <t>27 attempts</t>
  </si>
  <si>
    <t>Singletary, Devin</t>
  </si>
  <si>
    <t>0-5  177</t>
  </si>
  <si>
    <t>0-2  188</t>
  </si>
  <si>
    <t>4-2  156</t>
  </si>
  <si>
    <t>Hunt, Kareem</t>
  </si>
  <si>
    <t>17/1 (7)</t>
  </si>
  <si>
    <t>0-2  123</t>
  </si>
  <si>
    <t>0-2  78</t>
  </si>
  <si>
    <t>0-4  198</t>
  </si>
  <si>
    <t>HB/FL</t>
  </si>
  <si>
    <t>0-5  43</t>
  </si>
  <si>
    <t>0-0  181</t>
  </si>
  <si>
    <t>0-0  272</t>
  </si>
  <si>
    <t>Taylor, Patrick</t>
  </si>
  <si>
    <t>0-0  10</t>
  </si>
  <si>
    <t>0-4  23</t>
  </si>
  <si>
    <t>Adams, Davante</t>
  </si>
  <si>
    <t>Waddle, Jaylen</t>
  </si>
  <si>
    <t>21/1 (6)</t>
  </si>
  <si>
    <t>21/1 (22)</t>
  </si>
  <si>
    <t>Reynolds, Josh</t>
  </si>
  <si>
    <t>Thompkins, Deven</t>
  </si>
  <si>
    <t>LP/KR</t>
  </si>
  <si>
    <t>Bell, Ronnie</t>
  </si>
  <si>
    <t>Brown, Pharaoh</t>
  </si>
  <si>
    <t>5-4/5</t>
  </si>
  <si>
    <t>Thomas, Ian</t>
  </si>
  <si>
    <t>0-5/0</t>
  </si>
  <si>
    <t>Whyle, Josh</t>
  </si>
  <si>
    <t>McGlinchey, Mike</t>
  </si>
  <si>
    <t>18/1 (9)</t>
  </si>
  <si>
    <t>18/1 (23)</t>
  </si>
  <si>
    <t>Scruggs, Juice</t>
  </si>
  <si>
    <t>Patrick, Lucas</t>
  </si>
  <si>
    <t>4-3 / 0-3</t>
  </si>
  <si>
    <t>C/G/TE</t>
  </si>
  <si>
    <t>Okorafor, Chukwuma</t>
  </si>
  <si>
    <t>4-4/0</t>
  </si>
  <si>
    <t>Peters, Jason</t>
  </si>
  <si>
    <t>04/FA</t>
  </si>
  <si>
    <t>IN/11</t>
  </si>
  <si>
    <t>LT G</t>
  </si>
  <si>
    <t>Morris, Wanya</t>
  </si>
  <si>
    <t>Neuzil, Ryan</t>
  </si>
  <si>
    <t>Pryor, Matt</t>
  </si>
  <si>
    <t>20/11</t>
  </si>
  <si>
    <t>4-0 / 0-0</t>
  </si>
  <si>
    <t>Edoga, Chuma</t>
  </si>
  <si>
    <t>Shatley, Tyler</t>
  </si>
  <si>
    <t>C/TE</t>
  </si>
  <si>
    <t>0-4/4</t>
  </si>
  <si>
    <t>Hance, Blake</t>
  </si>
  <si>
    <t>4-0/4</t>
  </si>
  <si>
    <t>Hubbard, Sam</t>
  </si>
  <si>
    <t>55-10/5-10</t>
  </si>
  <si>
    <t>4-8/00-8</t>
  </si>
  <si>
    <t>Slaton, T.J.</t>
  </si>
  <si>
    <t>Hughes, Jerry</t>
  </si>
  <si>
    <t>10/1 (31)</t>
  </si>
  <si>
    <t>4-11</t>
  </si>
  <si>
    <t>00-10</t>
  </si>
  <si>
    <t>Land, Isaiah</t>
  </si>
  <si>
    <t>Tonga, Khyiris</t>
  </si>
  <si>
    <t>Green, Rasheem</t>
  </si>
  <si>
    <t>Street, Kentavius</t>
  </si>
  <si>
    <t>End T</t>
  </si>
  <si>
    <t>McGill, T.Y.</t>
  </si>
  <si>
    <t>22/16</t>
  </si>
  <si>
    <t>Davis, Demario</t>
  </si>
  <si>
    <t>12/3</t>
  </si>
  <si>
    <t>65-10</t>
  </si>
  <si>
    <t>56-5</t>
  </si>
  <si>
    <t xml:space="preserve">65-6 </t>
  </si>
  <si>
    <t>66-6</t>
  </si>
  <si>
    <t>46-7</t>
  </si>
  <si>
    <t>56-8</t>
  </si>
  <si>
    <t>44-4</t>
  </si>
  <si>
    <t>Franklin, Zaire</t>
  </si>
  <si>
    <t>18/10</t>
  </si>
  <si>
    <t>Smith, Preston</t>
  </si>
  <si>
    <t>05-12-4*</t>
  </si>
  <si>
    <t xml:space="preserve">04-7 </t>
  </si>
  <si>
    <t>44-12-6*</t>
  </si>
  <si>
    <t>45-6</t>
  </si>
  <si>
    <t>04-12-1*</t>
  </si>
  <si>
    <t>Cunningham, Zach</t>
  </si>
  <si>
    <t>17/1 (28)</t>
  </si>
  <si>
    <t xml:space="preserve">45-6 </t>
  </si>
  <si>
    <t>06-4</t>
  </si>
  <si>
    <t>Wilson, Mack</t>
  </si>
  <si>
    <t>Golden, Markus</t>
  </si>
  <si>
    <t>44-5</t>
  </si>
  <si>
    <t>45-12-3*</t>
  </si>
  <si>
    <t>04-12-5*</t>
  </si>
  <si>
    <t>05-12-6*</t>
  </si>
  <si>
    <t>Hansen, Jake</t>
  </si>
  <si>
    <t>Quarterman, Shaquille</t>
  </si>
  <si>
    <t>Johnson, Kyron</t>
  </si>
  <si>
    <t>22/13</t>
  </si>
  <si>
    <t>Jenkins, Rayshawn</t>
  </si>
  <si>
    <t>17/10</t>
  </si>
  <si>
    <t>Brents, Julius</t>
  </si>
  <si>
    <t>Howard, Xavien</t>
  </si>
  <si>
    <t>Sutton, Cameron</t>
  </si>
  <si>
    <t>Johnson, Taron</t>
  </si>
  <si>
    <t>Darby, Ronald</t>
  </si>
  <si>
    <t>Elam, Kaiir</t>
  </si>
  <si>
    <t>22/1 (23)</t>
  </si>
  <si>
    <t>Ya-Sin, Rock</t>
  </si>
  <si>
    <t>Mathis, Damarri</t>
  </si>
  <si>
    <t>Henderson, C.J.</t>
  </si>
  <si>
    <t>20/1 (9)</t>
  </si>
  <si>
    <t>McLeod, Rodney</t>
  </si>
  <si>
    <t>12/FA</t>
  </si>
  <si>
    <t>LLB/SS</t>
  </si>
  <si>
    <t>64-0/64</t>
  </si>
  <si>
    <t xml:space="preserve">50 </t>
  </si>
  <si>
    <t>STL</t>
  </si>
  <si>
    <t>Sheffield, Kendall</t>
  </si>
  <si>
    <t>DB/KR</t>
  </si>
  <si>
    <t>Butker, Harrison</t>
  </si>
  <si>
    <t>Wishnowsky, Mitch</t>
  </si>
  <si>
    <t>DETROIT LIONS -- Mick</t>
  </si>
  <si>
    <t>Stafford, Matthew</t>
  </si>
  <si>
    <t>09/1 (1)</t>
  </si>
  <si>
    <t>IN/1(9)</t>
  </si>
  <si>
    <t>96 attempts</t>
  </si>
  <si>
    <t>Mullens, Nick</t>
  </si>
  <si>
    <t>25 attempts</t>
  </si>
  <si>
    <t>30 attempts</t>
  </si>
  <si>
    <t>0 attempts</t>
  </si>
  <si>
    <t>Williams, Kyren</t>
  </si>
  <si>
    <t>0-0  35</t>
  </si>
  <si>
    <t>Gibbs, Jahmyr</t>
  </si>
  <si>
    <t>23/1 (12)</t>
  </si>
  <si>
    <t>0-0  182</t>
  </si>
  <si>
    <t>Harris, Damien</t>
  </si>
  <si>
    <t>20/1 (21)</t>
  </si>
  <si>
    <t>0-4  106</t>
  </si>
  <si>
    <t>0-0  202</t>
  </si>
  <si>
    <t>0-4  137</t>
  </si>
  <si>
    <t>Johnson, D'Ernest</t>
  </si>
  <si>
    <t>4-4  100</t>
  </si>
  <si>
    <t>0-3  33</t>
  </si>
  <si>
    <t>Jackson, Deon</t>
  </si>
  <si>
    <t>0-0  68</t>
  </si>
  <si>
    <t>Benjamin, Eno</t>
  </si>
  <si>
    <t>0-0  77</t>
  </si>
  <si>
    <t>Smith-Njigba, Jaxon</t>
  </si>
  <si>
    <t>23/1 (20)</t>
  </si>
  <si>
    <t>Hyatt, Jalin</t>
  </si>
  <si>
    <t>Bateman, Rashod</t>
  </si>
  <si>
    <t>Agholor, Nelson</t>
  </si>
  <si>
    <t>15/1 (20)</t>
  </si>
  <si>
    <t>Agnew, Jamal</t>
  </si>
  <si>
    <t>LK LP</t>
  </si>
  <si>
    <t>DB/PR/LK</t>
  </si>
  <si>
    <t>DB/LP/KR</t>
  </si>
  <si>
    <t>Hockenson, T.J.</t>
  </si>
  <si>
    <t>19/1 (8)</t>
  </si>
  <si>
    <t>19/1 (12)</t>
  </si>
  <si>
    <t>Swaim, Geoff</t>
  </si>
  <si>
    <t>5/5-3</t>
  </si>
  <si>
    <t>4-4/5</t>
  </si>
  <si>
    <t>Wilcox, Mitchell</t>
  </si>
  <si>
    <t>Lindstrom, Chris</t>
  </si>
  <si>
    <t>19/1 (14)</t>
  </si>
  <si>
    <t>Biadasz, Tyler</t>
  </si>
  <si>
    <t>Leno, Charles</t>
  </si>
  <si>
    <t>14/7</t>
  </si>
  <si>
    <t>Daniels, James</t>
  </si>
  <si>
    <t>4-5/0-5</t>
  </si>
  <si>
    <t>Jackson, Alaric</t>
  </si>
  <si>
    <t>Mitchell, Max</t>
  </si>
  <si>
    <t>Wanogho, Prince Tega</t>
  </si>
  <si>
    <t>Newman-Johnson, Xavier</t>
  </si>
  <si>
    <t>French, Wesley</t>
  </si>
  <si>
    <t>Phillips, Harrison</t>
  </si>
  <si>
    <t>Jenkins, John</t>
  </si>
  <si>
    <t>13/3</t>
  </si>
  <si>
    <t>F41 (8th)</t>
  </si>
  <si>
    <t>Jones, Travis</t>
  </si>
  <si>
    <t>Watts, Armon</t>
  </si>
  <si>
    <t>Young, Chase</t>
  </si>
  <si>
    <t>20/1 (2)</t>
  </si>
  <si>
    <t>Toohill, Casey</t>
  </si>
  <si>
    <t>Jackson, Drake</t>
  </si>
  <si>
    <t>Strong, Kevin</t>
  </si>
  <si>
    <t>Hurst, Maurice</t>
  </si>
  <si>
    <t xml:space="preserve">0-1 </t>
  </si>
  <si>
    <t>Wooden, Colby</t>
  </si>
  <si>
    <t>Walker, Anthony</t>
  </si>
  <si>
    <t>50-5</t>
  </si>
  <si>
    <t>Chubb, Bradley</t>
  </si>
  <si>
    <t>05-10</t>
  </si>
  <si>
    <t xml:space="preserve">46-11 </t>
  </si>
  <si>
    <t>04-12-6*</t>
  </si>
  <si>
    <t>Niemann, Nick</t>
  </si>
  <si>
    <t>Walker, Quay</t>
  </si>
  <si>
    <t>22/1 (22)</t>
  </si>
  <si>
    <t>Herbig, Nick</t>
  </si>
  <si>
    <t>Okwara, Julian</t>
  </si>
  <si>
    <t>00-8/0-8</t>
  </si>
  <si>
    <t>Harrison, Ronnie</t>
  </si>
  <si>
    <t>Walker, Mykal</t>
  </si>
  <si>
    <t>60-0</t>
  </si>
  <si>
    <t>Reed, Malik</t>
  </si>
  <si>
    <t>04-4</t>
  </si>
  <si>
    <t xml:space="preserve">04-11 </t>
  </si>
  <si>
    <t>Asamoah, Brian</t>
  </si>
  <si>
    <t>Peppers, Jabrill</t>
  </si>
  <si>
    <t>17/1 (25)</t>
  </si>
  <si>
    <t>SS LP</t>
  </si>
  <si>
    <t>SS/PR/KR</t>
  </si>
  <si>
    <t>FS/LP/KR</t>
  </si>
  <si>
    <t>Williams, Marcus</t>
  </si>
  <si>
    <t>17/1 (20)</t>
  </si>
  <si>
    <t>Jones, Jaylon V.</t>
  </si>
  <si>
    <t>Owens, Jonathan</t>
  </si>
  <si>
    <t>Edwards, Mike</t>
  </si>
  <si>
    <t>Wallace, Levi</t>
  </si>
  <si>
    <t>Stokes, Eric</t>
  </si>
  <si>
    <t>21/1 (29)</t>
  </si>
  <si>
    <t>21/1 (10)</t>
  </si>
  <si>
    <t>Taylor, Ja'Sir</t>
  </si>
  <si>
    <t>Moseley, Emmanuel</t>
  </si>
  <si>
    <t>Fox, Jack</t>
  </si>
  <si>
    <t>Prater, Matt</t>
  </si>
  <si>
    <t>06/FA</t>
  </si>
  <si>
    <t>10,9/12,9/12,7,6/11/12tothe39;  m on 12;  TB on 5,9;  32,21,LG</t>
  </si>
  <si>
    <t>GREEN BAY PACKERS -- Butch</t>
  </si>
  <si>
    <t>O'Connell, Aidan</t>
  </si>
  <si>
    <t>Howell, Sam</t>
  </si>
  <si>
    <t>Rush, Cooper</t>
  </si>
  <si>
    <t>47 attempts</t>
  </si>
  <si>
    <t>Taylor, Jonathan</t>
  </si>
  <si>
    <t>20/1 (5)</t>
  </si>
  <si>
    <t>0-0  332</t>
  </si>
  <si>
    <t>0-0  232</t>
  </si>
  <si>
    <t>White, Rachaad</t>
  </si>
  <si>
    <t>0-0  129</t>
  </si>
  <si>
    <t>Moore, Rondale</t>
  </si>
  <si>
    <t>Ogunbowale, Dare</t>
  </si>
  <si>
    <t>0-7  42</t>
  </si>
  <si>
    <t>0-0  43</t>
  </si>
  <si>
    <t>0-0  32</t>
  </si>
  <si>
    <t>0-0  11</t>
  </si>
  <si>
    <t>Diggs, Stefon</t>
  </si>
  <si>
    <t>FL/PR</t>
  </si>
  <si>
    <t>Pickens, George</t>
  </si>
  <si>
    <t>Renfrow, Hunter</t>
  </si>
  <si>
    <t>WR LP</t>
  </si>
  <si>
    <t>Thomas, Michael</t>
  </si>
  <si>
    <t>Douglas, Demario</t>
  </si>
  <si>
    <t>Pitts, Kyle</t>
  </si>
  <si>
    <t>21/1 (7)</t>
  </si>
  <si>
    <t>Trautman, Adam</t>
  </si>
  <si>
    <t>4-0/5</t>
  </si>
  <si>
    <t>Lewis, Marcedes</t>
  </si>
  <si>
    <t>06/1 (28)</t>
  </si>
  <si>
    <t>5  4-4-3-(4.9)  dot</t>
  </si>
  <si>
    <t>4  4-4-2-10.6(4.3)  25</t>
  </si>
  <si>
    <t>4-4  4-3-0-9.7(2.9)  31</t>
  </si>
  <si>
    <t>Gray, Noah</t>
  </si>
  <si>
    <t>Tom, Zach</t>
  </si>
  <si>
    <t>Raimann, Bernhard</t>
  </si>
  <si>
    <t>Risner, Dalton</t>
  </si>
  <si>
    <t>Fortner, Luke</t>
  </si>
  <si>
    <t>Rhyan, Sean</t>
  </si>
  <si>
    <t>Carman, Jackson</t>
  </si>
  <si>
    <t>Morrissey, Jimmy</t>
  </si>
  <si>
    <t>Colon, Trystan</t>
  </si>
  <si>
    <t>23/1 (3)</t>
  </si>
  <si>
    <t>Ogunjobi, Larry</t>
  </si>
  <si>
    <t>White, Keion</t>
  </si>
  <si>
    <t>Omenihu, Charles</t>
  </si>
  <si>
    <t>Fotu, Leki</t>
  </si>
  <si>
    <t>Blackson, Angelo</t>
  </si>
  <si>
    <t>Edwards, T.J.</t>
  </si>
  <si>
    <t>55-4</t>
  </si>
  <si>
    <t>55-3</t>
  </si>
  <si>
    <t xml:space="preserve">44-4 </t>
  </si>
  <si>
    <t>Van Ginkel, Andrew</t>
  </si>
  <si>
    <t>05-2</t>
  </si>
  <si>
    <t xml:space="preserve">05-8 </t>
  </si>
  <si>
    <t>Roberts, Elandon</t>
  </si>
  <si>
    <t xml:space="preserve">04-4 </t>
  </si>
  <si>
    <t>LB/BB</t>
  </si>
  <si>
    <t>04-0/4-0</t>
  </si>
  <si>
    <t>Elliss, Christian</t>
  </si>
  <si>
    <t>Reese, Otis</t>
  </si>
  <si>
    <t>Russell, J.J.</t>
  </si>
  <si>
    <t>Wooten, Chandler</t>
  </si>
  <si>
    <t>Rhattigan, Jon</t>
  </si>
  <si>
    <t>23/13</t>
  </si>
  <si>
    <t>23/1 (9)</t>
  </si>
  <si>
    <t>Hooker, Amani</t>
  </si>
  <si>
    <t>Valentine, Carrington</t>
  </si>
  <si>
    <t>Bell, D'Anthony</t>
  </si>
  <si>
    <t>44/44-0</t>
  </si>
  <si>
    <t>Jackson, Michael</t>
  </si>
  <si>
    <t>Bryant, Myles</t>
  </si>
  <si>
    <t>Abram, Johnathan</t>
  </si>
  <si>
    <t>19/1 (27)</t>
  </si>
  <si>
    <t>Hicks, Elijah</t>
  </si>
  <si>
    <t>Johnson, John</t>
  </si>
  <si>
    <t>17/1 (23)</t>
  </si>
  <si>
    <t>St-Juste, Benjamin</t>
  </si>
  <si>
    <t>Washington, Montrell</t>
  </si>
  <si>
    <t>Reagor, Jalen</t>
  </si>
  <si>
    <t>Shenault, Laviska</t>
  </si>
  <si>
    <t>Grupe, Blake</t>
  </si>
  <si>
    <t>Cole, A.J.</t>
  </si>
  <si>
    <t>Stroud, C.J.</t>
  </si>
  <si>
    <t>Jones, Mac</t>
  </si>
  <si>
    <t>21/1 (15)</t>
  </si>
  <si>
    <t>Trask, Kyle</t>
  </si>
  <si>
    <t>1 attempt</t>
  </si>
  <si>
    <t>Gainwell, Kenneth</t>
  </si>
  <si>
    <t>0-0  53</t>
  </si>
  <si>
    <t>0-4  68</t>
  </si>
  <si>
    <t>Hill, Justice</t>
  </si>
  <si>
    <t>0-2  58</t>
  </si>
  <si>
    <t>Hill, Taysom</t>
  </si>
  <si>
    <t>HB/TE</t>
  </si>
  <si>
    <t>0-0/0  27</t>
  </si>
  <si>
    <t>QB/KR</t>
  </si>
  <si>
    <t>Mitchell, Keaton</t>
  </si>
  <si>
    <t>0-0  47</t>
  </si>
  <si>
    <t>Jeudy, Jerry</t>
  </si>
  <si>
    <t>20/1 (24)</t>
  </si>
  <si>
    <t>Raymond, Kalif</t>
  </si>
  <si>
    <t>Tolbert, Jalen</t>
  </si>
  <si>
    <t>Jefferson, Van</t>
  </si>
  <si>
    <t>Miller, Scotty</t>
  </si>
  <si>
    <t>Waller, Darren</t>
  </si>
  <si>
    <t>IN/52</t>
  </si>
  <si>
    <t>Moreau, Foster</t>
  </si>
  <si>
    <t>0-5/4</t>
  </si>
  <si>
    <t>Mundt, Johnny</t>
  </si>
  <si>
    <t>Froholdt, Hjalte</t>
  </si>
  <si>
    <t>Jenkins, Elgton</t>
  </si>
  <si>
    <t>LG/T</t>
  </si>
  <si>
    <t>LG T C</t>
  </si>
  <si>
    <t>6-7 / 0-7</t>
  </si>
  <si>
    <t>Cross, Charles</t>
  </si>
  <si>
    <t>Feliciano, Jon</t>
  </si>
  <si>
    <t>IN/39</t>
  </si>
  <si>
    <t>RG C</t>
  </si>
  <si>
    <t>5-2 / 0-2</t>
  </si>
  <si>
    <t>0-2/0-2/0</t>
  </si>
  <si>
    <t>Johnson, Fred</t>
  </si>
  <si>
    <t>Nijman, Yosh</t>
  </si>
  <si>
    <t>Charles, Saahdiq</t>
  </si>
  <si>
    <t>Lowe, Vederian</t>
  </si>
  <si>
    <t>Zavala, Chandler</t>
  </si>
  <si>
    <t>Eichenberg, Liam</t>
  </si>
  <si>
    <t>Pinter, Danny</t>
  </si>
  <si>
    <t>C TE</t>
  </si>
  <si>
    <t>Davis, Jordan</t>
  </si>
  <si>
    <t>22/1 (13)</t>
  </si>
  <si>
    <t>Epenesa, A.J.</t>
  </si>
  <si>
    <t>Barmore, Christian</t>
  </si>
  <si>
    <t>Armstead, Arik</t>
  </si>
  <si>
    <t>15/1 (17)</t>
  </si>
  <si>
    <t>5-8/4-8</t>
  </si>
  <si>
    <t>Collins, Maliek</t>
  </si>
  <si>
    <t>IN/19</t>
  </si>
  <si>
    <t>Wright, Alex</t>
  </si>
  <si>
    <t>Lewis, Tyquan</t>
  </si>
  <si>
    <t>0-5 / 0-5</t>
  </si>
  <si>
    <t>Jones, Dre'Mont</t>
  </si>
  <si>
    <t>Tart, Teair</t>
  </si>
  <si>
    <t>Ford, Poona</t>
  </si>
  <si>
    <t>Jones, Naquan</t>
  </si>
  <si>
    <t>Murray, Kenneth</t>
  </si>
  <si>
    <t>20/1 (18)</t>
  </si>
  <si>
    <t>RLB/ILB</t>
  </si>
  <si>
    <t>05-3</t>
  </si>
  <si>
    <t>Allen, Josh J.</t>
  </si>
  <si>
    <t>06-8</t>
  </si>
  <si>
    <t>05-12-1*</t>
  </si>
  <si>
    <t>LLB End</t>
  </si>
  <si>
    <t>00-6 / 0-6</t>
  </si>
  <si>
    <t>Robinson, Mark</t>
  </si>
  <si>
    <t>Riley, Duke</t>
  </si>
  <si>
    <t xml:space="preserve">00-3 </t>
  </si>
  <si>
    <t>Smith, Andre</t>
  </si>
  <si>
    <t>Ojabo, David</t>
  </si>
  <si>
    <t>Muma, Chad</t>
  </si>
  <si>
    <t>Milano, Matt</t>
  </si>
  <si>
    <t>64-4</t>
  </si>
  <si>
    <t xml:space="preserve">50-6 </t>
  </si>
  <si>
    <t>Hooker, Malik</t>
  </si>
  <si>
    <t>17/1 (15)</t>
  </si>
  <si>
    <t>Jones, Brandon</t>
  </si>
  <si>
    <t>Stephens, Brandon</t>
  </si>
  <si>
    <t>McCollum, Zyon</t>
  </si>
  <si>
    <t>Oliver, Isaiah</t>
  </si>
  <si>
    <t>Molden, Elijah</t>
  </si>
  <si>
    <t>Jackson, Theo</t>
  </si>
  <si>
    <t>Diggs, Trevon</t>
  </si>
  <si>
    <t>Patterson, Riley</t>
  </si>
  <si>
    <t>Stonehouse, Ryan</t>
  </si>
  <si>
    <t>INDIANAPOLIS COLTS -- Jody</t>
  </si>
  <si>
    <t>Hurts, Jalen</t>
  </si>
  <si>
    <t>Winston, Jameis</t>
  </si>
  <si>
    <t>15/1 (1)</t>
  </si>
  <si>
    <t>Lock, Drew</t>
  </si>
  <si>
    <t>19/1 (2)</t>
  </si>
  <si>
    <t>Harris, Najee</t>
  </si>
  <si>
    <t>21/1 (24)</t>
  </si>
  <si>
    <t>0-3  272</t>
  </si>
  <si>
    <t>0-4  307</t>
  </si>
  <si>
    <t>Foreman, D'Onta</t>
  </si>
  <si>
    <t>0-0  203</t>
  </si>
  <si>
    <t>0-2  133</t>
  </si>
  <si>
    <t>0-0   22</t>
  </si>
  <si>
    <t>Higgins, Tee</t>
  </si>
  <si>
    <t>Lazard, Allen</t>
  </si>
  <si>
    <t>Dotson, Jahan</t>
  </si>
  <si>
    <t>22/1 (16)</t>
  </si>
  <si>
    <t>Powell, Brandon</t>
  </si>
  <si>
    <t>HB/LP/LK</t>
  </si>
  <si>
    <t>0-0  17</t>
  </si>
  <si>
    <t>Kittle, George</t>
  </si>
  <si>
    <t xml:space="preserve">6-0 </t>
  </si>
  <si>
    <t>4/4-2</t>
  </si>
  <si>
    <t>LaPorta, Sam</t>
  </si>
  <si>
    <t>23/1 (16)</t>
  </si>
  <si>
    <t>Schoonmaker, Luke</t>
  </si>
  <si>
    <t>Strange, Brenton</t>
  </si>
  <si>
    <t>Thomas, Logan</t>
  </si>
  <si>
    <t>Smythe, Durham</t>
  </si>
  <si>
    <t>0-4/0</t>
  </si>
  <si>
    <t>Hurst, James</t>
  </si>
  <si>
    <t>IN/38</t>
  </si>
  <si>
    <t>T G TE</t>
  </si>
  <si>
    <t>0-4/0-4/4</t>
  </si>
  <si>
    <t>Simpson, John</t>
  </si>
  <si>
    <t>Herbig, Nate</t>
  </si>
  <si>
    <t>5-4 / 0-4</t>
  </si>
  <si>
    <t>Pipkins, Trey</t>
  </si>
  <si>
    <t>Fant, George</t>
  </si>
  <si>
    <t>Hainsey, Robert</t>
  </si>
  <si>
    <t>Warren, Carter</t>
  </si>
  <si>
    <t>Freeland, Blake</t>
  </si>
  <si>
    <t>Levin, Corey</t>
  </si>
  <si>
    <t>Corbett, Austin</t>
  </si>
  <si>
    <t>Green, Kenyon</t>
  </si>
  <si>
    <t>22/1 (15)</t>
  </si>
  <si>
    <t>Vea, Vita</t>
  </si>
  <si>
    <t>18/1 (12)</t>
  </si>
  <si>
    <t>5-3/5-0</t>
  </si>
  <si>
    <t>NT/BB</t>
  </si>
  <si>
    <t>5-3/4-0</t>
  </si>
  <si>
    <t>Sweat, Montez</t>
  </si>
  <si>
    <t xml:space="preserve">6-10 </t>
  </si>
  <si>
    <t>Sweat, Josh</t>
  </si>
  <si>
    <t>6-12-1*/06-12-1*</t>
  </si>
  <si>
    <t xml:space="preserve">0-10 </t>
  </si>
  <si>
    <t>Odighizuwa, Osa</t>
  </si>
  <si>
    <t>Williams, Jonah</t>
  </si>
  <si>
    <t>McDonald, Will</t>
  </si>
  <si>
    <t>23/1 (15)</t>
  </si>
  <si>
    <t>Murphy, Myles</t>
  </si>
  <si>
    <t>Bryan, Taven</t>
  </si>
  <si>
    <t>18/1 (29)</t>
  </si>
  <si>
    <t xml:space="preserve">4-1 </t>
  </si>
  <si>
    <t>Gallimore, Neville</t>
  </si>
  <si>
    <t>Ossai, Joseph</t>
  </si>
  <si>
    <t>Horton, Dylan</t>
  </si>
  <si>
    <t>Young, Byron A.</t>
  </si>
  <si>
    <t>Mathis, Phidarian</t>
  </si>
  <si>
    <t>Wilson, Logan</t>
  </si>
  <si>
    <t>Edmunds, Tremaine</t>
  </si>
  <si>
    <t>18/1 (26)</t>
  </si>
  <si>
    <t xml:space="preserve">46-5 </t>
  </si>
  <si>
    <t>46-4</t>
  </si>
  <si>
    <t>Barton, Cody</t>
  </si>
  <si>
    <t>Watt, T.J.</t>
  </si>
  <si>
    <t>17/1 (30)</t>
  </si>
  <si>
    <t>IN/1 (8)</t>
  </si>
  <si>
    <t>46-9</t>
  </si>
  <si>
    <t>46-12 10</t>
  </si>
  <si>
    <t>56-12-11*</t>
  </si>
  <si>
    <t>44-11</t>
  </si>
  <si>
    <t>Jennings, Anfernee</t>
  </si>
  <si>
    <t>Oweh, Odafe</t>
  </si>
  <si>
    <t>21/1 (31)</t>
  </si>
  <si>
    <t>Johnson, DJ</t>
  </si>
  <si>
    <t>Carter, Jermaine</t>
  </si>
  <si>
    <t xml:space="preserve">44-0 </t>
  </si>
  <si>
    <t>00-4</t>
  </si>
  <si>
    <t>Hamilton, Kyle</t>
  </si>
  <si>
    <t>22/1 (14)</t>
  </si>
  <si>
    <t>22/1 (6)</t>
  </si>
  <si>
    <t>Hufanga, Talanoa</t>
  </si>
  <si>
    <t>Gilmore, Stephon</t>
  </si>
  <si>
    <t>12/1 (10)</t>
  </si>
  <si>
    <t>Smith, Harrison</t>
  </si>
  <si>
    <t>12/1 (29)</t>
  </si>
  <si>
    <t>Jackson, Adoree'</t>
  </si>
  <si>
    <t>17/1 (18)</t>
  </si>
  <si>
    <t>LCB/PR</t>
  </si>
  <si>
    <t>LCB/LP/LK</t>
  </si>
  <si>
    <t>Turner, DJ</t>
  </si>
  <si>
    <t>Hughes, Mike</t>
  </si>
  <si>
    <t>18/1 (30)</t>
  </si>
  <si>
    <t>Morstead, Thomas</t>
  </si>
  <si>
    <t>09/5</t>
  </si>
  <si>
    <t>Tucker, Justin</t>
  </si>
  <si>
    <t>JACKSONVILLE JAGUARS -- Ryan P.</t>
  </si>
  <si>
    <t>Jones, Daniel</t>
  </si>
  <si>
    <t>19/1 (6)</t>
  </si>
  <si>
    <t>DeVito, Tommy</t>
  </si>
  <si>
    <t>Hall, Breece</t>
  </si>
  <si>
    <t>0-3  80</t>
  </si>
  <si>
    <t>Murray, Latavius</t>
  </si>
  <si>
    <t>13/6</t>
  </si>
  <si>
    <t>0-0  171</t>
  </si>
  <si>
    <t>4-0  119</t>
  </si>
  <si>
    <t>4-3  146</t>
  </si>
  <si>
    <t>0-0  146</t>
  </si>
  <si>
    <t>0-4  140</t>
  </si>
  <si>
    <t>0-2  216</t>
  </si>
  <si>
    <t>0-3 195</t>
  </si>
  <si>
    <t>0-4 266</t>
  </si>
  <si>
    <t>Wilson, Jeff</t>
  </si>
  <si>
    <t>0-0  176</t>
  </si>
  <si>
    <t>0-5  79</t>
  </si>
  <si>
    <t>0-0  126</t>
  </si>
  <si>
    <t>0-0  27</t>
  </si>
  <si>
    <t>0-4  66</t>
  </si>
  <si>
    <t>Ward, Jonathan</t>
  </si>
  <si>
    <t>0-0  3</t>
  </si>
  <si>
    <t>Evans, Darrynton</t>
  </si>
  <si>
    <t>0-2  14</t>
  </si>
  <si>
    <t>Homer, Travis</t>
  </si>
  <si>
    <t>0-2  19</t>
  </si>
  <si>
    <t>0-4  25</t>
  </si>
  <si>
    <t>Jefferson, Justin</t>
  </si>
  <si>
    <t>20/1 (22)</t>
  </si>
  <si>
    <t>Allen, Keenan</t>
  </si>
  <si>
    <t>Ridley, Calvin</t>
  </si>
  <si>
    <t>Jennings, Jauan</t>
  </si>
  <si>
    <t>Robinson, Wan'Dale</t>
  </si>
  <si>
    <t>Pruitt, MyCole</t>
  </si>
  <si>
    <t>Higgins, Elijah</t>
  </si>
  <si>
    <t>Bolles, Garett</t>
  </si>
  <si>
    <t>Parham, Dylan</t>
  </si>
  <si>
    <t>Tippmann, Joe</t>
  </si>
  <si>
    <t>Bergeron, Matthew</t>
  </si>
  <si>
    <t>Cole, Mason</t>
  </si>
  <si>
    <t>4-0/4-0/4</t>
  </si>
  <si>
    <t>Wylie, Andrew</t>
  </si>
  <si>
    <t>Powers, Ben</t>
  </si>
  <si>
    <t>RG/TE</t>
  </si>
  <si>
    <t>Taylor, Jawaan</t>
  </si>
  <si>
    <t>Richards, Asim</t>
  </si>
  <si>
    <t>Buckner, DeForest</t>
  </si>
  <si>
    <t>16/1 (7)</t>
  </si>
  <si>
    <t xml:space="preserve">6-11 </t>
  </si>
  <si>
    <t>Clowney, Jadeveon</t>
  </si>
  <si>
    <t>14/1 (1)</t>
  </si>
  <si>
    <t>IN/1 (24)</t>
  </si>
  <si>
    <t>5-10</t>
  </si>
  <si>
    <t xml:space="preserve">04-0 </t>
  </si>
  <si>
    <t>6-6/06-6</t>
  </si>
  <si>
    <t>Danna, Mike</t>
  </si>
  <si>
    <t>Simmons, Jeffery</t>
  </si>
  <si>
    <t>19/1 (19)</t>
  </si>
  <si>
    <t>Hill, B.J.</t>
  </si>
  <si>
    <t>4-6/0-6</t>
  </si>
  <si>
    <t>Walker, DeMarcus</t>
  </si>
  <si>
    <t>0-2/00-2</t>
  </si>
  <si>
    <t>Harris, Shelby</t>
  </si>
  <si>
    <t>F41 (3rd)</t>
  </si>
  <si>
    <t>Nnadi, Derrick</t>
  </si>
  <si>
    <t>Jones, Justin</t>
  </si>
  <si>
    <t>Elliott, Jordan</t>
  </si>
  <si>
    <t>Brooks, Jordyn</t>
  </si>
  <si>
    <t>06-3</t>
  </si>
  <si>
    <t>05-0</t>
  </si>
  <si>
    <t>Jones, Ernest</t>
  </si>
  <si>
    <t>40-3</t>
  </si>
  <si>
    <t>Chenal, Leo</t>
  </si>
  <si>
    <t>Jewell, Josey</t>
  </si>
  <si>
    <t xml:space="preserve">55-5 </t>
  </si>
  <si>
    <t>Hudson, Khaleke</t>
  </si>
  <si>
    <t>Leonard, Shaquille</t>
  </si>
  <si>
    <t>18/1 (4)</t>
  </si>
  <si>
    <t>66-0</t>
  </si>
  <si>
    <t xml:space="preserve">66-6 </t>
  </si>
  <si>
    <t>66-7</t>
  </si>
  <si>
    <t>55-10</t>
  </si>
  <si>
    <t>Thibodeaux, Kayvon</t>
  </si>
  <si>
    <t>22/1 (5)</t>
  </si>
  <si>
    <t>Smith, Nolan</t>
  </si>
  <si>
    <t>23/1 (30)</t>
  </si>
  <si>
    <t>Abdullah, Yasir</t>
  </si>
  <si>
    <t>Rodriguez, Malcolm</t>
  </si>
  <si>
    <t>Reeder, Troy</t>
  </si>
  <si>
    <t xml:space="preserve">44-6 </t>
  </si>
  <si>
    <t>Blankenship, Reed</t>
  </si>
  <si>
    <t>Love, Julian</t>
  </si>
  <si>
    <t>Dugger, Kyle</t>
  </si>
  <si>
    <t>Yiadom, Isaac</t>
  </si>
  <si>
    <t>Dean, Jamel</t>
  </si>
  <si>
    <t>Mitchell, Cameron</t>
  </si>
  <si>
    <t>Chestnut, Julius</t>
  </si>
  <si>
    <t>Davis, Derius</t>
  </si>
  <si>
    <t>Scott, J.K.</t>
  </si>
  <si>
    <t>Zuerlein, Greg</t>
  </si>
  <si>
    <t>12/6</t>
  </si>
  <si>
    <t>KANSAS CITY CHIEFS -- Dale</t>
  </si>
  <si>
    <t>Jackson, Lamar</t>
  </si>
  <si>
    <t>18/1 (32)</t>
  </si>
  <si>
    <t>18/1 (22)</t>
  </si>
  <si>
    <t>Taylor, Tyrod</t>
  </si>
  <si>
    <t>IN/1(20)</t>
  </si>
  <si>
    <t>6 attempts</t>
  </si>
  <si>
    <t>85 attempts</t>
  </si>
  <si>
    <t>29 attempts</t>
  </si>
  <si>
    <t>Edwards, Gus</t>
  </si>
  <si>
    <t>18/1 (27)</t>
  </si>
  <si>
    <t>0-2  87</t>
  </si>
  <si>
    <t>0-0  144</t>
  </si>
  <si>
    <t>0-3  133</t>
  </si>
  <si>
    <t>0-0  137</t>
  </si>
  <si>
    <t>Edwards-Helaire, Clyde</t>
  </si>
  <si>
    <t>20/1 (32)</t>
  </si>
  <si>
    <t>20/1 (20)</t>
  </si>
  <si>
    <t>0-0  71</t>
  </si>
  <si>
    <t>0-0  119</t>
  </si>
  <si>
    <t>Carter, Michael</t>
  </si>
  <si>
    <t>0-3  147</t>
  </si>
  <si>
    <t>Williams, Jonathan</t>
  </si>
  <si>
    <t>0-0  49</t>
  </si>
  <si>
    <t>0-0 27</t>
  </si>
  <si>
    <t>Perine, La'Mical</t>
  </si>
  <si>
    <t>0-3  64</t>
  </si>
  <si>
    <t>Burton, Michael</t>
  </si>
  <si>
    <t>4-5  8</t>
  </si>
  <si>
    <t>4-2  7</t>
  </si>
  <si>
    <t>4-0 0</t>
  </si>
  <si>
    <t>Pierce, Alec</t>
  </si>
  <si>
    <t>Reed, Jayden</t>
  </si>
  <si>
    <t>Rice, Rashee</t>
  </si>
  <si>
    <t>Pringle, Byron</t>
  </si>
  <si>
    <t>WR KR</t>
  </si>
  <si>
    <t>Turpin, KaVontae</t>
  </si>
  <si>
    <t>Toure, Samori</t>
  </si>
  <si>
    <t>Cager, Lawrence</t>
  </si>
  <si>
    <t>Bell, Blake</t>
  </si>
  <si>
    <t>Okwuegbunam, Albert</t>
  </si>
  <si>
    <t>6/0-0</t>
  </si>
  <si>
    <t>Smith, Trey</t>
  </si>
  <si>
    <t>21/1 (19)</t>
  </si>
  <si>
    <t>Eluemunor, Jermaine</t>
  </si>
  <si>
    <t>5-7/4-7</t>
  </si>
  <si>
    <t>Forsythe, Stone</t>
  </si>
  <si>
    <t>Bradford, Anthony</t>
  </si>
  <si>
    <t>Larsen, Tyler</t>
  </si>
  <si>
    <t>IN/40</t>
  </si>
  <si>
    <t>Awosika, Kayode</t>
  </si>
  <si>
    <t>Van Lanen, Cole</t>
  </si>
  <si>
    <t>Hoffman, Brock</t>
  </si>
  <si>
    <t>Ball, Josh</t>
  </si>
  <si>
    <t>Cann, A.J.</t>
  </si>
  <si>
    <t>15/3</t>
  </si>
  <si>
    <t>Campbell, Calais</t>
  </si>
  <si>
    <t>08/2</t>
  </si>
  <si>
    <t>6-8/4-8</t>
  </si>
  <si>
    <t>6-12-3*</t>
  </si>
  <si>
    <t>Tomlinson, Dalvin</t>
  </si>
  <si>
    <t>17/1 (19)</t>
  </si>
  <si>
    <t>Karlaftis, George</t>
  </si>
  <si>
    <t>22/1 (30)</t>
  </si>
  <si>
    <t>Phillips, Jordan</t>
  </si>
  <si>
    <t>4-10</t>
  </si>
  <si>
    <t>RDT/DE</t>
  </si>
  <si>
    <t>Givens, Kevin</t>
  </si>
  <si>
    <t>Tupou, Josh</t>
  </si>
  <si>
    <t>Jones, Andre</t>
  </si>
  <si>
    <t>Vickers, Kendal</t>
  </si>
  <si>
    <t>Barnes, Derrick</t>
  </si>
  <si>
    <t>Dean, Nakobe</t>
  </si>
  <si>
    <t>Gill, Cam</t>
  </si>
  <si>
    <t>Robinson, Tavius</t>
  </si>
  <si>
    <t>Barnes, Krys</t>
  </si>
  <si>
    <t>Eguavoen, Sam</t>
  </si>
  <si>
    <t>Hampton, Nick</t>
  </si>
  <si>
    <t>Ogundeji, Adetokunbo</t>
  </si>
  <si>
    <t>Houston, James</t>
  </si>
  <si>
    <t>McDuffie, Trent</t>
  </si>
  <si>
    <t>22/1 (21)</t>
  </si>
  <si>
    <t>22/1 (8)</t>
  </si>
  <si>
    <t>Williams, Darious</t>
  </si>
  <si>
    <t>Gipson, Tashaun</t>
  </si>
  <si>
    <t>Howden, Jordan</t>
  </si>
  <si>
    <t>McCloud, Nick</t>
  </si>
  <si>
    <t>Kohou, Kader</t>
  </si>
  <si>
    <t>Roby, Bradley</t>
  </si>
  <si>
    <t>14/1 (31)</t>
  </si>
  <si>
    <t>Jean-Charles, Shemar</t>
  </si>
  <si>
    <t>Evans, Justin</t>
  </si>
  <si>
    <t>Martin, Sam</t>
  </si>
  <si>
    <t>Elliott, Jake</t>
  </si>
  <si>
    <t>LAS VEGAS RAIDERS -- Aaron</t>
  </si>
  <si>
    <t>Herbert, Justin</t>
  </si>
  <si>
    <t>20/1 (1)</t>
  </si>
  <si>
    <t>Rudolph, Mason</t>
  </si>
  <si>
    <t>74 attempts</t>
  </si>
  <si>
    <t>Thompson, Skylar</t>
  </si>
  <si>
    <t>Mostert, Raheem</t>
  </si>
  <si>
    <t>0-3  104</t>
  </si>
  <si>
    <t>4-0  137</t>
  </si>
  <si>
    <t>Elliott, Ezekiel</t>
  </si>
  <si>
    <t>16/1 (4)</t>
  </si>
  <si>
    <t>IN/1(21)</t>
  </si>
  <si>
    <t>0-0  231</t>
  </si>
  <si>
    <t>0-5  237</t>
  </si>
  <si>
    <t>4-5  244</t>
  </si>
  <si>
    <t>4-3  301</t>
  </si>
  <si>
    <t>0-3  304</t>
  </si>
  <si>
    <t>0-0  242</t>
  </si>
  <si>
    <t>0-0 322</t>
  </si>
  <si>
    <t>Perine, Samaje</t>
  </si>
  <si>
    <t>0-0  95</t>
  </si>
  <si>
    <t>0-0  175</t>
  </si>
  <si>
    <t>Johnson, Ty</t>
  </si>
  <si>
    <t>0-0  30</t>
  </si>
  <si>
    <t>Ham, C.J.</t>
  </si>
  <si>
    <t>0-2  4</t>
  </si>
  <si>
    <t>4-2/4  7</t>
  </si>
  <si>
    <t>4-4/4  5</t>
  </si>
  <si>
    <t>4-5  7</t>
  </si>
  <si>
    <t>4-5/0  6</t>
  </si>
  <si>
    <t>0-4  7</t>
  </si>
  <si>
    <t>Cooper, Amari</t>
  </si>
  <si>
    <t>15/1 (4)</t>
  </si>
  <si>
    <t>Palmer, Josh</t>
  </si>
  <si>
    <t>Williams, Jameson</t>
  </si>
  <si>
    <t>22/1 (12)</t>
  </si>
  <si>
    <t>23/1 (25)</t>
  </si>
  <si>
    <t>Valdes-Scantling, Marquez</t>
  </si>
  <si>
    <t>Thornton, Tyquan</t>
  </si>
  <si>
    <t>Sherfield, Trent</t>
  </si>
  <si>
    <t>Likely, Isaiah</t>
  </si>
  <si>
    <t>Hurst, Hayden</t>
  </si>
  <si>
    <t>18/1 (25)</t>
  </si>
  <si>
    <t>TE/WR</t>
  </si>
  <si>
    <t>Hudson, Tanner</t>
  </si>
  <si>
    <t>4/0</t>
  </si>
  <si>
    <t>Stoll, Jack</t>
  </si>
  <si>
    <t>Sewell, Penei</t>
  </si>
  <si>
    <t>6-7/4</t>
  </si>
  <si>
    <t>Decker, Taylor</t>
  </si>
  <si>
    <t>16/1 (16)</t>
  </si>
  <si>
    <t>Sow, Sidy</t>
  </si>
  <si>
    <t>Brendel, Jake</t>
  </si>
  <si>
    <t>IN/45</t>
  </si>
  <si>
    <t>Ford, Cody</t>
  </si>
  <si>
    <t>Salyer, Jamaree</t>
  </si>
  <si>
    <t>Anderson, Calvin</t>
  </si>
  <si>
    <t>Leverett, Nick</t>
  </si>
  <si>
    <t>Schweitzer, Wes</t>
  </si>
  <si>
    <t>4-2/0-2/0-2</t>
  </si>
  <si>
    <t xml:space="preserve">4-2 </t>
  </si>
  <si>
    <t>Lemieux, Shane</t>
  </si>
  <si>
    <t>Garrett, Myles</t>
  </si>
  <si>
    <t>6-12-7*</t>
  </si>
  <si>
    <t>6-12-8*</t>
  </si>
  <si>
    <t>6-12-2*</t>
  </si>
  <si>
    <t>Donald, Aaron</t>
  </si>
  <si>
    <t>14/1 (13)</t>
  </si>
  <si>
    <t>IN/1(14)</t>
  </si>
  <si>
    <t>6-12 2</t>
  </si>
  <si>
    <t>Hand, Da'Shawn</t>
  </si>
  <si>
    <t>Purcell, Mike</t>
  </si>
  <si>
    <t>NT/DE</t>
  </si>
  <si>
    <t>Bresee, Bryan</t>
  </si>
  <si>
    <t>23/1 (29)</t>
  </si>
  <si>
    <t>Golston, Chauncey</t>
  </si>
  <si>
    <t>Herring, Malik</t>
  </si>
  <si>
    <t>Hill, Trysten</t>
  </si>
  <si>
    <t>Takitaki, Sione</t>
  </si>
  <si>
    <t xml:space="preserve">06-3 </t>
  </si>
  <si>
    <t>Alexander, Kwon</t>
  </si>
  <si>
    <t>LLB MLB</t>
  </si>
  <si>
    <t>40-3 / 4-0-3</t>
  </si>
  <si>
    <t>60-3</t>
  </si>
  <si>
    <t>Landman, Nate</t>
  </si>
  <si>
    <t>Reddick, Haason</t>
  </si>
  <si>
    <t>17/1 (13)</t>
  </si>
  <si>
    <t>17/1 (26)</t>
  </si>
  <si>
    <t>05-12-9*</t>
  </si>
  <si>
    <t>05-12-7*</t>
  </si>
  <si>
    <t>04-12 6</t>
  </si>
  <si>
    <t>OLB/ILB</t>
  </si>
  <si>
    <t>04-5/00-5</t>
  </si>
  <si>
    <t>Mills, Jalen</t>
  </si>
  <si>
    <t>16/7</t>
  </si>
  <si>
    <t>Strnad, Justin</t>
  </si>
  <si>
    <t>Ogbongbemiga, Amen</t>
  </si>
  <si>
    <t>Gilman, Alohi</t>
  </si>
  <si>
    <t>Sneed, L'Jarius</t>
  </si>
  <si>
    <t>Wallace, K'Von</t>
  </si>
  <si>
    <t>Awuzie, Chidobe</t>
  </si>
  <si>
    <t>Herndon, Tre</t>
  </si>
  <si>
    <t>Locke, P.J.</t>
  </si>
  <si>
    <t>Durant, Cobie</t>
  </si>
  <si>
    <t>Nixon, Keisean</t>
  </si>
  <si>
    <t>04  (only allowed as #2 PR)</t>
  </si>
  <si>
    <t>Scott, Nick</t>
  </si>
  <si>
    <t>Rodgers, Amari</t>
  </si>
  <si>
    <t>Proche, James</t>
  </si>
  <si>
    <t>Gay, Matt</t>
  </si>
  <si>
    <t>Hedley, Lou</t>
  </si>
  <si>
    <t>LOS ANGELES RAMS -- Michael Re.</t>
  </si>
  <si>
    <t>Allen, Josh</t>
  </si>
  <si>
    <t>18/1 (7)</t>
  </si>
  <si>
    <t>Tannehill, Ryan</t>
  </si>
  <si>
    <t>12/1 (8)</t>
  </si>
  <si>
    <t>Willis, Malik</t>
  </si>
  <si>
    <t>61 attempts</t>
  </si>
  <si>
    <t>Etienne, Travis</t>
  </si>
  <si>
    <t>21/1 (25)</t>
  </si>
  <si>
    <t>21/1 (13)</t>
  </si>
  <si>
    <t>0-0  220</t>
  </si>
  <si>
    <t>Sanders, Miles</t>
  </si>
  <si>
    <t>19/1 (17)</t>
  </si>
  <si>
    <t>0-0  259</t>
  </si>
  <si>
    <t>0-0  164</t>
  </si>
  <si>
    <t>0-0  179</t>
  </si>
  <si>
    <t>Demercado, Emari</t>
  </si>
  <si>
    <t>0-3  58</t>
  </si>
  <si>
    <t>Williams, Mike</t>
  </si>
  <si>
    <t>Smith, DeVonta</t>
  </si>
  <si>
    <t>21/1 (9)</t>
  </si>
  <si>
    <t>Shaheed, Rashid</t>
  </si>
  <si>
    <t>SE/LP/KR</t>
  </si>
  <si>
    <t>Atwell, Tutu</t>
  </si>
  <si>
    <t>Njoku, David</t>
  </si>
  <si>
    <t>17/1 (29)</t>
  </si>
  <si>
    <t>17/1 (22)</t>
  </si>
  <si>
    <t>McBride, Trey</t>
  </si>
  <si>
    <t>Woerner, Charlie</t>
  </si>
  <si>
    <t>Havenstein, Rob</t>
  </si>
  <si>
    <t>Seumalo, Isaac</t>
  </si>
  <si>
    <t>Gates, Nick</t>
  </si>
  <si>
    <t>Peat, Andrus</t>
  </si>
  <si>
    <t>15/1 (13)</t>
  </si>
  <si>
    <t>LT/G</t>
  </si>
  <si>
    <t>Hanson, Jake</t>
  </si>
  <si>
    <t>Wright, Darnell</t>
  </si>
  <si>
    <t>23/1 (10)</t>
  </si>
  <si>
    <t>23/1 (27)</t>
  </si>
  <si>
    <t>Wypler, Luke</t>
  </si>
  <si>
    <t>Schmitz, John Michael</t>
  </si>
  <si>
    <t>Young, Landon</t>
  </si>
  <si>
    <t>Lucas, Cornelius</t>
  </si>
  <si>
    <t>18/12</t>
  </si>
  <si>
    <t>5-4/0</t>
  </si>
  <si>
    <t>Jones, Robert</t>
  </si>
  <si>
    <t>Wynn, Isaiah</t>
  </si>
  <si>
    <t>T/G</t>
  </si>
  <si>
    <t>Ebukam, Samson</t>
  </si>
  <si>
    <t xml:space="preserve">00-7 </t>
  </si>
  <si>
    <t>Payne, Daron</t>
  </si>
  <si>
    <t>18/1 (21)</t>
  </si>
  <si>
    <t>Stewart, Grover</t>
  </si>
  <si>
    <t>Autry, Denico</t>
  </si>
  <si>
    <t>Brooks, Karl</t>
  </si>
  <si>
    <t>McGuire, Isaiah</t>
  </si>
  <si>
    <t>Onwuzurike, Levi</t>
  </si>
  <si>
    <t>Lacy, Tyler</t>
  </si>
  <si>
    <t>Mosley, C.J.</t>
  </si>
  <si>
    <t>14/1 (17)</t>
  </si>
  <si>
    <t>56-2</t>
  </si>
  <si>
    <t>46-6</t>
  </si>
  <si>
    <t>Williams, Quincy</t>
  </si>
  <si>
    <t>Cashman, Blake</t>
  </si>
  <si>
    <t>Browning, Baron</t>
  </si>
  <si>
    <t>Gross-Matos, Yetur</t>
  </si>
  <si>
    <t>Uche, Josh</t>
  </si>
  <si>
    <t>00-12-4*</t>
  </si>
  <si>
    <t>00-6/0-6</t>
  </si>
  <si>
    <t>Reeves-Maybin, Jalen</t>
  </si>
  <si>
    <t>Thomas, Cameron</t>
  </si>
  <si>
    <t>Cochrane, Jack</t>
  </si>
  <si>
    <t>Jackson, D'Marco</t>
  </si>
  <si>
    <t>Nwosu, Uchenna</t>
  </si>
  <si>
    <t>Mathieu, Tyrann</t>
  </si>
  <si>
    <t>Horn, Jaycee</t>
  </si>
  <si>
    <t>21/1 (8)</t>
  </si>
  <si>
    <t>Peterson, Patrick</t>
  </si>
  <si>
    <t>11/1 (5)</t>
  </si>
  <si>
    <t>IN/1(25)</t>
  </si>
  <si>
    <t>LCB/LP</t>
  </si>
  <si>
    <t>RCB/LP</t>
  </si>
  <si>
    <t>Chinn, Jeremy</t>
  </si>
  <si>
    <t>LLB/S</t>
  </si>
  <si>
    <t>44-3/44</t>
  </si>
  <si>
    <t>Newsome, Greg</t>
  </si>
  <si>
    <t>21/1 (26)</t>
  </si>
  <si>
    <t>Smith, Terell</t>
  </si>
  <si>
    <t>Flott, Cor'Dale</t>
  </si>
  <si>
    <t>Bryant, Coby</t>
  </si>
  <si>
    <t>Jones, Marcus</t>
  </si>
  <si>
    <t>DB/LP/LK</t>
  </si>
  <si>
    <t>Moody, Jake</t>
  </si>
  <si>
    <t>Hekker, Johnny</t>
  </si>
  <si>
    <t>Smith, Geno</t>
  </si>
  <si>
    <t>95 attempts</t>
  </si>
  <si>
    <t>5 attempts</t>
  </si>
  <si>
    <t>36 attempts</t>
  </si>
  <si>
    <t>14 attempts</t>
  </si>
  <si>
    <t>42 attempts</t>
  </si>
  <si>
    <t>31 attempts</t>
  </si>
  <si>
    <t>Lance, Trey</t>
  </si>
  <si>
    <t>21/1 (3)</t>
  </si>
  <si>
    <t>71 attempts</t>
  </si>
  <si>
    <t>Barkley, Saquon</t>
  </si>
  <si>
    <t>18/1 (2)</t>
  </si>
  <si>
    <t>0-7  295</t>
  </si>
  <si>
    <t>0-0  162</t>
  </si>
  <si>
    <t>0-5  261</t>
  </si>
  <si>
    <t>Patterson, Cordarrelle</t>
  </si>
  <si>
    <t>13/1 (29)</t>
  </si>
  <si>
    <t>0-0  153</t>
  </si>
  <si>
    <t>HB WR LK</t>
  </si>
  <si>
    <t>0-0  64</t>
  </si>
  <si>
    <t>HB/WR/LK</t>
  </si>
  <si>
    <t>0-0  31</t>
  </si>
  <si>
    <t>WR/LK</t>
  </si>
  <si>
    <t>LK</t>
  </si>
  <si>
    <t>Bawden, Nick</t>
  </si>
  <si>
    <t>0-0  2</t>
  </si>
  <si>
    <t>Brightwell, Gary</t>
  </si>
  <si>
    <t>0-2  31</t>
  </si>
  <si>
    <t>Hill, Tyreek</t>
  </si>
  <si>
    <t>FL/LP</t>
  </si>
  <si>
    <t>FL/HB/LP</t>
  </si>
  <si>
    <t>WR/HB/LP/KR</t>
  </si>
  <si>
    <t>0-0 24</t>
  </si>
  <si>
    <t>Brown, Marquise</t>
  </si>
  <si>
    <t>Jones, Zay</t>
  </si>
  <si>
    <t>Austin, Calvin</t>
  </si>
  <si>
    <t>Beckham, Odell</t>
  </si>
  <si>
    <t>14/1 (12)</t>
  </si>
  <si>
    <t>Bobo, Jake</t>
  </si>
  <si>
    <t>Andrews, Mark</t>
  </si>
  <si>
    <t>TE/SE</t>
  </si>
  <si>
    <t>6/0</t>
  </si>
  <si>
    <t>Smith, Irv</t>
  </si>
  <si>
    <t>Bryant, Harrison</t>
  </si>
  <si>
    <t>0-4/5</t>
  </si>
  <si>
    <t>Tunsil, Laremy</t>
  </si>
  <si>
    <t>16/1 (13)</t>
  </si>
  <si>
    <t>6-5 / 0-5</t>
  </si>
  <si>
    <t>Pocic, Ethan</t>
  </si>
  <si>
    <t>Humphries, D.J.</t>
  </si>
  <si>
    <t>15/1 (24)</t>
  </si>
  <si>
    <t>Tomlinson, Laken</t>
  </si>
  <si>
    <t>15/1 (28)</t>
  </si>
  <si>
    <t>Avila, Steve</t>
  </si>
  <si>
    <t>McDermott, Conor</t>
  </si>
  <si>
    <t>T G</t>
  </si>
  <si>
    <t>Deiter, Michael</t>
  </si>
  <si>
    <t>Haynes, Phil</t>
  </si>
  <si>
    <t>Pierce, Michael</t>
  </si>
  <si>
    <t>Allen, Zach</t>
  </si>
  <si>
    <t>Ledbetter, Jonathan</t>
  </si>
  <si>
    <t>Gotsis, Adam</t>
  </si>
  <si>
    <t>Hendrickson, Trey</t>
  </si>
  <si>
    <t>ROLB/DE</t>
  </si>
  <si>
    <t>55-11/5-11</t>
  </si>
  <si>
    <t>4-12-1*/00-12-1*</t>
  </si>
  <si>
    <t>0-12 3</t>
  </si>
  <si>
    <t>Urban, Brent</t>
  </si>
  <si>
    <t>IN/32</t>
  </si>
  <si>
    <t>Adams, Myles</t>
  </si>
  <si>
    <t>Young, Cameron</t>
  </si>
  <si>
    <t>Warner, Fred</t>
  </si>
  <si>
    <t>66-4</t>
  </si>
  <si>
    <t>66-3</t>
  </si>
  <si>
    <t xml:space="preserve">66-3 </t>
  </si>
  <si>
    <t>64-6</t>
  </si>
  <si>
    <t>54-0</t>
  </si>
  <si>
    <t>Spillane, Robert</t>
  </si>
  <si>
    <t>Kearse, Jayron</t>
  </si>
  <si>
    <t>54/00-3</t>
  </si>
  <si>
    <t>Gardeck, Dennis</t>
  </si>
  <si>
    <t>00-9</t>
  </si>
  <si>
    <t>Van Noy, Kyle</t>
  </si>
  <si>
    <t>40-10</t>
  </si>
  <si>
    <t>64-8/44-8</t>
  </si>
  <si>
    <t xml:space="preserve">44-9 </t>
  </si>
  <si>
    <t>55-9/5-9</t>
  </si>
  <si>
    <t>40-7</t>
  </si>
  <si>
    <t>Nelson, Anthony</t>
  </si>
  <si>
    <t>OLB End</t>
  </si>
  <si>
    <t>04-2 / 4-2</t>
  </si>
  <si>
    <t>Smith, Jaylon</t>
  </si>
  <si>
    <t xml:space="preserve">40-5 </t>
  </si>
  <si>
    <t>06-5</t>
  </si>
  <si>
    <t>Carter, Andre</t>
  </si>
  <si>
    <t>Byard, Kevin</t>
  </si>
  <si>
    <t>Thompson, Jalen</t>
  </si>
  <si>
    <t>19/5supp</t>
  </si>
  <si>
    <t>Jones, Jonathan</t>
  </si>
  <si>
    <t>Davis, Carlton</t>
  </si>
  <si>
    <t>Blackmon, Mekhi</t>
  </si>
  <si>
    <t>Neal, Ryan</t>
  </si>
  <si>
    <t>20/17</t>
  </si>
  <si>
    <t>Ryan, Logan</t>
  </si>
  <si>
    <t>Needham, Nik</t>
  </si>
  <si>
    <t>Murray, Eric</t>
  </si>
  <si>
    <t>Ricks, Eli</t>
  </si>
  <si>
    <t>Ivey, D.J.</t>
  </si>
  <si>
    <t>Mullen, Trayvon</t>
  </si>
  <si>
    <t>Dorsey, Khalil</t>
  </si>
  <si>
    <t>Taylor, Trent</t>
  </si>
  <si>
    <t>McLaughlin, Chase</t>
  </si>
  <si>
    <t>Sanchez, Rigoberto</t>
  </si>
  <si>
    <t>NEW ENGLAND PATRIOTS -- Brian H.</t>
  </si>
  <si>
    <t>Flacco, Joe</t>
  </si>
  <si>
    <t>08/1 (18)</t>
  </si>
  <si>
    <t>08/1(2)</t>
  </si>
  <si>
    <t>Stick, Easton</t>
  </si>
  <si>
    <t>Hoyer, Brian</t>
  </si>
  <si>
    <t>09/FA</t>
  </si>
  <si>
    <t>18/11</t>
  </si>
  <si>
    <t>65 attempts</t>
  </si>
  <si>
    <t>Brady, Tom</t>
  </si>
  <si>
    <t>00/6</t>
  </si>
  <si>
    <t>IN/1(19)</t>
  </si>
  <si>
    <t>20/25  18/22  9/15  1.4%  5xMR4  F1</t>
  </si>
  <si>
    <t>16/21  15/18  9/15  2.3%  6xMR3  F5</t>
  </si>
  <si>
    <t>16/21  15/21  10/13  2.6%  4xMR5  F1  Pro Bowl</t>
  </si>
  <si>
    <t>16/21  18/24  11/13  3.0%  0xMR  Pro Bowl</t>
  </si>
  <si>
    <t>15/20  21/24  8/11  2.3%  4xMR3</t>
  </si>
  <si>
    <t>17/22  13/16  7/9  2.3%  5xMR4</t>
  </si>
  <si>
    <t>19/24  15/21  6/9  2.9%  2xMR2</t>
  </si>
  <si>
    <t>Hubbard, Chuba</t>
  </si>
  <si>
    <t>0-0  172</t>
  </si>
  <si>
    <t>Mitchell, Elijah</t>
  </si>
  <si>
    <t>0-4  45</t>
  </si>
  <si>
    <t>0-4  207</t>
  </si>
  <si>
    <t>Freeman, Royce</t>
  </si>
  <si>
    <t>0-5  41</t>
  </si>
  <si>
    <t>0-2  56</t>
  </si>
  <si>
    <t>0-4  132</t>
  </si>
  <si>
    <t>0-4  130</t>
  </si>
  <si>
    <t>Johnson, Diontae</t>
  </si>
  <si>
    <t>Thielen, Adam</t>
  </si>
  <si>
    <t>IN/16</t>
  </si>
  <si>
    <t>Wilson, Michael</t>
  </si>
  <si>
    <t>Mingo, Jonathan</t>
  </si>
  <si>
    <t>Hodge, KhaDarel</t>
  </si>
  <si>
    <t>Kincaid, Dalton</t>
  </si>
  <si>
    <t>23/1 (23)</t>
  </si>
  <si>
    <t>Akins, Jordan</t>
  </si>
  <si>
    <t>Dissly, Will</t>
  </si>
  <si>
    <t>Williams, Trent</t>
  </si>
  <si>
    <t>10/1 (4)</t>
  </si>
  <si>
    <t>McCoy, Erik</t>
  </si>
  <si>
    <t>19/1 (15)</t>
  </si>
  <si>
    <t>Zeitler, Kevin</t>
  </si>
  <si>
    <t>12/1 (27)</t>
  </si>
  <si>
    <t>Harrison, Anton</t>
  </si>
  <si>
    <t>Brunskill, Daniel</t>
  </si>
  <si>
    <t>C/T/G</t>
  </si>
  <si>
    <t>4-0/4-0/0-0</t>
  </si>
  <si>
    <t>C G</t>
  </si>
  <si>
    <t>4-2 / 4-2</t>
  </si>
  <si>
    <t>Johnson, Zion</t>
  </si>
  <si>
    <t>22/1 (17)</t>
  </si>
  <si>
    <t>Brown, Duane</t>
  </si>
  <si>
    <t>08/1 (26)</t>
  </si>
  <si>
    <t>6-5/0-5</t>
  </si>
  <si>
    <t>Whitehair, Cody</t>
  </si>
  <si>
    <t>LG C</t>
  </si>
  <si>
    <t>6-5 / 5-5</t>
  </si>
  <si>
    <t>Dillard, Andre</t>
  </si>
  <si>
    <t>19/1 (22)</t>
  </si>
  <si>
    <t>Adeniji, Hakeem</t>
  </si>
  <si>
    <t>T TE</t>
  </si>
  <si>
    <t>Onyemata, David</t>
  </si>
  <si>
    <t>Shepherd, Nathan</t>
  </si>
  <si>
    <t>Smith-Williams, James</t>
  </si>
  <si>
    <t>Davis, Khalil</t>
  </si>
  <si>
    <t>Adebawore, Adetomiwa</t>
  </si>
  <si>
    <t>Foskey, Isaiah</t>
  </si>
  <si>
    <t>Agim, McTelvin</t>
  </si>
  <si>
    <t>Luvu, Frankie</t>
  </si>
  <si>
    <t>06-10</t>
  </si>
  <si>
    <t>Britt, K.J.</t>
  </si>
  <si>
    <t>Jones, Deion</t>
  </si>
  <si>
    <t xml:space="preserve">54-7 </t>
  </si>
  <si>
    <t>Landry, Harold</t>
  </si>
  <si>
    <t>45-12-1*</t>
  </si>
  <si>
    <t xml:space="preserve">44-7 </t>
  </si>
  <si>
    <t>Fields, Tony</t>
  </si>
  <si>
    <t>Reid, Justin</t>
  </si>
  <si>
    <t>Simmons, Isaiah</t>
  </si>
  <si>
    <t>ROLB/CB</t>
  </si>
  <si>
    <t>40-6/4</t>
  </si>
  <si>
    <t>Kendrick, Derion</t>
  </si>
  <si>
    <t>Hall, Bryce</t>
  </si>
  <si>
    <t>Watson, Jaylen</t>
  </si>
  <si>
    <t>McCreary, Roger</t>
  </si>
  <si>
    <t>Taylor, Alontae</t>
  </si>
  <si>
    <t>Alford, Dee</t>
  </si>
  <si>
    <t>Bush, Deon</t>
  </si>
  <si>
    <t>Delaney, Dee</t>
  </si>
  <si>
    <t>Nwangwu, Kene</t>
  </si>
  <si>
    <t>0-2  13</t>
  </si>
  <si>
    <t>Badgley, Michael</t>
  </si>
  <si>
    <t>Bailey, Jake</t>
  </si>
  <si>
    <t>NEW ORLEANS SAINTS -- Mike V.</t>
  </si>
  <si>
    <t>Burrow, Joe</t>
  </si>
  <si>
    <t>Siemian, Trevor</t>
  </si>
  <si>
    <t>26 attempts</t>
  </si>
  <si>
    <t>Walker, Kenneth</t>
  </si>
  <si>
    <t>0-0  228</t>
  </si>
  <si>
    <t>Montgomery, David</t>
  </si>
  <si>
    <t>0-0  201</t>
  </si>
  <si>
    <t>0-5  225</t>
  </si>
  <si>
    <t>0-5  247</t>
  </si>
  <si>
    <t>0-3  242</t>
  </si>
  <si>
    <t>Vaughn, Deuce</t>
  </si>
  <si>
    <t>Ingold, Alec</t>
  </si>
  <si>
    <t>0-5/0  6</t>
  </si>
  <si>
    <t>4-4  2</t>
  </si>
  <si>
    <t>4-2  3</t>
  </si>
  <si>
    <t>4-4  10</t>
  </si>
  <si>
    <t>Nacua, Puka</t>
  </si>
  <si>
    <t>St. Brown, Amon-Ra</t>
  </si>
  <si>
    <t>Wilson, Garrett</t>
  </si>
  <si>
    <t>22/1 (10)</t>
  </si>
  <si>
    <t>22/1 (4)</t>
  </si>
  <si>
    <t>Toney, Kadarius</t>
  </si>
  <si>
    <t>Moore, Chris</t>
  </si>
  <si>
    <t>Palmer, Trey</t>
  </si>
  <si>
    <t>Sims, Steven</t>
  </si>
  <si>
    <t>Freiermuth, Pat</t>
  </si>
  <si>
    <t>0-7/0</t>
  </si>
  <si>
    <t>Tonyan, Robert</t>
  </si>
  <si>
    <t>TE/FB</t>
  </si>
  <si>
    <t>6/4-0  0</t>
  </si>
  <si>
    <t>Hooper, Austin</t>
  </si>
  <si>
    <t>Johnson, Lane</t>
  </si>
  <si>
    <t>13/1 (4)</t>
  </si>
  <si>
    <t>Martin, Zack</t>
  </si>
  <si>
    <t>14/1 (16)</t>
  </si>
  <si>
    <t>6-7 / 4-7</t>
  </si>
  <si>
    <t>Kelly, Ryan</t>
  </si>
  <si>
    <t>16/1 (18)</t>
  </si>
  <si>
    <t>Smith, Tyron</t>
  </si>
  <si>
    <t>11/1 (9)</t>
  </si>
  <si>
    <t>Scherff, Brandon</t>
  </si>
  <si>
    <t>15/1 (5)</t>
  </si>
  <si>
    <t>Strange, Cole</t>
  </si>
  <si>
    <t>22/1 (29)</t>
  </si>
  <si>
    <t>Dunn, Michael</t>
  </si>
  <si>
    <t>Curhan, Jake</t>
  </si>
  <si>
    <t>Clapp, Will</t>
  </si>
  <si>
    <t>G TE</t>
  </si>
  <si>
    <t>0-0 / 4-0</t>
  </si>
  <si>
    <t>Jones, Joshua</t>
  </si>
  <si>
    <t>Lawrence, Dexter</t>
  </si>
  <si>
    <t>Bosa, Nick</t>
  </si>
  <si>
    <t>19/1 (3)</t>
  </si>
  <si>
    <t>6-12-10*</t>
  </si>
  <si>
    <t>Clark, Kenny</t>
  </si>
  <si>
    <t>16/1 (27)</t>
  </si>
  <si>
    <t>Wharton, Tershawn</t>
  </si>
  <si>
    <t>Anderson, Abdullah</t>
  </si>
  <si>
    <t>Hall, Derick</t>
  </si>
  <si>
    <t>0-0/00-0</t>
  </si>
  <si>
    <t>Gholston, William</t>
  </si>
  <si>
    <t>IN/10</t>
  </si>
  <si>
    <t>Greenlaw, Dre</t>
  </si>
  <si>
    <t>65-0</t>
  </si>
  <si>
    <t xml:space="preserve">54-3 </t>
  </si>
  <si>
    <t>50-4</t>
  </si>
  <si>
    <t>Anzalone, Alex</t>
  </si>
  <si>
    <t xml:space="preserve">54-0 </t>
  </si>
  <si>
    <t>Hicks, Jordan</t>
  </si>
  <si>
    <t>Sanborn, Jack</t>
  </si>
  <si>
    <t>To'o To'o, Henry</t>
  </si>
  <si>
    <t>Irvin, Bruce</t>
  </si>
  <si>
    <t>12/1 (15)</t>
  </si>
  <si>
    <t>Sanders, Drew</t>
  </si>
  <si>
    <t>Ximines, Oshane</t>
  </si>
  <si>
    <t>Surtain, Patrick</t>
  </si>
  <si>
    <t>Witherspoon, Ahkello</t>
  </si>
  <si>
    <t>Thornhill, Juan</t>
  </si>
  <si>
    <t>Curl, Kamren</t>
  </si>
  <si>
    <t>RLB/SS</t>
  </si>
  <si>
    <t>56-3/56</t>
  </si>
  <si>
    <t>Moore, Kenny</t>
  </si>
  <si>
    <t>Ford, Rudy</t>
  </si>
  <si>
    <t>Izien, Christian</t>
  </si>
  <si>
    <t>Forbes, Emmanuel</t>
  </si>
  <si>
    <t>Mukuamu, Israel</t>
  </si>
  <si>
    <t>Okudah, Jeff</t>
  </si>
  <si>
    <t>20/1 (3)</t>
  </si>
  <si>
    <t>Rodgers, Isaiah</t>
  </si>
  <si>
    <t>LCB/KR</t>
  </si>
  <si>
    <t>Dantzler, Cameron</t>
  </si>
  <si>
    <t>James, Richie</t>
  </si>
  <si>
    <t>Dixon, Riley</t>
  </si>
  <si>
    <t>Myers, Jason</t>
  </si>
  <si>
    <t>NEW YORK GIANTS -- Joe</t>
  </si>
  <si>
    <t>Browning, Jake</t>
  </si>
  <si>
    <t>23/1 (19)</t>
  </si>
  <si>
    <t>Pickett, Kenny</t>
  </si>
  <si>
    <t>22/1 (20)</t>
  </si>
  <si>
    <t>21/1 (11)</t>
  </si>
  <si>
    <t>Thompson-Robinson, Dorian</t>
  </si>
  <si>
    <t>Ehlinger, Sam</t>
  </si>
  <si>
    <t>Jones, Aaron</t>
  </si>
  <si>
    <t>0-0  213</t>
  </si>
  <si>
    <t>0-2  236</t>
  </si>
  <si>
    <t>0-5  133</t>
  </si>
  <si>
    <t>McCaffrey, Christian</t>
  </si>
  <si>
    <t>17/1 (8)</t>
  </si>
  <si>
    <t>0-0  244</t>
  </si>
  <si>
    <t>0-4  59</t>
  </si>
  <si>
    <t>4-5  287</t>
  </si>
  <si>
    <t>0-5  219</t>
  </si>
  <si>
    <t>HB/WR/PR</t>
  </si>
  <si>
    <t>0-0  117</t>
  </si>
  <si>
    <t>Ford, Jerome</t>
  </si>
  <si>
    <t>FB/LK</t>
  </si>
  <si>
    <t>0-0  8</t>
  </si>
  <si>
    <t>Ingram, Keaontay</t>
  </si>
  <si>
    <t>Williams, Avery</t>
  </si>
  <si>
    <t>Rountree III, Larry</t>
  </si>
  <si>
    <t>0-0  36</t>
  </si>
  <si>
    <t>Kirk, Christian</t>
  </si>
  <si>
    <t>FL LP</t>
  </si>
  <si>
    <t>Doubs, Romeo</t>
  </si>
  <si>
    <t>Johnston, Quentin</t>
  </si>
  <si>
    <t>23/1 (21)</t>
  </si>
  <si>
    <t>Slayton, Darius</t>
  </si>
  <si>
    <t>Gipson, Xavier</t>
  </si>
  <si>
    <t>Tillman, Cedric</t>
  </si>
  <si>
    <t>Engram, Evan</t>
  </si>
  <si>
    <t>Calcaterra, Grant</t>
  </si>
  <si>
    <t>Jordan, Brevin</t>
  </si>
  <si>
    <t>Durham, Payne</t>
  </si>
  <si>
    <t>Humphrey, Creed</t>
  </si>
  <si>
    <t>Cosmi, Sam</t>
  </si>
  <si>
    <t>5-3/4</t>
  </si>
  <si>
    <t>Jenkins, Teven</t>
  </si>
  <si>
    <t>Stanley, Ronnie</t>
  </si>
  <si>
    <t>16/1 (6)</t>
  </si>
  <si>
    <t>Hubbard, Chris</t>
  </si>
  <si>
    <t>IN/43</t>
  </si>
  <si>
    <t>0-4/0-4/0</t>
  </si>
  <si>
    <t>Wills, Jedrick</t>
  </si>
  <si>
    <t>20/1 (10)</t>
  </si>
  <si>
    <t>Paul, Chris</t>
  </si>
  <si>
    <t>Kramer, Doug</t>
  </si>
  <si>
    <t>Lucas, Abraham</t>
  </si>
  <si>
    <t>Ifedi, Germain</t>
  </si>
  <si>
    <t>16/1 (31)</t>
  </si>
  <si>
    <t>Ismael, Keith</t>
  </si>
  <si>
    <t>Rousseau, Greg</t>
  </si>
  <si>
    <t>21/1 (30)</t>
  </si>
  <si>
    <t>Hunter, Danielle</t>
  </si>
  <si>
    <t>DE/LOLB</t>
  </si>
  <si>
    <t>5-12-2*/45-12-2*</t>
  </si>
  <si>
    <t>5-12-5*</t>
  </si>
  <si>
    <t>5-12-4*</t>
  </si>
  <si>
    <t>Bosa, Joey</t>
  </si>
  <si>
    <t>16/1 (3)</t>
  </si>
  <si>
    <t>IN/1(18)</t>
  </si>
  <si>
    <t>06-12-4*</t>
  </si>
  <si>
    <t>Lopez, Roy</t>
  </si>
  <si>
    <t>Joseph-Day, Sebastian</t>
  </si>
  <si>
    <t>Tuipulotu, Marlon</t>
  </si>
  <si>
    <t>Lowry, Dean</t>
  </si>
  <si>
    <t>Highsmith, Alex</t>
  </si>
  <si>
    <t>45-12-10*</t>
  </si>
  <si>
    <t>04-9</t>
  </si>
  <si>
    <t>Masterson, Luke</t>
  </si>
  <si>
    <t>Tranquill, Drue</t>
  </si>
  <si>
    <t>50-10</t>
  </si>
  <si>
    <t>Perryman, Denzel</t>
  </si>
  <si>
    <t xml:space="preserve">56-3 </t>
  </si>
  <si>
    <t>RLB/MLB</t>
  </si>
  <si>
    <t>LLB/MLB</t>
  </si>
  <si>
    <t>44-0/04-0</t>
  </si>
  <si>
    <t>Campbell, De'Vondre</t>
  </si>
  <si>
    <t>50-3</t>
  </si>
  <si>
    <t>Ward, Jihad</t>
  </si>
  <si>
    <t>End OLB</t>
  </si>
  <si>
    <t>4-3 / 04-3</t>
  </si>
  <si>
    <t>LDT/DE</t>
  </si>
  <si>
    <t>Gipson, Trevis</t>
  </si>
  <si>
    <t>00-12-1*</t>
  </si>
  <si>
    <t>S OLB</t>
  </si>
  <si>
    <t>00 / 00-0</t>
  </si>
  <si>
    <t>Bland, DaRon</t>
  </si>
  <si>
    <t>Fitzpatrick, Minkah</t>
  </si>
  <si>
    <t>18/1 (11)</t>
  </si>
  <si>
    <t>Reed, D.J.</t>
  </si>
  <si>
    <t>RCB PR</t>
  </si>
  <si>
    <t>Bell, Vonn</t>
  </si>
  <si>
    <t>Kazee, Damontae</t>
  </si>
  <si>
    <t>Cisco, Andre</t>
  </si>
  <si>
    <t>Hellams, DeMarcco</t>
  </si>
  <si>
    <t>Stevenson, Tyrique</t>
  </si>
  <si>
    <t>Dickson, Michael</t>
  </si>
  <si>
    <t>Bass, Tyler</t>
  </si>
  <si>
    <t>NEW YORK JETS -- Tom V.</t>
  </si>
  <si>
    <t>Carr, Derek</t>
  </si>
  <si>
    <t>IN/1(1)</t>
  </si>
  <si>
    <t>Tune, Clayton</t>
  </si>
  <si>
    <t>21 attempts</t>
  </si>
  <si>
    <t>Chandler, Ty</t>
  </si>
  <si>
    <t>0-0  102</t>
  </si>
  <si>
    <t>Williams, Jamaal</t>
  </si>
  <si>
    <t>0-2  262</t>
  </si>
  <si>
    <t>0-2  153</t>
  </si>
  <si>
    <t>0-4  119</t>
  </si>
  <si>
    <t>0-4  107</t>
  </si>
  <si>
    <t>0-4  121</t>
  </si>
  <si>
    <t>Cook, Dalvin</t>
  </si>
  <si>
    <t>0-0  264</t>
  </si>
  <si>
    <t>0-0  249</t>
  </si>
  <si>
    <t>0-0  312</t>
  </si>
  <si>
    <t>0-2  250</t>
  </si>
  <si>
    <t>0-0  74</t>
  </si>
  <si>
    <t>Addison, Jordan</t>
  </si>
  <si>
    <t>Dell, Tank</t>
  </si>
  <si>
    <t>Burks, Treylon</t>
  </si>
  <si>
    <t>22/1 (18)</t>
  </si>
  <si>
    <t>Moore, Skyy</t>
  </si>
  <si>
    <t>Wilson, Cedrick</t>
  </si>
  <si>
    <t>Robinson, Demarcus</t>
  </si>
  <si>
    <t>Watson, Justin</t>
  </si>
  <si>
    <t>Harty, Deonte</t>
  </si>
  <si>
    <t>WR KR PR</t>
  </si>
  <si>
    <t>Johnson, Juwan</t>
  </si>
  <si>
    <t>Mallory, Will</t>
  </si>
  <si>
    <t>Moses, Morgan</t>
  </si>
  <si>
    <t>Dalman, Drew</t>
  </si>
  <si>
    <t>Ekwonu, Ikem</t>
  </si>
  <si>
    <t>Nelson, Quenton</t>
  </si>
  <si>
    <t>18/1 (6)</t>
  </si>
  <si>
    <t>18/1 (10)</t>
  </si>
  <si>
    <t>LG/TE</t>
  </si>
  <si>
    <t>Jones, Braxton</t>
  </si>
  <si>
    <t>Harris, Nick</t>
  </si>
  <si>
    <t>Burford, Spencer</t>
  </si>
  <si>
    <t>Beachum, Kelvin</t>
  </si>
  <si>
    <t>12/7</t>
  </si>
  <si>
    <t>Udoh, Oli</t>
  </si>
  <si>
    <t>Borom, Larry</t>
  </si>
  <si>
    <t>Niang, Lucas</t>
  </si>
  <si>
    <t>Ezeudu, Joshua</t>
  </si>
  <si>
    <t>Ngakoue, Yannick</t>
  </si>
  <si>
    <t>00-12 1/ 0-12</t>
  </si>
  <si>
    <t>Kpassagnon, Tanoh</t>
  </si>
  <si>
    <t>Lawson, Shaq</t>
  </si>
  <si>
    <t>16/1 (19)</t>
  </si>
  <si>
    <t>0-4 / 00-4</t>
  </si>
  <si>
    <t>Sample, Cameron</t>
  </si>
  <si>
    <t>Butler, Adam</t>
  </si>
  <si>
    <t>Williams, DeShawn</t>
  </si>
  <si>
    <t>Lawson, Carl</t>
  </si>
  <si>
    <t xml:space="preserve">4-6 </t>
  </si>
  <si>
    <t>Holmes, Jalyn</t>
  </si>
  <si>
    <t>Tufele, Jay</t>
  </si>
  <si>
    <t>David, Lavonte</t>
  </si>
  <si>
    <t>12/2</t>
  </si>
  <si>
    <t>65-4</t>
  </si>
  <si>
    <t>65-3</t>
  </si>
  <si>
    <t>65-6</t>
  </si>
  <si>
    <t>50-8</t>
  </si>
  <si>
    <t>Bentley, Ja'Whaun</t>
  </si>
  <si>
    <t xml:space="preserve">40-6 </t>
  </si>
  <si>
    <t>Wonnum, D.J.</t>
  </si>
  <si>
    <t>Taylor, Darrell</t>
  </si>
  <si>
    <t>00-12-5*</t>
  </si>
  <si>
    <t>4-7/00-7</t>
  </si>
  <si>
    <t>Enagbare, Kingsley</t>
  </si>
  <si>
    <t>Hollins, Justin</t>
  </si>
  <si>
    <t xml:space="preserve">00-6 </t>
  </si>
  <si>
    <t>Thompson, Shaq</t>
  </si>
  <si>
    <t>15/1 (25)</t>
  </si>
  <si>
    <t>65-5</t>
  </si>
  <si>
    <t xml:space="preserve">55-0 </t>
  </si>
  <si>
    <t>55-0</t>
  </si>
  <si>
    <t>Andersen, Troy</t>
  </si>
  <si>
    <t>Amos, Adrian</t>
  </si>
  <si>
    <t xml:space="preserve">64 </t>
  </si>
  <si>
    <t>Rowe, Eric</t>
  </si>
  <si>
    <t>McMillian, Ja'Quan</t>
  </si>
  <si>
    <t>Belton, Dane</t>
  </si>
  <si>
    <t>Jackson, J.C.</t>
  </si>
  <si>
    <t>Lewis, Cam</t>
  </si>
  <si>
    <t>Evans, Akayleb</t>
  </si>
  <si>
    <t>Mapu, Marte</t>
  </si>
  <si>
    <t>00/00-0</t>
  </si>
  <si>
    <t>Clark, Chuck</t>
  </si>
  <si>
    <t>RILB/S</t>
  </si>
  <si>
    <t>54-4/44</t>
  </si>
  <si>
    <t>Campbell, Parris</t>
  </si>
  <si>
    <t>Camarda, Jake</t>
  </si>
  <si>
    <t>Sanders, Jason</t>
  </si>
  <si>
    <t>PHILADELPHIA EAGLES -- Joe D.</t>
  </si>
  <si>
    <t>Brissett, Jacoby</t>
  </si>
  <si>
    <t>55 attempts</t>
  </si>
  <si>
    <t>Minshew, Gardner</t>
  </si>
  <si>
    <t>60 attempts</t>
  </si>
  <si>
    <t>Darnold, Sam</t>
  </si>
  <si>
    <t>18/1 (3)</t>
  </si>
  <si>
    <t>Herbert, Khalil</t>
  </si>
  <si>
    <t>0-2  103</t>
  </si>
  <si>
    <t>Breida, Matt</t>
  </si>
  <si>
    <t>0-4  54</t>
  </si>
  <si>
    <t>0-2  26</t>
  </si>
  <si>
    <t>0-2  59</t>
  </si>
  <si>
    <t>0-0  123</t>
  </si>
  <si>
    <t>0-0  105</t>
  </si>
  <si>
    <t>0-3  70</t>
  </si>
  <si>
    <t>0-5  138</t>
  </si>
  <si>
    <t>0-0  39</t>
  </si>
  <si>
    <t>Blasingame, Khari</t>
  </si>
  <si>
    <t>0-4/0  0</t>
  </si>
  <si>
    <t>Lamb, CeeDee</t>
  </si>
  <si>
    <t>20/1 (17)</t>
  </si>
  <si>
    <t>London, Drake</t>
  </si>
  <si>
    <t>Chark, DJ</t>
  </si>
  <si>
    <t>Washington, Parker</t>
  </si>
  <si>
    <t>Schultz, Dalton</t>
  </si>
  <si>
    <t>Goedert, Dallas</t>
  </si>
  <si>
    <t>4-3/6</t>
  </si>
  <si>
    <t>Conklin, Tyler</t>
  </si>
  <si>
    <t>Wright, Brock</t>
  </si>
  <si>
    <t>Mailata, Jordan</t>
  </si>
  <si>
    <t>5-3/0</t>
  </si>
  <si>
    <t>6-5/5</t>
  </si>
  <si>
    <t>O'Neill, Brian</t>
  </si>
  <si>
    <t>Shelton, Coleman</t>
  </si>
  <si>
    <t>Dickerson, Landon</t>
  </si>
  <si>
    <t>Mason, Shaq</t>
  </si>
  <si>
    <t>G/BB</t>
  </si>
  <si>
    <t>Jurgens, Cam</t>
  </si>
  <si>
    <t>Ruiz, Cesar</t>
  </si>
  <si>
    <t>Penning, Trevor</t>
  </si>
  <si>
    <t>Skoronski, Peter</t>
  </si>
  <si>
    <t>Bartch, Ben</t>
  </si>
  <si>
    <t>Stromberg, Ricky</t>
  </si>
  <si>
    <t>Williams, Quinnen</t>
  </si>
  <si>
    <t>19/1 (16)</t>
  </si>
  <si>
    <t xml:space="preserve">5-8 </t>
  </si>
  <si>
    <t>Williams, Leonard</t>
  </si>
  <si>
    <t>15/1 (6)</t>
  </si>
  <si>
    <t>McNeill, Alim</t>
  </si>
  <si>
    <t>Jarrett, Grady</t>
  </si>
  <si>
    <t>Oliver, Ed</t>
  </si>
  <si>
    <t>Johnson, Desjuan</t>
  </si>
  <si>
    <t>Collier, L.J.</t>
  </si>
  <si>
    <t>19/1 (29)</t>
  </si>
  <si>
    <t>Owusu-Koramoah, Jeremiah</t>
  </si>
  <si>
    <t>White, Devin</t>
  </si>
  <si>
    <t>44-8</t>
  </si>
  <si>
    <t>Ebiketie, Arnold</t>
  </si>
  <si>
    <t>4-3/00-3</t>
  </si>
  <si>
    <t>Tryon-Shoyinka, Joe</t>
  </si>
  <si>
    <t>21/1 (32)</t>
  </si>
  <si>
    <t>00-5/0-5</t>
  </si>
  <si>
    <t>Dye, Troy</t>
  </si>
  <si>
    <t>Simpson, Trenton</t>
  </si>
  <si>
    <t>Davis-Gaither, Akeem</t>
  </si>
  <si>
    <t>Bowser, Tyus</t>
  </si>
  <si>
    <t xml:space="preserve">05-5 </t>
  </si>
  <si>
    <t>40-8</t>
  </si>
  <si>
    <t>Fuller, Kendall</t>
  </si>
  <si>
    <t>Baker, Budda</t>
  </si>
  <si>
    <t>Melifonwu, Ifeatu</t>
  </si>
  <si>
    <t>Humphrey, Marlon</t>
  </si>
  <si>
    <t>Banks, Deonte</t>
  </si>
  <si>
    <t>Gordon, Kyler</t>
  </si>
  <si>
    <t>Cross, Nick</t>
  </si>
  <si>
    <t>Bradberry, James</t>
  </si>
  <si>
    <t>Brown, Sydney</t>
  </si>
  <si>
    <t>Maddox, Avonte</t>
  </si>
  <si>
    <t>Igbinoghene, Noah</t>
  </si>
  <si>
    <t>20/1 (30)</t>
  </si>
  <si>
    <t>Montgomery, Ty</t>
  </si>
  <si>
    <t>Duvernay, Devin</t>
  </si>
  <si>
    <t>Lutz, Wil</t>
  </si>
  <si>
    <t>Bojorquez, Corey</t>
  </si>
  <si>
    <t>PITTSBURGH STEELERS -- Ron</t>
  </si>
  <si>
    <t>Fields, Justin</t>
  </si>
  <si>
    <t>Love, Jordan</t>
  </si>
  <si>
    <t>62 attempts</t>
  </si>
  <si>
    <t>Stevenson, Rhamondre</t>
  </si>
  <si>
    <t>Warren, Jaylen</t>
  </si>
  <si>
    <t>Akers, Cam</t>
  </si>
  <si>
    <t>0-3  188</t>
  </si>
  <si>
    <t>0-0  145</t>
  </si>
  <si>
    <t>Scott, Boston</t>
  </si>
  <si>
    <t>18/13</t>
  </si>
  <si>
    <t>0-3  54</t>
  </si>
  <si>
    <t>HB LK</t>
  </si>
  <si>
    <t>0-2  80</t>
  </si>
  <si>
    <t>0-2  61</t>
  </si>
  <si>
    <t>Hasty, JaMycal</t>
  </si>
  <si>
    <t>0-4  46</t>
  </si>
  <si>
    <t>Parham, Donald</t>
  </si>
  <si>
    <t>Mooney, Darnell</t>
  </si>
  <si>
    <t>Hardman, Mecole</t>
  </si>
  <si>
    <t>WR/PR/LK</t>
  </si>
  <si>
    <t>Bell, David</t>
  </si>
  <si>
    <t>Conley, Chris</t>
  </si>
  <si>
    <t>Ferguson, Jake</t>
  </si>
  <si>
    <t>Everett, Gerald</t>
  </si>
  <si>
    <t>5/0</t>
  </si>
  <si>
    <t>Manhertz, Chris</t>
  </si>
  <si>
    <t>4/4-0</t>
  </si>
  <si>
    <t>5/5-2</t>
  </si>
  <si>
    <t>Thuney, Joe</t>
  </si>
  <si>
    <t>5-5 / 0-5</t>
  </si>
  <si>
    <t>Goedeke, Luke</t>
  </si>
  <si>
    <t>G/TE</t>
  </si>
  <si>
    <t>James, Andre</t>
  </si>
  <si>
    <t>Edwards, David</t>
  </si>
  <si>
    <t>Smith, Donovan</t>
  </si>
  <si>
    <t>Sarell, Foster</t>
  </si>
  <si>
    <t>Meredith, Jordan</t>
  </si>
  <si>
    <t>Thomas, Zachary</t>
  </si>
  <si>
    <t>Newman, Royce</t>
  </si>
  <si>
    <t>Franklin-Myers, John</t>
  </si>
  <si>
    <t>Sieler, Zach</t>
  </si>
  <si>
    <t>Carter, Jalen</t>
  </si>
  <si>
    <t>23/1 (7)</t>
  </si>
  <si>
    <t>Cox, Fletcher</t>
  </si>
  <si>
    <t>12/1 (12)</t>
  </si>
  <si>
    <t>Rankins, Sheldon</t>
  </si>
  <si>
    <t>16/1 (12)</t>
  </si>
  <si>
    <t>Clemons, Micheal</t>
  </si>
  <si>
    <t>Davenport, Marcus</t>
  </si>
  <si>
    <t>Clark, Frank</t>
  </si>
  <si>
    <t>4-12-2*</t>
  </si>
  <si>
    <t>0-11</t>
  </si>
  <si>
    <t>Johnson, Eric</t>
  </si>
  <si>
    <t>Ridgeway, John</t>
  </si>
  <si>
    <t>Loudermilk, Isaiahh</t>
  </si>
  <si>
    <t>Oluokun, Foyesade</t>
  </si>
  <si>
    <t xml:space="preserve">44-5 </t>
  </si>
  <si>
    <t>Mack, Khalil</t>
  </si>
  <si>
    <t>14/1 (5)</t>
  </si>
  <si>
    <t>IN/1(12)</t>
  </si>
  <si>
    <t>56-12-1*</t>
  </si>
  <si>
    <t>46-12 2</t>
  </si>
  <si>
    <t>56-12-2*</t>
  </si>
  <si>
    <t>LE/OLB</t>
  </si>
  <si>
    <t>6-12-2*/46-12-2*</t>
  </si>
  <si>
    <t>McFadden, Micah</t>
  </si>
  <si>
    <t>Dupree, Bud</t>
  </si>
  <si>
    <t>15/1 (22)</t>
  </si>
  <si>
    <t xml:space="preserve">05-11 </t>
  </si>
  <si>
    <t>Rumph, Chris</t>
  </si>
  <si>
    <t>OLB/DE</t>
  </si>
  <si>
    <t>00-7/0-7</t>
  </si>
  <si>
    <t>Weaver, Rashad</t>
  </si>
  <si>
    <t>Incoom, Thomas</t>
  </si>
  <si>
    <t>Burney, Amari</t>
  </si>
  <si>
    <t>23/14</t>
  </si>
  <si>
    <t>McMillan, Raekwon</t>
  </si>
  <si>
    <t>Ward, Denzel</t>
  </si>
  <si>
    <t>Battle, Jordan</t>
  </si>
  <si>
    <t>Stone, Geno</t>
  </si>
  <si>
    <t>Nelson, Steven</t>
  </si>
  <si>
    <t>Adams, Tony</t>
  </si>
  <si>
    <t>Jackson, Eddie</t>
  </si>
  <si>
    <t>Emerson, Martin</t>
  </si>
  <si>
    <t>Thomas, Rodney</t>
  </si>
  <si>
    <t>Thomas, Daniel</t>
  </si>
  <si>
    <t>Gillikin, Blake</t>
  </si>
  <si>
    <t>Folk, Nick</t>
  </si>
  <si>
    <t>10,10,10,10,5;  TB on 4;  15,17,LG</t>
  </si>
  <si>
    <t>10,10,10,10,5;  TB on 10;  25,18,LG</t>
  </si>
  <si>
    <t xml:space="preserve">SEATTLE SEAHAWKS -- Dennis </t>
  </si>
  <si>
    <t>Wilson, Russell</t>
  </si>
  <si>
    <t>IN/1(5)</t>
  </si>
  <si>
    <t>Tagovailoa, Tua</t>
  </si>
  <si>
    <t>Pollard, Tony</t>
  </si>
  <si>
    <t>0-0  193</t>
  </si>
  <si>
    <t>0-0  130</t>
  </si>
  <si>
    <t>0-0  101</t>
  </si>
  <si>
    <t>0-0  86</t>
  </si>
  <si>
    <t>Conner, James</t>
  </si>
  <si>
    <t>0-4  183</t>
  </si>
  <si>
    <t>4-5  202</t>
  </si>
  <si>
    <t>0-7  169</t>
  </si>
  <si>
    <t>0-0  116</t>
  </si>
  <si>
    <t>0-5  215</t>
  </si>
  <si>
    <t>0-2  32</t>
  </si>
  <si>
    <t>Johnson, Roschon</t>
  </si>
  <si>
    <t>0-4  81</t>
  </si>
  <si>
    <t>0-2  51</t>
  </si>
  <si>
    <t>Kupp, Cooper</t>
  </si>
  <si>
    <t>Hopkins, DeAndre</t>
  </si>
  <si>
    <t>13/1 (27)</t>
  </si>
  <si>
    <t>Tucker, Tre</t>
  </si>
  <si>
    <t>Moore, Elijah</t>
  </si>
  <si>
    <t>Dortch, Greg</t>
  </si>
  <si>
    <t>Brown, Dyami</t>
  </si>
  <si>
    <t>Kelce, Travis</t>
  </si>
  <si>
    <t>Farrell, Luke</t>
  </si>
  <si>
    <t>Ruckert, Jeremy</t>
  </si>
  <si>
    <t>Bitonio, Joel</t>
  </si>
  <si>
    <t>6-7/4-7</t>
  </si>
  <si>
    <t>Miller, Kolton</t>
  </si>
  <si>
    <t>McGary, Kaleb</t>
  </si>
  <si>
    <t>19/1 (31)</t>
  </si>
  <si>
    <t>Mays, Cade</t>
  </si>
  <si>
    <t>Morse, Mitch</t>
  </si>
  <si>
    <t>Jackson, Jonah</t>
  </si>
  <si>
    <t>Walton, Brandon</t>
  </si>
  <si>
    <t>Andrews, Jake</t>
  </si>
  <si>
    <t>Skule, Justin</t>
  </si>
  <si>
    <t>Allen, Jonathan</t>
  </si>
  <si>
    <t>17/1 (17)</t>
  </si>
  <si>
    <t>Jordan, Cameron</t>
  </si>
  <si>
    <t>11/1 (24)</t>
  </si>
  <si>
    <t>Greenard, Jonathan</t>
  </si>
  <si>
    <t>Smith, Za'Darius</t>
  </si>
  <si>
    <t>06-12-1*</t>
  </si>
  <si>
    <t>05-12 7</t>
  </si>
  <si>
    <t>56-12-8*</t>
  </si>
  <si>
    <t>00-3/0-3</t>
  </si>
  <si>
    <t>Cominsky, John</t>
  </si>
  <si>
    <t>Kancey, Calijah</t>
  </si>
  <si>
    <t>Graham, Ta'Quon</t>
  </si>
  <si>
    <t>Jones, Benito</t>
  </si>
  <si>
    <t>Harris, Charles</t>
  </si>
  <si>
    <t>Johnson, Austin</t>
  </si>
  <si>
    <t>Wagner, Bobby</t>
  </si>
  <si>
    <t>66-10</t>
  </si>
  <si>
    <t>46-3</t>
  </si>
  <si>
    <t xml:space="preserve">66-4 </t>
  </si>
  <si>
    <t>66-5</t>
  </si>
  <si>
    <t>Morrow, Nicholas</t>
  </si>
  <si>
    <t xml:space="preserve">50-5 </t>
  </si>
  <si>
    <t>Gary, Rashan</t>
  </si>
  <si>
    <t>05-11</t>
  </si>
  <si>
    <t xml:space="preserve">00-8 </t>
  </si>
  <si>
    <t>Diaby, YaYa</t>
  </si>
  <si>
    <t>Davis, Ashtyn</t>
  </si>
  <si>
    <t>Evans, Rashaan</t>
  </si>
  <si>
    <t xml:space="preserve">44-2 </t>
  </si>
  <si>
    <t>Peters, Marcus</t>
  </si>
  <si>
    <t>15/1 (18)</t>
  </si>
  <si>
    <t>IN/1(17)</t>
  </si>
  <si>
    <t>Moreau, Fabian</t>
  </si>
  <si>
    <t>Epps, Marcus</t>
  </si>
  <si>
    <t>Brisker, Jaquan</t>
  </si>
  <si>
    <t>Wingard, Andrew</t>
  </si>
  <si>
    <t>Jones, Jack</t>
  </si>
  <si>
    <t>Hill, Troy</t>
  </si>
  <si>
    <t>Shelley, Duke</t>
  </si>
  <si>
    <t>Harris, Will</t>
  </si>
  <si>
    <t>Brown, Tre</t>
  </si>
  <si>
    <t>Davis, Michael</t>
  </si>
  <si>
    <t>Griffin, Shaquill</t>
  </si>
  <si>
    <t>Igwebuike, Godwin</t>
  </si>
  <si>
    <t>Koo, Younghoe</t>
  </si>
  <si>
    <t>Anger, Bryan</t>
  </si>
  <si>
    <t>Gano, Graham</t>
  </si>
  <si>
    <t>TAMPA BAY BUCS -- Michael S.</t>
  </si>
  <si>
    <t>Ridder, Desmond</t>
  </si>
  <si>
    <t>Trubisky, Mitch</t>
  </si>
  <si>
    <t>17/1 (2)</t>
  </si>
  <si>
    <t>Allen, Brandon</t>
  </si>
  <si>
    <t>3 attempts</t>
  </si>
  <si>
    <t>Robinson, Bijan</t>
  </si>
  <si>
    <t>0-0  214</t>
  </si>
  <si>
    <t>Williams, Javonte</t>
  </si>
  <si>
    <t>0-3  47</t>
  </si>
  <si>
    <t>0-2  203</t>
  </si>
  <si>
    <t>McLaughlin, Jaleel</t>
  </si>
  <si>
    <t>0-0  76</t>
  </si>
  <si>
    <t>Williams, Trayveon</t>
  </si>
  <si>
    <t>0-0  6</t>
  </si>
  <si>
    <t>0-0  15</t>
  </si>
  <si>
    <t>Abdullah, Ameer</t>
  </si>
  <si>
    <t>0-0  4</t>
  </si>
  <si>
    <t>0-4  51</t>
  </si>
  <si>
    <t>0-0  165</t>
  </si>
  <si>
    <t>0-0 143</t>
  </si>
  <si>
    <t>Sutton, Courtland</t>
  </si>
  <si>
    <t>Iosivas, Andrei</t>
  </si>
  <si>
    <t>Scott, Tyler</t>
  </si>
  <si>
    <t>Patrick, Tim</t>
  </si>
  <si>
    <t>Kolar, Charlie</t>
  </si>
  <si>
    <t>Kieft, Ko</t>
  </si>
  <si>
    <t>Turner, Cole</t>
  </si>
  <si>
    <t>Armstead, Terron</t>
  </si>
  <si>
    <t>Brown, Spencer</t>
  </si>
  <si>
    <t>5-4/4</t>
  </si>
  <si>
    <t>Jackson, Austin</t>
  </si>
  <si>
    <t>Hernandez, Will</t>
  </si>
  <si>
    <t>Van Roten, Greg</t>
  </si>
  <si>
    <t>Stinnie, Aaron</t>
  </si>
  <si>
    <t>Brown, Evan</t>
  </si>
  <si>
    <t>Garcia, Max</t>
  </si>
  <si>
    <t>Fatukasi, Folorunso</t>
  </si>
  <si>
    <t>Guy, Lawrence</t>
  </si>
  <si>
    <t>11/7</t>
  </si>
  <si>
    <t>6-1</t>
  </si>
  <si>
    <t>RE/NT</t>
  </si>
  <si>
    <t>5-1/0-1</t>
  </si>
  <si>
    <t>Kinlaw, Javon</t>
  </si>
  <si>
    <t>20/1 (14)</t>
  </si>
  <si>
    <t>Wilson, Tyree</t>
  </si>
  <si>
    <t>Harrison, Zach</t>
  </si>
  <si>
    <t>Barnett, Derek</t>
  </si>
  <si>
    <t>17/1 (24)</t>
  </si>
  <si>
    <t>0-7/04-7</t>
  </si>
  <si>
    <t>Haynes, Marquis</t>
  </si>
  <si>
    <t>Nunez-Roches, Rakeem</t>
  </si>
  <si>
    <t>Pili, Brandon</t>
  </si>
  <si>
    <t>Davidson, D.J.</t>
  </si>
  <si>
    <t>23/15</t>
  </si>
  <si>
    <t>Uwazurike, Eyioma</t>
  </si>
  <si>
    <t>Burns, Brian</t>
  </si>
  <si>
    <t>6-11/06-11</t>
  </si>
  <si>
    <t>LE OLB</t>
  </si>
  <si>
    <t>4-10 / 04-10</t>
  </si>
  <si>
    <t>Gibbens, Jack</t>
  </si>
  <si>
    <t>Campbell, Jack</t>
  </si>
  <si>
    <t>Cooper, Jonathon</t>
  </si>
  <si>
    <t>Davis, Jamin</t>
  </si>
  <si>
    <t>Chaisson, K'Lavon</t>
  </si>
  <si>
    <t>Wilson, Eric</t>
  </si>
  <si>
    <t>Summers, Ty</t>
  </si>
  <si>
    <t>Holland, Jevon</t>
  </si>
  <si>
    <t>Gardner, Sauce</t>
  </si>
  <si>
    <t>22/1 (2)</t>
  </si>
  <si>
    <t>Moehrig, Trevon</t>
  </si>
  <si>
    <t>Terrell, A.J.</t>
  </si>
  <si>
    <t>20/1 (16)</t>
  </si>
  <si>
    <t>Lewis, Jourdan</t>
  </si>
  <si>
    <t>Womack, Samuel</t>
  </si>
  <si>
    <t>Jacobs, Jerry</t>
  </si>
  <si>
    <t>Pola-Mao, Isaiah</t>
  </si>
  <si>
    <t>Garror, Eric</t>
  </si>
  <si>
    <t>Kinsey, Mason</t>
  </si>
  <si>
    <t>Wright, Ryan</t>
  </si>
  <si>
    <t>Santos, Cairo</t>
  </si>
  <si>
    <t>TENNESSEE TITANS -- Tyke/Nick</t>
  </si>
  <si>
    <t>Mills, Davis</t>
  </si>
  <si>
    <t>Huntley, Tyler</t>
  </si>
  <si>
    <t>Watson, Deshaun</t>
  </si>
  <si>
    <t>Mixon, Joe</t>
  </si>
  <si>
    <t>0-0  210</t>
  </si>
  <si>
    <t>0-0  292</t>
  </si>
  <si>
    <t>0-3  119</t>
  </si>
  <si>
    <t>4-3  278</t>
  </si>
  <si>
    <t>0-0  237</t>
  </si>
  <si>
    <t>0-0  178</t>
  </si>
  <si>
    <t>Ekeler, Austin</t>
  </si>
  <si>
    <t>0-0  204</t>
  </si>
  <si>
    <t>0-5  206</t>
  </si>
  <si>
    <t>0-5  116</t>
  </si>
  <si>
    <t>HB/WR</t>
  </si>
  <si>
    <t>0-0  132</t>
  </si>
  <si>
    <t>0-2  106</t>
  </si>
  <si>
    <t>Brown, Chase</t>
  </si>
  <si>
    <t>0-0  44</t>
  </si>
  <si>
    <t>Mason, Jordan</t>
  </si>
  <si>
    <t>0-4  43</t>
  </si>
  <si>
    <t>Gray, Eric</t>
  </si>
  <si>
    <t>Haskins, Hassan</t>
  </si>
  <si>
    <t>0-0  25</t>
  </si>
  <si>
    <t>Moore, D.J.</t>
  </si>
  <si>
    <t>18/1 (24)</t>
  </si>
  <si>
    <t>Hodgins, Isaiah</t>
  </si>
  <si>
    <t>Watkins, Quez</t>
  </si>
  <si>
    <t>Moore, David</t>
  </si>
  <si>
    <t>Okonkwo, Chigoziem</t>
  </si>
  <si>
    <t>Kraft, Tucker</t>
  </si>
  <si>
    <t>Hill, Julian</t>
  </si>
  <si>
    <t>Tremble, Tommy</t>
  </si>
  <si>
    <t>Linderbaum, Tyler</t>
  </si>
  <si>
    <t>22/1 (25)</t>
  </si>
  <si>
    <t>Slater, Rashawn</t>
  </si>
  <si>
    <t>Fries, Will</t>
  </si>
  <si>
    <t>23/1 (6)</t>
  </si>
  <si>
    <t>Allen, Brian</t>
  </si>
  <si>
    <t>Peart, Matt</t>
  </si>
  <si>
    <t>Throckmorton, Calvin</t>
  </si>
  <si>
    <t>Steen, Tyler</t>
  </si>
  <si>
    <t>Conklin, Jack</t>
  </si>
  <si>
    <t>16/1 (8)</t>
  </si>
  <si>
    <t>Brown, Derrick</t>
  </si>
  <si>
    <t>20/1 (7)</t>
  </si>
  <si>
    <t>Hutchinson, Aidan</t>
  </si>
  <si>
    <t>Robinson, A'Shawn</t>
  </si>
  <si>
    <t>Hankins, Johnathan</t>
  </si>
  <si>
    <t>Anudike-Uzomah, Felix</t>
  </si>
  <si>
    <t>23/1 (31)</t>
  </si>
  <si>
    <t>Pickens, Zacch</t>
  </si>
  <si>
    <t>Ledbetter, Jeremiah</t>
  </si>
  <si>
    <t>Pennel, Mike</t>
  </si>
  <si>
    <t>Clark, Damone</t>
  </si>
  <si>
    <t>Mayo, David</t>
  </si>
  <si>
    <t>IN/35</t>
  </si>
  <si>
    <t>Williams, Dorian</t>
  </si>
  <si>
    <t>Ojulari, BJ</t>
  </si>
  <si>
    <t>Carter, Lorenzo</t>
  </si>
  <si>
    <t>64-7</t>
  </si>
  <si>
    <t>Henley, Daiyan</t>
  </si>
  <si>
    <t>Johnson, Jaylon</t>
  </si>
  <si>
    <t>Benford, Christian</t>
  </si>
  <si>
    <t>Houston-Carson, DeAndre</t>
  </si>
  <si>
    <t>20/14</t>
  </si>
  <si>
    <t>Thomas, Ambry</t>
  </si>
  <si>
    <t>Moss, Riley</t>
  </si>
  <si>
    <t>Campbell, Tyson</t>
  </si>
  <si>
    <t>Phillips, Clark</t>
  </si>
  <si>
    <t>Leonard, Deane</t>
  </si>
  <si>
    <t>Darden, Jaelon</t>
  </si>
  <si>
    <t>Gillan, Jamie</t>
  </si>
  <si>
    <t>Slye, Joey</t>
  </si>
  <si>
    <t>WASHINGTON REDSKINS -- Keith M.</t>
  </si>
  <si>
    <t>Goff, Jared</t>
  </si>
  <si>
    <t>16/1 (1)</t>
  </si>
  <si>
    <t>Dalton, Andy</t>
  </si>
  <si>
    <t>11/2</t>
  </si>
  <si>
    <t>IN/1(16)</t>
  </si>
  <si>
    <t>Kamara, Alvin</t>
  </si>
  <si>
    <t>0-0  223</t>
  </si>
  <si>
    <t>0-2  240</t>
  </si>
  <si>
    <t>HB FL</t>
  </si>
  <si>
    <t>0-0  187</t>
  </si>
  <si>
    <t>HB/FL/PR/KR</t>
  </si>
  <si>
    <t>0-3  194</t>
  </si>
  <si>
    <t>HB/WR/KR</t>
  </si>
  <si>
    <t>0-3  120</t>
  </si>
  <si>
    <t>Achane, De'Von</t>
  </si>
  <si>
    <t xml:space="preserve">0-2  103 </t>
  </si>
  <si>
    <t>Pierce, Dameon</t>
  </si>
  <si>
    <t>Edmonds, Chase</t>
  </si>
  <si>
    <t>0-4  97</t>
  </si>
  <si>
    <t>0-4  60</t>
  </si>
  <si>
    <t>0-0  60</t>
  </si>
  <si>
    <t>Brown, A.J.</t>
  </si>
  <si>
    <t>SE KR</t>
  </si>
  <si>
    <t>Samuel, Curtis</t>
  </si>
  <si>
    <t>0-0  38</t>
  </si>
  <si>
    <t>WR HB</t>
  </si>
  <si>
    <t>Parker, DeVante</t>
  </si>
  <si>
    <t>15/1 (14)</t>
  </si>
  <si>
    <t>Zaccheaus, Olamide</t>
  </si>
  <si>
    <t>Irwin, Trenton</t>
  </si>
  <si>
    <t>Alie-Cox, Mo</t>
  </si>
  <si>
    <t>Deguara, Josiah</t>
  </si>
  <si>
    <t>Brewer, Aaron</t>
  </si>
  <si>
    <t>Becton, Mekhi</t>
  </si>
  <si>
    <t>Jones, Dawand</t>
  </si>
  <si>
    <t>Norton, Storm</t>
  </si>
  <si>
    <t>Mekari, Patrick</t>
  </si>
  <si>
    <t>C T G</t>
  </si>
  <si>
    <t>4-5 / 0-5</t>
  </si>
  <si>
    <t>Mustipher, Sam</t>
  </si>
  <si>
    <t>Scott, Trent</t>
  </si>
  <si>
    <t>Quessenberry, David</t>
  </si>
  <si>
    <t>Feiler, Matt</t>
  </si>
  <si>
    <t>4-7 / 0-7</t>
  </si>
  <si>
    <t>Cotton, Lester</t>
  </si>
  <si>
    <t>Wattenberg, Luke</t>
  </si>
  <si>
    <t>Granderson, Carl</t>
  </si>
  <si>
    <t>Reed, Jarran</t>
  </si>
  <si>
    <t>Robertson-Harris, Roy</t>
  </si>
  <si>
    <t>Okoronkwo, Ogbonnia</t>
  </si>
  <si>
    <t>Settle, Tim</t>
  </si>
  <si>
    <t>Joseph, Linval</t>
  </si>
  <si>
    <t>10/2</t>
  </si>
  <si>
    <t>Robinson, Janarius</t>
  </si>
  <si>
    <t>Greene, Mike</t>
  </si>
  <si>
    <t>Thurman, Nick</t>
  </si>
  <si>
    <t>Senat, Deadrin</t>
  </si>
  <si>
    <t>Dodson, Tyrel</t>
  </si>
  <si>
    <t>10/20</t>
  </si>
  <si>
    <t>Collins, Zaven</t>
  </si>
  <si>
    <t>Holcomb, Cole</t>
  </si>
  <si>
    <t>Singleton, Alex</t>
  </si>
  <si>
    <t>56-0</t>
  </si>
  <si>
    <t>Werner, Pete</t>
  </si>
  <si>
    <t>45-0/05-0</t>
  </si>
  <si>
    <t>Martin, Jake</t>
  </si>
  <si>
    <t>Bonitto, Nik</t>
  </si>
  <si>
    <t>Bynum, Camryn</t>
  </si>
  <si>
    <t>Lattimore, Marshon</t>
  </si>
  <si>
    <t>17/1 (11)</t>
  </si>
  <si>
    <t>17/1 (5)</t>
  </si>
  <si>
    <t>Brown, Ji'Ayir</t>
  </si>
  <si>
    <t>Robertson, Amik</t>
  </si>
  <si>
    <t>Hobbs, Nate</t>
  </si>
  <si>
    <t>Thomas, Tavierre</t>
  </si>
  <si>
    <t>Vildor, Kindle</t>
  </si>
  <si>
    <t>Hall, Darren</t>
  </si>
  <si>
    <t>Forrest, Darrick</t>
  </si>
  <si>
    <t>Wallace, Tylan</t>
  </si>
  <si>
    <t>Covey, Britain</t>
  </si>
  <si>
    <t>Way, Tress</t>
  </si>
  <si>
    <t>Carlson, Daniel</t>
  </si>
  <si>
    <t>Note:  The first two WRs listed in the section for WRs may not play 3rd or 4th WR.  The first TE listed in the section for TEs may not play 2nd TE.</t>
  </si>
  <si>
    <t>Also, the first four DBs listed in the section for DBs may never play 1st DB, and no others may play LCB, RCB, SS, or FS.</t>
  </si>
  <si>
    <t>2023Tm</t>
  </si>
  <si>
    <t>Cole, AJ</t>
  </si>
  <si>
    <t>Whelan, Daniel</t>
  </si>
  <si>
    <t>Evans, Ethan</t>
  </si>
  <si>
    <t>Gill, Trenton</t>
  </si>
  <si>
    <t>Ryland, Chad</t>
  </si>
  <si>
    <t>Ballentine, Corey</t>
  </si>
  <si>
    <t>Bass, T.J.</t>
  </si>
  <si>
    <t>Broeker, Nick</t>
  </si>
  <si>
    <t>Brown, Ben</t>
  </si>
  <si>
    <t>Brown, Mike</t>
  </si>
  <si>
    <t>Caliendo, Mike</t>
  </si>
  <si>
    <t>Campbell, Elijah</t>
  </si>
  <si>
    <t>Davis, Kalia</t>
  </si>
  <si>
    <t>Day, Sheldon</t>
  </si>
  <si>
    <t>Deculus, Austin</t>
  </si>
  <si>
    <t>Durden, Cory</t>
  </si>
  <si>
    <t>Garcia, Elijah</t>
  </si>
  <si>
    <t>Hayes, Josh</t>
  </si>
  <si>
    <t>Henry, K.J.</t>
  </si>
  <si>
    <t>Hinton, Kyle</t>
  </si>
  <si>
    <t>Jefferson, Malik</t>
  </si>
  <si>
    <t>Jobe, Josh</t>
  </si>
  <si>
    <t>Jones, Cam</t>
  </si>
  <si>
    <t>Jones, Jaylon</t>
  </si>
  <si>
    <t>Lammons, Chris</t>
  </si>
  <si>
    <t>Luketa, Jesse</t>
  </si>
  <si>
    <t>Merriweather, Kaevon</t>
  </si>
  <si>
    <t>Ojukwu, John</t>
  </si>
  <si>
    <t>Phillips, Del'Shawn</t>
  </si>
  <si>
    <t>Phillips, Tyre</t>
  </si>
  <si>
    <t>Pleasants, Austen</t>
  </si>
  <si>
    <t>Riley, Jordon</t>
  </si>
  <si>
    <t>Rupcich, Andrew</t>
  </si>
  <si>
    <t>Sewell, Nephi</t>
  </si>
  <si>
    <t>Skipper, Dan</t>
  </si>
  <si>
    <t>Stille, Ben</t>
  </si>
  <si>
    <t>Stroman, Greg</t>
  </si>
  <si>
    <t>Stuard, Grant</t>
  </si>
  <si>
    <t>Thomas, Keir</t>
  </si>
  <si>
    <t>Waletzko, Matt</t>
  </si>
  <si>
    <t>Burns, Artie</t>
  </si>
  <si>
    <t>16/1 (25)</t>
  </si>
  <si>
    <t>White, Mike</t>
  </si>
  <si>
    <t>ROLB End</t>
  </si>
  <si>
    <t>Blackwell, Josh</t>
  </si>
  <si>
    <t>Board, Chris</t>
  </si>
  <si>
    <t>0-2 74</t>
  </si>
  <si>
    <t>Christensen, Brady</t>
  </si>
  <si>
    <t>76 attempts</t>
  </si>
  <si>
    <t>Davis, Carl</t>
  </si>
  <si>
    <t>Dwelley, Ross</t>
  </si>
  <si>
    <t>Gonzalez, Zane</t>
  </si>
  <si>
    <t>4/0-2</t>
  </si>
  <si>
    <t>Jefferson, Tony</t>
  </si>
  <si>
    <t>0-0 104</t>
  </si>
  <si>
    <t>06-12-12*</t>
  </si>
  <si>
    <t>Jones, Christian</t>
  </si>
  <si>
    <t>Jordan, Michael</t>
  </si>
  <si>
    <t>Lynch, James</t>
  </si>
  <si>
    <t>McGovern, Connor</t>
  </si>
  <si>
    <t>Muhammad, Al-Quadin</t>
  </si>
  <si>
    <t>Pettis, Dante</t>
  </si>
  <si>
    <t>44-0/44</t>
  </si>
  <si>
    <t>Prince, Isaiah</t>
  </si>
  <si>
    <t>Saubert, Eric</t>
  </si>
  <si>
    <t>0-0  20</t>
  </si>
  <si>
    <t>HB FB</t>
  </si>
  <si>
    <t>Stewart, M.J.</t>
  </si>
  <si>
    <t>Togiai, Tommy</t>
  </si>
  <si>
    <t>0-0  21</t>
  </si>
  <si>
    <t>Woods, Michael</t>
  </si>
  <si>
    <t>Zylstra, Shane</t>
  </si>
  <si>
    <t>Prentice, Adam</t>
  </si>
  <si>
    <t>Niemann, Ben</t>
  </si>
  <si>
    <t>Robinson, Allen</t>
  </si>
  <si>
    <t>Sample, Drew</t>
  </si>
  <si>
    <t>Allen, Davis</t>
  </si>
  <si>
    <t>Waitman, Corliss</t>
  </si>
  <si>
    <t>Website:</t>
  </si>
  <si>
    <t>https://wheeldecide.com/</t>
  </si>
  <si>
    <t>Results:</t>
  </si>
  <si>
    <t>2018 Randomizer: https://www.youtube.com/watch?v=umlcmcYWvSE</t>
  </si>
  <si>
    <t>Baylor</t>
  </si>
  <si>
    <t>Martin</t>
  </si>
  <si>
    <t>2020 Card Set Randomizer: https://www.youtube.com/watch?v=_02_lsKvXCE</t>
  </si>
  <si>
    <t>Philadelphia</t>
  </si>
  <si>
    <t>Buffalo</t>
  </si>
  <si>
    <t>Indianapolis</t>
  </si>
  <si>
    <t>Pittsburgh</t>
  </si>
  <si>
    <t>New York Jets</t>
  </si>
  <si>
    <t>Cleveland</t>
  </si>
  <si>
    <t>Los Angeles Rams</t>
  </si>
  <si>
    <t>New York Giants</t>
  </si>
  <si>
    <t>Houston</t>
  </si>
  <si>
    <t>Chicago</t>
  </si>
  <si>
    <t>New Orleans</t>
  </si>
  <si>
    <t>Seattle</t>
  </si>
  <si>
    <t>Las Vegas</t>
  </si>
  <si>
    <t>Dallas</t>
  </si>
  <si>
    <t>Kansas City</t>
  </si>
  <si>
    <t>Tennessee</t>
  </si>
  <si>
    <t>Baltimore</t>
  </si>
  <si>
    <t>Cincinatti</t>
  </si>
  <si>
    <t>Atlanta</t>
  </si>
  <si>
    <t>Los Angeles Chargers</t>
  </si>
  <si>
    <t>Denver</t>
  </si>
  <si>
    <t>Tampa Bay</t>
  </si>
  <si>
    <t>New England</t>
  </si>
  <si>
    <t>Arizona</t>
  </si>
  <si>
    <t>Green Bay</t>
  </si>
  <si>
    <t>San Francisco</t>
  </si>
  <si>
    <t>Detroit</t>
  </si>
  <si>
    <t>Jacksonville</t>
  </si>
  <si>
    <t>Lg Draft*</t>
  </si>
  <si>
    <t>04-0/04</t>
  </si>
  <si>
    <t>06-12-9*</t>
  </si>
  <si>
    <t>0-7  186</t>
  </si>
  <si>
    <t>04/04-0</t>
  </si>
  <si>
    <t>0-4  247</t>
  </si>
  <si>
    <t>45-9</t>
  </si>
  <si>
    <t>0-0  14</t>
  </si>
  <si>
    <t>4-2  8</t>
  </si>
  <si>
    <t>4-6/04-6</t>
  </si>
  <si>
    <t>0-2  55</t>
  </si>
  <si>
    <t>54-7</t>
  </si>
  <si>
    <t>05-9</t>
  </si>
  <si>
    <t>44-12-3*</t>
  </si>
  <si>
    <t>5-5  7</t>
  </si>
  <si>
    <t>21/1(7)</t>
  </si>
  <si>
    <t>46-5</t>
  </si>
  <si>
    <t>0-0  28</t>
  </si>
  <si>
    <t>5-8/0-8</t>
  </si>
  <si>
    <t>5-10/05-10</t>
  </si>
  <si>
    <t>4-5  208</t>
  </si>
  <si>
    <t>0-2  67</t>
  </si>
  <si>
    <t>58 attempts</t>
  </si>
  <si>
    <t>21/1(13)</t>
  </si>
  <si>
    <t>55-7</t>
  </si>
  <si>
    <t>40/40-0</t>
  </si>
  <si>
    <t>66-9</t>
  </si>
  <si>
    <t>0-2  178</t>
  </si>
  <si>
    <t>0-5/6</t>
  </si>
  <si>
    <t>04-11</t>
  </si>
  <si>
    <t>14/6</t>
  </si>
  <si>
    <t>4-4/0-4/4</t>
  </si>
  <si>
    <t>0-0  198</t>
  </si>
  <si>
    <t>55-5</t>
  </si>
  <si>
    <t>0-0  70</t>
  </si>
  <si>
    <t>0-4  179</t>
  </si>
  <si>
    <t>0-0  184</t>
  </si>
  <si>
    <t>4-4  267</t>
  </si>
  <si>
    <t>21/1(21)</t>
  </si>
  <si>
    <t>07/6</t>
  </si>
  <si>
    <t>0-4  204</t>
  </si>
  <si>
    <t>0-3  77</t>
  </si>
  <si>
    <t>21/1(16)</t>
  </si>
  <si>
    <t>0-0  84</t>
  </si>
  <si>
    <t>04-12-2*</t>
  </si>
  <si>
    <t>0-4  65</t>
  </si>
  <si>
    <t>Goldman, Eddie</t>
  </si>
  <si>
    <t>4-12-4*</t>
  </si>
  <si>
    <t>0-3  223</t>
  </si>
  <si>
    <t>4-4  1</t>
  </si>
  <si>
    <t>60/4</t>
  </si>
  <si>
    <t>0-0  16</t>
  </si>
  <si>
    <t>0-2  255</t>
  </si>
  <si>
    <t>4-3/0-3/4</t>
  </si>
  <si>
    <t>00-3/00</t>
  </si>
  <si>
    <t>0-12-5*/04-12-5*</t>
  </si>
  <si>
    <t>0-4  280</t>
  </si>
  <si>
    <t xml:space="preserve">0-0  132  </t>
  </si>
  <si>
    <t>0-2  84</t>
  </si>
  <si>
    <t>0-0/4  81</t>
  </si>
  <si>
    <t>21/1(10)</t>
  </si>
  <si>
    <t>Hopkins, Dustin</t>
  </si>
  <si>
    <t>0-2  238</t>
  </si>
  <si>
    <t>0-12-2*/00-12-2*</t>
  </si>
  <si>
    <t>21/1(14)</t>
  </si>
  <si>
    <t>6-7/0-7</t>
  </si>
  <si>
    <t>0-0  135</t>
  </si>
  <si>
    <t>5-12-4*/05-12-4*</t>
  </si>
  <si>
    <t>5-12-3*</t>
  </si>
  <si>
    <t>0-5  2</t>
  </si>
  <si>
    <t>0-0  233</t>
  </si>
  <si>
    <t>0-7  0</t>
  </si>
  <si>
    <t>Johnson, Josh</t>
  </si>
  <si>
    <t>08/5</t>
  </si>
  <si>
    <t>0-3  142</t>
  </si>
  <si>
    <t>Jones, Jamarco</t>
  </si>
  <si>
    <t>21/1(4)</t>
  </si>
  <si>
    <t>5-5  5</t>
  </si>
  <si>
    <t>0-3  180</t>
  </si>
  <si>
    <t>40-4/40</t>
  </si>
  <si>
    <t>0-0  107</t>
  </si>
  <si>
    <t>4-7/0</t>
  </si>
  <si>
    <t>21/1(5)</t>
  </si>
  <si>
    <t>04-12-3*</t>
  </si>
  <si>
    <t>21/1(1)</t>
  </si>
  <si>
    <t>06</t>
  </si>
  <si>
    <t>45-10</t>
  </si>
  <si>
    <t>Lynch, Blake</t>
  </si>
  <si>
    <t>46-12-10*</t>
  </si>
  <si>
    <t>5-7/4</t>
  </si>
  <si>
    <t>5/0-0/0-0</t>
  </si>
  <si>
    <t>Mariota, Marcus</t>
  </si>
  <si>
    <t>0-0  40</t>
  </si>
  <si>
    <t>McKinley, Takkarist</t>
  </si>
  <si>
    <t>McNichols, Jeremy</t>
  </si>
  <si>
    <t>44-4/4</t>
  </si>
  <si>
    <t>05-0/05</t>
  </si>
  <si>
    <t>21/1(12)</t>
  </si>
  <si>
    <t>4-0  75</t>
  </si>
  <si>
    <t>0-5  257</t>
  </si>
  <si>
    <t>21/1(19)</t>
  </si>
  <si>
    <t>0-2  219</t>
  </si>
  <si>
    <t>10/5</t>
  </si>
  <si>
    <t>64-5</t>
  </si>
  <si>
    <t>0-2  183</t>
  </si>
  <si>
    <t>0-2  209</t>
  </si>
  <si>
    <t>0-2  79</t>
  </si>
  <si>
    <t>0-3/00-3</t>
  </si>
  <si>
    <t>4-0/6</t>
  </si>
  <si>
    <t>5-5/0-5</t>
  </si>
  <si>
    <t>21/1(15)</t>
  </si>
  <si>
    <t>0-7  205</t>
  </si>
  <si>
    <t>5-12-12*/45-12-12*</t>
  </si>
  <si>
    <t>0-4  50</t>
  </si>
  <si>
    <t>05-8</t>
  </si>
  <si>
    <t>0-5  145</t>
  </si>
  <si>
    <t>21/1(8)</t>
  </si>
  <si>
    <t>0-5  252</t>
  </si>
  <si>
    <t>5-5/5</t>
  </si>
  <si>
    <t>21/1(18)</t>
  </si>
  <si>
    <t>24 attempts</t>
  </si>
  <si>
    <t>00-0/00</t>
  </si>
  <si>
    <t>21/1(9)</t>
  </si>
  <si>
    <t>40-3/40</t>
  </si>
  <si>
    <t>4-0  216</t>
  </si>
  <si>
    <t>21/1(6)</t>
  </si>
  <si>
    <t>21/1(24)</t>
  </si>
  <si>
    <t>Smith, Tremon</t>
  </si>
  <si>
    <t>0-1/00-1</t>
  </si>
  <si>
    <t>0-5  156</t>
  </si>
  <si>
    <t>21/1(3)</t>
  </si>
  <si>
    <t>0-2  229</t>
  </si>
  <si>
    <t>0-0  169</t>
  </si>
  <si>
    <t>Taylor, Keith</t>
  </si>
  <si>
    <t>6-7/0-7/0-7</t>
  </si>
  <si>
    <t>0-3/6</t>
  </si>
  <si>
    <t>Vigil, Nick</t>
  </si>
  <si>
    <t>21/1(22)</t>
  </si>
  <si>
    <t>40-12-1*</t>
  </si>
  <si>
    <t>4-0  149</t>
  </si>
  <si>
    <t>0-0  104</t>
  </si>
  <si>
    <t>4-0  106</t>
  </si>
  <si>
    <t>21/1(11)</t>
  </si>
  <si>
    <t>0-0  217</t>
  </si>
  <si>
    <t>0-2  228</t>
  </si>
  <si>
    <t>5-1/4-1</t>
  </si>
  <si>
    <t>0-2  15</t>
  </si>
  <si>
    <t>44-6/04-6</t>
  </si>
  <si>
    <t>24/12</t>
  </si>
  <si>
    <t>Column1</t>
  </si>
  <si>
    <t>DNA</t>
  </si>
  <si>
    <t>LVA</t>
  </si>
  <si>
    <t>BFA</t>
  </si>
  <si>
    <t>WAN</t>
  </si>
  <si>
    <t>SE FL</t>
  </si>
  <si>
    <t>HOA</t>
  </si>
  <si>
    <t>LAA</t>
  </si>
  <si>
    <t>LAN</t>
  </si>
  <si>
    <t>CNA</t>
  </si>
  <si>
    <t>MLB OLB</t>
  </si>
  <si>
    <t>CLA</t>
  </si>
  <si>
    <t>CB FS</t>
  </si>
  <si>
    <t>G T TE</t>
  </si>
  <si>
    <t>PHN</t>
  </si>
  <si>
    <t>NYA</t>
  </si>
  <si>
    <t>SE FL PR</t>
  </si>
  <si>
    <t>HB KOR</t>
  </si>
  <si>
    <t>Strong, Pierre</t>
  </si>
  <si>
    <t>G T</t>
  </si>
  <si>
    <t>C T TE</t>
  </si>
  <si>
    <t>LB SS</t>
  </si>
  <si>
    <t>FL PR</t>
  </si>
  <si>
    <t>Hickman Jr, Ronnie</t>
  </si>
  <si>
    <t>CB S</t>
  </si>
  <si>
    <t>RE OLB</t>
  </si>
  <si>
    <t>Washington Jr, Broderick</t>
  </si>
  <si>
    <t>HB KOR PR</t>
  </si>
  <si>
    <t>SE FL KOR PR</t>
  </si>
  <si>
    <t>Pharms Jr, Jeremiah</t>
  </si>
  <si>
    <t>SE HB KOR</t>
  </si>
  <si>
    <t>KOR</t>
  </si>
  <si>
    <t>SE PR</t>
  </si>
  <si>
    <t>RT TE</t>
  </si>
  <si>
    <t>Rodriguez Jr, Chris</t>
  </si>
  <si>
    <t>SS CB</t>
  </si>
  <si>
    <t>CB PR</t>
  </si>
  <si>
    <t>Porter Jr, Joey</t>
  </si>
  <si>
    <t>Stingley Jr, Derek</t>
  </si>
  <si>
    <t>C G T</t>
  </si>
  <si>
    <t>RILB OLB</t>
  </si>
  <si>
    <t>Marshall Jr, Terrace</t>
  </si>
  <si>
    <t>Pittman Jr, Michael</t>
  </si>
  <si>
    <t>LT TE</t>
  </si>
  <si>
    <t>KOR PR</t>
  </si>
  <si>
    <t>SS FS</t>
  </si>
  <si>
    <t>TE SE</t>
  </si>
  <si>
    <t>T End</t>
  </si>
  <si>
    <t>Moore Jr, Dan</t>
  </si>
  <si>
    <t>Winfield Jr, Antoine</t>
  </si>
  <si>
    <t>Edwards Jr, Mario</t>
  </si>
  <si>
    <t>Mims Jr, Marvin</t>
  </si>
  <si>
    <t>LCB KOR</t>
  </si>
  <si>
    <t>C G TE</t>
  </si>
  <si>
    <t>SE FL KOR</t>
  </si>
  <si>
    <t>Johnson Jr, Paris</t>
  </si>
  <si>
    <t>Trubisky, Mitchell</t>
  </si>
  <si>
    <t>Anderson Jr, Will</t>
  </si>
  <si>
    <t>Brown Jr, Orlando</t>
  </si>
  <si>
    <t>LE T</t>
  </si>
  <si>
    <t>C T</t>
  </si>
  <si>
    <t>TE FB</t>
  </si>
  <si>
    <t>CB SS</t>
  </si>
  <si>
    <t>Pace Jr, Ivan</t>
  </si>
  <si>
    <t>Wise Jr, Deatrich</t>
  </si>
  <si>
    <t>SS LB</t>
  </si>
  <si>
    <t>Munford Jr, Thayer</t>
  </si>
  <si>
    <t>Runyan Jr, Jon</t>
  </si>
  <si>
    <t>Robinson Jr, Brian</t>
  </si>
  <si>
    <t>LG LT</t>
  </si>
  <si>
    <t>LOLB End</t>
  </si>
  <si>
    <t>Verse, Jared</t>
  </si>
  <si>
    <t>Fiske, Braden</t>
  </si>
  <si>
    <t>Overshown, DeMarvion</t>
  </si>
  <si>
    <t>Elliss, Jonah</t>
  </si>
  <si>
    <t>Tillman, Dondrea</t>
  </si>
  <si>
    <t>Cooper, Edgerrin</t>
  </si>
  <si>
    <t>Fox, Tomon</t>
  </si>
  <si>
    <t>Windmon, Jacoby</t>
  </si>
  <si>
    <t>Latu, Laiatu</t>
  </si>
  <si>
    <t>Robinson, Chop</t>
  </si>
  <si>
    <t>Wallace, Trevin</t>
  </si>
  <si>
    <t>Hunt, Jalyx</t>
  </si>
  <si>
    <t>Gaye, Ali</t>
  </si>
  <si>
    <t>Thomas, Xavier</t>
  </si>
  <si>
    <t>Cowart, Byron</t>
  </si>
  <si>
    <t>Cox Jr, Brenton</t>
  </si>
  <si>
    <t>Okuayinonu, Sam</t>
  </si>
  <si>
    <t>Williams, Chris</t>
  </si>
  <si>
    <t>Carlies, Jaylon</t>
  </si>
  <si>
    <t>Knight, Tyrice</t>
  </si>
  <si>
    <t>Turner, Dallas</t>
  </si>
  <si>
    <t>Trotter Jr, Jeremiah</t>
  </si>
  <si>
    <t>Snowden, Charles</t>
  </si>
  <si>
    <t>Bertrand, JD</t>
  </si>
  <si>
    <t>Liufau, Marist</t>
  </si>
  <si>
    <t>Nowaske, Trevor</t>
  </si>
  <si>
    <t>Booker, Austin</t>
  </si>
  <si>
    <t>Jenkins Jr, Kris</t>
  </si>
  <si>
    <t>Newton, Jer'Zhan</t>
  </si>
  <si>
    <t>Smith, Maason</t>
  </si>
  <si>
    <t>Solomon, Javon</t>
  </si>
  <si>
    <t>Hall Jr, Michael</t>
  </si>
  <si>
    <t>Braswell, Chris</t>
  </si>
  <si>
    <t>Dennis, SirVocea</t>
  </si>
  <si>
    <t>Reid, Winston</t>
  </si>
  <si>
    <t>Anderson, Evan</t>
  </si>
  <si>
    <t>Hector, Bruce</t>
  </si>
  <si>
    <t>Jean-Baptiste, Javontae</t>
  </si>
  <si>
    <t>Laulu, Jonah</t>
  </si>
  <si>
    <t>Peevy, Jayden</t>
  </si>
  <si>
    <t>Roy, Jaquelin</t>
  </si>
  <si>
    <t>Taylor III, Leonard</t>
  </si>
  <si>
    <t>Sweat, T'Vondre</t>
  </si>
  <si>
    <t>Mosby, Arron</t>
  </si>
  <si>
    <t>Turner, Zeke</t>
  </si>
  <si>
    <t>Brewer, C.J.</t>
  </si>
  <si>
    <t>Carter II, Andre</t>
  </si>
  <si>
    <t>Chatman, Elijah</t>
  </si>
  <si>
    <t>Crumedy, Jaden</t>
  </si>
  <si>
    <t>Jackson, McKinnley</t>
  </si>
  <si>
    <t>Jefferson, Jordan</t>
  </si>
  <si>
    <t>Johnson, Cedric</t>
  </si>
  <si>
    <t>Robertson-Harri, Roy</t>
  </si>
  <si>
    <t>Robinson, Darius</t>
  </si>
  <si>
    <t>Wheat, Tyrus</t>
  </si>
  <si>
    <t>Bell, Quinton</t>
  </si>
  <si>
    <t>Murphy II, Byron</t>
  </si>
  <si>
    <t>Booker IV, Thomas</t>
  </si>
  <si>
    <t>Davis, Tyler</t>
  </si>
  <si>
    <t>Jackson, Jordan</t>
  </si>
  <si>
    <t>Otomewo, Esezi</t>
  </si>
  <si>
    <t>Redmond, Jalen</t>
  </si>
  <si>
    <t>Winters, Dee</t>
  </si>
  <si>
    <t>Hewitt, Neville</t>
  </si>
  <si>
    <t>Speights, Omar</t>
  </si>
  <si>
    <t>Surratt, Chazz</t>
  </si>
  <si>
    <t>Wilson, Payton</t>
  </si>
  <si>
    <t>Gifford, Luke</t>
  </si>
  <si>
    <t>Harrell, Jaylen</t>
  </si>
  <si>
    <t>Harris, Demone</t>
  </si>
  <si>
    <t>Kamara, Sam</t>
  </si>
  <si>
    <t>Andreessen, Joe</t>
  </si>
  <si>
    <t>Diabate, Mohamoud</t>
  </si>
  <si>
    <t>Miller, Ventrell</t>
  </si>
  <si>
    <t>Muasau, Darius</t>
  </si>
  <si>
    <t>Bachie, Joe</t>
  </si>
  <si>
    <t>Bailey, Levelle</t>
  </si>
  <si>
    <t>Bethune, Tatum</t>
  </si>
  <si>
    <t>Colson, Junior</t>
  </si>
  <si>
    <t>Eichenberg, Tommy</t>
  </si>
  <si>
    <t>Flannigan-Fowle, D.</t>
  </si>
  <si>
    <t>Graham, Jalen</t>
  </si>
  <si>
    <t>Gray, Cedric</t>
  </si>
  <si>
    <t>Hicks, Faion</t>
  </si>
  <si>
    <t>Hopper, Ty'Ron</t>
  </si>
  <si>
    <t>Hummel, Jake</t>
  </si>
  <si>
    <t>Isaac, Adisa</t>
  </si>
  <si>
    <t>Jackson, Brennan</t>
  </si>
  <si>
    <t>Magee, Jordan</t>
  </si>
  <si>
    <t>McGrone, Cameron</t>
  </si>
  <si>
    <t>Moon, Jeremiah</t>
  </si>
  <si>
    <t>Njongmeta, Maema</t>
  </si>
  <si>
    <t>Orji, Anfernee</t>
  </si>
  <si>
    <t>Thomas, Drake</t>
  </si>
  <si>
    <t>Ulofoshio, Edefuan</t>
  </si>
  <si>
    <t>Watson, Nathaniel</t>
  </si>
  <si>
    <t>Williams, James</t>
  </si>
  <si>
    <t>Carter, DeWayne</t>
  </si>
  <si>
    <t>Coburn, Keondre</t>
  </si>
  <si>
    <t>Cole, Myles</t>
  </si>
  <si>
    <t>Eboigbe, Justin</t>
  </si>
  <si>
    <t>Farrell Jr, Neil</t>
  </si>
  <si>
    <t>Kneeland, Marshawn</t>
  </si>
  <si>
    <t>FB T</t>
  </si>
  <si>
    <t>McGregor, Braiden</t>
  </si>
  <si>
    <t>Morris, Mike</t>
  </si>
  <si>
    <t>Ojomo, Moro</t>
  </si>
  <si>
    <t>Orhorhoro, Ruke</t>
  </si>
  <si>
    <t>Silvera, Nesta Jade</t>
  </si>
  <si>
    <t>Taimani, Taki</t>
  </si>
  <si>
    <t>Watts, Eric</t>
  </si>
  <si>
    <t>Wingo, Mekhi</t>
  </si>
  <si>
    <t>Alt, Joe</t>
  </si>
  <si>
    <t>Puni, Dominick</t>
  </si>
  <si>
    <t>Powers-Johnson, Jackson</t>
  </si>
  <si>
    <t>Beebe, Cooper</t>
  </si>
  <si>
    <t>Latham, JC</t>
  </si>
  <si>
    <t>Rosengarten, Roger</t>
  </si>
  <si>
    <t>Frazier, Zach</t>
  </si>
  <si>
    <t>Coleman, Brandon</t>
  </si>
  <si>
    <t>Barton, Graham</t>
  </si>
  <si>
    <t>Fuaga, Taliese</t>
  </si>
  <si>
    <t>Benson, Trey</t>
  </si>
  <si>
    <t>McClellan, Jase</t>
  </si>
  <si>
    <t>Mims, Amarius</t>
  </si>
  <si>
    <t>Anderson, Alec</t>
  </si>
  <si>
    <t>Palczewski, Alex</t>
  </si>
  <si>
    <t>Adams, Isaiah</t>
  </si>
  <si>
    <t>Forsyth, Alex</t>
  </si>
  <si>
    <t>Glaze, Delmar</t>
  </si>
  <si>
    <t>Limmer, Beaux</t>
  </si>
  <si>
    <t>Reiman, Tip</t>
  </si>
  <si>
    <t>RG TE</t>
  </si>
  <si>
    <t>McCormick, Mason</t>
  </si>
  <si>
    <t>Brooks, Chris</t>
  </si>
  <si>
    <t>Guyton, Tyler</t>
  </si>
  <si>
    <t>Jacobs, Demontrey</t>
  </si>
  <si>
    <t>Paul, Patrick</t>
  </si>
  <si>
    <t>Robinson, Layden</t>
  </si>
  <si>
    <t>Vorhees, Andrew</t>
  </si>
  <si>
    <t>Fashanu, Olumuyiwa</t>
  </si>
  <si>
    <t>McClendon Jr, Warren</t>
  </si>
  <si>
    <t>Zinter, Zak</t>
  </si>
  <si>
    <t>Van Denmark, Ryan</t>
  </si>
  <si>
    <t>Van Pran-Grange, Sedrick</t>
  </si>
  <si>
    <t>Adkins, Nate</t>
  </si>
  <si>
    <t>Barton, Jackson</t>
  </si>
  <si>
    <t>Cochran, Devin</t>
  </si>
  <si>
    <t>Corum, Blake</t>
  </si>
  <si>
    <t>Dedich, Justin</t>
  </si>
  <si>
    <t>Fisher, Blake</t>
  </si>
  <si>
    <t>Gaines, Jon</t>
  </si>
  <si>
    <t>Grable, Tylan</t>
  </si>
  <si>
    <t>Kubas, Jake</t>
  </si>
  <si>
    <t>McCollum, Ryan</t>
  </si>
  <si>
    <t>Morgan, Jordan</t>
  </si>
  <si>
    <t>Tucker, Dalton</t>
  </si>
  <si>
    <t>Tucker, Sean</t>
  </si>
  <si>
    <t>Wilson, Emanuel</t>
  </si>
  <si>
    <t>Goncalves, Matt</t>
  </si>
  <si>
    <t>Patterson, Jarrett</t>
  </si>
  <si>
    <t>Barner, AJ</t>
  </si>
  <si>
    <t>Bell, Jaheim</t>
  </si>
  <si>
    <t>Bowers, Brock</t>
  </si>
  <si>
    <t>Jenkins, E.J.</t>
  </si>
  <si>
    <t>Long, Hunter</t>
  </si>
  <si>
    <t>Quitoriano, Teagan</t>
  </si>
  <si>
    <t>Saldiveri, Nick</t>
  </si>
  <si>
    <t>Sims, Ben</t>
  </si>
  <si>
    <t>Sinnott, Ben</t>
  </si>
  <si>
    <t>Vannett, Nick</t>
  </si>
  <si>
    <t>Vidal, Kimani</t>
  </si>
  <si>
    <t>Wallace, Caedan</t>
  </si>
  <si>
    <t>Amegadjie, Kiran</t>
  </si>
  <si>
    <t>Bortolini, Tanor</t>
  </si>
  <si>
    <t>Glover, Travis</t>
  </si>
  <si>
    <t>Kinnard, Darian</t>
  </si>
  <si>
    <t>Kramer Jr, Doug</t>
  </si>
  <si>
    <t>Niese, Michael</t>
  </si>
  <si>
    <t>Suamataia, Kingsley</t>
  </si>
  <si>
    <t>Telfort, Kadeem</t>
  </si>
  <si>
    <t>Zakelj, Nick</t>
  </si>
  <si>
    <t>All, Erick</t>
  </si>
  <si>
    <t>Allen, Braelon</t>
  </si>
  <si>
    <t>Arcuri, AJ</t>
  </si>
  <si>
    <t>Bailey, Zack</t>
  </si>
  <si>
    <t>Bruss, Logan</t>
  </si>
  <si>
    <t>SE FL TE</t>
  </si>
  <si>
    <t>Coker, Jalen</t>
  </si>
  <si>
    <t>Crum, Frank</t>
  </si>
  <si>
    <t>Culp, Devin</t>
  </si>
  <si>
    <t>Davis, Isaiah</t>
  </si>
  <si>
    <t>Davis, Ray</t>
  </si>
  <si>
    <t>Driskell, Ethan</t>
  </si>
  <si>
    <t>Estime, Audric</t>
  </si>
  <si>
    <t>Goodson, Tyler</t>
  </si>
  <si>
    <t>Guerendo, Isaac</t>
  </si>
  <si>
    <t>Haynes, Christian</t>
  </si>
  <si>
    <t>Hergel, Kyle</t>
  </si>
  <si>
    <t>Hodges, Cooper</t>
  </si>
  <si>
    <t>Irving, Bucky</t>
  </si>
  <si>
    <t>Jerrell, Michael</t>
  </si>
  <si>
    <t>Johnson, Theo</t>
  </si>
  <si>
    <t>Keegan, Trevor</t>
  </si>
  <si>
    <t>Kingston, Jarrett</t>
  </si>
  <si>
    <t>Kirkland, Jaxson</t>
  </si>
  <si>
    <t>Klein, Elijah</t>
  </si>
  <si>
    <t>Laumea, Sataoa</t>
  </si>
  <si>
    <t>Lee, Matt</t>
  </si>
  <si>
    <t>Mahogany, Christian</t>
  </si>
  <si>
    <t>McCormick, Sincere</t>
  </si>
  <si>
    <t>McIntosh, Kenny</t>
  </si>
  <si>
    <t>McMahon, Dylan</t>
  </si>
  <si>
    <t>Meyer, Andrew</t>
  </si>
  <si>
    <t>SE FL HB</t>
  </si>
  <si>
    <t>Mims, Jordan</t>
  </si>
  <si>
    <t>Nourzad, Hunter</t>
  </si>
  <si>
    <t>Rivers, Ronnie</t>
  </si>
  <si>
    <t>Robinson, Tyrese</t>
  </si>
  <si>
    <t>Sanders, Ja'Tavion</t>
  </si>
  <si>
    <t>Shipley, Will</t>
  </si>
  <si>
    <t>Spann-Ford, Brevyn</t>
  </si>
  <si>
    <t>Steele, Carson</t>
  </si>
  <si>
    <t>Stover, Cade</t>
  </si>
  <si>
    <t>Stueber, Andrew</t>
  </si>
  <si>
    <t>Sundell, Jalen</t>
  </si>
  <si>
    <t>Taylor, J.J.</t>
  </si>
  <si>
    <t>Tracy Jr, Tyrone</t>
  </si>
  <si>
    <t>Whiteheart, Blake</t>
  </si>
  <si>
    <t>Wright, Jaylen</t>
  </si>
  <si>
    <t>Yeboah, Kenny</t>
  </si>
  <si>
    <t>Washington, Ar'Darius</t>
  </si>
  <si>
    <t>Gonzalez, Christian</t>
  </si>
  <si>
    <t>DeJean, Cooper</t>
  </si>
  <si>
    <t>Green, Renardo</t>
  </si>
  <si>
    <t>Lassiter, Kamari</t>
  </si>
  <si>
    <t>Mitchell, Quinyon</t>
  </si>
  <si>
    <t>Phillips, Andru</t>
  </si>
  <si>
    <t>Still, Tarheeb</t>
  </si>
  <si>
    <t>Wiggins, Nate</t>
  </si>
  <si>
    <t>Nubin, Tyler</t>
  </si>
  <si>
    <t>DB KOR</t>
  </si>
  <si>
    <t>Taylor-Demerson, Dadrion</t>
  </si>
  <si>
    <t>Bullard, Javon</t>
  </si>
  <si>
    <t>Bullock, Calen</t>
  </si>
  <si>
    <t>Hicks, Jaden</t>
  </si>
  <si>
    <t>Kinchens, Kamren</t>
  </si>
  <si>
    <t>Mustapha, Malik</t>
  </si>
  <si>
    <t>Williams, Evan</t>
  </si>
  <si>
    <t>McCollough, Jaylen</t>
  </si>
  <si>
    <t>Arnold, Terrion</t>
  </si>
  <si>
    <t>Baker Jr, Darrell</t>
  </si>
  <si>
    <t>Jones, Jarrian</t>
  </si>
  <si>
    <t>McKinstry, Kool-Aid</t>
  </si>
  <si>
    <t>Newton, Josh</t>
  </si>
  <si>
    <t>Oruwariye, Amani</t>
  </si>
  <si>
    <t>Sainristil, Mike</t>
  </si>
  <si>
    <t>Smith, Tykee</t>
  </si>
  <si>
    <t>Armour-Davis, Jalyn</t>
  </si>
  <si>
    <t>Hart, Cam</t>
  </si>
  <si>
    <t>Ingram, Ja'Marcus</t>
  </si>
  <si>
    <t>Johnson, Nazeeh</t>
  </si>
  <si>
    <t>McCollum, Tristin</t>
  </si>
  <si>
    <t>Pettus, Dell</t>
  </si>
  <si>
    <t>Richardson, Demani</t>
  </si>
  <si>
    <t>Roland-Wallace, Christian</t>
  </si>
  <si>
    <t>Smith, Cam</t>
  </si>
  <si>
    <t>Smith-Wade, Chau</t>
  </si>
  <si>
    <t>Abrams-Draine, Kris</t>
  </si>
  <si>
    <t>Anderson, Zayne</t>
  </si>
  <si>
    <t>Austin, Alex</t>
  </si>
  <si>
    <t>Bishop Jr, Beanie</t>
  </si>
  <si>
    <t>Bishop, Cole</t>
  </si>
  <si>
    <t>DB PR</t>
  </si>
  <si>
    <t>Bolden, Isaiah</t>
  </si>
  <si>
    <t>Butler, Josh</t>
  </si>
  <si>
    <t>Carson, Caelen</t>
  </si>
  <si>
    <t>Dial, Marcellas</t>
  </si>
  <si>
    <t>Duck, Storm</t>
  </si>
  <si>
    <t>Farley, Caleb</t>
  </si>
  <si>
    <t>Funderburk, Tyrek</t>
  </si>
  <si>
    <t>Gray, J.T.</t>
  </si>
  <si>
    <t>Harper, Thomas</t>
  </si>
  <si>
    <t>Hollman, Ka'Dar</t>
  </si>
  <si>
    <t>Joseph, Brandon</t>
  </si>
  <si>
    <t>Key, Devon</t>
  </si>
  <si>
    <t>King, Kevin</t>
  </si>
  <si>
    <t>Melton, Max</t>
  </si>
  <si>
    <t>Okada, Ty</t>
  </si>
  <si>
    <t>Oladapo, Kitan</t>
  </si>
  <si>
    <t>Pierre, James</t>
  </si>
  <si>
    <t>Prince, Deantre</t>
  </si>
  <si>
    <t>Pritchett, Nehemiah</t>
  </si>
  <si>
    <t>Ross, D'Angelo</t>
  </si>
  <si>
    <t>Skinner, JL</t>
  </si>
  <si>
    <t>Steward, Reddy</t>
  </si>
  <si>
    <t>Trice Jr, Cory</t>
  </si>
  <si>
    <t>Wallace, Josh</t>
  </si>
  <si>
    <t>Worley, Daryl</t>
  </si>
  <si>
    <t>Brownlee Jr, Jarvis</t>
  </si>
  <si>
    <t>Richardson, Decamerion</t>
  </si>
  <si>
    <t>Araiza, Matt</t>
  </si>
  <si>
    <t>Austin, Kevin</t>
  </si>
  <si>
    <t>Bates, Jake</t>
  </si>
  <si>
    <t>Boutte, Kayshon</t>
  </si>
  <si>
    <t>Brooks, Jalen</t>
  </si>
  <si>
    <t>Burton, Jermaine</t>
  </si>
  <si>
    <t>Codrington, Brandon</t>
  </si>
  <si>
    <t>Coleman, Keon</t>
  </si>
  <si>
    <t>Collier, Chris</t>
  </si>
  <si>
    <t>Corley, Malachi</t>
  </si>
  <si>
    <t>Cowing, Jacob</t>
  </si>
  <si>
    <t>Daniels, Jayden</t>
  </si>
  <si>
    <t>Flournoy, Ryan</t>
  </si>
  <si>
    <t>Franklin, Troy</t>
  </si>
  <si>
    <t>Gould, Anthony</t>
  </si>
  <si>
    <t>Haener, Jake</t>
  </si>
  <si>
    <t>Hayball, Matthew</t>
  </si>
  <si>
    <t>Heath, Malik</t>
  </si>
  <si>
    <t>Hooker, Hendon</t>
  </si>
  <si>
    <t>Hutchinson, Xavier</t>
  </si>
  <si>
    <t>Jackson, Jermaine</t>
  </si>
  <si>
    <t>Jackson, Jha'Quan</t>
  </si>
  <si>
    <t>Johnson, Collin</t>
  </si>
  <si>
    <t>Johnson, Tyler</t>
  </si>
  <si>
    <t>Karty, Joshua</t>
  </si>
  <si>
    <t>Kennedy, Tom</t>
  </si>
  <si>
    <t>Laube, Dylan</t>
  </si>
  <si>
    <t>Legette, Xavier</t>
  </si>
  <si>
    <t>Little, Cam</t>
  </si>
  <si>
    <t>Maye, Drake</t>
  </si>
  <si>
    <t>McCaffrey, Luke</t>
  </si>
  <si>
    <t>McConkey, Ladd</t>
  </si>
  <si>
    <t>McKee, Tanner</t>
  </si>
  <si>
    <t>McMillan, Jalen</t>
  </si>
  <si>
    <t>Miller, Ryan</t>
  </si>
  <si>
    <t>Mitchell, Adonai</t>
  </si>
  <si>
    <t>Nabers, Malik</t>
  </si>
  <si>
    <t>Nix, Bo</t>
  </si>
  <si>
    <t>O'Donnell, Pat</t>
  </si>
  <si>
    <t>Odunze, Rome</t>
  </si>
  <si>
    <t>Oliver, Bryce</t>
  </si>
  <si>
    <t>Pearsall, Ricky</t>
  </si>
  <si>
    <t>Penix Jr, Michael</t>
  </si>
  <si>
    <t>Polk, Ja'Lynn</t>
  </si>
  <si>
    <t>Rattler, Spencer</t>
  </si>
  <si>
    <t>Rehkow, Ryan</t>
  </si>
  <si>
    <t>Reichard, Will</t>
  </si>
  <si>
    <t>Remigio, Nikko</t>
  </si>
  <si>
    <t>Smith, Xavier</t>
  </si>
  <si>
    <t>Taylor, Tory</t>
  </si>
  <si>
    <t>Thomas Jr, Brian</t>
  </si>
  <si>
    <t>Tipton, Mason</t>
  </si>
  <si>
    <t>Turner, DJ WR</t>
  </si>
  <si>
    <t>Vele, Devaughn</t>
  </si>
  <si>
    <t>Washington, Malik</t>
  </si>
  <si>
    <t>Whittington, Jordan</t>
  </si>
  <si>
    <t>Williams, Caleb</t>
  </si>
  <si>
    <t>Williams, Dee</t>
  </si>
  <si>
    <t>Williams, Isaiah</t>
  </si>
  <si>
    <t>Wilson, Johnny</t>
  </si>
  <si>
    <t>Worthy, Xavier</t>
  </si>
  <si>
    <t>FA</t>
  </si>
  <si>
    <t>19/1</t>
  </si>
  <si>
    <t>24/5(145)</t>
  </si>
  <si>
    <t>24/3(71)</t>
  </si>
  <si>
    <t>23/1</t>
  </si>
  <si>
    <t>20/1</t>
  </si>
  <si>
    <t>Ali, Rasheen</t>
  </si>
  <si>
    <t>24/4(115)</t>
  </si>
  <si>
    <t>24/4(134)</t>
  </si>
  <si>
    <t>24/1(5)</t>
  </si>
  <si>
    <t>24/3(75)</t>
  </si>
  <si>
    <t>24/FA</t>
  </si>
  <si>
    <t>24/1(24)</t>
  </si>
  <si>
    <t>Badie, Tyler</t>
  </si>
  <si>
    <t>24/4(121)</t>
  </si>
  <si>
    <t>24/1(26)</t>
  </si>
  <si>
    <t>21/1(27)</t>
  </si>
  <si>
    <t>24/3(73)</t>
  </si>
  <si>
    <t>24/7(231)</t>
  </si>
  <si>
    <t>24/3(66)</t>
  </si>
  <si>
    <t>24/5(143)</t>
  </si>
  <si>
    <t>24/2(60)</t>
  </si>
  <si>
    <t>24/5(144)</t>
  </si>
  <si>
    <t>24/4(117)</t>
  </si>
  <si>
    <t>24/1(13)</t>
  </si>
  <si>
    <t>24/2(57)</t>
  </si>
  <si>
    <t>24/5(146)</t>
  </si>
  <si>
    <t>24/2(58)</t>
  </si>
  <si>
    <t>24/3(78)</t>
  </si>
  <si>
    <t>22/1</t>
  </si>
  <si>
    <t>24/3(80)</t>
  </si>
  <si>
    <t>24/5(151)</t>
  </si>
  <si>
    <t>24/5(174)</t>
  </si>
  <si>
    <t>24/3(95)</t>
  </si>
  <si>
    <t>24/7(236)</t>
  </si>
  <si>
    <t>24/2(33)</t>
  </si>
  <si>
    <t>24/3(69)</t>
  </si>
  <si>
    <t>24/2(45)</t>
  </si>
  <si>
    <t>24/3(65)</t>
  </si>
  <si>
    <t>24/3(83)</t>
  </si>
  <si>
    <t>24/4(135)</t>
  </si>
  <si>
    <t>24/6(200)</t>
  </si>
  <si>
    <t>24/7(246)</t>
  </si>
  <si>
    <t>24/1(2)</t>
  </si>
  <si>
    <t>24/5(173)</t>
  </si>
  <si>
    <t>24/4(128)</t>
  </si>
  <si>
    <t>24/6(196)</t>
  </si>
  <si>
    <t>24/2(40)</t>
  </si>
  <si>
    <t>24/6(180)</t>
  </si>
  <si>
    <t>01/4</t>
  </si>
  <si>
    <t>24/4(105)</t>
  </si>
  <si>
    <t>24/5(148)</t>
  </si>
  <si>
    <t>24/3(76)</t>
  </si>
  <si>
    <t>24/5(147)</t>
  </si>
  <si>
    <t>21/1(25)</t>
  </si>
  <si>
    <t>24/1(11)</t>
  </si>
  <si>
    <t>24/2(59)</t>
  </si>
  <si>
    <t>24/2(39)</t>
  </si>
  <si>
    <t>24/6(216)</t>
  </si>
  <si>
    <t>24/4(102)</t>
  </si>
  <si>
    <t>24/2(51)</t>
  </si>
  <si>
    <t>24/1(14)</t>
  </si>
  <si>
    <t>24/3(77)</t>
  </si>
  <si>
    <t>24/6(202)</t>
  </si>
  <si>
    <t>24/3(79)</t>
  </si>
  <si>
    <t>24/5(142)</t>
  </si>
  <si>
    <t>24/6(204)</t>
  </si>
  <si>
    <t>24/4(106)</t>
  </si>
  <si>
    <t>24/2(64)</t>
  </si>
  <si>
    <t>24/4(129)</t>
  </si>
  <si>
    <t>24/1(29)</t>
  </si>
  <si>
    <t>24/2(54)</t>
  </si>
  <si>
    <t>24/7(252)</t>
  </si>
  <si>
    <t>24/1(4)</t>
  </si>
  <si>
    <t>24/5(140)</t>
  </si>
  <si>
    <t>24/3(81)</t>
  </si>
  <si>
    <t>Henderson Jr, Darrell</t>
  </si>
  <si>
    <t>24/4(133)</t>
  </si>
  <si>
    <t>24/3(91)</t>
  </si>
  <si>
    <t>24/3(94)</t>
  </si>
  <si>
    <t>24/4(125)</t>
  </si>
  <si>
    <t>24/3(93)</t>
  </si>
  <si>
    <t>24/5(154)</t>
  </si>
  <si>
    <t>24/6(182)</t>
  </si>
  <si>
    <t>24/3(97)</t>
  </si>
  <si>
    <t>24/7(222)</t>
  </si>
  <si>
    <t>24/4(116)</t>
  </si>
  <si>
    <t>24/2(49)</t>
  </si>
  <si>
    <t>Jennings, Terrell</t>
  </si>
  <si>
    <t>24/6(207)</t>
  </si>
  <si>
    <t>Johnson Jr, Lonnie</t>
  </si>
  <si>
    <t>24/6(214)</t>
  </si>
  <si>
    <t>24/4(107)</t>
  </si>
  <si>
    <t>Jones Jr, Velus</t>
  </si>
  <si>
    <t>24/3(96)</t>
  </si>
  <si>
    <t>24/6(209)</t>
  </si>
  <si>
    <t>24/5(172)</t>
  </si>
  <si>
    <t>24/3(99)</t>
  </si>
  <si>
    <t>24/6(215)</t>
  </si>
  <si>
    <t>24/6(220)</t>
  </si>
  <si>
    <t>24/2(56)</t>
  </si>
  <si>
    <t>24/4(118)</t>
  </si>
  <si>
    <t>24/2(42)</t>
  </si>
  <si>
    <t>24/1(7)</t>
  </si>
  <si>
    <t>24/1(15)</t>
  </si>
  <si>
    <t>24/6(208)</t>
  </si>
  <si>
    <t>24/7(234)</t>
  </si>
  <si>
    <t>24/6(179)</t>
  </si>
  <si>
    <t>24/7(237)</t>
  </si>
  <si>
    <t>24/1(32)</t>
  </si>
  <si>
    <t>24/6(217)</t>
  </si>
  <si>
    <t>24/6(212)</t>
  </si>
  <si>
    <t>24/3(87)</t>
  </si>
  <si>
    <t>1//20</t>
  </si>
  <si>
    <t>24/5(139)</t>
  </si>
  <si>
    <t>24/6(210)</t>
  </si>
  <si>
    <t>24/1(3)</t>
  </si>
  <si>
    <t>24/3(100)</t>
  </si>
  <si>
    <t>24/2(34)</t>
  </si>
  <si>
    <t>24/4(119)</t>
  </si>
  <si>
    <t>McFarland Jr, Anthony</t>
  </si>
  <si>
    <t>24/2(41)</t>
  </si>
  <si>
    <t>24/6(190)</t>
  </si>
  <si>
    <t>24/3(92)</t>
  </si>
  <si>
    <t>24/2(43)</t>
  </si>
  <si>
    <t>Milton, Joe</t>
  </si>
  <si>
    <t>24/1(18)</t>
  </si>
  <si>
    <t>24/2(52)</t>
  </si>
  <si>
    <t>24/1(22)</t>
  </si>
  <si>
    <t>24/1(25)</t>
  </si>
  <si>
    <t>24/6(183)</t>
  </si>
  <si>
    <t>24/1(16)</t>
  </si>
  <si>
    <t>24/4(124)</t>
  </si>
  <si>
    <t>24/1(6)</t>
  </si>
  <si>
    <t>21/1(26)</t>
  </si>
  <si>
    <t>24/2(36)</t>
  </si>
  <si>
    <t>24/5(149)</t>
  </si>
  <si>
    <t>24/1(12)</t>
  </si>
  <si>
    <t>24/5(159)</t>
  </si>
  <si>
    <t>24/2(47)</t>
  </si>
  <si>
    <t>24/1(9)</t>
  </si>
  <si>
    <t>24/5(169)</t>
  </si>
  <si>
    <t>24/2(35)</t>
  </si>
  <si>
    <t>21/1(31)</t>
  </si>
  <si>
    <t>24/2(55)</t>
  </si>
  <si>
    <t>24/1(31)</t>
  </si>
  <si>
    <t>24/1(8)</t>
  </si>
  <si>
    <t>24/3(70)</t>
  </si>
  <si>
    <t>24/2(37)</t>
  </si>
  <si>
    <t>24/2(44)</t>
  </si>
  <si>
    <t>24/5(153)</t>
  </si>
  <si>
    <t>24/5(136)</t>
  </si>
  <si>
    <t>24/3(86)</t>
  </si>
  <si>
    <t>24/5(150)</t>
  </si>
  <si>
    <t>24/6(203)</t>
  </si>
  <si>
    <t>24/3(82)</t>
  </si>
  <si>
    <t>24/4(112)</t>
  </si>
  <si>
    <t>24/1(21)</t>
  </si>
  <si>
    <t>24/1(27)</t>
  </si>
  <si>
    <t>24/4(103)</t>
  </si>
  <si>
    <t>24/2(62)</t>
  </si>
  <si>
    <t>21/1(30)</t>
  </si>
  <si>
    <t>24/2(50)</t>
  </si>
  <si>
    <t>ww/6</t>
  </si>
  <si>
    <t>Samuel Jr, Asante</t>
  </si>
  <si>
    <t>24/4(101)</t>
  </si>
  <si>
    <t>24/4(127)</t>
  </si>
  <si>
    <t>24/2(53)</t>
  </si>
  <si>
    <t>24/2(48)</t>
  </si>
  <si>
    <t>24/3(89)</t>
  </si>
  <si>
    <t>24/5(157)</t>
  </si>
  <si>
    <t>24/5(168)</t>
  </si>
  <si>
    <t>24/5(137)</t>
  </si>
  <si>
    <t>21/1(29)</t>
  </si>
  <si>
    <t>24/4(123)</t>
  </si>
  <si>
    <t>Strong Jr, Pierre</t>
  </si>
  <si>
    <t>24/2(63)</t>
  </si>
  <si>
    <t>24/2(38)</t>
  </si>
  <si>
    <t>24/4(122)</t>
  </si>
  <si>
    <t>24/4(104)</t>
  </si>
  <si>
    <t>24/1(23)</t>
  </si>
  <si>
    <t>24/5(138)</t>
  </si>
  <si>
    <t>21/1(32)</t>
  </si>
  <si>
    <t>24/1(17)</t>
  </si>
  <si>
    <t>21/1(28)</t>
  </si>
  <si>
    <t>24/5(160)</t>
  </si>
  <si>
    <t>24/7(235)</t>
  </si>
  <si>
    <t>24/1(19)</t>
  </si>
  <si>
    <t>24/6(181)</t>
  </si>
  <si>
    <t>24/3(68)</t>
  </si>
  <si>
    <t>24/6(184)</t>
  </si>
  <si>
    <t>24/6(206)</t>
  </si>
  <si>
    <t>24/6(213)</t>
  </si>
  <si>
    <t>24/1(30)</t>
  </si>
  <si>
    <t>24/1(1)</t>
  </si>
  <si>
    <t>08/1 (14)</t>
  </si>
  <si>
    <t>24/4(111)</t>
  </si>
  <si>
    <t>24/7(242)</t>
  </si>
  <si>
    <t>ww/5</t>
  </si>
  <si>
    <t>05/1 (10)</t>
  </si>
  <si>
    <t>24/6(185)</t>
  </si>
  <si>
    <t>24/3(98)</t>
  </si>
  <si>
    <t>24/6(189)</t>
  </si>
  <si>
    <t>Winston Jr, Easop</t>
  </si>
  <si>
    <t>24/1(28)</t>
  </si>
  <si>
    <t>24/4(120)</t>
  </si>
  <si>
    <t>24/3(85)</t>
  </si>
  <si>
    <t>Def-Secondary3</t>
  </si>
  <si>
    <t>PassRush4</t>
  </si>
  <si>
    <t>PassRush*5</t>
  </si>
  <si>
    <t>RunBlock-Primary6</t>
  </si>
  <si>
    <t>RunBlock-Secondary7</t>
  </si>
  <si>
    <t>PassBlock8</t>
  </si>
  <si>
    <t>2024 Card</t>
  </si>
  <si>
    <t>PassBlock9</t>
  </si>
  <si>
    <t>DefPrimary2</t>
  </si>
  <si>
    <t>50-11</t>
  </si>
  <si>
    <t>40/0-9</t>
  </si>
  <si>
    <t>65-8</t>
  </si>
  <si>
    <t>46-8</t>
  </si>
  <si>
    <t>0/0-8</t>
  </si>
  <si>
    <t>4/4-7</t>
  </si>
  <si>
    <t>40/0-6</t>
  </si>
  <si>
    <t>4/4-6</t>
  </si>
  <si>
    <t>0/0-6</t>
  </si>
  <si>
    <t>60-5</t>
  </si>
  <si>
    <t>6/5-5</t>
  </si>
  <si>
    <t>55/55-5</t>
  </si>
  <si>
    <t>0/0-5</t>
  </si>
  <si>
    <t>60/60-4</t>
  </si>
  <si>
    <t>60-4</t>
  </si>
  <si>
    <t>0/0-4</t>
  </si>
  <si>
    <t>56-3</t>
  </si>
  <si>
    <t>4/0-3</t>
  </si>
  <si>
    <t>0/0-3</t>
  </si>
  <si>
    <t>0/0-2</t>
  </si>
  <si>
    <t>4/4-1</t>
  </si>
  <si>
    <t>0/0-1</t>
  </si>
  <si>
    <t>66/4</t>
  </si>
  <si>
    <t>66/56</t>
  </si>
  <si>
    <t>56/6</t>
  </si>
  <si>
    <t>5/54</t>
  </si>
  <si>
    <t>44/44</t>
  </si>
  <si>
    <t>4/45</t>
  </si>
  <si>
    <t>0/5</t>
  </si>
  <si>
    <t>4-5/4-5</t>
  </si>
  <si>
    <t>4-7/4-7</t>
  </si>
  <si>
    <t>4-4/4-4</t>
  </si>
  <si>
    <t>0-0/0-0</t>
  </si>
  <si>
    <t>0-7/4-7</t>
  </si>
  <si>
    <t>0-2/0-2</t>
  </si>
  <si>
    <t>0-0/4-0</t>
  </si>
  <si>
    <t>0-3/4-3</t>
  </si>
  <si>
    <t>0-2/4-2</t>
  </si>
  <si>
    <t>Booth Jr, Andrew</t>
  </si>
  <si>
    <t>Luter Jr, Darrell</t>
  </si>
  <si>
    <t>Taken</t>
  </si>
  <si>
    <t>2024 Pos</t>
  </si>
  <si>
    <t>2024 Tm</t>
  </si>
  <si>
    <t>Brooks, Jonathon</t>
  </si>
  <si>
    <t>Hasty, Jamycal</t>
  </si>
  <si>
    <t>Mims, Marvin</t>
  </si>
  <si>
    <t>0-2 203</t>
  </si>
  <si>
    <t>0-4 137</t>
  </si>
  <si>
    <t>0-3 345</t>
  </si>
  <si>
    <t>0-0 13</t>
  </si>
  <si>
    <t>0-2 229</t>
  </si>
  <si>
    <t>0-4 35</t>
  </si>
  <si>
    <t>0-3 135</t>
  </si>
  <si>
    <t>0-2 102</t>
  </si>
  <si>
    <t>4-5 236</t>
  </si>
  <si>
    <t>0-0 207</t>
  </si>
  <si>
    <t>4-4 195</t>
  </si>
  <si>
    <t>0-2 235</t>
  </si>
  <si>
    <t>4-4 101</t>
  </si>
  <si>
    <t>0-2 150</t>
  </si>
  <si>
    <t>0-0 71</t>
  </si>
  <si>
    <t>0-0 250</t>
  </si>
  <si>
    <t>0-0 209</t>
  </si>
  <si>
    <t>0-3 263</t>
  </si>
  <si>
    <t>0-5 325</t>
  </si>
  <si>
    <t>0-0 36</t>
  </si>
  <si>
    <t>0-3 250</t>
  </si>
  <si>
    <t>0-4 200</t>
  </si>
  <si>
    <t>0-0 301</t>
  </si>
  <si>
    <t>0-0 32</t>
  </si>
  <si>
    <t>0-2 255</t>
  </si>
  <si>
    <t>0-0 228</t>
  </si>
  <si>
    <t>4-0 153</t>
  </si>
  <si>
    <t>0-0 132</t>
  </si>
  <si>
    <t>0-0 113</t>
  </si>
  <si>
    <t>0-0 39</t>
  </si>
  <si>
    <t>0-4 15</t>
  </si>
  <si>
    <t>4-0 245</t>
  </si>
  <si>
    <t>0-0 185</t>
  </si>
  <si>
    <t>0-0 74</t>
  </si>
  <si>
    <t>0-2 85</t>
  </si>
  <si>
    <t>0-0 30</t>
  </si>
  <si>
    <t>0-2 83</t>
  </si>
  <si>
    <t>4-0 260</t>
  </si>
  <si>
    <t>0-0 31</t>
  </si>
  <si>
    <t>4-0 187</t>
  </si>
  <si>
    <t>4-0 304</t>
  </si>
  <si>
    <t>0-4 113</t>
  </si>
  <si>
    <t>0-0 84</t>
  </si>
  <si>
    <t>4-4 207</t>
  </si>
  <si>
    <t>0-2 253</t>
  </si>
  <si>
    <t>0-0 303</t>
  </si>
  <si>
    <t>0-3 39</t>
  </si>
  <si>
    <t>0-0 17</t>
  </si>
  <si>
    <t>4-5 144</t>
  </si>
  <si>
    <t>0-2 139</t>
  </si>
  <si>
    <t>0-0 316</t>
  </si>
  <si>
    <t>4-4 16</t>
  </si>
  <si>
    <t>0-4 13</t>
  </si>
  <si>
    <t>0-3 36</t>
  </si>
  <si>
    <t>0-2 103</t>
  </si>
  <si>
    <t>0-0 92</t>
  </si>
  <si>
    <t>0-0 76</t>
  </si>
  <si>
    <t>0-0 22</t>
  </si>
  <si>
    <t>0-0 10</t>
  </si>
  <si>
    <t>0-0 192</t>
  </si>
  <si>
    <t>0-0 34</t>
  </si>
  <si>
    <t>0-0 35</t>
  </si>
  <si>
    <t>0-0 168</t>
  </si>
  <si>
    <t>4-3 22</t>
  </si>
  <si>
    <t>0-0 77</t>
  </si>
  <si>
    <t>0-0 75</t>
  </si>
  <si>
    <t>0-0 120</t>
  </si>
  <si>
    <t>0-0 14</t>
  </si>
  <si>
    <t>0-0 20</t>
  </si>
  <si>
    <t>0-2 20</t>
  </si>
  <si>
    <t>0-0 26</t>
  </si>
  <si>
    <t>0-0 15</t>
  </si>
  <si>
    <t>MIAMI DOLPHINS -- Mike Roses</t>
  </si>
  <si>
    <t/>
  </si>
  <si>
    <t>Beal, Robert</t>
  </si>
  <si>
    <t>4/00-0</t>
  </si>
  <si>
    <t>04/4-7</t>
  </si>
  <si>
    <t>04/4-4</t>
  </si>
  <si>
    <t>06-0</t>
  </si>
  <si>
    <t>5/05-12-7*</t>
  </si>
  <si>
    <t>6/46-12-3*</t>
  </si>
  <si>
    <t>46-12-3*</t>
  </si>
  <si>
    <t>64-12-5*</t>
  </si>
  <si>
    <t>45/5-12-1*</t>
  </si>
  <si>
    <t>55-12-7*</t>
  </si>
  <si>
    <t>64/4-12-1*</t>
  </si>
  <si>
    <t>46-12-4*</t>
  </si>
  <si>
    <t>00-12-7*</t>
  </si>
  <si>
    <t>3 Attempts</t>
  </si>
  <si>
    <t>338 Attempts</t>
  </si>
  <si>
    <t>480 Attempts</t>
  </si>
  <si>
    <t>567 Attempts</t>
  </si>
  <si>
    <t>562 Attempts</t>
  </si>
  <si>
    <t>Mims Jr., Marvin</t>
  </si>
  <si>
    <t>Blacksheer, Raheem</t>
  </si>
  <si>
    <t>Guerrendo, Isaac</t>
  </si>
  <si>
    <t>Strong Jr., Pierre</t>
  </si>
  <si>
    <t>2024Tm</t>
  </si>
  <si>
    <t>2024 Card Info</t>
  </si>
  <si>
    <t>All QBs with 100 or more attempts</t>
  </si>
  <si>
    <t>Mostly mathematical approach this year except that turnovers and end run value are purely subjective</t>
  </si>
  <si>
    <t>medium snap fumble chance</t>
  </si>
  <si>
    <t>O'Connell, Aiden</t>
  </si>
  <si>
    <t>high snap fumble chance</t>
  </si>
  <si>
    <t>Penix Jr., Michael</t>
  </si>
  <si>
    <t>Thompson-Robinson, D.</t>
  </si>
  <si>
    <t>All RBs with 50 or more attempts</t>
  </si>
  <si>
    <t>(ranking based only on off tackle weighted average right (30%) and wrong (70%), no other factors)</t>
  </si>
  <si>
    <t>(30% right)</t>
  </si>
  <si>
    <t>325</t>
  </si>
  <si>
    <t>250</t>
  </si>
  <si>
    <t>185</t>
  </si>
  <si>
    <t>303</t>
  </si>
  <si>
    <t>345</t>
  </si>
  <si>
    <t>236</t>
  </si>
  <si>
    <t>207</t>
  </si>
  <si>
    <t>63</t>
  </si>
  <si>
    <t>235</t>
  </si>
  <si>
    <t>304</t>
  </si>
  <si>
    <t>153</t>
  </si>
  <si>
    <t>137</t>
  </si>
  <si>
    <t>263</t>
  </si>
  <si>
    <t>168</t>
  </si>
  <si>
    <t>113</t>
  </si>
  <si>
    <t>255</t>
  </si>
  <si>
    <t>120</t>
  </si>
  <si>
    <t>Robinson Jr., Brian</t>
  </si>
  <si>
    <t>187</t>
  </si>
  <si>
    <t>103</t>
  </si>
  <si>
    <t>301</t>
  </si>
  <si>
    <t>195</t>
  </si>
  <si>
    <t>260</t>
  </si>
  <si>
    <t>245</t>
  </si>
  <si>
    <t>228</t>
  </si>
  <si>
    <t>203</t>
  </si>
  <si>
    <t>229</t>
  </si>
  <si>
    <t>101</t>
  </si>
  <si>
    <t>316</t>
  </si>
  <si>
    <t>Tracy Jr., Tyrone</t>
  </si>
  <si>
    <t>192</t>
  </si>
  <si>
    <t>58</t>
  </si>
  <si>
    <t>144</t>
  </si>
  <si>
    <t>84</t>
  </si>
  <si>
    <t>200</t>
  </si>
  <si>
    <t>150</t>
  </si>
  <si>
    <t>209</t>
  </si>
  <si>
    <t>75</t>
  </si>
  <si>
    <t>77</t>
  </si>
  <si>
    <t>83</t>
  </si>
  <si>
    <t>68</t>
  </si>
  <si>
    <t>139</t>
  </si>
  <si>
    <t>135</t>
  </si>
  <si>
    <t>76</t>
  </si>
  <si>
    <t>104</t>
  </si>
  <si>
    <t>92</t>
  </si>
  <si>
    <t>253</t>
  </si>
  <si>
    <t>74</t>
  </si>
  <si>
    <t>102</t>
  </si>
  <si>
    <t>85</t>
  </si>
  <si>
    <t>71</t>
  </si>
  <si>
    <t>132</t>
  </si>
  <si>
    <t>All Punt Returners</t>
  </si>
  <si>
    <t>subjective rating, somewhat mathematical</t>
  </si>
  <si>
    <t xml:space="preserve">  (not allowed to play PR #1)</t>
  </si>
  <si>
    <t>Shaheed, Rasheed</t>
  </si>
  <si>
    <t>LP</t>
  </si>
  <si>
    <t>All Kick Returners</t>
  </si>
  <si>
    <t>All Punters</t>
  </si>
  <si>
    <t>Mann, Bradon</t>
  </si>
  <si>
    <t>All Kickers</t>
  </si>
  <si>
    <t>subjective rating including all aspects of their cards, not mathematical</t>
  </si>
  <si>
    <t>Zeurlein, Greg</t>
  </si>
  <si>
    <t>Dirty Dozen from here down</t>
  </si>
  <si>
    <t xml:space="preserve">104 </t>
  </si>
  <si>
    <t xml:space="preserve">113 </t>
  </si>
  <si>
    <t>FB/KR</t>
  </si>
  <si>
    <t>S/OLB</t>
  </si>
  <si>
    <t>DB/LB</t>
  </si>
  <si>
    <t>LLB/CB</t>
  </si>
  <si>
    <t>FL/HB/KR</t>
  </si>
  <si>
    <t>RILB/OLB</t>
  </si>
  <si>
    <t>ROLB/DB</t>
  </si>
  <si>
    <t>CB/PR</t>
  </si>
  <si>
    <t>ILB/OLB</t>
  </si>
  <si>
    <t>LB/SS</t>
  </si>
  <si>
    <t>RT/C</t>
  </si>
  <si>
    <t>SS/CB</t>
  </si>
  <si>
    <t>LOLB/S</t>
  </si>
  <si>
    <t>FL/LP/LK</t>
  </si>
  <si>
    <t>ILB/SS</t>
  </si>
  <si>
    <t>DB/LP</t>
  </si>
  <si>
    <t>PR/LK</t>
  </si>
  <si>
    <t>G/C/TE</t>
  </si>
  <si>
    <t>TE/BB/T</t>
  </si>
  <si>
    <t>LG/C/T</t>
  </si>
  <si>
    <t>T/G/TE</t>
  </si>
  <si>
    <t>DB/OLB</t>
  </si>
  <si>
    <t>T/C/TE</t>
  </si>
  <si>
    <t>2024 ARI has a rec/QB fumble rating of 2 and so will be the fumble rating used for this season.</t>
  </si>
  <si>
    <t>CLEVELAND BROWNS -- Bob M.</t>
  </si>
  <si>
    <t>HOUSTON TEXANS -- J.C.</t>
  </si>
  <si>
    <t>23/1(5)</t>
  </si>
  <si>
    <t>84 attempts</t>
  </si>
  <si>
    <t>19/1(4)</t>
  </si>
  <si>
    <t>17/1(3)</t>
  </si>
  <si>
    <t>4-0  153</t>
  </si>
  <si>
    <t>0-2  83</t>
  </si>
  <si>
    <t>0-5  7</t>
  </si>
  <si>
    <t>5-5  0</t>
  </si>
  <si>
    <t>4-4 4</t>
  </si>
  <si>
    <t>(will be cut)</t>
  </si>
  <si>
    <t>Gaskin, Myles</t>
  </si>
  <si>
    <t>0-4  173</t>
  </si>
  <si>
    <t>0-4  142</t>
  </si>
  <si>
    <t>Hilton, T.Y.</t>
  </si>
  <si>
    <t>0-0  (Jackson, AJ)</t>
  </si>
  <si>
    <t>16/1(13)</t>
  </si>
  <si>
    <t>16/10</t>
  </si>
  <si>
    <t>5-2/0-2</t>
  </si>
  <si>
    <t>Cajuste, Yodny</t>
  </si>
  <si>
    <t>Duvernay-Tardif, Laurent</t>
  </si>
  <si>
    <t>21/15</t>
  </si>
  <si>
    <t>6-12-3*/46-12-3*</t>
  </si>
  <si>
    <t>21/1(2)</t>
  </si>
  <si>
    <t>LLB/DE</t>
  </si>
  <si>
    <t>22/1(3)</t>
  </si>
  <si>
    <t>20/1(2)</t>
  </si>
  <si>
    <t>Addison, Mario</t>
  </si>
  <si>
    <t>11/FA</t>
  </si>
  <si>
    <t>13/13</t>
  </si>
  <si>
    <t>00-12-3*</t>
  </si>
  <si>
    <t>SS/LB</t>
  </si>
  <si>
    <t>Banjo, Chris</t>
  </si>
  <si>
    <t>18/1(1)</t>
  </si>
  <si>
    <t>16/1(2)</t>
  </si>
  <si>
    <t>0-0  250</t>
  </si>
  <si>
    <t>23/1(4)</t>
  </si>
  <si>
    <t>0-0  56</t>
  </si>
  <si>
    <t>13/1(13)</t>
  </si>
  <si>
    <t>HB/FL/KR</t>
  </si>
  <si>
    <t>0-4  15</t>
  </si>
  <si>
    <t>19/1(14)</t>
  </si>
  <si>
    <t>14/1(3)</t>
  </si>
  <si>
    <t>Brown, Earnest</t>
  </si>
  <si>
    <t>18/1(20)</t>
  </si>
  <si>
    <t>Davis, Jarrad</t>
  </si>
  <si>
    <t>Vander Esch, Leighton</t>
  </si>
  <si>
    <t>18/1 (19)</t>
  </si>
  <si>
    <t>18/1(5)</t>
  </si>
  <si>
    <t>45-3/00-3</t>
  </si>
  <si>
    <t>18/1(9)</t>
  </si>
  <si>
    <t>LCB/LK</t>
  </si>
  <si>
    <t>S/CB</t>
  </si>
  <si>
    <t>45/4</t>
  </si>
  <si>
    <t>18/1(23)</t>
  </si>
  <si>
    <t>RCB/LP/KR</t>
  </si>
  <si>
    <t>Williams, K'Waun</t>
  </si>
  <si>
    <t>17/1(1)</t>
  </si>
  <si>
    <t>23 attempts</t>
  </si>
  <si>
    <t>0-0  207</t>
  </si>
  <si>
    <t>22/1(24)</t>
  </si>
  <si>
    <t>0-3  250</t>
  </si>
  <si>
    <t>0-0  48</t>
  </si>
  <si>
    <t>4-5  0</t>
  </si>
  <si>
    <t>Robinson, James</t>
  </si>
  <si>
    <t>0-4  110</t>
  </si>
  <si>
    <t>0-0  240</t>
  </si>
  <si>
    <t>20/1(4)</t>
  </si>
  <si>
    <t>19/1(16)</t>
  </si>
  <si>
    <t>11/1(14)</t>
  </si>
  <si>
    <t>23/1(19)</t>
  </si>
  <si>
    <t>Brown Jr., Orlando</t>
  </si>
  <si>
    <t>Sorsdal, Colby</t>
  </si>
  <si>
    <t>Norwell, Andrew</t>
  </si>
  <si>
    <t>15/1(4)</t>
  </si>
  <si>
    <t>16/1(11)</t>
  </si>
  <si>
    <t>18/1(7)</t>
  </si>
  <si>
    <t>64-8</t>
  </si>
  <si>
    <t>LLB/ILB</t>
  </si>
  <si>
    <t>40-2/00-2</t>
  </si>
  <si>
    <t>18/1(6)</t>
  </si>
  <si>
    <t>09/6</t>
  </si>
  <si>
    <t>92 attempts</t>
  </si>
  <si>
    <t>Foles, Nick</t>
  </si>
  <si>
    <t>4-0  187</t>
  </si>
  <si>
    <t>0-4  113</t>
  </si>
  <si>
    <t>Jackson, Justin</t>
  </si>
  <si>
    <t>0-2  42</t>
  </si>
  <si>
    <t>0-0  29</t>
  </si>
  <si>
    <t>0-0  50</t>
  </si>
  <si>
    <t>McKissic, J.D.</t>
  </si>
  <si>
    <t>0-2  48</t>
  </si>
  <si>
    <t>0-0  85</t>
  </si>
  <si>
    <t>0-2  38</t>
  </si>
  <si>
    <t>Pittman Jr., Michael</t>
  </si>
  <si>
    <t>Hamler, K.J.</t>
  </si>
  <si>
    <t>Jones, Marvin</t>
  </si>
  <si>
    <t>12/9</t>
  </si>
  <si>
    <t>Skowronek, Ben</t>
  </si>
  <si>
    <t>23/1(8)</t>
  </si>
  <si>
    <t>Arnold, Dan</t>
  </si>
  <si>
    <t>18/1(15)</t>
  </si>
  <si>
    <t>20/1(22)</t>
  </si>
  <si>
    <t>Hennessy, Matt</t>
  </si>
  <si>
    <t>23/1(9)</t>
  </si>
  <si>
    <t>22/1(2)</t>
  </si>
  <si>
    <t>Ioannidis, Matt</t>
  </si>
  <si>
    <t>16/11</t>
  </si>
  <si>
    <t>18/1(14)</t>
  </si>
  <si>
    <t>17/1(6)</t>
  </si>
  <si>
    <t>18/1(10)</t>
  </si>
  <si>
    <t>Booth Jr., Andrew</t>
  </si>
  <si>
    <t>19/1(17)</t>
  </si>
  <si>
    <t>33 attempts</t>
  </si>
  <si>
    <t>Ryan, Matt</t>
  </si>
  <si>
    <t>08/1 (3)</t>
  </si>
  <si>
    <t>08/1(1)</t>
  </si>
  <si>
    <t>15/19  11/17  5/10  2.5%  i30  7xMR3.2  F1</t>
  </si>
  <si>
    <t>20/1(6)</t>
  </si>
  <si>
    <t>0-0  13</t>
  </si>
  <si>
    <t>Knight, Zonovan</t>
  </si>
  <si>
    <t>0-4  85</t>
  </si>
  <si>
    <t>19/1(11)</t>
  </si>
  <si>
    <t>SE/KR</t>
  </si>
  <si>
    <t>Cole, Keelan</t>
  </si>
  <si>
    <t>Smith, Tre'Quan</t>
  </si>
  <si>
    <t>4-7/5</t>
  </si>
  <si>
    <t>McKitty, Tre'</t>
  </si>
  <si>
    <t>22/1(13)</t>
  </si>
  <si>
    <t>18/1(19)</t>
  </si>
  <si>
    <t>McClendon Jr., Warren</t>
  </si>
  <si>
    <t>23/1(12)</t>
  </si>
  <si>
    <t>21/1(23)</t>
  </si>
  <si>
    <t>Henningsen, Matt</t>
  </si>
  <si>
    <t>Watt, J.J.</t>
  </si>
  <si>
    <t>11/1 (11)</t>
  </si>
  <si>
    <t>11/1(3)</t>
  </si>
  <si>
    <t>RE/TE</t>
  </si>
  <si>
    <t>6-12-9*/4</t>
  </si>
  <si>
    <t>40-9/0-9</t>
  </si>
  <si>
    <t>17/1(24)</t>
  </si>
  <si>
    <t>Bryant, Austin</t>
  </si>
  <si>
    <t>Houston, Justin</t>
  </si>
  <si>
    <t>11/3</t>
  </si>
  <si>
    <t>11/1(22)</t>
  </si>
  <si>
    <t>55-12-1*</t>
  </si>
  <si>
    <t>66-12-12*</t>
  </si>
  <si>
    <t>5-12-11*</t>
  </si>
  <si>
    <t>18/1(24)</t>
  </si>
  <si>
    <t>Johnson, Danny</t>
  </si>
  <si>
    <t>14/1(7)</t>
  </si>
  <si>
    <t>22/1(4)</t>
  </si>
  <si>
    <t>0-7  6</t>
  </si>
  <si>
    <t>19/13</t>
  </si>
  <si>
    <t>McFarland Jr., Anthony</t>
  </si>
  <si>
    <t>0-0  0</t>
  </si>
  <si>
    <t>SE/LP</t>
  </si>
  <si>
    <t>Erickson, Alex</t>
  </si>
  <si>
    <t>Goodwin, Marquise</t>
  </si>
  <si>
    <t>22/1(20)</t>
  </si>
  <si>
    <t>23/1(17)</t>
  </si>
  <si>
    <t>Saffold, Rodger</t>
  </si>
  <si>
    <t>Hines-Allen, Josh</t>
  </si>
  <si>
    <t>19/1(12)</t>
  </si>
  <si>
    <t>06-12-9*  (Allen, Josh)</t>
  </si>
  <si>
    <t>16/8</t>
  </si>
  <si>
    <t>Perkins, Ronnie</t>
  </si>
  <si>
    <t>Anderson, Henry</t>
  </si>
  <si>
    <t>44-3/0-3</t>
  </si>
  <si>
    <t>17/1(16)</t>
  </si>
  <si>
    <t>17/1(9)</t>
  </si>
  <si>
    <t>Apple, Eli</t>
  </si>
  <si>
    <t>16/1 (10)</t>
  </si>
  <si>
    <t>16/1(24)</t>
  </si>
  <si>
    <t>McCourty, Devin</t>
  </si>
  <si>
    <t>10/1 (27)</t>
  </si>
  <si>
    <t>10/1(4)</t>
  </si>
  <si>
    <t>SS/CB/LK</t>
  </si>
  <si>
    <t>5/4</t>
  </si>
  <si>
    <t>LCB/S</t>
  </si>
  <si>
    <t>Williams, P.J.</t>
  </si>
  <si>
    <t>Alexander, Maurice</t>
  </si>
  <si>
    <t>20/1(7)</t>
  </si>
  <si>
    <t>15/1(3)</t>
  </si>
  <si>
    <t>4-0  245</t>
  </si>
  <si>
    <t>17/1(22)</t>
  </si>
  <si>
    <t>0-2  253</t>
  </si>
  <si>
    <t>0-0  209</t>
  </si>
  <si>
    <t>22/1(18)</t>
  </si>
  <si>
    <t>14/1(6)</t>
  </si>
  <si>
    <t>Munford Jr., Thayer</t>
  </si>
  <si>
    <t>Turner, Trai</t>
  </si>
  <si>
    <t>45-12-1*/5-12-1*</t>
  </si>
  <si>
    <t>23/1(13)</t>
  </si>
  <si>
    <t>19/1(18)</t>
  </si>
  <si>
    <t>14/5</t>
  </si>
  <si>
    <t>RDT/NT</t>
  </si>
  <si>
    <t>16/1(22)</t>
  </si>
  <si>
    <t>19/1(6)</t>
  </si>
  <si>
    <t>Sanders, Myjai</t>
  </si>
  <si>
    <t>23/1(20)</t>
  </si>
  <si>
    <t>SS/FS</t>
  </si>
  <si>
    <t>22/1(7)</t>
  </si>
  <si>
    <t>22/1(9)</t>
  </si>
  <si>
    <t>17/1(4)</t>
  </si>
  <si>
    <t>19/1(13)</t>
  </si>
  <si>
    <t>Long Jr., David</t>
  </si>
  <si>
    <t>37 attempts</t>
  </si>
  <si>
    <t>22/1(19)</t>
  </si>
  <si>
    <t>0-5  325</t>
  </si>
  <si>
    <t>16/1(17)</t>
  </si>
  <si>
    <t>0-0  65</t>
  </si>
  <si>
    <t>0-3  12</t>
  </si>
  <si>
    <t>Patterson, Jaret</t>
  </si>
  <si>
    <t>23/1(16)</t>
  </si>
  <si>
    <t>Pascal, Zach</t>
  </si>
  <si>
    <t>Peoples-Jones, Donovan</t>
  </si>
  <si>
    <t>6/4-0</t>
  </si>
  <si>
    <t>Cannon, Marcus</t>
  </si>
  <si>
    <t>11/5</t>
  </si>
  <si>
    <t>11/8</t>
  </si>
  <si>
    <t>LT/G/TE</t>
  </si>
  <si>
    <t>18/1(17)</t>
  </si>
  <si>
    <t>0-5/00-5</t>
  </si>
  <si>
    <t>ROLB/ILB</t>
  </si>
  <si>
    <t>Pace Jr., Ivan</t>
  </si>
  <si>
    <t>19/1(24)</t>
  </si>
  <si>
    <t>4-10/04-10</t>
  </si>
  <si>
    <t>04-0/00</t>
  </si>
  <si>
    <t>20/1(12)</t>
  </si>
  <si>
    <t>Littleton, Cory</t>
  </si>
  <si>
    <t>Phillips, Jacob</t>
  </si>
  <si>
    <t>22/1(14)</t>
  </si>
  <si>
    <t>5  (Woolen, Tariq)</t>
  </si>
  <si>
    <t>FS/CB</t>
  </si>
  <si>
    <t>05/0</t>
  </si>
  <si>
    <t>23/1(15)</t>
  </si>
  <si>
    <t>66 attempts</t>
  </si>
  <si>
    <t>83 attempts</t>
  </si>
  <si>
    <t>0-2  85</t>
  </si>
  <si>
    <t>0-3  2</t>
  </si>
  <si>
    <t>14/1(24)</t>
  </si>
  <si>
    <t>Vaughn, Ke'Shawn</t>
  </si>
  <si>
    <t>0-4  36</t>
  </si>
  <si>
    <t>0-4  26</t>
  </si>
  <si>
    <t>Hines, Nyheim</t>
  </si>
  <si>
    <t>0-4  24</t>
  </si>
  <si>
    <t>HB/LP</t>
  </si>
  <si>
    <t>HB/PR</t>
  </si>
  <si>
    <t>4-0  52  (may not be used as a #1 PR)</t>
  </si>
  <si>
    <t>Michel, Sony</t>
  </si>
  <si>
    <t>18/1 (31)</t>
  </si>
  <si>
    <t>18/1(22)</t>
  </si>
  <si>
    <t>0-3  208</t>
  </si>
  <si>
    <t>0-4  79</t>
  </si>
  <si>
    <t>0-2  247</t>
  </si>
  <si>
    <t>0-3  209</t>
  </si>
  <si>
    <t>Watt, Derek</t>
  </si>
  <si>
    <t>0-4  9</t>
  </si>
  <si>
    <t>4-0  7</t>
  </si>
  <si>
    <t>4-4  4</t>
  </si>
  <si>
    <t>0-3  6</t>
  </si>
  <si>
    <t>4-2 2</t>
  </si>
  <si>
    <t>13/1(22)</t>
  </si>
  <si>
    <t>22/1(11)</t>
  </si>
  <si>
    <t>Blanton, Kendall</t>
  </si>
  <si>
    <t>22/1(23)</t>
  </si>
  <si>
    <t>14/1(12)</t>
  </si>
  <si>
    <t>Vaitai, Halapoulivaati</t>
  </si>
  <si>
    <t>4-4/4-4/4</t>
  </si>
  <si>
    <t>4-2/0</t>
  </si>
  <si>
    <t>Jones, Ben</t>
  </si>
  <si>
    <t>Kelly, Dennis</t>
  </si>
  <si>
    <t>12/11</t>
  </si>
  <si>
    <t>Pharms Jr., Jeremiah</t>
  </si>
  <si>
    <t>20/1(14)</t>
  </si>
  <si>
    <t>Peters, Corey</t>
  </si>
  <si>
    <t>10/3</t>
  </si>
  <si>
    <t>14/1(2)</t>
  </si>
  <si>
    <t>46-12-2*</t>
  </si>
  <si>
    <t>18/1(4)</t>
  </si>
  <si>
    <t>66-0  (Leonard, Darius)</t>
  </si>
  <si>
    <t>14/1(5)</t>
  </si>
  <si>
    <t>16/1(6)</t>
  </si>
  <si>
    <t>Johnson, Duke</t>
  </si>
  <si>
    <t>0-2  77</t>
  </si>
  <si>
    <t>0-4  40</t>
  </si>
  <si>
    <t>0-2  82</t>
  </si>
  <si>
    <t>0-2 73</t>
  </si>
  <si>
    <t>Maher, Brett</t>
  </si>
  <si>
    <t>09/1(4)</t>
  </si>
  <si>
    <t>0-0  316</t>
  </si>
  <si>
    <t>0-2  235</t>
  </si>
  <si>
    <t>4-0  260</t>
  </si>
  <si>
    <t>0-4  200</t>
  </si>
  <si>
    <t>17/1(11)</t>
  </si>
  <si>
    <t>Gage, Russell</t>
  </si>
  <si>
    <t>Brate, Cameron</t>
  </si>
  <si>
    <t>0/4-0</t>
  </si>
  <si>
    <t>4-5/0-5/0-5</t>
  </si>
  <si>
    <t>20/1(13)</t>
  </si>
  <si>
    <t>Hill, Trey</t>
  </si>
  <si>
    <t>16/1(8)</t>
  </si>
  <si>
    <t>22/1(21)</t>
  </si>
  <si>
    <t>19/1(8)</t>
  </si>
  <si>
    <t>Stingley Jr., Derek</t>
  </si>
  <si>
    <t>22/1(15)</t>
  </si>
  <si>
    <t>23/1(2)</t>
  </si>
  <si>
    <t>18/1(21)</t>
  </si>
  <si>
    <t>41 attempts</t>
  </si>
  <si>
    <t>12/1(5)</t>
  </si>
  <si>
    <t>4-5  236</t>
  </si>
  <si>
    <t>4-5  144</t>
  </si>
  <si>
    <t>14/1(10)</t>
  </si>
  <si>
    <t>Byrd, Damiere</t>
  </si>
  <si>
    <t>0-3/0</t>
  </si>
  <si>
    <t>16/1(7)</t>
  </si>
  <si>
    <t>Reed, Chris</t>
  </si>
  <si>
    <t>Coward, Rashaad</t>
  </si>
  <si>
    <t>Leatherwood, Alex</t>
  </si>
  <si>
    <t>Nsekhe, Ty</t>
  </si>
  <si>
    <t>Anderson Jr., Will</t>
  </si>
  <si>
    <t>23/1(6)</t>
  </si>
  <si>
    <t>22/1(12)</t>
  </si>
  <si>
    <t>0-12-1*/00-12-1*</t>
  </si>
  <si>
    <t>19/1(10)</t>
  </si>
  <si>
    <t>50-0</t>
  </si>
  <si>
    <t>Copeland, Brandon</t>
  </si>
  <si>
    <t>RCB/PR</t>
  </si>
  <si>
    <t>Hickman Jr., Ronnie</t>
  </si>
  <si>
    <t>Burris, Juston</t>
  </si>
  <si>
    <t>Collins, Landon</t>
  </si>
  <si>
    <t>S/ILB</t>
  </si>
  <si>
    <t>40/00-0</t>
  </si>
  <si>
    <t>06-5/06</t>
  </si>
  <si>
    <t>39 attempts</t>
  </si>
  <si>
    <t>0-3  263</t>
  </si>
  <si>
    <t>21/1(17)</t>
  </si>
  <si>
    <t>0-0  66</t>
  </si>
  <si>
    <t>4-5/4  3</t>
  </si>
  <si>
    <t>14/1(16)</t>
  </si>
  <si>
    <t>23/1(22)</t>
  </si>
  <si>
    <t>15/13</t>
  </si>
  <si>
    <t>0-0/0-0/4  (Colon-Castillo, Trystan)</t>
  </si>
  <si>
    <t>17/1(21)</t>
  </si>
  <si>
    <t>Bars, Alex</t>
  </si>
  <si>
    <t>20/13</t>
  </si>
  <si>
    <t>16/12</t>
  </si>
  <si>
    <t>Washington Jr., Broderick</t>
  </si>
  <si>
    <t>21/14</t>
  </si>
  <si>
    <t>Farrell Jr., Neil</t>
  </si>
  <si>
    <t>12/1(21)</t>
  </si>
  <si>
    <t>Hyder, Kerry</t>
  </si>
  <si>
    <t>Tuszka, Derrek</t>
  </si>
  <si>
    <t>00-0/0-0</t>
  </si>
  <si>
    <t>Gardner-Johnson, C.J.</t>
  </si>
  <si>
    <t>00  (Gardner-Johnson, Chauncey)</t>
  </si>
  <si>
    <t>22/1(5)</t>
  </si>
  <si>
    <t>Winfield Jr., Antoine</t>
  </si>
  <si>
    <t>20/1(10)</t>
  </si>
  <si>
    <t>Norwood, Tre</t>
  </si>
  <si>
    <t>Jones Jr., Velus</t>
  </si>
  <si>
    <t>Felton, Demetric</t>
  </si>
  <si>
    <t>0-0  7</t>
  </si>
  <si>
    <t>18/1(16)</t>
  </si>
  <si>
    <t>34 attempts</t>
  </si>
  <si>
    <t>4-0  304</t>
  </si>
  <si>
    <t>23/1(3)</t>
  </si>
  <si>
    <t>0-2  150</t>
  </si>
  <si>
    <t>22/1(6)</t>
  </si>
  <si>
    <t>4-3  22</t>
  </si>
  <si>
    <t>20/1(15)</t>
  </si>
  <si>
    <t>Jones, Julio</t>
  </si>
  <si>
    <t>11/1 (6)</t>
  </si>
  <si>
    <t>11/1(17)</t>
  </si>
  <si>
    <t>14/1(9)</t>
  </si>
  <si>
    <t>0-5/0-5/4</t>
  </si>
  <si>
    <t>Jackson, Gabe</t>
  </si>
  <si>
    <t>Price, Billy</t>
  </si>
  <si>
    <t>Remmers, Mike</t>
  </si>
  <si>
    <t>14/8</t>
  </si>
  <si>
    <t>0-12-4*</t>
  </si>
  <si>
    <t>Phillips, Kyle</t>
  </si>
  <si>
    <t>Copeland, Marquise</t>
  </si>
  <si>
    <t>Dunlap, Carlos</t>
  </si>
  <si>
    <t>10/1(23)</t>
  </si>
  <si>
    <t>0-9/00-9</t>
  </si>
  <si>
    <t>Quinn, Robert</t>
  </si>
  <si>
    <t>11/1 (14)</t>
  </si>
  <si>
    <t>11/1(23)</t>
  </si>
  <si>
    <t>44-12-12*</t>
  </si>
  <si>
    <t>Ridgeway, Hassan</t>
  </si>
  <si>
    <t>Crowder, Tae</t>
  </si>
  <si>
    <t>54/5</t>
  </si>
  <si>
    <t>Chandler, Sean</t>
  </si>
  <si>
    <t>Jackson, Kareem</t>
  </si>
  <si>
    <t>10/1 (20)</t>
  </si>
  <si>
    <t>11/1(9)</t>
  </si>
  <si>
    <t>McPhearson, Zech</t>
  </si>
  <si>
    <t>Coutee, Keke</t>
  </si>
  <si>
    <t>15/1(1)</t>
  </si>
  <si>
    <t>22 attempts</t>
  </si>
  <si>
    <t>4-4  195</t>
  </si>
  <si>
    <t>20/1(8)</t>
  </si>
  <si>
    <t>23/1(10)</t>
  </si>
  <si>
    <t>Green, A.J.</t>
  </si>
  <si>
    <t>11/1 (4)</t>
  </si>
  <si>
    <t>11/1(4)</t>
  </si>
  <si>
    <t>LG/LT</t>
  </si>
  <si>
    <t>14/1(13)</t>
  </si>
  <si>
    <t>Harlow, Sean</t>
  </si>
  <si>
    <t>16/1(3)</t>
  </si>
  <si>
    <t>04-7/4-7</t>
  </si>
  <si>
    <t>Wise Jr., Deatrich</t>
  </si>
  <si>
    <t>4-3/04-3</t>
  </si>
  <si>
    <t>Williams, Brandon</t>
  </si>
  <si>
    <t>6-0/5-0</t>
  </si>
  <si>
    <t>12/1(9)</t>
  </si>
  <si>
    <t>12/1(18)</t>
  </si>
  <si>
    <t>4-2/04-2</t>
  </si>
  <si>
    <t>Jack, Myles</t>
  </si>
  <si>
    <t>54-4/50-4</t>
  </si>
  <si>
    <t>Brown, Jayon</t>
  </si>
  <si>
    <t>Klein, A.J.</t>
  </si>
  <si>
    <t>20/1(20)</t>
  </si>
  <si>
    <t>FS/PR</t>
  </si>
  <si>
    <t>12/1(20)</t>
  </si>
  <si>
    <t>23/1(18)</t>
  </si>
  <si>
    <t>14/18  8/14  4/10  2.8%  i30  11xMR4.7  F7</t>
  </si>
  <si>
    <t>Rypien, Brett</t>
  </si>
  <si>
    <t>38 attempts</t>
  </si>
  <si>
    <t>88 attempts</t>
  </si>
  <si>
    <t>40 attempts</t>
  </si>
  <si>
    <t>EX/1(1)</t>
  </si>
  <si>
    <t>0-0  301</t>
  </si>
  <si>
    <t>19/1(5)</t>
  </si>
  <si>
    <t>0-0  132  (unlimited only in one half like a 50-99 RB)</t>
  </si>
  <si>
    <t>SE/HB/KR</t>
  </si>
  <si>
    <t>0-0  42</t>
  </si>
  <si>
    <t>Cobb, Randall</t>
  </si>
  <si>
    <t>10/1(10)</t>
  </si>
  <si>
    <t>Van Demark, Ryan</t>
  </si>
  <si>
    <t>6-5/5-5</t>
  </si>
  <si>
    <t>5-12-7*/05-12-7*</t>
  </si>
  <si>
    <t>0-12-3*</t>
  </si>
  <si>
    <t>5-3/05-3</t>
  </si>
  <si>
    <t>22/1(16)</t>
  </si>
  <si>
    <t>20/1(9)</t>
  </si>
  <si>
    <t>Johnson, Patrick</t>
  </si>
  <si>
    <t>17/1(18)</t>
  </si>
  <si>
    <t>Webb, Sam</t>
  </si>
  <si>
    <t>22/14</t>
  </si>
  <si>
    <t>16/1(20)</t>
  </si>
  <si>
    <t>16/1(1)</t>
  </si>
  <si>
    <t>4-4  207</t>
  </si>
  <si>
    <t>0-3  135</t>
  </si>
  <si>
    <t>20/1(19)</t>
  </si>
  <si>
    <t>Fortson, Jody</t>
  </si>
  <si>
    <t>18/1(8)</t>
  </si>
  <si>
    <t>17/1(5)</t>
  </si>
  <si>
    <t>Barr, Anthony</t>
  </si>
  <si>
    <t>14/1 (9)</t>
  </si>
  <si>
    <t>14/1(15)</t>
  </si>
  <si>
    <t>SS/LP</t>
  </si>
  <si>
    <t>15/1(5)</t>
  </si>
  <si>
    <t>Williams, Greedy</t>
  </si>
  <si>
    <t>19/1(20)</t>
  </si>
  <si>
    <t>Woods, JT</t>
  </si>
  <si>
    <t>Koch, Sam</t>
  </si>
  <si>
    <t>06/6</t>
  </si>
  <si>
    <t>47;  3,1,5</t>
  </si>
  <si>
    <t>46 blk;  12,9,16</t>
  </si>
  <si>
    <t>45;  8,11,16</t>
  </si>
  <si>
    <t>20/1(3)</t>
  </si>
  <si>
    <t>43 attempts</t>
  </si>
  <si>
    <t>54 attempts</t>
  </si>
  <si>
    <t>12 attempts</t>
  </si>
  <si>
    <t>0-0  185</t>
  </si>
  <si>
    <t>22/1(22)</t>
  </si>
  <si>
    <t>0-2  102</t>
  </si>
  <si>
    <t>18/1(13)</t>
  </si>
  <si>
    <t>Gordon, Melvin</t>
  </si>
  <si>
    <t>15/1 (15)</t>
  </si>
  <si>
    <t>0-0  90</t>
  </si>
  <si>
    <t>0-3  203</t>
  </si>
  <si>
    <t>0-0  215</t>
  </si>
  <si>
    <t>0-2  284</t>
  </si>
  <si>
    <t>0-4 254</t>
  </si>
  <si>
    <t>0-4 184</t>
  </si>
  <si>
    <t>15/1(8)</t>
  </si>
  <si>
    <t>15/1(17)</t>
  </si>
  <si>
    <t>15/1(23)</t>
  </si>
  <si>
    <t>15/9</t>
  </si>
  <si>
    <t xml:space="preserve">  (may not be used as a #1 PR)</t>
  </si>
  <si>
    <t>Runyan Jr., Jon</t>
  </si>
  <si>
    <t>11/4</t>
  </si>
  <si>
    <t>19/1(23)</t>
  </si>
  <si>
    <t>18/1(11)</t>
  </si>
  <si>
    <t>Robinson, Dominique</t>
  </si>
  <si>
    <t>64-12-1*/4-12-1*</t>
  </si>
  <si>
    <t>15/1(19)</t>
  </si>
  <si>
    <t>06-7</t>
  </si>
  <si>
    <t>Gregory, Randy</t>
  </si>
  <si>
    <t>17/13</t>
  </si>
  <si>
    <t>13/9</t>
  </si>
  <si>
    <t>20/1(1)</t>
  </si>
  <si>
    <t>19/1(3)</t>
  </si>
  <si>
    <t>17/1(13)</t>
  </si>
  <si>
    <t>0-0  104  (unlimited only in one half like a 50-99 RB)</t>
  </si>
  <si>
    <t>0-3  78</t>
  </si>
  <si>
    <t>4-4  16</t>
  </si>
  <si>
    <t>22/1(8)</t>
  </si>
  <si>
    <t>Howard, O.J.</t>
  </si>
  <si>
    <t>Shell, Brandon</t>
  </si>
  <si>
    <t>19/1(15)</t>
  </si>
  <si>
    <t>45-12-2*/5-12-2*</t>
  </si>
  <si>
    <t>MLB/OLB</t>
  </si>
  <si>
    <t>Kirksey, Christian</t>
  </si>
  <si>
    <t>22/1(10)</t>
  </si>
  <si>
    <t>15/1(11)</t>
  </si>
  <si>
    <t>23/1(24)</t>
  </si>
  <si>
    <t>McCain, Bobby</t>
  </si>
  <si>
    <t>Succop, Ryan</t>
  </si>
  <si>
    <t>09/7</t>
  </si>
  <si>
    <t>Harvin, Pressley</t>
  </si>
  <si>
    <t>19/1(1)</t>
  </si>
  <si>
    <t>0-3  345</t>
  </si>
  <si>
    <t>18/1(3)</t>
  </si>
  <si>
    <t>0-3  39</t>
  </si>
  <si>
    <t>Ricci, Giovanni</t>
  </si>
  <si>
    <t>0-3/0  0</t>
  </si>
  <si>
    <t>FL/TE/BB</t>
  </si>
  <si>
    <t>Marshall Jr., Terrace</t>
  </si>
  <si>
    <t>Landry, Jarvis</t>
  </si>
  <si>
    <t>Kroft, Tyler</t>
  </si>
  <si>
    <t>Johnson Jr., Paris</t>
  </si>
  <si>
    <t>23/1(23)</t>
  </si>
  <si>
    <t>Onwenu, Mike</t>
  </si>
  <si>
    <t>5-7  (Onwenu, Michael)</t>
  </si>
  <si>
    <t>Bakhtiari, David</t>
  </si>
  <si>
    <t>Linsley, Corey</t>
  </si>
  <si>
    <t>17/1(20)</t>
  </si>
  <si>
    <t>Hicks, Akiem</t>
  </si>
  <si>
    <t>Mone, Bryan</t>
  </si>
  <si>
    <t>54-8</t>
  </si>
  <si>
    <t>46-10</t>
  </si>
  <si>
    <t>Callahan, Bryce</t>
  </si>
  <si>
    <t>15/10</t>
  </si>
  <si>
    <t>0-4  19</t>
  </si>
  <si>
    <t>RB/KR</t>
  </si>
  <si>
    <t>0-2  71</t>
  </si>
  <si>
    <t>0-2 77</t>
  </si>
  <si>
    <t>05/2</t>
  </si>
  <si>
    <t>Clifford, Sean</t>
  </si>
  <si>
    <t>16/1(4)</t>
  </si>
  <si>
    <t>0-0  61</t>
  </si>
  <si>
    <t>4/0-0  39</t>
  </si>
  <si>
    <t>0-3  0</t>
  </si>
  <si>
    <t>0-4  4</t>
  </si>
  <si>
    <t>Ebner, Trestan</t>
  </si>
  <si>
    <t>Griffin, Ryan</t>
  </si>
  <si>
    <t>Herron, Justin</t>
  </si>
  <si>
    <t>Collins, La'el</t>
  </si>
  <si>
    <t>15/1(22)</t>
  </si>
  <si>
    <t>RT/BB</t>
  </si>
  <si>
    <t>6-5/4-5</t>
  </si>
  <si>
    <t>0-8/00-8</t>
  </si>
  <si>
    <t>11/1(2)</t>
  </si>
  <si>
    <t>Harris, Jonathan</t>
  </si>
  <si>
    <t>Hinton, Christopher</t>
  </si>
  <si>
    <t>15/1(10)</t>
  </si>
  <si>
    <t>15/1(20)</t>
  </si>
  <si>
    <t>20/1(18)</t>
  </si>
  <si>
    <t>Phillips, Adrian</t>
  </si>
  <si>
    <t>LOLB/SS</t>
  </si>
  <si>
    <t>66/44-0</t>
  </si>
  <si>
    <t>RILB/SS</t>
  </si>
  <si>
    <t>44-5/44</t>
  </si>
  <si>
    <t>Porter Jr., Joey</t>
  </si>
  <si>
    <t>Adderley, Nasir</t>
  </si>
  <si>
    <t>FS/KR</t>
  </si>
  <si>
    <t>DB/LK</t>
  </si>
  <si>
    <t>Milne, Dax</t>
  </si>
  <si>
    <t>0-0  113</t>
  </si>
  <si>
    <t>0-0  26</t>
  </si>
  <si>
    <t>0-2  20</t>
  </si>
  <si>
    <t>17/1(7)</t>
  </si>
  <si>
    <t xml:space="preserve">  (Davis, Gabriel)</t>
  </si>
  <si>
    <t>Philips, Kyle</t>
  </si>
  <si>
    <t>16/1(21)</t>
  </si>
  <si>
    <t>Davis, Corey</t>
  </si>
  <si>
    <t>Kumerow, Jake</t>
  </si>
  <si>
    <t>Smith, Shi</t>
  </si>
  <si>
    <t>Gronkowski, Rob</t>
  </si>
  <si>
    <t>4-5/6</t>
  </si>
  <si>
    <t>Myarick, Chris</t>
  </si>
  <si>
    <t>6-0/6</t>
  </si>
  <si>
    <t>20/1(5)</t>
  </si>
  <si>
    <t>Smith, D'Ante</t>
  </si>
  <si>
    <t>16/1(23)</t>
  </si>
  <si>
    <t>17/1(12)</t>
  </si>
  <si>
    <t>16/1(19)</t>
  </si>
  <si>
    <t>Pierre-Paul, Jason</t>
  </si>
  <si>
    <t>10/1 (15)</t>
  </si>
  <si>
    <t>10/1(20)</t>
  </si>
  <si>
    <t>45-11</t>
  </si>
  <si>
    <t>21/1(20)</t>
  </si>
  <si>
    <t>23/1(14)</t>
  </si>
  <si>
    <t>Board, C.J.</t>
  </si>
  <si>
    <t>12/1(3)</t>
  </si>
  <si>
    <t>23/1(11)</t>
  </si>
  <si>
    <t>0-2  103 (unlimited only in one half like a 50-99 RB)</t>
  </si>
  <si>
    <t>4-4  101</t>
  </si>
  <si>
    <t>Rodriguez Jr., Chris</t>
  </si>
  <si>
    <t>4-4  0</t>
  </si>
  <si>
    <t>Henderson Jr., Darrell</t>
  </si>
  <si>
    <t>0-3  46</t>
  </si>
  <si>
    <t>Burkhead, Rex</t>
  </si>
  <si>
    <t>0-0  122</t>
  </si>
  <si>
    <t>4-4  67</t>
  </si>
  <si>
    <t>4-0  65</t>
  </si>
  <si>
    <t>0-2  57</t>
  </si>
  <si>
    <t>0-2  64</t>
  </si>
  <si>
    <t>BB/WR</t>
  </si>
  <si>
    <t>Huntley, Caleb</t>
  </si>
  <si>
    <t>Ingram, Mark</t>
  </si>
  <si>
    <t>11/1 (28)</t>
  </si>
  <si>
    <t>0-3  62</t>
  </si>
  <si>
    <t>0-5  160</t>
  </si>
  <si>
    <t>0-4  72</t>
  </si>
  <si>
    <t>0-3  202</t>
  </si>
  <si>
    <t>0-3  138</t>
  </si>
  <si>
    <t>0-3  230</t>
  </si>
  <si>
    <t>0-0 205</t>
  </si>
  <si>
    <t>0-0 166</t>
  </si>
  <si>
    <t>Penny, Rashaad</t>
  </si>
  <si>
    <t>0-0  57</t>
  </si>
  <si>
    <t>0-3  85</t>
  </si>
  <si>
    <t>20/1(23)</t>
  </si>
  <si>
    <t>19/1(22)</t>
  </si>
  <si>
    <t>16/9</t>
  </si>
  <si>
    <t>4-3/4-3/4</t>
  </si>
  <si>
    <t>0-7/4</t>
  </si>
  <si>
    <t>12/10</t>
  </si>
  <si>
    <t>LT/G/C</t>
  </si>
  <si>
    <t>4-4/0-4/0-4</t>
  </si>
  <si>
    <t>08/3</t>
  </si>
  <si>
    <t>Edwards Jr., Mario</t>
  </si>
  <si>
    <t>Blacklock, Ross</t>
  </si>
  <si>
    <t>Bohanna, Quinton</t>
  </si>
  <si>
    <t>Judon, Matthew</t>
  </si>
  <si>
    <t>17/1(19)</t>
  </si>
  <si>
    <t>Nassib, Carl</t>
  </si>
  <si>
    <t>45-6/4-6</t>
  </si>
  <si>
    <t>13/1(9)</t>
  </si>
  <si>
    <t>Bassey, Essang</t>
  </si>
  <si>
    <t>16/1(9)</t>
  </si>
  <si>
    <t>Brown, Anthony</t>
  </si>
  <si>
    <t>17/1(2)</t>
  </si>
  <si>
    <t>McCoy, Colt</t>
  </si>
  <si>
    <t>10/1(9)</t>
  </si>
  <si>
    <t>99 attempts</t>
  </si>
  <si>
    <t>0-0  168</t>
  </si>
  <si>
    <t>0-2  139</t>
  </si>
  <si>
    <t>23/1(21)</t>
  </si>
  <si>
    <t>19/1(9)</t>
  </si>
  <si>
    <t>Davis, Malik</t>
  </si>
  <si>
    <t>19/1(7)</t>
  </si>
  <si>
    <t>Jackson, DeSean</t>
  </si>
  <si>
    <t>5-4-5-14.7  60;  LP = TD,3.8yards</t>
  </si>
  <si>
    <t>Ruggs, Henry</t>
  </si>
  <si>
    <t>FL/KR</t>
  </si>
  <si>
    <t>Watkins, Sammy</t>
  </si>
  <si>
    <t>14/1 (4)</t>
  </si>
  <si>
    <t>14/1(18)</t>
  </si>
  <si>
    <t>16/1(16)</t>
  </si>
  <si>
    <t>15/1(18)</t>
  </si>
  <si>
    <t>Blythe, Austin</t>
  </si>
  <si>
    <t>Skura, Matt</t>
  </si>
  <si>
    <t>19/1(2)</t>
  </si>
  <si>
    <t>20/1(24)</t>
  </si>
  <si>
    <t>Harris, Darius</t>
  </si>
  <si>
    <t>12/1(16)</t>
  </si>
  <si>
    <t>Samuel Jr., Asante</t>
  </si>
  <si>
    <t>Harmon, Duron</t>
  </si>
  <si>
    <t>Kalu, Joshua</t>
  </si>
  <si>
    <t xml:space="preserve">  (Harris, Deonte)</t>
  </si>
  <si>
    <t>18/1(2)</t>
  </si>
  <si>
    <t>46 attempts</t>
  </si>
  <si>
    <t>23/1(1)</t>
  </si>
  <si>
    <t>17/1(15)</t>
  </si>
  <si>
    <t>0-4  10</t>
  </si>
  <si>
    <t>6-7  0</t>
  </si>
  <si>
    <t>16/1(15)</t>
  </si>
  <si>
    <t>22/1(17)</t>
  </si>
  <si>
    <t>Moore Jr., Dan</t>
  </si>
  <si>
    <t>20/1(16)</t>
  </si>
  <si>
    <t>Jones, Chandler</t>
  </si>
  <si>
    <t>12/1 (21)</t>
  </si>
  <si>
    <t>05-12-10*</t>
  </si>
  <si>
    <t>44-12-4*</t>
  </si>
  <si>
    <t>4-12-1*/0-12-1*</t>
  </si>
  <si>
    <t>40-6/0-6</t>
  </si>
  <si>
    <t>20/1(21)</t>
  </si>
  <si>
    <t>2022Tm</t>
  </si>
  <si>
    <t>2021 Pos</t>
  </si>
  <si>
    <t>2021Tm</t>
  </si>
  <si>
    <t>2020Tm</t>
  </si>
  <si>
    <t>Baker Jr., Darrell</t>
  </si>
  <si>
    <t>50 attempts</t>
  </si>
  <si>
    <t>77 attempts</t>
  </si>
  <si>
    <t>94 attempts</t>
  </si>
  <si>
    <t>16/1(18)</t>
  </si>
  <si>
    <t>0-4  35</t>
  </si>
  <si>
    <t>DT/TE</t>
  </si>
  <si>
    <t>04-3/04</t>
  </si>
  <si>
    <t>06/3</t>
  </si>
  <si>
    <t>FB/DT</t>
  </si>
  <si>
    <t>0-7/0-0  0</t>
  </si>
  <si>
    <t>15/11</t>
  </si>
  <si>
    <t>0-1/04-1</t>
  </si>
  <si>
    <t>00  (not allowed to play PR #1)</t>
  </si>
  <si>
    <t>Booker, Thomas</t>
  </si>
  <si>
    <t>15/1(15)</t>
  </si>
  <si>
    <t>4/4-3</t>
  </si>
  <si>
    <t>24/5</t>
  </si>
  <si>
    <t>24/3</t>
  </si>
  <si>
    <t>24/4</t>
  </si>
  <si>
    <t>0-0  92</t>
  </si>
  <si>
    <t>24/1 (5)</t>
  </si>
  <si>
    <t>4-3/0-3/6</t>
  </si>
  <si>
    <t>24/1 (24)</t>
  </si>
  <si>
    <t>Austin Jr., Kevin</t>
  </si>
  <si>
    <t>24/1 (26)</t>
  </si>
  <si>
    <t>Beal Jr., Robert</t>
  </si>
  <si>
    <t>24/7</t>
  </si>
  <si>
    <t>0-4  63</t>
  </si>
  <si>
    <t>Bishop Jr., Beanie</t>
  </si>
  <si>
    <t>24/2</t>
  </si>
  <si>
    <t>24/1 (13)</t>
  </si>
  <si>
    <t>0-3  36</t>
  </si>
  <si>
    <t>Brownlee Jr., Jarvis</t>
  </si>
  <si>
    <t>Cox, Brenton</t>
  </si>
  <si>
    <t>24/6</t>
  </si>
  <si>
    <t>Fashanu, Olu</t>
  </si>
  <si>
    <t>24/1 (11)</t>
  </si>
  <si>
    <t>24/1 (14)</t>
  </si>
  <si>
    <t>Glaze, DJ</t>
  </si>
  <si>
    <t>24/1 (29)</t>
  </si>
  <si>
    <t>Hall Jr., Michael</t>
  </si>
  <si>
    <t>4-0/00-0</t>
  </si>
  <si>
    <t>Harrison Jr., Marvin</t>
  </si>
  <si>
    <t>24/1 (4)</t>
  </si>
  <si>
    <t>Jenkins Jr., Kris</t>
  </si>
  <si>
    <t>Kramer Jr., Doug</t>
  </si>
  <si>
    <t>24/1 (7)</t>
  </si>
  <si>
    <t>24/1 (15)</t>
  </si>
  <si>
    <t>24/1 (32)</t>
  </si>
  <si>
    <t>0-4  13</t>
  </si>
  <si>
    <t>24/1 (18)</t>
  </si>
  <si>
    <t>WR/HB</t>
  </si>
  <si>
    <t>24/1 (22)</t>
  </si>
  <si>
    <t>24/1 (25)</t>
  </si>
  <si>
    <t>24/1 (16)</t>
  </si>
  <si>
    <t>24/1 (6)</t>
  </si>
  <si>
    <t>24/1 (9)</t>
  </si>
  <si>
    <t>24/1 (31)</t>
  </si>
  <si>
    <t>4-3/5</t>
  </si>
  <si>
    <t>24/1 (21)</t>
  </si>
  <si>
    <t>24/1 (27)</t>
  </si>
  <si>
    <t>Steuber, Andrew</t>
  </si>
  <si>
    <t>Taylor, Leonard</t>
  </si>
  <si>
    <t>Thomas Jr., Brian</t>
  </si>
  <si>
    <t>24/1 (23)</t>
  </si>
  <si>
    <t>Trice Jr., Cory</t>
  </si>
  <si>
    <t>Trotter Jr., Jeremiah</t>
  </si>
  <si>
    <t>0-2  50</t>
  </si>
  <si>
    <t>Turner, D.J.</t>
  </si>
  <si>
    <t>24/1 (17)</t>
  </si>
  <si>
    <t>24/1 (19)</t>
  </si>
  <si>
    <t>4-0  43</t>
  </si>
  <si>
    <t>24/1 (30)</t>
  </si>
  <si>
    <t>24/1 (28)</t>
  </si>
  <si>
    <t>24/1 (2)</t>
  </si>
  <si>
    <t>9 attempts</t>
  </si>
  <si>
    <t>24/1 (3)</t>
  </si>
  <si>
    <t>45 attempts</t>
  </si>
  <si>
    <t>24/1 (12)</t>
  </si>
  <si>
    <t>24/1 (8)</t>
  </si>
  <si>
    <t>24/1 (1)</t>
  </si>
  <si>
    <t>24/1 (10)</t>
  </si>
  <si>
    <t>25/1 (24)</t>
  </si>
  <si>
    <t>44 att</t>
  </si>
  <si>
    <t>0 att</t>
  </si>
  <si>
    <t>24/4(18)</t>
  </si>
  <si>
    <t>WRS</t>
  </si>
  <si>
    <t>Column2</t>
  </si>
  <si>
    <t>YAC</t>
  </si>
  <si>
    <t>FLAT</t>
  </si>
  <si>
    <t>SHORT</t>
  </si>
  <si>
    <t>LONG</t>
  </si>
  <si>
    <t>TOTAL</t>
  </si>
  <si>
    <t>Column3</t>
  </si>
  <si>
    <t>B</t>
  </si>
  <si>
    <t>E</t>
  </si>
  <si>
    <t>D</t>
  </si>
  <si>
    <t>A</t>
  </si>
  <si>
    <t>Austin Jr, Kevin</t>
  </si>
  <si>
    <t>Woods II, Michael</t>
  </si>
  <si>
    <t>Robinson II, Allen</t>
  </si>
  <si>
    <t xml:space="preserve"> 6-6-4</t>
  </si>
  <si>
    <t xml:space="preserve"> 5-5-4</t>
  </si>
  <si>
    <t xml:space="preserve"> 6-5-3</t>
  </si>
  <si>
    <t xml:space="preserve"> 5-5-3</t>
  </si>
  <si>
    <t xml:space="preserve"> 4-5-3</t>
  </si>
  <si>
    <t xml:space="preserve"> 4-4-4</t>
  </si>
  <si>
    <t xml:space="preserve"> 4-4-3</t>
  </si>
  <si>
    <t xml:space="preserve"> 3-4-3</t>
  </si>
  <si>
    <t xml:space="preserve"> 4-3-3</t>
  </si>
  <si>
    <t xml:space="preserve"> 6-6-6</t>
  </si>
  <si>
    <t xml:space="preserve"> 5-6-6</t>
  </si>
  <si>
    <t xml:space="preserve"> 6-6-5</t>
  </si>
  <si>
    <t xml:space="preserve"> 4-6-6</t>
  </si>
  <si>
    <t xml:space="preserve"> 5-6-5</t>
  </si>
  <si>
    <t xml:space="preserve"> 6-5-5</t>
  </si>
  <si>
    <t xml:space="preserve"> 4-5-6</t>
  </si>
  <si>
    <t xml:space="preserve"> 5-5-5</t>
  </si>
  <si>
    <t xml:space="preserve"> 5-6-4</t>
  </si>
  <si>
    <t xml:space="preserve"> 4-4-6</t>
  </si>
  <si>
    <t xml:space="preserve"> 4-5-5</t>
  </si>
  <si>
    <t xml:space="preserve"> 5-4-5</t>
  </si>
  <si>
    <t xml:space="preserve"> 4-4-5</t>
  </si>
  <si>
    <t xml:space="preserve"> 4-5-4</t>
  </si>
  <si>
    <t xml:space="preserve"> 5-4-4</t>
  </si>
  <si>
    <t xml:space="preserve"> 6-4-3</t>
  </si>
  <si>
    <t xml:space="preserve"> 4-3-5</t>
  </si>
  <si>
    <t xml:space="preserve"> 4-3-4</t>
  </si>
  <si>
    <t>4-5   3-3-2</t>
  </si>
  <si>
    <t>0-0   3-3-2</t>
  </si>
  <si>
    <t>4-3/0-3   3-3-2</t>
  </si>
  <si>
    <t>0-0/0-0   3-3-2</t>
  </si>
  <si>
    <t>4-0   3-3-2</t>
  </si>
  <si>
    <t>6-6-6</t>
  </si>
  <si>
    <t>4-3-4</t>
  </si>
  <si>
    <t>6-6-4</t>
  </si>
  <si>
    <t>4-4-5</t>
  </si>
  <si>
    <t>4-4-4</t>
  </si>
  <si>
    <t>5-6-6</t>
  </si>
  <si>
    <t>4-5-4</t>
  </si>
  <si>
    <t>6-6-5</t>
  </si>
  <si>
    <t>5-6-5</t>
  </si>
  <si>
    <t>4-5-6</t>
  </si>
  <si>
    <t>4-5-3</t>
  </si>
  <si>
    <t>4-4-6</t>
  </si>
  <si>
    <t>5-4-5</t>
  </si>
  <si>
    <t>4-3-3</t>
  </si>
  <si>
    <t>4-4-3</t>
  </si>
  <si>
    <t>4-5-5</t>
  </si>
  <si>
    <t>5-5-3</t>
  </si>
  <si>
    <t>5-5-5</t>
  </si>
  <si>
    <t>6-5-3</t>
  </si>
  <si>
    <t>5-6-4</t>
  </si>
  <si>
    <t>5-5-4</t>
  </si>
  <si>
    <t>6-5-5</t>
  </si>
  <si>
    <t>4-6-6</t>
  </si>
  <si>
    <t>6-4-3</t>
  </si>
  <si>
    <t>5-4-4</t>
  </si>
  <si>
    <t>Player Data</t>
  </si>
  <si>
    <t>3-3-3</t>
  </si>
  <si>
    <t>25/3</t>
  </si>
  <si>
    <t xml:space="preserve">P </t>
  </si>
  <si>
    <t>25/8</t>
  </si>
  <si>
    <t>25/10</t>
  </si>
  <si>
    <t>Cuts 9/11:</t>
  </si>
  <si>
    <t>2025 KC #6, ATL #8</t>
  </si>
  <si>
    <t>2025 No #3, No #9, No #10</t>
  </si>
  <si>
    <t>2025 No #1, No #4, No #5</t>
  </si>
  <si>
    <t>2025 No #1, No #4</t>
  </si>
  <si>
    <t>2025 No #1, WAS #4, PIT #5, No #7, PIT #7</t>
  </si>
  <si>
    <t>2025 No #3, No #6</t>
  </si>
  <si>
    <t>2025 No #3, ATL#5, No #8</t>
  </si>
  <si>
    <t>2025 No #3, CHI #9, CHI #10</t>
  </si>
  <si>
    <t>2025 CIN #3, No #4</t>
  </si>
  <si>
    <t>0 Attempts</t>
  </si>
  <si>
    <t>2025 NYG #4, DET #5, TB #6, LAV #8</t>
  </si>
  <si>
    <t>2025 LAV #3, No #5</t>
  </si>
  <si>
    <t>2025 DET #1, NE #1, CHI #3, NE #4, No #6</t>
  </si>
  <si>
    <t>Arizona:</t>
  </si>
  <si>
    <t>Baltimore:</t>
  </si>
  <si>
    <t>Seattle:</t>
  </si>
  <si>
    <t>Miami</t>
  </si>
  <si>
    <t>2025 ATL #1, GB #1, KC #3, ATL #4, No #7</t>
  </si>
  <si>
    <t>Washington</t>
  </si>
  <si>
    <t>Cincinnati</t>
  </si>
  <si>
    <t>Column4</t>
  </si>
  <si>
    <t>Column5</t>
  </si>
  <si>
    <t>3-3-0</t>
  </si>
  <si>
    <t>6-6-3</t>
  </si>
  <si>
    <t>6-5-2</t>
  </si>
  <si>
    <t>5-4-3</t>
  </si>
  <si>
    <t>6-4-2</t>
  </si>
  <si>
    <t>5-5-2</t>
  </si>
  <si>
    <t>6-4-0</t>
  </si>
  <si>
    <t>4-5-2</t>
  </si>
  <si>
    <t>5-4-2</t>
  </si>
  <si>
    <t>5-4-0</t>
  </si>
  <si>
    <t>3-4-3</t>
  </si>
  <si>
    <t>5-3-0</t>
  </si>
  <si>
    <t>4-3-0</t>
  </si>
  <si>
    <t>3-3-2</t>
  </si>
  <si>
    <t>5-5-0</t>
  </si>
  <si>
    <t>3-5-0</t>
  </si>
  <si>
    <t>0-2  3-5-0</t>
  </si>
  <si>
    <t>0-3  3-3-0</t>
  </si>
  <si>
    <t>4-5  3-3-0</t>
  </si>
  <si>
    <t>4-3  3-3-0</t>
  </si>
  <si>
    <t>0-0  3-3-0</t>
  </si>
  <si>
    <t>0-2  3-3-0</t>
  </si>
  <si>
    <t>4  3-3-0</t>
  </si>
  <si>
    <t>0  3-3-0</t>
  </si>
  <si>
    <t>4  3-4-3</t>
  </si>
  <si>
    <t>4  3-3-2</t>
  </si>
  <si>
    <t>5  3-4-3</t>
  </si>
  <si>
    <t>4-0  3-3-0</t>
  </si>
  <si>
    <t>4-0  3-3-2</t>
  </si>
  <si>
    <t>5-0  3-3-0</t>
  </si>
  <si>
    <t>0-0  3-3-3</t>
  </si>
  <si>
    <t>0-0  3-3-2</t>
  </si>
  <si>
    <t>0-0/0-0  3-3-0</t>
  </si>
  <si>
    <t>4-0/0-0  3-3-0</t>
  </si>
  <si>
    <t>0-2/0-2  3-3-0</t>
  </si>
  <si>
    <t>0-0/4    3-3-0</t>
  </si>
  <si>
    <t>0-0/4-0  3-3-0</t>
  </si>
  <si>
    <t>4-0/4-0  3-3-0</t>
  </si>
  <si>
    <t>4-3/4    3-3-0</t>
  </si>
  <si>
    <t>0-2/4-2  3-3-0</t>
  </si>
  <si>
    <t>0-2   3  3-3-0</t>
  </si>
  <si>
    <t>0-3/4-3  3-3-0</t>
  </si>
  <si>
    <t>2025 GB #4, PIT #6</t>
  </si>
  <si>
    <t>2025 No #5, No #6, Comp #6, No #7, TEN #7</t>
  </si>
  <si>
    <t>2025 CIN #1, HOU #1, No #2, No #3, No #4, CIN #4</t>
  </si>
  <si>
    <t>2025 WAS #2, DET #4</t>
  </si>
  <si>
    <t>Atlanta:</t>
  </si>
  <si>
    <t>Detroit:</t>
  </si>
  <si>
    <t>Houston:</t>
  </si>
  <si>
    <t>Indianapolis:</t>
  </si>
  <si>
    <t>Chicago:</t>
  </si>
  <si>
    <t>Pittsburgh:</t>
  </si>
  <si>
    <t>Carolina:</t>
  </si>
  <si>
    <t>Los Angeles Rams:</t>
  </si>
  <si>
    <t>New England:</t>
  </si>
  <si>
    <t>New York Giants:</t>
  </si>
  <si>
    <t>Las Vegas:</t>
  </si>
  <si>
    <t>Jacksonville:</t>
  </si>
  <si>
    <t>Supplemental Cuts:</t>
  </si>
  <si>
    <t>24/13</t>
  </si>
  <si>
    <t>24/11</t>
  </si>
  <si>
    <t>4-3-5</t>
  </si>
  <si>
    <t>2025 No #1, NO #3, TEN #3, No #4, No #5, SEA #5, No #7, No #8, CIN #10</t>
  </si>
  <si>
    <t>2025 No #1, No #3, WAS #3, No #4, ATL #7, HOU #7, IND #7, TB #7, No #10</t>
  </si>
  <si>
    <t>2025 No #10</t>
  </si>
  <si>
    <t>2025 No #7, BUF #10</t>
  </si>
  <si>
    <t>3-4 defense; swaps = T. Howard to LT, X. Woods to SS</t>
  </si>
  <si>
    <t>3-4 defense; swaps = C. Mauch to LG, G. Glasgow to RG, J. Martin to SS</t>
  </si>
  <si>
    <t>4-3 defense; Braxton Berrios loaned to New England Patriots; swaps = R. Hunt to LG, M. Judon to LLB, L. Floyd to RE, J. Williams to LCB, X. McKinney to SS</t>
  </si>
  <si>
    <t>3-4 defense; swaps = T. Wirfs to RT, B. Branch to FS</t>
  </si>
  <si>
    <t>24/8</t>
  </si>
  <si>
    <t>24/10</t>
  </si>
  <si>
    <t>24/1 (20)</t>
  </si>
  <si>
    <t>24/9</t>
  </si>
  <si>
    <t>3-4 defense; swaps = M. McCormick to LG, C. Robinson to RT, K. Turner to LE, I. McDuffie to RLB, C. Gonzalez to LCB, T. Rapp to FS</t>
  </si>
  <si>
    <t>3-4 defense; swaps = D. Stills to RE, T. Knight to RILB, M. Brown to LCB</t>
  </si>
  <si>
    <t>3-4 defense; swaps = J. Matthews to RT, M. Parsons to LE, C. Surrat to LLB, J. Bates to FS</t>
  </si>
  <si>
    <t>3-4 defense; swaps = J. Alt to LT</t>
  </si>
  <si>
    <t>3-4 defense; swaps = E. Neal to LT, N. Allegretti to RG, C. Godwin to SE</t>
  </si>
  <si>
    <t>3-4 defense; *Will use WR/LP-Dante Pettis as loaner PR; swaps = A. Jackson to RT, C. Snowden to RLB, C. Bullock to FS</t>
  </si>
  <si>
    <t>4-3 defense; Loaning WR/LP-Dante Pettis to Detroit; swaps = G. Pickens to FL, W. Anderson to RE, T. Wharton to RT, C. Valentine to LCB, E. Hicks to FS</t>
  </si>
  <si>
    <t>3-4 defense; swaps = B. Thomas Jr. to FL, K. Beachum to LT, M. Sweat to RE, T.J. Watt to RLB, H. Smith to FS</t>
  </si>
  <si>
    <t>4-3 defense; swaps = J. Simmons to RE, R. Blankenship to SS, J. Dean to RCB</t>
  </si>
  <si>
    <t>3-4 defense; swaps = A. Bradford to LG, G. Karlaftis to RE, T. Robinson to LLB, J. Carlies to RLB, N. Dean to LILB</t>
  </si>
  <si>
    <t>3-4 defense; swaps = J. Williams to FL, C. Golston to RE, N. Landman to RILB, K. Nixon to RCB</t>
  </si>
  <si>
    <t>4-3 defense; swaps = R. Havenstein to LT, D. Smith to SE, R. Green to LCB, C. Bryant to FS</t>
  </si>
  <si>
    <t>3-4 defense; swaps = L. Tomlinson to RG, C. Davis to RCB</t>
  </si>
  <si>
    <t>4-3 defense; *Will use Braxton Berrios as loaner PR; swaps = T. Armstead to RT, K. Zeitler to LG, Z. Johnson to RG, M. Nabers to SE, K. Britt to RILB</t>
  </si>
  <si>
    <t>3-4 defense; swaps = B. Scherff to LG, P. Surtain to RCB</t>
  </si>
  <si>
    <t>3-4 defense; swaps = T. Jenkins to RG, S. Cosmi to LG, M. Harrison Jr. to FL, S. Joseph-Day to RE, D. Perryman to LILB</t>
  </si>
  <si>
    <t>0-2 4-3-0</t>
  </si>
  <si>
    <t>0-0 4-3-3</t>
  </si>
  <si>
    <t>0-0 4-3-0</t>
  </si>
  <si>
    <t>0-3 4-5-3</t>
  </si>
  <si>
    <t>0-4 4-3-0</t>
  </si>
  <si>
    <t>0-041</t>
  </si>
  <si>
    <t>4-043</t>
  </si>
  <si>
    <t>0-047</t>
  </si>
  <si>
    <t>0-040</t>
  </si>
  <si>
    <t>0-048</t>
  </si>
  <si>
    <t>0-04-3-3 20</t>
  </si>
  <si>
    <t>0-0  4-4-3</t>
  </si>
  <si>
    <t>4 4-3-0</t>
  </si>
  <si>
    <t>4 4-4-4</t>
  </si>
  <si>
    <t>0 4-4-3</t>
  </si>
  <si>
    <t>5 4-4-3</t>
  </si>
  <si>
    <t>4 4-5-2</t>
  </si>
  <si>
    <t>4-0 4-3-0</t>
  </si>
  <si>
    <t>0-2 5-5-0</t>
  </si>
  <si>
    <t>4-4 5-4-2</t>
  </si>
  <si>
    <t>0-3 5-5-3</t>
  </si>
  <si>
    <t>0-4 5-5-2</t>
  </si>
  <si>
    <t>0-2 5-5-2</t>
  </si>
  <si>
    <t>0-4 5-4-2</t>
  </si>
  <si>
    <t>0-0 5-4-0</t>
  </si>
  <si>
    <t>0-055</t>
  </si>
  <si>
    <t>0-450</t>
  </si>
  <si>
    <t>0-056</t>
  </si>
  <si>
    <t>0-255</t>
  </si>
  <si>
    <t>0-258</t>
  </si>
  <si>
    <t>0-250</t>
  </si>
  <si>
    <t>0-0 5-4-4 42</t>
  </si>
  <si>
    <t>0 5-5-3</t>
  </si>
  <si>
    <t>0 5-4-0</t>
  </si>
  <si>
    <t>4 5-4-2</t>
  </si>
  <si>
    <t>0 5-5-2</t>
  </si>
  <si>
    <t>0 5-3-0</t>
  </si>
  <si>
    <t>0 5-4-3</t>
  </si>
  <si>
    <t>4 5-4-3</t>
  </si>
  <si>
    <t>0 5-5-4</t>
  </si>
  <si>
    <t>0-463</t>
  </si>
  <si>
    <t>0-7 6</t>
  </si>
  <si>
    <t>0-065</t>
  </si>
  <si>
    <t>0-068</t>
  </si>
  <si>
    <t>0-066</t>
  </si>
  <si>
    <t>4 6-6-4</t>
  </si>
  <si>
    <t>4 6-4-0</t>
  </si>
  <si>
    <t>4 6-4-2</t>
  </si>
  <si>
    <t>5 6-5-3</t>
  </si>
  <si>
    <t>6 6-6-3</t>
  </si>
  <si>
    <t>4 6-6-3</t>
  </si>
  <si>
    <t>0 6-5-2</t>
  </si>
  <si>
    <t>4 6-5-3</t>
  </si>
  <si>
    <t>0-0 6-5-2</t>
  </si>
  <si>
    <t>3-4 defense; swaps = B. Jones to RT, B. Brandel to RG</t>
  </si>
  <si>
    <t>4-3 defense; swaps = none</t>
  </si>
  <si>
    <t>3-4 defense; swaps = J. Carter to LE, K. Mack to RLB, F. Oluokun to LLB, T. Nubin to FS, T. Adams to SS</t>
  </si>
  <si>
    <t>3-4 defense; swaps = D. Hopkins to SE</t>
  </si>
  <si>
    <t>3-4 defense; swaps = A. Jackson to LT, M. Pittman Jr. to FL, T. Wilson to LE</t>
  </si>
  <si>
    <t>3-4 defense; swaps = B. Coleman to RT, X. Worthy to FL, J. Brown to SS</t>
  </si>
  <si>
    <t>4-3 defense; swaps = V. Lowe to RT, A.J. Brown to FL, T. Diggs to LCB, B. Jones to FS, A. Washington to SS; C. Steele unlimited in 1st half</t>
  </si>
  <si>
    <t>3-4 defense; swaps = P. Johnson Jr. to RT, J. Powers-Johnson to RG, D. Henley to RILB, J. Johnson to RCB, G. Delpit to FS, T. Mathieu to SS; A. Ekeler unlimited in 1st half;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</si>
</sst>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0"/>
      <name val="Arial"/>
      <charset val="1"/>
    </font>
    <font>
      <sz val="11"/>
      <color theme="1"/>
      <name val="Calibri"/>
      <family val="2"/>
      <scheme val="minor"/>
    </font>
    <font>
      <sz val="11"/>
      <color theme="1"/>
      <name val="Calibri"/>
      <family val="2"/>
      <scheme val="minor"/>
    </font>
    <font>
      <sz val="10"/>
      <name val="Arial"/>
      <family val="2"/>
      <charset val="1"/>
    </font>
    <font>
      <sz val="10"/>
      <name val="Verdana"/>
      <family val="2"/>
      <charset val="1"/>
    </font>
    <font>
      <sz val="11"/>
      <color theme="1"/>
      <name val="Calibri"/>
      <family val="2"/>
      <charset val="1"/>
    </font>
    <font>
      <u/>
      <sz val="10"/>
      <name val="Arial"/>
      <family val="2"/>
      <charset val="1"/>
    </font>
    <font>
      <b/>
      <sz val="10"/>
      <name val="Arial"/>
      <family val="2"/>
      <charset val="1"/>
    </font>
    <font>
      <b/>
      <u/>
      <sz val="14"/>
      <color rgb="FF0070C0"/>
      <name val="Arial"/>
      <family val="2"/>
      <charset val="1"/>
    </font>
    <font>
      <b/>
      <sz val="14"/>
      <name val="Arial"/>
      <family val="2"/>
      <charset val="1"/>
    </font>
    <font>
      <b/>
      <u/>
      <sz val="14"/>
      <name val="Arial"/>
      <family val="2"/>
      <charset val="1"/>
    </font>
    <font>
      <sz val="10"/>
      <color theme="1"/>
      <name val="Arial"/>
      <family val="2"/>
      <charset val="1"/>
    </font>
    <font>
      <b/>
      <u/>
      <sz val="14"/>
      <color theme="5" tint="-0.249977111117893"/>
      <name val="Arial"/>
      <family val="2"/>
      <charset val="1"/>
    </font>
    <font>
      <b/>
      <u/>
      <sz val="13"/>
      <name val="Arial"/>
      <family val="2"/>
      <charset val="1"/>
    </font>
    <font>
      <b/>
      <u/>
      <sz val="13.5"/>
      <name val="Arial"/>
      <family val="2"/>
      <charset val="1"/>
    </font>
    <font>
      <u/>
      <sz val="10"/>
      <color rgb="FF0000FF"/>
      <name val="Arial"/>
      <family val="2"/>
      <charset val="1"/>
    </font>
    <font>
      <sz val="10"/>
      <name val="Arial"/>
      <family val="2"/>
    </font>
    <font>
      <sz val="10"/>
      <name val="Verdana"/>
      <family val="2"/>
    </font>
    <font>
      <sz val="10"/>
      <name val="Calibri"/>
      <family val="2"/>
      <scheme val="minor"/>
    </font>
    <font>
      <sz val="12"/>
      <name val="Times New Roman"/>
      <family val="1"/>
    </font>
    <font>
      <sz val="10"/>
      <color theme="1"/>
      <name val="Arial"/>
      <family val="2"/>
    </font>
    <font>
      <sz val="8.6"/>
      <color rgb="FF000000"/>
      <name val="Verdana"/>
      <family val="2"/>
    </font>
    <font>
      <sz val="8"/>
      <name val="Arial"/>
      <family val="2"/>
    </font>
    <font>
      <b/>
      <sz val="8.6"/>
      <color rgb="FF000000"/>
      <name val="Verdana"/>
      <family val="2"/>
    </font>
    <font>
      <u/>
      <sz val="10"/>
      <name val="Arial"/>
      <family val="2"/>
    </font>
    <font>
      <b/>
      <sz val="10"/>
      <color theme="1"/>
      <name val="Arial"/>
      <family val="2"/>
    </font>
    <font>
      <b/>
      <sz val="10"/>
      <name val="Arial"/>
      <family val="2"/>
    </font>
    <font>
      <sz val="10"/>
      <color theme="1"/>
      <name val="Verdana"/>
      <family val="2"/>
    </font>
    <font>
      <sz val="8"/>
      <name val="Arial"/>
      <family val="2"/>
    </font>
  </fonts>
  <fills count="10">
    <fill>
      <patternFill patternType="none"/>
    </fill>
    <fill>
      <patternFill patternType="gray125"/>
    </fill>
    <fill>
      <patternFill patternType="solid">
        <fgColor rgb="FFFFFFCC"/>
        <bgColor rgb="FFFFFFFF"/>
      </patternFill>
    </fill>
    <fill>
      <patternFill patternType="solid">
        <fgColor theme="4" tint="0.79989013336588644"/>
        <bgColor rgb="FFCCFFFF"/>
      </patternFill>
    </fill>
    <fill>
      <patternFill patternType="solid">
        <fgColor theme="4" tint="0.79998168889431442"/>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FF"/>
        <bgColor indexed="64"/>
      </patternFill>
    </fill>
    <fill>
      <patternFill patternType="solid">
        <fgColor rgb="FFFFCC66"/>
        <bgColor indexed="64"/>
      </patternFill>
    </fill>
    <fill>
      <patternFill patternType="solid">
        <fgColor rgb="FFFFFF88"/>
        <bgColor indexed="64"/>
      </patternFill>
    </fill>
  </fills>
  <borders count="13">
    <border>
      <left/>
      <right/>
      <top/>
      <bottom/>
      <diagonal/>
    </border>
    <border>
      <left style="thin">
        <color rgb="FFC0C0C0"/>
      </left>
      <right style="thin">
        <color rgb="FFC0C0C0"/>
      </right>
      <top style="thin">
        <color rgb="FFC0C0C0"/>
      </top>
      <bottom style="thin">
        <color rgb="FFC0C0C0"/>
      </bottom>
      <diagonal/>
    </border>
    <border>
      <left/>
      <right/>
      <top style="thin">
        <color theme="4" tint="0.39988402966399123"/>
      </top>
      <bottom style="thin">
        <color theme="4" tint="0.39988402966399123"/>
      </bottom>
      <diagonal/>
    </border>
    <border>
      <left/>
      <right style="thin">
        <color auto="1"/>
      </right>
      <top style="thin">
        <color theme="0"/>
      </top>
      <bottom style="thin">
        <color theme="0"/>
      </bottom>
      <diagonal/>
    </border>
    <border>
      <left style="thin">
        <color auto="1"/>
      </left>
      <right style="thin">
        <color auto="1"/>
      </right>
      <top style="thin">
        <color theme="0"/>
      </top>
      <bottom style="thin">
        <color theme="0"/>
      </bottom>
      <diagonal/>
    </border>
    <border>
      <left/>
      <right style="thin">
        <color indexed="64"/>
      </right>
      <top/>
      <bottom/>
      <diagonal/>
    </border>
    <border>
      <left style="medium">
        <color rgb="FFDDDDDD"/>
      </left>
      <right/>
      <top/>
      <bottom style="dotted">
        <color rgb="FFDDDDDD"/>
      </bottom>
      <diagonal/>
    </border>
    <border>
      <left style="medium">
        <color rgb="FFDDDDDD"/>
      </left>
      <right/>
      <top/>
      <bottom/>
      <diagonal/>
    </border>
    <border>
      <left style="medium">
        <color rgb="FFDDDDDD"/>
      </left>
      <right/>
      <top style="medium">
        <color rgb="FF747678"/>
      </top>
      <bottom style="medium">
        <color rgb="FF747678"/>
      </bottom>
      <diagonal/>
    </border>
    <border>
      <left style="medium">
        <color rgb="FF747678"/>
      </left>
      <right style="medium">
        <color rgb="FF747678"/>
      </right>
      <top style="medium">
        <color rgb="FF747678"/>
      </top>
      <bottom style="medium">
        <color rgb="FF747678"/>
      </bottom>
      <diagonal/>
    </border>
    <border>
      <left style="thin">
        <color theme="0"/>
      </left>
      <right style="thin">
        <color indexed="64"/>
      </right>
      <top style="thin">
        <color theme="0"/>
      </top>
      <bottom style="thin">
        <color theme="0"/>
      </bottom>
      <diagonal/>
    </border>
    <border>
      <left/>
      <right style="thin">
        <color indexed="64"/>
      </right>
      <top style="thin">
        <color theme="0"/>
      </top>
      <bottom/>
      <diagonal/>
    </border>
    <border>
      <left style="thin">
        <color theme="0"/>
      </left>
      <right style="thin">
        <color indexed="64"/>
      </right>
      <top style="thin">
        <color theme="0"/>
      </top>
      <bottom/>
      <diagonal/>
    </border>
  </borders>
  <cellStyleXfs count="21">
    <xf numFmtId="0" fontId="0" fillId="0" borderId="0"/>
    <xf numFmtId="0" fontId="15" fillId="0" borderId="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5" fillId="0" borderId="0"/>
    <xf numFmtId="0" fontId="16" fillId="2" borderId="1" applyProtection="0"/>
    <xf numFmtId="0" fontId="17" fillId="0" borderId="0"/>
    <xf numFmtId="0" fontId="17" fillId="0" borderId="0"/>
    <xf numFmtId="0" fontId="16" fillId="0" borderId="0"/>
    <xf numFmtId="0" fontId="2" fillId="0" borderId="0"/>
    <xf numFmtId="0" fontId="16" fillId="0" borderId="0"/>
    <xf numFmtId="0" fontId="2" fillId="0" borderId="0"/>
    <xf numFmtId="0" fontId="16" fillId="0" borderId="0"/>
  </cellStyleXfs>
  <cellXfs count="170">
    <xf numFmtId="0" fontId="0" fillId="0" borderId="0" xfId="0"/>
    <xf numFmtId="0" fontId="0" fillId="0" borderId="0" xfId="0" applyAlignment="1">
      <alignment horizontal="left" vertical="center"/>
    </xf>
    <xf numFmtId="0" fontId="6" fillId="0" borderId="0" xfId="4" applyFont="1"/>
    <xf numFmtId="0" fontId="6" fillId="0" borderId="0" xfId="4" applyFont="1" applyAlignment="1">
      <alignment horizontal="left"/>
    </xf>
    <xf numFmtId="0" fontId="6" fillId="0" borderId="0" xfId="4" applyFont="1" applyAlignment="1">
      <alignment horizontal="left" vertical="center"/>
    </xf>
    <xf numFmtId="49" fontId="6" fillId="0" borderId="0" xfId="4" applyNumberFormat="1" applyFont="1" applyAlignment="1">
      <alignment horizontal="left"/>
    </xf>
    <xf numFmtId="49" fontId="6" fillId="0" borderId="0" xfId="4" applyNumberFormat="1" applyFont="1"/>
    <xf numFmtId="0" fontId="3" fillId="0" borderId="0" xfId="2"/>
    <xf numFmtId="49" fontId="0" fillId="0" borderId="0" xfId="0" applyNumberFormat="1"/>
    <xf numFmtId="0" fontId="0" fillId="0" borderId="0" xfId="0" applyAlignment="1">
      <alignment horizontal="left"/>
    </xf>
    <xf numFmtId="49" fontId="7" fillId="0" borderId="0" xfId="0" applyNumberFormat="1" applyFont="1" applyAlignment="1">
      <alignment horizontal="left" vertical="center"/>
    </xf>
    <xf numFmtId="49" fontId="7" fillId="0" borderId="0" xfId="0" applyNumberFormat="1" applyFont="1"/>
    <xf numFmtId="0" fontId="8" fillId="0" borderId="0" xfId="0" applyFont="1"/>
    <xf numFmtId="0" fontId="9" fillId="0" borderId="0" xfId="0" applyFont="1" applyAlignment="1">
      <alignment horizontal="left" vertical="center"/>
    </xf>
    <xf numFmtId="0" fontId="9" fillId="0" borderId="0" xfId="0" applyFont="1"/>
    <xf numFmtId="0" fontId="10" fillId="0" borderId="0" xfId="0" applyFont="1"/>
    <xf numFmtId="0" fontId="3" fillId="0" borderId="0" xfId="0" applyFont="1"/>
    <xf numFmtId="0" fontId="7" fillId="0" borderId="0" xfId="0" applyFont="1"/>
    <xf numFmtId="0" fontId="11" fillId="0" borderId="2" xfId="2" applyFont="1" applyBorder="1" applyAlignment="1">
      <alignment horizontal="left"/>
    </xf>
    <xf numFmtId="0" fontId="3" fillId="0" borderId="0" xfId="4"/>
    <xf numFmtId="14" fontId="3" fillId="0" borderId="0" xfId="4" applyNumberFormat="1" applyAlignment="1">
      <alignment horizontal="left" vertical="center"/>
    </xf>
    <xf numFmtId="0" fontId="11" fillId="0" borderId="2" xfId="4" applyFont="1" applyBorder="1" applyAlignment="1">
      <alignment horizontal="left"/>
    </xf>
    <xf numFmtId="0" fontId="3" fillId="0" borderId="0" xfId="9" applyFont="1"/>
    <xf numFmtId="14" fontId="3" fillId="0" borderId="0" xfId="9" applyNumberFormat="1" applyFont="1" applyAlignment="1">
      <alignment horizontal="left"/>
    </xf>
    <xf numFmtId="14" fontId="3" fillId="0" borderId="0" xfId="9" applyNumberFormat="1" applyFont="1"/>
    <xf numFmtId="0" fontId="4" fillId="0" borderId="0" xfId="9"/>
    <xf numFmtId="0" fontId="3" fillId="0" borderId="0" xfId="4" applyAlignment="1">
      <alignment horizontal="left"/>
    </xf>
    <xf numFmtId="14" fontId="3" fillId="0" borderId="0" xfId="4" applyNumberFormat="1" applyAlignment="1">
      <alignment horizontal="left"/>
    </xf>
    <xf numFmtId="49" fontId="3" fillId="0" borderId="0" xfId="4" applyNumberFormat="1" applyAlignment="1">
      <alignment horizontal="left"/>
    </xf>
    <xf numFmtId="0" fontId="4" fillId="0" borderId="0" xfId="9" applyAlignment="1">
      <alignment horizontal="center"/>
    </xf>
    <xf numFmtId="49" fontId="3" fillId="0" borderId="0" xfId="4" applyNumberFormat="1"/>
    <xf numFmtId="0" fontId="3" fillId="0" borderId="2" xfId="4" applyBorder="1"/>
    <xf numFmtId="0" fontId="3" fillId="0" borderId="2" xfId="4" applyBorder="1" applyAlignment="1">
      <alignment horizontal="left"/>
    </xf>
    <xf numFmtId="0" fontId="0" fillId="0" borderId="2" xfId="0" applyBorder="1"/>
    <xf numFmtId="0" fontId="11" fillId="0" borderId="0" xfId="2" applyFont="1" applyAlignment="1">
      <alignment horizontal="left"/>
    </xf>
    <xf numFmtId="14" fontId="0" fillId="0" borderId="0" xfId="0" applyNumberFormat="1" applyAlignment="1">
      <alignment horizontal="left" vertical="center"/>
    </xf>
    <xf numFmtId="49" fontId="0" fillId="0" borderId="0" xfId="0" applyNumberFormat="1" applyAlignment="1">
      <alignment horizontal="left"/>
    </xf>
    <xf numFmtId="49" fontId="3" fillId="0" borderId="0" xfId="5" applyNumberFormat="1"/>
    <xf numFmtId="0" fontId="4" fillId="0" borderId="2" xfId="9" applyBorder="1"/>
    <xf numFmtId="0" fontId="3" fillId="0" borderId="0" xfId="4" applyAlignment="1">
      <alignment horizontal="left" vertical="center"/>
    </xf>
    <xf numFmtId="14" fontId="0" fillId="0" borderId="0" xfId="0" applyNumberFormat="1" applyAlignment="1">
      <alignment horizontal="left"/>
    </xf>
    <xf numFmtId="0" fontId="12" fillId="0" borderId="0" xfId="0" applyFont="1"/>
    <xf numFmtId="0" fontId="7" fillId="0" borderId="0" xfId="4" applyFont="1"/>
    <xf numFmtId="49" fontId="0" fillId="0" borderId="2" xfId="0" applyNumberFormat="1" applyBorder="1" applyAlignment="1">
      <alignment horizontal="left"/>
    </xf>
    <xf numFmtId="0" fontId="11" fillId="0" borderId="0" xfId="4" applyFont="1" applyAlignment="1">
      <alignment horizontal="left"/>
    </xf>
    <xf numFmtId="0" fontId="7" fillId="0" borderId="0" xfId="4" applyFont="1" applyAlignment="1">
      <alignment horizontal="left" vertical="center"/>
    </xf>
    <xf numFmtId="0" fontId="3" fillId="0" borderId="2" xfId="0" applyFont="1" applyBorder="1"/>
    <xf numFmtId="0" fontId="3" fillId="0" borderId="2" xfId="9" applyFont="1" applyBorder="1"/>
    <xf numFmtId="0" fontId="13" fillId="0" borderId="0" xfId="0" applyFont="1"/>
    <xf numFmtId="0" fontId="3" fillId="0" borderId="0" xfId="0" applyFont="1" applyAlignment="1">
      <alignment horizontal="left"/>
    </xf>
    <xf numFmtId="0" fontId="3" fillId="0" borderId="3" xfId="4" applyBorder="1" applyAlignment="1">
      <alignment horizontal="left"/>
    </xf>
    <xf numFmtId="49" fontId="3" fillId="0" borderId="0" xfId="0" applyNumberFormat="1" applyFont="1" applyAlignment="1">
      <alignment horizontal="left"/>
    </xf>
    <xf numFmtId="0" fontId="9" fillId="0" borderId="0" xfId="0" applyFont="1" applyAlignment="1">
      <alignment horizontal="right"/>
    </xf>
    <xf numFmtId="49" fontId="3" fillId="0" borderId="2" xfId="4" applyNumberFormat="1" applyBorder="1" applyAlignment="1">
      <alignment horizontal="left"/>
    </xf>
    <xf numFmtId="0" fontId="14" fillId="0" borderId="0" xfId="0" applyFont="1"/>
    <xf numFmtId="16" fontId="7" fillId="0" borderId="0" xfId="4" applyNumberFormat="1" applyFont="1"/>
    <xf numFmtId="16" fontId="7" fillId="0" borderId="0" xfId="0" applyNumberFormat="1" applyFont="1"/>
    <xf numFmtId="0" fontId="3" fillId="0" borderId="0" xfId="4" applyAlignment="1">
      <alignment horizontal="center"/>
    </xf>
    <xf numFmtId="164" fontId="3" fillId="0" borderId="0" xfId="4" applyNumberFormat="1" applyAlignment="1">
      <alignment horizontal="left"/>
    </xf>
    <xf numFmtId="164" fontId="3" fillId="0" borderId="0" xfId="4" applyNumberFormat="1" applyAlignment="1">
      <alignment horizontal="center"/>
    </xf>
    <xf numFmtId="2" fontId="3" fillId="0" borderId="0" xfId="4" applyNumberFormat="1" applyAlignment="1">
      <alignment horizontal="center"/>
    </xf>
    <xf numFmtId="1" fontId="3" fillId="0" borderId="0" xfId="4" applyNumberFormat="1" applyAlignment="1">
      <alignment horizontal="center"/>
    </xf>
    <xf numFmtId="49" fontId="3" fillId="0" borderId="0" xfId="6" applyNumberFormat="1" applyAlignment="1">
      <alignment horizontal="left"/>
    </xf>
    <xf numFmtId="0" fontId="3" fillId="0" borderId="0" xfId="6"/>
    <xf numFmtId="49" fontId="3" fillId="0" borderId="0" xfId="6" applyNumberFormat="1"/>
    <xf numFmtId="164" fontId="3" fillId="0" borderId="0" xfId="6" applyNumberFormat="1" applyAlignment="1">
      <alignment horizontal="left"/>
    </xf>
    <xf numFmtId="164" fontId="3" fillId="0" borderId="0" xfId="6" applyNumberFormat="1" applyAlignment="1">
      <alignment horizontal="center"/>
    </xf>
    <xf numFmtId="0" fontId="3" fillId="0" borderId="0" xfId="6" applyAlignment="1">
      <alignment horizontal="center"/>
    </xf>
    <xf numFmtId="0" fontId="3" fillId="0" borderId="0" xfId="6" applyAlignment="1">
      <alignment horizontal="left"/>
    </xf>
    <xf numFmtId="0" fontId="6" fillId="0" borderId="0" xfId="0" applyFont="1"/>
    <xf numFmtId="49" fontId="6" fillId="0" borderId="0" xfId="0" applyNumberFormat="1" applyFont="1" applyAlignment="1">
      <alignment horizontal="left"/>
    </xf>
    <xf numFmtId="0" fontId="15" fillId="0" borderId="0" xfId="1" applyBorder="1" applyProtection="1"/>
    <xf numFmtId="0" fontId="17" fillId="0" borderId="0" xfId="14" applyAlignment="1">
      <alignment horizontal="center"/>
    </xf>
    <xf numFmtId="0" fontId="17" fillId="0" borderId="0" xfId="15"/>
    <xf numFmtId="49" fontId="17" fillId="0" borderId="0" xfId="15" applyNumberFormat="1"/>
    <xf numFmtId="49" fontId="17" fillId="0" borderId="0" xfId="15" applyNumberFormat="1" applyAlignment="1">
      <alignment horizontal="center"/>
    </xf>
    <xf numFmtId="0" fontId="17" fillId="0" borderId="0" xfId="15" applyAlignment="1">
      <alignment horizontal="center"/>
    </xf>
    <xf numFmtId="0" fontId="2" fillId="0" borderId="0" xfId="17" applyAlignment="1">
      <alignment horizontal="center"/>
    </xf>
    <xf numFmtId="0" fontId="16" fillId="0" borderId="5" xfId="16" applyBorder="1"/>
    <xf numFmtId="49" fontId="16" fillId="0" borderId="5" xfId="16" applyNumberFormat="1" applyBorder="1"/>
    <xf numFmtId="0" fontId="16" fillId="0" borderId="5" xfId="18" applyBorder="1"/>
    <xf numFmtId="0" fontId="17" fillId="0" borderId="5" xfId="15" applyBorder="1"/>
    <xf numFmtId="0" fontId="18" fillId="0" borderId="5" xfId="15" applyFont="1" applyBorder="1"/>
    <xf numFmtId="0" fontId="2" fillId="0" borderId="5" xfId="19" applyBorder="1"/>
    <xf numFmtId="0" fontId="19" fillId="0" borderId="5" xfId="16" applyFont="1" applyBorder="1"/>
    <xf numFmtId="0" fontId="2" fillId="0" borderId="5" xfId="17" applyBorder="1"/>
    <xf numFmtId="0" fontId="16" fillId="0" borderId="4" xfId="16" applyBorder="1"/>
    <xf numFmtId="49" fontId="16" fillId="0" borderId="0" xfId="16" applyNumberFormat="1"/>
    <xf numFmtId="0" fontId="4" fillId="0" borderId="0" xfId="10"/>
    <xf numFmtId="14" fontId="6" fillId="0" borderId="0" xfId="0" applyNumberFormat="1" applyFont="1" applyAlignment="1">
      <alignment horizontal="left"/>
    </xf>
    <xf numFmtId="14" fontId="17" fillId="0" borderId="0" xfId="14" applyNumberFormat="1" applyAlignment="1">
      <alignment horizontal="center"/>
    </xf>
    <xf numFmtId="14" fontId="17" fillId="0" borderId="0" xfId="15" applyNumberFormat="1" applyAlignment="1">
      <alignment horizontal="center"/>
    </xf>
    <xf numFmtId="0" fontId="16" fillId="0" borderId="0" xfId="16"/>
    <xf numFmtId="0" fontId="3" fillId="0" borderId="5" xfId="4" applyBorder="1"/>
    <xf numFmtId="49" fontId="7" fillId="0" borderId="0" xfId="0" applyNumberFormat="1" applyFont="1" applyAlignment="1">
      <alignment horizontal="left"/>
    </xf>
    <xf numFmtId="0" fontId="9" fillId="0" borderId="0" xfId="0" applyFont="1" applyAlignment="1">
      <alignment horizontal="left"/>
    </xf>
    <xf numFmtId="0" fontId="7" fillId="0" borderId="0" xfId="4" applyFont="1" applyAlignment="1">
      <alignment horizontal="left"/>
    </xf>
    <xf numFmtId="0" fontId="21" fillId="7" borderId="6" xfId="0" applyFont="1" applyFill="1" applyBorder="1" applyAlignment="1">
      <alignment horizontal="right" vertical="center"/>
    </xf>
    <xf numFmtId="0" fontId="23" fillId="7" borderId="6" xfId="0" applyFont="1" applyFill="1" applyBorder="1" applyAlignment="1">
      <alignment horizontal="right" vertical="center"/>
    </xf>
    <xf numFmtId="0" fontId="21" fillId="7" borderId="8" xfId="0" applyFont="1" applyFill="1" applyBorder="1" applyAlignment="1">
      <alignment horizontal="right" vertical="center"/>
    </xf>
    <xf numFmtId="0" fontId="21" fillId="7" borderId="9" xfId="0" applyFont="1" applyFill="1" applyBorder="1" applyAlignment="1">
      <alignment horizontal="right" vertical="center"/>
    </xf>
    <xf numFmtId="0" fontId="21" fillId="7" borderId="7" xfId="0" applyFont="1" applyFill="1" applyBorder="1" applyAlignment="1">
      <alignment horizontal="right" vertical="center"/>
    </xf>
    <xf numFmtId="0" fontId="16" fillId="0" borderId="0" xfId="0" applyFont="1"/>
    <xf numFmtId="0" fontId="20" fillId="6" borderId="3" xfId="16" applyFont="1" applyFill="1" applyBorder="1"/>
    <xf numFmtId="0" fontId="20" fillId="5" borderId="3" xfId="16" applyFont="1" applyFill="1" applyBorder="1"/>
    <xf numFmtId="0" fontId="23" fillId="8" borderId="6" xfId="0" applyFont="1" applyFill="1" applyBorder="1" applyAlignment="1">
      <alignment horizontal="right" vertical="center"/>
    </xf>
    <xf numFmtId="0" fontId="21" fillId="9" borderId="7" xfId="0" applyFont="1" applyFill="1" applyBorder="1" applyAlignment="1">
      <alignment horizontal="right" vertical="center"/>
    </xf>
    <xf numFmtId="0" fontId="2" fillId="6" borderId="3" xfId="19" applyFill="1" applyBorder="1"/>
    <xf numFmtId="0" fontId="3" fillId="0" borderId="4" xfId="4" applyBorder="1"/>
    <xf numFmtId="0" fontId="16" fillId="0" borderId="0" xfId="20" applyAlignment="1">
      <alignment horizontal="center"/>
    </xf>
    <xf numFmtId="0" fontId="16" fillId="0" borderId="0" xfId="20"/>
    <xf numFmtId="49" fontId="16" fillId="0" borderId="0" xfId="20" applyNumberFormat="1" applyAlignment="1">
      <alignment horizontal="left"/>
    </xf>
    <xf numFmtId="0" fontId="24" fillId="0" borderId="0" xfId="20" applyFont="1" applyAlignment="1">
      <alignment horizontal="center"/>
    </xf>
    <xf numFmtId="0" fontId="24" fillId="0" borderId="0" xfId="20" applyFont="1"/>
    <xf numFmtId="0" fontId="24" fillId="0" borderId="0" xfId="20" applyFont="1" applyAlignment="1">
      <alignment horizontal="left"/>
    </xf>
    <xf numFmtId="49" fontId="24" fillId="0" borderId="0" xfId="20" applyNumberFormat="1" applyFont="1" applyAlignment="1">
      <alignment horizontal="left"/>
    </xf>
    <xf numFmtId="164" fontId="16" fillId="0" borderId="0" xfId="20" applyNumberFormat="1" applyAlignment="1">
      <alignment horizontal="center"/>
    </xf>
    <xf numFmtId="164" fontId="16" fillId="0" borderId="0" xfId="20" applyNumberFormat="1" applyAlignment="1">
      <alignment horizontal="left"/>
    </xf>
    <xf numFmtId="0" fontId="16" fillId="0" borderId="0" xfId="20" applyAlignment="1">
      <alignment horizontal="left"/>
    </xf>
    <xf numFmtId="1" fontId="16" fillId="0" borderId="0" xfId="20" applyNumberFormat="1" applyAlignment="1">
      <alignment horizontal="left"/>
    </xf>
    <xf numFmtId="49" fontId="3" fillId="0" borderId="0" xfId="7" applyNumberFormat="1" applyAlignment="1">
      <alignment horizontal="left"/>
    </xf>
    <xf numFmtId="2" fontId="16" fillId="0" borderId="0" xfId="20" applyNumberFormat="1" applyAlignment="1">
      <alignment horizontal="center"/>
    </xf>
    <xf numFmtId="49" fontId="16" fillId="0" borderId="0" xfId="20" applyNumberFormat="1"/>
    <xf numFmtId="164" fontId="16" fillId="0" borderId="0" xfId="20" quotePrefix="1" applyNumberFormat="1" applyAlignment="1">
      <alignment horizontal="center"/>
    </xf>
    <xf numFmtId="164" fontId="16" fillId="0" borderId="0" xfId="20" quotePrefix="1" applyNumberFormat="1" applyAlignment="1">
      <alignment horizontal="left"/>
    </xf>
    <xf numFmtId="14" fontId="16" fillId="0" borderId="0" xfId="20" applyNumberFormat="1" applyAlignment="1">
      <alignment horizontal="left"/>
    </xf>
    <xf numFmtId="2" fontId="16" fillId="0" borderId="0" xfId="20" applyNumberFormat="1" applyAlignment="1">
      <alignment horizontal="right"/>
    </xf>
    <xf numFmtId="0" fontId="16" fillId="0" borderId="0" xfId="20" quotePrefix="1" applyAlignment="1">
      <alignment horizontal="left"/>
    </xf>
    <xf numFmtId="0" fontId="0" fillId="0" borderId="0" xfId="0" quotePrefix="1" applyAlignment="1">
      <alignment horizontal="left"/>
    </xf>
    <xf numFmtId="49" fontId="16" fillId="0" borderId="0" xfId="0" applyNumberFormat="1" applyFont="1"/>
    <xf numFmtId="2" fontId="0" fillId="0" borderId="0" xfId="0" applyNumberFormat="1" applyAlignment="1">
      <alignment horizontal="right"/>
    </xf>
    <xf numFmtId="49" fontId="16" fillId="0" borderId="0" xfId="0" applyNumberFormat="1" applyFont="1" applyAlignment="1">
      <alignment horizontal="left"/>
    </xf>
    <xf numFmtId="0" fontId="24" fillId="0" borderId="0" xfId="0" applyFont="1"/>
    <xf numFmtId="49" fontId="24" fillId="0" borderId="0" xfId="0" applyNumberFormat="1" applyFont="1" applyAlignment="1">
      <alignment horizontal="left"/>
    </xf>
    <xf numFmtId="49" fontId="24" fillId="0" borderId="0" xfId="20" applyNumberFormat="1" applyFont="1"/>
    <xf numFmtId="0" fontId="2" fillId="0" borderId="0" xfId="19"/>
    <xf numFmtId="0" fontId="2" fillId="0" borderId="0" xfId="17"/>
    <xf numFmtId="0" fontId="2" fillId="0" borderId="5" xfId="17" applyBorder="1" applyAlignment="1">
      <alignment horizontal="center"/>
    </xf>
    <xf numFmtId="49" fontId="6" fillId="3" borderId="0" xfId="4" applyNumberFormat="1" applyFont="1" applyFill="1"/>
    <xf numFmtId="49" fontId="0" fillId="3" borderId="0" xfId="0" applyNumberFormat="1" applyFill="1"/>
    <xf numFmtId="49" fontId="7" fillId="3" borderId="0" xfId="0" applyNumberFormat="1" applyFont="1" applyFill="1"/>
    <xf numFmtId="0" fontId="9" fillId="3" borderId="0" xfId="0" applyFont="1" applyFill="1"/>
    <xf numFmtId="0" fontId="0" fillId="3" borderId="0" xfId="0" applyFill="1"/>
    <xf numFmtId="0" fontId="3" fillId="3" borderId="0" xfId="4" applyFill="1"/>
    <xf numFmtId="49" fontId="3" fillId="3" borderId="0" xfId="4" applyNumberFormat="1" applyFill="1"/>
    <xf numFmtId="0" fontId="9" fillId="3" borderId="0" xfId="4" applyFont="1" applyFill="1"/>
    <xf numFmtId="0" fontId="7" fillId="3" borderId="0" xfId="4" applyFont="1" applyFill="1"/>
    <xf numFmtId="49" fontId="3" fillId="4" borderId="0" xfId="4" applyNumberFormat="1" applyFill="1"/>
    <xf numFmtId="0" fontId="16" fillId="0" borderId="0" xfId="4" applyFont="1"/>
    <xf numFmtId="0" fontId="1" fillId="0" borderId="0" xfId="17" applyFont="1" applyAlignment="1">
      <alignment horizontal="center"/>
    </xf>
    <xf numFmtId="0" fontId="16" fillId="0" borderId="0" xfId="0" applyFont="1" applyAlignment="1">
      <alignment horizontal="left"/>
    </xf>
    <xf numFmtId="16" fontId="16" fillId="0" borderId="0" xfId="4" applyNumberFormat="1" applyFont="1"/>
    <xf numFmtId="16" fontId="16" fillId="0" borderId="0" xfId="0" applyNumberFormat="1" applyFont="1"/>
    <xf numFmtId="0" fontId="25" fillId="0" borderId="2" xfId="2" applyFont="1" applyBorder="1" applyAlignment="1">
      <alignment horizontal="left"/>
    </xf>
    <xf numFmtId="0" fontId="26" fillId="0" borderId="0" xfId="0" applyFont="1"/>
    <xf numFmtId="0" fontId="25" fillId="0" borderId="2" xfId="4" applyFont="1" applyBorder="1" applyAlignment="1">
      <alignment horizontal="left"/>
    </xf>
    <xf numFmtId="49" fontId="17" fillId="0" borderId="0" xfId="15" quotePrefix="1" applyNumberFormat="1" applyAlignment="1">
      <alignment horizontal="center"/>
    </xf>
    <xf numFmtId="0" fontId="25" fillId="0" borderId="0" xfId="4" applyFont="1" applyAlignment="1">
      <alignment horizontal="left"/>
    </xf>
    <xf numFmtId="0" fontId="26" fillId="0" borderId="2" xfId="4" applyFont="1" applyBorder="1" applyAlignment="1">
      <alignment horizontal="left"/>
    </xf>
    <xf numFmtId="0" fontId="27" fillId="5" borderId="3" xfId="0" applyFont="1" applyFill="1" applyBorder="1"/>
    <xf numFmtId="0" fontId="27" fillId="5" borderId="10" xfId="0" applyFont="1" applyFill="1" applyBorder="1" applyAlignment="1">
      <alignment horizontal="center"/>
    </xf>
    <xf numFmtId="0" fontId="27" fillId="6" borderId="3" xfId="0" applyFont="1" applyFill="1" applyBorder="1"/>
    <xf numFmtId="0" fontId="27" fillId="6" borderId="10" xfId="0" applyFont="1" applyFill="1" applyBorder="1" applyAlignment="1">
      <alignment horizontal="center"/>
    </xf>
    <xf numFmtId="0" fontId="27" fillId="5" borderId="11" xfId="0" applyFont="1" applyFill="1" applyBorder="1"/>
    <xf numFmtId="0" fontId="27" fillId="5" borderId="12" xfId="0" applyFont="1" applyFill="1" applyBorder="1" applyAlignment="1">
      <alignment horizontal="center"/>
    </xf>
    <xf numFmtId="0" fontId="25" fillId="0" borderId="0" xfId="2" applyFont="1" applyAlignment="1">
      <alignment horizontal="left"/>
    </xf>
    <xf numFmtId="0" fontId="26" fillId="0" borderId="0" xfId="4" applyFont="1"/>
    <xf numFmtId="0" fontId="26" fillId="0" borderId="2" xfId="4" applyFont="1" applyBorder="1"/>
    <xf numFmtId="49" fontId="16" fillId="0" borderId="0" xfId="20" applyNumberFormat="1" applyAlignment="1">
      <alignment horizontal="center"/>
    </xf>
    <xf numFmtId="0" fontId="16" fillId="0" borderId="0" xfId="4" quotePrefix="1" applyFont="1"/>
  </cellXfs>
  <cellStyles count="21">
    <cellStyle name="Hyperlink" xfId="1" builtinId="8"/>
    <cellStyle name="Normal" xfId="0" builtinId="0"/>
    <cellStyle name="Normal 10" xfId="19" xr:uid="{86E0FDEF-ABC7-4643-AF9F-2202D476F433}"/>
    <cellStyle name="Normal 2" xfId="2" xr:uid="{00000000-0005-0000-0000-000006000000}"/>
    <cellStyle name="Normal 2 2" xfId="3" xr:uid="{00000000-0005-0000-0000-000007000000}"/>
    <cellStyle name="Normal 2 2 2" xfId="4" xr:uid="{00000000-0005-0000-0000-000008000000}"/>
    <cellStyle name="Normal 2 2 3" xfId="20" xr:uid="{D1763296-0984-4AA6-ACEA-09A4749E5019}"/>
    <cellStyle name="Normal 2 3" xfId="5" xr:uid="{00000000-0005-0000-0000-000009000000}"/>
    <cellStyle name="Normal 2 4" xfId="18" xr:uid="{30E3B34B-3D60-4E39-990D-52AC297EE9A7}"/>
    <cellStyle name="Normal 3" xfId="16" xr:uid="{54146FF9-EC98-4108-ADAC-BB1D484EF92C}"/>
    <cellStyle name="Normal 3 2" xfId="6" xr:uid="{00000000-0005-0000-0000-00000A000000}"/>
    <cellStyle name="Normal 4" xfId="7" xr:uid="{00000000-0005-0000-0000-00000B000000}"/>
    <cellStyle name="Normal 4 2" xfId="8" xr:uid="{00000000-0005-0000-0000-00000C000000}"/>
    <cellStyle name="Normal 5" xfId="9" xr:uid="{00000000-0005-0000-0000-00000D000000}"/>
    <cellStyle name="Normal 5 2" xfId="15" xr:uid="{1442505E-FDBF-42B0-9216-F6121FC70CC2}"/>
    <cellStyle name="Normal 6" xfId="10" xr:uid="{00000000-0005-0000-0000-00000E000000}"/>
    <cellStyle name="Normal 6 2" xfId="11" xr:uid="{00000000-0005-0000-0000-00000F000000}"/>
    <cellStyle name="Normal 6 2 2" xfId="14" xr:uid="{13961CDB-5B27-4A52-9F5A-EEBE13435542}"/>
    <cellStyle name="Normal 8" xfId="12" xr:uid="{00000000-0005-0000-0000-000010000000}"/>
    <cellStyle name="Normal 8 2" xfId="17" xr:uid="{2F4150F4-93C2-4B8E-9D74-76817F78BB7F}"/>
    <cellStyle name="Note 2" xfId="13" xr:uid="{00000000-0005-0000-0000-000011000000}"/>
  </cellStyles>
  <dxfs count="1026">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13"/>
        </patternFill>
      </fill>
    </dxf>
    <dxf>
      <fill>
        <patternFill>
          <bgColor indexed="11"/>
        </patternFill>
      </fill>
    </dxf>
    <dxf>
      <fill>
        <patternFill>
          <bgColor indexed="40"/>
        </patternFill>
      </fill>
    </dxf>
    <dxf>
      <fill>
        <patternFill>
          <bgColor indexed="40"/>
        </patternFill>
      </fill>
    </dxf>
    <dxf>
      <fill>
        <patternFill>
          <bgColor indexed="13"/>
        </patternFill>
      </fill>
    </dxf>
    <dxf>
      <fill>
        <patternFill>
          <bgColor indexed="11"/>
        </patternFill>
      </fill>
    </dxf>
    <dxf>
      <fill>
        <patternFill>
          <bgColor indexed="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30" formatCode="@"/>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30" formatCode="@"/>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numFmt numFmtId="30" formatCode="@"/>
      <fill>
        <patternFill patternType="none">
          <fgColor indexed="64"/>
          <bgColor indexed="65"/>
        </patternFill>
      </fill>
      <alignment horizontal="center" vertical="bottom" textRotation="0" wrapText="0" indent="0" justifyLastLine="0" shrinkToFit="0" readingOrder="0"/>
    </dxf>
    <dxf>
      <numFmt numFmtId="19" formatCode="m/d/yyyy"/>
      <fill>
        <patternFill patternType="none">
          <fgColor indexed="64"/>
          <bgColor indexed="65"/>
        </patternFill>
      </fill>
      <alignment horizontal="center" vertical="bottom" textRotation="0" wrapText="0" indent="0" justifyLastLine="0" shrinkToFit="0" readingOrder="0"/>
    </dxf>
    <dxf>
      <numFmt numFmtId="30" formatCode="@"/>
    </dxf>
    <dxf>
      <numFmt numFmtId="30" formatCode="@"/>
      <border diagonalUp="0" diagonalDown="0" outline="0">
        <left/>
        <right style="thin">
          <color indexed="64"/>
        </right>
        <top/>
        <bottom/>
      </border>
    </dxf>
    <dxf>
      <border diagonalUp="0" diagonalDown="0" outline="0">
        <left/>
        <right style="thin">
          <color indexed="64"/>
        </right>
        <top/>
        <bottom/>
      </border>
    </dxf>
    <dxf>
      <fill>
        <patternFill patternType="none">
          <bgColor indexed="65"/>
        </patternFill>
      </fill>
    </dxf>
    <dxf>
      <numFmt numFmtId="0" formatCode="Genera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53735"/>
      <rgbColor rgb="FFFFFFCC"/>
      <rgbColor rgb="FFDCE6F2"/>
      <rgbColor rgb="FF660066"/>
      <rgbColor rgb="FFFF8080"/>
      <rgbColor rgb="FF0070C0"/>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5B3D7"/>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33FA920-AFF9-4939-87FE-010078524000}" name="Table4" displayName="Table4" ref="A1:K283" totalsRowShown="0">
  <autoFilter ref="A1:K283" xr:uid="{233FA920-AFF9-4939-87FE-010078524000}"/>
  <sortState xmlns:xlrd2="http://schemas.microsoft.com/office/spreadsheetml/2017/richdata2" ref="A2:I283">
    <sortCondition ref="C1:C283"/>
  </sortState>
  <tableColumns count="11">
    <tableColumn id="1" xr3:uid="{2D0D41A0-648A-42EC-8EBD-1A57A9F23D29}" name="WRS"/>
    <tableColumn id="2" xr3:uid="{1A47CAE4-FF47-4BC5-AB8E-D8196576F12A}" name="Column1"/>
    <tableColumn id="3" xr3:uid="{3762EDBA-062A-47D2-A0F5-294D21F75241}" name="Column2"/>
    <tableColumn id="4" xr3:uid="{4DFF7065-3805-4090-A62F-C062F9F6FE36}" name="YAC"/>
    <tableColumn id="5" xr3:uid="{391E3715-E7EA-46EE-BB91-FA3273640D35}" name="FLAT"/>
    <tableColumn id="6" xr3:uid="{409E2410-2521-45CF-A582-E851378FAB82}" name="SHORT"/>
    <tableColumn id="7" xr3:uid="{1DBD4CA0-E30A-4949-9852-2A47F9AC286B}" name="LONG"/>
    <tableColumn id="8" xr3:uid="{2F3D737B-D4A0-48AF-B59B-55417825741F}" name="TOTAL"/>
    <tableColumn id="9" xr3:uid="{922FE4DC-3B63-4005-948F-C2393FB3A85B}" name="Column3"/>
    <tableColumn id="10" xr3:uid="{010A22A9-7F5A-4063-BECB-4E6989D937A4}" name="Column4" dataDxfId="1025">
      <calculatedColumnFormula>VLOOKUP(A2,$M$10:$P$134,4,FALSE)</calculatedColumnFormula>
    </tableColumn>
    <tableColumn id="11" xr3:uid="{19D8AF8D-395D-4898-9BE9-8F295AA2D168}" name="Column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B79C7C-05DA-4149-BEC3-89783B35E8F8}" name="Table16" displayName="Table16" ref="A2:R1646" totalsRowShown="0" headerRowDxfId="1024" headerRowCellStyle="Normal 6">
  <autoFilter ref="A2:R1646" xr:uid="{00000000-0009-0000-0100-000005000000}"/>
  <sortState xmlns:xlrd2="http://schemas.microsoft.com/office/spreadsheetml/2017/richdata2" ref="A3:R1646">
    <sortCondition ref="B2:B1646"/>
  </sortState>
  <tableColumns count="18">
    <tableColumn id="2" xr3:uid="{8D8E5D45-91F2-42A5-A2FF-603D76E9FDC8}" name="Player" dataDxfId="1023"/>
    <tableColumn id="3" xr3:uid="{ECC57F88-2487-4885-9F63-84334B03B617}" name="2024 Pos" dataDxfId="1022" dataCellStyle="Normal 5 2"/>
    <tableColumn id="1" xr3:uid="{A067F211-1E76-4352-8512-48C95C09F376}" name="2024Tm" dataDxfId="1021" dataCellStyle="Normal 3"/>
    <tableColumn id="5" xr3:uid="{F02ADD5B-BBC5-408C-847C-83894089D272}" name="Birthday" dataDxfId="1020" dataCellStyle="Normal 5 2"/>
    <tableColumn id="6" xr3:uid="{9AF10D55-032D-49FA-909C-C3B55A5160F3}" name="NFL Draft" dataDxfId="1019" dataCellStyle="Normal 5 2"/>
    <tableColumn id="7" xr3:uid="{881CA3D4-2DE4-4018-AC8B-177531C36287}" name="Lg Draft*" dataDxfId="1018" dataCellStyle="Normal 5 2"/>
    <tableColumn id="8" xr3:uid="{D8C3FC11-2A18-4A6A-A344-E53018267EAE}" name="2024 Card Info" dataDxfId="1017" dataCellStyle="Normal 5 2"/>
    <tableColumn id="12" xr3:uid="{1529709E-2871-4102-A0F7-600D1EC912D1}" name="Taken" dataDxfId="1016" dataCellStyle="Normal 8">
      <calculatedColumnFormula>VLOOKUP(Table16[[#This Row],[Player]],Rosters!$D$1:$D$1934,1,FALSE)</calculatedColumnFormula>
    </tableColumn>
    <tableColumn id="23" xr3:uid="{13729329-3118-4FB8-93CC-40E5DDC816AA}" name="Column1" dataDxfId="1015" dataCellStyle="Normal 8 2">
      <calculatedColumnFormula>Table16[[#This Row],[RunBlock-Primary6]]&amp;"-"&amp;Table16[[#This Row],[PassBlock8]]&amp;IF(Table16[[#This Row],[RunBlock-Secondary7]]&lt;&gt;"","/"&amp;Table16[[#This Row],[RunBlock-Secondary7]]&amp;"-"&amp;Table16[[#This Row],[PassBlock8]],"")</calculatedColumnFormula>
    </tableColumn>
    <tableColumn id="4" xr3:uid="{86F93B0D-BF84-485A-9C93-D91E18AB236B}" name="DefPrimary2" dataDxfId="1014" dataCellStyle="Normal 5 2"/>
    <tableColumn id="14" xr3:uid="{20221BAA-24C7-4629-B382-11DDE80A182A}" name="Def-Secondary3" dataDxfId="1013" dataCellStyle="Normal 5 2"/>
    <tableColumn id="17" xr3:uid="{BAAF908D-E4F8-4317-9A41-2423C7F08D0B}" name="PassRush4" dataDxfId="1012" dataCellStyle="Normal 5 2"/>
    <tableColumn id="18" xr3:uid="{259D1680-EA9F-4DDA-935C-66D331651DFA}" name="PassRush*5" dataDxfId="1011" dataCellStyle="Normal 5 2"/>
    <tableColumn id="19" xr3:uid="{9D2CCBBC-7E7C-4620-8902-B2F4ABF40F92}" name="RunBlock-Primary6" dataDxfId="1010" dataCellStyle="Normal 5 2"/>
    <tableColumn id="20" xr3:uid="{70826C19-EFED-424E-9FC5-BE67D11E0CC5}" name="RunBlock-Secondary7" dataDxfId="1009" dataCellStyle="Normal 5 2"/>
    <tableColumn id="21" xr3:uid="{58E2EEEF-2D15-44A0-B624-ABE08F5D8CE1}" name="PassBlock8" dataDxfId="1008" dataCellStyle="Normal 5 2"/>
    <tableColumn id="22" xr3:uid="{0EE5F8A0-06DC-46A0-AF3D-6BDC71505554}" name="PassBlock9" dataDxfId="1007" dataCellStyle="Normal 5 2">
      <calculatedColumnFormula>Table16[[#This Row],[DefPrimary2]]&amp;IF(Table16[[#This Row],[Def-Secondary3]]&lt;&gt;"","/"&amp;Table16[[#This Row],[Def-Secondary3]],)&amp;""&amp;IF(Table16[[#This Row],[PassRush4]]&lt;&gt;"","-"&amp;Table16[[#This Row],[PassRush4]],)</calculatedColumnFormula>
    </tableColumn>
    <tableColumn id="9" xr3:uid="{83B8A3C6-E293-4A1D-9A4B-0DA7F9524DD4}" name="Player Data" dataDxfId="1006" dataCellStyle="Normal 5 2">
      <calculatedColumnFormula>VLOOKUP(Table16[[#This Row],[Player]],Table4[],9,FALSE)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hyperlink" Target="https://wheeldecide.com/" TargetMode="Externa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X1938"/>
  <sheetViews>
    <sheetView tabSelected="1" zoomScale="85" zoomScaleNormal="85" workbookViewId="0">
      <pane ySplit="1" topLeftCell="A1775" activePane="bottomLeft" state="frozen"/>
      <selection pane="bottomLeft" activeCell="A1800" sqref="A1800"/>
    </sheetView>
  </sheetViews>
  <sheetFormatPr defaultColWidth="8.86328125" defaultRowHeight="12.75" x14ac:dyDescent="0.35"/>
  <cols>
    <col min="1" max="1" width="13.265625" customWidth="1"/>
    <col min="3" max="3" width="12.1328125" style="142" bestFit="1" customWidth="1"/>
    <col min="4" max="4" width="31" customWidth="1"/>
    <col min="5" max="5" width="11.86328125" style="1" customWidth="1"/>
    <col min="8" max="9" width="13.1328125" style="9" customWidth="1"/>
    <col min="10" max="10" width="10.1328125" customWidth="1"/>
    <col min="13" max="13" width="9.86328125" customWidth="1"/>
  </cols>
  <sheetData>
    <row r="1" spans="1:73" x14ac:dyDescent="0.35">
      <c r="A1" s="2" t="s">
        <v>4206</v>
      </c>
      <c r="B1" s="3" t="s">
        <v>4207</v>
      </c>
      <c r="C1" s="138" t="s">
        <v>4162</v>
      </c>
      <c r="D1" s="2" t="s">
        <v>1</v>
      </c>
      <c r="E1" s="4" t="s">
        <v>2</v>
      </c>
      <c r="F1" s="5" t="s">
        <v>3</v>
      </c>
      <c r="G1" s="5" t="s">
        <v>4</v>
      </c>
      <c r="H1" s="5" t="s">
        <v>0</v>
      </c>
      <c r="I1" s="5" t="s">
        <v>5</v>
      </c>
      <c r="J1" s="2" t="s">
        <v>6</v>
      </c>
      <c r="K1" s="3" t="s">
        <v>7</v>
      </c>
      <c r="L1" s="3" t="s">
        <v>8</v>
      </c>
      <c r="M1" s="5" t="s">
        <v>9</v>
      </c>
      <c r="N1" s="2" t="s">
        <v>10</v>
      </c>
      <c r="O1" s="3" t="s">
        <v>11</v>
      </c>
      <c r="P1" s="5" t="s">
        <v>12</v>
      </c>
      <c r="Q1" s="2" t="s">
        <v>13</v>
      </c>
      <c r="R1" s="3" t="s">
        <v>14</v>
      </c>
      <c r="S1" s="6" t="s">
        <v>15</v>
      </c>
      <c r="T1" s="2" t="s">
        <v>16</v>
      </c>
      <c r="U1" s="3" t="s">
        <v>17</v>
      </c>
      <c r="V1" s="6" t="s">
        <v>18</v>
      </c>
      <c r="W1" s="2" t="s">
        <v>19</v>
      </c>
      <c r="X1" s="3" t="s">
        <v>20</v>
      </c>
      <c r="Y1" s="6" t="s">
        <v>21</v>
      </c>
      <c r="Z1" s="2" t="s">
        <v>22</v>
      </c>
      <c r="AA1" s="3" t="s">
        <v>23</v>
      </c>
      <c r="AB1" s="6" t="s">
        <v>24</v>
      </c>
      <c r="AC1" s="2" t="s">
        <v>25</v>
      </c>
      <c r="AD1" s="3" t="s">
        <v>26</v>
      </c>
      <c r="AE1" s="6" t="s">
        <v>27</v>
      </c>
      <c r="AF1" s="2" t="s">
        <v>28</v>
      </c>
      <c r="AG1" s="3" t="s">
        <v>29</v>
      </c>
      <c r="AH1" s="6" t="s">
        <v>30</v>
      </c>
      <c r="AI1" s="2" t="s">
        <v>31</v>
      </c>
      <c r="AJ1" s="3" t="s">
        <v>32</v>
      </c>
      <c r="AK1" s="6" t="s">
        <v>33</v>
      </c>
      <c r="AL1" s="2" t="s">
        <v>34</v>
      </c>
      <c r="AM1" s="3" t="s">
        <v>35</v>
      </c>
      <c r="AN1" s="6" t="s">
        <v>36</v>
      </c>
      <c r="AO1" s="2" t="s">
        <v>37</v>
      </c>
      <c r="AP1" s="3" t="s">
        <v>38</v>
      </c>
      <c r="AQ1" s="6" t="s">
        <v>39</v>
      </c>
      <c r="AR1" s="2" t="s">
        <v>40</v>
      </c>
      <c r="AS1" s="3" t="s">
        <v>41</v>
      </c>
      <c r="AT1" s="6" t="s">
        <v>42</v>
      </c>
      <c r="AU1" s="2" t="s">
        <v>43</v>
      </c>
      <c r="AV1" s="3" t="s">
        <v>44</v>
      </c>
      <c r="AW1" s="6" t="s">
        <v>45</v>
      </c>
      <c r="AX1" s="2" t="s">
        <v>46</v>
      </c>
      <c r="AY1" s="3" t="s">
        <v>47</v>
      </c>
      <c r="AZ1" s="6" t="s">
        <v>48</v>
      </c>
      <c r="BA1" s="2" t="s">
        <v>49</v>
      </c>
      <c r="BB1" s="3" t="s">
        <v>50</v>
      </c>
      <c r="BC1" s="6" t="s">
        <v>51</v>
      </c>
      <c r="BD1" s="2" t="s">
        <v>52</v>
      </c>
      <c r="BE1" s="3" t="s">
        <v>53</v>
      </c>
      <c r="BF1" s="6" t="s">
        <v>54</v>
      </c>
      <c r="BG1" s="2" t="s">
        <v>55</v>
      </c>
      <c r="BH1" s="3" t="s">
        <v>56</v>
      </c>
      <c r="BI1" s="6" t="s">
        <v>57</v>
      </c>
      <c r="BJ1" s="2" t="s">
        <v>58</v>
      </c>
      <c r="BK1" s="3" t="s">
        <v>59</v>
      </c>
      <c r="BL1" s="6" t="s">
        <v>60</v>
      </c>
      <c r="BM1" s="2" t="s">
        <v>61</v>
      </c>
      <c r="BN1" s="2" t="s">
        <v>62</v>
      </c>
      <c r="BO1" s="6" t="s">
        <v>63</v>
      </c>
      <c r="BP1" s="3" t="s">
        <v>64</v>
      </c>
      <c r="BQ1" s="3" t="s">
        <v>65</v>
      </c>
      <c r="BR1" s="3" t="s">
        <v>66</v>
      </c>
      <c r="BS1" s="3" t="s">
        <v>67</v>
      </c>
      <c r="BT1" s="3" t="s">
        <v>68</v>
      </c>
      <c r="BU1" s="3" t="s">
        <v>69</v>
      </c>
    </row>
    <row r="2" spans="1:73" x14ac:dyDescent="0.35">
      <c r="B2" s="8"/>
      <c r="C2" s="139"/>
      <c r="F2" s="8"/>
      <c r="G2" s="8"/>
      <c r="H2" s="36"/>
      <c r="I2" s="36"/>
      <c r="K2" s="8"/>
      <c r="L2" s="8"/>
      <c r="M2" s="8"/>
      <c r="N2" s="8"/>
      <c r="O2" s="8"/>
      <c r="P2" s="8"/>
      <c r="Q2" s="8"/>
      <c r="R2" s="8"/>
      <c r="S2" s="8"/>
      <c r="T2" s="8"/>
      <c r="U2" s="8"/>
      <c r="V2" s="8"/>
      <c r="X2" s="8"/>
      <c r="Y2" s="8"/>
      <c r="AA2" s="8"/>
      <c r="AB2" s="8"/>
      <c r="AD2" s="8"/>
      <c r="AE2" s="8"/>
      <c r="AG2" s="8"/>
      <c r="AH2" s="8"/>
      <c r="AJ2" s="8"/>
      <c r="AK2" s="8"/>
      <c r="AM2" s="8"/>
      <c r="AN2" s="8"/>
      <c r="AP2" s="8"/>
      <c r="AQ2" s="8"/>
      <c r="AS2" s="8"/>
      <c r="AT2" s="8"/>
      <c r="AV2" s="8"/>
      <c r="AW2" s="8"/>
      <c r="AX2" s="8"/>
      <c r="AY2" s="8"/>
      <c r="AZ2" s="8"/>
      <c r="BB2" s="8"/>
      <c r="BC2" s="8"/>
      <c r="BE2" s="8"/>
      <c r="BF2" s="8"/>
      <c r="BH2" s="8"/>
      <c r="BI2" s="8"/>
      <c r="BL2" s="8"/>
      <c r="BQ2" s="9"/>
      <c r="BR2" s="9"/>
    </row>
    <row r="3" spans="1:73" ht="13.15" x14ac:dyDescent="0.4">
      <c r="C3" s="140"/>
      <c r="E3" s="10" t="s">
        <v>70</v>
      </c>
      <c r="F3" s="11" t="s">
        <v>71</v>
      </c>
      <c r="G3" s="11" t="s">
        <v>72</v>
      </c>
      <c r="H3" s="94"/>
      <c r="I3" s="94" t="s">
        <v>73</v>
      </c>
      <c r="M3" s="11"/>
      <c r="N3" s="8"/>
      <c r="O3" s="11"/>
      <c r="P3" s="11"/>
      <c r="Q3" s="8"/>
      <c r="R3" s="11"/>
      <c r="S3" s="11"/>
      <c r="T3" s="11"/>
      <c r="V3" s="11"/>
      <c r="W3" s="11"/>
      <c r="Y3" s="8"/>
      <c r="Z3" s="8"/>
      <c r="AB3" s="8"/>
      <c r="AC3" s="8"/>
      <c r="AE3" s="8"/>
      <c r="AF3" s="8"/>
      <c r="AH3" s="8"/>
      <c r="AI3" s="8"/>
      <c r="AK3" s="8"/>
      <c r="AL3" s="8"/>
      <c r="AN3" s="8"/>
      <c r="AO3" s="8"/>
      <c r="AQ3" s="8"/>
      <c r="AR3" s="8"/>
      <c r="AT3" s="8"/>
      <c r="AU3" s="8"/>
      <c r="AV3" s="8"/>
      <c r="AW3" s="8"/>
      <c r="AX3" s="8"/>
      <c r="AZ3" s="8"/>
      <c r="BA3" s="8"/>
      <c r="BC3" s="8"/>
      <c r="BD3" s="8"/>
      <c r="BF3" s="8"/>
      <c r="BG3" s="8"/>
      <c r="BJ3" s="8"/>
      <c r="BO3" s="9"/>
      <c r="BP3" s="9"/>
    </row>
    <row r="4" spans="1:73" ht="17.649999999999999" x14ac:dyDescent="0.5">
      <c r="A4" s="12" t="s">
        <v>74</v>
      </c>
      <c r="C4" s="141"/>
      <c r="E4" s="13">
        <f>COUNTA(D7:D71)</f>
        <v>56</v>
      </c>
      <c r="F4" s="14">
        <f>COUNTIF(A6:A71,"*HB*")</f>
        <v>4</v>
      </c>
      <c r="G4" s="14">
        <f>COUNTIF(A6:A71,"*KOR*")+COUNTIF(A6:A71,"*LK*")</f>
        <v>2</v>
      </c>
      <c r="H4" s="95"/>
      <c r="I4" s="95">
        <f>COUNTIF(A6:A71,"*PR*")+COUNTIF(A6:A71,"*LP*")</f>
        <v>1</v>
      </c>
      <c r="J4" s="12"/>
      <c r="M4" s="14"/>
      <c r="N4" s="8"/>
      <c r="O4" s="14"/>
      <c r="P4" s="14"/>
      <c r="Q4" s="8"/>
      <c r="R4" s="14"/>
      <c r="S4" s="14"/>
      <c r="T4" s="14"/>
      <c r="U4" s="15"/>
      <c r="V4" s="14"/>
      <c r="W4" s="14"/>
      <c r="X4" s="15"/>
      <c r="AA4" s="15"/>
      <c r="AD4" s="15"/>
      <c r="AG4" s="15"/>
      <c r="AM4" s="15"/>
      <c r="AP4" s="15"/>
      <c r="AY4" s="15"/>
      <c r="BG4" s="8"/>
    </row>
    <row r="5" spans="1:73" x14ac:dyDescent="0.35">
      <c r="A5" s="16"/>
      <c r="J5" s="16"/>
      <c r="W5" s="16"/>
      <c r="Z5" s="16"/>
      <c r="AC5" s="16"/>
      <c r="AF5" s="16"/>
      <c r="AI5" s="16"/>
      <c r="BI5" s="8"/>
    </row>
    <row r="6" spans="1:73" ht="13.15" x14ac:dyDescent="0.4">
      <c r="A6" s="102" t="s">
        <v>5373</v>
      </c>
      <c r="J6" s="17"/>
    </row>
    <row r="7" spans="1:73" x14ac:dyDescent="0.35">
      <c r="A7" s="18" t="s">
        <v>77</v>
      </c>
      <c r="B7" s="18" t="s">
        <v>81</v>
      </c>
      <c r="C7" s="143" t="str">
        <f>IF(VLOOKUP(D7,Table16[[#All],[Player]:[2024 Card Info]],7,FALSE)&lt;&gt;"",VLOOKUP(D7,Table16[[#All],[Player]:[2024 Card Info]],7,FALSE),"")</f>
        <v>541 Attempts</v>
      </c>
      <c r="D7" s="19" t="s">
        <v>75</v>
      </c>
      <c r="E7" s="20">
        <v>35649</v>
      </c>
      <c r="F7" s="19" t="s">
        <v>76</v>
      </c>
      <c r="G7" s="19" t="s">
        <v>76</v>
      </c>
      <c r="H7" s="26" t="s">
        <v>77</v>
      </c>
      <c r="I7" s="26"/>
      <c r="J7" s="18" t="s">
        <v>77</v>
      </c>
      <c r="K7" s="18" t="s">
        <v>78</v>
      </c>
      <c r="L7" s="18"/>
      <c r="M7" s="19" t="s">
        <v>79</v>
      </c>
      <c r="N7" s="19" t="s">
        <v>80</v>
      </c>
      <c r="O7" s="19" t="s">
        <v>78</v>
      </c>
      <c r="P7" s="19" t="s">
        <v>79</v>
      </c>
      <c r="Q7" s="19" t="s">
        <v>80</v>
      </c>
      <c r="R7" s="19" t="s">
        <v>81</v>
      </c>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3" s="25" customFormat="1" ht="12.75" customHeight="1" x14ac:dyDescent="0.35">
      <c r="A8" s="21" t="s">
        <v>77</v>
      </c>
      <c r="B8" s="21" t="s">
        <v>3527</v>
      </c>
      <c r="C8" s="143" t="str">
        <f>IF(VLOOKUP(D8,Table16[[#All],[Player]:[2024 Card Info]],7,FALSE)&lt;&gt;"",VLOOKUP(D8,Table16[[#All],[Player]:[2024 Card Info]],7,FALSE),"")</f>
        <v>31 Attempts</v>
      </c>
      <c r="D8" s="22" t="s">
        <v>82</v>
      </c>
      <c r="E8" s="23">
        <v>36276</v>
      </c>
      <c r="F8" s="24" t="s">
        <v>83</v>
      </c>
      <c r="G8" s="22" t="s">
        <v>84</v>
      </c>
      <c r="H8" s="26" t="s">
        <v>77</v>
      </c>
      <c r="I8" s="26"/>
      <c r="J8" s="21" t="s">
        <v>77</v>
      </c>
      <c r="K8" s="21" t="s">
        <v>85</v>
      </c>
      <c r="L8" s="21"/>
    </row>
    <row r="9" spans="1:73" x14ac:dyDescent="0.35">
      <c r="A9" s="18"/>
      <c r="B9" s="18"/>
      <c r="C9" s="143"/>
      <c r="D9" s="19"/>
      <c r="E9" s="20"/>
      <c r="F9" s="19"/>
      <c r="G9" s="19"/>
      <c r="H9" s="26" t="s">
        <v>4284</v>
      </c>
      <c r="I9" s="26" t="s">
        <v>4284</v>
      </c>
      <c r="J9" s="18"/>
      <c r="K9" s="18"/>
      <c r="L9" s="18"/>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3" x14ac:dyDescent="0.35">
      <c r="A10" s="19" t="s">
        <v>3533</v>
      </c>
      <c r="B10" s="26" t="s">
        <v>860</v>
      </c>
      <c r="C10" s="144" t="str">
        <f>IF(VLOOKUP(D10,Table16[[#All],[Player]:[2024 Card Info]],7,FALSE)&lt;&gt;"",VLOOKUP(D10,Table16[[#All],[Player]:[2024 Card Info]],7,FALSE),"")</f>
        <v>0-0 168</v>
      </c>
      <c r="D10" s="19" t="s">
        <v>97</v>
      </c>
      <c r="E10" s="27">
        <v>37133</v>
      </c>
      <c r="F10" s="28" t="s">
        <v>98</v>
      </c>
      <c r="G10" s="28" t="s">
        <v>91</v>
      </c>
      <c r="H10" s="26" t="s">
        <v>93</v>
      </c>
      <c r="I10" s="26" t="s">
        <v>99</v>
      </c>
    </row>
    <row r="11" spans="1:73" s="25" customFormat="1" ht="12.75" customHeight="1" x14ac:dyDescent="0.35">
      <c r="A11" s="18" t="s">
        <v>93</v>
      </c>
      <c r="B11" s="18" t="s">
        <v>1124</v>
      </c>
      <c r="C11" s="143" t="str">
        <f>IF(VLOOKUP(D11,Table16[[#All],[Player]:[2024 Card Info]],7,FALSE)&lt;&gt;"",VLOOKUP(D11,Table16[[#All],[Player]:[2024 Card Info]],7,FALSE),"")</f>
        <v>0-4 137</v>
      </c>
      <c r="D11" s="22" t="s">
        <v>90</v>
      </c>
      <c r="E11" s="23">
        <v>36631</v>
      </c>
      <c r="F11" s="24" t="s">
        <v>91</v>
      </c>
      <c r="G11" s="22" t="s">
        <v>92</v>
      </c>
      <c r="H11" s="26" t="s">
        <v>93</v>
      </c>
      <c r="I11" s="26" t="s">
        <v>3370</v>
      </c>
      <c r="J11" s="18" t="s">
        <v>93</v>
      </c>
      <c r="K11" s="18" t="s">
        <v>94</v>
      </c>
      <c r="L11" s="18" t="s">
        <v>95</v>
      </c>
    </row>
    <row r="12" spans="1:73" x14ac:dyDescent="0.35">
      <c r="A12" t="s">
        <v>93</v>
      </c>
      <c r="B12" t="s">
        <v>1315</v>
      </c>
      <c r="C12" s="144" t="str">
        <f>IF(VLOOKUP(D12,Table16[[#All],[Player]:[2024 Card Info]],7,FALSE)&lt;&gt;"",VLOOKUP(D12,Table16[[#All],[Player]:[2024 Card Info]],7,FALSE),"")</f>
        <v>0-0 31</v>
      </c>
      <c r="D12" t="s">
        <v>3798</v>
      </c>
      <c r="E12" s="40">
        <v>36588</v>
      </c>
      <c r="F12" t="s">
        <v>134</v>
      </c>
      <c r="G12" s="22" t="s">
        <v>5377</v>
      </c>
      <c r="H12" t="str">
        <f>IF(ISBLANK(VLOOKUP(TRIM(D12),ALL_SOMIFA!$A$1:$V$2737,8,FALSE)),"",IF(ISERROR(VLOOKUP(TRIM(D12),ALL_SOMIFA!$A$1:$V$2737,8,FALSE))," ",VLOOKUP(TRIM(D12),ALL_SOMIFA!$A$1:$V$2737,8,FALSE)))</f>
        <v/>
      </c>
      <c r="I12" t="str">
        <f>IF(ISBLANK(VLOOKUP(TRIM(D12),ALL_SOMIFA!$A$1:$V$2737,9,FALSE)),"",IF(ISERROR(VLOOKUP(TRIM(D12),ALL_SOMIFA!$A$1:$V$2737,9,FALSE))," ",VLOOKUP(TRIM(D12),ALL_SOMIFA!$A$1:$V$2737,9,FALSE)))</f>
        <v/>
      </c>
      <c r="J12" t="str">
        <f>IF(ISBLANK(VLOOKUP(TRIM(D12),ALL_SOMIFA!$A$1:$V$2737,10,FALSE)),"",IF(ISERROR(VLOOKUP(TRIM(D12),ALL_SOMIFA!$A$1:$V$2737,10,FALSE))," ",VLOOKUP(TRIM(D12),ALL_SOMIFA!$A$1:$V$2737,10,FALSE)))</f>
        <v/>
      </c>
      <c r="K12" t="str">
        <f>IF(ISBLANK(VLOOKUP(TRIM(D12),ALL_SOMIFA!$A$1:$V$2737,11,FALSE)),"",IF(ISERROR(VLOOKUP(TRIM(D12),ALL_SOMIFA!$A$1:$V$2737,11,FALSE))," ",VLOOKUP(TRIM(D12),ALL_SOMIFA!$A$1:$V$2737,11,FALSE)))</f>
        <v/>
      </c>
      <c r="L12" t="str">
        <f>IF(ISBLANK(VLOOKUP(TRIM(D12),ALL_SOMIFA!$A$1:$V$2737,12,FALSE)),"",IF(ISERROR(VLOOKUP(TRIM(D12),ALL_SOMIFA!$A$1:$V$2737,12,FALSE))," ",VLOOKUP(TRIM(D12),ALL_SOMIFA!$A$1:$V$2737,12,FALSE)))</f>
        <v/>
      </c>
      <c r="M12" t="str">
        <f>IF(ISBLANK(VLOOKUP(TRIM(D12),ALL_SOMIFA!$A$1:$V$2737,13,FALSE)),"",IF(ISERROR(VLOOKUP(TRIM(D12),ALL_SOMIFA!$A$1:$V$2737,13,FALSE))," ",VLOOKUP(TRIM(D12),ALL_SOMIFA!$A$1:$V$2737,13,FALSE)))</f>
        <v/>
      </c>
      <c r="N12" t="str">
        <f>IF(ISBLANK(VLOOKUP(TRIM(D12),ALL_SOMIFA!$A$1:$V$2737,14,FALSE)),"",IF(ISERROR(VLOOKUP(TRIM(D12),ALL_SOMIFA!$A$1:$V$2737,14,FALSE))," ",VLOOKUP(TRIM(D12),ALL_SOMIFA!$A$1:$V$2737,14,FALSE)))</f>
        <v/>
      </c>
      <c r="O12" t="str">
        <f>IF(ISBLANK(VLOOKUP(TRIM(D12),ALL_SOMIFA!$A$1:$V$2737,15,FALSE)),"",IF(ISERROR(VLOOKUP(TRIM(D12),ALL_SOMIFA!$A$1:$V$2737,15,FALSE))," ",VLOOKUP(TRIM(D12),ALL_SOMIFA!$A$1:$V$2737,15,FALSE)))</f>
        <v/>
      </c>
      <c r="P12" t="str">
        <f>IF(ISBLANK(VLOOKUP(TRIM(D12),ALL_SOMIFA!$A$1:$V$2737,16,FALSE)),"",IF(ISERROR(VLOOKUP(TRIM(D12),ALL_SOMIFA!$A$1:$V$2737,16,FALSE))," ",VLOOKUP(TRIM(D12),ALL_SOMIFA!$A$1:$V$2737,16,FALSE)))</f>
        <v/>
      </c>
      <c r="Q12" t="str">
        <f>IF(ISBLANK(VLOOKUP(TRIM(D12),ALL_SOMIFA!$A$1:$V$2737,17,FALSE)),"",IF(ISERROR(VLOOKUP(TRIM(D12),ALL_SOMIFA!$A$1:$V$2737,17,FALSE))," ",VLOOKUP(TRIM(D12),ALL_SOMIFA!$A$1:$V$2737,17,FALSE)))</f>
        <v/>
      </c>
      <c r="R12" t="str">
        <f>IF(ISBLANK(VLOOKUP(TRIM(D12),ALL_SOMIFA!$A$1:$V$2737,18,FALSE)),"",IF(ISERROR(VLOOKUP(TRIM(D12),ALL_SOMIFA!$A$1:$V$2737,18,FALSE))," ",VLOOKUP(TRIM(D12),ALL_SOMIFA!$A$1:$V$2737,18,FALSE)))</f>
        <v/>
      </c>
      <c r="S12" t="str">
        <f>IF(ISBLANK(VLOOKUP(TRIM(D12),ALL_SOMIFA!$A$1:$V$2737,19,FALSE)),"",IF(ISERROR(VLOOKUP(TRIM(D12),ALL_SOMIFA!$A$1:$V$2737,19,FALSE))," ",VLOOKUP(TRIM(D12),ALL_SOMIFA!$A$1:$V$2737,19,FALSE)))</f>
        <v/>
      </c>
      <c r="T12" t="str">
        <f>IF(ISBLANK(VLOOKUP(TRIM(D12),ALL_SOMIFA!$A$1:$V$2737,20,FALSE)),"",IF(ISERROR(VLOOKUP(TRIM(D12),ALL_SOMIFA!$A$1:$V$2737,20,FALSE))," ",VLOOKUP(TRIM(D12),ALL_SOMIFA!$A$1:$V$2737,20,FALSE)))</f>
        <v/>
      </c>
      <c r="U12" t="str">
        <f>IF(ISBLANK(VLOOKUP(TRIM(D12),ALL_SOMIFA!$A$1:$V$2737,21,FALSE)),"",IF(ISERROR(VLOOKUP(TRIM(D12),ALL_SOMIFA!$A$1:$V$2737,21,FALSE))," ",VLOOKUP(TRIM(D12),ALL_SOMIFA!$A$1:$V$2737,21,FALSE)))</f>
        <v/>
      </c>
      <c r="V12" t="str">
        <f>IF(ISBLANK(VLOOKUP(TRIM(D12),ALL_SOMIFA!$A$1:$V$2737,22,FALSE)),"",IF(ISERROR(VLOOKUP(TRIM(D12),ALL_SOMIFA!$A$1:$V$2737,22,FALSE))," ",VLOOKUP(TRIM(D12),ALL_SOMIFA!$A$1:$V$2737,22,FALSE)))</f>
        <v/>
      </c>
    </row>
    <row r="13" spans="1:73" s="25" customFormat="1" ht="12.75" customHeight="1" x14ac:dyDescent="0.35">
      <c r="A13" s="18" t="s">
        <v>93</v>
      </c>
      <c r="B13" s="18" t="s">
        <v>116</v>
      </c>
      <c r="C13" s="143" t="str">
        <f>IF(VLOOKUP(D13,Table16[[#All],[Player]:[2024 Card Info]],7,FALSE)&lt;&gt;"",VLOOKUP(D13,Table16[[#All],[Player]:[2024 Card Info]],7,FALSE),"")</f>
        <v>0-0 31</v>
      </c>
      <c r="D13" s="26" t="s">
        <v>100</v>
      </c>
      <c r="E13" s="27">
        <v>35231</v>
      </c>
      <c r="F13" s="26" t="s">
        <v>101</v>
      </c>
      <c r="G13" s="26" t="s">
        <v>102</v>
      </c>
      <c r="H13" s="26" t="s">
        <v>954</v>
      </c>
      <c r="I13" s="26" t="s">
        <v>820</v>
      </c>
      <c r="J13" s="18" t="s">
        <v>93</v>
      </c>
      <c r="K13" s="18" t="s">
        <v>103</v>
      </c>
      <c r="L13" s="18" t="s">
        <v>104</v>
      </c>
      <c r="M13" s="26" t="s">
        <v>105</v>
      </c>
      <c r="N13" s="27"/>
      <c r="O13" s="27"/>
      <c r="P13" s="27"/>
      <c r="Q13" s="27"/>
      <c r="R13" s="29"/>
    </row>
    <row r="14" spans="1:73" x14ac:dyDescent="0.35">
      <c r="A14" s="18"/>
      <c r="B14" s="18"/>
      <c r="C14" s="143"/>
      <c r="D14" s="19"/>
      <c r="E14" s="20"/>
      <c r="F14" s="19"/>
      <c r="G14" s="19"/>
      <c r="H14" s="26" t="s">
        <v>4284</v>
      </c>
      <c r="I14" s="26" t="s">
        <v>4284</v>
      </c>
      <c r="J14" s="18"/>
      <c r="K14" s="18"/>
      <c r="L14" s="18"/>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3" s="25" customFormat="1" ht="12.75" customHeight="1" x14ac:dyDescent="0.35">
      <c r="A15" s="18" t="s">
        <v>122</v>
      </c>
      <c r="B15" s="18" t="s">
        <v>3525</v>
      </c>
      <c r="C15" s="143" t="str">
        <f>IF(VLOOKUP(D15,Table16[[#All],[Player]:[2024 Card Info]],7,FALSE)&lt;&gt;"",VLOOKUP(D15,Table16[[#All],[Player]:[2024 Card Info]],7,FALSE),"")</f>
        <v>6-6-6</v>
      </c>
      <c r="D15" s="26" t="s">
        <v>120</v>
      </c>
      <c r="E15" s="20">
        <v>36586</v>
      </c>
      <c r="F15" s="26" t="s">
        <v>121</v>
      </c>
      <c r="G15" s="26" t="s">
        <v>121</v>
      </c>
      <c r="H15" s="26" t="s">
        <v>127</v>
      </c>
      <c r="I15" s="26"/>
      <c r="J15" s="18" t="s">
        <v>122</v>
      </c>
      <c r="K15" s="18" t="s">
        <v>123</v>
      </c>
      <c r="L15" s="18"/>
      <c r="M15" s="19" t="s">
        <v>79</v>
      </c>
      <c r="N15" s="27"/>
      <c r="O15" s="27"/>
      <c r="P15" s="27"/>
      <c r="Q15" s="29"/>
    </row>
    <row r="16" spans="1:73" s="19" customFormat="1" x14ac:dyDescent="0.35">
      <c r="A16" s="21" t="s">
        <v>127</v>
      </c>
      <c r="B16" s="21" t="s">
        <v>3520</v>
      </c>
      <c r="C16" s="143" t="str">
        <f>IF(VLOOKUP(D16,Table16[[#All],[Player]:[2024 Card Info]],7,FALSE)&lt;&gt;"",VLOOKUP(D16,Table16[[#All],[Player]:[2024 Card Info]],7,FALSE),"")</f>
        <v>5-6-5</v>
      </c>
      <c r="D16" s="19" t="s">
        <v>124</v>
      </c>
      <c r="E16" s="20">
        <v>34957</v>
      </c>
      <c r="F16" s="19" t="s">
        <v>125</v>
      </c>
      <c r="G16" s="19" t="s">
        <v>126</v>
      </c>
      <c r="H16" s="26" t="s">
        <v>127</v>
      </c>
      <c r="I16" s="26"/>
      <c r="J16" s="21" t="s">
        <v>127</v>
      </c>
      <c r="K16" s="21" t="s">
        <v>128</v>
      </c>
      <c r="L16" s="21"/>
      <c r="N16" s="19" t="s">
        <v>127</v>
      </c>
      <c r="O16" s="19" t="s">
        <v>128</v>
      </c>
      <c r="P16" s="19" t="s">
        <v>79</v>
      </c>
      <c r="Q16" s="19" t="s">
        <v>127</v>
      </c>
      <c r="R16" s="19" t="s">
        <v>128</v>
      </c>
    </row>
    <row r="17" spans="1:73" x14ac:dyDescent="0.35">
      <c r="A17" t="s">
        <v>127</v>
      </c>
      <c r="B17" t="s">
        <v>3519</v>
      </c>
      <c r="C17" s="143" t="str">
        <f>IF(VLOOKUP(D17,Table16[[#All],[Player]:[2024 Card Info]],7,FALSE)&lt;&gt;"",VLOOKUP(D17,Table16[[#All],[Player]:[2024 Card Info]],7,FALSE),"")</f>
        <v>4-4-4</v>
      </c>
      <c r="D17" t="s">
        <v>3895</v>
      </c>
      <c r="E17" s="40">
        <v>37758</v>
      </c>
      <c r="F17" t="s">
        <v>3984</v>
      </c>
      <c r="G17" s="102" t="s">
        <v>5137</v>
      </c>
      <c r="H17" t="str">
        <f>IF(ISBLANK(VLOOKUP(TRIM(D17),ALL_SOMIFA!$A$1:$V$2737,8,FALSE)),"",IF(ISERROR(VLOOKUP(TRIM(D17),ALL_SOMIFA!$A$1:$V$2737,8,FALSE))," ",VLOOKUP(TRIM(D17),ALL_SOMIFA!$A$1:$V$2737,8,FALSE)))</f>
        <v/>
      </c>
      <c r="I17" t="str">
        <f>IF(ISBLANK(VLOOKUP(TRIM(D17),ALL_SOMIFA!$A$1:$V$2737,9,FALSE)),"",IF(ISERROR(VLOOKUP(TRIM(D17),ALL_SOMIFA!$A$1:$V$2737,9,FALSE))," ",VLOOKUP(TRIM(D17),ALL_SOMIFA!$A$1:$V$2737,9,FALSE)))</f>
        <v/>
      </c>
      <c r="J17" t="str">
        <f>IF(ISBLANK(VLOOKUP(TRIM(D17),ALL_SOMIFA!$A$1:$V$2737,10,FALSE)),"",IF(ISERROR(VLOOKUP(TRIM(D17),ALL_SOMIFA!$A$1:$V$2737,10,FALSE))," ",VLOOKUP(TRIM(D17),ALL_SOMIFA!$A$1:$V$2737,10,FALSE)))</f>
        <v/>
      </c>
      <c r="K17" t="str">
        <f>IF(ISBLANK(VLOOKUP(TRIM(D17),ALL_SOMIFA!$A$1:$V$2737,11,FALSE)),"",IF(ISERROR(VLOOKUP(TRIM(D17),ALL_SOMIFA!$A$1:$V$2737,11,FALSE))," ",VLOOKUP(TRIM(D17),ALL_SOMIFA!$A$1:$V$2737,11,FALSE)))</f>
        <v/>
      </c>
      <c r="L17" t="str">
        <f>IF(ISBLANK(VLOOKUP(TRIM(D17),ALL_SOMIFA!$A$1:$V$2737,12,FALSE)),"",IF(ISERROR(VLOOKUP(TRIM(D17),ALL_SOMIFA!$A$1:$V$2737,12,FALSE))," ",VLOOKUP(TRIM(D17),ALL_SOMIFA!$A$1:$V$2737,12,FALSE)))</f>
        <v/>
      </c>
      <c r="M17" t="str">
        <f>IF(ISBLANK(VLOOKUP(TRIM(D17),ALL_SOMIFA!$A$1:$V$2737,13,FALSE)),"",IF(ISERROR(VLOOKUP(TRIM(D17),ALL_SOMIFA!$A$1:$V$2737,13,FALSE))," ",VLOOKUP(TRIM(D17),ALL_SOMIFA!$A$1:$V$2737,13,FALSE)))</f>
        <v/>
      </c>
      <c r="N17" t="str">
        <f>IF(ISBLANK(VLOOKUP(TRIM(D17),ALL_SOMIFA!$A$1:$V$2737,14,FALSE)),"",IF(ISERROR(VLOOKUP(TRIM(D17),ALL_SOMIFA!$A$1:$V$2737,14,FALSE))," ",VLOOKUP(TRIM(D17),ALL_SOMIFA!$A$1:$V$2737,14,FALSE)))</f>
        <v/>
      </c>
      <c r="O17" t="str">
        <f>IF(ISBLANK(VLOOKUP(TRIM(D17),ALL_SOMIFA!$A$1:$V$2737,15,FALSE)),"",IF(ISERROR(VLOOKUP(TRIM(D17),ALL_SOMIFA!$A$1:$V$2737,15,FALSE))," ",VLOOKUP(TRIM(D17),ALL_SOMIFA!$A$1:$V$2737,15,FALSE)))</f>
        <v/>
      </c>
      <c r="P17" t="str">
        <f>IF(ISBLANK(VLOOKUP(TRIM(D17),ALL_SOMIFA!$A$1:$V$2737,16,FALSE)),"",IF(ISERROR(VLOOKUP(TRIM(D17),ALL_SOMIFA!$A$1:$V$2737,16,FALSE))," ",VLOOKUP(TRIM(D17),ALL_SOMIFA!$A$1:$V$2737,16,FALSE)))</f>
        <v/>
      </c>
      <c r="Q17" t="str">
        <f>IF(ISBLANK(VLOOKUP(TRIM(D17),ALL_SOMIFA!$A$1:$V$2737,17,FALSE)),"",IF(ISERROR(VLOOKUP(TRIM(D17),ALL_SOMIFA!$A$1:$V$2737,17,FALSE))," ",VLOOKUP(TRIM(D17),ALL_SOMIFA!$A$1:$V$2737,17,FALSE)))</f>
        <v/>
      </c>
      <c r="R17" t="str">
        <f>IF(ISBLANK(VLOOKUP(TRIM(D17),ALL_SOMIFA!$A$1:$V$2737,18,FALSE)),"",IF(ISERROR(VLOOKUP(TRIM(D17),ALL_SOMIFA!$A$1:$V$2737,18,FALSE))," ",VLOOKUP(TRIM(D17),ALL_SOMIFA!$A$1:$V$2737,18,FALSE)))</f>
        <v/>
      </c>
      <c r="S17" t="str">
        <f>IF(ISBLANK(VLOOKUP(TRIM(D17),ALL_SOMIFA!$A$1:$V$2737,19,FALSE)),"",IF(ISERROR(VLOOKUP(TRIM(D17),ALL_SOMIFA!$A$1:$V$2737,19,FALSE))," ",VLOOKUP(TRIM(D17),ALL_SOMIFA!$A$1:$V$2737,19,FALSE)))</f>
        <v/>
      </c>
      <c r="T17" t="str">
        <f>IF(ISBLANK(VLOOKUP(TRIM(D17),ALL_SOMIFA!$A$1:$V$2737,20,FALSE)),"",IF(ISERROR(VLOOKUP(TRIM(D17),ALL_SOMIFA!$A$1:$V$2737,20,FALSE))," ",VLOOKUP(TRIM(D17),ALL_SOMIFA!$A$1:$V$2737,20,FALSE)))</f>
        <v/>
      </c>
      <c r="U17" t="str">
        <f>IF(ISBLANK(VLOOKUP(TRIM(D17),ALL_SOMIFA!$A$1:$V$2737,21,FALSE)),"",IF(ISERROR(VLOOKUP(TRIM(D17),ALL_SOMIFA!$A$1:$V$2737,21,FALSE))," ",VLOOKUP(TRIM(D17),ALL_SOMIFA!$A$1:$V$2737,21,FALSE)))</f>
        <v/>
      </c>
      <c r="V17" t="str">
        <f>IF(ISBLANK(VLOOKUP(TRIM(D17),ALL_SOMIFA!$A$1:$V$2737,22,FALSE)),"",IF(ISERROR(VLOOKUP(TRIM(D17),ALL_SOMIFA!$A$1:$V$2737,22,FALSE))," ",VLOOKUP(TRIM(D17),ALL_SOMIFA!$A$1:$V$2737,22,FALSE)))</f>
        <v/>
      </c>
    </row>
    <row r="18" spans="1:73" x14ac:dyDescent="0.35">
      <c r="A18" s="18" t="s">
        <v>3521</v>
      </c>
      <c r="B18" s="18" t="s">
        <v>860</v>
      </c>
      <c r="C18" s="143" t="str">
        <f>IF(VLOOKUP(D18,Table16[[#All],[Player]:[2024 Card Info]],7,FALSE)&lt;&gt;"",VLOOKUP(D18,Table16[[#All],[Player]:[2024 Card Info]],7,FALSE),"")</f>
        <v>3-3-3</v>
      </c>
      <c r="D18" s="19" t="s">
        <v>129</v>
      </c>
      <c r="E18" s="20">
        <v>36251</v>
      </c>
      <c r="F18" s="26" t="s">
        <v>108</v>
      </c>
      <c r="G18" s="30" t="s">
        <v>130</v>
      </c>
      <c r="H18" s="26" t="s">
        <v>127</v>
      </c>
      <c r="I18" s="26"/>
      <c r="J18" s="18" t="s">
        <v>127</v>
      </c>
      <c r="K18" s="18" t="s">
        <v>131</v>
      </c>
      <c r="L18" s="18"/>
      <c r="M18" s="19" t="s">
        <v>79</v>
      </c>
      <c r="N18" s="19" t="s">
        <v>127</v>
      </c>
      <c r="O18" s="19" t="s">
        <v>131</v>
      </c>
      <c r="P18" s="30"/>
      <c r="Q18" s="19"/>
      <c r="R18" s="19"/>
      <c r="S18" s="30"/>
      <c r="T18" s="19"/>
      <c r="U18" s="19"/>
      <c r="V18" s="30"/>
      <c r="W18" s="19"/>
      <c r="X18" s="19"/>
      <c r="Y18" s="30"/>
      <c r="Z18" s="19"/>
      <c r="AA18" s="19"/>
      <c r="AB18" s="19"/>
      <c r="AC18" s="19"/>
      <c r="AD18" s="19"/>
      <c r="AE18" s="19"/>
      <c r="AF18" s="19"/>
      <c r="AG18" s="19"/>
      <c r="AH18" s="19"/>
      <c r="AI18" s="19"/>
      <c r="AJ18" s="19"/>
      <c r="AK18" s="19"/>
      <c r="AL18" s="19"/>
      <c r="AM18" s="19"/>
      <c r="AN18" s="19"/>
      <c r="AO18" s="19"/>
      <c r="AP18" s="19"/>
      <c r="AQ18" s="19"/>
      <c r="AR18" s="19"/>
      <c r="AS18" s="19"/>
      <c r="AT18" s="19"/>
    </row>
    <row r="19" spans="1:73" x14ac:dyDescent="0.35">
      <c r="A19" s="19" t="s">
        <v>3521</v>
      </c>
      <c r="B19" s="19" t="s">
        <v>3517</v>
      </c>
      <c r="C19" s="144" t="str">
        <f>IF(VLOOKUP(D19,Table16[[#All],[Player]:[2024 Card Info]],7,FALSE)&lt;&gt;"",VLOOKUP(D19,Table16[[#All],[Player]:[2024 Card Info]],7,FALSE),"")</f>
        <v>4-3-3</v>
      </c>
      <c r="D19" s="19" t="s">
        <v>133</v>
      </c>
      <c r="E19" s="27">
        <v>35904</v>
      </c>
      <c r="F19" s="26" t="s">
        <v>101</v>
      </c>
      <c r="G19" s="30" t="s">
        <v>134</v>
      </c>
      <c r="H19" s="26" t="s">
        <v>132</v>
      </c>
      <c r="I19" s="26"/>
    </row>
    <row r="20" spans="1:73" x14ac:dyDescent="0.35">
      <c r="A20" s="19"/>
      <c r="B20" s="19"/>
      <c r="C20" s="144"/>
      <c r="D20" s="19"/>
      <c r="E20" s="27"/>
      <c r="F20" s="26"/>
      <c r="G20" s="30"/>
      <c r="H20" s="26"/>
      <c r="I20" s="26"/>
    </row>
    <row r="21" spans="1:73" x14ac:dyDescent="0.35">
      <c r="A21" s="18" t="s">
        <v>153</v>
      </c>
      <c r="B21" s="18" t="s">
        <v>3520</v>
      </c>
      <c r="C21" s="143" t="str">
        <f>IF(VLOOKUP(D21,Table16[[#All],[Player]:[2024 Card Info]],7,FALSE)&lt;&gt;"",VLOOKUP(D21,Table16[[#All],[Player]:[2024 Card Info]],7,FALSE),"")</f>
        <v>0 5-5-2</v>
      </c>
      <c r="D21" s="19" t="s">
        <v>144</v>
      </c>
      <c r="E21" s="20">
        <v>33187</v>
      </c>
      <c r="F21" s="19" t="s">
        <v>145</v>
      </c>
      <c r="G21" s="19" t="s">
        <v>146</v>
      </c>
      <c r="H21" s="26" t="s">
        <v>132</v>
      </c>
      <c r="I21" s="26" t="s">
        <v>166</v>
      </c>
      <c r="J21" s="18" t="s">
        <v>147</v>
      </c>
      <c r="K21" s="18" t="s">
        <v>78</v>
      </c>
      <c r="L21" s="18" t="s">
        <v>148</v>
      </c>
      <c r="M21" s="19" t="s">
        <v>149</v>
      </c>
      <c r="N21" s="19" t="s">
        <v>150</v>
      </c>
      <c r="O21" s="19" t="s">
        <v>151</v>
      </c>
      <c r="P21" s="19" t="s">
        <v>152</v>
      </c>
      <c r="Q21" s="19" t="s">
        <v>153</v>
      </c>
      <c r="R21" s="19" t="s">
        <v>151</v>
      </c>
      <c r="S21" s="19" t="s">
        <v>154</v>
      </c>
      <c r="T21" s="19" t="s">
        <v>153</v>
      </c>
      <c r="U21" s="19" t="s">
        <v>151</v>
      </c>
      <c r="V21" s="19" t="s">
        <v>149</v>
      </c>
      <c r="W21" s="19" t="s">
        <v>153</v>
      </c>
      <c r="X21" s="19" t="s">
        <v>151</v>
      </c>
      <c r="Y21" s="19" t="s">
        <v>149</v>
      </c>
      <c r="Z21" s="19" t="s">
        <v>153</v>
      </c>
      <c r="AA21" s="19" t="s">
        <v>151</v>
      </c>
      <c r="AB21" s="19" t="s">
        <v>154</v>
      </c>
      <c r="AC21" s="19" t="s">
        <v>153</v>
      </c>
      <c r="AD21" s="19" t="s">
        <v>151</v>
      </c>
      <c r="AE21" s="19" t="s">
        <v>155</v>
      </c>
      <c r="AF21" s="19" t="s">
        <v>153</v>
      </c>
      <c r="AG21" s="19" t="s">
        <v>151</v>
      </c>
      <c r="AH21" s="19" t="s">
        <v>155</v>
      </c>
      <c r="AI21" s="19" t="s">
        <v>156</v>
      </c>
      <c r="AJ21" s="19" t="s">
        <v>151</v>
      </c>
      <c r="AK21" s="19" t="s">
        <v>157</v>
      </c>
      <c r="AL21" s="19">
        <v>0</v>
      </c>
      <c r="AM21" s="19">
        <v>0</v>
      </c>
      <c r="AN21" s="19">
        <v>0</v>
      </c>
      <c r="AO21" s="19">
        <v>0</v>
      </c>
      <c r="AP21" s="19">
        <v>0</v>
      </c>
      <c r="AQ21" s="19">
        <v>0</v>
      </c>
      <c r="AR21" s="19">
        <v>0</v>
      </c>
      <c r="AS21" s="19">
        <v>0</v>
      </c>
      <c r="AT21" s="19">
        <v>0</v>
      </c>
    </row>
    <row r="22" spans="1:73" x14ac:dyDescent="0.35">
      <c r="A22" t="s">
        <v>3774</v>
      </c>
      <c r="B22" t="s">
        <v>419</v>
      </c>
      <c r="C22" s="143" t="str">
        <f>IF(VLOOKUP(D22,Table16[[#All],[Player]:[2024 Card Info]],7,FALSE)&lt;&gt;"",VLOOKUP(D22,Table16[[#All],[Player]:[2024 Card Info]],7,FALSE),"")</f>
        <v>0-0  4-4-3</v>
      </c>
      <c r="D22" t="s">
        <v>3775</v>
      </c>
      <c r="E22" s="40">
        <v>37194</v>
      </c>
      <c r="F22" t="s">
        <v>3960</v>
      </c>
      <c r="G22" t="s">
        <v>5138</v>
      </c>
      <c r="H22" t="str">
        <f>IF(ISBLANK(VLOOKUP(TRIM(D22),ALL_SOMIFA!$A$1:$V$2737,8,FALSE)),"",IF(ISERROR(VLOOKUP(TRIM(D22),ALL_SOMIFA!$A$1:$V$2737,8,FALSE))," ",VLOOKUP(TRIM(D22),ALL_SOMIFA!$A$1:$V$2737,8,FALSE)))</f>
        <v/>
      </c>
      <c r="I22" t="str">
        <f>IF(ISBLANK(VLOOKUP(TRIM(D22),ALL_SOMIFA!$A$1:$V$2737,9,FALSE)),"",IF(ISERROR(VLOOKUP(TRIM(D22),ALL_SOMIFA!$A$1:$V$2737,9,FALSE))," ",VLOOKUP(TRIM(D22),ALL_SOMIFA!$A$1:$V$2737,9,FALSE)))</f>
        <v/>
      </c>
      <c r="J22" t="str">
        <f>IF(ISBLANK(VLOOKUP(TRIM(D22),ALL_SOMIFA!$A$1:$V$2737,10,FALSE)),"",IF(ISERROR(VLOOKUP(TRIM(D22),ALL_SOMIFA!$A$1:$V$2737,10,FALSE))," ",VLOOKUP(TRIM(D22),ALL_SOMIFA!$A$1:$V$2737,10,FALSE)))</f>
        <v/>
      </c>
      <c r="K22" t="str">
        <f>IF(ISBLANK(VLOOKUP(TRIM(D22),ALL_SOMIFA!$A$1:$V$2737,11,FALSE)),"",IF(ISERROR(VLOOKUP(TRIM(D22),ALL_SOMIFA!$A$1:$V$2737,11,FALSE))," ",VLOOKUP(TRIM(D22),ALL_SOMIFA!$A$1:$V$2737,11,FALSE)))</f>
        <v/>
      </c>
      <c r="L22" t="str">
        <f>IF(ISBLANK(VLOOKUP(TRIM(D22),ALL_SOMIFA!$A$1:$V$2737,12,FALSE)),"",IF(ISERROR(VLOOKUP(TRIM(D22),ALL_SOMIFA!$A$1:$V$2737,12,FALSE))," ",VLOOKUP(TRIM(D22),ALL_SOMIFA!$A$1:$V$2737,12,FALSE)))</f>
        <v/>
      </c>
      <c r="M22" t="str">
        <f>IF(ISBLANK(VLOOKUP(TRIM(D22),ALL_SOMIFA!$A$1:$V$2737,13,FALSE)),"",IF(ISERROR(VLOOKUP(TRIM(D22),ALL_SOMIFA!$A$1:$V$2737,13,FALSE))," ",VLOOKUP(TRIM(D22),ALL_SOMIFA!$A$1:$V$2737,13,FALSE)))</f>
        <v/>
      </c>
      <c r="N22" t="str">
        <f>IF(ISBLANK(VLOOKUP(TRIM(D22),ALL_SOMIFA!$A$1:$V$2737,14,FALSE)),"",IF(ISERROR(VLOOKUP(TRIM(D22),ALL_SOMIFA!$A$1:$V$2737,14,FALSE))," ",VLOOKUP(TRIM(D22),ALL_SOMIFA!$A$1:$V$2737,14,FALSE)))</f>
        <v/>
      </c>
      <c r="O22" t="str">
        <f>IF(ISBLANK(VLOOKUP(TRIM(D22),ALL_SOMIFA!$A$1:$V$2737,15,FALSE)),"",IF(ISERROR(VLOOKUP(TRIM(D22),ALL_SOMIFA!$A$1:$V$2737,15,FALSE))," ",VLOOKUP(TRIM(D22),ALL_SOMIFA!$A$1:$V$2737,15,FALSE)))</f>
        <v/>
      </c>
      <c r="P22" t="str">
        <f>IF(ISBLANK(VLOOKUP(TRIM(D22),ALL_SOMIFA!$A$1:$V$2737,16,FALSE)),"",IF(ISERROR(VLOOKUP(TRIM(D22),ALL_SOMIFA!$A$1:$V$2737,16,FALSE))," ",VLOOKUP(TRIM(D22),ALL_SOMIFA!$A$1:$V$2737,16,FALSE)))</f>
        <v/>
      </c>
      <c r="Q22" t="str">
        <f>IF(ISBLANK(VLOOKUP(TRIM(D22),ALL_SOMIFA!$A$1:$V$2737,17,FALSE)),"",IF(ISERROR(VLOOKUP(TRIM(D22),ALL_SOMIFA!$A$1:$V$2737,17,FALSE))," ",VLOOKUP(TRIM(D22),ALL_SOMIFA!$A$1:$V$2737,17,FALSE)))</f>
        <v/>
      </c>
      <c r="R22" t="str">
        <f>IF(ISBLANK(VLOOKUP(TRIM(D22),ALL_SOMIFA!$A$1:$V$2737,18,FALSE)),"",IF(ISERROR(VLOOKUP(TRIM(D22),ALL_SOMIFA!$A$1:$V$2737,18,FALSE))," ",VLOOKUP(TRIM(D22),ALL_SOMIFA!$A$1:$V$2737,18,FALSE)))</f>
        <v/>
      </c>
      <c r="S22" t="str">
        <f>IF(ISBLANK(VLOOKUP(TRIM(D22),ALL_SOMIFA!$A$1:$V$2737,19,FALSE)),"",IF(ISERROR(VLOOKUP(TRIM(D22),ALL_SOMIFA!$A$1:$V$2737,19,FALSE))," ",VLOOKUP(TRIM(D22),ALL_SOMIFA!$A$1:$V$2737,19,FALSE)))</f>
        <v/>
      </c>
      <c r="T22" t="str">
        <f>IF(ISBLANK(VLOOKUP(TRIM(D22),ALL_SOMIFA!$A$1:$V$2737,20,FALSE)),"",IF(ISERROR(VLOOKUP(TRIM(D22),ALL_SOMIFA!$A$1:$V$2737,20,FALSE))," ",VLOOKUP(TRIM(D22),ALL_SOMIFA!$A$1:$V$2737,20,FALSE)))</f>
        <v/>
      </c>
      <c r="U22" t="str">
        <f>IF(ISBLANK(VLOOKUP(TRIM(D22),ALL_SOMIFA!$A$1:$V$2737,21,FALSE)),"",IF(ISERROR(VLOOKUP(TRIM(D22),ALL_SOMIFA!$A$1:$V$2737,21,FALSE))," ",VLOOKUP(TRIM(D22),ALL_SOMIFA!$A$1:$V$2737,21,FALSE)))</f>
        <v/>
      </c>
      <c r="V22" t="str">
        <f>IF(ISBLANK(VLOOKUP(TRIM(D22),ALL_SOMIFA!$A$1:$V$2737,22,FALSE)),"",IF(ISERROR(VLOOKUP(TRIM(D22),ALL_SOMIFA!$A$1:$V$2737,22,FALSE))," ",VLOOKUP(TRIM(D22),ALL_SOMIFA!$A$1:$V$2737,22,FALSE)))</f>
        <v/>
      </c>
    </row>
    <row r="23" spans="1:73" ht="12.75" customHeight="1" x14ac:dyDescent="0.35">
      <c r="A23" s="31" t="s">
        <v>150</v>
      </c>
      <c r="B23" s="32" t="s">
        <v>285</v>
      </c>
      <c r="C23" s="144" t="str">
        <f>IF(VLOOKUP(D23,Table16[[#All],[Player]:[2024 Card Info]],7,FALSE)&lt;&gt;"",VLOOKUP(D23,Table16[[#All],[Player]:[2024 Card Info]],7,FALSE),"")</f>
        <v>0-4 4-3-0</v>
      </c>
      <c r="D23" s="19" t="s">
        <v>159</v>
      </c>
      <c r="E23" s="27">
        <v>37120</v>
      </c>
      <c r="F23" s="28" t="s">
        <v>98</v>
      </c>
      <c r="G23" s="28" t="s">
        <v>160</v>
      </c>
      <c r="H23" s="26" t="s">
        <v>132</v>
      </c>
      <c r="I23" s="26" t="s">
        <v>161</v>
      </c>
      <c r="J23" s="33"/>
      <c r="K23" s="33"/>
      <c r="L23" s="33"/>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row>
    <row r="24" spans="1:73" x14ac:dyDescent="0.35">
      <c r="A24" s="31" t="s">
        <v>169</v>
      </c>
      <c r="B24" s="32"/>
      <c r="C24" s="144"/>
      <c r="D24" s="19" t="s">
        <v>136</v>
      </c>
      <c r="E24" s="27">
        <v>36298</v>
      </c>
      <c r="F24" s="28" t="s">
        <v>137</v>
      </c>
      <c r="G24" s="28" t="s">
        <v>138</v>
      </c>
      <c r="H24" t="s">
        <v>147</v>
      </c>
      <c r="I24"/>
      <c r="J24" s="33"/>
      <c r="K24" s="33"/>
      <c r="L24" s="33"/>
    </row>
    <row r="25" spans="1:73" s="25" customFormat="1" ht="12.75" customHeight="1" x14ac:dyDescent="0.35">
      <c r="A25" s="18" t="s">
        <v>169</v>
      </c>
      <c r="B25" s="18"/>
      <c r="C25" s="143"/>
      <c r="D25" s="22" t="s">
        <v>170</v>
      </c>
      <c r="E25" s="23">
        <v>36077</v>
      </c>
      <c r="F25" s="24" t="s">
        <v>171</v>
      </c>
      <c r="G25" s="22" t="s">
        <v>171</v>
      </c>
      <c r="H25" t="s">
        <v>169</v>
      </c>
      <c r="I25"/>
      <c r="J25" s="18" t="s">
        <v>156</v>
      </c>
      <c r="K25" s="18" t="s">
        <v>172</v>
      </c>
      <c r="L25" s="18" t="s">
        <v>173</v>
      </c>
    </row>
    <row r="26" spans="1:73" x14ac:dyDescent="0.35">
      <c r="A26" s="18"/>
      <c r="B26" s="18"/>
      <c r="C26" s="143"/>
      <c r="D26" s="19"/>
      <c r="E26" s="20"/>
      <c r="F26" s="19"/>
      <c r="G26" s="19"/>
      <c r="H26" t="s">
        <v>4284</v>
      </c>
      <c r="I26" t="s">
        <v>4284</v>
      </c>
      <c r="J26" s="18"/>
      <c r="K26" s="18"/>
      <c r="L26" s="18"/>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row>
    <row r="27" spans="1:73" ht="12.75" customHeight="1" x14ac:dyDescent="0.35">
      <c r="A27" s="18" t="s">
        <v>211</v>
      </c>
      <c r="B27" s="18" t="s">
        <v>143</v>
      </c>
      <c r="C27" s="143" t="str">
        <f>VLOOKUP(D27,Table16[[#All],[Player]:[2024 Card Info]],7,FALSE)</f>
        <v>5-5</v>
      </c>
      <c r="D27" s="25" t="s">
        <v>209</v>
      </c>
      <c r="E27" s="35">
        <v>35585</v>
      </c>
      <c r="F27" s="36" t="s">
        <v>107</v>
      </c>
      <c r="G27" s="36" t="s">
        <v>210</v>
      </c>
      <c r="H27" s="26" t="s">
        <v>177</v>
      </c>
      <c r="I27" s="26" t="s">
        <v>208</v>
      </c>
      <c r="J27" s="18" t="s">
        <v>211</v>
      </c>
      <c r="K27" s="18" t="s">
        <v>142</v>
      </c>
      <c r="L27" s="18" t="s">
        <v>212</v>
      </c>
      <c r="M27" s="19" t="s">
        <v>213</v>
      </c>
      <c r="N27" s="7" t="s">
        <v>211</v>
      </c>
      <c r="O27" s="7" t="s">
        <v>143</v>
      </c>
      <c r="P27" s="37" t="str">
        <f>IF(ISERROR(VLOOKUP(TRIM(D27),#REF!,8,FALSE())),"",VLOOKUP(TRIM(D27),#REF!,8,FALSE()))</f>
        <v/>
      </c>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row>
    <row r="28" spans="1:73" x14ac:dyDescent="0.35">
      <c r="A28" t="s">
        <v>198</v>
      </c>
      <c r="B28" t="s">
        <v>318</v>
      </c>
      <c r="C28" s="143" t="str">
        <f>VLOOKUP(D28,Table16[[#All],[Player]:[2024 Card Info]],7,FALSE)</f>
        <v>5-5</v>
      </c>
      <c r="D28" t="s">
        <v>3700</v>
      </c>
      <c r="E28" s="40">
        <v>36580</v>
      </c>
      <c r="F28" t="s">
        <v>4101</v>
      </c>
      <c r="G28" s="19" t="s">
        <v>5150</v>
      </c>
      <c r="H28" t="str">
        <f>IF(ISBLANK(VLOOKUP(TRIM(D28),ALL_SOMIFA!$A$1:$V$2737,8,FALSE)),"",IF(ISERROR(VLOOKUP(TRIM(D28),ALL_SOMIFA!$A$1:$V$2737,8,FALSE))," ",VLOOKUP(TRIM(D28),ALL_SOMIFA!$A$1:$V$2737,8,FALSE)))</f>
        <v/>
      </c>
      <c r="I28" t="str">
        <f>IF(ISBLANK(VLOOKUP(TRIM(D28),ALL_SOMIFA!$A$1:$V$2737,9,FALSE)),"",IF(ISERROR(VLOOKUP(TRIM(D28),ALL_SOMIFA!$A$1:$V$2737,9,FALSE))," ",VLOOKUP(TRIM(D28),ALL_SOMIFA!$A$1:$V$2737,9,FALSE)))</f>
        <v/>
      </c>
      <c r="J28" t="str">
        <f>IF(ISBLANK(VLOOKUP(TRIM(D28),ALL_SOMIFA!$A$1:$V$2737,10,FALSE)),"",IF(ISERROR(VLOOKUP(TRIM(D28),ALL_SOMIFA!$A$1:$V$2737,10,FALSE))," ",VLOOKUP(TRIM(D28),ALL_SOMIFA!$A$1:$V$2737,10,FALSE)))</f>
        <v/>
      </c>
      <c r="K28" t="str">
        <f>IF(ISBLANK(VLOOKUP(TRIM(D28),ALL_SOMIFA!$A$1:$V$2737,11,FALSE)),"",IF(ISERROR(VLOOKUP(TRIM(D28),ALL_SOMIFA!$A$1:$V$2737,11,FALSE))," ",VLOOKUP(TRIM(D28),ALL_SOMIFA!$A$1:$V$2737,11,FALSE)))</f>
        <v/>
      </c>
      <c r="L28" t="str">
        <f>IF(ISBLANK(VLOOKUP(TRIM(D28),ALL_SOMIFA!$A$1:$V$2737,12,FALSE)),"",IF(ISERROR(VLOOKUP(TRIM(D28),ALL_SOMIFA!$A$1:$V$2737,12,FALSE))," ",VLOOKUP(TRIM(D28),ALL_SOMIFA!$A$1:$V$2737,12,FALSE)))</f>
        <v/>
      </c>
      <c r="M28" t="str">
        <f>IF(ISBLANK(VLOOKUP(TRIM(D28),ALL_SOMIFA!$A$1:$V$2737,13,FALSE)),"",IF(ISERROR(VLOOKUP(TRIM(D28),ALL_SOMIFA!$A$1:$V$2737,13,FALSE))," ",VLOOKUP(TRIM(D28),ALL_SOMIFA!$A$1:$V$2737,13,FALSE)))</f>
        <v/>
      </c>
      <c r="N28" t="str">
        <f>IF(ISBLANK(VLOOKUP(TRIM(D28),ALL_SOMIFA!$A$1:$V$2737,14,FALSE)),"",IF(ISERROR(VLOOKUP(TRIM(D28),ALL_SOMIFA!$A$1:$V$2737,14,FALSE))," ",VLOOKUP(TRIM(D28),ALL_SOMIFA!$A$1:$V$2737,14,FALSE)))</f>
        <v/>
      </c>
      <c r="O28" t="str">
        <f>IF(ISBLANK(VLOOKUP(TRIM(D28),ALL_SOMIFA!$A$1:$V$2737,15,FALSE)),"",IF(ISERROR(VLOOKUP(TRIM(D28),ALL_SOMIFA!$A$1:$V$2737,15,FALSE))," ",VLOOKUP(TRIM(D28),ALL_SOMIFA!$A$1:$V$2737,15,FALSE)))</f>
        <v/>
      </c>
      <c r="P28" t="str">
        <f>IF(ISBLANK(VLOOKUP(TRIM(D28),ALL_SOMIFA!$A$1:$V$2737,16,FALSE)),"",IF(ISERROR(VLOOKUP(TRIM(D28),ALL_SOMIFA!$A$1:$V$2737,16,FALSE))," ",VLOOKUP(TRIM(D28),ALL_SOMIFA!$A$1:$V$2737,16,FALSE)))</f>
        <v/>
      </c>
      <c r="Q28" t="str">
        <f>IF(ISBLANK(VLOOKUP(TRIM(D28),ALL_SOMIFA!$A$1:$V$2737,17,FALSE)),"",IF(ISERROR(VLOOKUP(TRIM(D28),ALL_SOMIFA!$A$1:$V$2737,17,FALSE))," ",VLOOKUP(TRIM(D28),ALL_SOMIFA!$A$1:$V$2737,17,FALSE)))</f>
        <v/>
      </c>
      <c r="R28" t="str">
        <f>IF(ISBLANK(VLOOKUP(TRIM(D28),ALL_SOMIFA!$A$1:$V$2737,18,FALSE)),"",IF(ISERROR(VLOOKUP(TRIM(D28),ALL_SOMIFA!$A$1:$V$2737,18,FALSE))," ",VLOOKUP(TRIM(D28),ALL_SOMIFA!$A$1:$V$2737,18,FALSE)))</f>
        <v/>
      </c>
      <c r="S28" t="str">
        <f>IF(ISBLANK(VLOOKUP(TRIM(D28),ALL_SOMIFA!$A$1:$V$2737,19,FALSE)),"",IF(ISERROR(VLOOKUP(TRIM(D28),ALL_SOMIFA!$A$1:$V$2737,19,FALSE))," ",VLOOKUP(TRIM(D28),ALL_SOMIFA!$A$1:$V$2737,19,FALSE)))</f>
        <v/>
      </c>
      <c r="T28" t="str">
        <f>IF(ISBLANK(VLOOKUP(TRIM(D28),ALL_SOMIFA!$A$1:$V$2737,20,FALSE)),"",IF(ISERROR(VLOOKUP(TRIM(D28),ALL_SOMIFA!$A$1:$V$2737,20,FALSE))," ",VLOOKUP(TRIM(D28),ALL_SOMIFA!$A$1:$V$2737,20,FALSE)))</f>
        <v/>
      </c>
      <c r="U28" t="str">
        <f>IF(ISBLANK(VLOOKUP(TRIM(D28),ALL_SOMIFA!$A$1:$V$2737,21,FALSE)),"",IF(ISERROR(VLOOKUP(TRIM(D28),ALL_SOMIFA!$A$1:$V$2737,21,FALSE))," ",VLOOKUP(TRIM(D28),ALL_SOMIFA!$A$1:$V$2737,21,FALSE)))</f>
        <v/>
      </c>
      <c r="V28" t="str">
        <f>IF(ISBLANK(VLOOKUP(TRIM(D28),ALL_SOMIFA!$A$1:$V$2737,22,FALSE)),"",IF(ISERROR(VLOOKUP(TRIM(D28),ALL_SOMIFA!$A$1:$V$2737,22,FALSE))," ",VLOOKUP(TRIM(D28),ALL_SOMIFA!$A$1:$V$2737,22,FALSE)))</f>
        <v/>
      </c>
    </row>
    <row r="29" spans="1:73" s="25" customFormat="1" ht="12.75" customHeight="1" x14ac:dyDescent="0.35">
      <c r="A29" s="18" t="s">
        <v>237</v>
      </c>
      <c r="B29" s="18" t="s">
        <v>3522</v>
      </c>
      <c r="C29" s="143" t="str">
        <f>VLOOKUP(D29,Table16[[#All],[Player]:[2024 Card Info]],7,FALSE)</f>
        <v>4-5/0-5</v>
      </c>
      <c r="D29" s="19" t="s">
        <v>232</v>
      </c>
      <c r="E29" s="20">
        <v>35208</v>
      </c>
      <c r="F29" s="19" t="s">
        <v>233</v>
      </c>
      <c r="G29" s="19" t="s">
        <v>125</v>
      </c>
      <c r="H29" s="26" t="s">
        <v>177</v>
      </c>
      <c r="I29" s="26"/>
      <c r="J29" s="18" t="s">
        <v>234</v>
      </c>
      <c r="K29" s="18" t="s">
        <v>235</v>
      </c>
      <c r="L29" s="18" t="s">
        <v>236</v>
      </c>
      <c r="M29" s="19" t="s">
        <v>227</v>
      </c>
      <c r="N29" s="19" t="s">
        <v>237</v>
      </c>
      <c r="O29" s="19" t="s">
        <v>235</v>
      </c>
      <c r="P29" s="19" t="s">
        <v>238</v>
      </c>
      <c r="Q29" s="19" t="s">
        <v>211</v>
      </c>
      <c r="R29" s="19" t="s">
        <v>235</v>
      </c>
      <c r="S29" s="19" t="s">
        <v>208</v>
      </c>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c r="AV29"/>
      <c r="AW29"/>
      <c r="AX29"/>
      <c r="AY29"/>
      <c r="AZ29"/>
      <c r="BA29"/>
      <c r="BB29"/>
      <c r="BC29"/>
      <c r="BD29"/>
      <c r="BE29"/>
      <c r="BF29"/>
      <c r="BG29"/>
      <c r="BH29"/>
      <c r="BI29"/>
      <c r="BJ29"/>
      <c r="BK29"/>
      <c r="BL29"/>
      <c r="BM29"/>
      <c r="BN29"/>
      <c r="BO29"/>
      <c r="BP29"/>
      <c r="BQ29"/>
      <c r="BR29"/>
      <c r="BS29"/>
      <c r="BT29"/>
      <c r="BU29"/>
    </row>
    <row r="30" spans="1:73" s="25" customFormat="1" x14ac:dyDescent="0.35">
      <c r="A30" s="18" t="s">
        <v>192</v>
      </c>
      <c r="B30" s="18" t="s">
        <v>860</v>
      </c>
      <c r="C30" s="143" t="str">
        <f>VLOOKUP(D30,Table16[[#All],[Player]:[2024 Card Info]],7,FALSE)</f>
        <v>4-5</v>
      </c>
      <c r="D30" s="19" t="s">
        <v>214</v>
      </c>
      <c r="E30" s="20">
        <v>35923</v>
      </c>
      <c r="F30" s="26" t="s">
        <v>204</v>
      </c>
      <c r="G30" s="30" t="s">
        <v>215</v>
      </c>
      <c r="H30" s="26" t="s">
        <v>198</v>
      </c>
      <c r="I30" s="26" t="s">
        <v>208</v>
      </c>
      <c r="J30" s="18" t="s">
        <v>192</v>
      </c>
      <c r="K30" s="18" t="s">
        <v>86</v>
      </c>
      <c r="L30" s="18" t="s">
        <v>216</v>
      </c>
      <c r="M30" s="19" t="s">
        <v>178</v>
      </c>
      <c r="N30" s="19" t="s">
        <v>198</v>
      </c>
      <c r="O30" s="19" t="s">
        <v>86</v>
      </c>
      <c r="P30" s="30" t="s">
        <v>201</v>
      </c>
      <c r="Q30" s="19"/>
      <c r="R30" s="19"/>
      <c r="S30" s="30"/>
      <c r="T30" s="19"/>
      <c r="U30" s="19"/>
      <c r="V30" s="30"/>
      <c r="W30" s="19"/>
      <c r="X30" s="19"/>
      <c r="Y30" s="30"/>
      <c r="Z30" s="19"/>
      <c r="AA30" s="19"/>
      <c r="AB30" s="19"/>
      <c r="AC30" s="19"/>
      <c r="AD30" s="19"/>
      <c r="AE30" s="19"/>
      <c r="AF30" s="19"/>
      <c r="AG30" s="19"/>
      <c r="AH30" s="19"/>
      <c r="AI30" s="19"/>
      <c r="AJ30" s="19"/>
      <c r="AK30" s="19"/>
      <c r="AL30" s="19"/>
      <c r="AM30" s="19"/>
      <c r="AN30" s="19"/>
      <c r="AO30" s="19"/>
      <c r="AP30" s="19"/>
      <c r="AQ30" s="19"/>
      <c r="AR30" s="19"/>
      <c r="AS30" s="19"/>
      <c r="AT30" s="19"/>
      <c r="AU30"/>
      <c r="AV30"/>
      <c r="AW30"/>
      <c r="AX30"/>
      <c r="AY30"/>
      <c r="AZ30"/>
      <c r="BA30"/>
      <c r="BB30"/>
      <c r="BC30"/>
      <c r="BD30"/>
      <c r="BE30"/>
      <c r="BF30"/>
      <c r="BG30"/>
      <c r="BH30"/>
      <c r="BI30"/>
      <c r="BJ30"/>
      <c r="BK30"/>
      <c r="BL30"/>
      <c r="BM30"/>
      <c r="BN30"/>
      <c r="BO30"/>
      <c r="BP30"/>
      <c r="BQ30"/>
      <c r="BR30"/>
      <c r="BS30"/>
      <c r="BT30"/>
      <c r="BU30"/>
    </row>
    <row r="31" spans="1:73" x14ac:dyDescent="0.35">
      <c r="A31" s="31" t="s">
        <v>220</v>
      </c>
      <c r="B31" s="32" t="s">
        <v>3524</v>
      </c>
      <c r="C31" s="144" t="str">
        <f>VLOOKUP(D31,Table16[[#All],[Player]:[2024 Card Info]],7,FALSE)</f>
        <v>4-2</v>
      </c>
      <c r="D31" s="19" t="s">
        <v>3728</v>
      </c>
      <c r="E31" s="27">
        <v>36992</v>
      </c>
      <c r="F31" s="28" t="s">
        <v>88</v>
      </c>
      <c r="G31" s="28" t="s">
        <v>230</v>
      </c>
      <c r="H31" s="26" t="s">
        <v>211</v>
      </c>
      <c r="I31" s="26" t="s">
        <v>231</v>
      </c>
      <c r="J31" s="33"/>
      <c r="K31" s="33"/>
      <c r="L31" s="33"/>
    </row>
    <row r="32" spans="1:73" x14ac:dyDescent="0.35">
      <c r="A32" s="18" t="s">
        <v>177</v>
      </c>
      <c r="B32" s="18" t="s">
        <v>3523</v>
      </c>
      <c r="C32" s="143" t="str">
        <f>IF(VLOOKUP(D32,Table16[[#All],[Player]:[2024 Card Info]],7,FALSE)&lt;&gt;"",VLOOKUP(D32,Table16[[#All],[Player]:[2024 Card Info]],7,FALSE),"")</f>
        <v>4-0</v>
      </c>
      <c r="D32" s="19" t="s">
        <v>187</v>
      </c>
      <c r="E32" s="20">
        <v>34662</v>
      </c>
      <c r="F32" s="19" t="s">
        <v>188</v>
      </c>
      <c r="G32" s="19" t="s">
        <v>189</v>
      </c>
      <c r="H32" s="26" t="s">
        <v>192</v>
      </c>
      <c r="I32" s="26" t="s">
        <v>254</v>
      </c>
      <c r="J32" s="18" t="s">
        <v>177</v>
      </c>
      <c r="K32" s="18" t="s">
        <v>190</v>
      </c>
      <c r="L32" s="18" t="s">
        <v>185</v>
      </c>
      <c r="M32" s="19" t="s">
        <v>191</v>
      </c>
      <c r="N32" s="19" t="s">
        <v>192</v>
      </c>
      <c r="O32" s="19" t="s">
        <v>193</v>
      </c>
      <c r="P32" s="19" t="s">
        <v>194</v>
      </c>
      <c r="Q32" s="19" t="s">
        <v>192</v>
      </c>
      <c r="R32" s="19" t="s">
        <v>195</v>
      </c>
      <c r="S32" s="19" t="s">
        <v>185</v>
      </c>
      <c r="T32" s="19" t="s">
        <v>196</v>
      </c>
      <c r="U32" s="19" t="s">
        <v>195</v>
      </c>
      <c r="V32" s="19" t="s">
        <v>197</v>
      </c>
      <c r="W32" s="19"/>
      <c r="X32" s="19"/>
      <c r="Y32" s="19"/>
      <c r="Z32" s="19">
        <v>0</v>
      </c>
      <c r="AA32" s="19">
        <v>0</v>
      </c>
      <c r="AB32" s="19">
        <v>0</v>
      </c>
      <c r="AC32" s="19">
        <v>0</v>
      </c>
      <c r="AD32" s="19">
        <v>0</v>
      </c>
      <c r="AE32" s="19">
        <v>0</v>
      </c>
      <c r="AF32" s="19">
        <v>0</v>
      </c>
      <c r="AG32" s="19">
        <v>0</v>
      </c>
      <c r="AH32" s="19">
        <v>0</v>
      </c>
      <c r="AI32" s="19">
        <v>0</v>
      </c>
      <c r="AJ32" s="19">
        <v>0</v>
      </c>
      <c r="AK32" s="19">
        <v>0</v>
      </c>
      <c r="AL32" s="19">
        <v>0</v>
      </c>
      <c r="AM32" s="19">
        <v>0</v>
      </c>
      <c r="AN32" s="19">
        <v>0</v>
      </c>
      <c r="AO32" s="19">
        <v>0</v>
      </c>
      <c r="AP32" s="19">
        <v>0</v>
      </c>
      <c r="AQ32" s="19">
        <v>0</v>
      </c>
      <c r="AR32" s="19">
        <v>0</v>
      </c>
      <c r="AS32" s="19">
        <v>0</v>
      </c>
      <c r="AT32" s="19">
        <v>0</v>
      </c>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row>
    <row r="33" spans="1:73" x14ac:dyDescent="0.35">
      <c r="A33" s="18" t="s">
        <v>177</v>
      </c>
      <c r="B33" s="18" t="s">
        <v>3525</v>
      </c>
      <c r="C33" s="143" t="str">
        <f>IF(VLOOKUP(D33,Table16[[#All],[Player]:[2024 Card Info]],7,FALSE)&lt;&gt;"",VLOOKUP(D33,Table16[[#All],[Player]:[2024 Card Info]],7,FALSE),"")</f>
        <v>0-7</v>
      </c>
      <c r="D33" s="19" t="s">
        <v>174</v>
      </c>
      <c r="E33" s="20">
        <v>34043</v>
      </c>
      <c r="F33" s="19" t="s">
        <v>175</v>
      </c>
      <c r="G33" s="19" t="s">
        <v>176</v>
      </c>
      <c r="H33" s="26" t="s">
        <v>461</v>
      </c>
      <c r="I33" s="26" t="s">
        <v>181</v>
      </c>
      <c r="J33" s="18" t="s">
        <v>177</v>
      </c>
      <c r="K33" s="18" t="s">
        <v>123</v>
      </c>
      <c r="L33" s="18" t="s">
        <v>178</v>
      </c>
      <c r="M33" s="19" t="s">
        <v>179</v>
      </c>
      <c r="N33" s="19" t="s">
        <v>177</v>
      </c>
      <c r="O33" s="19" t="s">
        <v>109</v>
      </c>
      <c r="P33" s="19" t="s">
        <v>180</v>
      </c>
      <c r="Q33" s="19" t="s">
        <v>177</v>
      </c>
      <c r="R33" s="19" t="s">
        <v>85</v>
      </c>
      <c r="S33" s="19" t="s">
        <v>181</v>
      </c>
      <c r="T33" s="19" t="s">
        <v>182</v>
      </c>
      <c r="U33" s="19" t="s">
        <v>85</v>
      </c>
      <c r="V33" s="19" t="s">
        <v>183</v>
      </c>
      <c r="W33" s="19" t="s">
        <v>184</v>
      </c>
      <c r="X33" s="19" t="s">
        <v>85</v>
      </c>
      <c r="Y33" s="19" t="s">
        <v>185</v>
      </c>
      <c r="Z33" s="19" t="s">
        <v>184</v>
      </c>
      <c r="AA33" s="19" t="s">
        <v>85</v>
      </c>
      <c r="AB33" s="19" t="s">
        <v>186</v>
      </c>
      <c r="AC33" s="19"/>
      <c r="AD33" s="19">
        <v>0</v>
      </c>
      <c r="AE33" s="19">
        <v>0</v>
      </c>
      <c r="AF33" s="19">
        <v>0</v>
      </c>
      <c r="AG33" s="19">
        <v>0</v>
      </c>
      <c r="AH33" s="19">
        <v>0</v>
      </c>
      <c r="AI33" s="19">
        <v>0</v>
      </c>
      <c r="AJ33" s="19">
        <v>0</v>
      </c>
      <c r="AK33" s="19">
        <v>0</v>
      </c>
      <c r="AL33" s="19">
        <v>0</v>
      </c>
      <c r="AM33" s="19">
        <v>0</v>
      </c>
      <c r="AN33" s="19">
        <v>0</v>
      </c>
      <c r="AO33" s="19">
        <v>0</v>
      </c>
      <c r="AP33" s="19">
        <v>0</v>
      </c>
      <c r="AQ33" s="19">
        <v>0</v>
      </c>
      <c r="AR33" s="19">
        <v>0</v>
      </c>
      <c r="AS33" s="19">
        <v>0</v>
      </c>
      <c r="AT33" s="19">
        <v>0</v>
      </c>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row>
    <row r="34" spans="1:73" x14ac:dyDescent="0.35">
      <c r="A34" s="31" t="s">
        <v>198</v>
      </c>
      <c r="B34" s="32" t="s">
        <v>3519</v>
      </c>
      <c r="C34" s="144" t="str">
        <f>IF(VLOOKUP(D34,Table16[[#All],[Player]:[2024 Card Info]],7,FALSE)&lt;&gt;"",VLOOKUP(D34,Table16[[#All],[Player]:[2024 Card Info]],7,FALSE),"")</f>
        <v>0-4</v>
      </c>
      <c r="D34" s="19" t="s">
        <v>199</v>
      </c>
      <c r="E34" s="27">
        <v>36545</v>
      </c>
      <c r="F34" s="28" t="s">
        <v>200</v>
      </c>
      <c r="G34" s="28" t="s">
        <v>200</v>
      </c>
      <c r="H34" s="26" t="s">
        <v>177</v>
      </c>
      <c r="I34" s="26" t="s">
        <v>201</v>
      </c>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row>
    <row r="35" spans="1:73" x14ac:dyDescent="0.35">
      <c r="A35" t="s">
        <v>192</v>
      </c>
      <c r="B35" t="s">
        <v>403</v>
      </c>
      <c r="C35" s="144" t="str">
        <f>IF(VLOOKUP(D35,Table16[[#All],[Player]:[2024 Card Info]],7,FALSE)&lt;&gt;"",VLOOKUP(D35,Table16[[#All],[Player]:[2024 Card Info]],7,FALSE),"")</f>
        <v>0-3</v>
      </c>
      <c r="D35" t="s">
        <v>3725</v>
      </c>
      <c r="E35" s="40">
        <v>37014</v>
      </c>
      <c r="F35" t="s">
        <v>4108</v>
      </c>
      <c r="G35" t="s">
        <v>5377</v>
      </c>
      <c r="H35" t="str">
        <f>IF(ISBLANK(VLOOKUP(TRIM(D35),ALL_SOMIFA!$A$1:$V$2737,8,FALSE)),"",IF(ISERROR(VLOOKUP(TRIM(D35),ALL_SOMIFA!$A$1:$V$2737,8,FALSE))," ",VLOOKUP(TRIM(D35),ALL_SOMIFA!$A$1:$V$2737,8,FALSE)))</f>
        <v/>
      </c>
      <c r="I35" t="str">
        <f>IF(ISBLANK(VLOOKUP(TRIM(D35),ALL_SOMIFA!$A$1:$V$2737,9,FALSE)),"",IF(ISERROR(VLOOKUP(TRIM(D35),ALL_SOMIFA!$A$1:$V$2737,9,FALSE))," ",VLOOKUP(TRIM(D35),ALL_SOMIFA!$A$1:$V$2737,9,FALSE)))</f>
        <v/>
      </c>
      <c r="J35" t="str">
        <f>IF(ISBLANK(VLOOKUP(TRIM(D35),ALL_SOMIFA!$A$1:$V$2737,10,FALSE)),"",IF(ISERROR(VLOOKUP(TRIM(D35),ALL_SOMIFA!$A$1:$V$2737,10,FALSE))," ",VLOOKUP(TRIM(D35),ALL_SOMIFA!$A$1:$V$2737,10,FALSE)))</f>
        <v/>
      </c>
      <c r="K35" t="str">
        <f>IF(ISBLANK(VLOOKUP(TRIM(D35),ALL_SOMIFA!$A$1:$V$2737,11,FALSE)),"",IF(ISERROR(VLOOKUP(TRIM(D35),ALL_SOMIFA!$A$1:$V$2737,11,FALSE))," ",VLOOKUP(TRIM(D35),ALL_SOMIFA!$A$1:$V$2737,11,FALSE)))</f>
        <v/>
      </c>
      <c r="L35" t="str">
        <f>IF(ISBLANK(VLOOKUP(TRIM(D35),ALL_SOMIFA!$A$1:$V$2737,12,FALSE)),"",IF(ISERROR(VLOOKUP(TRIM(D35),ALL_SOMIFA!$A$1:$V$2737,12,FALSE))," ",VLOOKUP(TRIM(D35),ALL_SOMIFA!$A$1:$V$2737,12,FALSE)))</f>
        <v/>
      </c>
      <c r="M35" t="str">
        <f>IF(ISBLANK(VLOOKUP(TRIM(D35),ALL_SOMIFA!$A$1:$V$2737,13,FALSE)),"",IF(ISERROR(VLOOKUP(TRIM(D35),ALL_SOMIFA!$A$1:$V$2737,13,FALSE))," ",VLOOKUP(TRIM(D35),ALL_SOMIFA!$A$1:$V$2737,13,FALSE)))</f>
        <v/>
      </c>
      <c r="N35" t="str">
        <f>IF(ISBLANK(VLOOKUP(TRIM(D35),ALL_SOMIFA!$A$1:$V$2737,14,FALSE)),"",IF(ISERROR(VLOOKUP(TRIM(D35),ALL_SOMIFA!$A$1:$V$2737,14,FALSE))," ",VLOOKUP(TRIM(D35),ALL_SOMIFA!$A$1:$V$2737,14,FALSE)))</f>
        <v/>
      </c>
      <c r="O35" t="str">
        <f>IF(ISBLANK(VLOOKUP(TRIM(D35),ALL_SOMIFA!$A$1:$V$2737,15,FALSE)),"",IF(ISERROR(VLOOKUP(TRIM(D35),ALL_SOMIFA!$A$1:$V$2737,15,FALSE))," ",VLOOKUP(TRIM(D35),ALL_SOMIFA!$A$1:$V$2737,15,FALSE)))</f>
        <v/>
      </c>
      <c r="P35" t="str">
        <f>IF(ISBLANK(VLOOKUP(TRIM(D35),ALL_SOMIFA!$A$1:$V$2737,16,FALSE)),"",IF(ISERROR(VLOOKUP(TRIM(D35),ALL_SOMIFA!$A$1:$V$2737,16,FALSE))," ",VLOOKUP(TRIM(D35),ALL_SOMIFA!$A$1:$V$2737,16,FALSE)))</f>
        <v/>
      </c>
      <c r="Q35" t="str">
        <f>IF(ISBLANK(VLOOKUP(TRIM(D35),ALL_SOMIFA!$A$1:$V$2737,17,FALSE)),"",IF(ISERROR(VLOOKUP(TRIM(D35),ALL_SOMIFA!$A$1:$V$2737,17,FALSE))," ",VLOOKUP(TRIM(D35),ALL_SOMIFA!$A$1:$V$2737,17,FALSE)))</f>
        <v/>
      </c>
      <c r="R35" t="str">
        <f>IF(ISBLANK(VLOOKUP(TRIM(D35),ALL_SOMIFA!$A$1:$V$2737,18,FALSE)),"",IF(ISERROR(VLOOKUP(TRIM(D35),ALL_SOMIFA!$A$1:$V$2737,18,FALSE))," ",VLOOKUP(TRIM(D35),ALL_SOMIFA!$A$1:$V$2737,18,FALSE)))</f>
        <v/>
      </c>
      <c r="S35" t="str">
        <f>IF(ISBLANK(VLOOKUP(TRIM(D35),ALL_SOMIFA!$A$1:$V$2737,19,FALSE)),"",IF(ISERROR(VLOOKUP(TRIM(D35),ALL_SOMIFA!$A$1:$V$2737,19,FALSE))," ",VLOOKUP(TRIM(D35),ALL_SOMIFA!$A$1:$V$2737,19,FALSE)))</f>
        <v/>
      </c>
      <c r="T35" t="str">
        <f>IF(ISBLANK(VLOOKUP(TRIM(D35),ALL_SOMIFA!$A$1:$V$2737,20,FALSE)),"",IF(ISERROR(VLOOKUP(TRIM(D35),ALL_SOMIFA!$A$1:$V$2737,20,FALSE))," ",VLOOKUP(TRIM(D35),ALL_SOMIFA!$A$1:$V$2737,20,FALSE)))</f>
        <v/>
      </c>
      <c r="U35" t="str">
        <f>IF(ISBLANK(VLOOKUP(TRIM(D35),ALL_SOMIFA!$A$1:$V$2737,21,FALSE)),"",IF(ISERROR(VLOOKUP(TRIM(D35),ALL_SOMIFA!$A$1:$V$2737,21,FALSE))," ",VLOOKUP(TRIM(D35),ALL_SOMIFA!$A$1:$V$2737,21,FALSE)))</f>
        <v/>
      </c>
      <c r="V35" t="str">
        <f>IF(ISBLANK(VLOOKUP(TRIM(D35),ALL_SOMIFA!$A$1:$V$2737,22,FALSE)),"",IF(ISERROR(VLOOKUP(TRIM(D35),ALL_SOMIFA!$A$1:$V$2737,22,FALSE))," ",VLOOKUP(TRIM(D35),ALL_SOMIFA!$A$1:$V$2737,22,FALSE)))</f>
        <v/>
      </c>
    </row>
    <row r="36" spans="1:73" ht="12.75" customHeight="1" x14ac:dyDescent="0.35">
      <c r="A36" s="18" t="s">
        <v>169</v>
      </c>
      <c r="B36" s="18"/>
      <c r="C36" s="143"/>
      <c r="D36" s="19" t="s">
        <v>202</v>
      </c>
      <c r="E36" s="20">
        <v>36182</v>
      </c>
      <c r="F36" s="26" t="s">
        <v>203</v>
      </c>
      <c r="G36" s="30" t="s">
        <v>204</v>
      </c>
      <c r="H36" t="s">
        <v>169</v>
      </c>
      <c r="I36" t="s">
        <v>208</v>
      </c>
      <c r="J36" s="18" t="s">
        <v>205</v>
      </c>
      <c r="K36" s="18" t="s">
        <v>206</v>
      </c>
      <c r="L36" s="18" t="s">
        <v>207</v>
      </c>
      <c r="M36" s="19" t="s">
        <v>178</v>
      </c>
      <c r="N36" s="19" t="s">
        <v>205</v>
      </c>
      <c r="O36" s="19" t="s">
        <v>206</v>
      </c>
      <c r="P36" s="30" t="s">
        <v>208</v>
      </c>
      <c r="Q36" s="19"/>
      <c r="R36" s="19"/>
      <c r="S36" s="30"/>
      <c r="T36" s="19"/>
      <c r="U36" s="19"/>
      <c r="V36" s="30"/>
      <c r="W36" s="19"/>
      <c r="X36" s="19"/>
      <c r="Y36" s="30"/>
      <c r="Z36" s="19"/>
      <c r="AA36" s="19"/>
      <c r="AB36" s="19"/>
      <c r="AC36" s="19"/>
      <c r="AD36" s="19"/>
      <c r="AE36" s="19"/>
      <c r="AF36" s="19"/>
      <c r="AG36" s="19"/>
      <c r="AH36" s="19"/>
      <c r="AI36" s="19"/>
      <c r="AJ36" s="19"/>
      <c r="AK36" s="19"/>
      <c r="AL36" s="19"/>
      <c r="AM36" s="19"/>
      <c r="AN36" s="19"/>
      <c r="AO36" s="19"/>
      <c r="AP36" s="19"/>
      <c r="AQ36" s="19"/>
      <c r="AR36" s="19"/>
      <c r="AS36" s="19"/>
      <c r="AT36" s="19"/>
    </row>
    <row r="37" spans="1:73" x14ac:dyDescent="0.35">
      <c r="A37" s="18"/>
      <c r="B37" s="18"/>
      <c r="C37" s="143"/>
      <c r="D37" s="19"/>
      <c r="E37" s="20"/>
      <c r="F37" s="19"/>
      <c r="G37" s="19"/>
      <c r="H37" s="26" t="s">
        <v>4284</v>
      </c>
      <c r="I37" s="26" t="s">
        <v>4284</v>
      </c>
      <c r="J37" s="18"/>
      <c r="K37" s="18"/>
      <c r="L37" s="18"/>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row>
    <row r="38" spans="1:73" x14ac:dyDescent="0.35">
      <c r="A38" s="18" t="s">
        <v>242</v>
      </c>
      <c r="B38" s="18" t="s">
        <v>500</v>
      </c>
      <c r="C38" s="143" t="str">
        <f>VLOOKUP(D38,Table16[[#All],[Player]:[2024 Card Info]],7,FALSE)</f>
        <v>5-10</v>
      </c>
      <c r="D38" s="26" t="s">
        <v>239</v>
      </c>
      <c r="E38" s="27">
        <v>36118</v>
      </c>
      <c r="F38" s="26" t="s">
        <v>240</v>
      </c>
      <c r="G38" s="26" t="s">
        <v>241</v>
      </c>
      <c r="H38" s="26" t="s">
        <v>242</v>
      </c>
      <c r="I38" s="26" t="s">
        <v>878</v>
      </c>
      <c r="J38" s="18" t="s">
        <v>242</v>
      </c>
      <c r="K38" s="18" t="s">
        <v>172</v>
      </c>
      <c r="L38" s="18" t="s">
        <v>181</v>
      </c>
      <c r="M38" s="26" t="s">
        <v>201</v>
      </c>
      <c r="N38" s="27"/>
      <c r="O38" s="27"/>
      <c r="P38" s="27"/>
      <c r="Q38" s="27"/>
      <c r="R38" s="29"/>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row>
    <row r="39" spans="1:73" x14ac:dyDescent="0.35">
      <c r="A39" s="19" t="s">
        <v>243</v>
      </c>
      <c r="B39" s="26" t="s">
        <v>285</v>
      </c>
      <c r="C39" s="144" t="str">
        <f>VLOOKUP(D39,Table16[[#All],[Player]:[2024 Card Info]],7,FALSE)</f>
        <v>5-1</v>
      </c>
      <c r="D39" s="19" t="s">
        <v>244</v>
      </c>
      <c r="E39" s="27">
        <v>37089</v>
      </c>
      <c r="F39" s="28" t="s">
        <v>200</v>
      </c>
      <c r="G39" s="28" t="s">
        <v>245</v>
      </c>
      <c r="H39" s="26" t="s">
        <v>243</v>
      </c>
      <c r="I39" s="26" t="s">
        <v>246</v>
      </c>
    </row>
    <row r="40" spans="1:73" x14ac:dyDescent="0.35">
      <c r="A40" t="s">
        <v>2632</v>
      </c>
      <c r="B40" t="s">
        <v>109</v>
      </c>
      <c r="C40" s="144" t="str">
        <f>VLOOKUP(D40,Table16[[#All],[Player]:[2024 Card Info]],7,FALSE)</f>
        <v>0/0-6</v>
      </c>
      <c r="D40" t="s">
        <v>3596</v>
      </c>
      <c r="E40" s="40">
        <v>37623</v>
      </c>
      <c r="F40" t="s">
        <v>4106</v>
      </c>
      <c r="G40" t="s">
        <v>5149</v>
      </c>
      <c r="H40" t="str">
        <f>IF(ISBLANK(VLOOKUP(TRIM(D40),ALL_SOMIFA!$A$1:$V$2737,8,FALSE)),"",IF(ISERROR(VLOOKUP(TRIM(D40),ALL_SOMIFA!$A$1:$V$2737,8,FALSE))," ",VLOOKUP(TRIM(D40),ALL_SOMIFA!$A$1:$V$2737,8,FALSE)))</f>
        <v/>
      </c>
      <c r="I40" t="str">
        <f>IF(ISBLANK(VLOOKUP(TRIM(D40),ALL_SOMIFA!$A$1:$V$2737,9,FALSE)),"",IF(ISERROR(VLOOKUP(TRIM(D40),ALL_SOMIFA!$A$1:$V$2737,9,FALSE))," ",VLOOKUP(TRIM(D40),ALL_SOMIFA!$A$1:$V$2737,9,FALSE)))</f>
        <v/>
      </c>
      <c r="J40" t="str">
        <f>IF(ISBLANK(VLOOKUP(TRIM(D40),ALL_SOMIFA!$A$1:$V$2737,10,FALSE)),"",IF(ISERROR(VLOOKUP(TRIM(D40),ALL_SOMIFA!$A$1:$V$2737,10,FALSE))," ",VLOOKUP(TRIM(D40),ALL_SOMIFA!$A$1:$V$2737,10,FALSE)))</f>
        <v/>
      </c>
      <c r="K40" t="str">
        <f>IF(ISBLANK(VLOOKUP(TRIM(D40),ALL_SOMIFA!$A$1:$V$2737,11,FALSE)),"",IF(ISERROR(VLOOKUP(TRIM(D40),ALL_SOMIFA!$A$1:$V$2737,11,FALSE))," ",VLOOKUP(TRIM(D40),ALL_SOMIFA!$A$1:$V$2737,11,FALSE)))</f>
        <v/>
      </c>
      <c r="L40" t="str">
        <f>IF(ISBLANK(VLOOKUP(TRIM(D40),ALL_SOMIFA!$A$1:$V$2737,12,FALSE)),"",IF(ISERROR(VLOOKUP(TRIM(D40),ALL_SOMIFA!$A$1:$V$2737,12,FALSE))," ",VLOOKUP(TRIM(D40),ALL_SOMIFA!$A$1:$V$2737,12,FALSE)))</f>
        <v/>
      </c>
      <c r="M40" t="str">
        <f>IF(ISBLANK(VLOOKUP(TRIM(D40),ALL_SOMIFA!$A$1:$V$2737,13,FALSE)),"",IF(ISERROR(VLOOKUP(TRIM(D40),ALL_SOMIFA!$A$1:$V$2737,13,FALSE))," ",VLOOKUP(TRIM(D40),ALL_SOMIFA!$A$1:$V$2737,13,FALSE)))</f>
        <v/>
      </c>
      <c r="N40" t="str">
        <f>IF(ISBLANK(VLOOKUP(TRIM(D40),ALL_SOMIFA!$A$1:$V$2737,14,FALSE)),"",IF(ISERROR(VLOOKUP(TRIM(D40),ALL_SOMIFA!$A$1:$V$2737,14,FALSE))," ",VLOOKUP(TRIM(D40),ALL_SOMIFA!$A$1:$V$2737,14,FALSE)))</f>
        <v/>
      </c>
      <c r="O40" t="str">
        <f>IF(ISBLANK(VLOOKUP(TRIM(D40),ALL_SOMIFA!$A$1:$V$2737,15,FALSE)),"",IF(ISERROR(VLOOKUP(TRIM(D40),ALL_SOMIFA!$A$1:$V$2737,15,FALSE))," ",VLOOKUP(TRIM(D40),ALL_SOMIFA!$A$1:$V$2737,15,FALSE)))</f>
        <v/>
      </c>
      <c r="P40" t="str">
        <f>IF(ISBLANK(VLOOKUP(TRIM(D40),ALL_SOMIFA!$A$1:$V$2737,16,FALSE)),"",IF(ISERROR(VLOOKUP(TRIM(D40),ALL_SOMIFA!$A$1:$V$2737,16,FALSE))," ",VLOOKUP(TRIM(D40),ALL_SOMIFA!$A$1:$V$2737,16,FALSE)))</f>
        <v/>
      </c>
      <c r="Q40" t="str">
        <f>IF(ISBLANK(VLOOKUP(TRIM(D40),ALL_SOMIFA!$A$1:$V$2737,17,FALSE)),"",IF(ISERROR(VLOOKUP(TRIM(D40),ALL_SOMIFA!$A$1:$V$2737,17,FALSE))," ",VLOOKUP(TRIM(D40),ALL_SOMIFA!$A$1:$V$2737,17,FALSE)))</f>
        <v/>
      </c>
      <c r="R40" t="str">
        <f>IF(ISBLANK(VLOOKUP(TRIM(D40),ALL_SOMIFA!$A$1:$V$2737,18,FALSE)),"",IF(ISERROR(VLOOKUP(TRIM(D40),ALL_SOMIFA!$A$1:$V$2737,18,FALSE))," ",VLOOKUP(TRIM(D40),ALL_SOMIFA!$A$1:$V$2737,18,FALSE)))</f>
        <v/>
      </c>
      <c r="S40" t="str">
        <f>IF(ISBLANK(VLOOKUP(TRIM(D40),ALL_SOMIFA!$A$1:$V$2737,19,FALSE)),"",IF(ISERROR(VLOOKUP(TRIM(D40),ALL_SOMIFA!$A$1:$V$2737,19,FALSE))," ",VLOOKUP(TRIM(D40),ALL_SOMIFA!$A$1:$V$2737,19,FALSE)))</f>
        <v/>
      </c>
      <c r="T40" t="str">
        <f>IF(ISBLANK(VLOOKUP(TRIM(D40),ALL_SOMIFA!$A$1:$V$2737,20,FALSE)),"",IF(ISERROR(VLOOKUP(TRIM(D40),ALL_SOMIFA!$A$1:$V$2737,20,FALSE))," ",VLOOKUP(TRIM(D40),ALL_SOMIFA!$A$1:$V$2737,20,FALSE)))</f>
        <v/>
      </c>
      <c r="U40" t="str">
        <f>IF(ISBLANK(VLOOKUP(TRIM(D40),ALL_SOMIFA!$A$1:$V$2737,21,FALSE)),"",IF(ISERROR(VLOOKUP(TRIM(D40),ALL_SOMIFA!$A$1:$V$2737,21,FALSE))," ",VLOOKUP(TRIM(D40),ALL_SOMIFA!$A$1:$V$2737,21,FALSE)))</f>
        <v/>
      </c>
      <c r="V40" t="str">
        <f>IF(ISBLANK(VLOOKUP(TRIM(D40),ALL_SOMIFA!$A$1:$V$2737,22,FALSE)),"",IF(ISERROR(VLOOKUP(TRIM(D40),ALL_SOMIFA!$A$1:$V$2737,22,FALSE))," ",VLOOKUP(TRIM(D40),ALL_SOMIFA!$A$1:$V$2737,22,FALSE)))</f>
        <v/>
      </c>
    </row>
    <row r="41" spans="1:73" s="25" customFormat="1" x14ac:dyDescent="0.35">
      <c r="A41" s="18" t="s">
        <v>1395</v>
      </c>
      <c r="B41" s="18" t="s">
        <v>3531</v>
      </c>
      <c r="C41" s="143" t="str">
        <f>VLOOKUP(D41,Table16[[#All],[Player]:[2024 Card Info]],7,FALSE)</f>
        <v>0/0-5</v>
      </c>
      <c r="D41" s="19" t="s">
        <v>247</v>
      </c>
      <c r="E41" s="20">
        <v>35053</v>
      </c>
      <c r="F41" s="19" t="s">
        <v>248</v>
      </c>
      <c r="G41" s="19" t="s">
        <v>249</v>
      </c>
      <c r="H41" s="26" t="s">
        <v>262</v>
      </c>
      <c r="I41" s="26" t="s">
        <v>179</v>
      </c>
      <c r="J41" s="18" t="s">
        <v>250</v>
      </c>
      <c r="K41" s="18" t="s">
        <v>165</v>
      </c>
      <c r="L41" s="18" t="s">
        <v>186</v>
      </c>
      <c r="M41" s="19" t="s">
        <v>227</v>
      </c>
      <c r="N41" s="19" t="s">
        <v>169</v>
      </c>
      <c r="O41" s="19"/>
      <c r="P41" s="19"/>
      <c r="Q41" s="19" t="s">
        <v>251</v>
      </c>
      <c r="R41" s="19" t="s">
        <v>252</v>
      </c>
      <c r="S41" s="19" t="s">
        <v>183</v>
      </c>
      <c r="T41" s="19" t="s">
        <v>242</v>
      </c>
      <c r="U41" s="19" t="s">
        <v>252</v>
      </c>
      <c r="V41" s="19" t="s">
        <v>185</v>
      </c>
      <c r="W41" s="19" t="s">
        <v>253</v>
      </c>
      <c r="X41" s="19" t="s">
        <v>252</v>
      </c>
      <c r="Y41" s="19" t="s">
        <v>254</v>
      </c>
      <c r="Z41" s="19">
        <v>0</v>
      </c>
      <c r="AA41" s="19">
        <v>0</v>
      </c>
      <c r="AB41" s="19">
        <v>0</v>
      </c>
      <c r="AC41" s="19">
        <v>0</v>
      </c>
      <c r="AD41" s="19">
        <v>0</v>
      </c>
      <c r="AE41" s="19">
        <v>0</v>
      </c>
      <c r="AF41" s="19">
        <v>0</v>
      </c>
      <c r="AG41" s="19">
        <v>0</v>
      </c>
      <c r="AH41" s="19">
        <v>0</v>
      </c>
      <c r="AI41" s="19">
        <v>0</v>
      </c>
      <c r="AJ41" s="19">
        <v>0</v>
      </c>
      <c r="AK41" s="19">
        <v>0</v>
      </c>
      <c r="AL41" s="19">
        <v>0</v>
      </c>
      <c r="AM41" s="19">
        <v>0</v>
      </c>
      <c r="AN41" s="19">
        <v>0</v>
      </c>
      <c r="AO41" s="19">
        <v>0</v>
      </c>
      <c r="AP41" s="19">
        <v>0</v>
      </c>
      <c r="AQ41" s="19">
        <v>0</v>
      </c>
      <c r="AR41" s="19">
        <v>0</v>
      </c>
      <c r="AS41" s="19">
        <v>0</v>
      </c>
      <c r="AT41" s="19">
        <v>0</v>
      </c>
    </row>
    <row r="42" spans="1:73" x14ac:dyDescent="0.35">
      <c r="A42" s="18" t="s">
        <v>1395</v>
      </c>
      <c r="B42" s="18" t="s">
        <v>3519</v>
      </c>
      <c r="C42" s="143" t="str">
        <f>VLOOKUP(D42,Table16[[#All],[Player]:[2024 Card Info]],7,FALSE)</f>
        <v>0/0-4</v>
      </c>
      <c r="D42" s="19" t="s">
        <v>255</v>
      </c>
      <c r="E42" s="20">
        <v>34059</v>
      </c>
      <c r="F42" s="19" t="s">
        <v>256</v>
      </c>
      <c r="G42" s="19" t="s">
        <v>257</v>
      </c>
      <c r="H42" s="26" t="s">
        <v>491</v>
      </c>
      <c r="I42" s="26" t="s">
        <v>992</v>
      </c>
      <c r="J42" s="18" t="s">
        <v>258</v>
      </c>
      <c r="K42" s="18" t="s">
        <v>259</v>
      </c>
      <c r="L42" s="18" t="s">
        <v>260</v>
      </c>
      <c r="M42" s="19" t="s">
        <v>260</v>
      </c>
      <c r="N42" s="19" t="s">
        <v>220</v>
      </c>
      <c r="O42" s="19" t="s">
        <v>131</v>
      </c>
      <c r="P42" s="19" t="s">
        <v>261</v>
      </c>
      <c r="Q42" s="19" t="s">
        <v>262</v>
      </c>
      <c r="R42" s="19" t="s">
        <v>259</v>
      </c>
      <c r="S42" s="19" t="s">
        <v>263</v>
      </c>
      <c r="T42" s="19" t="s">
        <v>242</v>
      </c>
      <c r="U42" s="19" t="s">
        <v>259</v>
      </c>
      <c r="V42" s="19" t="s">
        <v>254</v>
      </c>
      <c r="W42" s="19" t="s">
        <v>250</v>
      </c>
      <c r="X42" s="19" t="s">
        <v>259</v>
      </c>
      <c r="Y42" s="19" t="s">
        <v>264</v>
      </c>
      <c r="Z42" s="19" t="s">
        <v>258</v>
      </c>
      <c r="AA42" s="19" t="s">
        <v>259</v>
      </c>
      <c r="AB42" s="19" t="s">
        <v>231</v>
      </c>
      <c r="AC42" s="19">
        <v>0</v>
      </c>
      <c r="AD42" s="19">
        <v>0</v>
      </c>
      <c r="AE42" s="19">
        <v>0</v>
      </c>
      <c r="AF42" s="19">
        <v>0</v>
      </c>
      <c r="AG42" s="19">
        <v>0</v>
      </c>
      <c r="AH42" s="19">
        <v>0</v>
      </c>
      <c r="AI42" s="19">
        <v>0</v>
      </c>
      <c r="AJ42" s="19">
        <v>0</v>
      </c>
      <c r="AK42" s="19">
        <v>0</v>
      </c>
      <c r="AL42" s="19">
        <v>0</v>
      </c>
      <c r="AM42" s="19">
        <v>0</v>
      </c>
      <c r="AN42" s="19">
        <v>0</v>
      </c>
      <c r="AO42" s="19">
        <v>0</v>
      </c>
      <c r="AP42" s="19">
        <v>0</v>
      </c>
      <c r="AQ42" s="19">
        <v>0</v>
      </c>
      <c r="AR42" s="19">
        <v>0</v>
      </c>
      <c r="AS42" s="19">
        <v>0</v>
      </c>
      <c r="AT42" s="19">
        <v>0</v>
      </c>
    </row>
    <row r="43" spans="1:73" s="25" customFormat="1" ht="12.75" customHeight="1" x14ac:dyDescent="0.35">
      <c r="A43" s="18" t="s">
        <v>211</v>
      </c>
      <c r="B43" s="18" t="s">
        <v>3522</v>
      </c>
      <c r="C43" s="143" t="str">
        <f>VLOOKUP(D43,Table16[[#All],[Player]:[2024 Card Info]],7,FALSE)</f>
        <v>0-4</v>
      </c>
      <c r="D43" s="19" t="s">
        <v>3566</v>
      </c>
      <c r="E43" s="20">
        <v>34359</v>
      </c>
      <c r="F43" s="19" t="s">
        <v>265</v>
      </c>
      <c r="G43" s="19" t="s">
        <v>266</v>
      </c>
      <c r="H43" s="26" t="s">
        <v>258</v>
      </c>
      <c r="I43" s="26" t="s">
        <v>4284</v>
      </c>
      <c r="J43" s="18" t="s">
        <v>267</v>
      </c>
      <c r="K43" s="18" t="s">
        <v>268</v>
      </c>
      <c r="L43" s="18" t="s">
        <v>269</v>
      </c>
      <c r="M43" s="19" t="s">
        <v>264</v>
      </c>
      <c r="N43" s="19" t="s">
        <v>270</v>
      </c>
      <c r="O43" s="19" t="s">
        <v>271</v>
      </c>
      <c r="P43" s="19" t="s">
        <v>272</v>
      </c>
      <c r="Q43" s="19" t="s">
        <v>273</v>
      </c>
      <c r="R43" s="19" t="s">
        <v>274</v>
      </c>
      <c r="S43" s="19" t="s">
        <v>264</v>
      </c>
      <c r="T43" s="19" t="s">
        <v>273</v>
      </c>
      <c r="U43" s="19" t="s">
        <v>206</v>
      </c>
      <c r="V43" s="19" t="s">
        <v>185</v>
      </c>
      <c r="W43" s="19" t="s">
        <v>253</v>
      </c>
      <c r="X43" s="19" t="s">
        <v>275</v>
      </c>
      <c r="Y43" s="19" t="s">
        <v>254</v>
      </c>
      <c r="Z43" s="19" t="s">
        <v>273</v>
      </c>
      <c r="AA43" s="19" t="s">
        <v>275</v>
      </c>
      <c r="AB43" s="19" t="s">
        <v>231</v>
      </c>
      <c r="AC43" s="19" t="s">
        <v>276</v>
      </c>
      <c r="AD43" s="19" t="s">
        <v>275</v>
      </c>
      <c r="AE43" s="19" t="s">
        <v>277</v>
      </c>
      <c r="AF43" s="19" t="s">
        <v>276</v>
      </c>
      <c r="AG43" s="19" t="s">
        <v>275</v>
      </c>
      <c r="AH43" s="19" t="s">
        <v>277</v>
      </c>
      <c r="AI43" s="19">
        <v>0</v>
      </c>
      <c r="AJ43" s="19">
        <v>0</v>
      </c>
      <c r="AK43" s="19">
        <v>0</v>
      </c>
      <c r="AL43" s="19">
        <v>0</v>
      </c>
      <c r="AM43" s="19">
        <v>0</v>
      </c>
      <c r="AN43" s="19">
        <v>0</v>
      </c>
      <c r="AO43" s="19">
        <v>0</v>
      </c>
      <c r="AP43" s="19">
        <v>0</v>
      </c>
      <c r="AQ43" s="19">
        <v>0</v>
      </c>
      <c r="AR43" s="19">
        <v>0</v>
      </c>
      <c r="AS43" s="19">
        <v>0</v>
      </c>
      <c r="AT43" s="19">
        <v>0</v>
      </c>
    </row>
    <row r="44" spans="1:73" x14ac:dyDescent="0.35">
      <c r="A44" t="s">
        <v>1395</v>
      </c>
      <c r="B44" t="s">
        <v>81</v>
      </c>
      <c r="C44" s="143" t="str">
        <f>VLOOKUP(D44,Table16[[#All],[Player]:[2024 Card Info]],7,FALSE)</f>
        <v>0/0-2</v>
      </c>
      <c r="D44" t="s">
        <v>3640</v>
      </c>
      <c r="E44" s="40">
        <v>37147</v>
      </c>
      <c r="F44" t="s">
        <v>4107</v>
      </c>
      <c r="H44" t="str">
        <f>IF(ISBLANK(VLOOKUP(TRIM(D44),ALL_SOMIFA!$A$1:$V$2737,8,FALSE)),"",IF(ISERROR(VLOOKUP(TRIM(D44),ALL_SOMIFA!$A$1:$V$2737,8,FALSE))," ",VLOOKUP(TRIM(D44),ALL_SOMIFA!$A$1:$V$2737,8,FALSE)))</f>
        <v/>
      </c>
      <c r="I44" t="str">
        <f>IF(ISBLANK(VLOOKUP(TRIM(D44),ALL_SOMIFA!$A$1:$V$2737,9,FALSE)),"",IF(ISERROR(VLOOKUP(TRIM(D44),ALL_SOMIFA!$A$1:$V$2737,9,FALSE))," ",VLOOKUP(TRIM(D44),ALL_SOMIFA!$A$1:$V$2737,9,FALSE)))</f>
        <v/>
      </c>
      <c r="J44" t="str">
        <f>IF(ISBLANK(VLOOKUP(TRIM(D44),ALL_SOMIFA!$A$1:$V$2737,10,FALSE)),"",IF(ISERROR(VLOOKUP(TRIM(D44),ALL_SOMIFA!$A$1:$V$2737,10,FALSE))," ",VLOOKUP(TRIM(D44),ALL_SOMIFA!$A$1:$V$2737,10,FALSE)))</f>
        <v/>
      </c>
      <c r="K44" t="str">
        <f>IF(ISBLANK(VLOOKUP(TRIM(D44),ALL_SOMIFA!$A$1:$V$2737,11,FALSE)),"",IF(ISERROR(VLOOKUP(TRIM(D44),ALL_SOMIFA!$A$1:$V$2737,11,FALSE))," ",VLOOKUP(TRIM(D44),ALL_SOMIFA!$A$1:$V$2737,11,FALSE)))</f>
        <v/>
      </c>
      <c r="L44" t="str">
        <f>IF(ISBLANK(VLOOKUP(TRIM(D44),ALL_SOMIFA!$A$1:$V$2737,12,FALSE)),"",IF(ISERROR(VLOOKUP(TRIM(D44),ALL_SOMIFA!$A$1:$V$2737,12,FALSE))," ",VLOOKUP(TRIM(D44),ALL_SOMIFA!$A$1:$V$2737,12,FALSE)))</f>
        <v/>
      </c>
      <c r="M44" t="str">
        <f>IF(ISBLANK(VLOOKUP(TRIM(D44),ALL_SOMIFA!$A$1:$V$2737,13,FALSE)),"",IF(ISERROR(VLOOKUP(TRIM(D44),ALL_SOMIFA!$A$1:$V$2737,13,FALSE))," ",VLOOKUP(TRIM(D44),ALL_SOMIFA!$A$1:$V$2737,13,FALSE)))</f>
        <v/>
      </c>
      <c r="N44" t="str">
        <f>IF(ISBLANK(VLOOKUP(TRIM(D44),ALL_SOMIFA!$A$1:$V$2737,14,FALSE)),"",IF(ISERROR(VLOOKUP(TRIM(D44),ALL_SOMIFA!$A$1:$V$2737,14,FALSE))," ",VLOOKUP(TRIM(D44),ALL_SOMIFA!$A$1:$V$2737,14,FALSE)))</f>
        <v/>
      </c>
      <c r="O44" t="str">
        <f>IF(ISBLANK(VLOOKUP(TRIM(D44),ALL_SOMIFA!$A$1:$V$2737,15,FALSE)),"",IF(ISERROR(VLOOKUP(TRIM(D44),ALL_SOMIFA!$A$1:$V$2737,15,FALSE))," ",VLOOKUP(TRIM(D44),ALL_SOMIFA!$A$1:$V$2737,15,FALSE)))</f>
        <v/>
      </c>
      <c r="P44" t="str">
        <f>IF(ISBLANK(VLOOKUP(TRIM(D44),ALL_SOMIFA!$A$1:$V$2737,16,FALSE)),"",IF(ISERROR(VLOOKUP(TRIM(D44),ALL_SOMIFA!$A$1:$V$2737,16,FALSE))," ",VLOOKUP(TRIM(D44),ALL_SOMIFA!$A$1:$V$2737,16,FALSE)))</f>
        <v/>
      </c>
      <c r="Q44" t="str">
        <f>IF(ISBLANK(VLOOKUP(TRIM(D44),ALL_SOMIFA!$A$1:$V$2737,17,FALSE)),"",IF(ISERROR(VLOOKUP(TRIM(D44),ALL_SOMIFA!$A$1:$V$2737,17,FALSE))," ",VLOOKUP(TRIM(D44),ALL_SOMIFA!$A$1:$V$2737,17,FALSE)))</f>
        <v/>
      </c>
      <c r="R44" t="str">
        <f>IF(ISBLANK(VLOOKUP(TRIM(D44),ALL_SOMIFA!$A$1:$V$2737,18,FALSE)),"",IF(ISERROR(VLOOKUP(TRIM(D44),ALL_SOMIFA!$A$1:$V$2737,18,FALSE))," ",VLOOKUP(TRIM(D44),ALL_SOMIFA!$A$1:$V$2737,18,FALSE)))</f>
        <v/>
      </c>
      <c r="S44" t="str">
        <f>IF(ISBLANK(VLOOKUP(TRIM(D44),ALL_SOMIFA!$A$1:$V$2737,19,FALSE)),"",IF(ISERROR(VLOOKUP(TRIM(D44),ALL_SOMIFA!$A$1:$V$2737,19,FALSE))," ",VLOOKUP(TRIM(D44),ALL_SOMIFA!$A$1:$V$2737,19,FALSE)))</f>
        <v/>
      </c>
      <c r="T44" t="str">
        <f>IF(ISBLANK(VLOOKUP(TRIM(D44),ALL_SOMIFA!$A$1:$V$2737,20,FALSE)),"",IF(ISERROR(VLOOKUP(TRIM(D44),ALL_SOMIFA!$A$1:$V$2737,20,FALSE))," ",VLOOKUP(TRIM(D44),ALL_SOMIFA!$A$1:$V$2737,20,FALSE)))</f>
        <v/>
      </c>
      <c r="U44" t="str">
        <f>IF(ISBLANK(VLOOKUP(TRIM(D44),ALL_SOMIFA!$A$1:$V$2737,21,FALSE)),"",IF(ISERROR(VLOOKUP(TRIM(D44),ALL_SOMIFA!$A$1:$V$2737,21,FALSE))," ",VLOOKUP(TRIM(D44),ALL_SOMIFA!$A$1:$V$2737,21,FALSE)))</f>
        <v/>
      </c>
      <c r="V44" t="str">
        <f>IF(ISBLANK(VLOOKUP(TRIM(D44),ALL_SOMIFA!$A$1:$V$2737,22,FALSE)),"",IF(ISERROR(VLOOKUP(TRIM(D44),ALL_SOMIFA!$A$1:$V$2737,22,FALSE))," ",VLOOKUP(TRIM(D44),ALL_SOMIFA!$A$1:$V$2737,22,FALSE)))</f>
        <v/>
      </c>
    </row>
    <row r="45" spans="1:73" x14ac:dyDescent="0.35">
      <c r="A45" s="18" t="s">
        <v>2632</v>
      </c>
      <c r="B45" s="18" t="s">
        <v>285</v>
      </c>
      <c r="C45" s="143" t="str">
        <f>VLOOKUP(D45,Table16[[#All],[Player]:[2024 Card Info]],7,FALSE)</f>
        <v>0/0-0</v>
      </c>
      <c r="D45" s="22" t="s">
        <v>286</v>
      </c>
      <c r="E45" s="23">
        <v>36708</v>
      </c>
      <c r="F45" s="24" t="s">
        <v>171</v>
      </c>
      <c r="G45" s="22" t="s">
        <v>287</v>
      </c>
      <c r="H45" s="26" t="s">
        <v>258</v>
      </c>
      <c r="I45" s="26" t="s">
        <v>484</v>
      </c>
      <c r="J45" s="18" t="s">
        <v>273</v>
      </c>
      <c r="K45" s="18" t="s">
        <v>158</v>
      </c>
      <c r="L45" s="18" t="s">
        <v>231</v>
      </c>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row>
    <row r="46" spans="1:73" x14ac:dyDescent="0.35">
      <c r="A46" t="s">
        <v>304</v>
      </c>
      <c r="B46" t="s">
        <v>3520</v>
      </c>
      <c r="C46" s="143" t="str">
        <f>VLOOKUP(D46,Table16[[#All],[Player]:[2024 Card Info]],7,FALSE)</f>
        <v>00-0</v>
      </c>
      <c r="D46" t="s">
        <v>3675</v>
      </c>
      <c r="E46" s="40">
        <v>36974</v>
      </c>
      <c r="F46" t="s">
        <v>4063</v>
      </c>
      <c r="G46" s="102" t="s">
        <v>5146</v>
      </c>
      <c r="H46" t="str">
        <f>IF(ISBLANK(VLOOKUP(TRIM(D46),ALL_SOMIFA!$A$1:$V$2737,8,FALSE)),"",IF(ISERROR(VLOOKUP(TRIM(D46),ALL_SOMIFA!$A$1:$V$2737,8,FALSE))," ",VLOOKUP(TRIM(D46),ALL_SOMIFA!$A$1:$V$2737,8,FALSE)))</f>
        <v/>
      </c>
      <c r="I46" t="str">
        <f>IF(ISBLANK(VLOOKUP(TRIM(D46),ALL_SOMIFA!$A$1:$V$2737,9,FALSE)),"",IF(ISERROR(VLOOKUP(TRIM(D46),ALL_SOMIFA!$A$1:$V$2737,9,FALSE))," ",VLOOKUP(TRIM(D46),ALL_SOMIFA!$A$1:$V$2737,9,FALSE)))</f>
        <v/>
      </c>
      <c r="J46" t="str">
        <f>IF(ISBLANK(VLOOKUP(TRIM(D46),ALL_SOMIFA!$A$1:$V$2737,10,FALSE)),"",IF(ISERROR(VLOOKUP(TRIM(D46),ALL_SOMIFA!$A$1:$V$2737,10,FALSE))," ",VLOOKUP(TRIM(D46),ALL_SOMIFA!$A$1:$V$2737,10,FALSE)))</f>
        <v/>
      </c>
      <c r="K46" t="str">
        <f>IF(ISBLANK(VLOOKUP(TRIM(D46),ALL_SOMIFA!$A$1:$V$2737,11,FALSE)),"",IF(ISERROR(VLOOKUP(TRIM(D46),ALL_SOMIFA!$A$1:$V$2737,11,FALSE))," ",VLOOKUP(TRIM(D46),ALL_SOMIFA!$A$1:$V$2737,11,FALSE)))</f>
        <v/>
      </c>
      <c r="L46" t="str">
        <f>IF(ISBLANK(VLOOKUP(TRIM(D46),ALL_SOMIFA!$A$1:$V$2737,12,FALSE)),"",IF(ISERROR(VLOOKUP(TRIM(D46),ALL_SOMIFA!$A$1:$V$2737,12,FALSE))," ",VLOOKUP(TRIM(D46),ALL_SOMIFA!$A$1:$V$2737,12,FALSE)))</f>
        <v/>
      </c>
      <c r="M46" t="str">
        <f>IF(ISBLANK(VLOOKUP(TRIM(D46),ALL_SOMIFA!$A$1:$V$2737,13,FALSE)),"",IF(ISERROR(VLOOKUP(TRIM(D46),ALL_SOMIFA!$A$1:$V$2737,13,FALSE))," ",VLOOKUP(TRIM(D46),ALL_SOMIFA!$A$1:$V$2737,13,FALSE)))</f>
        <v/>
      </c>
      <c r="N46" t="str">
        <f>IF(ISBLANK(VLOOKUP(TRIM(D46),ALL_SOMIFA!$A$1:$V$2737,14,FALSE)),"",IF(ISERROR(VLOOKUP(TRIM(D46),ALL_SOMIFA!$A$1:$V$2737,14,FALSE))," ",VLOOKUP(TRIM(D46),ALL_SOMIFA!$A$1:$V$2737,14,FALSE)))</f>
        <v/>
      </c>
      <c r="O46" t="str">
        <f>IF(ISBLANK(VLOOKUP(TRIM(D46),ALL_SOMIFA!$A$1:$V$2737,15,FALSE)),"",IF(ISERROR(VLOOKUP(TRIM(D46),ALL_SOMIFA!$A$1:$V$2737,15,FALSE))," ",VLOOKUP(TRIM(D46),ALL_SOMIFA!$A$1:$V$2737,15,FALSE)))</f>
        <v/>
      </c>
      <c r="P46" t="str">
        <f>IF(ISBLANK(VLOOKUP(TRIM(D46),ALL_SOMIFA!$A$1:$V$2737,16,FALSE)),"",IF(ISERROR(VLOOKUP(TRIM(D46),ALL_SOMIFA!$A$1:$V$2737,16,FALSE))," ",VLOOKUP(TRIM(D46),ALL_SOMIFA!$A$1:$V$2737,16,FALSE)))</f>
        <v/>
      </c>
      <c r="Q46" t="str">
        <f>IF(ISBLANK(VLOOKUP(TRIM(D46),ALL_SOMIFA!$A$1:$V$2737,17,FALSE)),"",IF(ISERROR(VLOOKUP(TRIM(D46),ALL_SOMIFA!$A$1:$V$2737,17,FALSE))," ",VLOOKUP(TRIM(D46),ALL_SOMIFA!$A$1:$V$2737,17,FALSE)))</f>
        <v/>
      </c>
      <c r="R46" t="str">
        <f>IF(ISBLANK(VLOOKUP(TRIM(D46),ALL_SOMIFA!$A$1:$V$2737,18,FALSE)),"",IF(ISERROR(VLOOKUP(TRIM(D46),ALL_SOMIFA!$A$1:$V$2737,18,FALSE))," ",VLOOKUP(TRIM(D46),ALL_SOMIFA!$A$1:$V$2737,18,FALSE)))</f>
        <v/>
      </c>
      <c r="S46" t="str">
        <f>IF(ISBLANK(VLOOKUP(TRIM(D46),ALL_SOMIFA!$A$1:$V$2737,19,FALSE)),"",IF(ISERROR(VLOOKUP(TRIM(D46),ALL_SOMIFA!$A$1:$V$2737,19,FALSE))," ",VLOOKUP(TRIM(D46),ALL_SOMIFA!$A$1:$V$2737,19,FALSE)))</f>
        <v/>
      </c>
      <c r="T46" t="str">
        <f>IF(ISBLANK(VLOOKUP(TRIM(D46),ALL_SOMIFA!$A$1:$V$2737,20,FALSE)),"",IF(ISERROR(VLOOKUP(TRIM(D46),ALL_SOMIFA!$A$1:$V$2737,20,FALSE))," ",VLOOKUP(TRIM(D46),ALL_SOMIFA!$A$1:$V$2737,20,FALSE)))</f>
        <v/>
      </c>
      <c r="U46" t="str">
        <f>IF(ISBLANK(VLOOKUP(TRIM(D46),ALL_SOMIFA!$A$1:$V$2737,21,FALSE)),"",IF(ISERROR(VLOOKUP(TRIM(D46),ALL_SOMIFA!$A$1:$V$2737,21,FALSE))," ",VLOOKUP(TRIM(D46),ALL_SOMIFA!$A$1:$V$2737,21,FALSE)))</f>
        <v/>
      </c>
      <c r="V46" t="str">
        <f>IF(ISBLANK(VLOOKUP(TRIM(D46),ALL_SOMIFA!$A$1:$V$2737,22,FALSE)),"",IF(ISERROR(VLOOKUP(TRIM(D46),ALL_SOMIFA!$A$1:$V$2737,22,FALSE))," ",VLOOKUP(TRIM(D46),ALL_SOMIFA!$A$1:$V$2737,22,FALSE)))</f>
        <v/>
      </c>
    </row>
    <row r="47" spans="1:73" s="25" customFormat="1" x14ac:dyDescent="0.35">
      <c r="A47" s="18"/>
      <c r="B47" s="18"/>
      <c r="C47" s="143"/>
      <c r="D47" s="19"/>
      <c r="E47" s="20"/>
      <c r="F47" s="19"/>
      <c r="G47" s="19"/>
      <c r="H47" s="26" t="s">
        <v>4284</v>
      </c>
      <c r="I47" s="26"/>
      <c r="J47" s="18"/>
      <c r="K47" s="18"/>
      <c r="L47" s="18"/>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row>
    <row r="48" spans="1:73" s="25" customFormat="1" x14ac:dyDescent="0.35">
      <c r="A48" s="31" t="s">
        <v>292</v>
      </c>
      <c r="B48" s="32" t="s">
        <v>3524</v>
      </c>
      <c r="C48" s="144" t="str">
        <f>VLOOKUP(D48,Table16[[#All],[Player]:[2024 Card Info]],7,FALSE)</f>
        <v>54-5</v>
      </c>
      <c r="D48" s="19" t="s">
        <v>312</v>
      </c>
      <c r="E48" s="27">
        <v>35460</v>
      </c>
      <c r="F48" s="28" t="s">
        <v>107</v>
      </c>
      <c r="G48" s="28" t="s">
        <v>313</v>
      </c>
      <c r="H48" s="26" t="s">
        <v>292</v>
      </c>
      <c r="I48" s="26" t="s">
        <v>314</v>
      </c>
      <c r="J48" s="33"/>
      <c r="K48" s="33"/>
      <c r="L48" s="33"/>
    </row>
    <row r="49" spans="1:73" ht="12.75" customHeight="1" x14ac:dyDescent="0.35">
      <c r="A49" s="18" t="s">
        <v>654</v>
      </c>
      <c r="B49" s="18" t="s">
        <v>860</v>
      </c>
      <c r="C49" s="143" t="str">
        <f>VLOOKUP(D49,Table16[[#All],[Player]:[2024 Card Info]],7,FALSE)</f>
        <v>46-4</v>
      </c>
      <c r="D49" s="22" t="s">
        <v>290</v>
      </c>
      <c r="E49" s="23">
        <v>36068</v>
      </c>
      <c r="F49" s="24" t="s">
        <v>291</v>
      </c>
      <c r="G49" s="22" t="s">
        <v>84</v>
      </c>
      <c r="H49" s="26" t="s">
        <v>4389</v>
      </c>
      <c r="I49" s="26" t="s">
        <v>781</v>
      </c>
      <c r="J49" s="18" t="s">
        <v>292</v>
      </c>
      <c r="K49" s="18" t="s">
        <v>96</v>
      </c>
      <c r="L49" s="18" t="s">
        <v>293</v>
      </c>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row>
    <row r="50" spans="1:73" x14ac:dyDescent="0.35">
      <c r="A50" s="18" t="s">
        <v>304</v>
      </c>
      <c r="B50" s="18" t="s">
        <v>3530</v>
      </c>
      <c r="C50" s="143" t="str">
        <f>VLOOKUP(D50,Table16[[#All],[Player]:[2024 Card Info]],7,FALSE)</f>
        <v>44-0</v>
      </c>
      <c r="D50" s="19" t="s">
        <v>302</v>
      </c>
      <c r="E50" s="20">
        <v>34779</v>
      </c>
      <c r="F50" s="19" t="s">
        <v>140</v>
      </c>
      <c r="G50" s="19" t="s">
        <v>303</v>
      </c>
      <c r="H50" s="26" t="s">
        <v>276</v>
      </c>
      <c r="I50" s="26" t="s">
        <v>305</v>
      </c>
      <c r="J50" s="18" t="s">
        <v>304</v>
      </c>
      <c r="K50" s="18" t="s">
        <v>252</v>
      </c>
      <c r="L50" s="18" t="s">
        <v>305</v>
      </c>
      <c r="M50" s="19" t="s">
        <v>306</v>
      </c>
      <c r="N50" s="19" t="s">
        <v>307</v>
      </c>
      <c r="O50" s="19" t="s">
        <v>308</v>
      </c>
      <c r="P50" s="19" t="s">
        <v>309</v>
      </c>
      <c r="Q50" s="19" t="s">
        <v>307</v>
      </c>
      <c r="R50" s="19" t="s">
        <v>135</v>
      </c>
      <c r="S50" s="19" t="s">
        <v>310</v>
      </c>
      <c r="T50" s="19" t="s">
        <v>307</v>
      </c>
      <c r="U50" s="19" t="s">
        <v>135</v>
      </c>
      <c r="V50" s="19" t="s">
        <v>310</v>
      </c>
      <c r="W50" s="19"/>
      <c r="X50" s="19"/>
      <c r="Y50" s="19"/>
      <c r="Z50" s="19">
        <v>0</v>
      </c>
      <c r="AA50" s="19">
        <v>0</v>
      </c>
      <c r="AB50" s="19">
        <v>0</v>
      </c>
      <c r="AC50" s="19">
        <v>0</v>
      </c>
      <c r="AD50" s="19">
        <v>0</v>
      </c>
      <c r="AE50" s="19">
        <v>0</v>
      </c>
      <c r="AF50" s="19">
        <v>0</v>
      </c>
      <c r="AG50" s="19">
        <v>0</v>
      </c>
      <c r="AH50" s="19">
        <v>0</v>
      </c>
      <c r="AI50" s="19">
        <v>0</v>
      </c>
      <c r="AJ50" s="19">
        <v>0</v>
      </c>
      <c r="AK50" s="19">
        <v>0</v>
      </c>
      <c r="AL50" s="19">
        <v>0</v>
      </c>
      <c r="AM50" s="19">
        <v>0</v>
      </c>
      <c r="AN50" s="19">
        <v>0</v>
      </c>
      <c r="AO50" s="19">
        <v>0</v>
      </c>
      <c r="AP50" s="19">
        <v>0</v>
      </c>
      <c r="AQ50" s="19">
        <v>0</v>
      </c>
      <c r="AR50" s="19">
        <v>0</v>
      </c>
      <c r="AS50" s="19">
        <v>0</v>
      </c>
      <c r="AT50" s="19">
        <v>0</v>
      </c>
    </row>
    <row r="51" spans="1:73" x14ac:dyDescent="0.35">
      <c r="A51" t="s">
        <v>304</v>
      </c>
      <c r="B51" t="s">
        <v>308</v>
      </c>
      <c r="C51" s="143" t="str">
        <f>VLOOKUP(D51,Table16[[#All],[Player]:[2024 Card Info]],7,FALSE)</f>
        <v>05-6</v>
      </c>
      <c r="D51" t="s">
        <v>3592</v>
      </c>
      <c r="E51" s="40">
        <v>37212</v>
      </c>
      <c r="F51" t="s">
        <v>3986</v>
      </c>
      <c r="G51" s="22" t="s">
        <v>5173</v>
      </c>
      <c r="H51" t="str">
        <f>IF(ISBLANK(VLOOKUP(TRIM(D51),ALL_SOMIFA!$A$1:$V$2737,8,FALSE)),"",IF(ISERROR(VLOOKUP(TRIM(D51),ALL_SOMIFA!$A$1:$V$2737,8,FALSE))," ",VLOOKUP(TRIM(D51),ALL_SOMIFA!$A$1:$V$2737,8,FALSE)))</f>
        <v/>
      </c>
      <c r="I51" t="str">
        <f>IF(ISBLANK(VLOOKUP(TRIM(D51),ALL_SOMIFA!$A$1:$V$2737,9,FALSE)),"",IF(ISERROR(VLOOKUP(TRIM(D51),ALL_SOMIFA!$A$1:$V$2737,9,FALSE))," ",VLOOKUP(TRIM(D51),ALL_SOMIFA!$A$1:$V$2737,9,FALSE)))</f>
        <v/>
      </c>
      <c r="J51" t="str">
        <f>IF(ISBLANK(VLOOKUP(TRIM(D51),ALL_SOMIFA!$A$1:$V$2737,10,FALSE)),"",IF(ISERROR(VLOOKUP(TRIM(D51),ALL_SOMIFA!$A$1:$V$2737,10,FALSE))," ",VLOOKUP(TRIM(D51),ALL_SOMIFA!$A$1:$V$2737,10,FALSE)))</f>
        <v/>
      </c>
      <c r="K51" t="str">
        <f>IF(ISBLANK(VLOOKUP(TRIM(D51),ALL_SOMIFA!$A$1:$V$2737,11,FALSE)),"",IF(ISERROR(VLOOKUP(TRIM(D51),ALL_SOMIFA!$A$1:$V$2737,11,FALSE))," ",VLOOKUP(TRIM(D51),ALL_SOMIFA!$A$1:$V$2737,11,FALSE)))</f>
        <v/>
      </c>
      <c r="L51" t="str">
        <f>IF(ISBLANK(VLOOKUP(TRIM(D51),ALL_SOMIFA!$A$1:$V$2737,12,FALSE)),"",IF(ISERROR(VLOOKUP(TRIM(D51),ALL_SOMIFA!$A$1:$V$2737,12,FALSE))," ",VLOOKUP(TRIM(D51),ALL_SOMIFA!$A$1:$V$2737,12,FALSE)))</f>
        <v/>
      </c>
      <c r="M51" t="str">
        <f>IF(ISBLANK(VLOOKUP(TRIM(D51),ALL_SOMIFA!$A$1:$V$2737,13,FALSE)),"",IF(ISERROR(VLOOKUP(TRIM(D51),ALL_SOMIFA!$A$1:$V$2737,13,FALSE))," ",VLOOKUP(TRIM(D51),ALL_SOMIFA!$A$1:$V$2737,13,FALSE)))</f>
        <v/>
      </c>
      <c r="N51" t="str">
        <f>IF(ISBLANK(VLOOKUP(TRIM(D51),ALL_SOMIFA!$A$1:$V$2737,14,FALSE)),"",IF(ISERROR(VLOOKUP(TRIM(D51),ALL_SOMIFA!$A$1:$V$2737,14,FALSE))," ",VLOOKUP(TRIM(D51),ALL_SOMIFA!$A$1:$V$2737,14,FALSE)))</f>
        <v/>
      </c>
      <c r="O51" t="str">
        <f>IF(ISBLANK(VLOOKUP(TRIM(D51),ALL_SOMIFA!$A$1:$V$2737,15,FALSE)),"",IF(ISERROR(VLOOKUP(TRIM(D51),ALL_SOMIFA!$A$1:$V$2737,15,FALSE))," ",VLOOKUP(TRIM(D51),ALL_SOMIFA!$A$1:$V$2737,15,FALSE)))</f>
        <v/>
      </c>
      <c r="P51" t="str">
        <f>IF(ISBLANK(VLOOKUP(TRIM(D51),ALL_SOMIFA!$A$1:$V$2737,16,FALSE)),"",IF(ISERROR(VLOOKUP(TRIM(D51),ALL_SOMIFA!$A$1:$V$2737,16,FALSE))," ",VLOOKUP(TRIM(D51),ALL_SOMIFA!$A$1:$V$2737,16,FALSE)))</f>
        <v/>
      </c>
      <c r="Q51" t="str">
        <f>IF(ISBLANK(VLOOKUP(TRIM(D51),ALL_SOMIFA!$A$1:$V$2737,17,FALSE)),"",IF(ISERROR(VLOOKUP(TRIM(D51),ALL_SOMIFA!$A$1:$V$2737,17,FALSE))," ",VLOOKUP(TRIM(D51),ALL_SOMIFA!$A$1:$V$2737,17,FALSE)))</f>
        <v/>
      </c>
      <c r="R51" t="str">
        <f>IF(ISBLANK(VLOOKUP(TRIM(D51),ALL_SOMIFA!$A$1:$V$2737,18,FALSE)),"",IF(ISERROR(VLOOKUP(TRIM(D51),ALL_SOMIFA!$A$1:$V$2737,18,FALSE))," ",VLOOKUP(TRIM(D51),ALL_SOMIFA!$A$1:$V$2737,18,FALSE)))</f>
        <v/>
      </c>
      <c r="S51" t="str">
        <f>IF(ISBLANK(VLOOKUP(TRIM(D51),ALL_SOMIFA!$A$1:$V$2737,19,FALSE)),"",IF(ISERROR(VLOOKUP(TRIM(D51),ALL_SOMIFA!$A$1:$V$2737,19,FALSE))," ",VLOOKUP(TRIM(D51),ALL_SOMIFA!$A$1:$V$2737,19,FALSE)))</f>
        <v/>
      </c>
      <c r="T51" t="str">
        <f>IF(ISBLANK(VLOOKUP(TRIM(D51),ALL_SOMIFA!$A$1:$V$2737,20,FALSE)),"",IF(ISERROR(VLOOKUP(TRIM(D51),ALL_SOMIFA!$A$1:$V$2737,20,FALSE))," ",VLOOKUP(TRIM(D51),ALL_SOMIFA!$A$1:$V$2737,20,FALSE)))</f>
        <v/>
      </c>
      <c r="U51" t="str">
        <f>IF(ISBLANK(VLOOKUP(TRIM(D51),ALL_SOMIFA!$A$1:$V$2737,21,FALSE)),"",IF(ISERROR(VLOOKUP(TRIM(D51),ALL_SOMIFA!$A$1:$V$2737,21,FALSE))," ",VLOOKUP(TRIM(D51),ALL_SOMIFA!$A$1:$V$2737,21,FALSE)))</f>
        <v/>
      </c>
      <c r="V51" t="str">
        <f>IF(ISBLANK(VLOOKUP(TRIM(D51),ALL_SOMIFA!$A$1:$V$2737,22,FALSE)),"",IF(ISERROR(VLOOKUP(TRIM(D51),ALL_SOMIFA!$A$1:$V$2737,22,FALSE))," ",VLOOKUP(TRIM(D51),ALL_SOMIFA!$A$1:$V$2737,22,FALSE)))</f>
        <v/>
      </c>
    </row>
    <row r="52" spans="1:73" x14ac:dyDescent="0.35">
      <c r="A52" t="s">
        <v>480</v>
      </c>
      <c r="B52" t="s">
        <v>3517</v>
      </c>
      <c r="C52" s="143" t="str">
        <f>VLOOKUP(D52,Table16[[#All],[Player]:[2024 Card Info]],7,FALSE)</f>
        <v>04-7</v>
      </c>
      <c r="D52" t="s">
        <v>3591</v>
      </c>
      <c r="E52" s="40">
        <v>35915</v>
      </c>
      <c r="F52" t="s">
        <v>3960</v>
      </c>
      <c r="G52" s="102" t="s">
        <v>5146</v>
      </c>
      <c r="H52" t="str">
        <f>IF(ISBLANK(VLOOKUP(TRIM(D52),ALL_SOMIFA!$A$1:$V$2737,8,FALSE)),"",IF(ISERROR(VLOOKUP(TRIM(D52),ALL_SOMIFA!$A$1:$V$2737,8,FALSE))," ",VLOOKUP(TRIM(D52),ALL_SOMIFA!$A$1:$V$2737,8,FALSE)))</f>
        <v/>
      </c>
      <c r="I52" t="str">
        <f>IF(ISBLANK(VLOOKUP(TRIM(D52),ALL_SOMIFA!$A$1:$V$2737,9,FALSE)),"",IF(ISERROR(VLOOKUP(TRIM(D52),ALL_SOMIFA!$A$1:$V$2737,9,FALSE))," ",VLOOKUP(TRIM(D52),ALL_SOMIFA!$A$1:$V$2737,9,FALSE)))</f>
        <v/>
      </c>
      <c r="J52" t="str">
        <f>IF(ISBLANK(VLOOKUP(TRIM(D52),ALL_SOMIFA!$A$1:$V$2737,10,FALSE)),"",IF(ISERROR(VLOOKUP(TRIM(D52),ALL_SOMIFA!$A$1:$V$2737,10,FALSE))," ",VLOOKUP(TRIM(D52),ALL_SOMIFA!$A$1:$V$2737,10,FALSE)))</f>
        <v/>
      </c>
      <c r="K52" t="str">
        <f>IF(ISBLANK(VLOOKUP(TRIM(D52),ALL_SOMIFA!$A$1:$V$2737,11,FALSE)),"",IF(ISERROR(VLOOKUP(TRIM(D52),ALL_SOMIFA!$A$1:$V$2737,11,FALSE))," ",VLOOKUP(TRIM(D52),ALL_SOMIFA!$A$1:$V$2737,11,FALSE)))</f>
        <v/>
      </c>
      <c r="L52" t="str">
        <f>IF(ISBLANK(VLOOKUP(TRIM(D52),ALL_SOMIFA!$A$1:$V$2737,12,FALSE)),"",IF(ISERROR(VLOOKUP(TRIM(D52),ALL_SOMIFA!$A$1:$V$2737,12,FALSE))," ",VLOOKUP(TRIM(D52),ALL_SOMIFA!$A$1:$V$2737,12,FALSE)))</f>
        <v/>
      </c>
      <c r="M52" t="str">
        <f>IF(ISBLANK(VLOOKUP(TRIM(D52),ALL_SOMIFA!$A$1:$V$2737,13,FALSE)),"",IF(ISERROR(VLOOKUP(TRIM(D52),ALL_SOMIFA!$A$1:$V$2737,13,FALSE))," ",VLOOKUP(TRIM(D52),ALL_SOMIFA!$A$1:$V$2737,13,FALSE)))</f>
        <v/>
      </c>
      <c r="N52" t="str">
        <f>IF(ISBLANK(VLOOKUP(TRIM(D52),ALL_SOMIFA!$A$1:$V$2737,14,FALSE)),"",IF(ISERROR(VLOOKUP(TRIM(D52),ALL_SOMIFA!$A$1:$V$2737,14,FALSE))," ",VLOOKUP(TRIM(D52),ALL_SOMIFA!$A$1:$V$2737,14,FALSE)))</f>
        <v/>
      </c>
      <c r="O52" t="str">
        <f>IF(ISBLANK(VLOOKUP(TRIM(D52),ALL_SOMIFA!$A$1:$V$2737,15,FALSE)),"",IF(ISERROR(VLOOKUP(TRIM(D52),ALL_SOMIFA!$A$1:$V$2737,15,FALSE))," ",VLOOKUP(TRIM(D52),ALL_SOMIFA!$A$1:$V$2737,15,FALSE)))</f>
        <v/>
      </c>
      <c r="P52" t="str">
        <f>IF(ISBLANK(VLOOKUP(TRIM(D52),ALL_SOMIFA!$A$1:$V$2737,16,FALSE)),"",IF(ISERROR(VLOOKUP(TRIM(D52),ALL_SOMIFA!$A$1:$V$2737,16,FALSE))," ",VLOOKUP(TRIM(D52),ALL_SOMIFA!$A$1:$V$2737,16,FALSE)))</f>
        <v/>
      </c>
      <c r="Q52" t="str">
        <f>IF(ISBLANK(VLOOKUP(TRIM(D52),ALL_SOMIFA!$A$1:$V$2737,17,FALSE)),"",IF(ISERROR(VLOOKUP(TRIM(D52),ALL_SOMIFA!$A$1:$V$2737,17,FALSE))," ",VLOOKUP(TRIM(D52),ALL_SOMIFA!$A$1:$V$2737,17,FALSE)))</f>
        <v/>
      </c>
      <c r="R52" t="str">
        <f>IF(ISBLANK(VLOOKUP(TRIM(D52),ALL_SOMIFA!$A$1:$V$2737,18,FALSE)),"",IF(ISERROR(VLOOKUP(TRIM(D52),ALL_SOMIFA!$A$1:$V$2737,18,FALSE))," ",VLOOKUP(TRIM(D52),ALL_SOMIFA!$A$1:$V$2737,18,FALSE)))</f>
        <v/>
      </c>
      <c r="S52" t="str">
        <f>IF(ISBLANK(VLOOKUP(TRIM(D52),ALL_SOMIFA!$A$1:$V$2737,19,FALSE)),"",IF(ISERROR(VLOOKUP(TRIM(D52),ALL_SOMIFA!$A$1:$V$2737,19,FALSE))," ",VLOOKUP(TRIM(D52),ALL_SOMIFA!$A$1:$V$2737,19,FALSE)))</f>
        <v/>
      </c>
      <c r="T52" t="str">
        <f>IF(ISBLANK(VLOOKUP(TRIM(D52),ALL_SOMIFA!$A$1:$V$2737,20,FALSE)),"",IF(ISERROR(VLOOKUP(TRIM(D52),ALL_SOMIFA!$A$1:$V$2737,20,FALSE))," ",VLOOKUP(TRIM(D52),ALL_SOMIFA!$A$1:$V$2737,20,FALSE)))</f>
        <v/>
      </c>
      <c r="U52" t="str">
        <f>IF(ISBLANK(VLOOKUP(TRIM(D52),ALL_SOMIFA!$A$1:$V$2737,21,FALSE)),"",IF(ISERROR(VLOOKUP(TRIM(D52),ALL_SOMIFA!$A$1:$V$2737,21,FALSE))," ",VLOOKUP(TRIM(D52),ALL_SOMIFA!$A$1:$V$2737,21,FALSE)))</f>
        <v/>
      </c>
      <c r="V52" t="str">
        <f>IF(ISBLANK(VLOOKUP(TRIM(D52),ALL_SOMIFA!$A$1:$V$2737,22,FALSE)),"",IF(ISERROR(VLOOKUP(TRIM(D52),ALL_SOMIFA!$A$1:$V$2737,22,FALSE))," ",VLOOKUP(TRIM(D52),ALL_SOMIFA!$A$1:$V$2737,22,FALSE)))</f>
        <v/>
      </c>
    </row>
    <row r="53" spans="1:73" x14ac:dyDescent="0.35">
      <c r="A53" s="31" t="s">
        <v>276</v>
      </c>
      <c r="B53" s="32" t="s">
        <v>3519</v>
      </c>
      <c r="C53" s="144" t="str">
        <f>VLOOKUP(D53,Table16[[#All],[Player]:[2024 Card Info]],7,FALSE)</f>
        <v>04-4</v>
      </c>
      <c r="D53" s="19" t="s">
        <v>319</v>
      </c>
      <c r="E53" s="27">
        <v>36088</v>
      </c>
      <c r="F53" s="28" t="s">
        <v>137</v>
      </c>
      <c r="G53" s="28" t="s">
        <v>320</v>
      </c>
      <c r="H53" s="26" t="s">
        <v>304</v>
      </c>
      <c r="I53" s="26" t="s">
        <v>310</v>
      </c>
      <c r="J53" s="33"/>
      <c r="K53" s="33"/>
      <c r="L53" s="33"/>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row>
    <row r="54" spans="1:73" s="19" customFormat="1" x14ac:dyDescent="0.35">
      <c r="A54" s="18"/>
      <c r="B54" s="18"/>
      <c r="C54" s="143"/>
      <c r="E54" s="20"/>
      <c r="H54" s="26" t="s">
        <v>4284</v>
      </c>
      <c r="I54" s="26"/>
      <c r="J54" s="18"/>
      <c r="K54" s="18"/>
      <c r="L54" s="18"/>
    </row>
    <row r="55" spans="1:73" x14ac:dyDescent="0.35">
      <c r="A55" s="18" t="s">
        <v>299</v>
      </c>
      <c r="B55" s="18" t="s">
        <v>500</v>
      </c>
      <c r="C55" s="143" t="str">
        <f>VLOOKUP(D55,Table16[[#All],[Player]:[2024 Card Info]],7,FALSE)</f>
        <v>50</v>
      </c>
      <c r="D55" s="19" t="s">
        <v>298</v>
      </c>
      <c r="E55" s="20">
        <v>36031</v>
      </c>
      <c r="F55" s="26" t="s">
        <v>130</v>
      </c>
      <c r="G55" s="30" t="s">
        <v>204</v>
      </c>
      <c r="H55" s="26" t="s">
        <v>323</v>
      </c>
      <c r="I55" s="26" t="s">
        <v>3316</v>
      </c>
      <c r="J55" s="18" t="s">
        <v>299</v>
      </c>
      <c r="K55" s="18" t="s">
        <v>172</v>
      </c>
      <c r="L55" s="18" t="s">
        <v>300</v>
      </c>
      <c r="M55" s="19"/>
      <c r="N55" s="19" t="s">
        <v>299</v>
      </c>
      <c r="O55" s="19" t="s">
        <v>172</v>
      </c>
      <c r="P55" s="30" t="s">
        <v>301</v>
      </c>
      <c r="Q55" s="19"/>
      <c r="R55" s="19"/>
      <c r="S55" s="30"/>
      <c r="T55" s="19"/>
      <c r="U55" s="19"/>
      <c r="V55" s="30"/>
      <c r="W55" s="19"/>
      <c r="X55" s="19"/>
      <c r="Y55" s="30"/>
      <c r="Z55" s="19"/>
      <c r="AA55" s="19"/>
      <c r="AB55" s="19"/>
      <c r="AC55" s="19"/>
      <c r="AD55" s="19"/>
      <c r="AE55" s="19"/>
      <c r="AF55" s="19"/>
      <c r="AG55" s="19"/>
      <c r="AH55" s="19"/>
      <c r="AI55" s="19"/>
      <c r="AJ55" s="19"/>
      <c r="AK55" s="19"/>
      <c r="AL55" s="19"/>
      <c r="AM55" s="19"/>
      <c r="AN55" s="19"/>
      <c r="AO55" s="19"/>
      <c r="AP55" s="19"/>
      <c r="AQ55" s="19"/>
      <c r="AR55" s="19"/>
      <c r="AS55" s="19"/>
      <c r="AT55" s="19"/>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row>
    <row r="56" spans="1:73" x14ac:dyDescent="0.35">
      <c r="A56" s="18" t="s">
        <v>323</v>
      </c>
      <c r="B56" s="18" t="s">
        <v>318</v>
      </c>
      <c r="C56" s="143" t="str">
        <f>VLOOKUP(D56,Table16[[#All],[Player]:[2024 Card Info]],7,FALSE)</f>
        <v>5</v>
      </c>
      <c r="D56" s="19" t="s">
        <v>321</v>
      </c>
      <c r="E56" s="20">
        <v>35201</v>
      </c>
      <c r="F56" s="19" t="s">
        <v>114</v>
      </c>
      <c r="G56" s="19" t="s">
        <v>322</v>
      </c>
      <c r="H56" s="26" t="s">
        <v>299</v>
      </c>
      <c r="I56" s="26" t="s">
        <v>155</v>
      </c>
      <c r="J56" s="18" t="s">
        <v>323</v>
      </c>
      <c r="K56" s="18" t="s">
        <v>252</v>
      </c>
      <c r="L56" s="18" t="s">
        <v>155</v>
      </c>
      <c r="M56" s="19" t="s">
        <v>324</v>
      </c>
      <c r="N56" s="19" t="s">
        <v>323</v>
      </c>
      <c r="O56" s="19" t="s">
        <v>325</v>
      </c>
      <c r="P56" s="19" t="s">
        <v>324</v>
      </c>
      <c r="Q56" s="19" t="s">
        <v>323</v>
      </c>
      <c r="R56" s="19" t="s">
        <v>326</v>
      </c>
      <c r="S56" s="19" t="s">
        <v>154</v>
      </c>
      <c r="T56" s="19" t="s">
        <v>327</v>
      </c>
      <c r="U56" s="19" t="s">
        <v>326</v>
      </c>
      <c r="V56" s="19" t="s">
        <v>328</v>
      </c>
      <c r="W56" s="19">
        <v>0</v>
      </c>
      <c r="X56" s="19">
        <v>0</v>
      </c>
      <c r="Y56" s="19">
        <v>0</v>
      </c>
      <c r="Z56" s="19"/>
      <c r="AA56" s="19"/>
      <c r="AB56" s="19"/>
      <c r="AC56" s="19">
        <v>0</v>
      </c>
      <c r="AD56" s="19">
        <v>0</v>
      </c>
      <c r="AE56" s="19">
        <v>0</v>
      </c>
      <c r="AF56" s="19"/>
      <c r="AG56" s="19"/>
      <c r="AH56" s="19"/>
      <c r="AI56" s="19"/>
      <c r="AJ56" s="19"/>
      <c r="AK56" s="19"/>
      <c r="AL56" s="19">
        <v>0</v>
      </c>
      <c r="AM56" s="19">
        <v>0</v>
      </c>
      <c r="AN56" s="19">
        <v>0</v>
      </c>
      <c r="AO56" s="19">
        <v>0</v>
      </c>
      <c r="AP56" s="19">
        <v>0</v>
      </c>
      <c r="AQ56" s="19">
        <v>0</v>
      </c>
      <c r="AR56" s="19">
        <v>0</v>
      </c>
      <c r="AS56" s="19">
        <v>0</v>
      </c>
      <c r="AT56" s="19">
        <v>0</v>
      </c>
    </row>
    <row r="57" spans="1:73" ht="12.75" customHeight="1" x14ac:dyDescent="0.35">
      <c r="A57" s="18" t="s">
        <v>354</v>
      </c>
      <c r="B57" s="18" t="s">
        <v>3530</v>
      </c>
      <c r="C57" s="143" t="str">
        <f>IF(VLOOKUP(D57,Table16[[#All],[Player]:[2024 Card Info]],7,FALSE)&lt;&gt;"",VLOOKUP(D57,Table16[[#All],[Player]:[2024 Card Info]],7,FALSE),"")</f>
        <v>5</v>
      </c>
      <c r="D57" s="19" t="s">
        <v>1182</v>
      </c>
      <c r="E57" s="20">
        <v>33239</v>
      </c>
      <c r="F57" s="19" t="s">
        <v>145</v>
      </c>
      <c r="G57" s="19" t="s">
        <v>714</v>
      </c>
      <c r="H57" s="26" t="s">
        <v>323</v>
      </c>
      <c r="I57" s="26" t="s">
        <v>154</v>
      </c>
      <c r="J57" s="18" t="s">
        <v>323</v>
      </c>
      <c r="K57" s="18" t="s">
        <v>151</v>
      </c>
      <c r="L57" s="18" t="s">
        <v>155</v>
      </c>
      <c r="M57" s="19" t="s">
        <v>155</v>
      </c>
      <c r="N57" s="19" t="s">
        <v>323</v>
      </c>
      <c r="O57" s="19" t="s">
        <v>151</v>
      </c>
      <c r="P57" s="19" t="s">
        <v>324</v>
      </c>
      <c r="Q57" s="19" t="s">
        <v>323</v>
      </c>
      <c r="R57" s="19" t="s">
        <v>103</v>
      </c>
      <c r="S57" s="19" t="s">
        <v>422</v>
      </c>
      <c r="T57" s="19" t="s">
        <v>323</v>
      </c>
      <c r="U57" s="19" t="s">
        <v>103</v>
      </c>
      <c r="V57" s="19" t="s">
        <v>422</v>
      </c>
      <c r="W57" s="19" t="s">
        <v>323</v>
      </c>
      <c r="X57" s="19" t="s">
        <v>103</v>
      </c>
      <c r="Y57" s="19" t="s">
        <v>155</v>
      </c>
      <c r="Z57" s="19" t="s">
        <v>323</v>
      </c>
      <c r="AA57" s="19" t="s">
        <v>103</v>
      </c>
      <c r="AB57" s="19" t="s">
        <v>422</v>
      </c>
      <c r="AC57" s="19" t="s">
        <v>323</v>
      </c>
      <c r="AD57" s="19" t="s">
        <v>103</v>
      </c>
      <c r="AE57" s="19" t="s">
        <v>155</v>
      </c>
      <c r="AF57" s="19" t="s">
        <v>323</v>
      </c>
      <c r="AG57" s="19" t="s">
        <v>103</v>
      </c>
      <c r="AH57" s="19" t="s">
        <v>155</v>
      </c>
      <c r="AI57" s="19" t="s">
        <v>323</v>
      </c>
      <c r="AJ57" s="19" t="s">
        <v>103</v>
      </c>
      <c r="AK57" s="19" t="s">
        <v>422</v>
      </c>
      <c r="AL57" s="19">
        <v>0</v>
      </c>
      <c r="AM57" s="19">
        <v>0</v>
      </c>
      <c r="AN57" s="19">
        <v>0</v>
      </c>
      <c r="AO57" s="19">
        <v>0</v>
      </c>
      <c r="AP57" s="19">
        <v>0</v>
      </c>
      <c r="AQ57" s="19">
        <v>0</v>
      </c>
      <c r="AR57" s="19">
        <v>0</v>
      </c>
      <c r="AS57" s="19">
        <v>0</v>
      </c>
      <c r="AT57" s="19">
        <v>0</v>
      </c>
    </row>
    <row r="58" spans="1:73" s="25" customFormat="1" ht="12.75" customHeight="1" x14ac:dyDescent="0.35">
      <c r="A58" s="21" t="s">
        <v>299</v>
      </c>
      <c r="B58" s="21" t="s">
        <v>419</v>
      </c>
      <c r="C58" s="143" t="str">
        <f>VLOOKUP(D58,Table16[[#All],[Player]:[2024 Card Info]],7,FALSE)</f>
        <v>44</v>
      </c>
      <c r="D58" s="19" t="s">
        <v>329</v>
      </c>
      <c r="E58" s="20">
        <v>34906</v>
      </c>
      <c r="F58" s="19" t="s">
        <v>330</v>
      </c>
      <c r="G58" s="19" t="s">
        <v>222</v>
      </c>
      <c r="H58" s="26" t="s">
        <v>1444</v>
      </c>
      <c r="I58" s="26" t="s">
        <v>334</v>
      </c>
      <c r="J58" s="21" t="s">
        <v>331</v>
      </c>
      <c r="K58" s="21" t="s">
        <v>190</v>
      </c>
      <c r="L58" s="21" t="s">
        <v>297</v>
      </c>
      <c r="M58" s="19" t="s">
        <v>332</v>
      </c>
      <c r="N58" s="19" t="s">
        <v>299</v>
      </c>
      <c r="O58" s="19" t="s">
        <v>143</v>
      </c>
      <c r="P58" s="19" t="s">
        <v>333</v>
      </c>
      <c r="Q58" s="19" t="s">
        <v>299</v>
      </c>
      <c r="R58" s="19" t="s">
        <v>142</v>
      </c>
      <c r="S58" s="19" t="s">
        <v>334</v>
      </c>
      <c r="T58" s="19" t="s">
        <v>299</v>
      </c>
      <c r="U58" s="19" t="s">
        <v>142</v>
      </c>
      <c r="V58" s="19" t="s">
        <v>297</v>
      </c>
      <c r="W58" s="19" t="s">
        <v>327</v>
      </c>
      <c r="X58" s="19" t="s">
        <v>142</v>
      </c>
      <c r="Y58" s="19" t="s">
        <v>335</v>
      </c>
      <c r="Z58" s="19"/>
      <c r="AA58" s="19"/>
      <c r="AB58" s="19"/>
      <c r="AC58" s="19">
        <v>0</v>
      </c>
      <c r="AD58" s="19">
        <v>0</v>
      </c>
      <c r="AE58" s="19">
        <v>0</v>
      </c>
      <c r="AF58" s="19"/>
      <c r="AG58" s="19"/>
      <c r="AH58" s="19"/>
      <c r="AI58" s="19"/>
      <c r="AJ58" s="19"/>
      <c r="AK58" s="19"/>
      <c r="AL58" s="19">
        <v>0</v>
      </c>
      <c r="AM58" s="19">
        <v>0</v>
      </c>
      <c r="AN58" s="19">
        <v>0</v>
      </c>
      <c r="AO58" s="19">
        <v>0</v>
      </c>
      <c r="AP58" s="19">
        <v>0</v>
      </c>
      <c r="AQ58" s="19">
        <v>0</v>
      </c>
      <c r="AR58" s="19">
        <v>0</v>
      </c>
      <c r="AS58" s="19">
        <v>0</v>
      </c>
      <c r="AT58" s="19">
        <v>0</v>
      </c>
      <c r="AU58"/>
      <c r="AV58"/>
      <c r="AW58"/>
      <c r="AX58"/>
      <c r="AY58"/>
      <c r="AZ58"/>
      <c r="BA58"/>
      <c r="BB58"/>
      <c r="BC58"/>
      <c r="BD58"/>
      <c r="BE58"/>
      <c r="BF58"/>
      <c r="BG58"/>
      <c r="BH58"/>
      <c r="BI58"/>
      <c r="BJ58"/>
      <c r="BK58"/>
      <c r="BL58"/>
      <c r="BM58"/>
      <c r="BN58"/>
      <c r="BO58"/>
      <c r="BP58"/>
      <c r="BQ58"/>
      <c r="BR58"/>
      <c r="BS58"/>
      <c r="BT58"/>
      <c r="BU58"/>
    </row>
    <row r="59" spans="1:73" x14ac:dyDescent="0.35">
      <c r="A59" s="31" t="s">
        <v>345</v>
      </c>
      <c r="B59" s="32" t="s">
        <v>81</v>
      </c>
      <c r="C59" s="144" t="str">
        <f>IF(VLOOKUP(D59,Table16[[#All],[Player]:[2024 Card Info]],7,FALSE)&lt;&gt;"",VLOOKUP(D59,Table16[[#All],[Player]:[2024 Card Info]],7,FALSE),"")</f>
        <v>6</v>
      </c>
      <c r="D59" s="19" t="s">
        <v>1185</v>
      </c>
      <c r="E59" s="27">
        <v>37043</v>
      </c>
      <c r="F59" s="28" t="s">
        <v>98</v>
      </c>
      <c r="G59" s="28" t="s">
        <v>88</v>
      </c>
      <c r="H59" s="26" t="s">
        <v>299</v>
      </c>
      <c r="I59" s="26" t="s">
        <v>328</v>
      </c>
      <c r="J59" s="33"/>
      <c r="K59" s="33"/>
      <c r="L59" s="33"/>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row>
    <row r="60" spans="1:73" s="25" customFormat="1" ht="12.75" customHeight="1" x14ac:dyDescent="0.35">
      <c r="A60" s="18" t="s">
        <v>3540</v>
      </c>
      <c r="B60" s="18" t="s">
        <v>86</v>
      </c>
      <c r="C60" s="143" t="str">
        <f>VLOOKUP(D60,Table16[[#All],[Player]:[2024 Card Info]],7,FALSE)</f>
        <v>4/45</v>
      </c>
      <c r="D60" s="22" t="s">
        <v>294</v>
      </c>
      <c r="E60" s="23">
        <v>35816</v>
      </c>
      <c r="F60" s="24" t="s">
        <v>218</v>
      </c>
      <c r="G60" s="22" t="s">
        <v>295</v>
      </c>
      <c r="H60" s="26" t="s">
        <v>311</v>
      </c>
      <c r="I60" s="26" t="s">
        <v>3462</v>
      </c>
      <c r="J60" s="18" t="s">
        <v>296</v>
      </c>
      <c r="K60" s="18" t="s">
        <v>86</v>
      </c>
      <c r="L60" s="18" t="s">
        <v>297</v>
      </c>
      <c r="AU60"/>
      <c r="AV60"/>
      <c r="AW60"/>
      <c r="AX60"/>
      <c r="AY60"/>
      <c r="AZ60"/>
      <c r="BA60"/>
      <c r="BB60"/>
      <c r="BC60"/>
      <c r="BD60"/>
      <c r="BE60"/>
      <c r="BF60"/>
      <c r="BG60"/>
      <c r="BH60"/>
      <c r="BI60"/>
      <c r="BJ60"/>
      <c r="BK60"/>
      <c r="BL60"/>
      <c r="BM60"/>
      <c r="BN60"/>
      <c r="BO60"/>
      <c r="BP60"/>
      <c r="BQ60"/>
      <c r="BR60"/>
      <c r="BS60"/>
      <c r="BT60"/>
      <c r="BU60"/>
    </row>
    <row r="61" spans="1:73" x14ac:dyDescent="0.35">
      <c r="A61" s="18" t="s">
        <v>345</v>
      </c>
      <c r="B61" s="18" t="s">
        <v>3525</v>
      </c>
      <c r="C61" s="143" t="str">
        <f>VLOOKUP(D61,Table16[[#All],[Player]:[2024 Card Info]],7,FALSE)</f>
        <v>4</v>
      </c>
      <c r="D61" s="19" t="s">
        <v>343</v>
      </c>
      <c r="E61" s="20">
        <v>34402</v>
      </c>
      <c r="F61" s="19" t="s">
        <v>344</v>
      </c>
      <c r="G61" s="19" t="s">
        <v>330</v>
      </c>
      <c r="H61" s="26" t="s">
        <v>345</v>
      </c>
      <c r="I61" s="26" t="s">
        <v>155</v>
      </c>
      <c r="J61" s="18" t="s">
        <v>345</v>
      </c>
      <c r="K61" s="18" t="s">
        <v>123</v>
      </c>
      <c r="L61" s="18" t="s">
        <v>154</v>
      </c>
      <c r="M61" s="19" t="s">
        <v>346</v>
      </c>
      <c r="N61" s="19" t="s">
        <v>345</v>
      </c>
      <c r="O61" s="19" t="s">
        <v>285</v>
      </c>
      <c r="P61" s="19" t="s">
        <v>324</v>
      </c>
      <c r="Q61" s="19" t="s">
        <v>345</v>
      </c>
      <c r="R61" s="19" t="s">
        <v>158</v>
      </c>
      <c r="S61" s="19" t="s">
        <v>154</v>
      </c>
      <c r="T61" s="19" t="s">
        <v>345</v>
      </c>
      <c r="U61" s="19" t="s">
        <v>158</v>
      </c>
      <c r="V61" s="19" t="s">
        <v>154</v>
      </c>
      <c r="W61" s="19" t="s">
        <v>345</v>
      </c>
      <c r="X61" s="19" t="s">
        <v>158</v>
      </c>
      <c r="Y61" s="19" t="s">
        <v>154</v>
      </c>
      <c r="Z61" s="19">
        <v>0</v>
      </c>
      <c r="AA61" s="19">
        <v>0</v>
      </c>
      <c r="AB61" s="19">
        <v>0</v>
      </c>
      <c r="AC61" s="19">
        <v>0</v>
      </c>
      <c r="AD61" s="19">
        <v>0</v>
      </c>
      <c r="AE61" s="19">
        <v>0</v>
      </c>
      <c r="AF61" s="19">
        <v>0</v>
      </c>
      <c r="AG61" s="19">
        <v>0</v>
      </c>
      <c r="AH61" s="19">
        <v>0</v>
      </c>
      <c r="AI61" s="19">
        <v>0</v>
      </c>
      <c r="AJ61" s="19">
        <v>0</v>
      </c>
      <c r="AK61" s="19">
        <v>0</v>
      </c>
      <c r="AL61" s="19">
        <v>0</v>
      </c>
      <c r="AM61" s="19">
        <v>0</v>
      </c>
      <c r="AN61" s="19">
        <v>0</v>
      </c>
      <c r="AO61" s="19">
        <v>0</v>
      </c>
      <c r="AP61" s="19">
        <v>0</v>
      </c>
      <c r="AQ61" s="19">
        <v>0</v>
      </c>
      <c r="AR61" s="19">
        <v>0</v>
      </c>
      <c r="AS61" s="19">
        <v>0</v>
      </c>
      <c r="AT61" s="19">
        <v>0</v>
      </c>
    </row>
    <row r="62" spans="1:73" x14ac:dyDescent="0.35">
      <c r="A62" s="18" t="s">
        <v>345</v>
      </c>
      <c r="B62" s="18" t="s">
        <v>3531</v>
      </c>
      <c r="C62" s="143" t="str">
        <f>VLOOKUP(D62,Table16[[#All],[Player]:[2024 Card Info]],7,FALSE)</f>
        <v>4</v>
      </c>
      <c r="D62" s="26" t="s">
        <v>348</v>
      </c>
      <c r="E62" s="27">
        <v>35719</v>
      </c>
      <c r="F62" s="26" t="s">
        <v>102</v>
      </c>
      <c r="G62" s="26" t="s">
        <v>349</v>
      </c>
      <c r="H62" s="26" t="s">
        <v>299</v>
      </c>
      <c r="I62" s="26" t="s">
        <v>335</v>
      </c>
      <c r="J62" s="18" t="s">
        <v>327</v>
      </c>
      <c r="K62" s="18" t="s">
        <v>165</v>
      </c>
      <c r="L62" s="18" t="s">
        <v>328</v>
      </c>
      <c r="M62" s="26" t="s">
        <v>149</v>
      </c>
      <c r="N62" s="27"/>
      <c r="O62" s="27"/>
      <c r="P62" s="27"/>
      <c r="Q62" s="27"/>
      <c r="R62" s="29"/>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row>
    <row r="63" spans="1:73" x14ac:dyDescent="0.35">
      <c r="A63" s="18" t="s">
        <v>331</v>
      </c>
      <c r="B63" s="18" t="s">
        <v>339</v>
      </c>
      <c r="C63" s="143" t="str">
        <f>VLOOKUP(D63,Table16[[#All],[Player]:[2024 Card Info]],7,FALSE)</f>
        <v>04</v>
      </c>
      <c r="D63" s="19" t="s">
        <v>336</v>
      </c>
      <c r="E63" s="20">
        <v>35507</v>
      </c>
      <c r="F63" s="19" t="s">
        <v>303</v>
      </c>
      <c r="G63" s="19" t="s">
        <v>337</v>
      </c>
      <c r="H63" s="26" t="s">
        <v>345</v>
      </c>
      <c r="I63" s="26" t="s">
        <v>297</v>
      </c>
      <c r="J63" s="18" t="s">
        <v>331</v>
      </c>
      <c r="K63" s="18" t="s">
        <v>165</v>
      </c>
      <c r="L63" s="18" t="s">
        <v>334</v>
      </c>
      <c r="M63" s="19" t="s">
        <v>338</v>
      </c>
      <c r="N63" s="19" t="s">
        <v>331</v>
      </c>
      <c r="O63" s="19" t="s">
        <v>339</v>
      </c>
      <c r="P63" s="19" t="s">
        <v>340</v>
      </c>
      <c r="Q63" s="19" t="s">
        <v>331</v>
      </c>
      <c r="R63" s="19"/>
      <c r="S63" s="19" t="s">
        <v>328</v>
      </c>
      <c r="T63" s="19" t="s">
        <v>331</v>
      </c>
      <c r="U63" s="19" t="s">
        <v>341</v>
      </c>
      <c r="V63" s="19" t="s">
        <v>342</v>
      </c>
      <c r="W63" s="19"/>
      <c r="X63" s="19"/>
      <c r="Y63" s="19"/>
      <c r="Z63" s="19">
        <v>0</v>
      </c>
      <c r="AA63" s="19">
        <v>0</v>
      </c>
      <c r="AB63" s="19">
        <v>0</v>
      </c>
      <c r="AC63" s="19">
        <v>0</v>
      </c>
      <c r="AD63" s="19">
        <v>0</v>
      </c>
      <c r="AE63" s="19">
        <v>0</v>
      </c>
      <c r="AF63" s="19"/>
      <c r="AG63" s="19"/>
      <c r="AH63" s="19"/>
      <c r="AI63" s="19"/>
      <c r="AJ63" s="19"/>
      <c r="AK63" s="19"/>
      <c r="AL63" s="19">
        <v>0</v>
      </c>
      <c r="AM63" s="19">
        <v>0</v>
      </c>
      <c r="AN63" s="19">
        <v>0</v>
      </c>
      <c r="AO63" s="19">
        <v>0</v>
      </c>
      <c r="AP63" s="19">
        <v>0</v>
      </c>
      <c r="AQ63" s="19">
        <v>0</v>
      </c>
      <c r="AR63" s="19">
        <v>0</v>
      </c>
      <c r="AS63" s="19">
        <v>0</v>
      </c>
      <c r="AT63" s="19">
        <v>0</v>
      </c>
    </row>
    <row r="64" spans="1:73" x14ac:dyDescent="0.35">
      <c r="A64" s="31" t="s">
        <v>3528</v>
      </c>
      <c r="B64" s="32" t="s">
        <v>3524</v>
      </c>
      <c r="C64" s="144" t="str">
        <f>VLOOKUP(D64,Table16[[#All],[Player]:[2024 Card Info]],7,FALSE)</f>
        <v>0/5</v>
      </c>
      <c r="D64" s="19" t="s">
        <v>347</v>
      </c>
      <c r="E64" s="27">
        <v>36189</v>
      </c>
      <c r="F64" s="28" t="s">
        <v>295</v>
      </c>
      <c r="G64" s="28" t="s">
        <v>313</v>
      </c>
      <c r="H64" s="26" t="s">
        <v>327</v>
      </c>
      <c r="I64" s="26" t="s">
        <v>154</v>
      </c>
      <c r="J64" s="33"/>
      <c r="K64" s="33"/>
      <c r="L64" s="33"/>
    </row>
    <row r="65" spans="1:46" x14ac:dyDescent="0.35">
      <c r="A65" t="s">
        <v>327</v>
      </c>
      <c r="B65" t="s">
        <v>3519</v>
      </c>
      <c r="C65" s="144" t="str">
        <f>VLOOKUP(D65,Table16[[#All],[Player]:[2024 Card Info]],7,FALSE)</f>
        <v>00</v>
      </c>
      <c r="D65" t="s">
        <v>3859</v>
      </c>
      <c r="E65" s="40">
        <v>37553</v>
      </c>
      <c r="F65" t="s">
        <v>3970</v>
      </c>
      <c r="G65" s="19" t="s">
        <v>5138</v>
      </c>
      <c r="H65" t="str">
        <f>IF(ISBLANK(VLOOKUP(TRIM(D65),ALL_SOMIFA!$A$1:$V$2737,8,FALSE)),"",IF(ISERROR(VLOOKUP(TRIM(D65),ALL_SOMIFA!$A$1:$V$2737,8,FALSE))," ",VLOOKUP(TRIM(D65),ALL_SOMIFA!$A$1:$V$2737,8,FALSE)))</f>
        <v/>
      </c>
      <c r="I65" t="str">
        <f>IF(ISBLANK(VLOOKUP(TRIM(D65),ALL_SOMIFA!$A$1:$V$2737,9,FALSE)),"",IF(ISERROR(VLOOKUP(TRIM(D65),ALL_SOMIFA!$A$1:$V$2737,9,FALSE))," ",VLOOKUP(TRIM(D65),ALL_SOMIFA!$A$1:$V$2737,9,FALSE)))</f>
        <v/>
      </c>
      <c r="J65" t="str">
        <f>IF(ISBLANK(VLOOKUP(TRIM(D65),ALL_SOMIFA!$A$1:$V$2737,10,FALSE)),"",IF(ISERROR(VLOOKUP(TRIM(D65),ALL_SOMIFA!$A$1:$V$2737,10,FALSE))," ",VLOOKUP(TRIM(D65),ALL_SOMIFA!$A$1:$V$2737,10,FALSE)))</f>
        <v/>
      </c>
      <c r="K65" t="str">
        <f>IF(ISBLANK(VLOOKUP(TRIM(D65),ALL_SOMIFA!$A$1:$V$2737,11,FALSE)),"",IF(ISERROR(VLOOKUP(TRIM(D65),ALL_SOMIFA!$A$1:$V$2737,11,FALSE))," ",VLOOKUP(TRIM(D65),ALL_SOMIFA!$A$1:$V$2737,11,FALSE)))</f>
        <v/>
      </c>
      <c r="L65" t="str">
        <f>IF(ISBLANK(VLOOKUP(TRIM(D65),ALL_SOMIFA!$A$1:$V$2737,12,FALSE)),"",IF(ISERROR(VLOOKUP(TRIM(D65),ALL_SOMIFA!$A$1:$V$2737,12,FALSE))," ",VLOOKUP(TRIM(D65),ALL_SOMIFA!$A$1:$V$2737,12,FALSE)))</f>
        <v/>
      </c>
      <c r="M65" t="str">
        <f>IF(ISBLANK(VLOOKUP(TRIM(D65),ALL_SOMIFA!$A$1:$V$2737,13,FALSE)),"",IF(ISERROR(VLOOKUP(TRIM(D65),ALL_SOMIFA!$A$1:$V$2737,13,FALSE))," ",VLOOKUP(TRIM(D65),ALL_SOMIFA!$A$1:$V$2737,13,FALSE)))</f>
        <v/>
      </c>
      <c r="N65" t="str">
        <f>IF(ISBLANK(VLOOKUP(TRIM(D65),ALL_SOMIFA!$A$1:$V$2737,14,FALSE)),"",IF(ISERROR(VLOOKUP(TRIM(D65),ALL_SOMIFA!$A$1:$V$2737,14,FALSE))," ",VLOOKUP(TRIM(D65),ALL_SOMIFA!$A$1:$V$2737,14,FALSE)))</f>
        <v/>
      </c>
      <c r="O65" t="str">
        <f>IF(ISBLANK(VLOOKUP(TRIM(D65),ALL_SOMIFA!$A$1:$V$2737,15,FALSE)),"",IF(ISERROR(VLOOKUP(TRIM(D65),ALL_SOMIFA!$A$1:$V$2737,15,FALSE))," ",VLOOKUP(TRIM(D65),ALL_SOMIFA!$A$1:$V$2737,15,FALSE)))</f>
        <v/>
      </c>
      <c r="P65" t="str">
        <f>IF(ISBLANK(VLOOKUP(TRIM(D65),ALL_SOMIFA!$A$1:$V$2737,16,FALSE)),"",IF(ISERROR(VLOOKUP(TRIM(D65),ALL_SOMIFA!$A$1:$V$2737,16,FALSE))," ",VLOOKUP(TRIM(D65),ALL_SOMIFA!$A$1:$V$2737,16,FALSE)))</f>
        <v/>
      </c>
      <c r="Q65" t="str">
        <f>IF(ISBLANK(VLOOKUP(TRIM(D65),ALL_SOMIFA!$A$1:$V$2737,17,FALSE)),"",IF(ISERROR(VLOOKUP(TRIM(D65),ALL_SOMIFA!$A$1:$V$2737,17,FALSE))," ",VLOOKUP(TRIM(D65),ALL_SOMIFA!$A$1:$V$2737,17,FALSE)))</f>
        <v/>
      </c>
      <c r="R65" t="str">
        <f>IF(ISBLANK(VLOOKUP(TRIM(D65),ALL_SOMIFA!$A$1:$V$2737,18,FALSE)),"",IF(ISERROR(VLOOKUP(TRIM(D65),ALL_SOMIFA!$A$1:$V$2737,18,FALSE))," ",VLOOKUP(TRIM(D65),ALL_SOMIFA!$A$1:$V$2737,18,FALSE)))</f>
        <v/>
      </c>
      <c r="S65" t="str">
        <f>IF(ISBLANK(VLOOKUP(TRIM(D65),ALL_SOMIFA!$A$1:$V$2737,19,FALSE)),"",IF(ISERROR(VLOOKUP(TRIM(D65),ALL_SOMIFA!$A$1:$V$2737,19,FALSE))," ",VLOOKUP(TRIM(D65),ALL_SOMIFA!$A$1:$V$2737,19,FALSE)))</f>
        <v/>
      </c>
      <c r="T65" t="str">
        <f>IF(ISBLANK(VLOOKUP(TRIM(D65),ALL_SOMIFA!$A$1:$V$2737,20,FALSE)),"",IF(ISERROR(VLOOKUP(TRIM(D65),ALL_SOMIFA!$A$1:$V$2737,20,FALSE))," ",VLOOKUP(TRIM(D65),ALL_SOMIFA!$A$1:$V$2737,20,FALSE)))</f>
        <v/>
      </c>
      <c r="U65" t="str">
        <f>IF(ISBLANK(VLOOKUP(TRIM(D65),ALL_SOMIFA!$A$1:$V$2737,21,FALSE)),"",IF(ISERROR(VLOOKUP(TRIM(D65),ALL_SOMIFA!$A$1:$V$2737,21,FALSE))," ",VLOOKUP(TRIM(D65),ALL_SOMIFA!$A$1:$V$2737,21,FALSE)))</f>
        <v/>
      </c>
      <c r="V65" t="str">
        <f>IF(ISBLANK(VLOOKUP(TRIM(D65),ALL_SOMIFA!$A$1:$V$2737,22,FALSE)),"",IF(ISERROR(VLOOKUP(TRIM(D65),ALL_SOMIFA!$A$1:$V$2737,22,FALSE))," ",VLOOKUP(TRIM(D65),ALL_SOMIFA!$A$1:$V$2737,22,FALSE)))</f>
        <v/>
      </c>
    </row>
    <row r="66" spans="1:46" x14ac:dyDescent="0.35">
      <c r="A66" t="s">
        <v>327</v>
      </c>
      <c r="B66" t="s">
        <v>109</v>
      </c>
      <c r="C66" s="144" t="str">
        <f>VLOOKUP(D66,Table16[[#All],[Player]:[2024 Card Info]],7,FALSE)</f>
        <v>04</v>
      </c>
      <c r="D66" t="s">
        <v>3853</v>
      </c>
      <c r="E66" s="40">
        <v>36881</v>
      </c>
      <c r="F66" t="s">
        <v>200</v>
      </c>
      <c r="G66" s="19" t="s">
        <v>5378</v>
      </c>
      <c r="H66" t="str">
        <f>IF(ISBLANK(VLOOKUP(TRIM(D66),ALL_SOMIFA!$A$1:$V$2737,8,FALSE)),"",IF(ISERROR(VLOOKUP(TRIM(D66),ALL_SOMIFA!$A$1:$V$2737,8,FALSE))," ",VLOOKUP(TRIM(D66),ALL_SOMIFA!$A$1:$V$2737,8,FALSE)))</f>
        <v/>
      </c>
      <c r="I66" t="str">
        <f>IF(ISBLANK(VLOOKUP(TRIM(D66),ALL_SOMIFA!$A$1:$V$2737,9,FALSE)),"",IF(ISERROR(VLOOKUP(TRIM(D66),ALL_SOMIFA!$A$1:$V$2737,9,FALSE))," ",VLOOKUP(TRIM(D66),ALL_SOMIFA!$A$1:$V$2737,9,FALSE)))</f>
        <v/>
      </c>
      <c r="J66" t="str">
        <f>IF(ISBLANK(VLOOKUP(TRIM(D66),ALL_SOMIFA!$A$1:$V$2737,10,FALSE)),"",IF(ISERROR(VLOOKUP(TRIM(D66),ALL_SOMIFA!$A$1:$V$2737,10,FALSE))," ",VLOOKUP(TRIM(D66),ALL_SOMIFA!$A$1:$V$2737,10,FALSE)))</f>
        <v/>
      </c>
      <c r="K66" t="str">
        <f>IF(ISBLANK(VLOOKUP(TRIM(D66),ALL_SOMIFA!$A$1:$V$2737,11,FALSE)),"",IF(ISERROR(VLOOKUP(TRIM(D66),ALL_SOMIFA!$A$1:$V$2737,11,FALSE))," ",VLOOKUP(TRIM(D66),ALL_SOMIFA!$A$1:$V$2737,11,FALSE)))</f>
        <v/>
      </c>
      <c r="L66" t="str">
        <f>IF(ISBLANK(VLOOKUP(TRIM(D66),ALL_SOMIFA!$A$1:$V$2737,12,FALSE)),"",IF(ISERROR(VLOOKUP(TRIM(D66),ALL_SOMIFA!$A$1:$V$2737,12,FALSE))," ",VLOOKUP(TRIM(D66),ALL_SOMIFA!$A$1:$V$2737,12,FALSE)))</f>
        <v/>
      </c>
      <c r="M66" t="str">
        <f>IF(ISBLANK(VLOOKUP(TRIM(D66),ALL_SOMIFA!$A$1:$V$2737,13,FALSE)),"",IF(ISERROR(VLOOKUP(TRIM(D66),ALL_SOMIFA!$A$1:$V$2737,13,FALSE))," ",VLOOKUP(TRIM(D66),ALL_SOMIFA!$A$1:$V$2737,13,FALSE)))</f>
        <v/>
      </c>
      <c r="N66" t="str">
        <f>IF(ISBLANK(VLOOKUP(TRIM(D66),ALL_SOMIFA!$A$1:$V$2737,14,FALSE)),"",IF(ISERROR(VLOOKUP(TRIM(D66),ALL_SOMIFA!$A$1:$V$2737,14,FALSE))," ",VLOOKUP(TRIM(D66),ALL_SOMIFA!$A$1:$V$2737,14,FALSE)))</f>
        <v/>
      </c>
      <c r="O66" t="str">
        <f>IF(ISBLANK(VLOOKUP(TRIM(D66),ALL_SOMIFA!$A$1:$V$2737,15,FALSE)),"",IF(ISERROR(VLOOKUP(TRIM(D66),ALL_SOMIFA!$A$1:$V$2737,15,FALSE))," ",VLOOKUP(TRIM(D66),ALL_SOMIFA!$A$1:$V$2737,15,FALSE)))</f>
        <v/>
      </c>
      <c r="P66" t="str">
        <f>IF(ISBLANK(VLOOKUP(TRIM(D66),ALL_SOMIFA!$A$1:$V$2737,16,FALSE)),"",IF(ISERROR(VLOOKUP(TRIM(D66),ALL_SOMIFA!$A$1:$V$2737,16,FALSE))," ",VLOOKUP(TRIM(D66),ALL_SOMIFA!$A$1:$V$2737,16,FALSE)))</f>
        <v/>
      </c>
      <c r="Q66" t="str">
        <f>IF(ISBLANK(VLOOKUP(TRIM(D66),ALL_SOMIFA!$A$1:$V$2737,17,FALSE)),"",IF(ISERROR(VLOOKUP(TRIM(D66),ALL_SOMIFA!$A$1:$V$2737,17,FALSE))," ",VLOOKUP(TRIM(D66),ALL_SOMIFA!$A$1:$V$2737,17,FALSE)))</f>
        <v/>
      </c>
      <c r="R66" t="str">
        <f>IF(ISBLANK(VLOOKUP(TRIM(D66),ALL_SOMIFA!$A$1:$V$2737,18,FALSE)),"",IF(ISERROR(VLOOKUP(TRIM(D66),ALL_SOMIFA!$A$1:$V$2737,18,FALSE))," ",VLOOKUP(TRIM(D66),ALL_SOMIFA!$A$1:$V$2737,18,FALSE)))</f>
        <v/>
      </c>
      <c r="S66" t="str">
        <f>IF(ISBLANK(VLOOKUP(TRIM(D66),ALL_SOMIFA!$A$1:$V$2737,19,FALSE)),"",IF(ISERROR(VLOOKUP(TRIM(D66),ALL_SOMIFA!$A$1:$V$2737,19,FALSE))," ",VLOOKUP(TRIM(D66),ALL_SOMIFA!$A$1:$V$2737,19,FALSE)))</f>
        <v/>
      </c>
      <c r="T66" t="str">
        <f>IF(ISBLANK(VLOOKUP(TRIM(D66),ALL_SOMIFA!$A$1:$V$2737,20,FALSE)),"",IF(ISERROR(VLOOKUP(TRIM(D66),ALL_SOMIFA!$A$1:$V$2737,20,FALSE))," ",VLOOKUP(TRIM(D66),ALL_SOMIFA!$A$1:$V$2737,20,FALSE)))</f>
        <v/>
      </c>
      <c r="U66" t="str">
        <f>IF(ISBLANK(VLOOKUP(TRIM(D66),ALL_SOMIFA!$A$1:$V$2737,21,FALSE)),"",IF(ISERROR(VLOOKUP(TRIM(D66),ALL_SOMIFA!$A$1:$V$2737,21,FALSE))," ",VLOOKUP(TRIM(D66),ALL_SOMIFA!$A$1:$V$2737,21,FALSE)))</f>
        <v/>
      </c>
      <c r="V66" t="str">
        <f>IF(ISBLANK(VLOOKUP(TRIM(D66),ALL_SOMIFA!$A$1:$V$2737,22,FALSE)),"",IF(ISERROR(VLOOKUP(TRIM(D66),ALL_SOMIFA!$A$1:$V$2737,22,FALSE))," ",VLOOKUP(TRIM(D66),ALL_SOMIFA!$A$1:$V$2737,22,FALSE)))</f>
        <v/>
      </c>
    </row>
    <row r="67" spans="1:46" s="19" customFormat="1" x14ac:dyDescent="0.35">
      <c r="A67" s="18"/>
      <c r="B67" s="18"/>
      <c r="C67" s="143"/>
      <c r="E67" s="20"/>
      <c r="H67" t="s">
        <v>4284</v>
      </c>
      <c r="I67"/>
      <c r="J67" s="18"/>
      <c r="K67" s="18"/>
      <c r="L67" s="18"/>
    </row>
    <row r="68" spans="1:46" x14ac:dyDescent="0.35">
      <c r="A68" t="s">
        <v>3560</v>
      </c>
      <c r="B68" t="s">
        <v>3519</v>
      </c>
      <c r="C68" s="144"/>
      <c r="D68" t="s">
        <v>3894</v>
      </c>
      <c r="E68" s="40">
        <v>36847</v>
      </c>
      <c r="F68" t="s">
        <v>3960</v>
      </c>
      <c r="G68" s="19" t="s">
        <v>5138</v>
      </c>
      <c r="H68" t="str">
        <f>IF(ISBLANK(VLOOKUP(TRIM(D68),ALL_SOMIFA!$A$1:$V$2737,8,FALSE)),"",IF(ISERROR(VLOOKUP(TRIM(D68),ALL_SOMIFA!$A$1:$V$2737,8,FALSE))," ",VLOOKUP(TRIM(D68),ALL_SOMIFA!$A$1:$V$2737,8,FALSE)))</f>
        <v/>
      </c>
      <c r="I68" t="str">
        <f>IF(ISBLANK(VLOOKUP(TRIM(D68),ALL_SOMIFA!$A$1:$V$2737,9,FALSE)),"",IF(ISERROR(VLOOKUP(TRIM(D68),ALL_SOMIFA!$A$1:$V$2737,9,FALSE))," ",VLOOKUP(TRIM(D68),ALL_SOMIFA!$A$1:$V$2737,9,FALSE)))</f>
        <v/>
      </c>
      <c r="J68" t="str">
        <f>IF(ISBLANK(VLOOKUP(TRIM(D68),ALL_SOMIFA!$A$1:$V$2737,10,FALSE)),"",IF(ISERROR(VLOOKUP(TRIM(D68),ALL_SOMIFA!$A$1:$V$2737,10,FALSE))," ",VLOOKUP(TRIM(D68),ALL_SOMIFA!$A$1:$V$2737,10,FALSE)))</f>
        <v/>
      </c>
      <c r="K68" t="str">
        <f>IF(ISBLANK(VLOOKUP(TRIM(D68),ALL_SOMIFA!$A$1:$V$2737,11,FALSE)),"",IF(ISERROR(VLOOKUP(TRIM(D68),ALL_SOMIFA!$A$1:$V$2737,11,FALSE))," ",VLOOKUP(TRIM(D68),ALL_SOMIFA!$A$1:$V$2737,11,FALSE)))</f>
        <v/>
      </c>
      <c r="L68" t="str">
        <f>IF(ISBLANK(VLOOKUP(TRIM(D68),ALL_SOMIFA!$A$1:$V$2737,12,FALSE)),"",IF(ISERROR(VLOOKUP(TRIM(D68),ALL_SOMIFA!$A$1:$V$2737,12,FALSE))," ",VLOOKUP(TRIM(D68),ALL_SOMIFA!$A$1:$V$2737,12,FALSE)))</f>
        <v/>
      </c>
      <c r="M68" t="str">
        <f>IF(ISBLANK(VLOOKUP(TRIM(D68),ALL_SOMIFA!$A$1:$V$2737,13,FALSE)),"",IF(ISERROR(VLOOKUP(TRIM(D68),ALL_SOMIFA!$A$1:$V$2737,13,FALSE))," ",VLOOKUP(TRIM(D68),ALL_SOMIFA!$A$1:$V$2737,13,FALSE)))</f>
        <v/>
      </c>
      <c r="N68" t="str">
        <f>IF(ISBLANK(VLOOKUP(TRIM(D68),ALL_SOMIFA!$A$1:$V$2737,14,FALSE)),"",IF(ISERROR(VLOOKUP(TRIM(D68),ALL_SOMIFA!$A$1:$V$2737,14,FALSE))," ",VLOOKUP(TRIM(D68),ALL_SOMIFA!$A$1:$V$2737,14,FALSE)))</f>
        <v/>
      </c>
      <c r="O68" t="str">
        <f>IF(ISBLANK(VLOOKUP(TRIM(D68),ALL_SOMIFA!$A$1:$V$2737,15,FALSE)),"",IF(ISERROR(VLOOKUP(TRIM(D68),ALL_SOMIFA!$A$1:$V$2737,15,FALSE))," ",VLOOKUP(TRIM(D68),ALL_SOMIFA!$A$1:$V$2737,15,FALSE)))</f>
        <v/>
      </c>
      <c r="P68" t="str">
        <f>IF(ISBLANK(VLOOKUP(TRIM(D68),ALL_SOMIFA!$A$1:$V$2737,16,FALSE)),"",IF(ISERROR(VLOOKUP(TRIM(D68),ALL_SOMIFA!$A$1:$V$2737,16,FALSE))," ",VLOOKUP(TRIM(D68),ALL_SOMIFA!$A$1:$V$2737,16,FALSE)))</f>
        <v/>
      </c>
      <c r="Q68" t="str">
        <f>IF(ISBLANK(VLOOKUP(TRIM(D68),ALL_SOMIFA!$A$1:$V$2737,17,FALSE)),"",IF(ISERROR(VLOOKUP(TRIM(D68),ALL_SOMIFA!$A$1:$V$2737,17,FALSE))," ",VLOOKUP(TRIM(D68),ALL_SOMIFA!$A$1:$V$2737,17,FALSE)))</f>
        <v/>
      </c>
      <c r="R68" t="str">
        <f>IF(ISBLANK(VLOOKUP(TRIM(D68),ALL_SOMIFA!$A$1:$V$2737,18,FALSE)),"",IF(ISERROR(VLOOKUP(TRIM(D68),ALL_SOMIFA!$A$1:$V$2737,18,FALSE))," ",VLOOKUP(TRIM(D68),ALL_SOMIFA!$A$1:$V$2737,18,FALSE)))</f>
        <v/>
      </c>
      <c r="S68" t="str">
        <f>IF(ISBLANK(VLOOKUP(TRIM(D68),ALL_SOMIFA!$A$1:$V$2737,19,FALSE)),"",IF(ISERROR(VLOOKUP(TRIM(D68),ALL_SOMIFA!$A$1:$V$2737,19,FALSE))," ",VLOOKUP(TRIM(D68),ALL_SOMIFA!$A$1:$V$2737,19,FALSE)))</f>
        <v/>
      </c>
      <c r="T68" t="str">
        <f>IF(ISBLANK(VLOOKUP(TRIM(D68),ALL_SOMIFA!$A$1:$V$2737,20,FALSE)),"",IF(ISERROR(VLOOKUP(TRIM(D68),ALL_SOMIFA!$A$1:$V$2737,20,FALSE))," ",VLOOKUP(TRIM(D68),ALL_SOMIFA!$A$1:$V$2737,20,FALSE)))</f>
        <v/>
      </c>
      <c r="U68" t="str">
        <f>IF(ISBLANK(VLOOKUP(TRIM(D68),ALL_SOMIFA!$A$1:$V$2737,21,FALSE)),"",IF(ISERROR(VLOOKUP(TRIM(D68),ALL_SOMIFA!$A$1:$V$2737,21,FALSE))," ",VLOOKUP(TRIM(D68),ALL_SOMIFA!$A$1:$V$2737,21,FALSE)))</f>
        <v/>
      </c>
      <c r="V68" t="str">
        <f>IF(ISBLANK(VLOOKUP(TRIM(D68),ALL_SOMIFA!$A$1:$V$2737,22,FALSE)),"",IF(ISERROR(VLOOKUP(TRIM(D68),ALL_SOMIFA!$A$1:$V$2737,22,FALSE))," ",VLOOKUP(TRIM(D68),ALL_SOMIFA!$A$1:$V$2737,22,FALSE)))</f>
        <v/>
      </c>
    </row>
    <row r="69" spans="1:46" x14ac:dyDescent="0.35">
      <c r="A69" s="18" t="s">
        <v>802</v>
      </c>
      <c r="B69" s="18" t="s">
        <v>1124</v>
      </c>
      <c r="C69" s="144"/>
      <c r="D69" s="26" t="s">
        <v>360</v>
      </c>
      <c r="E69" s="27">
        <v>34486</v>
      </c>
      <c r="F69" s="26" t="s">
        <v>163</v>
      </c>
      <c r="G69" s="26" t="s">
        <v>361</v>
      </c>
      <c r="H69" s="26" t="s">
        <v>362</v>
      </c>
      <c r="I69" s="26"/>
      <c r="J69" s="18" t="s">
        <v>362</v>
      </c>
      <c r="K69" s="18" t="s">
        <v>94</v>
      </c>
      <c r="L69" s="18"/>
      <c r="M69" s="19"/>
      <c r="N69" s="27"/>
      <c r="O69" s="27"/>
      <c r="P69" s="27"/>
      <c r="Q69" s="27"/>
      <c r="R69" s="29"/>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row>
    <row r="70" spans="1:46" x14ac:dyDescent="0.35">
      <c r="A70" t="s">
        <v>366</v>
      </c>
      <c r="B70" t="s">
        <v>3520</v>
      </c>
      <c r="C70" s="143" t="str">
        <f>IF(VLOOKUP(D70,Table16[[#All],[Player]:[2024 Card Info]],7,FALSE)&lt;&gt;"",VLOOKUP(D70,Table16[[#All],[Player]:[2024 Card Info]],7,FALSE),"")</f>
        <v/>
      </c>
      <c r="D70" t="s">
        <v>3305</v>
      </c>
      <c r="E70" s="40">
        <v>34826</v>
      </c>
      <c r="F70" t="s">
        <v>1005</v>
      </c>
      <c r="H70" t="str">
        <f>IF(ISBLANK(VLOOKUP(TRIM(D70),ALL_SOMIFA!$A$1:$V$2737,8,FALSE)),"",IF(ISERROR(VLOOKUP(TRIM(D70),ALL_SOMIFA!$A$1:$V$2737,8,FALSE))," ",VLOOKUP(TRIM(D70),ALL_SOMIFA!$A$1:$V$2737,8,FALSE)))</f>
        <v/>
      </c>
      <c r="I70" t="str">
        <f>IF(ISBLANK(VLOOKUP(TRIM(D70),ALL_SOMIFA!$A$1:$V$2737,9,FALSE)),"",IF(ISERROR(VLOOKUP(TRIM(D70),ALL_SOMIFA!$A$1:$V$2737,9,FALSE))," ",VLOOKUP(TRIM(D70),ALL_SOMIFA!$A$1:$V$2737,9,FALSE)))</f>
        <v/>
      </c>
      <c r="J70" t="str">
        <f>IF(ISBLANK(VLOOKUP(TRIM(D70),ALL_SOMIFA!$A$1:$V$2737,10,FALSE)),"",IF(ISERROR(VLOOKUP(TRIM(D70),ALL_SOMIFA!$A$1:$V$2737,10,FALSE))," ",VLOOKUP(TRIM(D70),ALL_SOMIFA!$A$1:$V$2737,10,FALSE)))</f>
        <v/>
      </c>
      <c r="K70" t="str">
        <f>IF(ISBLANK(VLOOKUP(TRIM(D70),ALL_SOMIFA!$A$1:$V$2737,11,FALSE)),"",IF(ISERROR(VLOOKUP(TRIM(D70),ALL_SOMIFA!$A$1:$V$2737,11,FALSE))," ",VLOOKUP(TRIM(D70),ALL_SOMIFA!$A$1:$V$2737,11,FALSE)))</f>
        <v/>
      </c>
      <c r="L70" t="str">
        <f>IF(ISBLANK(VLOOKUP(TRIM(D70),ALL_SOMIFA!$A$1:$V$2737,12,FALSE)),"",IF(ISERROR(VLOOKUP(TRIM(D70),ALL_SOMIFA!$A$1:$V$2737,12,FALSE))," ",VLOOKUP(TRIM(D70),ALL_SOMIFA!$A$1:$V$2737,12,FALSE)))</f>
        <v/>
      </c>
      <c r="M70" t="str">
        <f>IF(ISBLANK(VLOOKUP(TRIM(D70),ALL_SOMIFA!$A$1:$V$2737,13,FALSE)),"",IF(ISERROR(VLOOKUP(TRIM(D70),ALL_SOMIFA!$A$1:$V$2737,13,FALSE))," ",VLOOKUP(TRIM(D70),ALL_SOMIFA!$A$1:$V$2737,13,FALSE)))</f>
        <v/>
      </c>
      <c r="N70" t="str">
        <f>IF(ISBLANK(VLOOKUP(TRIM(D70),ALL_SOMIFA!$A$1:$V$2737,14,FALSE)),"",IF(ISERROR(VLOOKUP(TRIM(D70),ALL_SOMIFA!$A$1:$V$2737,14,FALSE))," ",VLOOKUP(TRIM(D70),ALL_SOMIFA!$A$1:$V$2737,14,FALSE)))</f>
        <v>K</v>
      </c>
      <c r="O70" t="str">
        <f>IF(ISBLANK(VLOOKUP(TRIM(D70),ALL_SOMIFA!$A$1:$V$2737,15,FALSE)),"",IF(ISERROR(VLOOKUP(TRIM(D70),ALL_SOMIFA!$A$1:$V$2737,15,FALSE))," ",VLOOKUP(TRIM(D70),ALL_SOMIFA!$A$1:$V$2737,15,FALSE)))</f>
        <v>CAR</v>
      </c>
      <c r="P70" t="str">
        <f>IF(ISBLANK(VLOOKUP(TRIM(D70),ALL_SOMIFA!$A$1:$V$2737,16,FALSE)),"",IF(ISERROR(VLOOKUP(TRIM(D70),ALL_SOMIFA!$A$1:$V$2737,16,FALSE))," ",VLOOKUP(TRIM(D70),ALL_SOMIFA!$A$1:$V$2737,16,FALSE)))</f>
        <v/>
      </c>
      <c r="Q70" t="str">
        <f>IF(ISBLANK(VLOOKUP(TRIM(D70),ALL_SOMIFA!$A$1:$V$2737,17,FALSE)),"",IF(ISERROR(VLOOKUP(TRIM(D70),ALL_SOMIFA!$A$1:$V$2737,17,FALSE))," ",VLOOKUP(TRIM(D70),ALL_SOMIFA!$A$1:$V$2737,17,FALSE)))</f>
        <v>K</v>
      </c>
      <c r="R70" t="str">
        <f>IF(ISBLANK(VLOOKUP(TRIM(D70),ALL_SOMIFA!$A$1:$V$2737,18,FALSE)),"",IF(ISERROR(VLOOKUP(TRIM(D70),ALL_SOMIFA!$A$1:$V$2737,18,FALSE))," ",VLOOKUP(TRIM(D70),ALL_SOMIFA!$A$1:$V$2737,18,FALSE)))</f>
        <v>ARI</v>
      </c>
      <c r="S70" t="str">
        <f>IF(ISBLANK(VLOOKUP(TRIM(D70),ALL_SOMIFA!$A$1:$V$2737,19,FALSE)),"",IF(ISERROR(VLOOKUP(TRIM(D70),ALL_SOMIFA!$A$1:$V$2737,19,FALSE))," ",VLOOKUP(TRIM(D70),ALL_SOMIFA!$A$1:$V$2737,19,FALSE)))</f>
        <v/>
      </c>
      <c r="T70" t="str">
        <f>IF(ISBLANK(VLOOKUP(TRIM(D70),ALL_SOMIFA!$A$1:$V$2737,20,FALSE)),"",IF(ISERROR(VLOOKUP(TRIM(D70),ALL_SOMIFA!$A$1:$V$2737,20,FALSE))," ",VLOOKUP(TRIM(D70),ALL_SOMIFA!$A$1:$V$2737,20,FALSE)))</f>
        <v>K</v>
      </c>
      <c r="U70" t="str">
        <f>IF(ISBLANK(VLOOKUP(TRIM(D70),ALL_SOMIFA!$A$1:$V$2737,21,FALSE)),"",IF(ISERROR(VLOOKUP(TRIM(D70),ALL_SOMIFA!$A$1:$V$2737,21,FALSE))," ",VLOOKUP(TRIM(D70),ALL_SOMIFA!$A$1:$V$2737,21,FALSE)))</f>
        <v>ARI</v>
      </c>
      <c r="V70" t="str">
        <f>IF(ISBLANK(VLOOKUP(TRIM(D70),ALL_SOMIFA!$A$1:$V$2737,22,FALSE)),"",IF(ISERROR(VLOOKUP(TRIM(D70),ALL_SOMIFA!$A$1:$V$2737,22,FALSE))," ",VLOOKUP(TRIM(D70),ALL_SOMIFA!$A$1:$V$2737,22,FALSE)))</f>
        <v/>
      </c>
    </row>
    <row r="71" spans="1:46" x14ac:dyDescent="0.35">
      <c r="A71" s="19"/>
      <c r="B71" s="19"/>
      <c r="C71" s="143"/>
      <c r="D71" s="19"/>
      <c r="E71" s="39"/>
      <c r="F71" s="19"/>
      <c r="G71" s="19"/>
      <c r="H71" s="26"/>
      <c r="I71" s="26" t="s">
        <v>4284</v>
      </c>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row>
    <row r="72" spans="1:46" ht="13.15" x14ac:dyDescent="0.4">
      <c r="C72" s="140"/>
      <c r="D72" s="40"/>
      <c r="E72" s="10" t="s">
        <v>70</v>
      </c>
      <c r="F72" s="11" t="s">
        <v>71</v>
      </c>
      <c r="G72" s="11" t="s">
        <v>72</v>
      </c>
      <c r="H72" s="94"/>
      <c r="I72" s="94" t="s">
        <v>73</v>
      </c>
      <c r="L72" s="19"/>
      <c r="M72" s="11"/>
      <c r="N72" s="19"/>
      <c r="O72" s="16" t="str">
        <f>IF(ISERROR(VLOOKUP(TRIM(B72),#REF!,11,FALSE())),"",VLOOKUP(TRIM(B72),#REF!,11,FALSE()))</f>
        <v/>
      </c>
      <c r="P72" s="16" t="str">
        <f>IF(ISERROR(VLOOKUP(TRIM(B72),#REF!,12,FALSE())),"",VLOOKUP(TRIM(B72),#REF!,12,FALSE()))</f>
        <v/>
      </c>
      <c r="Q72" s="16" t="str">
        <f>IF(ISERROR(VLOOKUP(TRIM(B72),#REF!,13,FALSE())),"",VLOOKUP(TRIM(B72),#REF!,13,FALSE()))</f>
        <v/>
      </c>
      <c r="R72" s="16" t="str">
        <f>IF(ISERROR(VLOOKUP(TRIM(B72),#REF!,14,FALSE())),"",VLOOKUP(TRIM(B72),#REF!,14,FALSE()))</f>
        <v/>
      </c>
      <c r="S72" s="16" t="str">
        <f>IF(ISERROR(VLOOKUP(TRIM(B72),#REF!,15,FALSE())),"",VLOOKUP(TRIM(B72),#REF!,15,FALSE()))</f>
        <v/>
      </c>
      <c r="T72" s="16" t="str">
        <f>IF(ISERROR(VLOOKUP(TRIM(B72),#REF!,16,FALSE())),"",VLOOKUP(TRIM(B72),#REF!,16,FALSE()))</f>
        <v/>
      </c>
      <c r="V72" s="8"/>
      <c r="X72" t="str">
        <f>IF(ISERROR(VLOOKUP(TRIM(B72),#REF!,20,FALSE())),"",VLOOKUP(TRIM(B72),#REF!,20,FALSE()))</f>
        <v/>
      </c>
      <c r="Y72" t="str">
        <f>IF(ISERROR(VLOOKUP(TRIM(B72),#REF!,21,FALSE())),"",VLOOKUP(TRIM(B72),#REF!,21,FALSE()))</f>
        <v/>
      </c>
      <c r="Z72" t="str">
        <f>IF(ISERROR(VLOOKUP(TRIM(B72),#REF!,22,FALSE())),"",VLOOKUP(TRIM(B72),#REF!,22,FALSE()))</f>
        <v/>
      </c>
      <c r="AA72" t="str">
        <f>IF(ISERROR(VLOOKUP(TRIM(B72),#REF!,20,FALSE())),"",VLOOKUP(TRIM(B72),#REF!,20,FALSE()))</f>
        <v/>
      </c>
      <c r="AB72" t="str">
        <f>IF(ISERROR(VLOOKUP(TRIM(B72),#REF!,21,FALSE())),"",VLOOKUP(TRIM(B72),#REF!,21,FALSE()))</f>
        <v/>
      </c>
      <c r="AC72" t="str">
        <f>IF(ISERROR(VLOOKUP(TRIM(B72),#REF!,22,FALSE())),"",VLOOKUP(TRIM(B72),#REF!,22,FALSE()))</f>
        <v/>
      </c>
      <c r="AD72" t="str">
        <f>IF(ISERROR(VLOOKUP(TRIM(B72),#REF!,23,FALSE())),"",VLOOKUP(TRIM(B72),#REF!,23,FALSE()))</f>
        <v/>
      </c>
      <c r="AE72" t="str">
        <f>IF(ISERROR(VLOOKUP(TRIM(B72),#REF!,24,FALSE())),"",VLOOKUP(TRIM(B72),#REF!,24,FALSE()))</f>
        <v/>
      </c>
      <c r="AF72" t="str">
        <f>IF(ISERROR(VLOOKUP(TRIM(B72),#REF!,25,FALSE())),"",VLOOKUP(TRIM(B72),#REF!,25,FALSE()))</f>
        <v/>
      </c>
      <c r="AQ72" s="36"/>
      <c r="AR72" s="36"/>
      <c r="AT72" s="36"/>
    </row>
    <row r="73" spans="1:46" ht="17.649999999999999" x14ac:dyDescent="0.5">
      <c r="A73" s="41" t="s">
        <v>367</v>
      </c>
      <c r="C73" s="145"/>
      <c r="E73" s="13">
        <f>COUNTA(D76:D140)</f>
        <v>56</v>
      </c>
      <c r="F73" s="14">
        <f>COUNTIF(A75:A141,"*HB*")-2</f>
        <v>2</v>
      </c>
      <c r="G73" s="14">
        <f>COUNTIF(A75:A140,"*KOR*")+COUNTIF(A75:A140,"*LK*")</f>
        <v>2</v>
      </c>
      <c r="H73" s="95"/>
      <c r="I73" s="95">
        <f>COUNTIF(A76:A140,"*PR*")+COUNTIF(A76:A140,"*LP*")</f>
        <v>2</v>
      </c>
      <c r="J73" s="41"/>
      <c r="L73" s="19"/>
      <c r="M73" s="14"/>
      <c r="N73" s="7"/>
      <c r="O73" s="16" t="str">
        <f>IF(ISERROR(VLOOKUP(TRIM(B73),#REF!,11,FALSE())),"",VLOOKUP(TRIM(B73),#REF!,11,FALSE()))</f>
        <v/>
      </c>
      <c r="P73" s="16" t="str">
        <f>IF(ISERROR(VLOOKUP(TRIM(B73),#REF!,12,FALSE())),"",VLOOKUP(TRIM(B73),#REF!,12,FALSE()))</f>
        <v/>
      </c>
      <c r="Q73" s="16" t="str">
        <f>IF(ISERROR(VLOOKUP(TRIM(B73),#REF!,13,FALSE())),"",VLOOKUP(TRIM(B73),#REF!,13,FALSE()))</f>
        <v/>
      </c>
      <c r="R73" s="16" t="str">
        <f>IF(ISERROR(VLOOKUP(TRIM(B73),#REF!,14,FALSE())),"",VLOOKUP(TRIM(B73),#REF!,14,FALSE()))</f>
        <v/>
      </c>
      <c r="S73" s="16" t="str">
        <f>IF(ISERROR(VLOOKUP(TRIM(B73),#REF!,15,FALSE())),"",VLOOKUP(TRIM(B73),#REF!,15,FALSE()))</f>
        <v/>
      </c>
      <c r="T73" s="16" t="str">
        <f>IF(ISERROR(VLOOKUP(TRIM(B73),#REF!,16,FALSE())),"",VLOOKUP(TRIM(B73),#REF!,16,FALSE()))</f>
        <v/>
      </c>
      <c r="U73" s="15"/>
      <c r="V73" s="8"/>
      <c r="X73" t="str">
        <f>IF(ISERROR(VLOOKUP(TRIM(B73),#REF!,20,FALSE())),"",VLOOKUP(TRIM(B73),#REF!,20,FALSE()))</f>
        <v/>
      </c>
      <c r="Y73" t="str">
        <f>IF(ISERROR(VLOOKUP(TRIM(B73),#REF!,21,FALSE())),"",VLOOKUP(TRIM(B73),#REF!,21,FALSE()))</f>
        <v/>
      </c>
      <c r="Z73" t="str">
        <f>IF(ISERROR(VLOOKUP(TRIM(B73),#REF!,22,FALSE())),"",VLOOKUP(TRIM(B73),#REF!,22,FALSE()))</f>
        <v/>
      </c>
      <c r="AA73" t="str">
        <f>IF(ISERROR(VLOOKUP(TRIM(B73),#REF!,20,FALSE())),"",VLOOKUP(TRIM(B73),#REF!,20,FALSE()))</f>
        <v/>
      </c>
      <c r="AB73" t="str">
        <f>IF(ISERROR(VLOOKUP(TRIM(B73),#REF!,21,FALSE())),"",VLOOKUP(TRIM(B73),#REF!,21,FALSE()))</f>
        <v/>
      </c>
      <c r="AC73" t="str">
        <f>IF(ISERROR(VLOOKUP(TRIM(B73),#REF!,22,FALSE())),"",VLOOKUP(TRIM(B73),#REF!,22,FALSE()))</f>
        <v/>
      </c>
      <c r="AD73" t="str">
        <f>IF(ISERROR(VLOOKUP(TRIM(B73),#REF!,23,FALSE())),"",VLOOKUP(TRIM(B73),#REF!,23,FALSE()))</f>
        <v/>
      </c>
      <c r="AE73" t="str">
        <f>IF(ISERROR(VLOOKUP(TRIM(B73),#REF!,24,FALSE())),"",VLOOKUP(TRIM(B73),#REF!,24,FALSE()))</f>
        <v/>
      </c>
      <c r="AF73" t="str">
        <f>IF(ISERROR(VLOOKUP(TRIM(B73),#REF!,25,FALSE())),"",VLOOKUP(TRIM(B73),#REF!,25,FALSE()))</f>
        <v/>
      </c>
      <c r="AP73" s="15"/>
      <c r="AQ73" s="8"/>
      <c r="AR73" s="8"/>
      <c r="AT73" s="8"/>
    </row>
    <row r="74" spans="1:46" x14ac:dyDescent="0.35">
      <c r="A74" s="16" t="s">
        <v>5369</v>
      </c>
      <c r="B74" s="16"/>
      <c r="C74" s="143"/>
      <c r="F74" s="8"/>
      <c r="G74" s="8"/>
      <c r="H74" s="36"/>
      <c r="I74" s="36"/>
      <c r="J74" s="16"/>
      <c r="K74" s="16"/>
      <c r="L74" s="16"/>
      <c r="M74" s="8"/>
      <c r="N74" s="8"/>
      <c r="O74" s="26"/>
      <c r="P74" s="8"/>
      <c r="Q74" s="8"/>
      <c r="R74" s="16"/>
      <c r="S74" s="16"/>
      <c r="T74" s="16"/>
      <c r="U74" s="16"/>
      <c r="V74" s="16"/>
      <c r="W74" s="16"/>
      <c r="X74" s="16"/>
      <c r="Y74" s="16"/>
      <c r="Z74" s="8"/>
      <c r="AA74" s="8"/>
      <c r="AB74" t="str">
        <f>IF(ISERROR(VLOOKUP(TRIM(D74),#REF!,20,FALSE())),"",VLOOKUP(TRIM(D74),#REF!,20,FALSE()))</f>
        <v/>
      </c>
      <c r="AC74" t="str">
        <f>IF(ISERROR(VLOOKUP(TRIM(D74),#REF!,21,FALSE())),"",VLOOKUP(TRIM(D74),#REF!,21,FALSE()))</f>
        <v/>
      </c>
      <c r="AD74" t="str">
        <f>IF(ISERROR(VLOOKUP(TRIM(D74),#REF!,22,FALSE())),"",VLOOKUP(TRIM(D74),#REF!,22,FALSE()))</f>
        <v/>
      </c>
      <c r="AE74" t="str">
        <f>IF(ISERROR(VLOOKUP(TRIM(D74),#REF!,20,FALSE())),"",VLOOKUP(TRIM(D74),#REF!,20,FALSE()))</f>
        <v/>
      </c>
      <c r="AF74" t="str">
        <f>IF(ISERROR(VLOOKUP(TRIM(D74),#REF!,21,FALSE())),"",VLOOKUP(TRIM(D74),#REF!,21,FALSE()))</f>
        <v/>
      </c>
      <c r="AG74" t="str">
        <f>IF(ISERROR(VLOOKUP(TRIM(D74),#REF!,22,FALSE())),"",VLOOKUP(TRIM(D74),#REF!,22,FALSE()))</f>
        <v/>
      </c>
      <c r="AH74" t="str">
        <f>IF(ISERROR(VLOOKUP(TRIM(D74),#REF!,23,FALSE())),"",VLOOKUP(TRIM(D74),#REF!,23,FALSE()))</f>
        <v/>
      </c>
      <c r="AI74" t="str">
        <f>IF(ISERROR(VLOOKUP(TRIM(D74),#REF!,24,FALSE())),"",VLOOKUP(TRIM(D74),#REF!,24,FALSE()))</f>
        <v/>
      </c>
      <c r="AJ74" t="str">
        <f>IF(ISERROR(VLOOKUP(TRIM(D74),#REF!,25,FALSE())),"",VLOOKUP(TRIM(D74),#REF!,25,FALSE()))</f>
        <v/>
      </c>
    </row>
    <row r="75" spans="1:46" ht="13.15" x14ac:dyDescent="0.4">
      <c r="A75" s="102" t="s">
        <v>5374</v>
      </c>
      <c r="B75" s="19"/>
      <c r="C75" s="143"/>
      <c r="D75" s="19"/>
      <c r="E75" s="39"/>
      <c r="F75" s="19"/>
      <c r="G75" s="19"/>
      <c r="H75" s="26"/>
      <c r="I75" s="26"/>
      <c r="J75" s="42"/>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row>
    <row r="76" spans="1:46" x14ac:dyDescent="0.35">
      <c r="A76" t="s">
        <v>80</v>
      </c>
      <c r="B76" t="s">
        <v>271</v>
      </c>
      <c r="C76" s="143" t="s">
        <v>4303</v>
      </c>
      <c r="D76" t="s">
        <v>3944</v>
      </c>
      <c r="E76" s="40">
        <v>37213</v>
      </c>
      <c r="F76" t="s">
        <v>4143</v>
      </c>
      <c r="G76" t="s">
        <v>5196</v>
      </c>
      <c r="H76" t="str">
        <f>IF(ISBLANK(VLOOKUP(TRIM(D76),ALL_SOMIFA!$A$1:$V$2737,8,FALSE)),"",IF(ISERROR(VLOOKUP(TRIM(D76),ALL_SOMIFA!$A$1:$V$2737,8,FALSE))," ",VLOOKUP(TRIM(D76),ALL_SOMIFA!$A$1:$V$2737,8,FALSE)))</f>
        <v/>
      </c>
      <c r="I76" t="str">
        <f>IF(ISBLANK(VLOOKUP(TRIM(D76),ALL_SOMIFA!$A$1:$V$2737,9,FALSE)),"",IF(ISERROR(VLOOKUP(TRIM(D76),ALL_SOMIFA!$A$1:$V$2737,9,FALSE))," ",VLOOKUP(TRIM(D76),ALL_SOMIFA!$A$1:$V$2737,9,FALSE)))</f>
        <v/>
      </c>
      <c r="J76" t="str">
        <f>IF(ISBLANK(VLOOKUP(TRIM(D76),ALL_SOMIFA!$A$1:$V$2737,10,FALSE)),"",IF(ISERROR(VLOOKUP(TRIM(D76),ALL_SOMIFA!$A$1:$V$2737,10,FALSE))," ",VLOOKUP(TRIM(D76),ALL_SOMIFA!$A$1:$V$2737,10,FALSE)))</f>
        <v/>
      </c>
      <c r="K76" t="str">
        <f>IF(ISBLANK(VLOOKUP(TRIM(D76),ALL_SOMIFA!$A$1:$V$2737,11,FALSE)),"",IF(ISERROR(VLOOKUP(TRIM(D76),ALL_SOMIFA!$A$1:$V$2737,11,FALSE))," ",VLOOKUP(TRIM(D76),ALL_SOMIFA!$A$1:$V$2737,11,FALSE)))</f>
        <v/>
      </c>
      <c r="L76" t="str">
        <f>IF(ISBLANK(VLOOKUP(TRIM(D76),ALL_SOMIFA!$A$1:$V$2737,12,FALSE)),"",IF(ISERROR(VLOOKUP(TRIM(D76),ALL_SOMIFA!$A$1:$V$2737,12,FALSE))," ",VLOOKUP(TRIM(D76),ALL_SOMIFA!$A$1:$V$2737,12,FALSE)))</f>
        <v/>
      </c>
      <c r="M76" t="str">
        <f>IF(ISBLANK(VLOOKUP(TRIM(D76),ALL_SOMIFA!$A$1:$V$2737,13,FALSE)),"",IF(ISERROR(VLOOKUP(TRIM(D76),ALL_SOMIFA!$A$1:$V$2737,13,FALSE))," ",VLOOKUP(TRIM(D76),ALL_SOMIFA!$A$1:$V$2737,13,FALSE)))</f>
        <v/>
      </c>
      <c r="N76" t="str">
        <f>IF(ISBLANK(VLOOKUP(TRIM(D76),ALL_SOMIFA!$A$1:$V$2737,14,FALSE)),"",IF(ISERROR(VLOOKUP(TRIM(D76),ALL_SOMIFA!$A$1:$V$2737,14,FALSE))," ",VLOOKUP(TRIM(D76),ALL_SOMIFA!$A$1:$V$2737,14,FALSE)))</f>
        <v/>
      </c>
      <c r="O76" t="str">
        <f>IF(ISBLANK(VLOOKUP(TRIM(D76),ALL_SOMIFA!$A$1:$V$2737,15,FALSE)),"",IF(ISERROR(VLOOKUP(TRIM(D76),ALL_SOMIFA!$A$1:$V$2737,15,FALSE))," ",VLOOKUP(TRIM(D76),ALL_SOMIFA!$A$1:$V$2737,15,FALSE)))</f>
        <v/>
      </c>
      <c r="P76" t="str">
        <f>IF(ISBLANK(VLOOKUP(TRIM(D76),ALL_SOMIFA!$A$1:$V$2737,16,FALSE)),"",IF(ISERROR(VLOOKUP(TRIM(D76),ALL_SOMIFA!$A$1:$V$2737,16,FALSE))," ",VLOOKUP(TRIM(D76),ALL_SOMIFA!$A$1:$V$2737,16,FALSE)))</f>
        <v/>
      </c>
      <c r="Q76" t="str">
        <f>IF(ISBLANK(VLOOKUP(TRIM(D76),ALL_SOMIFA!$A$1:$V$2737,17,FALSE)),"",IF(ISERROR(VLOOKUP(TRIM(D76),ALL_SOMIFA!$A$1:$V$2737,17,FALSE))," ",VLOOKUP(TRIM(D76),ALL_SOMIFA!$A$1:$V$2737,17,FALSE)))</f>
        <v/>
      </c>
      <c r="R76" t="str">
        <f>IF(ISBLANK(VLOOKUP(TRIM(D76),ALL_SOMIFA!$A$1:$V$2737,18,FALSE)),"",IF(ISERROR(VLOOKUP(TRIM(D76),ALL_SOMIFA!$A$1:$V$2737,18,FALSE))," ",VLOOKUP(TRIM(D76),ALL_SOMIFA!$A$1:$V$2737,18,FALSE)))</f>
        <v/>
      </c>
      <c r="S76" t="str">
        <f>IF(ISBLANK(VLOOKUP(TRIM(D76),ALL_SOMIFA!$A$1:$V$2737,19,FALSE)),"",IF(ISERROR(VLOOKUP(TRIM(D76),ALL_SOMIFA!$A$1:$V$2737,19,FALSE))," ",VLOOKUP(TRIM(D76),ALL_SOMIFA!$A$1:$V$2737,19,FALSE)))</f>
        <v/>
      </c>
      <c r="T76" t="str">
        <f>IF(ISBLANK(VLOOKUP(TRIM(D76),ALL_SOMIFA!$A$1:$V$2737,20,FALSE)),"",IF(ISERROR(VLOOKUP(TRIM(D76),ALL_SOMIFA!$A$1:$V$2737,20,FALSE))," ",VLOOKUP(TRIM(D76),ALL_SOMIFA!$A$1:$V$2737,20,FALSE)))</f>
        <v/>
      </c>
      <c r="U76" t="str">
        <f>IF(ISBLANK(VLOOKUP(TRIM(D76),ALL_SOMIFA!$A$1:$V$2737,21,FALSE)),"",IF(ISERROR(VLOOKUP(TRIM(D76),ALL_SOMIFA!$A$1:$V$2737,21,FALSE))," ",VLOOKUP(TRIM(D76),ALL_SOMIFA!$A$1:$V$2737,21,FALSE)))</f>
        <v/>
      </c>
      <c r="V76" t="str">
        <f>IF(ISBLANK(VLOOKUP(TRIM(D76),ALL_SOMIFA!$A$1:$V$2737,22,FALSE)),"",IF(ISERROR(VLOOKUP(TRIM(D76),ALL_SOMIFA!$A$1:$V$2737,22,FALSE))," ",VLOOKUP(TRIM(D76),ALL_SOMIFA!$A$1:$V$2737,22,FALSE)))</f>
        <v/>
      </c>
    </row>
    <row r="77" spans="1:46" x14ac:dyDescent="0.35">
      <c r="A77" s="26" t="s">
        <v>77</v>
      </c>
      <c r="B77" s="18" t="s">
        <v>1124</v>
      </c>
      <c r="C77" s="143" t="str">
        <f>IF(VLOOKUP(D77,Table16[[#All],[Player]:[2024 Card Info]],7,FALSE)&lt;&gt;"",VLOOKUP(D77,Table16[[#All],[Player]:[2024 Card Info]],7,FALSE),"")</f>
        <v>453 Attempts</v>
      </c>
      <c r="D77" s="19" t="s">
        <v>368</v>
      </c>
      <c r="E77" s="20">
        <v>32374</v>
      </c>
      <c r="F77" s="19" t="s">
        <v>369</v>
      </c>
      <c r="G77" s="19" t="s">
        <v>370</v>
      </c>
      <c r="H77" s="26" t="s">
        <v>77</v>
      </c>
      <c r="I77" s="26"/>
      <c r="J77" s="18" t="s">
        <v>77</v>
      </c>
      <c r="K77" s="18" t="s">
        <v>86</v>
      </c>
      <c r="L77" s="18"/>
      <c r="M77" s="19"/>
      <c r="N77" s="19" t="s">
        <v>77</v>
      </c>
      <c r="O77" s="19" t="s">
        <v>86</v>
      </c>
      <c r="P77" s="19" t="s">
        <v>79</v>
      </c>
      <c r="Q77" s="19" t="s">
        <v>77</v>
      </c>
      <c r="R77" s="19" t="s">
        <v>86</v>
      </c>
      <c r="S77" s="19"/>
      <c r="T77" s="19" t="s">
        <v>77</v>
      </c>
      <c r="U77" s="19" t="s">
        <v>86</v>
      </c>
      <c r="V77" s="19">
        <v>0</v>
      </c>
      <c r="W77" s="19" t="s">
        <v>77</v>
      </c>
      <c r="X77" s="19" t="s">
        <v>128</v>
      </c>
      <c r="Y77" s="19">
        <v>0</v>
      </c>
      <c r="Z77" s="19" t="s">
        <v>77</v>
      </c>
      <c r="AA77" s="19" t="s">
        <v>128</v>
      </c>
      <c r="AB77" s="19"/>
      <c r="AC77" s="19" t="s">
        <v>77</v>
      </c>
      <c r="AD77" s="19" t="s">
        <v>128</v>
      </c>
      <c r="AE77" s="19">
        <v>0</v>
      </c>
      <c r="AF77" s="19" t="s">
        <v>77</v>
      </c>
      <c r="AG77" s="19" t="s">
        <v>128</v>
      </c>
      <c r="AH77" s="19">
        <v>0</v>
      </c>
      <c r="AI77" s="19" t="s">
        <v>77</v>
      </c>
      <c r="AJ77" s="19" t="s">
        <v>128</v>
      </c>
      <c r="AK77" s="19">
        <v>0</v>
      </c>
      <c r="AL77" s="19" t="s">
        <v>77</v>
      </c>
      <c r="AM77" s="19" t="s">
        <v>128</v>
      </c>
      <c r="AN77" s="19" t="s">
        <v>371</v>
      </c>
      <c r="AO77" s="19">
        <v>0</v>
      </c>
      <c r="AP77" s="19">
        <v>0</v>
      </c>
      <c r="AQ77" s="19">
        <v>0</v>
      </c>
      <c r="AR77" s="19">
        <v>0</v>
      </c>
      <c r="AS77" s="19">
        <v>0</v>
      </c>
      <c r="AT77" s="19">
        <v>0</v>
      </c>
    </row>
    <row r="78" spans="1:46" s="25" customFormat="1" x14ac:dyDescent="0.35">
      <c r="A78"/>
      <c r="B78" s="18"/>
      <c r="C78" s="143"/>
      <c r="D78" s="19"/>
      <c r="E78" s="20"/>
      <c r="F78" s="19"/>
      <c r="G78" s="19"/>
      <c r="H78" t="s">
        <v>4284</v>
      </c>
      <c r="I78" t="s">
        <v>4284</v>
      </c>
      <c r="J78" s="18"/>
      <c r="K78" s="18"/>
      <c r="L78" s="18"/>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row>
    <row r="79" spans="1:46" s="25" customFormat="1" x14ac:dyDescent="0.35">
      <c r="A79" s="26" t="s">
        <v>93</v>
      </c>
      <c r="B79" s="18" t="s">
        <v>271</v>
      </c>
      <c r="C79" s="143" t="str">
        <f>IF(VLOOKUP(D79,Table16[[#All],[Player]:[2024 Card Info]],7,FALSE)&lt;&gt;"",VLOOKUP(D79,Table16[[#All],[Player]:[2024 Card Info]],7,FALSE),"")</f>
        <v>0-2 253</v>
      </c>
      <c r="D79" s="19" t="s">
        <v>379</v>
      </c>
      <c r="E79" s="20">
        <v>36174</v>
      </c>
      <c r="F79" s="26" t="s">
        <v>204</v>
      </c>
      <c r="G79" s="19" t="s">
        <v>380</v>
      </c>
      <c r="H79" s="26" t="s">
        <v>93</v>
      </c>
      <c r="I79" s="26" t="s">
        <v>3498</v>
      </c>
      <c r="J79" s="18" t="s">
        <v>93</v>
      </c>
      <c r="K79" s="18" t="s">
        <v>103</v>
      </c>
      <c r="L79" s="18" t="s">
        <v>381</v>
      </c>
      <c r="M79" s="19" t="s">
        <v>382</v>
      </c>
      <c r="N79" s="19" t="s">
        <v>93</v>
      </c>
      <c r="O79" s="19" t="s">
        <v>103</v>
      </c>
      <c r="P79" s="30" t="s">
        <v>383</v>
      </c>
      <c r="Q79" s="19"/>
      <c r="R79" s="19"/>
      <c r="S79" s="30"/>
      <c r="T79" s="19"/>
      <c r="U79" s="19"/>
      <c r="V79" s="30"/>
      <c r="W79" s="19"/>
      <c r="X79" s="19"/>
      <c r="Y79" s="30"/>
      <c r="Z79" s="19"/>
      <c r="AA79" s="19"/>
      <c r="AB79" s="19"/>
      <c r="AC79" s="19"/>
      <c r="AD79" s="19"/>
      <c r="AE79" s="19"/>
      <c r="AF79" s="19"/>
      <c r="AG79" s="19"/>
      <c r="AH79" s="19"/>
      <c r="AI79" s="19"/>
      <c r="AJ79" s="19"/>
      <c r="AK79" s="19"/>
      <c r="AL79" s="19"/>
      <c r="AM79" s="19"/>
      <c r="AN79" s="19"/>
      <c r="AO79" s="19"/>
      <c r="AP79" s="19"/>
      <c r="AQ79" s="19"/>
      <c r="AR79" s="19"/>
      <c r="AS79" s="19"/>
      <c r="AT79" s="19"/>
    </row>
    <row r="80" spans="1:46" ht="12.75" customHeight="1" x14ac:dyDescent="0.35">
      <c r="A80" s="26" t="s">
        <v>93</v>
      </c>
      <c r="B80" s="31" t="s">
        <v>500</v>
      </c>
      <c r="C80" s="144" t="str">
        <f>IF(VLOOKUP(D80,Table16[[#All],[Player]:[2024 Card Info]],7,FALSE)&lt;&gt;"",VLOOKUP(D80,Table16[[#All],[Player]:[2024 Card Info]],7,FALSE),"")</f>
        <v>0-056</v>
      </c>
      <c r="D80" s="19" t="s">
        <v>386</v>
      </c>
      <c r="E80" s="27">
        <v>36190</v>
      </c>
      <c r="F80" s="26" t="s">
        <v>387</v>
      </c>
      <c r="G80" s="30" t="s">
        <v>88</v>
      </c>
      <c r="H80" s="26" t="s">
        <v>93</v>
      </c>
      <c r="I80" s="26" t="s">
        <v>388</v>
      </c>
      <c r="J80" s="33"/>
      <c r="K80" s="33"/>
      <c r="L80" s="33"/>
      <c r="M80" s="40"/>
      <c r="N80" s="36"/>
      <c r="O80" s="36"/>
      <c r="P80" s="36"/>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row>
    <row r="81" spans="1:73" x14ac:dyDescent="0.35">
      <c r="A81" t="s">
        <v>3801</v>
      </c>
      <c r="B81" t="s">
        <v>441</v>
      </c>
      <c r="C81" s="144" t="str">
        <f>IF(VLOOKUP(D81,Table16[[#All],[Player]:[2024 Card Info]],7,FALSE)&lt;&gt;"",VLOOKUP(D81,Table16[[#All],[Player]:[2024 Card Info]],7,FALSE),"")</f>
        <v>0-04-3-3 20</v>
      </c>
      <c r="D81" t="s">
        <v>3802</v>
      </c>
      <c r="E81" s="40">
        <v>36312</v>
      </c>
      <c r="F81" t="s">
        <v>391</v>
      </c>
      <c r="G81" s="19" t="s">
        <v>5378</v>
      </c>
      <c r="H81" t="str">
        <f>IF(ISBLANK(VLOOKUP(TRIM(D81),ALL_SOMIFA!$A$1:$V$2737,8,FALSE)),"",IF(ISERROR(VLOOKUP(TRIM(D81),ALL_SOMIFA!$A$1:$V$2737,8,FALSE))," ",VLOOKUP(TRIM(D81),ALL_SOMIFA!$A$1:$V$2737,8,FALSE)))</f>
        <v/>
      </c>
      <c r="I81" t="str">
        <f>IF(ISBLANK(VLOOKUP(TRIM(D81),ALL_SOMIFA!$A$1:$V$2737,9,FALSE)),"",IF(ISERROR(VLOOKUP(TRIM(D81),ALL_SOMIFA!$A$1:$V$2737,9,FALSE))," ",VLOOKUP(TRIM(D81),ALL_SOMIFA!$A$1:$V$2737,9,FALSE)))</f>
        <v/>
      </c>
      <c r="J81" t="str">
        <f>IF(ISBLANK(VLOOKUP(TRIM(D81),ALL_SOMIFA!$A$1:$V$2737,10,FALSE)),"",IF(ISERROR(VLOOKUP(TRIM(D81),ALL_SOMIFA!$A$1:$V$2737,10,FALSE))," ",VLOOKUP(TRIM(D81),ALL_SOMIFA!$A$1:$V$2737,10,FALSE)))</f>
        <v/>
      </c>
      <c r="K81" t="str">
        <f>IF(ISBLANK(VLOOKUP(TRIM(D81),ALL_SOMIFA!$A$1:$V$2737,11,FALSE)),"",IF(ISERROR(VLOOKUP(TRIM(D81),ALL_SOMIFA!$A$1:$V$2737,11,FALSE))," ",VLOOKUP(TRIM(D81),ALL_SOMIFA!$A$1:$V$2737,11,FALSE)))</f>
        <v/>
      </c>
      <c r="L81" t="str">
        <f>IF(ISBLANK(VLOOKUP(TRIM(D81),ALL_SOMIFA!$A$1:$V$2737,12,FALSE)),"",IF(ISERROR(VLOOKUP(TRIM(D81),ALL_SOMIFA!$A$1:$V$2737,12,FALSE))," ",VLOOKUP(TRIM(D81),ALL_SOMIFA!$A$1:$V$2737,12,FALSE)))</f>
        <v/>
      </c>
      <c r="M81" t="str">
        <f>IF(ISBLANK(VLOOKUP(TRIM(D81),ALL_SOMIFA!$A$1:$V$2737,13,FALSE)),"",IF(ISERROR(VLOOKUP(TRIM(D81),ALL_SOMIFA!$A$1:$V$2737,13,FALSE))," ",VLOOKUP(TRIM(D81),ALL_SOMIFA!$A$1:$V$2737,13,FALSE)))</f>
        <v/>
      </c>
      <c r="N81" t="str">
        <f>IF(ISBLANK(VLOOKUP(TRIM(D81),ALL_SOMIFA!$A$1:$V$2737,14,FALSE)),"",IF(ISERROR(VLOOKUP(TRIM(D81),ALL_SOMIFA!$A$1:$V$2737,14,FALSE))," ",VLOOKUP(TRIM(D81),ALL_SOMIFA!$A$1:$V$2737,14,FALSE)))</f>
        <v/>
      </c>
      <c r="O81" t="str">
        <f>IF(ISBLANK(VLOOKUP(TRIM(D81),ALL_SOMIFA!$A$1:$V$2737,15,FALSE)),"",IF(ISERROR(VLOOKUP(TRIM(D81),ALL_SOMIFA!$A$1:$V$2737,15,FALSE))," ",VLOOKUP(TRIM(D81),ALL_SOMIFA!$A$1:$V$2737,15,FALSE)))</f>
        <v/>
      </c>
      <c r="P81" t="str">
        <f>IF(ISBLANK(VLOOKUP(TRIM(D81),ALL_SOMIFA!$A$1:$V$2737,16,FALSE)),"",IF(ISERROR(VLOOKUP(TRIM(D81),ALL_SOMIFA!$A$1:$V$2737,16,FALSE))," ",VLOOKUP(TRIM(D81),ALL_SOMIFA!$A$1:$V$2737,16,FALSE)))</f>
        <v/>
      </c>
      <c r="Q81" t="str">
        <f>IF(ISBLANK(VLOOKUP(TRIM(D81),ALL_SOMIFA!$A$1:$V$2737,17,FALSE)),"",IF(ISERROR(VLOOKUP(TRIM(D81),ALL_SOMIFA!$A$1:$V$2737,17,FALSE))," ",VLOOKUP(TRIM(D81),ALL_SOMIFA!$A$1:$V$2737,17,FALSE)))</f>
        <v/>
      </c>
      <c r="R81" t="str">
        <f>IF(ISBLANK(VLOOKUP(TRIM(D81),ALL_SOMIFA!$A$1:$V$2737,18,FALSE)),"",IF(ISERROR(VLOOKUP(TRIM(D81),ALL_SOMIFA!$A$1:$V$2737,18,FALSE))," ",VLOOKUP(TRIM(D81),ALL_SOMIFA!$A$1:$V$2737,18,FALSE)))</f>
        <v/>
      </c>
      <c r="S81" t="str">
        <f>IF(ISBLANK(VLOOKUP(TRIM(D81),ALL_SOMIFA!$A$1:$V$2737,19,FALSE)),"",IF(ISERROR(VLOOKUP(TRIM(D81),ALL_SOMIFA!$A$1:$V$2737,19,FALSE))," ",VLOOKUP(TRIM(D81),ALL_SOMIFA!$A$1:$V$2737,19,FALSE)))</f>
        <v/>
      </c>
      <c r="T81" t="str">
        <f>IF(ISBLANK(VLOOKUP(TRIM(D81),ALL_SOMIFA!$A$1:$V$2737,20,FALSE)),"",IF(ISERROR(VLOOKUP(TRIM(D81),ALL_SOMIFA!$A$1:$V$2737,20,FALSE))," ",VLOOKUP(TRIM(D81),ALL_SOMIFA!$A$1:$V$2737,20,FALSE)))</f>
        <v/>
      </c>
      <c r="U81" t="str">
        <f>IF(ISBLANK(VLOOKUP(TRIM(D81),ALL_SOMIFA!$A$1:$V$2737,21,FALSE)),"",IF(ISERROR(VLOOKUP(TRIM(D81),ALL_SOMIFA!$A$1:$V$2737,21,FALSE))," ",VLOOKUP(TRIM(D81),ALL_SOMIFA!$A$1:$V$2737,21,FALSE)))</f>
        <v/>
      </c>
      <c r="V81" t="str">
        <f>IF(ISBLANK(VLOOKUP(TRIM(D81),ALL_SOMIFA!$A$1:$V$2737,22,FALSE)),"",IF(ISERROR(VLOOKUP(TRIM(D81),ALL_SOMIFA!$A$1:$V$2737,22,FALSE))," ",VLOOKUP(TRIM(D81),ALL_SOMIFA!$A$1:$V$2737,22,FALSE)))</f>
        <v/>
      </c>
    </row>
    <row r="82" spans="1:73" x14ac:dyDescent="0.35">
      <c r="A82" t="s">
        <v>93</v>
      </c>
      <c r="B82" t="s">
        <v>3522</v>
      </c>
      <c r="C82" s="144" t="str">
        <f>IF(VLOOKUP(D82,Table16[[#All],[Player]:[2024 Card Info]],7,FALSE)&lt;&gt;"",VLOOKUP(D82,Table16[[#All],[Player]:[2024 Card Info]],7,FALSE),"")</f>
        <v>0-0 10</v>
      </c>
      <c r="D82" t="s">
        <v>3813</v>
      </c>
      <c r="E82" s="40">
        <v>35796</v>
      </c>
      <c r="F82" t="s">
        <v>359</v>
      </c>
      <c r="G82" s="19" t="s">
        <v>5378</v>
      </c>
      <c r="H82" t="str">
        <f>IF(ISBLANK(VLOOKUP(TRIM(D82),ALL_SOMIFA!$A$1:$V$2737,8,FALSE)),"",IF(ISERROR(VLOOKUP(TRIM(D82),ALL_SOMIFA!$A$1:$V$2737,8,FALSE))," ",VLOOKUP(TRIM(D82),ALL_SOMIFA!$A$1:$V$2737,8,FALSE)))</f>
        <v/>
      </c>
      <c r="I82" t="str">
        <f>IF(ISBLANK(VLOOKUP(TRIM(D82),ALL_SOMIFA!$A$1:$V$2737,9,FALSE)),"",IF(ISERROR(VLOOKUP(TRIM(D82),ALL_SOMIFA!$A$1:$V$2737,9,FALSE))," ",VLOOKUP(TRIM(D82),ALL_SOMIFA!$A$1:$V$2737,9,FALSE)))</f>
        <v/>
      </c>
      <c r="J82" t="str">
        <f>IF(ISBLANK(VLOOKUP(TRIM(D82),ALL_SOMIFA!$A$1:$V$2737,10,FALSE)),"",IF(ISERROR(VLOOKUP(TRIM(D82),ALL_SOMIFA!$A$1:$V$2737,10,FALSE))," ",VLOOKUP(TRIM(D82),ALL_SOMIFA!$A$1:$V$2737,10,FALSE)))</f>
        <v/>
      </c>
      <c r="K82" t="str">
        <f>IF(ISBLANK(VLOOKUP(TRIM(D82),ALL_SOMIFA!$A$1:$V$2737,11,FALSE)),"",IF(ISERROR(VLOOKUP(TRIM(D82),ALL_SOMIFA!$A$1:$V$2737,11,FALSE))," ",VLOOKUP(TRIM(D82),ALL_SOMIFA!$A$1:$V$2737,11,FALSE)))</f>
        <v/>
      </c>
      <c r="L82" t="str">
        <f>IF(ISBLANK(VLOOKUP(TRIM(D82),ALL_SOMIFA!$A$1:$V$2737,12,FALSE)),"",IF(ISERROR(VLOOKUP(TRIM(D82),ALL_SOMIFA!$A$1:$V$2737,12,FALSE))," ",VLOOKUP(TRIM(D82),ALL_SOMIFA!$A$1:$V$2737,12,FALSE)))</f>
        <v/>
      </c>
      <c r="M82" t="str">
        <f>IF(ISBLANK(VLOOKUP(TRIM(D82),ALL_SOMIFA!$A$1:$V$2737,13,FALSE)),"",IF(ISERROR(VLOOKUP(TRIM(D82),ALL_SOMIFA!$A$1:$V$2737,13,FALSE))," ",VLOOKUP(TRIM(D82),ALL_SOMIFA!$A$1:$V$2737,13,FALSE)))</f>
        <v/>
      </c>
      <c r="N82" t="str">
        <f>IF(ISBLANK(VLOOKUP(TRIM(D82),ALL_SOMIFA!$A$1:$V$2737,14,FALSE)),"",IF(ISERROR(VLOOKUP(TRIM(D82),ALL_SOMIFA!$A$1:$V$2737,14,FALSE))," ",VLOOKUP(TRIM(D82),ALL_SOMIFA!$A$1:$V$2737,14,FALSE)))</f>
        <v/>
      </c>
      <c r="O82" t="str">
        <f>IF(ISBLANK(VLOOKUP(TRIM(D82),ALL_SOMIFA!$A$1:$V$2737,15,FALSE)),"",IF(ISERROR(VLOOKUP(TRIM(D82),ALL_SOMIFA!$A$1:$V$2737,15,FALSE))," ",VLOOKUP(TRIM(D82),ALL_SOMIFA!$A$1:$V$2737,15,FALSE)))</f>
        <v/>
      </c>
      <c r="P82" t="str">
        <f>IF(ISBLANK(VLOOKUP(TRIM(D82),ALL_SOMIFA!$A$1:$V$2737,16,FALSE)),"",IF(ISERROR(VLOOKUP(TRIM(D82),ALL_SOMIFA!$A$1:$V$2737,16,FALSE))," ",VLOOKUP(TRIM(D82),ALL_SOMIFA!$A$1:$V$2737,16,FALSE)))</f>
        <v/>
      </c>
      <c r="Q82" t="str">
        <f>IF(ISBLANK(VLOOKUP(TRIM(D82),ALL_SOMIFA!$A$1:$V$2737,17,FALSE)),"",IF(ISERROR(VLOOKUP(TRIM(D82),ALL_SOMIFA!$A$1:$V$2737,17,FALSE))," ",VLOOKUP(TRIM(D82),ALL_SOMIFA!$A$1:$V$2737,17,FALSE)))</f>
        <v/>
      </c>
      <c r="R82" t="str">
        <f>IF(ISBLANK(VLOOKUP(TRIM(D82),ALL_SOMIFA!$A$1:$V$2737,18,FALSE)),"",IF(ISERROR(VLOOKUP(TRIM(D82),ALL_SOMIFA!$A$1:$V$2737,18,FALSE))," ",VLOOKUP(TRIM(D82),ALL_SOMIFA!$A$1:$V$2737,18,FALSE)))</f>
        <v/>
      </c>
      <c r="S82" t="str">
        <f>IF(ISBLANK(VLOOKUP(TRIM(D82),ALL_SOMIFA!$A$1:$V$2737,19,FALSE)),"",IF(ISERROR(VLOOKUP(TRIM(D82),ALL_SOMIFA!$A$1:$V$2737,19,FALSE))," ",VLOOKUP(TRIM(D82),ALL_SOMIFA!$A$1:$V$2737,19,FALSE)))</f>
        <v/>
      </c>
      <c r="T82" t="str">
        <f>IF(ISBLANK(VLOOKUP(TRIM(D82),ALL_SOMIFA!$A$1:$V$2737,20,FALSE)),"",IF(ISERROR(VLOOKUP(TRIM(D82),ALL_SOMIFA!$A$1:$V$2737,20,FALSE))," ",VLOOKUP(TRIM(D82),ALL_SOMIFA!$A$1:$V$2737,20,FALSE)))</f>
        <v/>
      </c>
      <c r="U82" t="str">
        <f>IF(ISBLANK(VLOOKUP(TRIM(D82),ALL_SOMIFA!$A$1:$V$2737,21,FALSE)),"",IF(ISERROR(VLOOKUP(TRIM(D82),ALL_SOMIFA!$A$1:$V$2737,21,FALSE))," ",VLOOKUP(TRIM(D82),ALL_SOMIFA!$A$1:$V$2737,21,FALSE)))</f>
        <v/>
      </c>
      <c r="V82" t="str">
        <f>IF(ISBLANK(VLOOKUP(TRIM(D82),ALL_SOMIFA!$A$1:$V$2737,22,FALSE)),"",IF(ISERROR(VLOOKUP(TRIM(D82),ALL_SOMIFA!$A$1:$V$2737,22,FALSE))," ",VLOOKUP(TRIM(D82),ALL_SOMIFA!$A$1:$V$2737,22,FALSE)))</f>
        <v/>
      </c>
    </row>
    <row r="83" spans="1:73" x14ac:dyDescent="0.35">
      <c r="A83" s="26" t="s">
        <v>389</v>
      </c>
      <c r="B83" s="32" t="s">
        <v>143</v>
      </c>
      <c r="C83" s="144" t="str">
        <f>IF(VLOOKUP(D83,Table16[[#All],[Player]:[2024 Card Info]],7,FALSE)&lt;&gt;"",VLOOKUP(D83,Table16[[#All],[Player]:[2024 Card Info]],7,FALSE),"")</f>
        <v>0-3</v>
      </c>
      <c r="D83" s="19" t="s">
        <v>390</v>
      </c>
      <c r="E83" s="27">
        <v>36584</v>
      </c>
      <c r="F83" s="28" t="s">
        <v>391</v>
      </c>
      <c r="G83" s="28" t="s">
        <v>88</v>
      </c>
      <c r="H83" s="26" t="s">
        <v>93</v>
      </c>
      <c r="I83" s="26" t="s">
        <v>392</v>
      </c>
      <c r="J83" s="33"/>
      <c r="K83" s="33"/>
      <c r="L83" s="33"/>
    </row>
    <row r="84" spans="1:73" x14ac:dyDescent="0.35">
      <c r="B84" s="18"/>
      <c r="C84" s="143"/>
      <c r="D84" s="19"/>
      <c r="E84" s="20"/>
      <c r="F84" s="19"/>
      <c r="G84" s="19"/>
      <c r="H84" t="s">
        <v>4284</v>
      </c>
      <c r="I84"/>
      <c r="J84" s="18"/>
      <c r="K84" s="18"/>
      <c r="L84" s="18"/>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row>
    <row r="85" spans="1:73" x14ac:dyDescent="0.35">
      <c r="A85" s="26" t="s">
        <v>122</v>
      </c>
      <c r="B85" s="18" t="s">
        <v>3518</v>
      </c>
      <c r="C85" s="143" t="str">
        <f>IF(VLOOKUP(D85,Table16[[#All],[Player]:[2024 Card Info]],7,FALSE)&lt;&gt;"",VLOOKUP(D85,Table16[[#All],[Player]:[2024 Card Info]],7,FALSE),"")</f>
        <v>6-5-5</v>
      </c>
      <c r="D85" s="19" t="s">
        <v>400</v>
      </c>
      <c r="E85" s="20">
        <v>35378</v>
      </c>
      <c r="F85" s="19" t="s">
        <v>101</v>
      </c>
      <c r="G85" s="19" t="s">
        <v>401</v>
      </c>
      <c r="H85" s="26" t="s">
        <v>122</v>
      </c>
      <c r="I85" s="26"/>
      <c r="J85" s="18" t="s">
        <v>122</v>
      </c>
      <c r="K85" s="18" t="s">
        <v>85</v>
      </c>
      <c r="L85" s="18"/>
      <c r="M85" s="19"/>
      <c r="N85" s="19" t="s">
        <v>402</v>
      </c>
      <c r="O85" s="19" t="s">
        <v>403</v>
      </c>
      <c r="P85" s="19" t="s">
        <v>167</v>
      </c>
      <c r="Q85" s="19" t="s">
        <v>132</v>
      </c>
      <c r="R85" s="19" t="s">
        <v>85</v>
      </c>
      <c r="S85" s="19">
        <v>0</v>
      </c>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row>
    <row r="86" spans="1:73" x14ac:dyDescent="0.35">
      <c r="A86" t="s">
        <v>127</v>
      </c>
      <c r="B86" t="s">
        <v>403</v>
      </c>
      <c r="C86" s="143" t="str">
        <f>IF(VLOOKUP(D86,Table16[[#All],[Player]:[2024 Card Info]],7,FALSE)&lt;&gt;"",VLOOKUP(D86,Table16[[#All],[Player]:[2024 Card Info]],7,FALSE),"")</f>
        <v>4-4-5</v>
      </c>
      <c r="D86" t="s">
        <v>3891</v>
      </c>
      <c r="E86" s="40">
        <v>37383</v>
      </c>
      <c r="F86" t="s">
        <v>313</v>
      </c>
      <c r="G86" s="19" t="s">
        <v>5137</v>
      </c>
      <c r="H86" t="str">
        <f>IF(ISBLANK(VLOOKUP(TRIM(D86),ALL_SOMIFA!$A$1:$V$2737,8,FALSE)),"",IF(ISERROR(VLOOKUP(TRIM(D86),ALL_SOMIFA!$A$1:$V$2737,8,FALSE))," ",VLOOKUP(TRIM(D86),ALL_SOMIFA!$A$1:$V$2737,8,FALSE)))</f>
        <v/>
      </c>
      <c r="I86" t="str">
        <f>IF(ISBLANK(VLOOKUP(TRIM(D86),ALL_SOMIFA!$A$1:$V$2737,9,FALSE)),"",IF(ISERROR(VLOOKUP(TRIM(D86),ALL_SOMIFA!$A$1:$V$2737,9,FALSE))," ",VLOOKUP(TRIM(D86),ALL_SOMIFA!$A$1:$V$2737,9,FALSE)))</f>
        <v/>
      </c>
      <c r="J86" t="str">
        <f>IF(ISBLANK(VLOOKUP(TRIM(D86),ALL_SOMIFA!$A$1:$V$2737,10,FALSE)),"",IF(ISERROR(VLOOKUP(TRIM(D86),ALL_SOMIFA!$A$1:$V$2737,10,FALSE))," ",VLOOKUP(TRIM(D86),ALL_SOMIFA!$A$1:$V$2737,10,FALSE)))</f>
        <v/>
      </c>
      <c r="K86" t="str">
        <f>IF(ISBLANK(VLOOKUP(TRIM(D86),ALL_SOMIFA!$A$1:$V$2737,11,FALSE)),"",IF(ISERROR(VLOOKUP(TRIM(D86),ALL_SOMIFA!$A$1:$V$2737,11,FALSE))," ",VLOOKUP(TRIM(D86),ALL_SOMIFA!$A$1:$V$2737,11,FALSE)))</f>
        <v/>
      </c>
      <c r="L86" t="str">
        <f>IF(ISBLANK(VLOOKUP(TRIM(D86),ALL_SOMIFA!$A$1:$V$2737,12,FALSE)),"",IF(ISERROR(VLOOKUP(TRIM(D86),ALL_SOMIFA!$A$1:$V$2737,12,FALSE))," ",VLOOKUP(TRIM(D86),ALL_SOMIFA!$A$1:$V$2737,12,FALSE)))</f>
        <v/>
      </c>
      <c r="M86" t="str">
        <f>IF(ISBLANK(VLOOKUP(TRIM(D86),ALL_SOMIFA!$A$1:$V$2737,13,FALSE)),"",IF(ISERROR(VLOOKUP(TRIM(D86),ALL_SOMIFA!$A$1:$V$2737,13,FALSE))," ",VLOOKUP(TRIM(D86),ALL_SOMIFA!$A$1:$V$2737,13,FALSE)))</f>
        <v/>
      </c>
      <c r="N86" t="str">
        <f>IF(ISBLANK(VLOOKUP(TRIM(D86),ALL_SOMIFA!$A$1:$V$2737,14,FALSE)),"",IF(ISERROR(VLOOKUP(TRIM(D86),ALL_SOMIFA!$A$1:$V$2737,14,FALSE))," ",VLOOKUP(TRIM(D86),ALL_SOMIFA!$A$1:$V$2737,14,FALSE)))</f>
        <v/>
      </c>
      <c r="O86" t="str">
        <f>IF(ISBLANK(VLOOKUP(TRIM(D86),ALL_SOMIFA!$A$1:$V$2737,15,FALSE)),"",IF(ISERROR(VLOOKUP(TRIM(D86),ALL_SOMIFA!$A$1:$V$2737,15,FALSE))," ",VLOOKUP(TRIM(D86),ALL_SOMIFA!$A$1:$V$2737,15,FALSE)))</f>
        <v/>
      </c>
      <c r="P86" t="str">
        <f>IF(ISBLANK(VLOOKUP(TRIM(D86),ALL_SOMIFA!$A$1:$V$2737,16,FALSE)),"",IF(ISERROR(VLOOKUP(TRIM(D86),ALL_SOMIFA!$A$1:$V$2737,16,FALSE))," ",VLOOKUP(TRIM(D86),ALL_SOMIFA!$A$1:$V$2737,16,FALSE)))</f>
        <v/>
      </c>
      <c r="Q86" t="str">
        <f>IF(ISBLANK(VLOOKUP(TRIM(D86),ALL_SOMIFA!$A$1:$V$2737,17,FALSE)),"",IF(ISERROR(VLOOKUP(TRIM(D86),ALL_SOMIFA!$A$1:$V$2737,17,FALSE))," ",VLOOKUP(TRIM(D86),ALL_SOMIFA!$A$1:$V$2737,17,FALSE)))</f>
        <v/>
      </c>
      <c r="R86" t="str">
        <f>IF(ISBLANK(VLOOKUP(TRIM(D86),ALL_SOMIFA!$A$1:$V$2737,18,FALSE)),"",IF(ISERROR(VLOOKUP(TRIM(D86),ALL_SOMIFA!$A$1:$V$2737,18,FALSE))," ",VLOOKUP(TRIM(D86),ALL_SOMIFA!$A$1:$V$2737,18,FALSE)))</f>
        <v/>
      </c>
      <c r="S86" t="str">
        <f>IF(ISBLANK(VLOOKUP(TRIM(D86),ALL_SOMIFA!$A$1:$V$2737,19,FALSE)),"",IF(ISERROR(VLOOKUP(TRIM(D86),ALL_SOMIFA!$A$1:$V$2737,19,FALSE))," ",VLOOKUP(TRIM(D86),ALL_SOMIFA!$A$1:$V$2737,19,FALSE)))</f>
        <v/>
      </c>
      <c r="T86" t="str">
        <f>IF(ISBLANK(VLOOKUP(TRIM(D86),ALL_SOMIFA!$A$1:$V$2737,20,FALSE)),"",IF(ISERROR(VLOOKUP(TRIM(D86),ALL_SOMIFA!$A$1:$V$2737,20,FALSE))," ",VLOOKUP(TRIM(D86),ALL_SOMIFA!$A$1:$V$2737,20,FALSE)))</f>
        <v/>
      </c>
      <c r="U86" t="str">
        <f>IF(ISBLANK(VLOOKUP(TRIM(D86),ALL_SOMIFA!$A$1:$V$2737,21,FALSE)),"",IF(ISERROR(VLOOKUP(TRIM(D86),ALL_SOMIFA!$A$1:$V$2737,21,FALSE))," ",VLOOKUP(TRIM(D86),ALL_SOMIFA!$A$1:$V$2737,21,FALSE)))</f>
        <v/>
      </c>
      <c r="V86" t="str">
        <f>IF(ISBLANK(VLOOKUP(TRIM(D86),ALL_SOMIFA!$A$1:$V$2737,22,FALSE)),"",IF(ISERROR(VLOOKUP(TRIM(D86),ALL_SOMIFA!$A$1:$V$2737,22,FALSE))," ",VLOOKUP(TRIM(D86),ALL_SOMIFA!$A$1:$V$2737,22,FALSE)))</f>
        <v/>
      </c>
    </row>
    <row r="87" spans="1:73" x14ac:dyDescent="0.35">
      <c r="A87" s="26" t="s">
        <v>3570</v>
      </c>
      <c r="B87" s="18" t="s">
        <v>1124</v>
      </c>
      <c r="C87" s="143" t="str">
        <f>IF(VLOOKUP(D87,Table16[[#All],[Player]:[2024 Card Info]],7,FALSE)&lt;&gt;"",VLOOKUP(D87,Table16[[#All],[Player]:[2024 Card Info]],7,FALSE),"")</f>
        <v>4-5-3</v>
      </c>
      <c r="D87" s="19" t="s">
        <v>411</v>
      </c>
      <c r="E87" s="20">
        <v>35353</v>
      </c>
      <c r="F87" s="19" t="s">
        <v>188</v>
      </c>
      <c r="G87" s="19" t="s">
        <v>412</v>
      </c>
      <c r="H87" s="26" t="s">
        <v>562</v>
      </c>
      <c r="I87" s="26"/>
      <c r="J87" s="18" t="s">
        <v>413</v>
      </c>
      <c r="K87" s="18" t="s">
        <v>252</v>
      </c>
      <c r="L87" s="18"/>
      <c r="M87" s="19"/>
      <c r="N87" s="19" t="s">
        <v>414</v>
      </c>
      <c r="O87" s="19" t="s">
        <v>285</v>
      </c>
      <c r="P87" s="19" t="s">
        <v>79</v>
      </c>
      <c r="Q87" s="19" t="s">
        <v>415</v>
      </c>
      <c r="R87" s="19" t="s">
        <v>190</v>
      </c>
      <c r="S87" s="19">
        <v>0</v>
      </c>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row>
    <row r="88" spans="1:73" x14ac:dyDescent="0.35">
      <c r="A88" t="s">
        <v>3521</v>
      </c>
      <c r="B88" t="s">
        <v>339</v>
      </c>
      <c r="C88" s="143" t="str">
        <f>IF(VLOOKUP(D88,Table16[[#All],[Player]:[2024 Card Info]],7,FALSE)&lt;&gt;"",VLOOKUP(D88,Table16[[#All],[Player]:[2024 Card Info]],7,FALSE),"")</f>
        <v>4-4-4</v>
      </c>
      <c r="D88" t="s">
        <v>3921</v>
      </c>
      <c r="E88" s="40">
        <v>37232</v>
      </c>
      <c r="F88" t="s">
        <v>4072</v>
      </c>
      <c r="G88" s="19" t="s">
        <v>5136</v>
      </c>
      <c r="H88" t="str">
        <f>IF(ISBLANK(VLOOKUP(TRIM(D88),ALL_SOMIFA!$A$1:$V$2737,8,FALSE)),"",IF(ISERROR(VLOOKUP(TRIM(D88),ALL_SOMIFA!$A$1:$V$2737,8,FALSE))," ",VLOOKUP(TRIM(D88),ALL_SOMIFA!$A$1:$V$2737,8,FALSE)))</f>
        <v/>
      </c>
      <c r="I88" t="str">
        <f>IF(ISBLANK(VLOOKUP(TRIM(D88),ALL_SOMIFA!$A$1:$V$2737,9,FALSE)),"",IF(ISERROR(VLOOKUP(TRIM(D88),ALL_SOMIFA!$A$1:$V$2737,9,FALSE))," ",VLOOKUP(TRIM(D88),ALL_SOMIFA!$A$1:$V$2737,9,FALSE)))</f>
        <v/>
      </c>
      <c r="J88" t="str">
        <f>IF(ISBLANK(VLOOKUP(TRIM(D88),ALL_SOMIFA!$A$1:$V$2737,10,FALSE)),"",IF(ISERROR(VLOOKUP(TRIM(D88),ALL_SOMIFA!$A$1:$V$2737,10,FALSE))," ",VLOOKUP(TRIM(D88),ALL_SOMIFA!$A$1:$V$2737,10,FALSE)))</f>
        <v/>
      </c>
      <c r="K88" t="str">
        <f>IF(ISBLANK(VLOOKUP(TRIM(D88),ALL_SOMIFA!$A$1:$V$2737,11,FALSE)),"",IF(ISERROR(VLOOKUP(TRIM(D88),ALL_SOMIFA!$A$1:$V$2737,11,FALSE))," ",VLOOKUP(TRIM(D88),ALL_SOMIFA!$A$1:$V$2737,11,FALSE)))</f>
        <v/>
      </c>
      <c r="L88" t="str">
        <f>IF(ISBLANK(VLOOKUP(TRIM(D88),ALL_SOMIFA!$A$1:$V$2737,12,FALSE)),"",IF(ISERROR(VLOOKUP(TRIM(D88),ALL_SOMIFA!$A$1:$V$2737,12,FALSE))," ",VLOOKUP(TRIM(D88),ALL_SOMIFA!$A$1:$V$2737,12,FALSE)))</f>
        <v/>
      </c>
      <c r="M88" t="str">
        <f>IF(ISBLANK(VLOOKUP(TRIM(D88),ALL_SOMIFA!$A$1:$V$2737,13,FALSE)),"",IF(ISERROR(VLOOKUP(TRIM(D88),ALL_SOMIFA!$A$1:$V$2737,13,FALSE))," ",VLOOKUP(TRIM(D88),ALL_SOMIFA!$A$1:$V$2737,13,FALSE)))</f>
        <v/>
      </c>
      <c r="N88" t="str">
        <f>IF(ISBLANK(VLOOKUP(TRIM(D88),ALL_SOMIFA!$A$1:$V$2737,14,FALSE)),"",IF(ISERROR(VLOOKUP(TRIM(D88),ALL_SOMIFA!$A$1:$V$2737,14,FALSE))," ",VLOOKUP(TRIM(D88),ALL_SOMIFA!$A$1:$V$2737,14,FALSE)))</f>
        <v/>
      </c>
      <c r="O88" t="str">
        <f>IF(ISBLANK(VLOOKUP(TRIM(D88),ALL_SOMIFA!$A$1:$V$2737,15,FALSE)),"",IF(ISERROR(VLOOKUP(TRIM(D88),ALL_SOMIFA!$A$1:$V$2737,15,FALSE))," ",VLOOKUP(TRIM(D88),ALL_SOMIFA!$A$1:$V$2737,15,FALSE)))</f>
        <v/>
      </c>
      <c r="P88" t="str">
        <f>IF(ISBLANK(VLOOKUP(TRIM(D88),ALL_SOMIFA!$A$1:$V$2737,16,FALSE)),"",IF(ISERROR(VLOOKUP(TRIM(D88),ALL_SOMIFA!$A$1:$V$2737,16,FALSE))," ",VLOOKUP(TRIM(D88),ALL_SOMIFA!$A$1:$V$2737,16,FALSE)))</f>
        <v/>
      </c>
      <c r="Q88" t="str">
        <f>IF(ISBLANK(VLOOKUP(TRIM(D88),ALL_SOMIFA!$A$1:$V$2737,17,FALSE)),"",IF(ISERROR(VLOOKUP(TRIM(D88),ALL_SOMIFA!$A$1:$V$2737,17,FALSE))," ",VLOOKUP(TRIM(D88),ALL_SOMIFA!$A$1:$V$2737,17,FALSE)))</f>
        <v/>
      </c>
      <c r="R88" t="str">
        <f>IF(ISBLANK(VLOOKUP(TRIM(D88),ALL_SOMIFA!$A$1:$V$2737,18,FALSE)),"",IF(ISERROR(VLOOKUP(TRIM(D88),ALL_SOMIFA!$A$1:$V$2737,18,FALSE))," ",VLOOKUP(TRIM(D88),ALL_SOMIFA!$A$1:$V$2737,18,FALSE)))</f>
        <v/>
      </c>
      <c r="S88" t="str">
        <f>IF(ISBLANK(VLOOKUP(TRIM(D88),ALL_SOMIFA!$A$1:$V$2737,19,FALSE)),"",IF(ISERROR(VLOOKUP(TRIM(D88),ALL_SOMIFA!$A$1:$V$2737,19,FALSE))," ",VLOOKUP(TRIM(D88),ALL_SOMIFA!$A$1:$V$2737,19,FALSE)))</f>
        <v/>
      </c>
      <c r="T88" t="str">
        <f>IF(ISBLANK(VLOOKUP(TRIM(D88),ALL_SOMIFA!$A$1:$V$2737,20,FALSE)),"",IF(ISERROR(VLOOKUP(TRIM(D88),ALL_SOMIFA!$A$1:$V$2737,20,FALSE))," ",VLOOKUP(TRIM(D88),ALL_SOMIFA!$A$1:$V$2737,20,FALSE)))</f>
        <v/>
      </c>
      <c r="U88" t="str">
        <f>IF(ISBLANK(VLOOKUP(TRIM(D88),ALL_SOMIFA!$A$1:$V$2737,21,FALSE)),"",IF(ISERROR(VLOOKUP(TRIM(D88),ALL_SOMIFA!$A$1:$V$2737,21,FALSE))," ",VLOOKUP(TRIM(D88),ALL_SOMIFA!$A$1:$V$2737,21,FALSE)))</f>
        <v/>
      </c>
      <c r="V88" t="str">
        <f>IF(ISBLANK(VLOOKUP(TRIM(D88),ALL_SOMIFA!$A$1:$V$2737,22,FALSE)),"",IF(ISERROR(VLOOKUP(TRIM(D88),ALL_SOMIFA!$A$1:$V$2737,22,FALSE))," ",VLOOKUP(TRIM(D88),ALL_SOMIFA!$A$1:$V$2737,22,FALSE)))</f>
        <v/>
      </c>
    </row>
    <row r="89" spans="1:73" s="25" customFormat="1" x14ac:dyDescent="0.35">
      <c r="A89" s="18" t="s">
        <v>3532</v>
      </c>
      <c r="B89" s="18" t="s">
        <v>3522</v>
      </c>
      <c r="C89" s="143" t="str">
        <f>IF(VLOOKUP(D89,Table16[[#All],[Player]:[2024 Card Info]],7,FALSE)&lt;&gt;"",VLOOKUP(D89,Table16[[#All],[Player]:[2024 Card Info]],7,FALSE),"")</f>
        <v>4-3-3</v>
      </c>
      <c r="D89" s="19" t="s">
        <v>1104</v>
      </c>
      <c r="E89" s="20">
        <v>33704</v>
      </c>
      <c r="F89" s="19" t="s">
        <v>145</v>
      </c>
      <c r="G89" s="19" t="s">
        <v>1105</v>
      </c>
      <c r="H89" s="26" t="s">
        <v>132</v>
      </c>
      <c r="I89" s="26"/>
      <c r="J89" s="18" t="s">
        <v>1106</v>
      </c>
      <c r="K89" s="18" t="s">
        <v>268</v>
      </c>
      <c r="L89" s="18"/>
      <c r="M89" s="19" t="s">
        <v>154</v>
      </c>
      <c r="N89" s="19" t="s">
        <v>122</v>
      </c>
      <c r="O89" s="19" t="s">
        <v>229</v>
      </c>
      <c r="P89" s="19" t="s">
        <v>79</v>
      </c>
      <c r="Q89" s="19" t="s">
        <v>122</v>
      </c>
      <c r="R89" s="19" t="s">
        <v>229</v>
      </c>
      <c r="S89" s="19"/>
      <c r="T89" s="19" t="s">
        <v>122</v>
      </c>
      <c r="U89" s="19" t="s">
        <v>229</v>
      </c>
      <c r="V89" s="19">
        <v>0</v>
      </c>
      <c r="W89" s="19" t="s">
        <v>122</v>
      </c>
      <c r="X89" s="19" t="s">
        <v>229</v>
      </c>
      <c r="Y89" s="19">
        <v>0</v>
      </c>
      <c r="Z89" s="19" t="s">
        <v>122</v>
      </c>
      <c r="AA89" s="19" t="s">
        <v>131</v>
      </c>
      <c r="AB89" s="19"/>
      <c r="AC89" s="19" t="s">
        <v>122</v>
      </c>
      <c r="AD89" s="19" t="s">
        <v>131</v>
      </c>
      <c r="AE89" s="19">
        <v>0</v>
      </c>
      <c r="AF89" s="19"/>
      <c r="AG89" s="19"/>
      <c r="AH89" s="19"/>
      <c r="AI89" s="19"/>
      <c r="AJ89" s="19"/>
      <c r="AK89" s="19"/>
      <c r="AL89" s="19">
        <v>0</v>
      </c>
      <c r="AM89" s="19">
        <v>0</v>
      </c>
      <c r="AN89" s="19">
        <v>0</v>
      </c>
      <c r="AO89" s="19">
        <v>0</v>
      </c>
      <c r="AP89" s="19">
        <v>0</v>
      </c>
      <c r="AQ89" s="19">
        <v>0</v>
      </c>
      <c r="AR89" s="19">
        <v>0</v>
      </c>
      <c r="AS89" s="19">
        <v>0</v>
      </c>
      <c r="AT89" s="19">
        <v>0</v>
      </c>
      <c r="AU89" s="19"/>
      <c r="AV89" s="19"/>
      <c r="AW89" s="19"/>
      <c r="AX89" s="19"/>
      <c r="AY89" s="19"/>
      <c r="AZ89" s="19"/>
      <c r="BA89" s="19"/>
      <c r="BB89" s="19"/>
      <c r="BC89" s="19"/>
      <c r="BD89" s="19"/>
      <c r="BE89" s="19"/>
      <c r="BF89" s="19"/>
      <c r="BG89" s="19"/>
      <c r="BH89" s="19"/>
      <c r="BI89" s="19"/>
    </row>
    <row r="90" spans="1:73" x14ac:dyDescent="0.35">
      <c r="C90" s="143"/>
      <c r="E90" s="40"/>
      <c r="G90" s="19"/>
      <c r="H90"/>
      <c r="I90"/>
    </row>
    <row r="91" spans="1:73" x14ac:dyDescent="0.35">
      <c r="A91" s="26" t="s">
        <v>153</v>
      </c>
      <c r="B91" s="18" t="s">
        <v>271</v>
      </c>
      <c r="C91" s="143" t="str">
        <f>IF(VLOOKUP(D91,Table16[[#All],[Player]:[2024 Card Info]],7,FALSE)&lt;&gt;"",VLOOKUP(D91,Table16[[#All],[Player]:[2024 Card Info]],7,FALSE),"")</f>
        <v>5 4-4-3</v>
      </c>
      <c r="D91" s="19" t="s">
        <v>420</v>
      </c>
      <c r="E91" s="20">
        <v>36229</v>
      </c>
      <c r="F91" s="26" t="s">
        <v>204</v>
      </c>
      <c r="G91" s="30"/>
      <c r="H91" s="26" t="s">
        <v>562</v>
      </c>
      <c r="I91" s="26" t="s">
        <v>154</v>
      </c>
      <c r="J91" s="18" t="s">
        <v>153</v>
      </c>
      <c r="K91" s="18" t="s">
        <v>421</v>
      </c>
      <c r="L91" s="18" t="s">
        <v>422</v>
      </c>
      <c r="M91" s="19" t="s">
        <v>154</v>
      </c>
      <c r="N91" s="19" t="s">
        <v>147</v>
      </c>
      <c r="O91" s="19" t="s">
        <v>421</v>
      </c>
      <c r="P91" s="30" t="s">
        <v>423</v>
      </c>
      <c r="Q91" s="19"/>
      <c r="R91" s="19"/>
      <c r="S91" s="30"/>
      <c r="T91" s="19"/>
      <c r="U91" s="19"/>
      <c r="V91" s="30"/>
      <c r="W91" s="19"/>
      <c r="X91" s="19"/>
      <c r="Y91" s="30"/>
      <c r="Z91" s="19"/>
      <c r="AA91" s="19"/>
      <c r="AB91" s="19"/>
      <c r="AC91" s="19"/>
      <c r="AD91" s="19"/>
      <c r="AE91" s="19"/>
      <c r="AF91" s="19"/>
      <c r="AG91" s="19"/>
      <c r="AH91" s="19"/>
      <c r="AI91" s="19"/>
      <c r="AJ91" s="19"/>
      <c r="AK91" s="19"/>
      <c r="AL91" s="19"/>
      <c r="AM91" s="19"/>
      <c r="AN91" s="19"/>
      <c r="AO91" s="19"/>
      <c r="AP91" s="19"/>
      <c r="AQ91" s="19"/>
      <c r="AR91" s="19"/>
      <c r="AS91" s="19"/>
      <c r="AT91" s="19"/>
    </row>
    <row r="92" spans="1:73" x14ac:dyDescent="0.35">
      <c r="A92" s="26" t="s">
        <v>150</v>
      </c>
      <c r="B92" s="18" t="s">
        <v>3525</v>
      </c>
      <c r="C92" s="143" t="str">
        <f>IF(VLOOKUP(D92,Table16[[#All],[Player]:[2024 Card Info]],7,FALSE)&lt;&gt;"",VLOOKUP(D92,Table16[[#All],[Player]:[2024 Card Info]],7,FALSE),"")</f>
        <v>0-2 5-5-0</v>
      </c>
      <c r="D92" s="19" t="s">
        <v>424</v>
      </c>
      <c r="E92" s="20">
        <v>34975</v>
      </c>
      <c r="F92" s="19" t="s">
        <v>425</v>
      </c>
      <c r="G92" s="19" t="s">
        <v>303</v>
      </c>
      <c r="H92" s="26" t="s">
        <v>132</v>
      </c>
      <c r="I92" s="26" t="s">
        <v>1764</v>
      </c>
      <c r="J92" s="18" t="s">
        <v>156</v>
      </c>
      <c r="K92" s="18" t="s">
        <v>109</v>
      </c>
      <c r="L92" s="18" t="s">
        <v>173</v>
      </c>
      <c r="M92" s="19" t="s">
        <v>149</v>
      </c>
      <c r="N92" s="19" t="s">
        <v>153</v>
      </c>
      <c r="O92" s="19" t="s">
        <v>109</v>
      </c>
      <c r="P92" s="19" t="s">
        <v>167</v>
      </c>
      <c r="Q92" s="19" t="s">
        <v>147</v>
      </c>
      <c r="R92" s="19" t="s">
        <v>109</v>
      </c>
      <c r="S92" s="19" t="s">
        <v>426</v>
      </c>
      <c r="T92" s="19" t="s">
        <v>156</v>
      </c>
      <c r="U92" s="19" t="s">
        <v>109</v>
      </c>
      <c r="V92" s="19" t="s">
        <v>173</v>
      </c>
      <c r="W92" s="19"/>
      <c r="X92" s="19"/>
      <c r="Y92" s="19"/>
      <c r="Z92" s="19">
        <v>0</v>
      </c>
      <c r="AA92" s="19">
        <v>0</v>
      </c>
      <c r="AB92" s="19">
        <v>0</v>
      </c>
      <c r="AC92" s="19">
        <v>0</v>
      </c>
      <c r="AD92" s="19">
        <v>0</v>
      </c>
      <c r="AE92" s="19">
        <v>0</v>
      </c>
      <c r="AF92" s="19">
        <v>0</v>
      </c>
      <c r="AG92" s="19">
        <v>0</v>
      </c>
      <c r="AH92" s="19">
        <v>0</v>
      </c>
      <c r="AI92" s="19">
        <v>0</v>
      </c>
      <c r="AJ92" s="19">
        <v>0</v>
      </c>
      <c r="AK92" s="19">
        <v>0</v>
      </c>
      <c r="AL92" s="19">
        <v>0</v>
      </c>
      <c r="AM92" s="19">
        <v>0</v>
      </c>
      <c r="AN92" s="19">
        <v>0</v>
      </c>
      <c r="AO92" s="19">
        <v>0</v>
      </c>
      <c r="AP92" s="19">
        <v>0</v>
      </c>
      <c r="AQ92" s="19">
        <v>0</v>
      </c>
      <c r="AR92" s="19">
        <v>0</v>
      </c>
      <c r="AS92" s="19">
        <v>0</v>
      </c>
      <c r="AT92" s="19">
        <v>0</v>
      </c>
    </row>
    <row r="93" spans="1:73" x14ac:dyDescent="0.35">
      <c r="B93" s="18"/>
      <c r="C93" s="143"/>
      <c r="D93" s="19"/>
      <c r="E93" s="20"/>
      <c r="F93" s="19"/>
      <c r="G93" s="19"/>
      <c r="H93" t="s">
        <v>4284</v>
      </c>
      <c r="I93" t="s">
        <v>4284</v>
      </c>
      <c r="J93" s="18"/>
      <c r="K93" s="18"/>
      <c r="L93" s="18"/>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row>
    <row r="94" spans="1:73" x14ac:dyDescent="0.35">
      <c r="A94" s="26" t="s">
        <v>205</v>
      </c>
      <c r="B94" s="18" t="s">
        <v>3519</v>
      </c>
      <c r="C94" s="143" t="str">
        <f>IF(VLOOKUP(D94,Table16[[#All],[Player]:[2024 Card Info]],7,FALSE)&lt;&gt;"",VLOOKUP(D94,Table16[[#All],[Player]:[2024 Card Info]],7,FALSE),"")</f>
        <v>6-7</v>
      </c>
      <c r="D94" s="19" t="s">
        <v>432</v>
      </c>
      <c r="E94" s="20">
        <v>34450</v>
      </c>
      <c r="F94" s="19" t="s">
        <v>249</v>
      </c>
      <c r="G94" s="19" t="s">
        <v>249</v>
      </c>
      <c r="H94" s="26" t="s">
        <v>177</v>
      </c>
      <c r="I94" s="26" t="s">
        <v>207</v>
      </c>
      <c r="J94" s="18" t="s">
        <v>205</v>
      </c>
      <c r="K94" s="18" t="s">
        <v>131</v>
      </c>
      <c r="L94" s="18" t="s">
        <v>181</v>
      </c>
      <c r="M94" s="19" t="s">
        <v>207</v>
      </c>
      <c r="N94" s="19" t="s">
        <v>205</v>
      </c>
      <c r="O94" s="19" t="s">
        <v>131</v>
      </c>
      <c r="P94" s="19" t="s">
        <v>433</v>
      </c>
      <c r="Q94" s="19" t="s">
        <v>434</v>
      </c>
      <c r="R94" s="19" t="s">
        <v>131</v>
      </c>
      <c r="S94" s="19" t="s">
        <v>435</v>
      </c>
      <c r="T94" s="19" t="s">
        <v>434</v>
      </c>
      <c r="U94" s="19" t="s">
        <v>131</v>
      </c>
      <c r="V94" s="19" t="s">
        <v>436</v>
      </c>
      <c r="W94" s="19" t="s">
        <v>205</v>
      </c>
      <c r="X94" s="19" t="s">
        <v>131</v>
      </c>
      <c r="Y94" s="19" t="s">
        <v>216</v>
      </c>
      <c r="Z94" s="19">
        <v>0</v>
      </c>
      <c r="AA94" s="19">
        <v>0</v>
      </c>
      <c r="AB94" s="19">
        <v>0</v>
      </c>
      <c r="AC94" s="19">
        <v>0</v>
      </c>
      <c r="AD94" s="19">
        <v>0</v>
      </c>
      <c r="AE94" s="19">
        <v>0</v>
      </c>
      <c r="AF94" s="19">
        <v>0</v>
      </c>
      <c r="AG94" s="19">
        <v>0</v>
      </c>
      <c r="AH94" s="19">
        <v>0</v>
      </c>
      <c r="AI94" s="19">
        <v>0</v>
      </c>
      <c r="AJ94" s="19">
        <v>0</v>
      </c>
      <c r="AK94" s="19">
        <v>0</v>
      </c>
      <c r="AL94" s="19">
        <v>0</v>
      </c>
      <c r="AM94" s="19">
        <v>0</v>
      </c>
      <c r="AN94" s="19">
        <v>0</v>
      </c>
      <c r="AO94" s="19">
        <v>0</v>
      </c>
      <c r="AP94" s="19">
        <v>0</v>
      </c>
      <c r="AQ94" s="19">
        <v>0</v>
      </c>
      <c r="AR94" s="19">
        <v>0</v>
      </c>
      <c r="AS94" s="19">
        <v>0</v>
      </c>
      <c r="AT94" s="19">
        <v>0</v>
      </c>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row>
    <row r="95" spans="1:73" x14ac:dyDescent="0.35">
      <c r="A95" t="s">
        <v>177</v>
      </c>
      <c r="B95" t="s">
        <v>285</v>
      </c>
      <c r="C95" s="143" t="str">
        <f>IF(VLOOKUP(D95,Table16[[#All],[Player]:[2024 Card Info]],7,FALSE)&lt;&gt;"",VLOOKUP(D95,Table16[[#All],[Player]:[2024 Card Info]],7,FALSE),"")</f>
        <v>5-4</v>
      </c>
      <c r="D95" t="s">
        <v>3705</v>
      </c>
      <c r="E95" s="40">
        <v>37132</v>
      </c>
      <c r="F95" t="s">
        <v>4009</v>
      </c>
      <c r="G95" s="19" t="s">
        <v>5172</v>
      </c>
      <c r="H95" t="str">
        <f>IF(ISBLANK(VLOOKUP(TRIM(D95),ALL_SOMIFA!$A$1:$V$2737,8,FALSE)),"",IF(ISERROR(VLOOKUP(TRIM(D95),ALL_SOMIFA!$A$1:$V$2737,8,FALSE))," ",VLOOKUP(TRIM(D95),ALL_SOMIFA!$A$1:$V$2737,8,FALSE)))</f>
        <v/>
      </c>
      <c r="I95" t="str">
        <f>IF(ISBLANK(VLOOKUP(TRIM(D95),ALL_SOMIFA!$A$1:$V$2737,9,FALSE)),"",IF(ISERROR(VLOOKUP(TRIM(D95),ALL_SOMIFA!$A$1:$V$2737,9,FALSE))," ",VLOOKUP(TRIM(D95),ALL_SOMIFA!$A$1:$V$2737,9,FALSE)))</f>
        <v/>
      </c>
      <c r="J95" t="str">
        <f>IF(ISBLANK(VLOOKUP(TRIM(D95),ALL_SOMIFA!$A$1:$V$2737,10,FALSE)),"",IF(ISERROR(VLOOKUP(TRIM(D95),ALL_SOMIFA!$A$1:$V$2737,10,FALSE))," ",VLOOKUP(TRIM(D95),ALL_SOMIFA!$A$1:$V$2737,10,FALSE)))</f>
        <v/>
      </c>
      <c r="K95" t="str">
        <f>IF(ISBLANK(VLOOKUP(TRIM(D95),ALL_SOMIFA!$A$1:$V$2737,11,FALSE)),"",IF(ISERROR(VLOOKUP(TRIM(D95),ALL_SOMIFA!$A$1:$V$2737,11,FALSE))," ",VLOOKUP(TRIM(D95),ALL_SOMIFA!$A$1:$V$2737,11,FALSE)))</f>
        <v/>
      </c>
      <c r="L95" t="str">
        <f>IF(ISBLANK(VLOOKUP(TRIM(D95),ALL_SOMIFA!$A$1:$V$2737,12,FALSE)),"",IF(ISERROR(VLOOKUP(TRIM(D95),ALL_SOMIFA!$A$1:$V$2737,12,FALSE))," ",VLOOKUP(TRIM(D95),ALL_SOMIFA!$A$1:$V$2737,12,FALSE)))</f>
        <v/>
      </c>
      <c r="M95" t="str">
        <f>IF(ISBLANK(VLOOKUP(TRIM(D95),ALL_SOMIFA!$A$1:$V$2737,13,FALSE)),"",IF(ISERROR(VLOOKUP(TRIM(D95),ALL_SOMIFA!$A$1:$V$2737,13,FALSE))," ",VLOOKUP(TRIM(D95),ALL_SOMIFA!$A$1:$V$2737,13,FALSE)))</f>
        <v/>
      </c>
      <c r="N95" t="str">
        <f>IF(ISBLANK(VLOOKUP(TRIM(D95),ALL_SOMIFA!$A$1:$V$2737,14,FALSE)),"",IF(ISERROR(VLOOKUP(TRIM(D95),ALL_SOMIFA!$A$1:$V$2737,14,FALSE))," ",VLOOKUP(TRIM(D95),ALL_SOMIFA!$A$1:$V$2737,14,FALSE)))</f>
        <v/>
      </c>
      <c r="O95" t="str">
        <f>IF(ISBLANK(VLOOKUP(TRIM(D95),ALL_SOMIFA!$A$1:$V$2737,15,FALSE)),"",IF(ISERROR(VLOOKUP(TRIM(D95),ALL_SOMIFA!$A$1:$V$2737,15,FALSE))," ",VLOOKUP(TRIM(D95),ALL_SOMIFA!$A$1:$V$2737,15,FALSE)))</f>
        <v/>
      </c>
      <c r="P95" t="str">
        <f>IF(ISBLANK(VLOOKUP(TRIM(D95),ALL_SOMIFA!$A$1:$V$2737,16,FALSE)),"",IF(ISERROR(VLOOKUP(TRIM(D95),ALL_SOMIFA!$A$1:$V$2737,16,FALSE))," ",VLOOKUP(TRIM(D95),ALL_SOMIFA!$A$1:$V$2737,16,FALSE)))</f>
        <v/>
      </c>
      <c r="Q95" t="str">
        <f>IF(ISBLANK(VLOOKUP(TRIM(D95),ALL_SOMIFA!$A$1:$V$2737,17,FALSE)),"",IF(ISERROR(VLOOKUP(TRIM(D95),ALL_SOMIFA!$A$1:$V$2737,17,FALSE))," ",VLOOKUP(TRIM(D95),ALL_SOMIFA!$A$1:$V$2737,17,FALSE)))</f>
        <v/>
      </c>
      <c r="R95" t="str">
        <f>IF(ISBLANK(VLOOKUP(TRIM(D95),ALL_SOMIFA!$A$1:$V$2737,18,FALSE)),"",IF(ISERROR(VLOOKUP(TRIM(D95),ALL_SOMIFA!$A$1:$V$2737,18,FALSE))," ",VLOOKUP(TRIM(D95),ALL_SOMIFA!$A$1:$V$2737,18,FALSE)))</f>
        <v/>
      </c>
      <c r="S95" t="str">
        <f>IF(ISBLANK(VLOOKUP(TRIM(D95),ALL_SOMIFA!$A$1:$V$2737,19,FALSE)),"",IF(ISERROR(VLOOKUP(TRIM(D95),ALL_SOMIFA!$A$1:$V$2737,19,FALSE))," ",VLOOKUP(TRIM(D95),ALL_SOMIFA!$A$1:$V$2737,19,FALSE)))</f>
        <v/>
      </c>
      <c r="T95" t="str">
        <f>IF(ISBLANK(VLOOKUP(TRIM(D95),ALL_SOMIFA!$A$1:$V$2737,20,FALSE)),"",IF(ISERROR(VLOOKUP(TRIM(D95),ALL_SOMIFA!$A$1:$V$2737,20,FALSE))," ",VLOOKUP(TRIM(D95),ALL_SOMIFA!$A$1:$V$2737,20,FALSE)))</f>
        <v/>
      </c>
      <c r="U95" t="str">
        <f>IF(ISBLANK(VLOOKUP(TRIM(D95),ALL_SOMIFA!$A$1:$V$2737,21,FALSE)),"",IF(ISERROR(VLOOKUP(TRIM(D95),ALL_SOMIFA!$A$1:$V$2737,21,FALSE))," ",VLOOKUP(TRIM(D95),ALL_SOMIFA!$A$1:$V$2737,21,FALSE)))</f>
        <v/>
      </c>
      <c r="V95" t="str">
        <f>IF(ISBLANK(VLOOKUP(TRIM(D95),ALL_SOMIFA!$A$1:$V$2737,22,FALSE)),"",IF(ISERROR(VLOOKUP(TRIM(D95),ALL_SOMIFA!$A$1:$V$2737,22,FALSE))," ",VLOOKUP(TRIM(D95),ALL_SOMIFA!$A$1:$V$2737,22,FALSE)))</f>
        <v/>
      </c>
    </row>
    <row r="96" spans="1:73" ht="12.75" customHeight="1" x14ac:dyDescent="0.35">
      <c r="A96" s="26" t="s">
        <v>198</v>
      </c>
      <c r="B96" s="32" t="s">
        <v>339</v>
      </c>
      <c r="C96" s="144" t="str">
        <f>IF(VLOOKUP(D96,Table16[[#All],[Player]:[2024 Card Info]],7,FALSE)&lt;&gt;"",VLOOKUP(D96,Table16[[#All],[Player]:[2024 Card Info]],7,FALSE),"")</f>
        <v>4-5</v>
      </c>
      <c r="D96" s="19" t="s">
        <v>450</v>
      </c>
      <c r="E96" s="27">
        <v>36175</v>
      </c>
      <c r="F96" s="28" t="s">
        <v>200</v>
      </c>
      <c r="G96" s="28" t="s">
        <v>171</v>
      </c>
      <c r="H96" s="26" t="s">
        <v>446</v>
      </c>
      <c r="I96" s="26" t="s">
        <v>208</v>
      </c>
      <c r="J96" s="33"/>
      <c r="K96" s="33"/>
      <c r="L96" s="33"/>
    </row>
    <row r="97" spans="1:73" x14ac:dyDescent="0.35">
      <c r="A97" t="s">
        <v>211</v>
      </c>
      <c r="B97" t="s">
        <v>3518</v>
      </c>
      <c r="C97" s="144" t="str">
        <f>IF(VLOOKUP(D97,Table16[[#All],[Player]:[2024 Card Info]],7,FALSE)&lt;&gt;"",VLOOKUP(D97,Table16[[#All],[Player]:[2024 Card Info]],7,FALSE),"")</f>
        <v>4-3</v>
      </c>
      <c r="D97" t="s">
        <v>3716</v>
      </c>
      <c r="E97" s="40">
        <v>37472</v>
      </c>
      <c r="F97" t="s">
        <v>4011</v>
      </c>
      <c r="G97" s="19" t="s">
        <v>5137</v>
      </c>
      <c r="H97" t="str">
        <f>IF(ISBLANK(VLOOKUP(TRIM(D97),ALL_SOMIFA!$A$1:$V$2737,8,FALSE)),"",IF(ISERROR(VLOOKUP(TRIM(D97),ALL_SOMIFA!$A$1:$V$2737,8,FALSE))," ",VLOOKUP(TRIM(D97),ALL_SOMIFA!$A$1:$V$2737,8,FALSE)))</f>
        <v xml:space="preserve"> </v>
      </c>
      <c r="I97" t="str">
        <f>IF(ISBLANK(VLOOKUP(TRIM(D97),ALL_SOMIFA!$A$1:$V$2737,9,FALSE)),"",IF(ISERROR(VLOOKUP(TRIM(D97),ALL_SOMIFA!$A$1:$V$2737,9,FALSE))," ",VLOOKUP(TRIM(D97),ALL_SOMIFA!$A$1:$V$2737,9,FALSE)))</f>
        <v xml:space="preserve"> </v>
      </c>
      <c r="J97" t="str">
        <f>IF(ISBLANK(VLOOKUP(TRIM(D97),ALL_SOMIFA!$A$1:$V$2737,10,FALSE)),"",IF(ISERROR(VLOOKUP(TRIM(D97),ALL_SOMIFA!$A$1:$V$2737,10,FALSE))," ",VLOOKUP(TRIM(D97),ALL_SOMIFA!$A$1:$V$2737,10,FALSE)))</f>
        <v xml:space="preserve"> </v>
      </c>
      <c r="K97" t="str">
        <f>IF(ISBLANK(VLOOKUP(TRIM(D97),ALL_SOMIFA!$A$1:$V$2737,11,FALSE)),"",IF(ISERROR(VLOOKUP(TRIM(D97),ALL_SOMIFA!$A$1:$V$2737,11,FALSE))," ",VLOOKUP(TRIM(D97),ALL_SOMIFA!$A$1:$V$2737,11,FALSE)))</f>
        <v xml:space="preserve"> </v>
      </c>
      <c r="L97" t="str">
        <f>IF(ISBLANK(VLOOKUP(TRIM(D97),ALL_SOMIFA!$A$1:$V$2737,12,FALSE)),"",IF(ISERROR(VLOOKUP(TRIM(D97),ALL_SOMIFA!$A$1:$V$2737,12,FALSE))," ",VLOOKUP(TRIM(D97),ALL_SOMIFA!$A$1:$V$2737,12,FALSE)))</f>
        <v xml:space="preserve"> </v>
      </c>
      <c r="M97" t="str">
        <f>IF(ISBLANK(VLOOKUP(TRIM(D97),ALL_SOMIFA!$A$1:$V$2737,13,FALSE)),"",IF(ISERROR(VLOOKUP(TRIM(D97),ALL_SOMIFA!$A$1:$V$2737,13,FALSE))," ",VLOOKUP(TRIM(D97),ALL_SOMIFA!$A$1:$V$2737,13,FALSE)))</f>
        <v xml:space="preserve"> </v>
      </c>
      <c r="N97" t="str">
        <f>IF(ISBLANK(VLOOKUP(TRIM(D97),ALL_SOMIFA!$A$1:$V$2737,14,FALSE)),"",IF(ISERROR(VLOOKUP(TRIM(D97),ALL_SOMIFA!$A$1:$V$2737,14,FALSE))," ",VLOOKUP(TRIM(D97),ALL_SOMIFA!$A$1:$V$2737,14,FALSE)))</f>
        <v xml:space="preserve"> </v>
      </c>
      <c r="O97" t="str">
        <f>IF(ISBLANK(VLOOKUP(TRIM(D97),ALL_SOMIFA!$A$1:$V$2737,15,FALSE)),"",IF(ISERROR(VLOOKUP(TRIM(D97),ALL_SOMIFA!$A$1:$V$2737,15,FALSE))," ",VLOOKUP(TRIM(D97),ALL_SOMIFA!$A$1:$V$2737,15,FALSE)))</f>
        <v xml:space="preserve"> </v>
      </c>
      <c r="P97" t="str">
        <f>IF(ISBLANK(VLOOKUP(TRIM(D97),ALL_SOMIFA!$A$1:$V$2737,16,FALSE)),"",IF(ISERROR(VLOOKUP(TRIM(D97),ALL_SOMIFA!$A$1:$V$2737,16,FALSE))," ",VLOOKUP(TRIM(D97),ALL_SOMIFA!$A$1:$V$2737,16,FALSE)))</f>
        <v xml:space="preserve"> </v>
      </c>
      <c r="Q97" t="str">
        <f>IF(ISBLANK(VLOOKUP(TRIM(D97),ALL_SOMIFA!$A$1:$V$2737,17,FALSE)),"",IF(ISERROR(VLOOKUP(TRIM(D97),ALL_SOMIFA!$A$1:$V$2737,17,FALSE))," ",VLOOKUP(TRIM(D97),ALL_SOMIFA!$A$1:$V$2737,17,FALSE)))</f>
        <v xml:space="preserve"> </v>
      </c>
      <c r="R97" t="str">
        <f>IF(ISBLANK(VLOOKUP(TRIM(D97),ALL_SOMIFA!$A$1:$V$2737,18,FALSE)),"",IF(ISERROR(VLOOKUP(TRIM(D97),ALL_SOMIFA!$A$1:$V$2737,18,FALSE))," ",VLOOKUP(TRIM(D97),ALL_SOMIFA!$A$1:$V$2737,18,FALSE)))</f>
        <v xml:space="preserve"> </v>
      </c>
      <c r="S97" t="str">
        <f>IF(ISBLANK(VLOOKUP(TRIM(D97),ALL_SOMIFA!$A$1:$V$2737,19,FALSE)),"",IF(ISERROR(VLOOKUP(TRIM(D97),ALL_SOMIFA!$A$1:$V$2737,19,FALSE))," ",VLOOKUP(TRIM(D97),ALL_SOMIFA!$A$1:$V$2737,19,FALSE)))</f>
        <v xml:space="preserve"> </v>
      </c>
      <c r="T97" t="str">
        <f>IF(ISBLANK(VLOOKUP(TRIM(D97),ALL_SOMIFA!$A$1:$V$2737,20,FALSE)),"",IF(ISERROR(VLOOKUP(TRIM(D97),ALL_SOMIFA!$A$1:$V$2737,20,FALSE))," ",VLOOKUP(TRIM(D97),ALL_SOMIFA!$A$1:$V$2737,20,FALSE)))</f>
        <v xml:space="preserve"> </v>
      </c>
      <c r="U97" t="str">
        <f>IF(ISBLANK(VLOOKUP(TRIM(D97),ALL_SOMIFA!$A$1:$V$2737,21,FALSE)),"",IF(ISERROR(VLOOKUP(TRIM(D97),ALL_SOMIFA!$A$1:$V$2737,21,FALSE))," ",VLOOKUP(TRIM(D97),ALL_SOMIFA!$A$1:$V$2737,21,FALSE)))</f>
        <v xml:space="preserve"> </v>
      </c>
      <c r="V97" t="str">
        <f>IF(ISBLANK(VLOOKUP(TRIM(D97),ALL_SOMIFA!$A$1:$V$2737,22,FALSE)),"",IF(ISERROR(VLOOKUP(TRIM(D97),ALL_SOMIFA!$A$1:$V$2737,22,FALSE))," ",VLOOKUP(TRIM(D97),ALL_SOMIFA!$A$1:$V$2737,22,FALSE)))</f>
        <v xml:space="preserve"> </v>
      </c>
    </row>
    <row r="98" spans="1:73" x14ac:dyDescent="0.35">
      <c r="A98" t="s">
        <v>2299</v>
      </c>
      <c r="B98" t="s">
        <v>3517</v>
      </c>
      <c r="C98" s="144" t="str">
        <f>IF(VLOOKUP(D98,Table16[[#All],[Player]:[2024 Card Info]],7,FALSE)&lt;&gt;"",VLOOKUP(D98,Table16[[#All],[Player]:[2024 Card Info]],7,FALSE),"")</f>
        <v>4-3/0-3</v>
      </c>
      <c r="D98" t="s">
        <v>3713</v>
      </c>
      <c r="E98" s="40">
        <v>36375</v>
      </c>
      <c r="F98" t="s">
        <v>3960</v>
      </c>
      <c r="G98" s="102" t="s">
        <v>5146</v>
      </c>
      <c r="H98" t="str">
        <f>IF(ISBLANK(VLOOKUP(TRIM(D98),ALL_SOMIFA!$A$1:$V$2737,8,FALSE)),"",IF(ISERROR(VLOOKUP(TRIM(D98),ALL_SOMIFA!$A$1:$V$2737,8,FALSE))," ",VLOOKUP(TRIM(D98),ALL_SOMIFA!$A$1:$V$2737,8,FALSE)))</f>
        <v/>
      </c>
      <c r="I98" t="str">
        <f>IF(ISBLANK(VLOOKUP(TRIM(D98),ALL_SOMIFA!$A$1:$V$2737,9,FALSE)),"",IF(ISERROR(VLOOKUP(TRIM(D98),ALL_SOMIFA!$A$1:$V$2737,9,FALSE))," ",VLOOKUP(TRIM(D98),ALL_SOMIFA!$A$1:$V$2737,9,FALSE)))</f>
        <v/>
      </c>
      <c r="J98" t="str">
        <f>IF(ISBLANK(VLOOKUP(TRIM(D98),ALL_SOMIFA!$A$1:$V$2737,10,FALSE)),"",IF(ISERROR(VLOOKUP(TRIM(D98),ALL_SOMIFA!$A$1:$V$2737,10,FALSE))," ",VLOOKUP(TRIM(D98),ALL_SOMIFA!$A$1:$V$2737,10,FALSE)))</f>
        <v/>
      </c>
      <c r="K98" t="str">
        <f>IF(ISBLANK(VLOOKUP(TRIM(D98),ALL_SOMIFA!$A$1:$V$2737,11,FALSE)),"",IF(ISERROR(VLOOKUP(TRIM(D98),ALL_SOMIFA!$A$1:$V$2737,11,FALSE))," ",VLOOKUP(TRIM(D98),ALL_SOMIFA!$A$1:$V$2737,11,FALSE)))</f>
        <v/>
      </c>
      <c r="L98" t="str">
        <f>IF(ISBLANK(VLOOKUP(TRIM(D98),ALL_SOMIFA!$A$1:$V$2737,12,FALSE)),"",IF(ISERROR(VLOOKUP(TRIM(D98),ALL_SOMIFA!$A$1:$V$2737,12,FALSE))," ",VLOOKUP(TRIM(D98),ALL_SOMIFA!$A$1:$V$2737,12,FALSE)))</f>
        <v/>
      </c>
      <c r="M98" t="str">
        <f>IF(ISBLANK(VLOOKUP(TRIM(D98),ALL_SOMIFA!$A$1:$V$2737,13,FALSE)),"",IF(ISERROR(VLOOKUP(TRIM(D98),ALL_SOMIFA!$A$1:$V$2737,13,FALSE))," ",VLOOKUP(TRIM(D98),ALL_SOMIFA!$A$1:$V$2737,13,FALSE)))</f>
        <v/>
      </c>
      <c r="N98" t="str">
        <f>IF(ISBLANK(VLOOKUP(TRIM(D98),ALL_SOMIFA!$A$1:$V$2737,14,FALSE)),"",IF(ISERROR(VLOOKUP(TRIM(D98),ALL_SOMIFA!$A$1:$V$2737,14,FALSE))," ",VLOOKUP(TRIM(D98),ALL_SOMIFA!$A$1:$V$2737,14,FALSE)))</f>
        <v/>
      </c>
      <c r="O98" t="str">
        <f>IF(ISBLANK(VLOOKUP(TRIM(D98),ALL_SOMIFA!$A$1:$V$2737,15,FALSE)),"",IF(ISERROR(VLOOKUP(TRIM(D98),ALL_SOMIFA!$A$1:$V$2737,15,FALSE))," ",VLOOKUP(TRIM(D98),ALL_SOMIFA!$A$1:$V$2737,15,FALSE)))</f>
        <v/>
      </c>
      <c r="P98" t="str">
        <f>IF(ISBLANK(VLOOKUP(TRIM(D98),ALL_SOMIFA!$A$1:$V$2737,16,FALSE)),"",IF(ISERROR(VLOOKUP(TRIM(D98),ALL_SOMIFA!$A$1:$V$2737,16,FALSE))," ",VLOOKUP(TRIM(D98),ALL_SOMIFA!$A$1:$V$2737,16,FALSE)))</f>
        <v/>
      </c>
      <c r="Q98" t="str">
        <f>IF(ISBLANK(VLOOKUP(TRIM(D98),ALL_SOMIFA!$A$1:$V$2737,17,FALSE)),"",IF(ISERROR(VLOOKUP(TRIM(D98),ALL_SOMIFA!$A$1:$V$2737,17,FALSE))," ",VLOOKUP(TRIM(D98),ALL_SOMIFA!$A$1:$V$2737,17,FALSE)))</f>
        <v/>
      </c>
      <c r="R98" t="str">
        <f>IF(ISBLANK(VLOOKUP(TRIM(D98),ALL_SOMIFA!$A$1:$V$2737,18,FALSE)),"",IF(ISERROR(VLOOKUP(TRIM(D98),ALL_SOMIFA!$A$1:$V$2737,18,FALSE))," ",VLOOKUP(TRIM(D98),ALL_SOMIFA!$A$1:$V$2737,18,FALSE)))</f>
        <v/>
      </c>
      <c r="S98" t="str">
        <f>IF(ISBLANK(VLOOKUP(TRIM(D98),ALL_SOMIFA!$A$1:$V$2737,19,FALSE)),"",IF(ISERROR(VLOOKUP(TRIM(D98),ALL_SOMIFA!$A$1:$V$2737,19,FALSE))," ",VLOOKUP(TRIM(D98),ALL_SOMIFA!$A$1:$V$2737,19,FALSE)))</f>
        <v/>
      </c>
      <c r="T98" t="str">
        <f>IF(ISBLANK(VLOOKUP(TRIM(D98),ALL_SOMIFA!$A$1:$V$2737,20,FALSE)),"",IF(ISERROR(VLOOKUP(TRIM(D98),ALL_SOMIFA!$A$1:$V$2737,20,FALSE))," ",VLOOKUP(TRIM(D98),ALL_SOMIFA!$A$1:$V$2737,20,FALSE)))</f>
        <v/>
      </c>
      <c r="U98" t="str">
        <f>IF(ISBLANK(VLOOKUP(TRIM(D98),ALL_SOMIFA!$A$1:$V$2737,21,FALSE)),"",IF(ISERROR(VLOOKUP(TRIM(D98),ALL_SOMIFA!$A$1:$V$2737,21,FALSE))," ",VLOOKUP(TRIM(D98),ALL_SOMIFA!$A$1:$V$2737,21,FALSE)))</f>
        <v/>
      </c>
      <c r="V98" t="str">
        <f>IF(ISBLANK(VLOOKUP(TRIM(D98),ALL_SOMIFA!$A$1:$V$2737,22,FALSE)),"",IF(ISERROR(VLOOKUP(TRIM(D98),ALL_SOMIFA!$A$1:$V$2737,22,FALSE))," ",VLOOKUP(TRIM(D98),ALL_SOMIFA!$A$1:$V$2737,22,FALSE)))</f>
        <v/>
      </c>
    </row>
    <row r="99" spans="1:73" s="25" customFormat="1" x14ac:dyDescent="0.35">
      <c r="A99" s="26" t="s">
        <v>2414</v>
      </c>
      <c r="B99" s="21" t="s">
        <v>116</v>
      </c>
      <c r="C99" s="143" t="str">
        <f>IF(VLOOKUP(D99,Table16[[#All],[Player]:[2024 Card Info]],7,FALSE)&lt;&gt;"",VLOOKUP(D99,Table16[[#All],[Player]:[2024 Card Info]],7,FALSE),"")</f>
        <v>4-2/0-2</v>
      </c>
      <c r="D99" s="19" t="s">
        <v>442</v>
      </c>
      <c r="E99" s="20">
        <v>33804</v>
      </c>
      <c r="F99" s="19" t="s">
        <v>443</v>
      </c>
      <c r="G99" s="19" t="s">
        <v>444</v>
      </c>
      <c r="H99" s="26" t="s">
        <v>192</v>
      </c>
      <c r="I99" s="26" t="s">
        <v>473</v>
      </c>
      <c r="J99" s="21" t="s">
        <v>184</v>
      </c>
      <c r="K99" s="21" t="s">
        <v>116</v>
      </c>
      <c r="L99" s="21" t="s">
        <v>231</v>
      </c>
      <c r="M99" s="19"/>
      <c r="N99" s="19" t="s">
        <v>198</v>
      </c>
      <c r="O99" s="19" t="s">
        <v>116</v>
      </c>
      <c r="P99" s="19" t="s">
        <v>445</v>
      </c>
      <c r="Q99" s="19" t="s">
        <v>446</v>
      </c>
      <c r="R99" s="19" t="s">
        <v>103</v>
      </c>
      <c r="S99" s="19" t="s">
        <v>447</v>
      </c>
      <c r="T99" s="19" t="s">
        <v>177</v>
      </c>
      <c r="U99" s="19" t="s">
        <v>103</v>
      </c>
      <c r="V99" s="19" t="s">
        <v>201</v>
      </c>
      <c r="W99" s="19" t="s">
        <v>226</v>
      </c>
      <c r="X99" s="19" t="s">
        <v>103</v>
      </c>
      <c r="Y99" s="19" t="s">
        <v>447</v>
      </c>
      <c r="Z99" s="19" t="s">
        <v>184</v>
      </c>
      <c r="AA99" s="19" t="s">
        <v>103</v>
      </c>
      <c r="AB99" s="19" t="s">
        <v>264</v>
      </c>
      <c r="AC99" s="19">
        <v>0</v>
      </c>
      <c r="AD99" s="19">
        <v>0</v>
      </c>
      <c r="AE99" s="19">
        <v>0</v>
      </c>
      <c r="AF99" s="19">
        <v>0</v>
      </c>
      <c r="AG99" s="19">
        <v>0</v>
      </c>
      <c r="AH99" s="19">
        <v>0</v>
      </c>
      <c r="AI99" s="19">
        <v>0</v>
      </c>
      <c r="AJ99" s="19">
        <v>0</v>
      </c>
      <c r="AK99" s="19">
        <v>0</v>
      </c>
      <c r="AL99" s="19">
        <v>0</v>
      </c>
      <c r="AM99" s="19">
        <v>0</v>
      </c>
      <c r="AN99" s="19">
        <v>0</v>
      </c>
      <c r="AO99" s="19">
        <v>0</v>
      </c>
      <c r="AP99" s="19">
        <v>0</v>
      </c>
      <c r="AQ99" s="19">
        <v>0</v>
      </c>
      <c r="AR99" s="19">
        <v>0</v>
      </c>
      <c r="AS99" s="19">
        <v>0</v>
      </c>
      <c r="AT99" s="19">
        <v>0</v>
      </c>
      <c r="AU99"/>
      <c r="AV99"/>
      <c r="AW99"/>
      <c r="AX99"/>
      <c r="AY99"/>
      <c r="AZ99"/>
      <c r="BA99"/>
      <c r="BB99"/>
      <c r="BC99"/>
      <c r="BD99"/>
      <c r="BE99"/>
      <c r="BF99"/>
      <c r="BG99"/>
      <c r="BH99"/>
      <c r="BI99"/>
      <c r="BJ99"/>
      <c r="BK99"/>
      <c r="BL99"/>
      <c r="BM99"/>
      <c r="BN99"/>
      <c r="BO99"/>
      <c r="BP99"/>
      <c r="BQ99"/>
      <c r="BR99"/>
      <c r="BS99"/>
      <c r="BT99"/>
      <c r="BU99"/>
    </row>
    <row r="100" spans="1:73" x14ac:dyDescent="0.35">
      <c r="A100" t="s">
        <v>984</v>
      </c>
      <c r="B100" t="s">
        <v>3519</v>
      </c>
      <c r="C100" s="143" t="str">
        <f>IF(VLOOKUP(D100,Table16[[#All],[Player]:[2024 Card Info]],7,FALSE)&lt;&gt;"",VLOOKUP(D100,Table16[[#All],[Player]:[2024 Card Info]],7,FALSE),"")</f>
        <v>0-2/0-2</v>
      </c>
      <c r="D100" t="s">
        <v>3731</v>
      </c>
      <c r="E100" s="40">
        <v>37187</v>
      </c>
      <c r="F100" t="s">
        <v>3960</v>
      </c>
      <c r="G100" s="19" t="s">
        <v>5377</v>
      </c>
      <c r="H100" t="str">
        <f>IF(ISBLANK(VLOOKUP(TRIM(D100),ALL_SOMIFA!$A$1:$V$2737,8,FALSE)),"",IF(ISERROR(VLOOKUP(TRIM(D100),ALL_SOMIFA!$A$1:$V$2737,8,FALSE))," ",VLOOKUP(TRIM(D100),ALL_SOMIFA!$A$1:$V$2737,8,FALSE)))</f>
        <v/>
      </c>
      <c r="I100" t="str">
        <f>IF(ISBLANK(VLOOKUP(TRIM(D100),ALL_SOMIFA!$A$1:$V$2737,9,FALSE)),"",IF(ISERROR(VLOOKUP(TRIM(D100),ALL_SOMIFA!$A$1:$V$2737,9,FALSE))," ",VLOOKUP(TRIM(D100),ALL_SOMIFA!$A$1:$V$2737,9,FALSE)))</f>
        <v/>
      </c>
      <c r="J100" t="str">
        <f>IF(ISBLANK(VLOOKUP(TRIM(D100),ALL_SOMIFA!$A$1:$V$2737,10,FALSE)),"",IF(ISERROR(VLOOKUP(TRIM(D100),ALL_SOMIFA!$A$1:$V$2737,10,FALSE))," ",VLOOKUP(TRIM(D100),ALL_SOMIFA!$A$1:$V$2737,10,FALSE)))</f>
        <v/>
      </c>
      <c r="K100" t="str">
        <f>IF(ISBLANK(VLOOKUP(TRIM(D100),ALL_SOMIFA!$A$1:$V$2737,11,FALSE)),"",IF(ISERROR(VLOOKUP(TRIM(D100),ALL_SOMIFA!$A$1:$V$2737,11,FALSE))," ",VLOOKUP(TRIM(D100),ALL_SOMIFA!$A$1:$V$2737,11,FALSE)))</f>
        <v/>
      </c>
      <c r="L100" t="str">
        <f>IF(ISBLANK(VLOOKUP(TRIM(D100),ALL_SOMIFA!$A$1:$V$2737,12,FALSE)),"",IF(ISERROR(VLOOKUP(TRIM(D100),ALL_SOMIFA!$A$1:$V$2737,12,FALSE))," ",VLOOKUP(TRIM(D100),ALL_SOMIFA!$A$1:$V$2737,12,FALSE)))</f>
        <v/>
      </c>
      <c r="M100" t="str">
        <f>IF(ISBLANK(VLOOKUP(TRIM(D100),ALL_SOMIFA!$A$1:$V$2737,13,FALSE)),"",IF(ISERROR(VLOOKUP(TRIM(D100),ALL_SOMIFA!$A$1:$V$2737,13,FALSE))," ",VLOOKUP(TRIM(D100),ALL_SOMIFA!$A$1:$V$2737,13,FALSE)))</f>
        <v/>
      </c>
      <c r="N100" t="str">
        <f>IF(ISBLANK(VLOOKUP(TRIM(D100),ALL_SOMIFA!$A$1:$V$2737,14,FALSE)),"",IF(ISERROR(VLOOKUP(TRIM(D100),ALL_SOMIFA!$A$1:$V$2737,14,FALSE))," ",VLOOKUP(TRIM(D100),ALL_SOMIFA!$A$1:$V$2737,14,FALSE)))</f>
        <v/>
      </c>
      <c r="O100" t="str">
        <f>IF(ISBLANK(VLOOKUP(TRIM(D100),ALL_SOMIFA!$A$1:$V$2737,15,FALSE)),"",IF(ISERROR(VLOOKUP(TRIM(D100),ALL_SOMIFA!$A$1:$V$2737,15,FALSE))," ",VLOOKUP(TRIM(D100),ALL_SOMIFA!$A$1:$V$2737,15,FALSE)))</f>
        <v/>
      </c>
      <c r="P100" t="str">
        <f>IF(ISBLANK(VLOOKUP(TRIM(D100),ALL_SOMIFA!$A$1:$V$2737,16,FALSE)),"",IF(ISERROR(VLOOKUP(TRIM(D100),ALL_SOMIFA!$A$1:$V$2737,16,FALSE))," ",VLOOKUP(TRIM(D100),ALL_SOMIFA!$A$1:$V$2737,16,FALSE)))</f>
        <v/>
      </c>
      <c r="Q100" t="str">
        <f>IF(ISBLANK(VLOOKUP(TRIM(D100),ALL_SOMIFA!$A$1:$V$2737,17,FALSE)),"",IF(ISERROR(VLOOKUP(TRIM(D100),ALL_SOMIFA!$A$1:$V$2737,17,FALSE))," ",VLOOKUP(TRIM(D100),ALL_SOMIFA!$A$1:$V$2737,17,FALSE)))</f>
        <v/>
      </c>
      <c r="R100" t="str">
        <f>IF(ISBLANK(VLOOKUP(TRIM(D100),ALL_SOMIFA!$A$1:$V$2737,18,FALSE)),"",IF(ISERROR(VLOOKUP(TRIM(D100),ALL_SOMIFA!$A$1:$V$2737,18,FALSE))," ",VLOOKUP(TRIM(D100),ALL_SOMIFA!$A$1:$V$2737,18,FALSE)))</f>
        <v/>
      </c>
      <c r="S100" t="str">
        <f>IF(ISBLANK(VLOOKUP(TRIM(D100),ALL_SOMIFA!$A$1:$V$2737,19,FALSE)),"",IF(ISERROR(VLOOKUP(TRIM(D100),ALL_SOMIFA!$A$1:$V$2737,19,FALSE))," ",VLOOKUP(TRIM(D100),ALL_SOMIFA!$A$1:$V$2737,19,FALSE)))</f>
        <v/>
      </c>
      <c r="T100" t="str">
        <f>IF(ISBLANK(VLOOKUP(TRIM(D100),ALL_SOMIFA!$A$1:$V$2737,20,FALSE)),"",IF(ISERROR(VLOOKUP(TRIM(D100),ALL_SOMIFA!$A$1:$V$2737,20,FALSE))," ",VLOOKUP(TRIM(D100),ALL_SOMIFA!$A$1:$V$2737,20,FALSE)))</f>
        <v/>
      </c>
      <c r="U100" t="str">
        <f>IF(ISBLANK(VLOOKUP(TRIM(D100),ALL_SOMIFA!$A$1:$V$2737,21,FALSE)),"",IF(ISERROR(VLOOKUP(TRIM(D100),ALL_SOMIFA!$A$1:$V$2737,21,FALSE))," ",VLOOKUP(TRIM(D100),ALL_SOMIFA!$A$1:$V$2737,21,FALSE)))</f>
        <v/>
      </c>
      <c r="V100" t="str">
        <f>IF(ISBLANK(VLOOKUP(TRIM(D100),ALL_SOMIFA!$A$1:$V$2737,22,FALSE)),"",IF(ISERROR(VLOOKUP(TRIM(D100),ALL_SOMIFA!$A$1:$V$2737,22,FALSE))," ",VLOOKUP(TRIM(D100),ALL_SOMIFA!$A$1:$V$2737,22,FALSE)))</f>
        <v/>
      </c>
    </row>
    <row r="101" spans="1:73" x14ac:dyDescent="0.35">
      <c r="A101" s="26" t="s">
        <v>461</v>
      </c>
      <c r="B101" s="18" t="s">
        <v>271</v>
      </c>
      <c r="C101" s="143" t="str">
        <f>IF(VLOOKUP(D101,Table16[[#All],[Player]:[2024 Card Info]],7,FALSE)&lt;&gt;"",VLOOKUP(D101,Table16[[#All],[Player]:[2024 Card Info]],7,FALSE),"")</f>
        <v>0-2</v>
      </c>
      <c r="D101" s="19" t="s">
        <v>451</v>
      </c>
      <c r="E101" s="20">
        <v>35331</v>
      </c>
      <c r="F101" s="19" t="s">
        <v>125</v>
      </c>
      <c r="G101" s="19" t="s">
        <v>115</v>
      </c>
      <c r="H101" s="26" t="s">
        <v>198</v>
      </c>
      <c r="I101" s="26" t="s">
        <v>186</v>
      </c>
      <c r="J101" s="18" t="s">
        <v>198</v>
      </c>
      <c r="K101" s="18" t="s">
        <v>268</v>
      </c>
      <c r="L101" s="18" t="s">
        <v>191</v>
      </c>
      <c r="M101" s="19" t="s">
        <v>216</v>
      </c>
      <c r="N101" s="19" t="s">
        <v>198</v>
      </c>
      <c r="O101" s="19" t="s">
        <v>452</v>
      </c>
      <c r="P101" s="19" t="s">
        <v>445</v>
      </c>
      <c r="Q101" s="19" t="s">
        <v>198</v>
      </c>
      <c r="R101" s="19" t="s">
        <v>268</v>
      </c>
      <c r="S101" s="19" t="s">
        <v>168</v>
      </c>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row>
    <row r="102" spans="1:73" s="25" customFormat="1" ht="12.75" customHeight="1" x14ac:dyDescent="0.35">
      <c r="A102" s="26" t="s">
        <v>220</v>
      </c>
      <c r="B102" s="32" t="s">
        <v>109</v>
      </c>
      <c r="C102" s="144" t="str">
        <f>IF(VLOOKUP(D102,Table16[[#All],[Player]:[2024 Card Info]],7,FALSE)&lt;&gt;"",VLOOKUP(D102,Table16[[#All],[Player]:[2024 Card Info]],7,FALSE),"")</f>
        <v>0-0</v>
      </c>
      <c r="D102" s="19" t="s">
        <v>453</v>
      </c>
      <c r="E102" s="27">
        <v>33760</v>
      </c>
      <c r="F102" s="28" t="s">
        <v>454</v>
      </c>
      <c r="G102" s="28" t="s">
        <v>313</v>
      </c>
      <c r="H102" s="26" t="s">
        <v>198</v>
      </c>
      <c r="I102" s="26" t="s">
        <v>231</v>
      </c>
      <c r="J102" s="33"/>
      <c r="K102" s="33"/>
      <c r="L102" s="33"/>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x14ac:dyDescent="0.35">
      <c r="A103" s="26" t="s">
        <v>220</v>
      </c>
      <c r="B103" s="18" t="s">
        <v>3527</v>
      </c>
      <c r="C103" s="143" t="str">
        <f>IF(VLOOKUP(D103,Table16[[#All],[Player]:[2024 Card Info]],7,FALSE)&lt;&gt;"",VLOOKUP(D103,Table16[[#All],[Player]:[2024 Card Info]],7,FALSE),"")</f>
        <v>0-0</v>
      </c>
      <c r="D103" s="26" t="s">
        <v>456</v>
      </c>
      <c r="E103" s="27">
        <v>36232</v>
      </c>
      <c r="F103" s="26" t="s">
        <v>457</v>
      </c>
      <c r="G103" s="26" t="s">
        <v>458</v>
      </c>
      <c r="H103" s="26" t="s">
        <v>220</v>
      </c>
      <c r="I103" s="26" t="s">
        <v>166</v>
      </c>
      <c r="J103" s="18" t="s">
        <v>459</v>
      </c>
      <c r="K103" s="18" t="s">
        <v>460</v>
      </c>
      <c r="L103" s="18" t="s">
        <v>166</v>
      </c>
      <c r="M103" s="26" t="s">
        <v>231</v>
      </c>
      <c r="N103" s="27"/>
      <c r="O103" s="27"/>
      <c r="P103" s="27"/>
      <c r="Q103" s="27"/>
      <c r="R103" s="29"/>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row>
    <row r="104" spans="1:73" ht="12.75" customHeight="1" x14ac:dyDescent="0.35">
      <c r="A104" s="26" t="s">
        <v>1767</v>
      </c>
      <c r="B104" s="32" t="s">
        <v>285</v>
      </c>
      <c r="C104" s="144" t="str">
        <f>IF(VLOOKUP(D104,Table16[[#All],[Player]:[2024 Card Info]],7,FALSE)&lt;&gt;"",VLOOKUP(D104,Table16[[#All],[Player]:[2024 Card Info]],7,FALSE),"")</f>
        <v>0-0/0-0  3-3-0</v>
      </c>
      <c r="D104" s="19" t="s">
        <v>462</v>
      </c>
      <c r="E104" s="27">
        <v>36684</v>
      </c>
      <c r="F104" s="28" t="s">
        <v>134</v>
      </c>
      <c r="G104" s="28" t="s">
        <v>134</v>
      </c>
      <c r="H104" s="26" t="s">
        <v>461</v>
      </c>
      <c r="I104" s="26" t="s">
        <v>231</v>
      </c>
      <c r="J104" s="33"/>
      <c r="K104" s="33"/>
      <c r="L104" s="33"/>
    </row>
    <row r="105" spans="1:73" x14ac:dyDescent="0.35">
      <c r="A105" t="s">
        <v>177</v>
      </c>
      <c r="B105" t="s">
        <v>3524</v>
      </c>
      <c r="C105" s="144" t="str">
        <f>IF(VLOOKUP(D105,Table16[[#All],[Player]:[2024 Card Info]],7,FALSE)&lt;&gt;"",VLOOKUP(D105,Table16[[#All],[Player]:[2024 Card Info]],7,FALSE),"")</f>
        <v>0-0</v>
      </c>
      <c r="D105" t="s">
        <v>3799</v>
      </c>
      <c r="E105" s="40">
        <v>36913</v>
      </c>
      <c r="F105" t="s">
        <v>4071</v>
      </c>
      <c r="G105" t="s">
        <v>5378</v>
      </c>
      <c r="H105" t="str">
        <f>IF(ISBLANK(VLOOKUP(TRIM(D105),ALL_SOMIFA!$A$1:$V$2737,8,FALSE)),"",IF(ISERROR(VLOOKUP(TRIM(D105),ALL_SOMIFA!$A$1:$V$2737,8,FALSE))," ",VLOOKUP(TRIM(D105),ALL_SOMIFA!$A$1:$V$2737,8,FALSE)))</f>
        <v/>
      </c>
      <c r="I105" t="str">
        <f>IF(ISBLANK(VLOOKUP(TRIM(D105),ALL_SOMIFA!$A$1:$V$2737,9,FALSE)),"",IF(ISERROR(VLOOKUP(TRIM(D105),ALL_SOMIFA!$A$1:$V$2737,9,FALSE))," ",VLOOKUP(TRIM(D105),ALL_SOMIFA!$A$1:$V$2737,9,FALSE)))</f>
        <v/>
      </c>
      <c r="J105" t="str">
        <f>IF(ISBLANK(VLOOKUP(TRIM(D105),ALL_SOMIFA!$A$1:$V$2737,10,FALSE)),"",IF(ISERROR(VLOOKUP(TRIM(D105),ALL_SOMIFA!$A$1:$V$2737,10,FALSE))," ",VLOOKUP(TRIM(D105),ALL_SOMIFA!$A$1:$V$2737,10,FALSE)))</f>
        <v/>
      </c>
      <c r="K105" t="str">
        <f>IF(ISBLANK(VLOOKUP(TRIM(D105),ALL_SOMIFA!$A$1:$V$2737,11,FALSE)),"",IF(ISERROR(VLOOKUP(TRIM(D105),ALL_SOMIFA!$A$1:$V$2737,11,FALSE))," ",VLOOKUP(TRIM(D105),ALL_SOMIFA!$A$1:$V$2737,11,FALSE)))</f>
        <v/>
      </c>
      <c r="L105" t="str">
        <f>IF(ISBLANK(VLOOKUP(TRIM(D105),ALL_SOMIFA!$A$1:$V$2737,12,FALSE)),"",IF(ISERROR(VLOOKUP(TRIM(D105),ALL_SOMIFA!$A$1:$V$2737,12,FALSE))," ",VLOOKUP(TRIM(D105),ALL_SOMIFA!$A$1:$V$2737,12,FALSE)))</f>
        <v/>
      </c>
      <c r="M105" t="str">
        <f>IF(ISBLANK(VLOOKUP(TRIM(D105),ALL_SOMIFA!$A$1:$V$2737,13,FALSE)),"",IF(ISERROR(VLOOKUP(TRIM(D105),ALL_SOMIFA!$A$1:$V$2737,13,FALSE))," ",VLOOKUP(TRIM(D105),ALL_SOMIFA!$A$1:$V$2737,13,FALSE)))</f>
        <v/>
      </c>
      <c r="N105" t="str">
        <f>IF(ISBLANK(VLOOKUP(TRIM(D105),ALL_SOMIFA!$A$1:$V$2737,14,FALSE)),"",IF(ISERROR(VLOOKUP(TRIM(D105),ALL_SOMIFA!$A$1:$V$2737,14,FALSE))," ",VLOOKUP(TRIM(D105),ALL_SOMIFA!$A$1:$V$2737,14,FALSE)))</f>
        <v/>
      </c>
      <c r="O105" t="str">
        <f>IF(ISBLANK(VLOOKUP(TRIM(D105),ALL_SOMIFA!$A$1:$V$2737,15,FALSE)),"",IF(ISERROR(VLOOKUP(TRIM(D105),ALL_SOMIFA!$A$1:$V$2737,15,FALSE))," ",VLOOKUP(TRIM(D105),ALL_SOMIFA!$A$1:$V$2737,15,FALSE)))</f>
        <v/>
      </c>
      <c r="P105" t="str">
        <f>IF(ISBLANK(VLOOKUP(TRIM(D105),ALL_SOMIFA!$A$1:$V$2737,16,FALSE)),"",IF(ISERROR(VLOOKUP(TRIM(D105),ALL_SOMIFA!$A$1:$V$2737,16,FALSE))," ",VLOOKUP(TRIM(D105),ALL_SOMIFA!$A$1:$V$2737,16,FALSE)))</f>
        <v/>
      </c>
      <c r="Q105" t="str">
        <f>IF(ISBLANK(VLOOKUP(TRIM(D105),ALL_SOMIFA!$A$1:$V$2737,17,FALSE)),"",IF(ISERROR(VLOOKUP(TRIM(D105),ALL_SOMIFA!$A$1:$V$2737,17,FALSE))," ",VLOOKUP(TRIM(D105),ALL_SOMIFA!$A$1:$V$2737,17,FALSE)))</f>
        <v/>
      </c>
      <c r="R105" t="str">
        <f>IF(ISBLANK(VLOOKUP(TRIM(D105),ALL_SOMIFA!$A$1:$V$2737,18,FALSE)),"",IF(ISERROR(VLOOKUP(TRIM(D105),ALL_SOMIFA!$A$1:$V$2737,18,FALSE))," ",VLOOKUP(TRIM(D105),ALL_SOMIFA!$A$1:$V$2737,18,FALSE)))</f>
        <v/>
      </c>
      <c r="S105" t="str">
        <f>IF(ISBLANK(VLOOKUP(TRIM(D105),ALL_SOMIFA!$A$1:$V$2737,19,FALSE)),"",IF(ISERROR(VLOOKUP(TRIM(D105),ALL_SOMIFA!$A$1:$V$2737,19,FALSE))," ",VLOOKUP(TRIM(D105),ALL_SOMIFA!$A$1:$V$2737,19,FALSE)))</f>
        <v/>
      </c>
      <c r="T105" t="str">
        <f>IF(ISBLANK(VLOOKUP(TRIM(D105),ALL_SOMIFA!$A$1:$V$2737,20,FALSE)),"",IF(ISERROR(VLOOKUP(TRIM(D105),ALL_SOMIFA!$A$1:$V$2737,20,FALSE))," ",VLOOKUP(TRIM(D105),ALL_SOMIFA!$A$1:$V$2737,20,FALSE)))</f>
        <v/>
      </c>
      <c r="U105" t="str">
        <f>IF(ISBLANK(VLOOKUP(TRIM(D105),ALL_SOMIFA!$A$1:$V$2737,21,FALSE)),"",IF(ISERROR(VLOOKUP(TRIM(D105),ALL_SOMIFA!$A$1:$V$2737,21,FALSE))," ",VLOOKUP(TRIM(D105),ALL_SOMIFA!$A$1:$V$2737,21,FALSE)))</f>
        <v/>
      </c>
      <c r="V105" t="str">
        <f>IF(ISBLANK(VLOOKUP(TRIM(D105),ALL_SOMIFA!$A$1:$V$2737,22,FALSE)),"",IF(ISERROR(VLOOKUP(TRIM(D105),ALL_SOMIFA!$A$1:$V$2737,22,FALSE))," ",VLOOKUP(TRIM(D105),ALL_SOMIFA!$A$1:$V$2737,22,FALSE)))</f>
        <v/>
      </c>
    </row>
    <row r="106" spans="1:73" s="25" customFormat="1" x14ac:dyDescent="0.35">
      <c r="A106"/>
      <c r="B106" s="18"/>
      <c r="C106" s="143"/>
      <c r="D106" s="19"/>
      <c r="E106" s="20"/>
      <c r="F106" s="19"/>
      <c r="G106" s="19"/>
      <c r="H106" t="s">
        <v>4284</v>
      </c>
      <c r="I106" t="s">
        <v>4284</v>
      </c>
      <c r="J106" s="18"/>
      <c r="K106" s="18"/>
      <c r="L106" s="18"/>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row>
    <row r="107" spans="1:73" x14ac:dyDescent="0.35">
      <c r="A107" s="26" t="s">
        <v>253</v>
      </c>
      <c r="B107" s="18" t="s">
        <v>860</v>
      </c>
      <c r="C107" s="143" t="str">
        <f>IF(VLOOKUP(D107,Table16[[#All],[Player]:[2024 Card Info]],7,FALSE)&lt;&gt;"",VLOOKUP(D107,Table16[[#All],[Player]:[2024 Card Info]],7,FALSE),"")</f>
        <v>5-11</v>
      </c>
      <c r="D107" s="22" t="s">
        <v>501</v>
      </c>
      <c r="E107" s="23">
        <v>36878</v>
      </c>
      <c r="F107" s="24" t="s">
        <v>502</v>
      </c>
      <c r="G107" s="22" t="s">
        <v>503</v>
      </c>
      <c r="H107" s="26" t="s">
        <v>648</v>
      </c>
      <c r="I107" s="26" t="s">
        <v>3505</v>
      </c>
      <c r="J107" s="18" t="s">
        <v>504</v>
      </c>
      <c r="K107" s="18" t="s">
        <v>96</v>
      </c>
      <c r="L107" s="18" t="s">
        <v>505</v>
      </c>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row>
    <row r="108" spans="1:73" x14ac:dyDescent="0.35">
      <c r="A108" t="s">
        <v>243</v>
      </c>
      <c r="B108" t="s">
        <v>452</v>
      </c>
      <c r="C108" s="144" t="str">
        <f>IF(VLOOKUP(D108,Table16[[#All],[Player]:[2024 Card Info]],7,FALSE)&lt;&gt;"",VLOOKUP(D108,Table16[[#All],[Player]:[2024 Card Info]],7,FALSE),"")</f>
        <v>5-2</v>
      </c>
      <c r="D108" t="s">
        <v>3629</v>
      </c>
      <c r="E108" s="40">
        <v>37083</v>
      </c>
      <c r="F108" t="s">
        <v>4126</v>
      </c>
      <c r="G108" s="19" t="s">
        <v>5379</v>
      </c>
      <c r="H108" t="str">
        <f>IF(ISBLANK(VLOOKUP(TRIM(D108),ALL_SOMIFA!$A$1:$V$2737,8,FALSE)),"",IF(ISERROR(VLOOKUP(TRIM(D108),ALL_SOMIFA!$A$1:$V$2737,8,FALSE))," ",VLOOKUP(TRIM(D108),ALL_SOMIFA!$A$1:$V$2737,8,FALSE)))</f>
        <v/>
      </c>
      <c r="I108" t="str">
        <f>IF(ISBLANK(VLOOKUP(TRIM(D108),ALL_SOMIFA!$A$1:$V$2737,9,FALSE)),"",IF(ISERROR(VLOOKUP(TRIM(D108),ALL_SOMIFA!$A$1:$V$2737,9,FALSE))," ",VLOOKUP(TRIM(D108),ALL_SOMIFA!$A$1:$V$2737,9,FALSE)))</f>
        <v/>
      </c>
      <c r="J108" t="str">
        <f>IF(ISBLANK(VLOOKUP(TRIM(D108),ALL_SOMIFA!$A$1:$V$2737,10,FALSE)),"",IF(ISERROR(VLOOKUP(TRIM(D108),ALL_SOMIFA!$A$1:$V$2737,10,FALSE))," ",VLOOKUP(TRIM(D108),ALL_SOMIFA!$A$1:$V$2737,10,FALSE)))</f>
        <v/>
      </c>
      <c r="K108" t="str">
        <f>IF(ISBLANK(VLOOKUP(TRIM(D108),ALL_SOMIFA!$A$1:$V$2737,11,FALSE)),"",IF(ISERROR(VLOOKUP(TRIM(D108),ALL_SOMIFA!$A$1:$V$2737,11,FALSE))," ",VLOOKUP(TRIM(D108),ALL_SOMIFA!$A$1:$V$2737,11,FALSE)))</f>
        <v/>
      </c>
      <c r="L108" t="str">
        <f>IF(ISBLANK(VLOOKUP(TRIM(D108),ALL_SOMIFA!$A$1:$V$2737,12,FALSE)),"",IF(ISERROR(VLOOKUP(TRIM(D108),ALL_SOMIFA!$A$1:$V$2737,12,FALSE))," ",VLOOKUP(TRIM(D108),ALL_SOMIFA!$A$1:$V$2737,12,FALSE)))</f>
        <v/>
      </c>
      <c r="M108" t="str">
        <f>IF(ISBLANK(VLOOKUP(TRIM(D108),ALL_SOMIFA!$A$1:$V$2737,13,FALSE)),"",IF(ISERROR(VLOOKUP(TRIM(D108),ALL_SOMIFA!$A$1:$V$2737,13,FALSE))," ",VLOOKUP(TRIM(D108),ALL_SOMIFA!$A$1:$V$2737,13,FALSE)))</f>
        <v/>
      </c>
      <c r="N108" t="str">
        <f>IF(ISBLANK(VLOOKUP(TRIM(D108),ALL_SOMIFA!$A$1:$V$2737,14,FALSE)),"",IF(ISERROR(VLOOKUP(TRIM(D108),ALL_SOMIFA!$A$1:$V$2737,14,FALSE))," ",VLOOKUP(TRIM(D108),ALL_SOMIFA!$A$1:$V$2737,14,FALSE)))</f>
        <v/>
      </c>
      <c r="O108" t="str">
        <f>IF(ISBLANK(VLOOKUP(TRIM(D108),ALL_SOMIFA!$A$1:$V$2737,15,FALSE)),"",IF(ISERROR(VLOOKUP(TRIM(D108),ALL_SOMIFA!$A$1:$V$2737,15,FALSE))," ",VLOOKUP(TRIM(D108),ALL_SOMIFA!$A$1:$V$2737,15,FALSE)))</f>
        <v/>
      </c>
      <c r="P108" t="str">
        <f>IF(ISBLANK(VLOOKUP(TRIM(D108),ALL_SOMIFA!$A$1:$V$2737,16,FALSE)),"",IF(ISERROR(VLOOKUP(TRIM(D108),ALL_SOMIFA!$A$1:$V$2737,16,FALSE))," ",VLOOKUP(TRIM(D108),ALL_SOMIFA!$A$1:$V$2737,16,FALSE)))</f>
        <v/>
      </c>
      <c r="Q108" t="str">
        <f>IF(ISBLANK(VLOOKUP(TRIM(D108),ALL_SOMIFA!$A$1:$V$2737,17,FALSE)),"",IF(ISERROR(VLOOKUP(TRIM(D108),ALL_SOMIFA!$A$1:$V$2737,17,FALSE))," ",VLOOKUP(TRIM(D108),ALL_SOMIFA!$A$1:$V$2737,17,FALSE)))</f>
        <v/>
      </c>
      <c r="R108" t="str">
        <f>IF(ISBLANK(VLOOKUP(TRIM(D108),ALL_SOMIFA!$A$1:$V$2737,18,FALSE)),"",IF(ISERROR(VLOOKUP(TRIM(D108),ALL_SOMIFA!$A$1:$V$2737,18,FALSE))," ",VLOOKUP(TRIM(D108),ALL_SOMIFA!$A$1:$V$2737,18,FALSE)))</f>
        <v/>
      </c>
      <c r="S108" t="str">
        <f>IF(ISBLANK(VLOOKUP(TRIM(D108),ALL_SOMIFA!$A$1:$V$2737,19,FALSE)),"",IF(ISERROR(VLOOKUP(TRIM(D108),ALL_SOMIFA!$A$1:$V$2737,19,FALSE))," ",VLOOKUP(TRIM(D108),ALL_SOMIFA!$A$1:$V$2737,19,FALSE)))</f>
        <v/>
      </c>
      <c r="T108" t="str">
        <f>IF(ISBLANK(VLOOKUP(TRIM(D108),ALL_SOMIFA!$A$1:$V$2737,20,FALSE)),"",IF(ISERROR(VLOOKUP(TRIM(D108),ALL_SOMIFA!$A$1:$V$2737,20,FALSE))," ",VLOOKUP(TRIM(D108),ALL_SOMIFA!$A$1:$V$2737,20,FALSE)))</f>
        <v/>
      </c>
      <c r="U108" t="str">
        <f>IF(ISBLANK(VLOOKUP(TRIM(D108),ALL_SOMIFA!$A$1:$V$2737,21,FALSE)),"",IF(ISERROR(VLOOKUP(TRIM(D108),ALL_SOMIFA!$A$1:$V$2737,21,FALSE))," ",VLOOKUP(TRIM(D108),ALL_SOMIFA!$A$1:$V$2737,21,FALSE)))</f>
        <v/>
      </c>
      <c r="V108" t="str">
        <f>IF(ISBLANK(VLOOKUP(TRIM(D108),ALL_SOMIFA!$A$1:$V$2737,22,FALSE)),"",IF(ISERROR(VLOOKUP(TRIM(D108),ALL_SOMIFA!$A$1:$V$2737,22,FALSE))," ",VLOOKUP(TRIM(D108),ALL_SOMIFA!$A$1:$V$2737,22,FALSE)))</f>
        <v/>
      </c>
    </row>
    <row r="109" spans="1:73" x14ac:dyDescent="0.35">
      <c r="A109" s="26" t="s">
        <v>243</v>
      </c>
      <c r="B109" s="18" t="s">
        <v>419</v>
      </c>
      <c r="C109" s="143" t="str">
        <f>IF(VLOOKUP(D109,Table16[[#All],[Player]:[2024 Card Info]],7,FALSE)&lt;&gt;"",VLOOKUP(D109,Table16[[#All],[Player]:[2024 Card Info]],7,FALSE),"")</f>
        <v>4-0</v>
      </c>
      <c r="D109" s="19" t="s">
        <v>489</v>
      </c>
      <c r="E109" s="20">
        <v>34992</v>
      </c>
      <c r="F109" s="19" t="s">
        <v>101</v>
      </c>
      <c r="G109" s="19" t="s">
        <v>490</v>
      </c>
      <c r="H109" s="26" t="s">
        <v>284</v>
      </c>
      <c r="I109" s="26" t="s">
        <v>484</v>
      </c>
      <c r="J109" s="18" t="s">
        <v>491</v>
      </c>
      <c r="K109" s="18" t="s">
        <v>274</v>
      </c>
      <c r="L109" s="18" t="s">
        <v>254</v>
      </c>
      <c r="M109" s="19" t="s">
        <v>472</v>
      </c>
      <c r="N109" s="19" t="s">
        <v>220</v>
      </c>
      <c r="O109" s="19" t="s">
        <v>441</v>
      </c>
      <c r="P109" s="19" t="s">
        <v>492</v>
      </c>
      <c r="Q109" s="19" t="s">
        <v>258</v>
      </c>
      <c r="R109" s="19" t="s">
        <v>274</v>
      </c>
      <c r="S109" s="19" t="s">
        <v>186</v>
      </c>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row>
    <row r="110" spans="1:73" x14ac:dyDescent="0.35">
      <c r="A110" t="s">
        <v>242</v>
      </c>
      <c r="B110" t="s">
        <v>3524</v>
      </c>
      <c r="C110" s="143" t="str">
        <f>IF(VLOOKUP(D110,Table16[[#All],[Player]:[2024 Card Info]],7,FALSE)&lt;&gt;"",VLOOKUP(D110,Table16[[#All],[Player]:[2024 Card Info]],7,FALSE),"")</f>
        <v>0-9</v>
      </c>
      <c r="D110" t="s">
        <v>3588</v>
      </c>
      <c r="E110" s="40">
        <v>36543</v>
      </c>
      <c r="F110" t="s">
        <v>4006</v>
      </c>
      <c r="G110" s="19" t="s">
        <v>5149</v>
      </c>
      <c r="H110" t="str">
        <f>IF(ISBLANK(VLOOKUP(TRIM(D110),ALL_SOMIFA!$A$1:$V$2737,8,FALSE)),"",IF(ISERROR(VLOOKUP(TRIM(D110),ALL_SOMIFA!$A$1:$V$2737,8,FALSE))," ",VLOOKUP(TRIM(D110),ALL_SOMIFA!$A$1:$V$2737,8,FALSE)))</f>
        <v/>
      </c>
      <c r="I110" t="str">
        <f>IF(ISBLANK(VLOOKUP(TRIM(D110),ALL_SOMIFA!$A$1:$V$2737,9,FALSE)),"",IF(ISERROR(VLOOKUP(TRIM(D110),ALL_SOMIFA!$A$1:$V$2737,9,FALSE))," ",VLOOKUP(TRIM(D110),ALL_SOMIFA!$A$1:$V$2737,9,FALSE)))</f>
        <v/>
      </c>
      <c r="J110" t="str">
        <f>IF(ISBLANK(VLOOKUP(TRIM(D110),ALL_SOMIFA!$A$1:$V$2737,10,FALSE)),"",IF(ISERROR(VLOOKUP(TRIM(D110),ALL_SOMIFA!$A$1:$V$2737,10,FALSE))," ",VLOOKUP(TRIM(D110),ALL_SOMIFA!$A$1:$V$2737,10,FALSE)))</f>
        <v/>
      </c>
      <c r="K110" t="str">
        <f>IF(ISBLANK(VLOOKUP(TRIM(D110),ALL_SOMIFA!$A$1:$V$2737,11,FALSE)),"",IF(ISERROR(VLOOKUP(TRIM(D110),ALL_SOMIFA!$A$1:$V$2737,11,FALSE))," ",VLOOKUP(TRIM(D110),ALL_SOMIFA!$A$1:$V$2737,11,FALSE)))</f>
        <v/>
      </c>
      <c r="L110" t="str">
        <f>IF(ISBLANK(VLOOKUP(TRIM(D110),ALL_SOMIFA!$A$1:$V$2737,12,FALSE)),"",IF(ISERROR(VLOOKUP(TRIM(D110),ALL_SOMIFA!$A$1:$V$2737,12,FALSE))," ",VLOOKUP(TRIM(D110),ALL_SOMIFA!$A$1:$V$2737,12,FALSE)))</f>
        <v/>
      </c>
      <c r="M110" t="str">
        <f>IF(ISBLANK(VLOOKUP(TRIM(D110),ALL_SOMIFA!$A$1:$V$2737,13,FALSE)),"",IF(ISERROR(VLOOKUP(TRIM(D110),ALL_SOMIFA!$A$1:$V$2737,13,FALSE))," ",VLOOKUP(TRIM(D110),ALL_SOMIFA!$A$1:$V$2737,13,FALSE)))</f>
        <v/>
      </c>
      <c r="N110" t="str">
        <f>IF(ISBLANK(VLOOKUP(TRIM(D110),ALL_SOMIFA!$A$1:$V$2737,14,FALSE)),"",IF(ISERROR(VLOOKUP(TRIM(D110),ALL_SOMIFA!$A$1:$V$2737,14,FALSE))," ",VLOOKUP(TRIM(D110),ALL_SOMIFA!$A$1:$V$2737,14,FALSE)))</f>
        <v/>
      </c>
      <c r="O110" t="str">
        <f>IF(ISBLANK(VLOOKUP(TRIM(D110),ALL_SOMIFA!$A$1:$V$2737,15,FALSE)),"",IF(ISERROR(VLOOKUP(TRIM(D110),ALL_SOMIFA!$A$1:$V$2737,15,FALSE))," ",VLOOKUP(TRIM(D110),ALL_SOMIFA!$A$1:$V$2737,15,FALSE)))</f>
        <v/>
      </c>
      <c r="P110" t="str">
        <f>IF(ISBLANK(VLOOKUP(TRIM(D110),ALL_SOMIFA!$A$1:$V$2737,16,FALSE)),"",IF(ISERROR(VLOOKUP(TRIM(D110),ALL_SOMIFA!$A$1:$V$2737,16,FALSE))," ",VLOOKUP(TRIM(D110),ALL_SOMIFA!$A$1:$V$2737,16,FALSE)))</f>
        <v/>
      </c>
      <c r="Q110" t="str">
        <f>IF(ISBLANK(VLOOKUP(TRIM(D110),ALL_SOMIFA!$A$1:$V$2737,17,FALSE)),"",IF(ISERROR(VLOOKUP(TRIM(D110),ALL_SOMIFA!$A$1:$V$2737,17,FALSE))," ",VLOOKUP(TRIM(D110),ALL_SOMIFA!$A$1:$V$2737,17,FALSE)))</f>
        <v/>
      </c>
      <c r="R110" t="str">
        <f>IF(ISBLANK(VLOOKUP(TRIM(D110),ALL_SOMIFA!$A$1:$V$2737,18,FALSE)),"",IF(ISERROR(VLOOKUP(TRIM(D110),ALL_SOMIFA!$A$1:$V$2737,18,FALSE))," ",VLOOKUP(TRIM(D110),ALL_SOMIFA!$A$1:$V$2737,18,FALSE)))</f>
        <v/>
      </c>
      <c r="S110" t="str">
        <f>IF(ISBLANK(VLOOKUP(TRIM(D110),ALL_SOMIFA!$A$1:$V$2737,19,FALSE)),"",IF(ISERROR(VLOOKUP(TRIM(D110),ALL_SOMIFA!$A$1:$V$2737,19,FALSE))," ",VLOOKUP(TRIM(D110),ALL_SOMIFA!$A$1:$V$2737,19,FALSE)))</f>
        <v/>
      </c>
      <c r="T110" t="str">
        <f>IF(ISBLANK(VLOOKUP(TRIM(D110),ALL_SOMIFA!$A$1:$V$2737,20,FALSE)),"",IF(ISERROR(VLOOKUP(TRIM(D110),ALL_SOMIFA!$A$1:$V$2737,20,FALSE))," ",VLOOKUP(TRIM(D110),ALL_SOMIFA!$A$1:$V$2737,20,FALSE)))</f>
        <v/>
      </c>
      <c r="U110" t="str">
        <f>IF(ISBLANK(VLOOKUP(TRIM(D110),ALL_SOMIFA!$A$1:$V$2737,21,FALSE)),"",IF(ISERROR(VLOOKUP(TRIM(D110),ALL_SOMIFA!$A$1:$V$2737,21,FALSE))," ",VLOOKUP(TRIM(D110),ALL_SOMIFA!$A$1:$V$2737,21,FALSE)))</f>
        <v/>
      </c>
      <c r="V110" t="str">
        <f>IF(ISBLANK(VLOOKUP(TRIM(D110),ALL_SOMIFA!$A$1:$V$2737,22,FALSE)),"",IF(ISERROR(VLOOKUP(TRIM(D110),ALL_SOMIFA!$A$1:$V$2737,22,FALSE))," ",VLOOKUP(TRIM(D110),ALL_SOMIFA!$A$1:$V$2737,22,FALSE)))</f>
        <v/>
      </c>
    </row>
    <row r="111" spans="1:73" ht="12.75" customHeight="1" x14ac:dyDescent="0.35">
      <c r="A111" s="26" t="s">
        <v>1395</v>
      </c>
      <c r="B111" s="18" t="s">
        <v>3517</v>
      </c>
      <c r="C111" s="143" t="str">
        <f>IF(VLOOKUP(D111,Table16[[#All],[Player]:[2024 Card Info]],7,FALSE)&lt;&gt;"",VLOOKUP(D111,Table16[[#All],[Player]:[2024 Card Info]],7,FALSE),"")</f>
        <v>0/0-2</v>
      </c>
      <c r="D111" s="19" t="s">
        <v>474</v>
      </c>
      <c r="E111" s="20">
        <v>35955</v>
      </c>
      <c r="F111" s="26" t="s">
        <v>107</v>
      </c>
      <c r="G111" s="30" t="s">
        <v>218</v>
      </c>
      <c r="H111" s="26" t="s">
        <v>258</v>
      </c>
      <c r="I111" s="26" t="s">
        <v>168</v>
      </c>
      <c r="J111" s="18" t="s">
        <v>273</v>
      </c>
      <c r="K111" s="18" t="s">
        <v>274</v>
      </c>
      <c r="L111" s="18" t="s">
        <v>264</v>
      </c>
      <c r="M111" s="19" t="s">
        <v>231</v>
      </c>
      <c r="N111" s="19" t="s">
        <v>273</v>
      </c>
      <c r="O111" s="19" t="s">
        <v>274</v>
      </c>
      <c r="P111" s="30" t="s">
        <v>231</v>
      </c>
      <c r="Q111" s="19"/>
      <c r="R111" s="19"/>
      <c r="S111" s="30"/>
      <c r="T111" s="19"/>
      <c r="U111" s="19"/>
      <c r="V111" s="30"/>
      <c r="W111" s="19"/>
      <c r="X111" s="19"/>
      <c r="Y111" s="30"/>
      <c r="Z111" s="19"/>
      <c r="AA111" s="19"/>
      <c r="AB111" s="19"/>
      <c r="AC111" s="19"/>
      <c r="AD111" s="19"/>
      <c r="AE111" s="19"/>
      <c r="AF111" s="19"/>
      <c r="AG111" s="19"/>
      <c r="AH111" s="19"/>
      <c r="AI111" s="19"/>
      <c r="AJ111" s="19"/>
      <c r="AK111" s="19"/>
      <c r="AL111" s="19"/>
      <c r="AM111" s="19"/>
      <c r="AN111" s="19"/>
      <c r="AO111" s="19"/>
      <c r="AP111" s="19"/>
      <c r="AQ111" s="19"/>
      <c r="AR111" s="19"/>
      <c r="AS111" s="19"/>
      <c r="AT111" s="19"/>
    </row>
    <row r="112" spans="1:73" x14ac:dyDescent="0.35">
      <c r="A112" s="26" t="s">
        <v>1395</v>
      </c>
      <c r="B112" s="18" t="s">
        <v>81</v>
      </c>
      <c r="C112" s="143" t="str">
        <f>IF(VLOOKUP(D112,Table16[[#All],[Player]:[2024 Card Info]],7,FALSE)&lt;&gt;"",VLOOKUP(D112,Table16[[#All],[Player]:[2024 Card Info]],7,FALSE),"")</f>
        <v>0/0-0</v>
      </c>
      <c r="D112" s="19" t="s">
        <v>470</v>
      </c>
      <c r="E112" s="20">
        <v>35322</v>
      </c>
      <c r="F112" s="19" t="s">
        <v>337</v>
      </c>
      <c r="G112" s="19" t="s">
        <v>425</v>
      </c>
      <c r="H112" s="26" t="s">
        <v>273</v>
      </c>
      <c r="I112" s="26" t="s">
        <v>208</v>
      </c>
      <c r="J112" s="18" t="s">
        <v>284</v>
      </c>
      <c r="K112" s="18" t="s">
        <v>471</v>
      </c>
      <c r="L112" s="18" t="s">
        <v>186</v>
      </c>
      <c r="M112" s="19" t="s">
        <v>254</v>
      </c>
      <c r="N112" s="19" t="s">
        <v>243</v>
      </c>
      <c r="O112" s="19" t="s">
        <v>271</v>
      </c>
      <c r="P112" s="19" t="s">
        <v>194</v>
      </c>
      <c r="Q112" s="19" t="s">
        <v>253</v>
      </c>
      <c r="R112" s="19" t="s">
        <v>421</v>
      </c>
      <c r="S112" s="19" t="s">
        <v>472</v>
      </c>
      <c r="T112" s="19" t="s">
        <v>262</v>
      </c>
      <c r="U112" s="19" t="s">
        <v>421</v>
      </c>
      <c r="V112" s="19" t="s">
        <v>473</v>
      </c>
      <c r="W112" s="19"/>
      <c r="X112" s="19"/>
      <c r="Y112" s="19"/>
      <c r="Z112" s="19">
        <v>0</v>
      </c>
      <c r="AA112" s="19">
        <v>0</v>
      </c>
      <c r="AB112" s="19">
        <v>0</v>
      </c>
      <c r="AC112" s="19">
        <v>0</v>
      </c>
      <c r="AD112" s="19">
        <v>0</v>
      </c>
      <c r="AE112" s="19">
        <v>0</v>
      </c>
      <c r="AF112" s="19">
        <v>0</v>
      </c>
      <c r="AG112" s="19">
        <v>0</v>
      </c>
      <c r="AH112" s="19">
        <v>0</v>
      </c>
      <c r="AI112" s="19">
        <v>0</v>
      </c>
      <c r="AJ112" s="19">
        <v>0</v>
      </c>
      <c r="AK112" s="19">
        <v>0</v>
      </c>
      <c r="AL112" s="19">
        <v>0</v>
      </c>
      <c r="AM112" s="19">
        <v>0</v>
      </c>
      <c r="AN112" s="19">
        <v>0</v>
      </c>
      <c r="AO112" s="19">
        <v>0</v>
      </c>
      <c r="AP112" s="19">
        <v>0</v>
      </c>
      <c r="AQ112" s="19">
        <v>0</v>
      </c>
      <c r="AR112" s="19">
        <v>0</v>
      </c>
      <c r="AS112" s="19">
        <v>0</v>
      </c>
      <c r="AT112" s="19">
        <v>0</v>
      </c>
    </row>
    <row r="113" spans="1:46" x14ac:dyDescent="0.35">
      <c r="A113" s="26" t="s">
        <v>1395</v>
      </c>
      <c r="B113" s="34" t="s">
        <v>143</v>
      </c>
      <c r="C113" s="143" t="str">
        <f>IF(VLOOKUP(D113,Table16[[#All],[Player]:[2024 Card Info]],7,FALSE)&lt;&gt;"",VLOOKUP(D113,Table16[[#All],[Player]:[2024 Card Info]],7,FALSE),"")</f>
        <v>0/0-0</v>
      </c>
      <c r="D113" s="19" t="s">
        <v>485</v>
      </c>
      <c r="E113" s="20">
        <v>34308</v>
      </c>
      <c r="F113" s="19" t="s">
        <v>486</v>
      </c>
      <c r="G113" s="19" t="s">
        <v>330</v>
      </c>
      <c r="H113" s="26" t="s">
        <v>258</v>
      </c>
      <c r="I113" s="26" t="s">
        <v>186</v>
      </c>
      <c r="J113" s="34" t="s">
        <v>250</v>
      </c>
      <c r="K113" s="34" t="s">
        <v>142</v>
      </c>
      <c r="L113" s="34" t="s">
        <v>231</v>
      </c>
      <c r="M113" s="19" t="s">
        <v>185</v>
      </c>
      <c r="N113" s="19" t="s">
        <v>253</v>
      </c>
      <c r="O113" s="19" t="s">
        <v>235</v>
      </c>
      <c r="P113" s="19" t="s">
        <v>487</v>
      </c>
      <c r="Q113" s="19" t="s">
        <v>273</v>
      </c>
      <c r="R113" s="19"/>
      <c r="S113" s="19" t="s">
        <v>484</v>
      </c>
      <c r="T113" s="19" t="s">
        <v>250</v>
      </c>
      <c r="U113" s="19" t="s">
        <v>235</v>
      </c>
      <c r="V113" s="19" t="s">
        <v>484</v>
      </c>
      <c r="W113" s="19" t="s">
        <v>250</v>
      </c>
      <c r="X113" s="19" t="s">
        <v>235</v>
      </c>
      <c r="Y113" s="19" t="s">
        <v>488</v>
      </c>
      <c r="Z113" s="19">
        <v>0</v>
      </c>
      <c r="AA113" s="19">
        <v>0</v>
      </c>
      <c r="AB113" s="19">
        <v>0</v>
      </c>
      <c r="AC113" s="19">
        <v>0</v>
      </c>
      <c r="AD113" s="19">
        <v>0</v>
      </c>
      <c r="AE113" s="19">
        <v>0</v>
      </c>
      <c r="AF113" s="19"/>
      <c r="AG113" s="19"/>
      <c r="AH113" s="19"/>
      <c r="AI113" s="19"/>
      <c r="AJ113" s="19"/>
      <c r="AK113" s="19"/>
      <c r="AL113" s="19">
        <v>0</v>
      </c>
      <c r="AM113" s="19">
        <v>0</v>
      </c>
      <c r="AN113" s="19">
        <v>0</v>
      </c>
      <c r="AO113" s="19">
        <v>0</v>
      </c>
      <c r="AP113" s="19">
        <v>0</v>
      </c>
      <c r="AQ113" s="19">
        <v>0</v>
      </c>
      <c r="AR113" s="19">
        <v>0</v>
      </c>
      <c r="AS113" s="19">
        <v>0</v>
      </c>
      <c r="AT113" s="19">
        <v>0</v>
      </c>
    </row>
    <row r="114" spans="1:46" x14ac:dyDescent="0.35">
      <c r="A114" t="s">
        <v>220</v>
      </c>
      <c r="B114" t="s">
        <v>3523</v>
      </c>
      <c r="C114" s="143" t="str">
        <f>IF(VLOOKUP(D114,Table16[[#All],[Player]:[2024 Card Info]],7,FALSE)&lt;&gt;"",VLOOKUP(D114,Table16[[#All],[Player]:[2024 Card Info]],7,FALSE),"")</f>
        <v>0-0</v>
      </c>
      <c r="D114" t="s">
        <v>3687</v>
      </c>
      <c r="E114" s="40">
        <v>36990</v>
      </c>
      <c r="F114" t="s">
        <v>3999</v>
      </c>
      <c r="G114" s="19" t="s">
        <v>5378</v>
      </c>
      <c r="H114" t="str">
        <f>IF(ISBLANK(VLOOKUP(TRIM(D114),ALL_SOMIFA!$A$1:$V$2737,8,FALSE)),"",IF(ISERROR(VLOOKUP(TRIM(D114),ALL_SOMIFA!$A$1:$V$2737,8,FALSE))," ",VLOOKUP(TRIM(D114),ALL_SOMIFA!$A$1:$V$2737,8,FALSE)))</f>
        <v/>
      </c>
      <c r="I114" t="str">
        <f>IF(ISBLANK(VLOOKUP(TRIM(D114),ALL_SOMIFA!$A$1:$V$2737,9,FALSE)),"",IF(ISERROR(VLOOKUP(TRIM(D114),ALL_SOMIFA!$A$1:$V$2737,9,FALSE))," ",VLOOKUP(TRIM(D114),ALL_SOMIFA!$A$1:$V$2737,9,FALSE)))</f>
        <v/>
      </c>
      <c r="J114" t="str">
        <f>IF(ISBLANK(VLOOKUP(TRIM(D114),ALL_SOMIFA!$A$1:$V$2737,10,FALSE)),"",IF(ISERROR(VLOOKUP(TRIM(D114),ALL_SOMIFA!$A$1:$V$2737,10,FALSE))," ",VLOOKUP(TRIM(D114),ALL_SOMIFA!$A$1:$V$2737,10,FALSE)))</f>
        <v/>
      </c>
      <c r="K114" t="str">
        <f>IF(ISBLANK(VLOOKUP(TRIM(D114),ALL_SOMIFA!$A$1:$V$2737,11,FALSE)),"",IF(ISERROR(VLOOKUP(TRIM(D114),ALL_SOMIFA!$A$1:$V$2737,11,FALSE))," ",VLOOKUP(TRIM(D114),ALL_SOMIFA!$A$1:$V$2737,11,FALSE)))</f>
        <v/>
      </c>
      <c r="L114" t="str">
        <f>IF(ISBLANK(VLOOKUP(TRIM(D114),ALL_SOMIFA!$A$1:$V$2737,12,FALSE)),"",IF(ISERROR(VLOOKUP(TRIM(D114),ALL_SOMIFA!$A$1:$V$2737,12,FALSE))," ",VLOOKUP(TRIM(D114),ALL_SOMIFA!$A$1:$V$2737,12,FALSE)))</f>
        <v/>
      </c>
      <c r="M114" t="str">
        <f>IF(ISBLANK(VLOOKUP(TRIM(D114),ALL_SOMIFA!$A$1:$V$2737,13,FALSE)),"",IF(ISERROR(VLOOKUP(TRIM(D114),ALL_SOMIFA!$A$1:$V$2737,13,FALSE))," ",VLOOKUP(TRIM(D114),ALL_SOMIFA!$A$1:$V$2737,13,FALSE)))</f>
        <v/>
      </c>
      <c r="N114" t="str">
        <f>IF(ISBLANK(VLOOKUP(TRIM(D114),ALL_SOMIFA!$A$1:$V$2737,14,FALSE)),"",IF(ISERROR(VLOOKUP(TRIM(D114),ALL_SOMIFA!$A$1:$V$2737,14,FALSE))," ",VLOOKUP(TRIM(D114),ALL_SOMIFA!$A$1:$V$2737,14,FALSE)))</f>
        <v/>
      </c>
      <c r="O114" t="str">
        <f>IF(ISBLANK(VLOOKUP(TRIM(D114),ALL_SOMIFA!$A$1:$V$2737,15,FALSE)),"",IF(ISERROR(VLOOKUP(TRIM(D114),ALL_SOMIFA!$A$1:$V$2737,15,FALSE))," ",VLOOKUP(TRIM(D114),ALL_SOMIFA!$A$1:$V$2737,15,FALSE)))</f>
        <v/>
      </c>
      <c r="P114" t="str">
        <f>IF(ISBLANK(VLOOKUP(TRIM(D114),ALL_SOMIFA!$A$1:$V$2737,16,FALSE)),"",IF(ISERROR(VLOOKUP(TRIM(D114),ALL_SOMIFA!$A$1:$V$2737,16,FALSE))," ",VLOOKUP(TRIM(D114),ALL_SOMIFA!$A$1:$V$2737,16,FALSE)))</f>
        <v/>
      </c>
      <c r="Q114" t="str">
        <f>IF(ISBLANK(VLOOKUP(TRIM(D114),ALL_SOMIFA!$A$1:$V$2737,17,FALSE)),"",IF(ISERROR(VLOOKUP(TRIM(D114),ALL_SOMIFA!$A$1:$V$2737,17,FALSE))," ",VLOOKUP(TRIM(D114),ALL_SOMIFA!$A$1:$V$2737,17,FALSE)))</f>
        <v/>
      </c>
      <c r="R114" t="str">
        <f>IF(ISBLANK(VLOOKUP(TRIM(D114),ALL_SOMIFA!$A$1:$V$2737,18,FALSE)),"",IF(ISERROR(VLOOKUP(TRIM(D114),ALL_SOMIFA!$A$1:$V$2737,18,FALSE))," ",VLOOKUP(TRIM(D114),ALL_SOMIFA!$A$1:$V$2737,18,FALSE)))</f>
        <v/>
      </c>
      <c r="S114" t="str">
        <f>IF(ISBLANK(VLOOKUP(TRIM(D114),ALL_SOMIFA!$A$1:$V$2737,19,FALSE)),"",IF(ISERROR(VLOOKUP(TRIM(D114),ALL_SOMIFA!$A$1:$V$2737,19,FALSE))," ",VLOOKUP(TRIM(D114),ALL_SOMIFA!$A$1:$V$2737,19,FALSE)))</f>
        <v/>
      </c>
      <c r="T114" t="str">
        <f>IF(ISBLANK(VLOOKUP(TRIM(D114),ALL_SOMIFA!$A$1:$V$2737,20,FALSE)),"",IF(ISERROR(VLOOKUP(TRIM(D114),ALL_SOMIFA!$A$1:$V$2737,20,FALSE))," ",VLOOKUP(TRIM(D114),ALL_SOMIFA!$A$1:$V$2737,20,FALSE)))</f>
        <v/>
      </c>
      <c r="U114" t="str">
        <f>IF(ISBLANK(VLOOKUP(TRIM(D114),ALL_SOMIFA!$A$1:$V$2737,21,FALSE)),"",IF(ISERROR(VLOOKUP(TRIM(D114),ALL_SOMIFA!$A$1:$V$2737,21,FALSE))," ",VLOOKUP(TRIM(D114),ALL_SOMIFA!$A$1:$V$2737,21,FALSE)))</f>
        <v/>
      </c>
      <c r="V114" t="str">
        <f>IF(ISBLANK(VLOOKUP(TRIM(D114),ALL_SOMIFA!$A$1:$V$2737,22,FALSE)),"",IF(ISERROR(VLOOKUP(TRIM(D114),ALL_SOMIFA!$A$1:$V$2737,22,FALSE))," ",VLOOKUP(TRIM(D114),ALL_SOMIFA!$A$1:$V$2737,22,FALSE)))</f>
        <v/>
      </c>
    </row>
    <row r="115" spans="1:46" x14ac:dyDescent="0.35">
      <c r="A115" s="26" t="s">
        <v>169</v>
      </c>
      <c r="B115" s="18"/>
      <c r="C115" s="143"/>
      <c r="D115" s="19" t="s">
        <v>463</v>
      </c>
      <c r="E115" s="20">
        <v>35053</v>
      </c>
      <c r="F115" s="19" t="s">
        <v>126</v>
      </c>
      <c r="G115" s="19" t="s">
        <v>398</v>
      </c>
      <c r="H115" t="s">
        <v>273</v>
      </c>
      <c r="I115" t="s">
        <v>1145</v>
      </c>
      <c r="J115" s="18" t="s">
        <v>242</v>
      </c>
      <c r="K115" s="18" t="s">
        <v>109</v>
      </c>
      <c r="L115" s="18" t="s">
        <v>464</v>
      </c>
      <c r="M115" s="19" t="s">
        <v>440</v>
      </c>
      <c r="N115" s="19" t="s">
        <v>465</v>
      </c>
      <c r="O115" s="19" t="s">
        <v>109</v>
      </c>
      <c r="P115" s="19" t="s">
        <v>466</v>
      </c>
      <c r="Q115" s="19" t="s">
        <v>467</v>
      </c>
      <c r="R115" s="19"/>
      <c r="S115" s="19" t="s">
        <v>468</v>
      </c>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row>
    <row r="116" spans="1:46" x14ac:dyDescent="0.35">
      <c r="A116" s="26" t="s">
        <v>169</v>
      </c>
      <c r="B116" s="18"/>
      <c r="C116" s="143"/>
      <c r="D116" s="22" t="s">
        <v>475</v>
      </c>
      <c r="E116" s="23">
        <v>36250</v>
      </c>
      <c r="F116" s="24" t="s">
        <v>84</v>
      </c>
      <c r="G116" s="22" t="s">
        <v>91</v>
      </c>
      <c r="H116" t="s">
        <v>258</v>
      </c>
      <c r="I116" t="s">
        <v>743</v>
      </c>
      <c r="J116" s="18" t="s">
        <v>273</v>
      </c>
      <c r="K116" s="18" t="s">
        <v>142</v>
      </c>
      <c r="L116" s="18" t="s">
        <v>227</v>
      </c>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row>
    <row r="117" spans="1:46" s="25" customFormat="1" x14ac:dyDescent="0.35">
      <c r="A117"/>
      <c r="B117" s="18"/>
      <c r="C117" s="143"/>
      <c r="D117" s="19"/>
      <c r="E117" s="20"/>
      <c r="F117" s="19"/>
      <c r="G117" s="19"/>
      <c r="H117" t="s">
        <v>4284</v>
      </c>
      <c r="I117" t="s">
        <v>4284</v>
      </c>
      <c r="J117" s="18"/>
      <c r="K117" s="18"/>
      <c r="L117" s="18"/>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row>
    <row r="118" spans="1:46" s="25" customFormat="1" ht="12.75" customHeight="1" x14ac:dyDescent="0.35">
      <c r="A118" s="26" t="s">
        <v>654</v>
      </c>
      <c r="B118" s="18" t="s">
        <v>3519</v>
      </c>
      <c r="C118" s="144" t="str">
        <f>IF(VLOOKUP(D118,Table16[[#All],[Player]:[2024 Card Info]],7,FALSE)&lt;&gt;"",VLOOKUP(D118,Table16[[#All],[Player]:[2024 Card Info]],7,FALSE),"")</f>
        <v>5-3</v>
      </c>
      <c r="D118" s="22" t="s">
        <v>495</v>
      </c>
      <c r="E118" s="23">
        <v>36287</v>
      </c>
      <c r="F118" s="24" t="s">
        <v>171</v>
      </c>
      <c r="G118" s="22" t="s">
        <v>91</v>
      </c>
      <c r="H118" s="26" t="s">
        <v>654</v>
      </c>
      <c r="I118" s="26" t="s">
        <v>3373</v>
      </c>
      <c r="J118" s="18" t="s">
        <v>304</v>
      </c>
      <c r="K118" s="18" t="s">
        <v>131</v>
      </c>
      <c r="L118" s="18" t="s">
        <v>496</v>
      </c>
    </row>
    <row r="119" spans="1:46" ht="12.75" customHeight="1" x14ac:dyDescent="0.35">
      <c r="A119" s="26" t="s">
        <v>292</v>
      </c>
      <c r="B119" s="32" t="s">
        <v>86</v>
      </c>
      <c r="C119" s="144" t="str">
        <f>IF(VLOOKUP(D119,Table16[[#All],[Player]:[2024 Card Info]],7,FALSE)&lt;&gt;"",VLOOKUP(D119,Table16[[#All],[Player]:[2024 Card Info]],7,FALSE),"")</f>
        <v>06-4</v>
      </c>
      <c r="D119" s="19" t="s">
        <v>3579</v>
      </c>
      <c r="E119" s="27">
        <v>36876</v>
      </c>
      <c r="F119" s="28" t="s">
        <v>391</v>
      </c>
      <c r="G119" s="28" t="s">
        <v>493</v>
      </c>
      <c r="H119" s="26" t="s">
        <v>504</v>
      </c>
      <c r="I119" s="26" t="s">
        <v>494</v>
      </c>
      <c r="J119" s="33"/>
      <c r="K119" s="33"/>
      <c r="L119" s="33"/>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row>
    <row r="120" spans="1:46" x14ac:dyDescent="0.35">
      <c r="A120" s="26" t="s">
        <v>648</v>
      </c>
      <c r="B120" s="18" t="s">
        <v>500</v>
      </c>
      <c r="C120" s="143" t="str">
        <f>IF(VLOOKUP(D120,Table16[[#All],[Player]:[2024 Card Info]],7,FALSE)&lt;&gt;"",VLOOKUP(D120,Table16[[#All],[Player]:[2024 Card Info]],7,FALSE),"")</f>
        <v>05-0</v>
      </c>
      <c r="D120" s="19" t="s">
        <v>497</v>
      </c>
      <c r="E120" s="20">
        <v>34851</v>
      </c>
      <c r="F120" s="19" t="s">
        <v>498</v>
      </c>
      <c r="G120" s="19" t="s">
        <v>401</v>
      </c>
      <c r="H120" s="26" t="s">
        <v>276</v>
      </c>
      <c r="I120" s="26" t="s">
        <v>1160</v>
      </c>
      <c r="J120" s="18" t="s">
        <v>304</v>
      </c>
      <c r="K120" s="18" t="s">
        <v>172</v>
      </c>
      <c r="L120" s="18" t="s">
        <v>499</v>
      </c>
      <c r="M120" s="19" t="s">
        <v>310</v>
      </c>
      <c r="N120" s="19" t="s">
        <v>304</v>
      </c>
      <c r="O120" s="19" t="s">
        <v>500</v>
      </c>
      <c r="P120" s="19" t="s">
        <v>309</v>
      </c>
      <c r="Q120" s="19" t="s">
        <v>304</v>
      </c>
      <c r="R120" s="19" t="s">
        <v>172</v>
      </c>
      <c r="S120" s="19" t="s">
        <v>310</v>
      </c>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row>
    <row r="121" spans="1:46" x14ac:dyDescent="0.35">
      <c r="A121" s="26" t="s">
        <v>480</v>
      </c>
      <c r="B121" s="18" t="s">
        <v>916</v>
      </c>
      <c r="C121" s="143" t="str">
        <f>IF(VLOOKUP(D121,Table16[[#All],[Player]:[2024 Card Info]],7,FALSE)&lt;&gt;"",VLOOKUP(D121,Table16[[#All],[Player]:[2024 Card Info]],7,FALSE),"")</f>
        <v>00-11</v>
      </c>
      <c r="D121" s="26" t="s">
        <v>509</v>
      </c>
      <c r="E121" s="27">
        <v>36693</v>
      </c>
      <c r="F121" s="26" t="s">
        <v>241</v>
      </c>
      <c r="G121" s="26" t="s">
        <v>241</v>
      </c>
      <c r="H121" s="26" t="s">
        <v>311</v>
      </c>
      <c r="I121" s="26" t="s">
        <v>3474</v>
      </c>
      <c r="J121" s="18" t="s">
        <v>480</v>
      </c>
      <c r="K121" s="18" t="s">
        <v>206</v>
      </c>
      <c r="L121" s="18" t="s">
        <v>510</v>
      </c>
      <c r="M121" s="26" t="s">
        <v>511</v>
      </c>
      <c r="N121" s="27"/>
      <c r="O121" s="27"/>
      <c r="P121" s="27"/>
      <c r="Q121" s="27"/>
      <c r="R121" s="29"/>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row>
    <row r="122" spans="1:46" x14ac:dyDescent="0.35">
      <c r="A122" t="s">
        <v>304</v>
      </c>
      <c r="B122" t="s">
        <v>452</v>
      </c>
      <c r="C122" s="143" t="str">
        <f>IF(VLOOKUP(D122,Table16[[#All],[Player]:[2024 Card Info]],7,FALSE)&lt;&gt;"",VLOOKUP(D122,Table16[[#All],[Player]:[2024 Card Info]],7,FALSE),"")</f>
        <v>00-0</v>
      </c>
      <c r="D122" t="s">
        <v>3683</v>
      </c>
      <c r="E122" s="40">
        <v>37667</v>
      </c>
      <c r="F122" t="s">
        <v>4146</v>
      </c>
      <c r="G122" s="19" t="s">
        <v>5377</v>
      </c>
      <c r="H122" t="str">
        <f>IF(ISBLANK(VLOOKUP(TRIM(D122),ALL_SOMIFA!$A$1:$V$2737,8,FALSE)),"",IF(ISERROR(VLOOKUP(TRIM(D122),ALL_SOMIFA!$A$1:$V$2737,8,FALSE))," ",VLOOKUP(TRIM(D122),ALL_SOMIFA!$A$1:$V$2737,8,FALSE)))</f>
        <v/>
      </c>
      <c r="I122" t="str">
        <f>IF(ISBLANK(VLOOKUP(TRIM(D122),ALL_SOMIFA!$A$1:$V$2737,9,FALSE)),"",IF(ISERROR(VLOOKUP(TRIM(D122),ALL_SOMIFA!$A$1:$V$2737,9,FALSE))," ",VLOOKUP(TRIM(D122),ALL_SOMIFA!$A$1:$V$2737,9,FALSE)))</f>
        <v/>
      </c>
      <c r="J122" t="str">
        <f>IF(ISBLANK(VLOOKUP(TRIM(D122),ALL_SOMIFA!$A$1:$V$2737,10,FALSE)),"",IF(ISERROR(VLOOKUP(TRIM(D122),ALL_SOMIFA!$A$1:$V$2737,10,FALSE))," ",VLOOKUP(TRIM(D122),ALL_SOMIFA!$A$1:$V$2737,10,FALSE)))</f>
        <v/>
      </c>
      <c r="K122" t="str">
        <f>IF(ISBLANK(VLOOKUP(TRIM(D122),ALL_SOMIFA!$A$1:$V$2737,11,FALSE)),"",IF(ISERROR(VLOOKUP(TRIM(D122),ALL_SOMIFA!$A$1:$V$2737,11,FALSE))," ",VLOOKUP(TRIM(D122),ALL_SOMIFA!$A$1:$V$2737,11,FALSE)))</f>
        <v/>
      </c>
      <c r="L122" t="str">
        <f>IF(ISBLANK(VLOOKUP(TRIM(D122),ALL_SOMIFA!$A$1:$V$2737,12,FALSE)),"",IF(ISERROR(VLOOKUP(TRIM(D122),ALL_SOMIFA!$A$1:$V$2737,12,FALSE))," ",VLOOKUP(TRIM(D122),ALL_SOMIFA!$A$1:$V$2737,12,FALSE)))</f>
        <v/>
      </c>
      <c r="M122" t="str">
        <f>IF(ISBLANK(VLOOKUP(TRIM(D122),ALL_SOMIFA!$A$1:$V$2737,13,FALSE)),"",IF(ISERROR(VLOOKUP(TRIM(D122),ALL_SOMIFA!$A$1:$V$2737,13,FALSE))," ",VLOOKUP(TRIM(D122),ALL_SOMIFA!$A$1:$V$2737,13,FALSE)))</f>
        <v/>
      </c>
      <c r="N122" t="str">
        <f>IF(ISBLANK(VLOOKUP(TRIM(D122),ALL_SOMIFA!$A$1:$V$2737,14,FALSE)),"",IF(ISERROR(VLOOKUP(TRIM(D122),ALL_SOMIFA!$A$1:$V$2737,14,FALSE))," ",VLOOKUP(TRIM(D122),ALL_SOMIFA!$A$1:$V$2737,14,FALSE)))</f>
        <v/>
      </c>
      <c r="O122" t="str">
        <f>IF(ISBLANK(VLOOKUP(TRIM(D122),ALL_SOMIFA!$A$1:$V$2737,15,FALSE)),"",IF(ISERROR(VLOOKUP(TRIM(D122),ALL_SOMIFA!$A$1:$V$2737,15,FALSE))," ",VLOOKUP(TRIM(D122),ALL_SOMIFA!$A$1:$V$2737,15,FALSE)))</f>
        <v/>
      </c>
      <c r="P122" t="str">
        <f>IF(ISBLANK(VLOOKUP(TRIM(D122),ALL_SOMIFA!$A$1:$V$2737,16,FALSE)),"",IF(ISERROR(VLOOKUP(TRIM(D122),ALL_SOMIFA!$A$1:$V$2737,16,FALSE))," ",VLOOKUP(TRIM(D122),ALL_SOMIFA!$A$1:$V$2737,16,FALSE)))</f>
        <v/>
      </c>
      <c r="Q122" t="str">
        <f>IF(ISBLANK(VLOOKUP(TRIM(D122),ALL_SOMIFA!$A$1:$V$2737,17,FALSE)),"",IF(ISERROR(VLOOKUP(TRIM(D122),ALL_SOMIFA!$A$1:$V$2737,17,FALSE))," ",VLOOKUP(TRIM(D122),ALL_SOMIFA!$A$1:$V$2737,17,FALSE)))</f>
        <v/>
      </c>
      <c r="R122" t="str">
        <f>IF(ISBLANK(VLOOKUP(TRIM(D122),ALL_SOMIFA!$A$1:$V$2737,18,FALSE)),"",IF(ISERROR(VLOOKUP(TRIM(D122),ALL_SOMIFA!$A$1:$V$2737,18,FALSE))," ",VLOOKUP(TRIM(D122),ALL_SOMIFA!$A$1:$V$2737,18,FALSE)))</f>
        <v/>
      </c>
      <c r="S122" t="str">
        <f>IF(ISBLANK(VLOOKUP(TRIM(D122),ALL_SOMIFA!$A$1:$V$2737,19,FALSE)),"",IF(ISERROR(VLOOKUP(TRIM(D122),ALL_SOMIFA!$A$1:$V$2737,19,FALSE))," ",VLOOKUP(TRIM(D122),ALL_SOMIFA!$A$1:$V$2737,19,FALSE)))</f>
        <v/>
      </c>
      <c r="T122" t="str">
        <f>IF(ISBLANK(VLOOKUP(TRIM(D122),ALL_SOMIFA!$A$1:$V$2737,20,FALSE)),"",IF(ISERROR(VLOOKUP(TRIM(D122),ALL_SOMIFA!$A$1:$V$2737,20,FALSE))," ",VLOOKUP(TRIM(D122),ALL_SOMIFA!$A$1:$V$2737,20,FALSE)))</f>
        <v/>
      </c>
      <c r="U122" t="str">
        <f>IF(ISBLANK(VLOOKUP(TRIM(D122),ALL_SOMIFA!$A$1:$V$2737,21,FALSE)),"",IF(ISERROR(VLOOKUP(TRIM(D122),ALL_SOMIFA!$A$1:$V$2737,21,FALSE))," ",VLOOKUP(TRIM(D122),ALL_SOMIFA!$A$1:$V$2737,21,FALSE)))</f>
        <v/>
      </c>
      <c r="V122" t="str">
        <f>IF(ISBLANK(VLOOKUP(TRIM(D122),ALL_SOMIFA!$A$1:$V$2737,22,FALSE)),"",IF(ISERROR(VLOOKUP(TRIM(D122),ALL_SOMIFA!$A$1:$V$2737,22,FALSE))," ",VLOOKUP(TRIM(D122),ALL_SOMIFA!$A$1:$V$2737,22,FALSE)))</f>
        <v/>
      </c>
    </row>
    <row r="123" spans="1:46" x14ac:dyDescent="0.35">
      <c r="A123" t="s">
        <v>304</v>
      </c>
      <c r="B123" t="s">
        <v>3519</v>
      </c>
      <c r="C123" s="143" t="str">
        <f>IF(VLOOKUP(D123,Table16[[#All],[Player]:[2024 Card Info]],7,FALSE)&lt;&gt;"",VLOOKUP(D123,Table16[[#All],[Player]:[2024 Card Info]],7,FALSE),"")</f>
        <v>04-4</v>
      </c>
      <c r="D123" t="s">
        <v>3658</v>
      </c>
      <c r="E123" s="40">
        <v>36563</v>
      </c>
      <c r="F123" t="s">
        <v>3960</v>
      </c>
      <c r="G123" s="19" t="s">
        <v>5380</v>
      </c>
      <c r="H123" t="str">
        <f>IF(ISBLANK(VLOOKUP(TRIM(D123),ALL_SOMIFA!$A$1:$V$2737,8,FALSE)),"",IF(ISERROR(VLOOKUP(TRIM(D123),ALL_SOMIFA!$A$1:$V$2737,8,FALSE))," ",VLOOKUP(TRIM(D123),ALL_SOMIFA!$A$1:$V$2737,8,FALSE)))</f>
        <v/>
      </c>
      <c r="I123" t="str">
        <f>IF(ISBLANK(VLOOKUP(TRIM(D123),ALL_SOMIFA!$A$1:$V$2737,9,FALSE)),"",IF(ISERROR(VLOOKUP(TRIM(D123),ALL_SOMIFA!$A$1:$V$2737,9,FALSE))," ",VLOOKUP(TRIM(D123),ALL_SOMIFA!$A$1:$V$2737,9,FALSE)))</f>
        <v/>
      </c>
      <c r="J123" t="str">
        <f>IF(ISBLANK(VLOOKUP(TRIM(D123),ALL_SOMIFA!$A$1:$V$2737,10,FALSE)),"",IF(ISERROR(VLOOKUP(TRIM(D123),ALL_SOMIFA!$A$1:$V$2737,10,FALSE))," ",VLOOKUP(TRIM(D123),ALL_SOMIFA!$A$1:$V$2737,10,FALSE)))</f>
        <v/>
      </c>
      <c r="K123" t="str">
        <f>IF(ISBLANK(VLOOKUP(TRIM(D123),ALL_SOMIFA!$A$1:$V$2737,11,FALSE)),"",IF(ISERROR(VLOOKUP(TRIM(D123),ALL_SOMIFA!$A$1:$V$2737,11,FALSE))," ",VLOOKUP(TRIM(D123),ALL_SOMIFA!$A$1:$V$2737,11,FALSE)))</f>
        <v/>
      </c>
      <c r="L123" t="str">
        <f>IF(ISBLANK(VLOOKUP(TRIM(D123),ALL_SOMIFA!$A$1:$V$2737,12,FALSE)),"",IF(ISERROR(VLOOKUP(TRIM(D123),ALL_SOMIFA!$A$1:$V$2737,12,FALSE))," ",VLOOKUP(TRIM(D123),ALL_SOMIFA!$A$1:$V$2737,12,FALSE)))</f>
        <v/>
      </c>
      <c r="M123" t="str">
        <f>IF(ISBLANK(VLOOKUP(TRIM(D123),ALL_SOMIFA!$A$1:$V$2737,13,FALSE)),"",IF(ISERROR(VLOOKUP(TRIM(D123),ALL_SOMIFA!$A$1:$V$2737,13,FALSE))," ",VLOOKUP(TRIM(D123),ALL_SOMIFA!$A$1:$V$2737,13,FALSE)))</f>
        <v/>
      </c>
      <c r="N123" t="str">
        <f>IF(ISBLANK(VLOOKUP(TRIM(D123),ALL_SOMIFA!$A$1:$V$2737,14,FALSE)),"",IF(ISERROR(VLOOKUP(TRIM(D123),ALL_SOMIFA!$A$1:$V$2737,14,FALSE))," ",VLOOKUP(TRIM(D123),ALL_SOMIFA!$A$1:$V$2737,14,FALSE)))</f>
        <v/>
      </c>
      <c r="O123" t="str">
        <f>IF(ISBLANK(VLOOKUP(TRIM(D123),ALL_SOMIFA!$A$1:$V$2737,15,FALSE)),"",IF(ISERROR(VLOOKUP(TRIM(D123),ALL_SOMIFA!$A$1:$V$2737,15,FALSE))," ",VLOOKUP(TRIM(D123),ALL_SOMIFA!$A$1:$V$2737,15,FALSE)))</f>
        <v/>
      </c>
      <c r="P123" t="str">
        <f>IF(ISBLANK(VLOOKUP(TRIM(D123),ALL_SOMIFA!$A$1:$V$2737,16,FALSE)),"",IF(ISERROR(VLOOKUP(TRIM(D123),ALL_SOMIFA!$A$1:$V$2737,16,FALSE))," ",VLOOKUP(TRIM(D123),ALL_SOMIFA!$A$1:$V$2737,16,FALSE)))</f>
        <v/>
      </c>
      <c r="Q123" t="str">
        <f>IF(ISBLANK(VLOOKUP(TRIM(D123),ALL_SOMIFA!$A$1:$V$2737,17,FALSE)),"",IF(ISERROR(VLOOKUP(TRIM(D123),ALL_SOMIFA!$A$1:$V$2737,17,FALSE))," ",VLOOKUP(TRIM(D123),ALL_SOMIFA!$A$1:$V$2737,17,FALSE)))</f>
        <v/>
      </c>
      <c r="R123" t="str">
        <f>IF(ISBLANK(VLOOKUP(TRIM(D123),ALL_SOMIFA!$A$1:$V$2737,18,FALSE)),"",IF(ISERROR(VLOOKUP(TRIM(D123),ALL_SOMIFA!$A$1:$V$2737,18,FALSE))," ",VLOOKUP(TRIM(D123),ALL_SOMIFA!$A$1:$V$2737,18,FALSE)))</f>
        <v/>
      </c>
      <c r="S123" t="str">
        <f>IF(ISBLANK(VLOOKUP(TRIM(D123),ALL_SOMIFA!$A$1:$V$2737,19,FALSE)),"",IF(ISERROR(VLOOKUP(TRIM(D123),ALL_SOMIFA!$A$1:$V$2737,19,FALSE))," ",VLOOKUP(TRIM(D123),ALL_SOMIFA!$A$1:$V$2737,19,FALSE)))</f>
        <v/>
      </c>
      <c r="T123" t="str">
        <f>IF(ISBLANK(VLOOKUP(TRIM(D123),ALL_SOMIFA!$A$1:$V$2737,20,FALSE)),"",IF(ISERROR(VLOOKUP(TRIM(D123),ALL_SOMIFA!$A$1:$V$2737,20,FALSE))," ",VLOOKUP(TRIM(D123),ALL_SOMIFA!$A$1:$V$2737,20,FALSE)))</f>
        <v/>
      </c>
      <c r="U123" t="str">
        <f>IF(ISBLANK(VLOOKUP(TRIM(D123),ALL_SOMIFA!$A$1:$V$2737,21,FALSE)),"",IF(ISERROR(VLOOKUP(TRIM(D123),ALL_SOMIFA!$A$1:$V$2737,21,FALSE))," ",VLOOKUP(TRIM(D123),ALL_SOMIFA!$A$1:$V$2737,21,FALSE)))</f>
        <v/>
      </c>
      <c r="V123" t="str">
        <f>IF(ISBLANK(VLOOKUP(TRIM(D123),ALL_SOMIFA!$A$1:$V$2737,22,FALSE)),"",IF(ISERROR(VLOOKUP(TRIM(D123),ALL_SOMIFA!$A$1:$V$2737,22,FALSE))," ",VLOOKUP(TRIM(D123),ALL_SOMIFA!$A$1:$V$2737,22,FALSE)))</f>
        <v/>
      </c>
    </row>
    <row r="124" spans="1:46" x14ac:dyDescent="0.35">
      <c r="B124" s="18"/>
      <c r="C124" s="143"/>
      <c r="D124" s="19"/>
      <c r="E124" s="20"/>
      <c r="F124" s="19"/>
      <c r="G124" s="19"/>
      <c r="H124" t="s">
        <v>4284</v>
      </c>
      <c r="I124" t="s">
        <v>4284</v>
      </c>
      <c r="J124" s="18"/>
      <c r="K124" s="18"/>
      <c r="L124" s="18"/>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row>
    <row r="125" spans="1:46" x14ac:dyDescent="0.35">
      <c r="A125" s="26" t="s">
        <v>299</v>
      </c>
      <c r="B125" s="18" t="s">
        <v>325</v>
      </c>
      <c r="C125" s="143" t="str">
        <f>IF(VLOOKUP(D125,Table16[[#All],[Player]:[2024 Card Info]],7,FALSE)&lt;&gt;"",VLOOKUP(D125,Table16[[#All],[Player]:[2024 Card Info]],7,FALSE),"")</f>
        <v>46</v>
      </c>
      <c r="D125" s="22" t="s">
        <v>513</v>
      </c>
      <c r="E125" s="23">
        <v>36410</v>
      </c>
      <c r="F125" s="24" t="s">
        <v>84</v>
      </c>
      <c r="G125" s="22" t="s">
        <v>83</v>
      </c>
      <c r="H125" s="26" t="s">
        <v>299</v>
      </c>
      <c r="I125" s="26" t="s">
        <v>297</v>
      </c>
      <c r="J125" s="18" t="s">
        <v>327</v>
      </c>
      <c r="K125" s="18" t="s">
        <v>326</v>
      </c>
      <c r="L125" s="18" t="s">
        <v>335</v>
      </c>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row>
    <row r="126" spans="1:46" ht="12.75" customHeight="1" x14ac:dyDescent="0.35">
      <c r="A126" s="26" t="s">
        <v>299</v>
      </c>
      <c r="B126" s="32" t="s">
        <v>3520</v>
      </c>
      <c r="C126" s="144" t="str">
        <f>IF(VLOOKUP(D126,Table16[[#All],[Player]:[2024 Card Info]],7,FALSE)&lt;&gt;"",VLOOKUP(D126,Table16[[#All],[Player]:[2024 Card Info]],7,FALSE),"")</f>
        <v>44</v>
      </c>
      <c r="D126" s="19" t="s">
        <v>524</v>
      </c>
      <c r="E126" s="27">
        <v>36633</v>
      </c>
      <c r="F126" s="28" t="s">
        <v>200</v>
      </c>
      <c r="G126" s="28" t="s">
        <v>160</v>
      </c>
      <c r="H126" s="26" t="s">
        <v>323</v>
      </c>
      <c r="I126" s="26" t="s">
        <v>328</v>
      </c>
      <c r="J126" s="33"/>
      <c r="K126" s="33"/>
      <c r="L126" s="33"/>
    </row>
    <row r="127" spans="1:46" s="25" customFormat="1" x14ac:dyDescent="0.35">
      <c r="A127" s="26" t="s">
        <v>354</v>
      </c>
      <c r="B127" s="32" t="s">
        <v>81</v>
      </c>
      <c r="C127" s="144" t="str">
        <f>IF(VLOOKUP(D127,Table16[[#All],[Player]:[2024 Card Info]],7,FALSE)&lt;&gt;"",VLOOKUP(D127,Table16[[#All],[Player]:[2024 Card Info]],7,FALSE),"")</f>
        <v>4</v>
      </c>
      <c r="D127" s="19" t="s">
        <v>523</v>
      </c>
      <c r="E127" s="27">
        <v>36550</v>
      </c>
      <c r="F127" s="28" t="s">
        <v>391</v>
      </c>
      <c r="G127" s="28" t="s">
        <v>88</v>
      </c>
      <c r="H127" s="26" t="s">
        <v>327</v>
      </c>
      <c r="I127" s="26" t="s">
        <v>149</v>
      </c>
      <c r="J127" s="33"/>
      <c r="K127" s="33"/>
      <c r="L127" s="33"/>
    </row>
    <row r="128" spans="1:46" ht="12.75" customHeight="1" x14ac:dyDescent="0.35">
      <c r="A128" s="26" t="s">
        <v>323</v>
      </c>
      <c r="B128" s="18" t="s">
        <v>81</v>
      </c>
      <c r="C128" s="143" t="str">
        <f>IF(VLOOKUP(D128,Table16[[#All],[Player]:[2024 Card Info]],7,FALSE)&lt;&gt;"",VLOOKUP(D128,Table16[[#All],[Player]:[2024 Card Info]],7,FALSE),"")</f>
        <v>4</v>
      </c>
      <c r="D128" s="19" t="s">
        <v>526</v>
      </c>
      <c r="E128" s="20">
        <v>35600</v>
      </c>
      <c r="F128" s="19" t="s">
        <v>398</v>
      </c>
      <c r="G128" s="19" t="s">
        <v>398</v>
      </c>
      <c r="H128" s="26" t="s">
        <v>299</v>
      </c>
      <c r="I128" s="26" t="s">
        <v>149</v>
      </c>
      <c r="J128" s="18" t="s">
        <v>345</v>
      </c>
      <c r="K128" s="18" t="s">
        <v>341</v>
      </c>
      <c r="L128" s="18" t="s">
        <v>154</v>
      </c>
      <c r="M128" s="19" t="s">
        <v>328</v>
      </c>
      <c r="N128" s="19" t="s">
        <v>345</v>
      </c>
      <c r="O128" s="19" t="s">
        <v>339</v>
      </c>
      <c r="P128" s="19" t="s">
        <v>324</v>
      </c>
      <c r="Q128" s="19" t="s">
        <v>345</v>
      </c>
      <c r="R128" s="19" t="s">
        <v>341</v>
      </c>
      <c r="S128" s="19" t="s">
        <v>154</v>
      </c>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row>
    <row r="129" spans="1:46" x14ac:dyDescent="0.35">
      <c r="A129" s="26" t="s">
        <v>323</v>
      </c>
      <c r="B129" s="18" t="s">
        <v>3525</v>
      </c>
      <c r="C129" s="143" t="str">
        <f>IF(VLOOKUP(D129,Table16[[#All],[Player]:[2024 Card Info]],7,FALSE)&lt;&gt;"",VLOOKUP(D129,Table16[[#All],[Player]:[2024 Card Info]],7,FALSE),"")</f>
        <v>4</v>
      </c>
      <c r="D129" s="22" t="s">
        <v>516</v>
      </c>
      <c r="E129" s="23">
        <v>36448</v>
      </c>
      <c r="F129" s="24" t="s">
        <v>84</v>
      </c>
      <c r="G129" s="22" t="s">
        <v>171</v>
      </c>
      <c r="H129" s="26" t="s">
        <v>323</v>
      </c>
      <c r="I129" s="26" t="s">
        <v>154</v>
      </c>
      <c r="J129" s="18" t="s">
        <v>327</v>
      </c>
      <c r="K129" s="18" t="s">
        <v>123</v>
      </c>
      <c r="L129" s="18" t="s">
        <v>328</v>
      </c>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row>
    <row r="130" spans="1:46" s="25" customFormat="1" x14ac:dyDescent="0.35">
      <c r="A130" s="26" t="s">
        <v>345</v>
      </c>
      <c r="B130" s="26" t="s">
        <v>325</v>
      </c>
      <c r="C130" s="144" t="str">
        <f>IF(VLOOKUP(D130,Table16[[#All],[Player]:[2024 Card Info]],7,FALSE)&lt;&gt;"",VLOOKUP(D130,Table16[[#All],[Player]:[2024 Card Info]],7,FALSE),"")</f>
        <v>4</v>
      </c>
      <c r="D130" s="19" t="s">
        <v>517</v>
      </c>
      <c r="E130" s="27">
        <v>36718</v>
      </c>
      <c r="F130" s="28" t="s">
        <v>160</v>
      </c>
      <c r="G130" s="28" t="s">
        <v>98</v>
      </c>
      <c r="H130" s="26" t="s">
        <v>296</v>
      </c>
      <c r="I130" s="26" t="s">
        <v>297</v>
      </c>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row>
    <row r="131" spans="1:46" s="25" customFormat="1" ht="12.75" customHeight="1" x14ac:dyDescent="0.35">
      <c r="A131" s="26" t="s">
        <v>299</v>
      </c>
      <c r="B131" s="18" t="s">
        <v>403</v>
      </c>
      <c r="C131" s="143" t="str">
        <f>IF(VLOOKUP(D131,Table16[[#All],[Player]:[2024 Card Info]],7,FALSE)&lt;&gt;"",VLOOKUP(D131,Table16[[#All],[Player]:[2024 Card Info]],7,FALSE),"")</f>
        <v>04</v>
      </c>
      <c r="D131" s="19" t="s">
        <v>518</v>
      </c>
      <c r="E131" s="20">
        <v>35667</v>
      </c>
      <c r="F131" s="26" t="s">
        <v>108</v>
      </c>
      <c r="G131" s="30" t="s">
        <v>218</v>
      </c>
      <c r="H131" s="26" t="s">
        <v>354</v>
      </c>
      <c r="I131" s="26" t="s">
        <v>335</v>
      </c>
      <c r="J131" s="18" t="s">
        <v>299</v>
      </c>
      <c r="K131" s="18" t="s">
        <v>94</v>
      </c>
      <c r="L131" s="18" t="s">
        <v>342</v>
      </c>
      <c r="M131" s="19" t="s">
        <v>342</v>
      </c>
      <c r="N131" s="19" t="s">
        <v>519</v>
      </c>
      <c r="O131" s="19" t="s">
        <v>94</v>
      </c>
      <c r="P131" s="30" t="s">
        <v>520</v>
      </c>
      <c r="Q131" s="19"/>
      <c r="R131" s="19"/>
      <c r="S131" s="30"/>
      <c r="T131" s="19"/>
      <c r="U131" s="19"/>
      <c r="V131" s="30"/>
      <c r="W131" s="19"/>
      <c r="X131" s="19"/>
      <c r="Y131" s="30"/>
      <c r="Z131" s="19"/>
      <c r="AA131" s="19"/>
      <c r="AB131" s="19"/>
      <c r="AC131" s="19"/>
      <c r="AD131" s="19"/>
      <c r="AE131" s="19"/>
      <c r="AF131" s="19"/>
      <c r="AG131" s="19"/>
      <c r="AH131" s="19"/>
      <c r="AI131" s="19"/>
      <c r="AJ131" s="19"/>
      <c r="AK131" s="19"/>
      <c r="AL131" s="19"/>
      <c r="AM131" s="19"/>
      <c r="AN131" s="19"/>
      <c r="AO131" s="19"/>
      <c r="AP131" s="19"/>
      <c r="AQ131" s="19"/>
      <c r="AR131" s="19"/>
      <c r="AS131" s="19"/>
      <c r="AT131" s="19"/>
    </row>
    <row r="132" spans="1:46" x14ac:dyDescent="0.35">
      <c r="A132" t="s">
        <v>327</v>
      </c>
      <c r="B132" t="s">
        <v>109</v>
      </c>
      <c r="C132" s="143" t="str">
        <f>IF(VLOOKUP(D132,Table16[[#All],[Player]:[2024 Card Info]],7,FALSE)&lt;&gt;"",VLOOKUP(D132,Table16[[#All],[Player]:[2024 Card Info]],7,FALSE),"")</f>
        <v>00</v>
      </c>
      <c r="D132" t="s">
        <v>3865</v>
      </c>
      <c r="E132" s="40">
        <v>36875</v>
      </c>
      <c r="F132" t="s">
        <v>3960</v>
      </c>
      <c r="G132" s="28" t="s">
        <v>5136</v>
      </c>
      <c r="H132" t="str">
        <f>IF(ISBLANK(VLOOKUP(TRIM(D132),ALL_SOMIFA!$A$1:$V$2737,8,FALSE)),"",IF(ISERROR(VLOOKUP(TRIM(D132),ALL_SOMIFA!$A$1:$V$2737,8,FALSE))," ",VLOOKUP(TRIM(D132),ALL_SOMIFA!$A$1:$V$2737,8,FALSE)))</f>
        <v/>
      </c>
      <c r="I132" t="str">
        <f>IF(ISBLANK(VLOOKUP(TRIM(D132),ALL_SOMIFA!$A$1:$V$2737,9,FALSE)),"",IF(ISERROR(VLOOKUP(TRIM(D132),ALL_SOMIFA!$A$1:$V$2737,9,FALSE))," ",VLOOKUP(TRIM(D132),ALL_SOMIFA!$A$1:$V$2737,9,FALSE)))</f>
        <v/>
      </c>
      <c r="J132" t="str">
        <f>IF(ISBLANK(VLOOKUP(TRIM(D132),ALL_SOMIFA!$A$1:$V$2737,10,FALSE)),"",IF(ISERROR(VLOOKUP(TRIM(D132),ALL_SOMIFA!$A$1:$V$2737,10,FALSE))," ",VLOOKUP(TRIM(D132),ALL_SOMIFA!$A$1:$V$2737,10,FALSE)))</f>
        <v/>
      </c>
      <c r="K132" t="str">
        <f>IF(ISBLANK(VLOOKUP(TRIM(D132),ALL_SOMIFA!$A$1:$V$2737,11,FALSE)),"",IF(ISERROR(VLOOKUP(TRIM(D132),ALL_SOMIFA!$A$1:$V$2737,11,FALSE))," ",VLOOKUP(TRIM(D132),ALL_SOMIFA!$A$1:$V$2737,11,FALSE)))</f>
        <v/>
      </c>
      <c r="L132" t="str">
        <f>IF(ISBLANK(VLOOKUP(TRIM(D132),ALL_SOMIFA!$A$1:$V$2737,12,FALSE)),"",IF(ISERROR(VLOOKUP(TRIM(D132),ALL_SOMIFA!$A$1:$V$2737,12,FALSE))," ",VLOOKUP(TRIM(D132),ALL_SOMIFA!$A$1:$V$2737,12,FALSE)))</f>
        <v/>
      </c>
      <c r="M132" t="str">
        <f>IF(ISBLANK(VLOOKUP(TRIM(D132),ALL_SOMIFA!$A$1:$V$2737,13,FALSE)),"",IF(ISERROR(VLOOKUP(TRIM(D132),ALL_SOMIFA!$A$1:$V$2737,13,FALSE))," ",VLOOKUP(TRIM(D132),ALL_SOMIFA!$A$1:$V$2737,13,FALSE)))</f>
        <v/>
      </c>
      <c r="N132" t="str">
        <f>IF(ISBLANK(VLOOKUP(TRIM(D132),ALL_SOMIFA!$A$1:$V$2737,14,FALSE)),"",IF(ISERROR(VLOOKUP(TRIM(D132),ALL_SOMIFA!$A$1:$V$2737,14,FALSE))," ",VLOOKUP(TRIM(D132),ALL_SOMIFA!$A$1:$V$2737,14,FALSE)))</f>
        <v/>
      </c>
      <c r="O132" t="str">
        <f>IF(ISBLANK(VLOOKUP(TRIM(D132),ALL_SOMIFA!$A$1:$V$2737,15,FALSE)),"",IF(ISERROR(VLOOKUP(TRIM(D132),ALL_SOMIFA!$A$1:$V$2737,15,FALSE))," ",VLOOKUP(TRIM(D132),ALL_SOMIFA!$A$1:$V$2737,15,FALSE)))</f>
        <v/>
      </c>
      <c r="P132" t="str">
        <f>IF(ISBLANK(VLOOKUP(TRIM(D132),ALL_SOMIFA!$A$1:$V$2737,16,FALSE)),"",IF(ISERROR(VLOOKUP(TRIM(D132),ALL_SOMIFA!$A$1:$V$2737,16,FALSE))," ",VLOOKUP(TRIM(D132),ALL_SOMIFA!$A$1:$V$2737,16,FALSE)))</f>
        <v/>
      </c>
      <c r="Q132" t="str">
        <f>IF(ISBLANK(VLOOKUP(TRIM(D132),ALL_SOMIFA!$A$1:$V$2737,17,FALSE)),"",IF(ISERROR(VLOOKUP(TRIM(D132),ALL_SOMIFA!$A$1:$V$2737,17,FALSE))," ",VLOOKUP(TRIM(D132),ALL_SOMIFA!$A$1:$V$2737,17,FALSE)))</f>
        <v/>
      </c>
      <c r="R132" t="str">
        <f>IF(ISBLANK(VLOOKUP(TRIM(D132),ALL_SOMIFA!$A$1:$V$2737,18,FALSE)),"",IF(ISERROR(VLOOKUP(TRIM(D132),ALL_SOMIFA!$A$1:$V$2737,18,FALSE))," ",VLOOKUP(TRIM(D132),ALL_SOMIFA!$A$1:$V$2737,18,FALSE)))</f>
        <v/>
      </c>
      <c r="S132" t="str">
        <f>IF(ISBLANK(VLOOKUP(TRIM(D132),ALL_SOMIFA!$A$1:$V$2737,19,FALSE)),"",IF(ISERROR(VLOOKUP(TRIM(D132),ALL_SOMIFA!$A$1:$V$2737,19,FALSE))," ",VLOOKUP(TRIM(D132),ALL_SOMIFA!$A$1:$V$2737,19,FALSE)))</f>
        <v/>
      </c>
      <c r="T132" t="str">
        <f>IF(ISBLANK(VLOOKUP(TRIM(D132),ALL_SOMIFA!$A$1:$V$2737,20,FALSE)),"",IF(ISERROR(VLOOKUP(TRIM(D132),ALL_SOMIFA!$A$1:$V$2737,20,FALSE))," ",VLOOKUP(TRIM(D132),ALL_SOMIFA!$A$1:$V$2737,20,FALSE)))</f>
        <v/>
      </c>
      <c r="U132" t="str">
        <f>IF(ISBLANK(VLOOKUP(TRIM(D132),ALL_SOMIFA!$A$1:$V$2737,21,FALSE)),"",IF(ISERROR(VLOOKUP(TRIM(D132),ALL_SOMIFA!$A$1:$V$2737,21,FALSE))," ",VLOOKUP(TRIM(D132),ALL_SOMIFA!$A$1:$V$2737,21,FALSE)))</f>
        <v/>
      </c>
      <c r="V132" t="str">
        <f>IF(ISBLANK(VLOOKUP(TRIM(D132),ALL_SOMIFA!$A$1:$V$2737,22,FALSE)),"",IF(ISERROR(VLOOKUP(TRIM(D132),ALL_SOMIFA!$A$1:$V$2737,22,FALSE))," ",VLOOKUP(TRIM(D132),ALL_SOMIFA!$A$1:$V$2737,22,FALSE)))</f>
        <v/>
      </c>
    </row>
    <row r="133" spans="1:46" x14ac:dyDescent="0.35">
      <c r="A133" s="26" t="s">
        <v>327</v>
      </c>
      <c r="B133" s="18" t="s">
        <v>3525</v>
      </c>
      <c r="C133" s="143" t="str">
        <f>IF(VLOOKUP(D133,Table16[[#All],[Player]:[2024 Card Info]],7,FALSE)&lt;&gt;"",VLOOKUP(D133,Table16[[#All],[Player]:[2024 Card Info]],7,FALSE),"")</f>
        <v>00</v>
      </c>
      <c r="D133" s="26" t="s">
        <v>525</v>
      </c>
      <c r="E133" s="27">
        <v>36222</v>
      </c>
      <c r="F133" s="26" t="s">
        <v>457</v>
      </c>
      <c r="G133" s="26" t="s">
        <v>457</v>
      </c>
      <c r="H133" s="26" t="s">
        <v>327</v>
      </c>
      <c r="I133" s="26" t="s">
        <v>328</v>
      </c>
      <c r="J133" s="18" t="s">
        <v>354</v>
      </c>
      <c r="K133" s="18" t="s">
        <v>78</v>
      </c>
      <c r="L133" s="18" t="s">
        <v>154</v>
      </c>
      <c r="M133" s="26" t="s">
        <v>149</v>
      </c>
      <c r="N133" s="27"/>
      <c r="O133" s="27"/>
      <c r="P133" s="27"/>
      <c r="Q133" s="27"/>
      <c r="R133" s="29"/>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row>
    <row r="134" spans="1:46" x14ac:dyDescent="0.35">
      <c r="A134" t="s">
        <v>327</v>
      </c>
      <c r="B134" t="s">
        <v>308</v>
      </c>
      <c r="C134" s="143" t="str">
        <f>IF(VLOOKUP(D134,Table16[[#All],[Player]:[2024 Card Info]],7,FALSE)&lt;&gt;"",VLOOKUP(D134,Table16[[#All],[Player]:[2024 Card Info]],7,FALSE),"")</f>
        <v>00</v>
      </c>
      <c r="D134" t="s">
        <v>3876</v>
      </c>
      <c r="E134" s="40">
        <v>36809</v>
      </c>
      <c r="F134" t="s">
        <v>4090</v>
      </c>
      <c r="G134" t="s">
        <v>5380</v>
      </c>
      <c r="H134" t="str">
        <f>IF(ISBLANK(VLOOKUP(TRIM(D134),ALL_SOMIFA!$A$1:$V$2737,8,FALSE)),"",IF(ISERROR(VLOOKUP(TRIM(D134),ALL_SOMIFA!$A$1:$V$2737,8,FALSE))," ",VLOOKUP(TRIM(D134),ALL_SOMIFA!$A$1:$V$2737,8,FALSE)))</f>
        <v/>
      </c>
      <c r="I134" t="str">
        <f>IF(ISBLANK(VLOOKUP(TRIM(D134),ALL_SOMIFA!$A$1:$V$2737,9,FALSE)),"",IF(ISERROR(VLOOKUP(TRIM(D134),ALL_SOMIFA!$A$1:$V$2737,9,FALSE))," ",VLOOKUP(TRIM(D134),ALL_SOMIFA!$A$1:$V$2737,9,FALSE)))</f>
        <v/>
      </c>
      <c r="J134" t="str">
        <f>IF(ISBLANK(VLOOKUP(TRIM(D134),ALL_SOMIFA!$A$1:$V$2737,10,FALSE)),"",IF(ISERROR(VLOOKUP(TRIM(D134),ALL_SOMIFA!$A$1:$V$2737,10,FALSE))," ",VLOOKUP(TRIM(D134),ALL_SOMIFA!$A$1:$V$2737,10,FALSE)))</f>
        <v/>
      </c>
      <c r="K134" t="str">
        <f>IF(ISBLANK(VLOOKUP(TRIM(D134),ALL_SOMIFA!$A$1:$V$2737,11,FALSE)),"",IF(ISERROR(VLOOKUP(TRIM(D134),ALL_SOMIFA!$A$1:$V$2737,11,FALSE))," ",VLOOKUP(TRIM(D134),ALL_SOMIFA!$A$1:$V$2737,11,FALSE)))</f>
        <v/>
      </c>
      <c r="L134" t="str">
        <f>IF(ISBLANK(VLOOKUP(TRIM(D134),ALL_SOMIFA!$A$1:$V$2737,12,FALSE)),"",IF(ISERROR(VLOOKUP(TRIM(D134),ALL_SOMIFA!$A$1:$V$2737,12,FALSE))," ",VLOOKUP(TRIM(D134),ALL_SOMIFA!$A$1:$V$2737,12,FALSE)))</f>
        <v/>
      </c>
      <c r="M134" t="str">
        <f>IF(ISBLANK(VLOOKUP(TRIM(D134),ALL_SOMIFA!$A$1:$V$2737,13,FALSE)),"",IF(ISERROR(VLOOKUP(TRIM(D134),ALL_SOMIFA!$A$1:$V$2737,13,FALSE))," ",VLOOKUP(TRIM(D134),ALL_SOMIFA!$A$1:$V$2737,13,FALSE)))</f>
        <v/>
      </c>
      <c r="N134" t="str">
        <f>IF(ISBLANK(VLOOKUP(TRIM(D134),ALL_SOMIFA!$A$1:$V$2737,14,FALSE)),"",IF(ISERROR(VLOOKUP(TRIM(D134),ALL_SOMIFA!$A$1:$V$2737,14,FALSE))," ",VLOOKUP(TRIM(D134),ALL_SOMIFA!$A$1:$V$2737,14,FALSE)))</f>
        <v/>
      </c>
      <c r="O134" t="str">
        <f>IF(ISBLANK(VLOOKUP(TRIM(D134),ALL_SOMIFA!$A$1:$V$2737,15,FALSE)),"",IF(ISERROR(VLOOKUP(TRIM(D134),ALL_SOMIFA!$A$1:$V$2737,15,FALSE))," ",VLOOKUP(TRIM(D134),ALL_SOMIFA!$A$1:$V$2737,15,FALSE)))</f>
        <v/>
      </c>
      <c r="P134" t="str">
        <f>IF(ISBLANK(VLOOKUP(TRIM(D134),ALL_SOMIFA!$A$1:$V$2737,16,FALSE)),"",IF(ISERROR(VLOOKUP(TRIM(D134),ALL_SOMIFA!$A$1:$V$2737,16,FALSE))," ",VLOOKUP(TRIM(D134),ALL_SOMIFA!$A$1:$V$2737,16,FALSE)))</f>
        <v/>
      </c>
      <c r="Q134" t="str">
        <f>IF(ISBLANK(VLOOKUP(TRIM(D134),ALL_SOMIFA!$A$1:$V$2737,17,FALSE)),"",IF(ISERROR(VLOOKUP(TRIM(D134),ALL_SOMIFA!$A$1:$V$2737,17,FALSE))," ",VLOOKUP(TRIM(D134),ALL_SOMIFA!$A$1:$V$2737,17,FALSE)))</f>
        <v/>
      </c>
      <c r="R134" t="str">
        <f>IF(ISBLANK(VLOOKUP(TRIM(D134),ALL_SOMIFA!$A$1:$V$2737,18,FALSE)),"",IF(ISERROR(VLOOKUP(TRIM(D134),ALL_SOMIFA!$A$1:$V$2737,18,FALSE))," ",VLOOKUP(TRIM(D134),ALL_SOMIFA!$A$1:$V$2737,18,FALSE)))</f>
        <v/>
      </c>
      <c r="S134" t="str">
        <f>IF(ISBLANK(VLOOKUP(TRIM(D134),ALL_SOMIFA!$A$1:$V$2737,19,FALSE)),"",IF(ISERROR(VLOOKUP(TRIM(D134),ALL_SOMIFA!$A$1:$V$2737,19,FALSE))," ",VLOOKUP(TRIM(D134),ALL_SOMIFA!$A$1:$V$2737,19,FALSE)))</f>
        <v/>
      </c>
      <c r="T134" t="str">
        <f>IF(ISBLANK(VLOOKUP(TRIM(D134),ALL_SOMIFA!$A$1:$V$2737,20,FALSE)),"",IF(ISERROR(VLOOKUP(TRIM(D134),ALL_SOMIFA!$A$1:$V$2737,20,FALSE))," ",VLOOKUP(TRIM(D134),ALL_SOMIFA!$A$1:$V$2737,20,FALSE)))</f>
        <v/>
      </c>
      <c r="U134" t="str">
        <f>IF(ISBLANK(VLOOKUP(TRIM(D134),ALL_SOMIFA!$A$1:$V$2737,21,FALSE)),"",IF(ISERROR(VLOOKUP(TRIM(D134),ALL_SOMIFA!$A$1:$V$2737,21,FALSE))," ",VLOOKUP(TRIM(D134),ALL_SOMIFA!$A$1:$V$2737,21,FALSE)))</f>
        <v/>
      </c>
      <c r="V134" t="str">
        <f>IF(ISBLANK(VLOOKUP(TRIM(D134),ALL_SOMIFA!$A$1:$V$2737,22,FALSE)),"",IF(ISERROR(VLOOKUP(TRIM(D134),ALL_SOMIFA!$A$1:$V$2737,22,FALSE))," ",VLOOKUP(TRIM(D134),ALL_SOMIFA!$A$1:$V$2737,22,FALSE)))</f>
        <v/>
      </c>
    </row>
    <row r="135" spans="1:46" x14ac:dyDescent="0.35">
      <c r="A135" t="s">
        <v>169</v>
      </c>
      <c r="B135" s="18"/>
      <c r="C135" s="143"/>
      <c r="D135" s="22" t="s">
        <v>521</v>
      </c>
      <c r="E135" s="23">
        <v>36798</v>
      </c>
      <c r="F135" s="24" t="s">
        <v>522</v>
      </c>
      <c r="G135" s="22" t="s">
        <v>84</v>
      </c>
      <c r="H135" t="s">
        <v>323</v>
      </c>
      <c r="I135" t="s">
        <v>335</v>
      </c>
      <c r="J135" s="18" t="s">
        <v>327</v>
      </c>
      <c r="K135" s="18" t="s">
        <v>123</v>
      </c>
      <c r="L135" s="18" t="s">
        <v>335</v>
      </c>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row>
    <row r="136" spans="1:46" s="25" customFormat="1" x14ac:dyDescent="0.35">
      <c r="A136"/>
      <c r="B136" s="18"/>
      <c r="C136" s="143"/>
      <c r="D136" s="19"/>
      <c r="E136" s="20"/>
      <c r="F136" s="19"/>
      <c r="G136" s="19"/>
      <c r="H136" t="s">
        <v>4284</v>
      </c>
      <c r="I136"/>
      <c r="J136" s="18"/>
      <c r="K136" s="18"/>
      <c r="L136" s="18"/>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row>
    <row r="137" spans="1:46" x14ac:dyDescent="0.35">
      <c r="A137" t="s">
        <v>3560</v>
      </c>
      <c r="B137" t="s">
        <v>325</v>
      </c>
      <c r="C137" s="144"/>
      <c r="D137" t="s">
        <v>3935</v>
      </c>
      <c r="E137" s="40">
        <v>36468</v>
      </c>
      <c r="F137" t="s">
        <v>3960</v>
      </c>
      <c r="G137" s="102" t="s">
        <v>5146</v>
      </c>
      <c r="H137" t="str">
        <f>IF(ISBLANK(VLOOKUP(TRIM(D137),ALL_SOMIFA!$A$1:$V$2737,8,FALSE)),"",IF(ISERROR(VLOOKUP(TRIM(D137),ALL_SOMIFA!$A$1:$V$2737,8,FALSE))," ",VLOOKUP(TRIM(D137),ALL_SOMIFA!$A$1:$V$2737,8,FALSE)))</f>
        <v/>
      </c>
      <c r="I137" t="str">
        <f>IF(ISBLANK(VLOOKUP(TRIM(D137),ALL_SOMIFA!$A$1:$V$2737,9,FALSE)),"",IF(ISERROR(VLOOKUP(TRIM(D137),ALL_SOMIFA!$A$1:$V$2737,9,FALSE))," ",VLOOKUP(TRIM(D137),ALL_SOMIFA!$A$1:$V$2737,9,FALSE)))</f>
        <v/>
      </c>
      <c r="J137" t="str">
        <f>IF(ISBLANK(VLOOKUP(TRIM(D137),ALL_SOMIFA!$A$1:$V$2737,10,FALSE)),"",IF(ISERROR(VLOOKUP(TRIM(D137),ALL_SOMIFA!$A$1:$V$2737,10,FALSE))," ",VLOOKUP(TRIM(D137),ALL_SOMIFA!$A$1:$V$2737,10,FALSE)))</f>
        <v/>
      </c>
      <c r="K137" t="str">
        <f>IF(ISBLANK(VLOOKUP(TRIM(D137),ALL_SOMIFA!$A$1:$V$2737,11,FALSE)),"",IF(ISERROR(VLOOKUP(TRIM(D137),ALL_SOMIFA!$A$1:$V$2737,11,FALSE))," ",VLOOKUP(TRIM(D137),ALL_SOMIFA!$A$1:$V$2737,11,FALSE)))</f>
        <v/>
      </c>
      <c r="L137" t="str">
        <f>IF(ISBLANK(VLOOKUP(TRIM(D137),ALL_SOMIFA!$A$1:$V$2737,12,FALSE)),"",IF(ISERROR(VLOOKUP(TRIM(D137),ALL_SOMIFA!$A$1:$V$2737,12,FALSE))," ",VLOOKUP(TRIM(D137),ALL_SOMIFA!$A$1:$V$2737,12,FALSE)))</f>
        <v/>
      </c>
      <c r="M137" t="str">
        <f>IF(ISBLANK(VLOOKUP(TRIM(D137),ALL_SOMIFA!$A$1:$V$2737,13,FALSE)),"",IF(ISERROR(VLOOKUP(TRIM(D137),ALL_SOMIFA!$A$1:$V$2737,13,FALSE))," ",VLOOKUP(TRIM(D137),ALL_SOMIFA!$A$1:$V$2737,13,FALSE)))</f>
        <v/>
      </c>
      <c r="N137" t="str">
        <f>IF(ISBLANK(VLOOKUP(TRIM(D137),ALL_SOMIFA!$A$1:$V$2737,14,FALSE)),"",IF(ISERROR(VLOOKUP(TRIM(D137),ALL_SOMIFA!$A$1:$V$2737,14,FALSE))," ",VLOOKUP(TRIM(D137),ALL_SOMIFA!$A$1:$V$2737,14,FALSE)))</f>
        <v/>
      </c>
      <c r="O137" t="str">
        <f>IF(ISBLANK(VLOOKUP(TRIM(D137),ALL_SOMIFA!$A$1:$V$2737,15,FALSE)),"",IF(ISERROR(VLOOKUP(TRIM(D137),ALL_SOMIFA!$A$1:$V$2737,15,FALSE))," ",VLOOKUP(TRIM(D137),ALL_SOMIFA!$A$1:$V$2737,15,FALSE)))</f>
        <v/>
      </c>
      <c r="P137" t="str">
        <f>IF(ISBLANK(VLOOKUP(TRIM(D137),ALL_SOMIFA!$A$1:$V$2737,16,FALSE)),"",IF(ISERROR(VLOOKUP(TRIM(D137),ALL_SOMIFA!$A$1:$V$2737,16,FALSE))," ",VLOOKUP(TRIM(D137),ALL_SOMIFA!$A$1:$V$2737,16,FALSE)))</f>
        <v/>
      </c>
      <c r="Q137" t="str">
        <f>IF(ISBLANK(VLOOKUP(TRIM(D137),ALL_SOMIFA!$A$1:$V$2737,17,FALSE)),"",IF(ISERROR(VLOOKUP(TRIM(D137),ALL_SOMIFA!$A$1:$V$2737,17,FALSE))," ",VLOOKUP(TRIM(D137),ALL_SOMIFA!$A$1:$V$2737,17,FALSE)))</f>
        <v/>
      </c>
      <c r="R137" t="str">
        <f>IF(ISBLANK(VLOOKUP(TRIM(D137),ALL_SOMIFA!$A$1:$V$2737,18,FALSE)),"",IF(ISERROR(VLOOKUP(TRIM(D137),ALL_SOMIFA!$A$1:$V$2737,18,FALSE))," ",VLOOKUP(TRIM(D137),ALL_SOMIFA!$A$1:$V$2737,18,FALSE)))</f>
        <v/>
      </c>
      <c r="S137" t="str">
        <f>IF(ISBLANK(VLOOKUP(TRIM(D137),ALL_SOMIFA!$A$1:$V$2737,19,FALSE)),"",IF(ISERROR(VLOOKUP(TRIM(D137),ALL_SOMIFA!$A$1:$V$2737,19,FALSE))," ",VLOOKUP(TRIM(D137),ALL_SOMIFA!$A$1:$V$2737,19,FALSE)))</f>
        <v/>
      </c>
      <c r="T137" t="str">
        <f>IF(ISBLANK(VLOOKUP(TRIM(D137),ALL_SOMIFA!$A$1:$V$2737,20,FALSE)),"",IF(ISERROR(VLOOKUP(TRIM(D137),ALL_SOMIFA!$A$1:$V$2737,20,FALSE))," ",VLOOKUP(TRIM(D137),ALL_SOMIFA!$A$1:$V$2737,20,FALSE)))</f>
        <v/>
      </c>
      <c r="U137" t="str">
        <f>IF(ISBLANK(VLOOKUP(TRIM(D137),ALL_SOMIFA!$A$1:$V$2737,21,FALSE)),"",IF(ISERROR(VLOOKUP(TRIM(D137),ALL_SOMIFA!$A$1:$V$2737,21,FALSE))," ",VLOOKUP(TRIM(D137),ALL_SOMIFA!$A$1:$V$2737,21,FALSE)))</f>
        <v/>
      </c>
      <c r="V137" t="str">
        <f>IF(ISBLANK(VLOOKUP(TRIM(D137),ALL_SOMIFA!$A$1:$V$2737,22,FALSE)),"",IF(ISERROR(VLOOKUP(TRIM(D137),ALL_SOMIFA!$A$1:$V$2737,22,FALSE))," ",VLOOKUP(TRIM(D137),ALL_SOMIFA!$A$1:$V$2737,22,FALSE)))</f>
        <v/>
      </c>
    </row>
    <row r="138" spans="1:46" ht="12.75" customHeight="1" x14ac:dyDescent="0.35">
      <c r="A138" s="26" t="s">
        <v>366</v>
      </c>
      <c r="B138" s="18" t="s">
        <v>419</v>
      </c>
      <c r="C138" s="143" t="str">
        <f>IF(VLOOKUP(D138,Table16[[#All],[Player]:[2024 Card Info]],7,FALSE)&lt;&gt;"",VLOOKUP(D138,Table16[[#All],[Player]:[2024 Card Info]],7,FALSE),"")</f>
        <v/>
      </c>
      <c r="D138" s="26" t="s">
        <v>530</v>
      </c>
      <c r="E138" s="27">
        <v>34955</v>
      </c>
      <c r="F138" s="26" t="s">
        <v>114</v>
      </c>
      <c r="G138" s="26" t="s">
        <v>349</v>
      </c>
      <c r="H138" s="26" t="s">
        <v>365</v>
      </c>
      <c r="I138" s="26"/>
      <c r="J138" s="18" t="s">
        <v>365</v>
      </c>
      <c r="K138" s="18" t="s">
        <v>190</v>
      </c>
      <c r="L138" s="18"/>
      <c r="M138" s="19"/>
      <c r="N138" s="27"/>
      <c r="O138" s="27"/>
      <c r="P138" s="27"/>
      <c r="Q138" s="27"/>
      <c r="R138" s="29"/>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row>
    <row r="139" spans="1:46" x14ac:dyDescent="0.35">
      <c r="A139" t="s">
        <v>802</v>
      </c>
      <c r="B139" t="s">
        <v>441</v>
      </c>
      <c r="C139" s="143" t="str">
        <f>IF(VLOOKUP(D139,Table16[[#All],[Player]:[2024 Card Info]],7,FALSE)&lt;&gt;"",VLOOKUP(D139,Table16[[#All],[Player]:[2024 Card Info]],7,FALSE),"")</f>
        <v/>
      </c>
      <c r="D139" t="s">
        <v>3904</v>
      </c>
      <c r="E139" s="40">
        <v>35501</v>
      </c>
      <c r="F139" t="s">
        <v>3960</v>
      </c>
      <c r="G139" t="s">
        <v>5380</v>
      </c>
      <c r="H139" t="str">
        <f>IF(ISBLANK(VLOOKUP(TRIM(D139),ALL_SOMIFA!$A$1:$V$2737,8,FALSE)),"",IF(ISERROR(VLOOKUP(TRIM(D139),ALL_SOMIFA!$A$1:$V$2737,8,FALSE))," ",VLOOKUP(TRIM(D139),ALL_SOMIFA!$A$1:$V$2737,8,FALSE)))</f>
        <v/>
      </c>
      <c r="I139" t="str">
        <f>IF(ISBLANK(VLOOKUP(TRIM(D139),ALL_SOMIFA!$A$1:$V$2737,9,FALSE)),"",IF(ISERROR(VLOOKUP(TRIM(D139),ALL_SOMIFA!$A$1:$V$2737,9,FALSE))," ",VLOOKUP(TRIM(D139),ALL_SOMIFA!$A$1:$V$2737,9,FALSE)))</f>
        <v/>
      </c>
      <c r="J139" t="str">
        <f>IF(ISBLANK(VLOOKUP(TRIM(D139),ALL_SOMIFA!$A$1:$V$2737,10,FALSE)),"",IF(ISERROR(VLOOKUP(TRIM(D139),ALL_SOMIFA!$A$1:$V$2737,10,FALSE))," ",VLOOKUP(TRIM(D139),ALL_SOMIFA!$A$1:$V$2737,10,FALSE)))</f>
        <v/>
      </c>
      <c r="K139" t="str">
        <f>IF(ISBLANK(VLOOKUP(TRIM(D139),ALL_SOMIFA!$A$1:$V$2737,11,FALSE)),"",IF(ISERROR(VLOOKUP(TRIM(D139),ALL_SOMIFA!$A$1:$V$2737,11,FALSE))," ",VLOOKUP(TRIM(D139),ALL_SOMIFA!$A$1:$V$2737,11,FALSE)))</f>
        <v/>
      </c>
      <c r="L139" t="str">
        <f>IF(ISBLANK(VLOOKUP(TRIM(D139),ALL_SOMIFA!$A$1:$V$2737,12,FALSE)),"",IF(ISERROR(VLOOKUP(TRIM(D139),ALL_SOMIFA!$A$1:$V$2737,12,FALSE))," ",VLOOKUP(TRIM(D139),ALL_SOMIFA!$A$1:$V$2737,12,FALSE)))</f>
        <v/>
      </c>
      <c r="M139" t="str">
        <f>IF(ISBLANK(VLOOKUP(TRIM(D139),ALL_SOMIFA!$A$1:$V$2737,13,FALSE)),"",IF(ISERROR(VLOOKUP(TRIM(D139),ALL_SOMIFA!$A$1:$V$2737,13,FALSE))," ",VLOOKUP(TRIM(D139),ALL_SOMIFA!$A$1:$V$2737,13,FALSE)))</f>
        <v/>
      </c>
      <c r="N139" t="str">
        <f>IF(ISBLANK(VLOOKUP(TRIM(D139),ALL_SOMIFA!$A$1:$V$2737,14,FALSE)),"",IF(ISERROR(VLOOKUP(TRIM(D139),ALL_SOMIFA!$A$1:$V$2737,14,FALSE))," ",VLOOKUP(TRIM(D139),ALL_SOMIFA!$A$1:$V$2737,14,FALSE)))</f>
        <v/>
      </c>
      <c r="O139" t="str">
        <f>IF(ISBLANK(VLOOKUP(TRIM(D139),ALL_SOMIFA!$A$1:$V$2737,15,FALSE)),"",IF(ISERROR(VLOOKUP(TRIM(D139),ALL_SOMIFA!$A$1:$V$2737,15,FALSE))," ",VLOOKUP(TRIM(D139),ALL_SOMIFA!$A$1:$V$2737,15,FALSE)))</f>
        <v/>
      </c>
      <c r="P139" t="str">
        <f>IF(ISBLANK(VLOOKUP(TRIM(D139),ALL_SOMIFA!$A$1:$V$2737,16,FALSE)),"",IF(ISERROR(VLOOKUP(TRIM(D139),ALL_SOMIFA!$A$1:$V$2737,16,FALSE))," ",VLOOKUP(TRIM(D139),ALL_SOMIFA!$A$1:$V$2737,16,FALSE)))</f>
        <v/>
      </c>
      <c r="Q139" t="str">
        <f>IF(ISBLANK(VLOOKUP(TRIM(D139),ALL_SOMIFA!$A$1:$V$2737,17,FALSE)),"",IF(ISERROR(VLOOKUP(TRIM(D139),ALL_SOMIFA!$A$1:$V$2737,17,FALSE))," ",VLOOKUP(TRIM(D139),ALL_SOMIFA!$A$1:$V$2737,17,FALSE)))</f>
        <v/>
      </c>
      <c r="R139" t="str">
        <f>IF(ISBLANK(VLOOKUP(TRIM(D139),ALL_SOMIFA!$A$1:$V$2737,18,FALSE)),"",IF(ISERROR(VLOOKUP(TRIM(D139),ALL_SOMIFA!$A$1:$V$2737,18,FALSE))," ",VLOOKUP(TRIM(D139),ALL_SOMIFA!$A$1:$V$2737,18,FALSE)))</f>
        <v/>
      </c>
      <c r="S139" t="str">
        <f>IF(ISBLANK(VLOOKUP(TRIM(D139),ALL_SOMIFA!$A$1:$V$2737,19,FALSE)),"",IF(ISERROR(VLOOKUP(TRIM(D139),ALL_SOMIFA!$A$1:$V$2737,19,FALSE))," ",VLOOKUP(TRIM(D139),ALL_SOMIFA!$A$1:$V$2737,19,FALSE)))</f>
        <v/>
      </c>
      <c r="T139" t="str">
        <f>IF(ISBLANK(VLOOKUP(TRIM(D139),ALL_SOMIFA!$A$1:$V$2737,20,FALSE)),"",IF(ISERROR(VLOOKUP(TRIM(D139),ALL_SOMIFA!$A$1:$V$2737,20,FALSE))," ",VLOOKUP(TRIM(D139),ALL_SOMIFA!$A$1:$V$2737,20,FALSE)))</f>
        <v/>
      </c>
      <c r="U139" t="str">
        <f>IF(ISBLANK(VLOOKUP(TRIM(D139),ALL_SOMIFA!$A$1:$V$2737,21,FALSE)),"",IF(ISERROR(VLOOKUP(TRIM(D139),ALL_SOMIFA!$A$1:$V$2737,21,FALSE))," ",VLOOKUP(TRIM(D139),ALL_SOMIFA!$A$1:$V$2737,21,FALSE)))</f>
        <v/>
      </c>
      <c r="V139" t="str">
        <f>IF(ISBLANK(VLOOKUP(TRIM(D139),ALL_SOMIFA!$A$1:$V$2737,22,FALSE)),"",IF(ISERROR(VLOOKUP(TRIM(D139),ALL_SOMIFA!$A$1:$V$2737,22,FALSE))," ",VLOOKUP(TRIM(D139),ALL_SOMIFA!$A$1:$V$2737,22,FALSE)))</f>
        <v/>
      </c>
    </row>
    <row r="140" spans="1:46" x14ac:dyDescent="0.35">
      <c r="A140" s="18"/>
      <c r="B140" s="18"/>
      <c r="C140" s="143"/>
      <c r="D140" s="19"/>
      <c r="E140" s="39"/>
      <c r="F140" s="19"/>
      <c r="G140" s="19"/>
      <c r="H140" s="26"/>
      <c r="I140" s="26" t="s">
        <v>4284</v>
      </c>
      <c r="J140" s="18"/>
      <c r="K140" s="18"/>
      <c r="L140" s="18"/>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row>
    <row r="141" spans="1:46" ht="13.15" x14ac:dyDescent="0.4">
      <c r="A141" s="18"/>
      <c r="B141" s="18"/>
      <c r="C141" s="140"/>
      <c r="E141" s="10" t="s">
        <v>70</v>
      </c>
      <c r="F141" s="11" t="s">
        <v>71</v>
      </c>
      <c r="G141" s="11" t="s">
        <v>72</v>
      </c>
      <c r="H141" s="94"/>
      <c r="I141" s="94" t="s">
        <v>73</v>
      </c>
      <c r="J141" s="18"/>
      <c r="K141" s="18"/>
      <c r="L141" s="18"/>
      <c r="M141" s="11"/>
      <c r="N141" s="8"/>
      <c r="O141" s="16" t="str">
        <f>IF(ISERROR(VLOOKUP(TRIM(B141),#REF!,11,FALSE())),"",VLOOKUP(TRIM(B141),#REF!,11,FALSE()))</f>
        <v/>
      </c>
      <c r="P141" s="16" t="str">
        <f>IF(ISERROR(VLOOKUP(TRIM(B141),#REF!,12,FALSE())),"",VLOOKUP(TRIM(B141),#REF!,12,FALSE()))</f>
        <v/>
      </c>
      <c r="Q141" s="16" t="str">
        <f>IF(ISERROR(VLOOKUP(TRIM(B141),#REF!,13,FALSE())),"",VLOOKUP(TRIM(B141),#REF!,13,FALSE()))</f>
        <v/>
      </c>
      <c r="R141" s="16" t="str">
        <f>IF(ISERROR(VLOOKUP(TRIM(B141),#REF!,14,FALSE())),"",VLOOKUP(TRIM(B141),#REF!,14,FALSE()))</f>
        <v/>
      </c>
      <c r="S141" s="16" t="str">
        <f>IF(ISERROR(VLOOKUP(TRIM(B141),#REF!,15,FALSE())),"",VLOOKUP(TRIM(B141),#REF!,15,FALSE()))</f>
        <v/>
      </c>
      <c r="T141" s="16" t="str">
        <f>IF(ISERROR(VLOOKUP(TRIM(B141),#REF!,16,FALSE())),"",VLOOKUP(TRIM(B141),#REF!,16,FALSE()))</f>
        <v/>
      </c>
      <c r="V141" s="8"/>
      <c r="X141" t="str">
        <f>IF(ISERROR(VLOOKUP(TRIM(B141),#REF!,20,FALSE())),"",VLOOKUP(TRIM(B141),#REF!,20,FALSE()))</f>
        <v/>
      </c>
      <c r="Y141" t="str">
        <f>IF(ISERROR(VLOOKUP(TRIM(B141),#REF!,21,FALSE())),"",VLOOKUP(TRIM(B141),#REF!,21,FALSE()))</f>
        <v/>
      </c>
      <c r="Z141" t="str">
        <f>IF(ISERROR(VLOOKUP(TRIM(B141),#REF!,22,FALSE())),"",VLOOKUP(TRIM(B141),#REF!,22,FALSE()))</f>
        <v/>
      </c>
      <c r="AA141" t="str">
        <f>IF(ISERROR(VLOOKUP(TRIM(B141),#REF!,20,FALSE())),"",VLOOKUP(TRIM(B141),#REF!,20,FALSE()))</f>
        <v/>
      </c>
      <c r="AB141" t="str">
        <f>IF(ISERROR(VLOOKUP(TRIM(B141),#REF!,21,FALSE())),"",VLOOKUP(TRIM(B141),#REF!,21,FALSE()))</f>
        <v/>
      </c>
      <c r="AC141" t="str">
        <f>IF(ISERROR(VLOOKUP(TRIM(B141),#REF!,22,FALSE())),"",VLOOKUP(TRIM(B141),#REF!,22,FALSE()))</f>
        <v/>
      </c>
      <c r="AD141" t="str">
        <f>IF(ISERROR(VLOOKUP(TRIM(B141),#REF!,23,FALSE())),"",VLOOKUP(TRIM(B141),#REF!,23,FALSE()))</f>
        <v/>
      </c>
      <c r="AE141" t="str">
        <f>IF(ISERROR(VLOOKUP(TRIM(B141),#REF!,24,FALSE())),"",VLOOKUP(TRIM(B141),#REF!,24,FALSE()))</f>
        <v/>
      </c>
      <c r="AF141" t="str">
        <f>IF(ISERROR(VLOOKUP(TRIM(B141),#REF!,25,FALSE())),"",VLOOKUP(TRIM(B141),#REF!,25,FALSE()))</f>
        <v/>
      </c>
      <c r="AQ141" s="8"/>
      <c r="AR141" s="8"/>
      <c r="AT141" s="8"/>
    </row>
    <row r="142" spans="1:46" ht="17.649999999999999" x14ac:dyDescent="0.5">
      <c r="A142" s="41" t="s">
        <v>531</v>
      </c>
      <c r="C142" s="145"/>
      <c r="E142" s="13">
        <f>COUNTA(D145:D209)</f>
        <v>56</v>
      </c>
      <c r="F142" s="14">
        <f>COUNTIF(A144:A209,"*HB*")</f>
        <v>2</v>
      </c>
      <c r="G142" s="14">
        <f>COUNTIF(A144:A209,"*KOR*")+COUNTIF(A144:A209,"*LK*")</f>
        <v>2</v>
      </c>
      <c r="H142" s="95"/>
      <c r="I142" s="95">
        <f>COUNTIF(A144:A209,"*PR*")+COUNTIF(A144:A209,"*LP*")</f>
        <v>2</v>
      </c>
      <c r="J142" s="41"/>
      <c r="M142" s="14"/>
      <c r="N142" s="8"/>
      <c r="O142" s="16" t="str">
        <f>IF(ISERROR(VLOOKUP(TRIM(B142),#REF!,11,FALSE())),"",VLOOKUP(TRIM(B142),#REF!,11,FALSE()))</f>
        <v/>
      </c>
      <c r="P142" s="16" t="str">
        <f>IF(ISERROR(VLOOKUP(TRIM(B142),#REF!,12,FALSE())),"",VLOOKUP(TRIM(B142),#REF!,12,FALSE()))</f>
        <v/>
      </c>
      <c r="Q142" s="16" t="str">
        <f>IF(ISERROR(VLOOKUP(TRIM(B142),#REF!,13,FALSE())),"",VLOOKUP(TRIM(B142),#REF!,13,FALSE()))</f>
        <v/>
      </c>
      <c r="R142" s="16" t="str">
        <f>IF(ISERROR(VLOOKUP(TRIM(B142),#REF!,14,FALSE())),"",VLOOKUP(TRIM(B142),#REF!,14,FALSE()))</f>
        <v/>
      </c>
      <c r="S142" s="16" t="str">
        <f>IF(ISERROR(VLOOKUP(TRIM(B142),#REF!,15,FALSE())),"",VLOOKUP(TRIM(B142),#REF!,15,FALSE()))</f>
        <v/>
      </c>
      <c r="T142" s="16" t="str">
        <f>IF(ISERROR(VLOOKUP(TRIM(B142),#REF!,16,FALSE())),"",VLOOKUP(TRIM(B142),#REF!,16,FALSE()))</f>
        <v/>
      </c>
      <c r="U142" s="15"/>
      <c r="V142" s="8"/>
      <c r="X142" t="str">
        <f>IF(ISERROR(VLOOKUP(TRIM(B142),#REF!,20,FALSE())),"",VLOOKUP(TRIM(B142),#REF!,20,FALSE()))</f>
        <v/>
      </c>
      <c r="Y142" t="str">
        <f>IF(ISERROR(VLOOKUP(TRIM(B142),#REF!,21,FALSE())),"",VLOOKUP(TRIM(B142),#REF!,21,FALSE()))</f>
        <v/>
      </c>
      <c r="Z142" t="str">
        <f>IF(ISERROR(VLOOKUP(TRIM(B142),#REF!,22,FALSE())),"",VLOOKUP(TRIM(B142),#REF!,22,FALSE()))</f>
        <v/>
      </c>
      <c r="AA142" t="str">
        <f>IF(ISERROR(VLOOKUP(TRIM(B142),#REF!,20,FALSE())),"",VLOOKUP(TRIM(B142),#REF!,20,FALSE()))</f>
        <v/>
      </c>
      <c r="AB142" t="str">
        <f>IF(ISERROR(VLOOKUP(TRIM(B142),#REF!,21,FALSE())),"",VLOOKUP(TRIM(B142),#REF!,21,FALSE()))</f>
        <v/>
      </c>
      <c r="AC142" t="str">
        <f>IF(ISERROR(VLOOKUP(TRIM(B142),#REF!,22,FALSE())),"",VLOOKUP(TRIM(B142),#REF!,22,FALSE()))</f>
        <v/>
      </c>
      <c r="AD142" t="str">
        <f>IF(ISERROR(VLOOKUP(TRIM(B142),#REF!,23,FALSE())),"",VLOOKUP(TRIM(B142),#REF!,23,FALSE()))</f>
        <v/>
      </c>
      <c r="AE142" t="str">
        <f>IF(ISERROR(VLOOKUP(TRIM(B142),#REF!,24,FALSE())),"",VLOOKUP(TRIM(B142),#REF!,24,FALSE()))</f>
        <v/>
      </c>
      <c r="AF142" t="str">
        <f>IF(ISERROR(VLOOKUP(TRIM(B142),#REF!,25,FALSE())),"",VLOOKUP(TRIM(B142),#REF!,25,FALSE()))</f>
        <v/>
      </c>
      <c r="AP142" s="15"/>
      <c r="AQ142" s="8"/>
      <c r="AR142" s="8"/>
      <c r="AT142" s="8"/>
    </row>
    <row r="143" spans="1:46" x14ac:dyDescent="0.35">
      <c r="A143" s="16" t="s">
        <v>5285</v>
      </c>
      <c r="B143" s="16"/>
      <c r="C143" s="143"/>
      <c r="F143" s="8"/>
      <c r="G143" s="8"/>
      <c r="H143" s="36"/>
      <c r="I143" s="36" t="s">
        <v>4284</v>
      </c>
      <c r="J143" s="16"/>
      <c r="K143" s="16"/>
      <c r="L143" s="16"/>
      <c r="M143" s="8"/>
      <c r="N143" s="8"/>
      <c r="O143" s="26" t="str">
        <f>IF(ISERROR(VLOOKUP(TRIM(D143),#REF!,8,FALSE())),"",VLOOKUP(TRIM(D143),#REF!,8,FALSE()))</f>
        <v/>
      </c>
      <c r="P143" s="8"/>
      <c r="Q143" s="8"/>
      <c r="R143" s="16"/>
      <c r="S143" s="16" t="str">
        <f>IF(ISERROR(VLOOKUP(TRIM(D143),#REF!,11,FALSE())),"",VLOOKUP(TRIM(D143),#REF!,11,FALSE()))</f>
        <v/>
      </c>
      <c r="T143" s="16" t="str">
        <f>IF(ISERROR(VLOOKUP(TRIM(D143),#REF!,12,FALSE())),"",VLOOKUP(TRIM(D143),#REF!,12,FALSE()))</f>
        <v/>
      </c>
      <c r="U143" s="16" t="str">
        <f>IF(ISERROR(VLOOKUP(TRIM(D143),#REF!,13,FALSE())),"",VLOOKUP(TRIM(D143),#REF!,13,FALSE()))</f>
        <v/>
      </c>
      <c r="V143" s="16" t="str">
        <f>IF(ISERROR(VLOOKUP(TRIM(D143),#REF!,14,FALSE())),"",VLOOKUP(TRIM(D143),#REF!,14,FALSE()))</f>
        <v/>
      </c>
      <c r="W143" s="16" t="str">
        <f>IF(ISERROR(VLOOKUP(TRIM(D143),#REF!,15,FALSE())),"",VLOOKUP(TRIM(D143),#REF!,15,FALSE()))</f>
        <v/>
      </c>
      <c r="X143" s="16" t="str">
        <f>IF(ISERROR(VLOOKUP(TRIM(D143),#REF!,16,FALSE())),"",VLOOKUP(TRIM(D143),#REF!,16,FALSE()))</f>
        <v/>
      </c>
      <c r="Y143" s="16"/>
      <c r="Z143" s="8"/>
      <c r="AA143" s="8"/>
      <c r="AB143" t="str">
        <f>IF(ISERROR(VLOOKUP(TRIM(D143),#REF!,20,FALSE())),"",VLOOKUP(TRIM(D143),#REF!,20,FALSE()))</f>
        <v/>
      </c>
      <c r="AC143" t="str">
        <f>IF(ISERROR(VLOOKUP(TRIM(D143),#REF!,21,FALSE())),"",VLOOKUP(TRIM(D143),#REF!,21,FALSE()))</f>
        <v/>
      </c>
      <c r="AD143" t="str">
        <f>IF(ISERROR(VLOOKUP(TRIM(D143),#REF!,22,FALSE())),"",VLOOKUP(TRIM(D143),#REF!,22,FALSE()))</f>
        <v/>
      </c>
      <c r="AE143" t="str">
        <f>IF(ISERROR(VLOOKUP(TRIM(D143),#REF!,20,FALSE())),"",VLOOKUP(TRIM(D143),#REF!,20,FALSE()))</f>
        <v/>
      </c>
      <c r="AF143" t="str">
        <f>IF(ISERROR(VLOOKUP(TRIM(D143),#REF!,21,FALSE())),"",VLOOKUP(TRIM(D143),#REF!,21,FALSE()))</f>
        <v/>
      </c>
      <c r="AG143" t="str">
        <f>IF(ISERROR(VLOOKUP(TRIM(D143),#REF!,22,FALSE())),"",VLOOKUP(TRIM(D143),#REF!,22,FALSE()))</f>
        <v/>
      </c>
      <c r="AH143" t="str">
        <f>IF(ISERROR(VLOOKUP(TRIM(D143),#REF!,23,FALSE())),"",VLOOKUP(TRIM(D143),#REF!,23,FALSE()))</f>
        <v/>
      </c>
      <c r="AI143" t="str">
        <f>IF(ISERROR(VLOOKUP(TRIM(D143),#REF!,24,FALSE())),"",VLOOKUP(TRIM(D143),#REF!,24,FALSE()))</f>
        <v/>
      </c>
      <c r="AJ143" t="str">
        <f>IF(ISERROR(VLOOKUP(TRIM(D143),#REF!,25,FALSE())),"",VLOOKUP(TRIM(D143),#REF!,25,FALSE()))</f>
        <v/>
      </c>
    </row>
    <row r="144" spans="1:46" ht="13.15" x14ac:dyDescent="0.4">
      <c r="A144" s="148" t="s">
        <v>5375</v>
      </c>
      <c r="B144" s="42"/>
      <c r="C144" s="143"/>
      <c r="D144" s="42"/>
      <c r="E144" s="45"/>
      <c r="F144" s="42"/>
      <c r="G144" s="42"/>
      <c r="H144" s="96"/>
      <c r="I144" s="96"/>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row>
    <row r="145" spans="1:46" x14ac:dyDescent="0.35">
      <c r="A145" s="18" t="s">
        <v>77</v>
      </c>
      <c r="B145" s="18" t="s">
        <v>325</v>
      </c>
      <c r="C145" s="143" t="str">
        <f>IF(VLOOKUP(D145,Table16[[#All],[Player]:[2024 Card Info]],7,FALSE)&lt;&gt;"",VLOOKUP(D145,Table16[[#All],[Player]:[2024 Card Info]],7,FALSE),"")</f>
        <v>581 Attempts</v>
      </c>
      <c r="D145" s="19" t="s">
        <v>532</v>
      </c>
      <c r="E145" s="20">
        <v>34959</v>
      </c>
      <c r="F145" s="19" t="s">
        <v>533</v>
      </c>
      <c r="G145" s="19" t="s">
        <v>534</v>
      </c>
      <c r="H145" s="26" t="s">
        <v>77</v>
      </c>
      <c r="I145" s="26"/>
      <c r="J145" s="18" t="s">
        <v>77</v>
      </c>
      <c r="K145" s="18" t="s">
        <v>326</v>
      </c>
      <c r="L145" s="18"/>
      <c r="M145" s="19"/>
      <c r="N145" s="19" t="s">
        <v>77</v>
      </c>
      <c r="O145" s="19" t="s">
        <v>325</v>
      </c>
      <c r="P145" s="19" t="s">
        <v>79</v>
      </c>
      <c r="Q145" s="19" t="s">
        <v>77</v>
      </c>
      <c r="R145" s="19" t="s">
        <v>326</v>
      </c>
      <c r="S145" s="19">
        <v>0</v>
      </c>
      <c r="T145" s="19" t="s">
        <v>77</v>
      </c>
      <c r="U145" s="19" t="s">
        <v>326</v>
      </c>
      <c r="V145" s="19"/>
      <c r="W145" s="19" t="s">
        <v>77</v>
      </c>
      <c r="X145" s="19" t="s">
        <v>326</v>
      </c>
      <c r="Y145" s="19" t="s">
        <v>535</v>
      </c>
      <c r="Z145" s="19">
        <v>0</v>
      </c>
      <c r="AA145" s="19">
        <v>0</v>
      </c>
      <c r="AB145" s="19">
        <v>0</v>
      </c>
      <c r="AC145" s="19">
        <v>0</v>
      </c>
      <c r="AD145" s="19">
        <v>0</v>
      </c>
      <c r="AE145" s="19">
        <v>0</v>
      </c>
      <c r="AF145" s="19">
        <v>0</v>
      </c>
      <c r="AG145" s="19">
        <v>0</v>
      </c>
      <c r="AH145" s="19">
        <v>0</v>
      </c>
      <c r="AI145" s="19">
        <v>0</v>
      </c>
      <c r="AJ145" s="19">
        <v>0</v>
      </c>
      <c r="AK145" s="19">
        <v>0</v>
      </c>
      <c r="AL145" s="19">
        <v>0</v>
      </c>
      <c r="AM145" s="19">
        <v>0</v>
      </c>
      <c r="AN145" s="19">
        <v>0</v>
      </c>
      <c r="AO145" s="19">
        <v>0</v>
      </c>
      <c r="AP145" s="19">
        <v>0</v>
      </c>
      <c r="AQ145" s="19">
        <v>0</v>
      </c>
      <c r="AR145" s="19">
        <v>0</v>
      </c>
      <c r="AS145" s="19">
        <v>0</v>
      </c>
      <c r="AT145" s="19">
        <v>0</v>
      </c>
    </row>
    <row r="146" spans="1:46" x14ac:dyDescent="0.35">
      <c r="A146" s="18" t="s">
        <v>77</v>
      </c>
      <c r="B146" s="18" t="s">
        <v>3523</v>
      </c>
      <c r="C146" s="143" t="str">
        <f>IF(VLOOKUP(D146,Table16[[#All],[Player]:[2024 Card Info]],7,FALSE)&lt;&gt;"",VLOOKUP(D146,Table16[[#All],[Player]:[2024 Card Info]],7,FALSE),"")</f>
        <v>5 Attempts</v>
      </c>
      <c r="D146" s="19" t="s">
        <v>536</v>
      </c>
      <c r="E146" s="20">
        <v>34043</v>
      </c>
      <c r="F146" s="28" t="s">
        <v>454</v>
      </c>
      <c r="G146" s="19" t="s">
        <v>218</v>
      </c>
      <c r="H146" s="26" t="s">
        <v>77</v>
      </c>
      <c r="I146" s="26"/>
      <c r="J146" s="18" t="s">
        <v>77</v>
      </c>
      <c r="K146" s="18" t="s">
        <v>128</v>
      </c>
      <c r="L146" s="18"/>
      <c r="M146" s="19"/>
      <c r="N146" s="19" t="s">
        <v>77</v>
      </c>
      <c r="O146" s="19" t="s">
        <v>128</v>
      </c>
      <c r="P146" s="30" t="s">
        <v>537</v>
      </c>
      <c r="Q146" s="19"/>
      <c r="R146" s="28"/>
      <c r="S146" s="28"/>
      <c r="T146" s="19" t="s">
        <v>77</v>
      </c>
      <c r="U146" s="28" t="s">
        <v>190</v>
      </c>
      <c r="V146" s="28" t="s">
        <v>538</v>
      </c>
      <c r="W146" s="19"/>
      <c r="X146" s="28"/>
      <c r="Y146" s="28"/>
      <c r="Z146" s="19"/>
      <c r="AA146" s="28"/>
      <c r="AB146" s="28"/>
      <c r="AC146" s="19"/>
      <c r="AD146" s="28"/>
      <c r="AE146" s="28"/>
      <c r="AF146" s="19"/>
      <c r="AG146" s="28"/>
      <c r="AH146" s="28"/>
      <c r="AI146" s="19"/>
      <c r="AJ146" s="28"/>
      <c r="AK146" s="28"/>
      <c r="AL146" s="19"/>
      <c r="AM146" s="28"/>
      <c r="AN146" s="28"/>
      <c r="AO146" s="19"/>
      <c r="AP146" s="28"/>
      <c r="AQ146" s="28"/>
      <c r="AR146" s="19"/>
      <c r="AS146" s="28"/>
      <c r="AT146" s="28"/>
    </row>
    <row r="147" spans="1:46" x14ac:dyDescent="0.35">
      <c r="A147" s="18"/>
      <c r="B147" s="18"/>
      <c r="C147" s="143"/>
      <c r="D147" s="19"/>
      <c r="E147" s="20"/>
      <c r="F147" s="19"/>
      <c r="G147" s="19"/>
      <c r="H147" t="s">
        <v>4284</v>
      </c>
      <c r="I147" t="s">
        <v>4284</v>
      </c>
      <c r="J147" s="18"/>
      <c r="K147" s="18"/>
      <c r="L147" s="18"/>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row>
    <row r="148" spans="1:46" s="25" customFormat="1" x14ac:dyDescent="0.35">
      <c r="A148" s="18" t="s">
        <v>93</v>
      </c>
      <c r="B148" s="18" t="s">
        <v>193</v>
      </c>
      <c r="C148" s="143" t="str">
        <f>IF(VLOOKUP(D148,Table16[[#All],[Player]:[2024 Card Info]],7,FALSE)&lt;&gt;"",VLOOKUP(D148,Table16[[#All],[Player]:[2024 Card Info]],7,FALSE),"")</f>
        <v>0-5 325</v>
      </c>
      <c r="D148" s="19" t="s">
        <v>539</v>
      </c>
      <c r="E148" s="20">
        <v>34532</v>
      </c>
      <c r="F148" s="19" t="s">
        <v>540</v>
      </c>
      <c r="G148" s="19" t="s">
        <v>541</v>
      </c>
      <c r="H148" s="26" t="s">
        <v>93</v>
      </c>
      <c r="I148" s="26" t="s">
        <v>3423</v>
      </c>
      <c r="J148" s="18" t="s">
        <v>93</v>
      </c>
      <c r="K148" s="18" t="s">
        <v>268</v>
      </c>
      <c r="L148" s="18" t="s">
        <v>542</v>
      </c>
      <c r="M148" s="19" t="s">
        <v>543</v>
      </c>
      <c r="N148" s="19" t="s">
        <v>93</v>
      </c>
      <c r="O148" s="19" t="s">
        <v>452</v>
      </c>
      <c r="P148" s="19" t="s">
        <v>544</v>
      </c>
      <c r="Q148" s="19" t="s">
        <v>93</v>
      </c>
      <c r="R148" s="19" t="s">
        <v>268</v>
      </c>
      <c r="S148" s="19" t="s">
        <v>545</v>
      </c>
      <c r="T148" s="19" t="s">
        <v>93</v>
      </c>
      <c r="U148" s="19" t="s">
        <v>268</v>
      </c>
      <c r="V148" s="19" t="s">
        <v>546</v>
      </c>
      <c r="W148" s="19" t="s">
        <v>93</v>
      </c>
      <c r="X148" s="19" t="s">
        <v>268</v>
      </c>
      <c r="Y148" s="19" t="s">
        <v>547</v>
      </c>
      <c r="Z148" s="19" t="s">
        <v>93</v>
      </c>
      <c r="AA148" s="19" t="s">
        <v>268</v>
      </c>
      <c r="AB148" s="19" t="s">
        <v>548</v>
      </c>
      <c r="AC148" s="19">
        <v>0</v>
      </c>
      <c r="AD148" s="19">
        <v>0</v>
      </c>
      <c r="AE148" s="19">
        <v>0</v>
      </c>
      <c r="AF148" s="19">
        <v>0</v>
      </c>
      <c r="AG148" s="19">
        <v>0</v>
      </c>
      <c r="AH148" s="19">
        <v>0</v>
      </c>
      <c r="AI148" s="19">
        <v>0</v>
      </c>
      <c r="AJ148" s="19">
        <v>0</v>
      </c>
      <c r="AK148" s="19">
        <v>0</v>
      </c>
      <c r="AL148" s="19">
        <v>0</v>
      </c>
      <c r="AM148" s="19">
        <v>0</v>
      </c>
      <c r="AN148" s="19">
        <v>0</v>
      </c>
      <c r="AO148" s="19">
        <v>0</v>
      </c>
      <c r="AP148" s="19">
        <v>0</v>
      </c>
      <c r="AQ148" s="19">
        <v>0</v>
      </c>
      <c r="AR148" s="19">
        <v>0</v>
      </c>
      <c r="AS148" s="19">
        <v>0</v>
      </c>
      <c r="AT148" s="19">
        <v>0</v>
      </c>
    </row>
    <row r="149" spans="1:46" ht="12.75" customHeight="1" x14ac:dyDescent="0.35">
      <c r="A149" s="31" t="s">
        <v>93</v>
      </c>
      <c r="B149" s="32" t="s">
        <v>452</v>
      </c>
      <c r="C149" s="144" t="str">
        <f>IF(VLOOKUP(D149,Table16[[#All],[Player]:[2024 Card Info]],7,FALSE)&lt;&gt;"",VLOOKUP(D149,Table16[[#All],[Player]:[2024 Card Info]],7,FALSE),"")</f>
        <v>0-0 84</v>
      </c>
      <c r="D149" s="19" t="s">
        <v>555</v>
      </c>
      <c r="E149" s="27">
        <v>37057</v>
      </c>
      <c r="F149" s="28" t="s">
        <v>98</v>
      </c>
      <c r="G149" s="28" t="s">
        <v>556</v>
      </c>
      <c r="H149" s="26" t="s">
        <v>554</v>
      </c>
      <c r="I149" s="26" t="s">
        <v>557</v>
      </c>
      <c r="J149" s="33"/>
      <c r="K149" s="33"/>
      <c r="L149" s="33"/>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row>
    <row r="150" spans="1:46" x14ac:dyDescent="0.35">
      <c r="A150" s="31" t="s">
        <v>3690</v>
      </c>
      <c r="B150" s="32" t="s">
        <v>3523</v>
      </c>
      <c r="C150" s="144" t="str">
        <f>IF(VLOOKUP(D150,Table16[[#All],[Player]:[2024 Card Info]],7,FALSE)&lt;&gt;"",VLOOKUP(D150,Table16[[#All],[Player]:[2024 Card Info]],7,FALSE),"")</f>
        <v>0-7</v>
      </c>
      <c r="D150" s="19" t="s">
        <v>636</v>
      </c>
      <c r="E150" s="27">
        <v>36705</v>
      </c>
      <c r="F150" s="28" t="s">
        <v>313</v>
      </c>
      <c r="G150" s="28" t="s">
        <v>313</v>
      </c>
      <c r="H150" s="26" t="s">
        <v>284</v>
      </c>
      <c r="I150" s="26" t="s">
        <v>231</v>
      </c>
      <c r="J150" s="33"/>
      <c r="K150" s="33"/>
      <c r="L150" s="33"/>
    </row>
    <row r="151" spans="1:46" s="25" customFormat="1" x14ac:dyDescent="0.35">
      <c r="A151" s="18"/>
      <c r="B151" s="18"/>
      <c r="C151" s="143"/>
      <c r="D151" s="19"/>
      <c r="E151" s="20"/>
      <c r="F151" s="19"/>
      <c r="G151" s="19"/>
      <c r="H151" t="s">
        <v>4284</v>
      </c>
      <c r="I151" t="s">
        <v>4284</v>
      </c>
      <c r="J151" s="18"/>
      <c r="K151" s="18"/>
      <c r="L151" s="18"/>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row>
    <row r="152" spans="1:46" ht="12.75" customHeight="1" x14ac:dyDescent="0.35">
      <c r="A152" s="16" t="s">
        <v>3521</v>
      </c>
      <c r="B152" s="22" t="s">
        <v>308</v>
      </c>
      <c r="C152" s="143" t="str">
        <f>IF(VLOOKUP(D152,Table16[[#All],[Player]:[2024 Card Info]],7,FALSE)&lt;&gt;"",VLOOKUP(D152,Table16[[#All],[Player]:[2024 Card Info]],7,FALSE),"")</f>
        <v>4-4-5</v>
      </c>
      <c r="D152" s="22" t="s">
        <v>563</v>
      </c>
      <c r="E152" s="23">
        <v>36292</v>
      </c>
      <c r="F152" s="24" t="s">
        <v>84</v>
      </c>
      <c r="G152" s="22" t="s">
        <v>564</v>
      </c>
      <c r="H152" s="26" t="s">
        <v>127</v>
      </c>
      <c r="I152" s="26"/>
      <c r="J152" s="16" t="s">
        <v>127</v>
      </c>
      <c r="K152" s="22" t="s">
        <v>135</v>
      </c>
      <c r="L152" s="22"/>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row>
    <row r="153" spans="1:46" s="25" customFormat="1" ht="12.75" customHeight="1" x14ac:dyDescent="0.35">
      <c r="A153" s="18" t="s">
        <v>3521</v>
      </c>
      <c r="B153" s="18" t="s">
        <v>452</v>
      </c>
      <c r="C153" s="143" t="str">
        <f>IF(VLOOKUP(D153,Table16[[#All],[Player]:[2024 Card Info]],7,FALSE)&lt;&gt;"",VLOOKUP(D153,Table16[[#All],[Player]:[2024 Card Info]],7,FALSE),"")</f>
        <v>4-4-5</v>
      </c>
      <c r="D153" s="26" t="s">
        <v>565</v>
      </c>
      <c r="E153" s="27">
        <v>35510</v>
      </c>
      <c r="F153" s="26" t="s">
        <v>107</v>
      </c>
      <c r="G153" s="26" t="s">
        <v>566</v>
      </c>
      <c r="H153" s="26" t="s">
        <v>122</v>
      </c>
      <c r="I153" s="26"/>
      <c r="J153" s="18" t="s">
        <v>122</v>
      </c>
      <c r="K153" s="18" t="s">
        <v>268</v>
      </c>
      <c r="L153" s="18"/>
      <c r="M153" s="19"/>
      <c r="N153" s="27"/>
      <c r="O153" s="27"/>
      <c r="P153" s="27"/>
      <c r="Q153" s="27"/>
      <c r="R153" s="29"/>
    </row>
    <row r="154" spans="1:46" s="25" customFormat="1" x14ac:dyDescent="0.35">
      <c r="A154" s="18" t="s">
        <v>122</v>
      </c>
      <c r="B154" s="18" t="s">
        <v>1315</v>
      </c>
      <c r="C154" s="143" t="str">
        <f>IF(VLOOKUP(D154,Table16[[#All],[Player]:[2024 Card Info]],7,FALSE)&lt;&gt;"",VLOOKUP(D154,Table16[[#All],[Player]:[2024 Card Info]],7,FALSE),"")</f>
        <v>4-4-4</v>
      </c>
      <c r="D154" s="19" t="s">
        <v>558</v>
      </c>
      <c r="E154" s="20">
        <v>33905</v>
      </c>
      <c r="F154" s="19" t="s">
        <v>559</v>
      </c>
      <c r="G154" s="19" t="s">
        <v>559</v>
      </c>
      <c r="H154" s="26" t="s">
        <v>122</v>
      </c>
      <c r="I154" s="26"/>
      <c r="J154" s="18" t="s">
        <v>122</v>
      </c>
      <c r="K154" s="18" t="s">
        <v>259</v>
      </c>
      <c r="L154" s="18"/>
      <c r="M154" s="19"/>
      <c r="N154" s="19" t="s">
        <v>122</v>
      </c>
      <c r="O154" s="19" t="s">
        <v>259</v>
      </c>
      <c r="P154" s="19" t="s">
        <v>79</v>
      </c>
      <c r="Q154" s="19" t="s">
        <v>560</v>
      </c>
      <c r="R154" s="19" t="s">
        <v>259</v>
      </c>
      <c r="S154" s="19">
        <v>0</v>
      </c>
      <c r="T154" s="19" t="s">
        <v>561</v>
      </c>
      <c r="U154" s="19" t="s">
        <v>259</v>
      </c>
      <c r="V154" s="19"/>
      <c r="W154" s="19" t="s">
        <v>413</v>
      </c>
      <c r="X154" s="19" t="s">
        <v>259</v>
      </c>
      <c r="Y154" s="19"/>
      <c r="Z154" s="19" t="s">
        <v>562</v>
      </c>
      <c r="AA154" s="19" t="s">
        <v>259</v>
      </c>
      <c r="AB154" s="19">
        <v>0</v>
      </c>
      <c r="AC154" s="19" t="s">
        <v>413</v>
      </c>
      <c r="AD154" s="19" t="s">
        <v>259</v>
      </c>
      <c r="AE154" s="19">
        <v>0</v>
      </c>
      <c r="AF154" s="19" t="s">
        <v>413</v>
      </c>
      <c r="AG154" s="19" t="s">
        <v>259</v>
      </c>
      <c r="AH154" s="19">
        <v>0</v>
      </c>
      <c r="AI154" s="19">
        <v>0</v>
      </c>
      <c r="AJ154" s="19">
        <v>0</v>
      </c>
      <c r="AK154" s="19">
        <v>0</v>
      </c>
      <c r="AL154" s="19">
        <v>0</v>
      </c>
      <c r="AM154" s="19">
        <v>0</v>
      </c>
      <c r="AN154" s="19">
        <v>0</v>
      </c>
      <c r="AO154" s="19">
        <v>0</v>
      </c>
      <c r="AP154" s="19">
        <v>0</v>
      </c>
      <c r="AQ154" s="19">
        <v>0</v>
      </c>
      <c r="AR154" s="19">
        <v>0</v>
      </c>
      <c r="AS154" s="19">
        <v>0</v>
      </c>
      <c r="AT154" s="19">
        <v>0</v>
      </c>
    </row>
    <row r="155" spans="1:46" x14ac:dyDescent="0.35">
      <c r="A155" t="s">
        <v>3521</v>
      </c>
      <c r="B155" t="s">
        <v>271</v>
      </c>
      <c r="C155" s="143" t="str">
        <f>IF(VLOOKUP(D155,Table16[[#All],[Player]:[2024 Card Info]],7,FALSE)&lt;&gt;"",VLOOKUP(D155,Table16[[#All],[Player]:[2024 Card Info]],7,FALSE),"")</f>
        <v>4-4-4</v>
      </c>
      <c r="D155" t="s">
        <v>3927</v>
      </c>
      <c r="E155" s="40">
        <v>37410</v>
      </c>
      <c r="F155" t="s">
        <v>4089</v>
      </c>
      <c r="G155" s="22" t="s">
        <v>5180</v>
      </c>
      <c r="H155" t="str">
        <f>IF(ISBLANK(VLOOKUP(TRIM(D155),ALL_SOMIFA!$A$1:$V$2737,8,FALSE)),"",IF(ISERROR(VLOOKUP(TRIM(D155),ALL_SOMIFA!$A$1:$V$2737,8,FALSE))," ",VLOOKUP(TRIM(D155),ALL_SOMIFA!$A$1:$V$2737,8,FALSE)))</f>
        <v/>
      </c>
      <c r="I155" t="str">
        <f>IF(ISBLANK(VLOOKUP(TRIM(D155),ALL_SOMIFA!$A$1:$V$2737,9,FALSE)),"",IF(ISERROR(VLOOKUP(TRIM(D155),ALL_SOMIFA!$A$1:$V$2737,9,FALSE))," ",VLOOKUP(TRIM(D155),ALL_SOMIFA!$A$1:$V$2737,9,FALSE)))</f>
        <v/>
      </c>
      <c r="J155" t="str">
        <f>IF(ISBLANK(VLOOKUP(TRIM(D155),ALL_SOMIFA!$A$1:$V$2737,10,FALSE)),"",IF(ISERROR(VLOOKUP(TRIM(D155),ALL_SOMIFA!$A$1:$V$2737,10,FALSE))," ",VLOOKUP(TRIM(D155),ALL_SOMIFA!$A$1:$V$2737,10,FALSE)))</f>
        <v/>
      </c>
      <c r="K155" t="str">
        <f>IF(ISBLANK(VLOOKUP(TRIM(D155),ALL_SOMIFA!$A$1:$V$2737,11,FALSE)),"",IF(ISERROR(VLOOKUP(TRIM(D155),ALL_SOMIFA!$A$1:$V$2737,11,FALSE))," ",VLOOKUP(TRIM(D155),ALL_SOMIFA!$A$1:$V$2737,11,FALSE)))</f>
        <v/>
      </c>
      <c r="L155" t="str">
        <f>IF(ISBLANK(VLOOKUP(TRIM(D155),ALL_SOMIFA!$A$1:$V$2737,12,FALSE)),"",IF(ISERROR(VLOOKUP(TRIM(D155),ALL_SOMIFA!$A$1:$V$2737,12,FALSE))," ",VLOOKUP(TRIM(D155),ALL_SOMIFA!$A$1:$V$2737,12,FALSE)))</f>
        <v/>
      </c>
      <c r="M155" t="str">
        <f>IF(ISBLANK(VLOOKUP(TRIM(D155),ALL_SOMIFA!$A$1:$V$2737,13,FALSE)),"",IF(ISERROR(VLOOKUP(TRIM(D155),ALL_SOMIFA!$A$1:$V$2737,13,FALSE))," ",VLOOKUP(TRIM(D155),ALL_SOMIFA!$A$1:$V$2737,13,FALSE)))</f>
        <v/>
      </c>
      <c r="N155" t="str">
        <f>IF(ISBLANK(VLOOKUP(TRIM(D155),ALL_SOMIFA!$A$1:$V$2737,14,FALSE)),"",IF(ISERROR(VLOOKUP(TRIM(D155),ALL_SOMIFA!$A$1:$V$2737,14,FALSE))," ",VLOOKUP(TRIM(D155),ALL_SOMIFA!$A$1:$V$2737,14,FALSE)))</f>
        <v/>
      </c>
      <c r="O155" t="str">
        <f>IF(ISBLANK(VLOOKUP(TRIM(D155),ALL_SOMIFA!$A$1:$V$2737,15,FALSE)),"",IF(ISERROR(VLOOKUP(TRIM(D155),ALL_SOMIFA!$A$1:$V$2737,15,FALSE))," ",VLOOKUP(TRIM(D155),ALL_SOMIFA!$A$1:$V$2737,15,FALSE)))</f>
        <v/>
      </c>
      <c r="P155" t="str">
        <f>IF(ISBLANK(VLOOKUP(TRIM(D155),ALL_SOMIFA!$A$1:$V$2737,16,FALSE)),"",IF(ISERROR(VLOOKUP(TRIM(D155),ALL_SOMIFA!$A$1:$V$2737,16,FALSE))," ",VLOOKUP(TRIM(D155),ALL_SOMIFA!$A$1:$V$2737,16,FALSE)))</f>
        <v/>
      </c>
      <c r="Q155" t="str">
        <f>IF(ISBLANK(VLOOKUP(TRIM(D155),ALL_SOMIFA!$A$1:$V$2737,17,FALSE)),"",IF(ISERROR(VLOOKUP(TRIM(D155),ALL_SOMIFA!$A$1:$V$2737,17,FALSE))," ",VLOOKUP(TRIM(D155),ALL_SOMIFA!$A$1:$V$2737,17,FALSE)))</f>
        <v/>
      </c>
      <c r="R155" t="str">
        <f>IF(ISBLANK(VLOOKUP(TRIM(D155),ALL_SOMIFA!$A$1:$V$2737,18,FALSE)),"",IF(ISERROR(VLOOKUP(TRIM(D155),ALL_SOMIFA!$A$1:$V$2737,18,FALSE))," ",VLOOKUP(TRIM(D155),ALL_SOMIFA!$A$1:$V$2737,18,FALSE)))</f>
        <v/>
      </c>
      <c r="S155" t="str">
        <f>IF(ISBLANK(VLOOKUP(TRIM(D155),ALL_SOMIFA!$A$1:$V$2737,19,FALSE)),"",IF(ISERROR(VLOOKUP(TRIM(D155),ALL_SOMIFA!$A$1:$V$2737,19,FALSE))," ",VLOOKUP(TRIM(D155),ALL_SOMIFA!$A$1:$V$2737,19,FALSE)))</f>
        <v/>
      </c>
      <c r="T155" t="str">
        <f>IF(ISBLANK(VLOOKUP(TRIM(D155),ALL_SOMIFA!$A$1:$V$2737,20,FALSE)),"",IF(ISERROR(VLOOKUP(TRIM(D155),ALL_SOMIFA!$A$1:$V$2737,20,FALSE))," ",VLOOKUP(TRIM(D155),ALL_SOMIFA!$A$1:$V$2737,20,FALSE)))</f>
        <v/>
      </c>
      <c r="U155" t="str">
        <f>IF(ISBLANK(VLOOKUP(TRIM(D155),ALL_SOMIFA!$A$1:$V$2737,21,FALSE)),"",IF(ISERROR(VLOOKUP(TRIM(D155),ALL_SOMIFA!$A$1:$V$2737,21,FALSE))," ",VLOOKUP(TRIM(D155),ALL_SOMIFA!$A$1:$V$2737,21,FALSE)))</f>
        <v/>
      </c>
      <c r="V155" t="str">
        <f>IF(ISBLANK(VLOOKUP(TRIM(D155),ALL_SOMIFA!$A$1:$V$2737,22,FALSE)),"",IF(ISERROR(VLOOKUP(TRIM(D155),ALL_SOMIFA!$A$1:$V$2737,22,FALSE))," ",VLOOKUP(TRIM(D155),ALL_SOMIFA!$A$1:$V$2737,22,FALSE)))</f>
        <v/>
      </c>
    </row>
    <row r="156" spans="1:46" s="25" customFormat="1" ht="12.75" customHeight="1" x14ac:dyDescent="0.35">
      <c r="A156" s="18" t="s">
        <v>3521</v>
      </c>
      <c r="B156" s="18" t="s">
        <v>86</v>
      </c>
      <c r="C156" s="143" t="str">
        <f>IF(VLOOKUP(D156,Table16[[#All],[Player]:[2024 Card Info]],7,FALSE)&lt;&gt;"",VLOOKUP(D156,Table16[[#All],[Player]:[2024 Card Info]],7,FALSE),"")</f>
        <v>4-4-4</v>
      </c>
      <c r="D156" s="22" t="s">
        <v>571</v>
      </c>
      <c r="E156" s="23">
        <v>36221</v>
      </c>
      <c r="F156" s="24" t="s">
        <v>295</v>
      </c>
      <c r="G156" s="22" t="s">
        <v>137</v>
      </c>
      <c r="H156" s="26" t="s">
        <v>132</v>
      </c>
      <c r="I156" s="26"/>
      <c r="J156" s="18" t="s">
        <v>132</v>
      </c>
      <c r="K156" s="18" t="s">
        <v>86</v>
      </c>
      <c r="L156" s="18"/>
    </row>
    <row r="157" spans="1:46" x14ac:dyDescent="0.35">
      <c r="A157" t="s">
        <v>3570</v>
      </c>
      <c r="B157" t="s">
        <v>3524</v>
      </c>
      <c r="C157" s="143" t="str">
        <f>IF(VLOOKUP(D157,Table16[[#All],[Player]:[2024 Card Info]],7,FALSE)&lt;&gt;"",VLOOKUP(D157,Table16[[#All],[Player]:[2024 Card Info]],7,FALSE),"")</f>
        <v>4-3-3</v>
      </c>
      <c r="D157" t="s">
        <v>3943</v>
      </c>
      <c r="E157" s="40">
        <v>36800</v>
      </c>
      <c r="F157" t="s">
        <v>4141</v>
      </c>
      <c r="G157" s="22" t="s">
        <v>5136</v>
      </c>
      <c r="H157" t="str">
        <f>IF(ISBLANK(VLOOKUP(TRIM(D157),ALL_SOMIFA!$A$1:$V$2737,8,FALSE)),"",IF(ISERROR(VLOOKUP(TRIM(D157),ALL_SOMIFA!$A$1:$V$2737,8,FALSE))," ",VLOOKUP(TRIM(D157),ALL_SOMIFA!$A$1:$V$2737,8,FALSE)))</f>
        <v/>
      </c>
      <c r="I157" t="str">
        <f>IF(ISBLANK(VLOOKUP(TRIM(D157),ALL_SOMIFA!$A$1:$V$2737,9,FALSE)),"",IF(ISERROR(VLOOKUP(TRIM(D157),ALL_SOMIFA!$A$1:$V$2737,9,FALSE))," ",VLOOKUP(TRIM(D157),ALL_SOMIFA!$A$1:$V$2737,9,FALSE)))</f>
        <v/>
      </c>
      <c r="J157" t="str">
        <f>IF(ISBLANK(VLOOKUP(TRIM(D157),ALL_SOMIFA!$A$1:$V$2737,10,FALSE)),"",IF(ISERROR(VLOOKUP(TRIM(D157),ALL_SOMIFA!$A$1:$V$2737,10,FALSE))," ",VLOOKUP(TRIM(D157),ALL_SOMIFA!$A$1:$V$2737,10,FALSE)))</f>
        <v/>
      </c>
      <c r="K157" t="str">
        <f>IF(ISBLANK(VLOOKUP(TRIM(D157),ALL_SOMIFA!$A$1:$V$2737,11,FALSE)),"",IF(ISERROR(VLOOKUP(TRIM(D157),ALL_SOMIFA!$A$1:$V$2737,11,FALSE))," ",VLOOKUP(TRIM(D157),ALL_SOMIFA!$A$1:$V$2737,11,FALSE)))</f>
        <v/>
      </c>
      <c r="L157" t="str">
        <f>IF(ISBLANK(VLOOKUP(TRIM(D157),ALL_SOMIFA!$A$1:$V$2737,12,FALSE)),"",IF(ISERROR(VLOOKUP(TRIM(D157),ALL_SOMIFA!$A$1:$V$2737,12,FALSE))," ",VLOOKUP(TRIM(D157),ALL_SOMIFA!$A$1:$V$2737,12,FALSE)))</f>
        <v/>
      </c>
      <c r="M157" t="str">
        <f>IF(ISBLANK(VLOOKUP(TRIM(D157),ALL_SOMIFA!$A$1:$V$2737,13,FALSE)),"",IF(ISERROR(VLOOKUP(TRIM(D157),ALL_SOMIFA!$A$1:$V$2737,13,FALSE))," ",VLOOKUP(TRIM(D157),ALL_SOMIFA!$A$1:$V$2737,13,FALSE)))</f>
        <v/>
      </c>
      <c r="N157" t="str">
        <f>IF(ISBLANK(VLOOKUP(TRIM(D157),ALL_SOMIFA!$A$1:$V$2737,14,FALSE)),"",IF(ISERROR(VLOOKUP(TRIM(D157),ALL_SOMIFA!$A$1:$V$2737,14,FALSE))," ",VLOOKUP(TRIM(D157),ALL_SOMIFA!$A$1:$V$2737,14,FALSE)))</f>
        <v/>
      </c>
      <c r="O157" t="str">
        <f>IF(ISBLANK(VLOOKUP(TRIM(D157),ALL_SOMIFA!$A$1:$V$2737,15,FALSE)),"",IF(ISERROR(VLOOKUP(TRIM(D157),ALL_SOMIFA!$A$1:$V$2737,15,FALSE))," ",VLOOKUP(TRIM(D157),ALL_SOMIFA!$A$1:$V$2737,15,FALSE)))</f>
        <v/>
      </c>
      <c r="P157" t="str">
        <f>IF(ISBLANK(VLOOKUP(TRIM(D157),ALL_SOMIFA!$A$1:$V$2737,16,FALSE)),"",IF(ISERROR(VLOOKUP(TRIM(D157),ALL_SOMIFA!$A$1:$V$2737,16,FALSE))," ",VLOOKUP(TRIM(D157),ALL_SOMIFA!$A$1:$V$2737,16,FALSE)))</f>
        <v/>
      </c>
      <c r="Q157" t="str">
        <f>IF(ISBLANK(VLOOKUP(TRIM(D157),ALL_SOMIFA!$A$1:$V$2737,17,FALSE)),"",IF(ISERROR(VLOOKUP(TRIM(D157),ALL_SOMIFA!$A$1:$V$2737,17,FALSE))," ",VLOOKUP(TRIM(D157),ALL_SOMIFA!$A$1:$V$2737,17,FALSE)))</f>
        <v/>
      </c>
      <c r="R157" t="str">
        <f>IF(ISBLANK(VLOOKUP(TRIM(D157),ALL_SOMIFA!$A$1:$V$2737,18,FALSE)),"",IF(ISERROR(VLOOKUP(TRIM(D157),ALL_SOMIFA!$A$1:$V$2737,18,FALSE))," ",VLOOKUP(TRIM(D157),ALL_SOMIFA!$A$1:$V$2737,18,FALSE)))</f>
        <v/>
      </c>
      <c r="S157" t="str">
        <f>IF(ISBLANK(VLOOKUP(TRIM(D157),ALL_SOMIFA!$A$1:$V$2737,19,FALSE)),"",IF(ISERROR(VLOOKUP(TRIM(D157),ALL_SOMIFA!$A$1:$V$2737,19,FALSE))," ",VLOOKUP(TRIM(D157),ALL_SOMIFA!$A$1:$V$2737,19,FALSE)))</f>
        <v/>
      </c>
      <c r="T157" t="str">
        <f>IF(ISBLANK(VLOOKUP(TRIM(D157),ALL_SOMIFA!$A$1:$V$2737,20,FALSE)),"",IF(ISERROR(VLOOKUP(TRIM(D157),ALL_SOMIFA!$A$1:$V$2737,20,FALSE))," ",VLOOKUP(TRIM(D157),ALL_SOMIFA!$A$1:$V$2737,20,FALSE)))</f>
        <v/>
      </c>
      <c r="U157" t="str">
        <f>IF(ISBLANK(VLOOKUP(TRIM(D157),ALL_SOMIFA!$A$1:$V$2737,21,FALSE)),"",IF(ISERROR(VLOOKUP(TRIM(D157),ALL_SOMIFA!$A$1:$V$2737,21,FALSE))," ",VLOOKUP(TRIM(D157),ALL_SOMIFA!$A$1:$V$2737,21,FALSE)))</f>
        <v/>
      </c>
      <c r="V157" t="str">
        <f>IF(ISBLANK(VLOOKUP(TRIM(D157),ALL_SOMIFA!$A$1:$V$2737,22,FALSE)),"",IF(ISERROR(VLOOKUP(TRIM(D157),ALL_SOMIFA!$A$1:$V$2737,22,FALSE))," ",VLOOKUP(TRIM(D157),ALL_SOMIFA!$A$1:$V$2737,22,FALSE)))</f>
        <v/>
      </c>
    </row>
    <row r="158" spans="1:46" x14ac:dyDescent="0.35">
      <c r="C158" s="143"/>
      <c r="E158" s="40"/>
      <c r="G158" s="22"/>
      <c r="H158"/>
      <c r="I158"/>
    </row>
    <row r="159" spans="1:46" ht="12.75" customHeight="1" x14ac:dyDescent="0.35">
      <c r="A159" s="18" t="s">
        <v>3562</v>
      </c>
      <c r="B159" s="18" t="s">
        <v>109</v>
      </c>
      <c r="C159" s="143" t="str">
        <f>IF(VLOOKUP(D159,Table16[[#All],[Player]:[2024 Card Info]],7,FALSE)&lt;&gt;"",VLOOKUP(D159,Table16[[#All],[Player]:[2024 Card Info]],7,FALSE),"")</f>
        <v>0-0 6-5-2</v>
      </c>
      <c r="D159" s="19" t="s">
        <v>572</v>
      </c>
      <c r="E159" s="20">
        <v>34933</v>
      </c>
      <c r="F159" s="19" t="s">
        <v>222</v>
      </c>
      <c r="G159" s="19" t="s">
        <v>330</v>
      </c>
      <c r="H159" s="26" t="s">
        <v>169</v>
      </c>
      <c r="I159" s="26" t="s">
        <v>161</v>
      </c>
      <c r="J159" s="18" t="s">
        <v>156</v>
      </c>
      <c r="K159" s="18" t="s">
        <v>85</v>
      </c>
      <c r="L159" s="18" t="s">
        <v>173</v>
      </c>
      <c r="M159" s="19" t="s">
        <v>426</v>
      </c>
      <c r="N159" s="19" t="s">
        <v>153</v>
      </c>
      <c r="O159" s="19" t="s">
        <v>452</v>
      </c>
      <c r="P159" s="19" t="s">
        <v>492</v>
      </c>
      <c r="Q159" s="19" t="s">
        <v>153</v>
      </c>
      <c r="R159" s="19" t="s">
        <v>268</v>
      </c>
      <c r="S159" s="19" t="s">
        <v>154</v>
      </c>
      <c r="T159" s="19" t="s">
        <v>153</v>
      </c>
      <c r="U159" s="19" t="s">
        <v>268</v>
      </c>
      <c r="V159" s="19" t="s">
        <v>154</v>
      </c>
      <c r="W159" s="19" t="s">
        <v>147</v>
      </c>
      <c r="X159" s="19" t="s">
        <v>268</v>
      </c>
      <c r="Y159" s="19" t="s">
        <v>166</v>
      </c>
      <c r="Z159" s="19">
        <v>0</v>
      </c>
      <c r="AA159" s="19">
        <v>0</v>
      </c>
      <c r="AB159" s="19">
        <v>0</v>
      </c>
      <c r="AC159" s="19">
        <v>0</v>
      </c>
      <c r="AD159" s="19">
        <v>0</v>
      </c>
      <c r="AE159" s="19">
        <v>0</v>
      </c>
      <c r="AF159" s="19">
        <v>0</v>
      </c>
      <c r="AG159" s="19">
        <v>0</v>
      </c>
      <c r="AH159" s="19">
        <v>0</v>
      </c>
      <c r="AI159" s="19">
        <v>0</v>
      </c>
      <c r="AJ159" s="19">
        <v>0</v>
      </c>
      <c r="AK159" s="19">
        <v>0</v>
      </c>
      <c r="AL159" s="19">
        <v>0</v>
      </c>
      <c r="AM159" s="19">
        <v>0</v>
      </c>
      <c r="AN159" s="19">
        <v>0</v>
      </c>
      <c r="AO159" s="19">
        <v>0</v>
      </c>
      <c r="AP159" s="19">
        <v>0</v>
      </c>
      <c r="AQ159" s="19">
        <v>0</v>
      </c>
      <c r="AR159" s="19">
        <v>0</v>
      </c>
      <c r="AS159" s="19">
        <v>0</v>
      </c>
      <c r="AT159" s="19">
        <v>0</v>
      </c>
    </row>
    <row r="160" spans="1:46" x14ac:dyDescent="0.35">
      <c r="A160" s="18" t="s">
        <v>1113</v>
      </c>
      <c r="B160" s="18" t="s">
        <v>285</v>
      </c>
      <c r="C160" s="143" t="str">
        <f>IF(VLOOKUP(D160,Table16[[#All],[Player]:[2024 Card Info]],7,FALSE)&lt;&gt;"",VLOOKUP(D160,Table16[[#All],[Player]:[2024 Card Info]],7,FALSE),"")</f>
        <v>4-0  3-3-0</v>
      </c>
      <c r="D160" s="22" t="s">
        <v>573</v>
      </c>
      <c r="E160" s="23">
        <v>36182</v>
      </c>
      <c r="F160" s="24" t="s">
        <v>295</v>
      </c>
      <c r="G160" s="22" t="s">
        <v>91</v>
      </c>
      <c r="H160" s="26" t="s">
        <v>156</v>
      </c>
      <c r="I160" s="26" t="s">
        <v>161</v>
      </c>
      <c r="J160" s="18" t="s">
        <v>156</v>
      </c>
      <c r="K160" s="18" t="s">
        <v>158</v>
      </c>
      <c r="L160" s="18" t="s">
        <v>173</v>
      </c>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row>
    <row r="161" spans="1:73" ht="12.75" customHeight="1" x14ac:dyDescent="0.35">
      <c r="A161" s="31" t="s">
        <v>1113</v>
      </c>
      <c r="B161" s="32" t="s">
        <v>3523</v>
      </c>
      <c r="C161" s="144" t="str">
        <f>IF(VLOOKUP(D161,Table16[[#All],[Player]:[2024 Card Info]],7,FALSE)&lt;&gt;"",VLOOKUP(D161,Table16[[#All],[Player]:[2024 Card Info]],7,FALSE),"")</f>
        <v>0-0  3-3-3</v>
      </c>
      <c r="D161" s="19" t="s">
        <v>574</v>
      </c>
      <c r="E161" s="27">
        <v>36072</v>
      </c>
      <c r="F161" s="28" t="s">
        <v>279</v>
      </c>
      <c r="G161" s="28" t="s">
        <v>88</v>
      </c>
      <c r="H161" s="26" t="s">
        <v>156</v>
      </c>
      <c r="I161" s="26" t="s">
        <v>161</v>
      </c>
      <c r="J161" s="33"/>
      <c r="K161" s="33"/>
      <c r="L161" s="33"/>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row>
    <row r="162" spans="1:73" x14ac:dyDescent="0.35">
      <c r="A162" s="18"/>
      <c r="B162" s="18"/>
      <c r="C162" s="143"/>
      <c r="D162" s="19"/>
      <c r="E162" s="20"/>
      <c r="F162" s="19"/>
      <c r="G162" s="19"/>
      <c r="H162" t="s">
        <v>4284</v>
      </c>
      <c r="I162" t="s">
        <v>4284</v>
      </c>
      <c r="J162" s="18"/>
      <c r="K162" s="18"/>
      <c r="L162" s="18"/>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row>
    <row r="163" spans="1:73" x14ac:dyDescent="0.35">
      <c r="A163" s="18" t="s">
        <v>198</v>
      </c>
      <c r="B163" s="18" t="s">
        <v>3517</v>
      </c>
      <c r="C163" s="143" t="str">
        <f>IF(VLOOKUP(D163,Table16[[#All],[Player]:[2024 Card Info]],7,FALSE)&lt;&gt;"",VLOOKUP(D163,Table16[[#All],[Player]:[2024 Card Info]],7,FALSE),"")</f>
        <v>6-7</v>
      </c>
      <c r="D163" s="26" t="s">
        <v>575</v>
      </c>
      <c r="E163" s="27">
        <v>36114</v>
      </c>
      <c r="F163" s="26" t="s">
        <v>387</v>
      </c>
      <c r="G163" s="26" t="s">
        <v>241</v>
      </c>
      <c r="H163" s="26" t="s">
        <v>198</v>
      </c>
      <c r="I163" s="26" t="s">
        <v>608</v>
      </c>
      <c r="J163" s="18" t="s">
        <v>198</v>
      </c>
      <c r="K163" s="18" t="s">
        <v>116</v>
      </c>
      <c r="L163" s="18" t="s">
        <v>576</v>
      </c>
      <c r="M163" s="26" t="s">
        <v>468</v>
      </c>
      <c r="N163" s="27"/>
      <c r="O163" s="27"/>
      <c r="P163" s="27"/>
      <c r="Q163" s="27"/>
      <c r="R163" s="29"/>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row>
    <row r="164" spans="1:73" x14ac:dyDescent="0.35">
      <c r="A164" s="18" t="s">
        <v>205</v>
      </c>
      <c r="B164" s="18" t="s">
        <v>860</v>
      </c>
      <c r="C164" s="143" t="str">
        <f>IF(VLOOKUP(D164,Table16[[#All],[Player]:[2024 Card Info]],7,FALSE)&lt;&gt;"",VLOOKUP(D164,Table16[[#All],[Player]:[2024 Card Info]],7,FALSE),"")</f>
        <v>5-7</v>
      </c>
      <c r="D164" s="26" t="s">
        <v>591</v>
      </c>
      <c r="E164" s="27">
        <v>36251</v>
      </c>
      <c r="F164" s="26" t="s">
        <v>241</v>
      </c>
      <c r="G164" s="26" t="s">
        <v>457</v>
      </c>
      <c r="H164" s="26" t="s">
        <v>198</v>
      </c>
      <c r="I164" s="26" t="s">
        <v>264</v>
      </c>
      <c r="J164" s="18" t="s">
        <v>220</v>
      </c>
      <c r="K164" s="18" t="s">
        <v>96</v>
      </c>
      <c r="L164" s="18" t="s">
        <v>231</v>
      </c>
      <c r="M164" s="26" t="s">
        <v>166</v>
      </c>
      <c r="N164" s="27"/>
      <c r="O164" s="27"/>
      <c r="P164" s="27"/>
      <c r="Q164" s="27"/>
      <c r="R164" s="29"/>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c r="BL164" s="25"/>
      <c r="BM164" s="25"/>
      <c r="BN164" s="25"/>
      <c r="BO164" s="25"/>
      <c r="BP164" s="25"/>
      <c r="BQ164" s="25"/>
      <c r="BR164" s="25"/>
      <c r="BS164" s="25"/>
      <c r="BT164" s="25"/>
      <c r="BU164" s="25"/>
    </row>
    <row r="165" spans="1:73" s="25" customFormat="1" x14ac:dyDescent="0.35">
      <c r="A165" s="18" t="s">
        <v>198</v>
      </c>
      <c r="B165" s="18" t="s">
        <v>419</v>
      </c>
      <c r="C165" s="143" t="str">
        <f>IF(VLOOKUP(D165,Table16[[#All],[Player]:[2024 Card Info]],7,FALSE)&lt;&gt;"",VLOOKUP(D165,Table16[[#All],[Player]:[2024 Card Info]],7,FALSE),"")</f>
        <v>5-5</v>
      </c>
      <c r="D165" s="19" t="s">
        <v>577</v>
      </c>
      <c r="E165" s="20">
        <v>35302</v>
      </c>
      <c r="F165" s="26" t="s">
        <v>204</v>
      </c>
      <c r="G165" s="30" t="s">
        <v>204</v>
      </c>
      <c r="H165" s="26" t="s">
        <v>205</v>
      </c>
      <c r="I165" s="26" t="s">
        <v>181</v>
      </c>
      <c r="J165" s="18" t="s">
        <v>578</v>
      </c>
      <c r="K165" s="18" t="s">
        <v>109</v>
      </c>
      <c r="L165" s="18" t="s">
        <v>579</v>
      </c>
      <c r="M165" s="19" t="s">
        <v>178</v>
      </c>
      <c r="N165" s="19" t="s">
        <v>211</v>
      </c>
      <c r="O165" s="19" t="s">
        <v>109</v>
      </c>
      <c r="P165" s="30" t="s">
        <v>201</v>
      </c>
      <c r="Q165" s="19"/>
      <c r="R165" s="19"/>
      <c r="S165" s="30"/>
      <c r="T165" s="19"/>
      <c r="U165" s="19"/>
      <c r="V165" s="30"/>
      <c r="W165" s="19"/>
      <c r="X165" s="19"/>
      <c r="Y165" s="30"/>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c r="AV165"/>
      <c r="AW165"/>
      <c r="AX165"/>
      <c r="AY165"/>
      <c r="AZ165"/>
      <c r="BA165"/>
      <c r="BB165"/>
      <c r="BC165"/>
      <c r="BD165"/>
      <c r="BE165"/>
      <c r="BF165"/>
      <c r="BG165"/>
      <c r="BH165"/>
      <c r="BI165"/>
      <c r="BJ165"/>
      <c r="BK165"/>
      <c r="BL165"/>
      <c r="BM165"/>
      <c r="BN165"/>
      <c r="BO165"/>
      <c r="BP165"/>
      <c r="BQ165"/>
      <c r="BR165"/>
      <c r="BS165"/>
      <c r="BT165"/>
      <c r="BU165"/>
    </row>
    <row r="166" spans="1:73" s="25" customFormat="1" x14ac:dyDescent="0.35">
      <c r="A166" s="18" t="s">
        <v>211</v>
      </c>
      <c r="B166" s="18" t="s">
        <v>419</v>
      </c>
      <c r="C166" s="143" t="str">
        <f>IF(VLOOKUP(D166,Table16[[#All],[Player]:[2024 Card Info]],7,FALSE)&lt;&gt;"",VLOOKUP(D166,Table16[[#All],[Player]:[2024 Card Info]],7,FALSE),"")</f>
        <v>4-7</v>
      </c>
      <c r="D166" s="19" t="s">
        <v>589</v>
      </c>
      <c r="E166" s="20">
        <v>34564</v>
      </c>
      <c r="F166" s="19" t="s">
        <v>249</v>
      </c>
      <c r="G166" s="19" t="s">
        <v>405</v>
      </c>
      <c r="H166" s="26" t="s">
        <v>177</v>
      </c>
      <c r="I166" s="26" t="s">
        <v>178</v>
      </c>
      <c r="J166" s="18" t="s">
        <v>211</v>
      </c>
      <c r="K166" s="18" t="s">
        <v>190</v>
      </c>
      <c r="L166" s="18" t="s">
        <v>178</v>
      </c>
      <c r="M166" s="19" t="s">
        <v>430</v>
      </c>
      <c r="N166" s="19" t="s">
        <v>211</v>
      </c>
      <c r="O166" s="19" t="s">
        <v>419</v>
      </c>
      <c r="P166" s="19" t="s">
        <v>433</v>
      </c>
      <c r="Q166" s="19" t="s">
        <v>234</v>
      </c>
      <c r="R166" s="19" t="s">
        <v>190</v>
      </c>
      <c r="S166" s="19" t="s">
        <v>590</v>
      </c>
      <c r="T166" s="19" t="s">
        <v>211</v>
      </c>
      <c r="U166" s="19" t="s">
        <v>190</v>
      </c>
      <c r="V166" s="19" t="s">
        <v>178</v>
      </c>
      <c r="W166" s="19" t="s">
        <v>459</v>
      </c>
      <c r="X166" s="19" t="s">
        <v>190</v>
      </c>
      <c r="Y166" s="19" t="s">
        <v>426</v>
      </c>
      <c r="Z166" s="19">
        <v>0</v>
      </c>
      <c r="AA166" s="19">
        <v>0</v>
      </c>
      <c r="AB166" s="19">
        <v>0</v>
      </c>
      <c r="AC166" s="19">
        <v>0</v>
      </c>
      <c r="AD166" s="19">
        <v>0</v>
      </c>
      <c r="AE166" s="19">
        <v>0</v>
      </c>
      <c r="AF166" s="19">
        <v>0</v>
      </c>
      <c r="AG166" s="19">
        <v>0</v>
      </c>
      <c r="AH166" s="19">
        <v>0</v>
      </c>
      <c r="AI166" s="19">
        <v>0</v>
      </c>
      <c r="AJ166" s="19">
        <v>0</v>
      </c>
      <c r="AK166" s="19">
        <v>0</v>
      </c>
      <c r="AL166" s="19">
        <v>0</v>
      </c>
      <c r="AM166" s="19">
        <v>0</v>
      </c>
      <c r="AN166" s="19">
        <v>0</v>
      </c>
      <c r="AO166" s="19">
        <v>0</v>
      </c>
      <c r="AP166" s="19">
        <v>0</v>
      </c>
      <c r="AQ166" s="19">
        <v>0</v>
      </c>
      <c r="AR166" s="19">
        <v>0</v>
      </c>
      <c r="AS166" s="19">
        <v>0</v>
      </c>
      <c r="AT166" s="19">
        <v>0</v>
      </c>
      <c r="AU166"/>
      <c r="AV166"/>
      <c r="AW166"/>
      <c r="AX166"/>
      <c r="AY166"/>
      <c r="AZ166"/>
      <c r="BA166"/>
      <c r="BB166"/>
      <c r="BC166"/>
      <c r="BD166"/>
      <c r="BE166"/>
      <c r="BF166"/>
      <c r="BG166"/>
      <c r="BH166"/>
      <c r="BI166"/>
      <c r="BJ166"/>
      <c r="BK166"/>
      <c r="BL166"/>
      <c r="BM166"/>
      <c r="BN166"/>
      <c r="BO166"/>
      <c r="BP166"/>
      <c r="BQ166"/>
      <c r="BR166"/>
      <c r="BS166"/>
      <c r="BT166"/>
      <c r="BU166"/>
    </row>
    <row r="167" spans="1:73" x14ac:dyDescent="0.35">
      <c r="A167" s="18" t="s">
        <v>1249</v>
      </c>
      <c r="B167" s="18" t="s">
        <v>403</v>
      </c>
      <c r="C167" s="143" t="str">
        <f>IF(VLOOKUP(D167,Table16[[#All],[Player]:[2024 Card Info]],7,FALSE)&lt;&gt;"",VLOOKUP(D167,Table16[[#All],[Player]:[2024 Card Info]],7,FALSE),"")</f>
        <v>4-5/4-5</v>
      </c>
      <c r="D167" s="19" t="s">
        <v>584</v>
      </c>
      <c r="E167" s="20">
        <v>35774</v>
      </c>
      <c r="F167" s="26" t="s">
        <v>218</v>
      </c>
      <c r="G167" s="30" t="s">
        <v>585</v>
      </c>
      <c r="H167" s="26" t="s">
        <v>974</v>
      </c>
      <c r="I167" s="26" t="s">
        <v>3476</v>
      </c>
      <c r="J167" s="18" t="s">
        <v>198</v>
      </c>
      <c r="K167" s="18" t="s">
        <v>85</v>
      </c>
      <c r="L167" s="18" t="s">
        <v>181</v>
      </c>
      <c r="M167" s="19" t="s">
        <v>586</v>
      </c>
      <c r="N167" s="19" t="s">
        <v>587</v>
      </c>
      <c r="O167" s="19" t="s">
        <v>85</v>
      </c>
      <c r="P167" s="30" t="s">
        <v>588</v>
      </c>
      <c r="Q167" s="19"/>
      <c r="R167" s="19"/>
      <c r="S167" s="30"/>
      <c r="T167" s="19"/>
      <c r="U167" s="19"/>
      <c r="V167" s="30"/>
      <c r="W167" s="19"/>
      <c r="X167" s="19"/>
      <c r="Y167" s="30"/>
      <c r="Z167" s="19"/>
      <c r="AA167" s="19"/>
      <c r="AB167" s="19"/>
      <c r="AC167" s="19"/>
      <c r="AD167" s="19"/>
      <c r="AE167" s="19"/>
      <c r="AF167" s="19"/>
      <c r="AG167" s="19"/>
      <c r="AH167" s="19"/>
      <c r="AI167" s="19"/>
      <c r="AJ167" s="19"/>
      <c r="AK167" s="19"/>
      <c r="AL167" s="19"/>
      <c r="AM167" s="19"/>
      <c r="AN167" s="19"/>
      <c r="AO167" s="19"/>
      <c r="AP167" s="19"/>
      <c r="AQ167" s="19"/>
      <c r="AR167" s="19"/>
      <c r="AS167" s="19"/>
      <c r="AT167" s="19"/>
    </row>
    <row r="168" spans="1:73" x14ac:dyDescent="0.35">
      <c r="A168" t="s">
        <v>177</v>
      </c>
      <c r="B168" t="s">
        <v>3517</v>
      </c>
      <c r="C168" s="143" t="str">
        <f>IF(VLOOKUP(D168,Table16[[#All],[Player]:[2024 Card Info]],7,FALSE)&lt;&gt;"",VLOOKUP(D168,Table16[[#All],[Player]:[2024 Card Info]],7,FALSE),"")</f>
        <v>4-3</v>
      </c>
      <c r="D168" t="s">
        <v>3715</v>
      </c>
      <c r="E168" s="40">
        <v>36204</v>
      </c>
      <c r="F168" t="s">
        <v>134</v>
      </c>
      <c r="G168" s="102" t="s">
        <v>5154</v>
      </c>
      <c r="H168" t="str">
        <f>IF(ISBLANK(VLOOKUP(TRIM(D168),ALL_SOMIFA!$A$1:$V$2737,8,FALSE)),"",IF(ISERROR(VLOOKUP(TRIM(D168),ALL_SOMIFA!$A$1:$V$2737,8,FALSE))," ",VLOOKUP(TRIM(D168),ALL_SOMIFA!$A$1:$V$2737,8,FALSE)))</f>
        <v/>
      </c>
      <c r="I168" t="str">
        <f>IF(ISBLANK(VLOOKUP(TRIM(D168),ALL_SOMIFA!$A$1:$V$2737,9,FALSE)),"",IF(ISERROR(VLOOKUP(TRIM(D168),ALL_SOMIFA!$A$1:$V$2737,9,FALSE))," ",VLOOKUP(TRIM(D168),ALL_SOMIFA!$A$1:$V$2737,9,FALSE)))</f>
        <v/>
      </c>
      <c r="J168" t="str">
        <f>IF(ISBLANK(VLOOKUP(TRIM(D168),ALL_SOMIFA!$A$1:$V$2737,10,FALSE)),"",IF(ISERROR(VLOOKUP(TRIM(D168),ALL_SOMIFA!$A$1:$V$2737,10,FALSE))," ",VLOOKUP(TRIM(D168),ALL_SOMIFA!$A$1:$V$2737,10,FALSE)))</f>
        <v/>
      </c>
      <c r="K168" t="str">
        <f>IF(ISBLANK(VLOOKUP(TRIM(D168),ALL_SOMIFA!$A$1:$V$2737,11,FALSE)),"",IF(ISERROR(VLOOKUP(TRIM(D168),ALL_SOMIFA!$A$1:$V$2737,11,FALSE))," ",VLOOKUP(TRIM(D168),ALL_SOMIFA!$A$1:$V$2737,11,FALSE)))</f>
        <v/>
      </c>
      <c r="L168" t="str">
        <f>IF(ISBLANK(VLOOKUP(TRIM(D168),ALL_SOMIFA!$A$1:$V$2737,12,FALSE)),"",IF(ISERROR(VLOOKUP(TRIM(D168),ALL_SOMIFA!$A$1:$V$2737,12,FALSE))," ",VLOOKUP(TRIM(D168),ALL_SOMIFA!$A$1:$V$2737,12,FALSE)))</f>
        <v/>
      </c>
      <c r="M168" t="str">
        <f>IF(ISBLANK(VLOOKUP(TRIM(D168),ALL_SOMIFA!$A$1:$V$2737,13,FALSE)),"",IF(ISERROR(VLOOKUP(TRIM(D168),ALL_SOMIFA!$A$1:$V$2737,13,FALSE))," ",VLOOKUP(TRIM(D168),ALL_SOMIFA!$A$1:$V$2737,13,FALSE)))</f>
        <v/>
      </c>
      <c r="N168" t="str">
        <f>IF(ISBLANK(VLOOKUP(TRIM(D168),ALL_SOMIFA!$A$1:$V$2737,14,FALSE)),"",IF(ISERROR(VLOOKUP(TRIM(D168),ALL_SOMIFA!$A$1:$V$2737,14,FALSE))," ",VLOOKUP(TRIM(D168),ALL_SOMIFA!$A$1:$V$2737,14,FALSE)))</f>
        <v/>
      </c>
      <c r="O168" t="str">
        <f>IF(ISBLANK(VLOOKUP(TRIM(D168),ALL_SOMIFA!$A$1:$V$2737,15,FALSE)),"",IF(ISERROR(VLOOKUP(TRIM(D168),ALL_SOMIFA!$A$1:$V$2737,15,FALSE))," ",VLOOKUP(TRIM(D168),ALL_SOMIFA!$A$1:$V$2737,15,FALSE)))</f>
        <v/>
      </c>
      <c r="P168" t="str">
        <f>IF(ISBLANK(VLOOKUP(TRIM(D168),ALL_SOMIFA!$A$1:$V$2737,16,FALSE)),"",IF(ISERROR(VLOOKUP(TRIM(D168),ALL_SOMIFA!$A$1:$V$2737,16,FALSE))," ",VLOOKUP(TRIM(D168),ALL_SOMIFA!$A$1:$V$2737,16,FALSE)))</f>
        <v/>
      </c>
      <c r="Q168" t="str">
        <f>IF(ISBLANK(VLOOKUP(TRIM(D168),ALL_SOMIFA!$A$1:$V$2737,17,FALSE)),"",IF(ISERROR(VLOOKUP(TRIM(D168),ALL_SOMIFA!$A$1:$V$2737,17,FALSE))," ",VLOOKUP(TRIM(D168),ALL_SOMIFA!$A$1:$V$2737,17,FALSE)))</f>
        <v/>
      </c>
      <c r="R168" t="str">
        <f>IF(ISBLANK(VLOOKUP(TRIM(D168),ALL_SOMIFA!$A$1:$V$2737,18,FALSE)),"",IF(ISERROR(VLOOKUP(TRIM(D168),ALL_SOMIFA!$A$1:$V$2737,18,FALSE))," ",VLOOKUP(TRIM(D168),ALL_SOMIFA!$A$1:$V$2737,18,FALSE)))</f>
        <v/>
      </c>
      <c r="S168" t="str">
        <f>IF(ISBLANK(VLOOKUP(TRIM(D168),ALL_SOMIFA!$A$1:$V$2737,19,FALSE)),"",IF(ISERROR(VLOOKUP(TRIM(D168),ALL_SOMIFA!$A$1:$V$2737,19,FALSE))," ",VLOOKUP(TRIM(D168),ALL_SOMIFA!$A$1:$V$2737,19,FALSE)))</f>
        <v/>
      </c>
      <c r="T168" t="str">
        <f>IF(ISBLANK(VLOOKUP(TRIM(D168),ALL_SOMIFA!$A$1:$V$2737,20,FALSE)),"",IF(ISERROR(VLOOKUP(TRIM(D168),ALL_SOMIFA!$A$1:$V$2737,20,FALSE))," ",VLOOKUP(TRIM(D168),ALL_SOMIFA!$A$1:$V$2737,20,FALSE)))</f>
        <v/>
      </c>
      <c r="U168" t="str">
        <f>IF(ISBLANK(VLOOKUP(TRIM(D168),ALL_SOMIFA!$A$1:$V$2737,21,FALSE)),"",IF(ISERROR(VLOOKUP(TRIM(D168),ALL_SOMIFA!$A$1:$V$2737,21,FALSE))," ",VLOOKUP(TRIM(D168),ALL_SOMIFA!$A$1:$V$2737,21,FALSE)))</f>
        <v/>
      </c>
      <c r="V168" t="str">
        <f>IF(ISBLANK(VLOOKUP(TRIM(D168),ALL_SOMIFA!$A$1:$V$2737,22,FALSE)),"",IF(ISERROR(VLOOKUP(TRIM(D168),ALL_SOMIFA!$A$1:$V$2737,22,FALSE))," ",VLOOKUP(TRIM(D168),ALL_SOMIFA!$A$1:$V$2737,22,FALSE)))</f>
        <v/>
      </c>
    </row>
    <row r="169" spans="1:73" x14ac:dyDescent="0.35">
      <c r="A169" t="s">
        <v>211</v>
      </c>
      <c r="B169" t="s">
        <v>3525</v>
      </c>
      <c r="C169" s="143" t="str">
        <f>IF(VLOOKUP(D169,Table16[[#All],[Player]:[2024 Card Info]],7,FALSE)&lt;&gt;"",VLOOKUP(D169,Table16[[#All],[Player]:[2024 Card Info]],7,FALSE),"")</f>
        <v>0-4</v>
      </c>
      <c r="D169" t="s">
        <v>3711</v>
      </c>
      <c r="E169" s="40">
        <v>37543</v>
      </c>
      <c r="F169" t="s">
        <v>4075</v>
      </c>
      <c r="G169" s="102" t="s">
        <v>5149</v>
      </c>
      <c r="H169" t="str">
        <f>IF(ISBLANK(VLOOKUP(TRIM(D169),ALL_SOMIFA!$A$1:$V$2737,8,FALSE)),"",IF(ISERROR(VLOOKUP(TRIM(D169),ALL_SOMIFA!$A$1:$V$2737,8,FALSE))," ",VLOOKUP(TRIM(D169),ALL_SOMIFA!$A$1:$V$2737,8,FALSE)))</f>
        <v/>
      </c>
      <c r="I169" t="str">
        <f>IF(ISBLANK(VLOOKUP(TRIM(D169),ALL_SOMIFA!$A$1:$V$2737,9,FALSE)),"",IF(ISERROR(VLOOKUP(TRIM(D169),ALL_SOMIFA!$A$1:$V$2737,9,FALSE))," ",VLOOKUP(TRIM(D169),ALL_SOMIFA!$A$1:$V$2737,9,FALSE)))</f>
        <v/>
      </c>
      <c r="J169" t="str">
        <f>IF(ISBLANK(VLOOKUP(TRIM(D169),ALL_SOMIFA!$A$1:$V$2737,10,FALSE)),"",IF(ISERROR(VLOOKUP(TRIM(D169),ALL_SOMIFA!$A$1:$V$2737,10,FALSE))," ",VLOOKUP(TRIM(D169),ALL_SOMIFA!$A$1:$V$2737,10,FALSE)))</f>
        <v/>
      </c>
      <c r="K169" t="str">
        <f>IF(ISBLANK(VLOOKUP(TRIM(D169),ALL_SOMIFA!$A$1:$V$2737,11,FALSE)),"",IF(ISERROR(VLOOKUP(TRIM(D169),ALL_SOMIFA!$A$1:$V$2737,11,FALSE))," ",VLOOKUP(TRIM(D169),ALL_SOMIFA!$A$1:$V$2737,11,FALSE)))</f>
        <v/>
      </c>
      <c r="L169" t="str">
        <f>IF(ISBLANK(VLOOKUP(TRIM(D169),ALL_SOMIFA!$A$1:$V$2737,12,FALSE)),"",IF(ISERROR(VLOOKUP(TRIM(D169),ALL_SOMIFA!$A$1:$V$2737,12,FALSE))," ",VLOOKUP(TRIM(D169),ALL_SOMIFA!$A$1:$V$2737,12,FALSE)))</f>
        <v/>
      </c>
      <c r="M169" t="str">
        <f>IF(ISBLANK(VLOOKUP(TRIM(D169),ALL_SOMIFA!$A$1:$V$2737,13,FALSE)),"",IF(ISERROR(VLOOKUP(TRIM(D169),ALL_SOMIFA!$A$1:$V$2737,13,FALSE))," ",VLOOKUP(TRIM(D169),ALL_SOMIFA!$A$1:$V$2737,13,FALSE)))</f>
        <v/>
      </c>
      <c r="N169" t="str">
        <f>IF(ISBLANK(VLOOKUP(TRIM(D169),ALL_SOMIFA!$A$1:$V$2737,14,FALSE)),"",IF(ISERROR(VLOOKUP(TRIM(D169),ALL_SOMIFA!$A$1:$V$2737,14,FALSE))," ",VLOOKUP(TRIM(D169),ALL_SOMIFA!$A$1:$V$2737,14,FALSE)))</f>
        <v/>
      </c>
      <c r="O169" t="str">
        <f>IF(ISBLANK(VLOOKUP(TRIM(D169),ALL_SOMIFA!$A$1:$V$2737,15,FALSE)),"",IF(ISERROR(VLOOKUP(TRIM(D169),ALL_SOMIFA!$A$1:$V$2737,15,FALSE))," ",VLOOKUP(TRIM(D169),ALL_SOMIFA!$A$1:$V$2737,15,FALSE)))</f>
        <v/>
      </c>
      <c r="P169" t="str">
        <f>IF(ISBLANK(VLOOKUP(TRIM(D169),ALL_SOMIFA!$A$1:$V$2737,16,FALSE)),"",IF(ISERROR(VLOOKUP(TRIM(D169),ALL_SOMIFA!$A$1:$V$2737,16,FALSE))," ",VLOOKUP(TRIM(D169),ALL_SOMIFA!$A$1:$V$2737,16,FALSE)))</f>
        <v/>
      </c>
      <c r="Q169" t="str">
        <f>IF(ISBLANK(VLOOKUP(TRIM(D169),ALL_SOMIFA!$A$1:$V$2737,17,FALSE)),"",IF(ISERROR(VLOOKUP(TRIM(D169),ALL_SOMIFA!$A$1:$V$2737,17,FALSE))," ",VLOOKUP(TRIM(D169),ALL_SOMIFA!$A$1:$V$2737,17,FALSE)))</f>
        <v/>
      </c>
      <c r="R169" t="str">
        <f>IF(ISBLANK(VLOOKUP(TRIM(D169),ALL_SOMIFA!$A$1:$V$2737,18,FALSE)),"",IF(ISERROR(VLOOKUP(TRIM(D169),ALL_SOMIFA!$A$1:$V$2737,18,FALSE))," ",VLOOKUP(TRIM(D169),ALL_SOMIFA!$A$1:$V$2737,18,FALSE)))</f>
        <v/>
      </c>
      <c r="S169" t="str">
        <f>IF(ISBLANK(VLOOKUP(TRIM(D169),ALL_SOMIFA!$A$1:$V$2737,19,FALSE)),"",IF(ISERROR(VLOOKUP(TRIM(D169),ALL_SOMIFA!$A$1:$V$2737,19,FALSE))," ",VLOOKUP(TRIM(D169),ALL_SOMIFA!$A$1:$V$2737,19,FALSE)))</f>
        <v/>
      </c>
      <c r="T169" t="str">
        <f>IF(ISBLANK(VLOOKUP(TRIM(D169),ALL_SOMIFA!$A$1:$V$2737,20,FALSE)),"",IF(ISERROR(VLOOKUP(TRIM(D169),ALL_SOMIFA!$A$1:$V$2737,20,FALSE))," ",VLOOKUP(TRIM(D169),ALL_SOMIFA!$A$1:$V$2737,20,FALSE)))</f>
        <v/>
      </c>
      <c r="U169" t="str">
        <f>IF(ISBLANK(VLOOKUP(TRIM(D169),ALL_SOMIFA!$A$1:$V$2737,21,FALSE)),"",IF(ISERROR(VLOOKUP(TRIM(D169),ALL_SOMIFA!$A$1:$V$2737,21,FALSE))," ",VLOOKUP(TRIM(D169),ALL_SOMIFA!$A$1:$V$2737,21,FALSE)))</f>
        <v/>
      </c>
      <c r="V169" t="str">
        <f>IF(ISBLANK(VLOOKUP(TRIM(D169),ALL_SOMIFA!$A$1:$V$2737,22,FALSE)),"",IF(ISERROR(VLOOKUP(TRIM(D169),ALL_SOMIFA!$A$1:$V$2737,22,FALSE))," ",VLOOKUP(TRIM(D169),ALL_SOMIFA!$A$1:$V$2737,22,FALSE)))</f>
        <v/>
      </c>
    </row>
    <row r="170" spans="1:73" x14ac:dyDescent="0.35">
      <c r="A170" s="18" t="s">
        <v>177</v>
      </c>
      <c r="B170" s="18" t="s">
        <v>452</v>
      </c>
      <c r="C170" s="143" t="str">
        <f>IF(VLOOKUP(D170,Table16[[#All],[Player]:[2024 Card Info]],7,FALSE)&lt;&gt;"",VLOOKUP(D170,Table16[[#All],[Player]:[2024 Card Info]],7,FALSE),"")</f>
        <v>0-2</v>
      </c>
      <c r="D170" s="19" t="s">
        <v>583</v>
      </c>
      <c r="E170" s="20">
        <v>35756</v>
      </c>
      <c r="F170" s="26" t="s">
        <v>130</v>
      </c>
      <c r="G170" s="30" t="s">
        <v>130</v>
      </c>
      <c r="H170" s="26" t="s">
        <v>211</v>
      </c>
      <c r="I170" s="26" t="s">
        <v>430</v>
      </c>
      <c r="J170" s="18" t="s">
        <v>177</v>
      </c>
      <c r="K170" s="18" t="s">
        <v>116</v>
      </c>
      <c r="L170" s="18" t="s">
        <v>264</v>
      </c>
      <c r="M170" s="19" t="s">
        <v>201</v>
      </c>
      <c r="N170" s="19" t="s">
        <v>177</v>
      </c>
      <c r="O170" s="19" t="s">
        <v>103</v>
      </c>
      <c r="P170" s="30" t="s">
        <v>186</v>
      </c>
      <c r="Q170" s="19"/>
      <c r="R170" s="19"/>
      <c r="S170" s="30"/>
      <c r="T170" s="19"/>
      <c r="U170" s="19"/>
      <c r="V170" s="30"/>
      <c r="W170" s="19"/>
      <c r="X170" s="19"/>
      <c r="Y170" s="30"/>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25"/>
      <c r="AV170" s="25"/>
      <c r="AW170" s="25"/>
      <c r="AX170" s="25"/>
      <c r="AY170" s="25"/>
      <c r="AZ170" s="25"/>
      <c r="BA170" s="25"/>
      <c r="BB170" s="25"/>
      <c r="BC170" s="25"/>
      <c r="BD170" s="25"/>
      <c r="BE170" s="25"/>
      <c r="BF170" s="25"/>
      <c r="BG170" s="25"/>
      <c r="BH170" s="25"/>
      <c r="BI170" s="25"/>
      <c r="BJ170" s="25"/>
      <c r="BK170" s="25"/>
      <c r="BL170" s="25"/>
      <c r="BM170" s="25"/>
      <c r="BN170" s="25"/>
      <c r="BO170" s="25"/>
      <c r="BP170" s="25"/>
      <c r="BQ170" s="25"/>
      <c r="BR170" s="25"/>
      <c r="BS170" s="25"/>
      <c r="BT170" s="25"/>
      <c r="BU170" s="25"/>
    </row>
    <row r="171" spans="1:73" x14ac:dyDescent="0.35">
      <c r="A171" s="18" t="s">
        <v>169</v>
      </c>
      <c r="B171" s="18"/>
      <c r="C171" s="143"/>
      <c r="D171" s="19" t="s">
        <v>580</v>
      </c>
      <c r="E171" s="20">
        <v>34072</v>
      </c>
      <c r="F171" s="19" t="s">
        <v>581</v>
      </c>
      <c r="G171" s="19" t="s">
        <v>582</v>
      </c>
      <c r="H171" t="s">
        <v>177</v>
      </c>
      <c r="I171" t="s">
        <v>181</v>
      </c>
      <c r="J171" s="18" t="s">
        <v>205</v>
      </c>
      <c r="K171" s="18" t="s">
        <v>85</v>
      </c>
      <c r="L171" s="18" t="s">
        <v>178</v>
      </c>
      <c r="M171" s="19" t="s">
        <v>181</v>
      </c>
      <c r="N171" s="19" t="s">
        <v>211</v>
      </c>
      <c r="O171" s="19" t="s">
        <v>471</v>
      </c>
      <c r="P171" s="19" t="s">
        <v>194</v>
      </c>
      <c r="Q171" s="19" t="s">
        <v>211</v>
      </c>
      <c r="R171" s="19" t="s">
        <v>275</v>
      </c>
      <c r="S171" s="19" t="s">
        <v>201</v>
      </c>
      <c r="T171" s="19" t="s">
        <v>205</v>
      </c>
      <c r="U171" s="19" t="s">
        <v>85</v>
      </c>
      <c r="V171" s="19" t="s">
        <v>430</v>
      </c>
      <c r="W171" s="19" t="s">
        <v>211</v>
      </c>
      <c r="X171" s="19" t="s">
        <v>252</v>
      </c>
      <c r="Y171" s="19" t="s">
        <v>201</v>
      </c>
      <c r="Z171" s="19" t="s">
        <v>211</v>
      </c>
      <c r="AA171" s="19" t="s">
        <v>252</v>
      </c>
      <c r="AB171" s="19" t="s">
        <v>477</v>
      </c>
      <c r="AC171" s="19" t="s">
        <v>220</v>
      </c>
      <c r="AD171" s="19" t="s">
        <v>252</v>
      </c>
      <c r="AE171" s="19" t="s">
        <v>231</v>
      </c>
      <c r="AF171" s="19" t="s">
        <v>220</v>
      </c>
      <c r="AG171" s="19" t="s">
        <v>252</v>
      </c>
      <c r="AH171" s="19" t="s">
        <v>231</v>
      </c>
      <c r="AI171" s="19">
        <v>0</v>
      </c>
      <c r="AJ171" s="19">
        <v>0</v>
      </c>
      <c r="AK171" s="19">
        <v>0</v>
      </c>
      <c r="AL171" s="19">
        <v>0</v>
      </c>
      <c r="AM171" s="19">
        <v>0</v>
      </c>
      <c r="AN171" s="19">
        <v>0</v>
      </c>
      <c r="AO171" s="19">
        <v>0</v>
      </c>
      <c r="AP171" s="19">
        <v>0</v>
      </c>
      <c r="AQ171" s="19">
        <v>0</v>
      </c>
      <c r="AR171" s="19">
        <v>0</v>
      </c>
      <c r="AS171" s="19">
        <v>0</v>
      </c>
      <c r="AT171" s="19">
        <v>0</v>
      </c>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row>
    <row r="172" spans="1:73" x14ac:dyDescent="0.35">
      <c r="A172" s="18"/>
      <c r="B172" s="18"/>
      <c r="C172" s="143"/>
      <c r="D172" s="19"/>
      <c r="E172" s="20"/>
      <c r="F172" s="19"/>
      <c r="G172" s="19"/>
      <c r="H172" t="s">
        <v>4284</v>
      </c>
      <c r="I172" t="s">
        <v>4284</v>
      </c>
      <c r="J172" s="18"/>
      <c r="K172" s="18"/>
      <c r="L172" s="18"/>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row>
    <row r="173" spans="1:73" x14ac:dyDescent="0.35">
      <c r="A173" s="18" t="s">
        <v>242</v>
      </c>
      <c r="B173" s="18" t="s">
        <v>3518</v>
      </c>
      <c r="C173" s="143" t="str">
        <f>IF(VLOOKUP(D173,Table16[[#All],[Player]:[2024 Card Info]],7,FALSE)&lt;&gt;"",VLOOKUP(D173,Table16[[#All],[Player]:[2024 Card Info]],7,FALSE),"")</f>
        <v>6-9</v>
      </c>
      <c r="D173" s="19" t="s">
        <v>593</v>
      </c>
      <c r="E173" s="20">
        <v>35664</v>
      </c>
      <c r="F173" s="19" t="s">
        <v>115</v>
      </c>
      <c r="G173" s="19" t="s">
        <v>594</v>
      </c>
      <c r="H173" s="26" t="s">
        <v>242</v>
      </c>
      <c r="I173" s="26" t="s">
        <v>1144</v>
      </c>
      <c r="J173" s="18" t="s">
        <v>242</v>
      </c>
      <c r="K173" s="18" t="s">
        <v>471</v>
      </c>
      <c r="L173" s="18" t="s">
        <v>595</v>
      </c>
      <c r="M173" s="19" t="s">
        <v>596</v>
      </c>
      <c r="N173" s="19" t="s">
        <v>242</v>
      </c>
      <c r="O173" s="19" t="s">
        <v>471</v>
      </c>
      <c r="P173" s="19" t="s">
        <v>597</v>
      </c>
      <c r="Q173" s="19" t="s">
        <v>242</v>
      </c>
      <c r="R173" s="19" t="s">
        <v>275</v>
      </c>
      <c r="S173" s="19" t="s">
        <v>598</v>
      </c>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row>
    <row r="174" spans="1:73" ht="12.75" customHeight="1" x14ac:dyDescent="0.35">
      <c r="A174" s="18" t="s">
        <v>253</v>
      </c>
      <c r="B174" s="18" t="s">
        <v>109</v>
      </c>
      <c r="C174" s="143" t="str">
        <f>IF(VLOOKUP(D174,Table16[[#All],[Player]:[2024 Card Info]],7,FALSE)&lt;&gt;"",VLOOKUP(D174,Table16[[#All],[Player]:[2024 Card Info]],7,FALSE),"")</f>
        <v>5-5</v>
      </c>
      <c r="D174" s="19" t="s">
        <v>630</v>
      </c>
      <c r="E174" s="20">
        <v>34279</v>
      </c>
      <c r="F174" s="19" t="s">
        <v>540</v>
      </c>
      <c r="G174" s="19" t="s">
        <v>631</v>
      </c>
      <c r="H174" s="26" t="s">
        <v>284</v>
      </c>
      <c r="I174" s="26" t="s">
        <v>477</v>
      </c>
      <c r="J174" s="18" t="s">
        <v>273</v>
      </c>
      <c r="K174" s="18" t="s">
        <v>109</v>
      </c>
      <c r="L174" s="18" t="s">
        <v>484</v>
      </c>
      <c r="M174" s="19" t="s">
        <v>483</v>
      </c>
      <c r="N174" s="19" t="s">
        <v>242</v>
      </c>
      <c r="O174" s="19" t="s">
        <v>109</v>
      </c>
      <c r="P174" s="19" t="s">
        <v>632</v>
      </c>
      <c r="Q174" s="19" t="s">
        <v>273</v>
      </c>
      <c r="R174" s="19" t="s">
        <v>326</v>
      </c>
      <c r="S174" s="19" t="s">
        <v>260</v>
      </c>
      <c r="T174" s="19" t="s">
        <v>253</v>
      </c>
      <c r="U174" s="19" t="s">
        <v>460</v>
      </c>
      <c r="V174" s="19" t="s">
        <v>208</v>
      </c>
      <c r="W174" s="19" t="s">
        <v>273</v>
      </c>
      <c r="X174" s="19" t="s">
        <v>460</v>
      </c>
      <c r="Y174" s="19" t="s">
        <v>201</v>
      </c>
      <c r="Z174" s="19" t="s">
        <v>633</v>
      </c>
      <c r="AA174" s="19" t="s">
        <v>460</v>
      </c>
      <c r="AB174" s="19" t="s">
        <v>634</v>
      </c>
      <c r="AC174" s="19">
        <v>0</v>
      </c>
      <c r="AD174" s="19">
        <v>0</v>
      </c>
      <c r="AE174" s="19">
        <v>0</v>
      </c>
      <c r="AF174" s="19">
        <v>0</v>
      </c>
      <c r="AG174" s="19">
        <v>0</v>
      </c>
      <c r="AH174" s="19">
        <v>0</v>
      </c>
      <c r="AI174" s="19">
        <v>0</v>
      </c>
      <c r="AJ174" s="19">
        <v>0</v>
      </c>
      <c r="AK174" s="19">
        <v>0</v>
      </c>
      <c r="AL174" s="19">
        <v>0</v>
      </c>
      <c r="AM174" s="19">
        <v>0</v>
      </c>
      <c r="AN174" s="19">
        <v>0</v>
      </c>
      <c r="AO174" s="19">
        <v>0</v>
      </c>
      <c r="AP174" s="19">
        <v>0</v>
      </c>
      <c r="AQ174" s="19">
        <v>0</v>
      </c>
      <c r="AR174" s="19">
        <v>0</v>
      </c>
      <c r="AS174" s="19">
        <v>0</v>
      </c>
      <c r="AT174" s="19">
        <v>0</v>
      </c>
    </row>
    <row r="175" spans="1:73" s="25" customFormat="1" x14ac:dyDescent="0.35">
      <c r="A175" s="18" t="s">
        <v>211</v>
      </c>
      <c r="B175" s="18" t="s">
        <v>116</v>
      </c>
      <c r="C175" s="143" t="str">
        <f>IF(VLOOKUP(D175,Table16[[#All],[Player]:[2024 Card Info]],7,FALSE)&lt;&gt;"",VLOOKUP(D175,Table16[[#All],[Player]:[2024 Card Info]],7,FALSE),"")</f>
        <v>5-4</v>
      </c>
      <c r="D175" s="19" t="s">
        <v>605</v>
      </c>
      <c r="E175" s="20">
        <v>34516</v>
      </c>
      <c r="F175" s="19" t="s">
        <v>256</v>
      </c>
      <c r="G175" s="19" t="s">
        <v>606</v>
      </c>
      <c r="H175" s="26" t="s">
        <v>253</v>
      </c>
      <c r="I175" s="26" t="s">
        <v>216</v>
      </c>
      <c r="J175" s="18" t="s">
        <v>243</v>
      </c>
      <c r="K175" s="18" t="s">
        <v>123</v>
      </c>
      <c r="L175" s="18" t="s">
        <v>607</v>
      </c>
      <c r="M175" s="19" t="s">
        <v>608</v>
      </c>
      <c r="N175" s="19" t="s">
        <v>169</v>
      </c>
      <c r="O175" s="19"/>
      <c r="P175" s="19"/>
      <c r="Q175" s="19" t="s">
        <v>243</v>
      </c>
      <c r="R175" s="19" t="s">
        <v>235</v>
      </c>
      <c r="S175" s="19" t="s">
        <v>464</v>
      </c>
      <c r="T175" s="19" t="s">
        <v>262</v>
      </c>
      <c r="U175" s="19" t="s">
        <v>235</v>
      </c>
      <c r="V175" s="19" t="s">
        <v>609</v>
      </c>
      <c r="W175" s="19" t="s">
        <v>242</v>
      </c>
      <c r="X175" s="19" t="s">
        <v>235</v>
      </c>
      <c r="Y175" s="19" t="s">
        <v>216</v>
      </c>
      <c r="Z175" s="19" t="s">
        <v>610</v>
      </c>
      <c r="AA175" s="19" t="s">
        <v>235</v>
      </c>
      <c r="AB175" s="19" t="s">
        <v>611</v>
      </c>
      <c r="AC175" s="19">
        <v>0</v>
      </c>
      <c r="AD175" s="19">
        <v>0</v>
      </c>
      <c r="AE175" s="19">
        <v>0</v>
      </c>
      <c r="AF175" s="19">
        <v>0</v>
      </c>
      <c r="AG175" s="19">
        <v>0</v>
      </c>
      <c r="AH175" s="19">
        <v>0</v>
      </c>
      <c r="AI175" s="19">
        <v>0</v>
      </c>
      <c r="AJ175" s="19">
        <v>0</v>
      </c>
      <c r="AK175" s="19">
        <v>0</v>
      </c>
      <c r="AL175" s="19">
        <v>0</v>
      </c>
      <c r="AM175" s="19">
        <v>0</v>
      </c>
      <c r="AN175" s="19">
        <v>0</v>
      </c>
      <c r="AO175" s="19">
        <v>0</v>
      </c>
      <c r="AP175" s="19">
        <v>0</v>
      </c>
      <c r="AQ175" s="19">
        <v>0</v>
      </c>
      <c r="AR175" s="19">
        <v>0</v>
      </c>
      <c r="AS175" s="19">
        <v>0</v>
      </c>
      <c r="AT175" s="19">
        <v>0</v>
      </c>
      <c r="AU175"/>
      <c r="AV175"/>
      <c r="AW175"/>
      <c r="AX175"/>
      <c r="AY175"/>
      <c r="AZ175"/>
      <c r="BA175"/>
      <c r="BB175"/>
      <c r="BC175"/>
      <c r="BD175"/>
      <c r="BE175"/>
      <c r="BF175"/>
      <c r="BG175"/>
      <c r="BH175"/>
      <c r="BI175"/>
      <c r="BJ175"/>
      <c r="BK175"/>
      <c r="BL175"/>
      <c r="BM175"/>
      <c r="BN175"/>
      <c r="BO175"/>
      <c r="BP175"/>
      <c r="BQ175"/>
      <c r="BR175"/>
      <c r="BS175"/>
      <c r="BT175"/>
      <c r="BU175"/>
    </row>
    <row r="176" spans="1:73" x14ac:dyDescent="0.35">
      <c r="A176" s="18" t="s">
        <v>205</v>
      </c>
      <c r="B176" s="18" t="s">
        <v>3519</v>
      </c>
      <c r="C176" s="143" t="str">
        <f>IF(VLOOKUP(D176,Table16[[#All],[Player]:[2024 Card Info]],7,FALSE)&lt;&gt;"",VLOOKUP(D176,Table16[[#All],[Player]:[2024 Card Info]],7,FALSE),"")</f>
        <v>4-4</v>
      </c>
      <c r="D176" s="19" t="s">
        <v>599</v>
      </c>
      <c r="E176" s="20">
        <v>33589</v>
      </c>
      <c r="F176" s="19" t="s">
        <v>600</v>
      </c>
      <c r="G176" s="19" t="s">
        <v>601</v>
      </c>
      <c r="H176" s="26" t="s">
        <v>284</v>
      </c>
      <c r="I176" s="26" t="s">
        <v>191</v>
      </c>
      <c r="J176" s="18" t="s">
        <v>491</v>
      </c>
      <c r="K176" s="18" t="s">
        <v>131</v>
      </c>
      <c r="L176" s="18" t="s">
        <v>208</v>
      </c>
      <c r="M176" s="19" t="s">
        <v>208</v>
      </c>
      <c r="N176" s="19" t="s">
        <v>243</v>
      </c>
      <c r="O176" s="19" t="s">
        <v>452</v>
      </c>
      <c r="P176" s="19" t="s">
        <v>602</v>
      </c>
      <c r="Q176" s="19" t="s">
        <v>243</v>
      </c>
      <c r="R176" s="19" t="s">
        <v>268</v>
      </c>
      <c r="S176" s="19" t="s">
        <v>246</v>
      </c>
      <c r="T176" s="19" t="s">
        <v>242</v>
      </c>
      <c r="U176" s="19" t="s">
        <v>268</v>
      </c>
      <c r="V176" s="19" t="s">
        <v>168</v>
      </c>
      <c r="W176" s="19" t="s">
        <v>242</v>
      </c>
      <c r="X176" s="19" t="s">
        <v>268</v>
      </c>
      <c r="Y176" s="19" t="s">
        <v>576</v>
      </c>
      <c r="Z176" s="19" t="s">
        <v>242</v>
      </c>
      <c r="AA176" s="19" t="s">
        <v>268</v>
      </c>
      <c r="AB176" s="19" t="s">
        <v>216</v>
      </c>
      <c r="AC176" s="19" t="s">
        <v>242</v>
      </c>
      <c r="AD176" s="19" t="s">
        <v>268</v>
      </c>
      <c r="AE176" s="19" t="s">
        <v>472</v>
      </c>
      <c r="AF176" s="19" t="s">
        <v>242</v>
      </c>
      <c r="AG176" s="19" t="s">
        <v>268</v>
      </c>
      <c r="AH176" s="19" t="s">
        <v>472</v>
      </c>
      <c r="AI176" s="19" t="s">
        <v>250</v>
      </c>
      <c r="AJ176" s="19" t="s">
        <v>268</v>
      </c>
      <c r="AK176" s="19" t="s">
        <v>231</v>
      </c>
      <c r="AL176" s="19">
        <v>0</v>
      </c>
      <c r="AM176" s="19">
        <v>0</v>
      </c>
      <c r="AN176" s="19">
        <v>0</v>
      </c>
      <c r="AO176" s="19">
        <v>0</v>
      </c>
      <c r="AP176" s="19">
        <v>0</v>
      </c>
      <c r="AQ176" s="19">
        <v>0</v>
      </c>
      <c r="AR176" s="19">
        <v>0</v>
      </c>
      <c r="AS176" s="19">
        <v>0</v>
      </c>
      <c r="AT176" s="19">
        <v>0</v>
      </c>
    </row>
    <row r="177" spans="1:73" s="25" customFormat="1" x14ac:dyDescent="0.35">
      <c r="A177" s="18" t="s">
        <v>243</v>
      </c>
      <c r="B177" s="18" t="s">
        <v>3517</v>
      </c>
      <c r="C177" s="143" t="str">
        <f>IF(VLOOKUP(D177,Table16[[#All],[Player]:[2024 Card Info]],7,FALSE)&lt;&gt;"",VLOOKUP(D177,Table16[[#All],[Player]:[2024 Card Info]],7,FALSE),"")</f>
        <v>4-1</v>
      </c>
      <c r="D177" s="19" t="s">
        <v>635</v>
      </c>
      <c r="E177" s="20">
        <v>34718</v>
      </c>
      <c r="F177" s="19" t="s">
        <v>330</v>
      </c>
      <c r="G177" s="19" t="s">
        <v>406</v>
      </c>
      <c r="H177" s="26" t="s">
        <v>243</v>
      </c>
      <c r="I177" s="26" t="s">
        <v>264</v>
      </c>
      <c r="J177" s="18" t="s">
        <v>243</v>
      </c>
      <c r="K177" s="18" t="s">
        <v>116</v>
      </c>
      <c r="L177" s="18" t="s">
        <v>186</v>
      </c>
      <c r="M177" s="19" t="s">
        <v>191</v>
      </c>
      <c r="N177" s="19" t="s">
        <v>211</v>
      </c>
      <c r="O177" s="19" t="s">
        <v>318</v>
      </c>
      <c r="P177" s="19" t="s">
        <v>152</v>
      </c>
      <c r="Q177" s="19" t="s">
        <v>491</v>
      </c>
      <c r="R177" s="19" t="s">
        <v>252</v>
      </c>
      <c r="S177" s="19" t="s">
        <v>191</v>
      </c>
      <c r="T177" s="19" t="s">
        <v>258</v>
      </c>
      <c r="U177" s="19" t="s">
        <v>252</v>
      </c>
      <c r="V177" s="19" t="s">
        <v>231</v>
      </c>
      <c r="W177" s="19" t="s">
        <v>258</v>
      </c>
      <c r="X177" s="19" t="s">
        <v>252</v>
      </c>
      <c r="Y177" s="19" t="s">
        <v>231</v>
      </c>
      <c r="Z177" s="19">
        <v>0</v>
      </c>
      <c r="AA177" s="19">
        <v>0</v>
      </c>
      <c r="AB177" s="19">
        <v>0</v>
      </c>
      <c r="AC177" s="19">
        <v>0</v>
      </c>
      <c r="AD177" s="19">
        <v>0</v>
      </c>
      <c r="AE177" s="19">
        <v>0</v>
      </c>
      <c r="AF177" s="19">
        <v>0</v>
      </c>
      <c r="AG177" s="19">
        <v>0</v>
      </c>
      <c r="AH177" s="19">
        <v>0</v>
      </c>
      <c r="AI177" s="19">
        <v>0</v>
      </c>
      <c r="AJ177" s="19">
        <v>0</v>
      </c>
      <c r="AK177" s="19">
        <v>0</v>
      </c>
      <c r="AL177" s="19">
        <v>0</v>
      </c>
      <c r="AM177" s="19">
        <v>0</v>
      </c>
      <c r="AN177" s="19">
        <v>0</v>
      </c>
      <c r="AO177" s="19">
        <v>0</v>
      </c>
      <c r="AP177" s="19">
        <v>0</v>
      </c>
      <c r="AQ177" s="19">
        <v>0</v>
      </c>
      <c r="AR177" s="19">
        <v>0</v>
      </c>
      <c r="AS177" s="19">
        <v>0</v>
      </c>
      <c r="AT177" s="19">
        <v>0</v>
      </c>
      <c r="AU177"/>
      <c r="AV177"/>
      <c r="AW177"/>
      <c r="AX177"/>
      <c r="AY177"/>
      <c r="AZ177"/>
      <c r="BA177"/>
      <c r="BB177"/>
      <c r="BC177"/>
      <c r="BD177"/>
      <c r="BE177"/>
      <c r="BF177"/>
      <c r="BG177"/>
      <c r="BH177"/>
      <c r="BI177"/>
      <c r="BJ177"/>
      <c r="BK177"/>
      <c r="BL177"/>
      <c r="BM177"/>
      <c r="BN177"/>
      <c r="BO177"/>
      <c r="BP177"/>
      <c r="BQ177"/>
      <c r="BR177"/>
      <c r="BS177"/>
      <c r="BT177"/>
      <c r="BU177"/>
    </row>
    <row r="178" spans="1:73" x14ac:dyDescent="0.35">
      <c r="A178" s="18" t="s">
        <v>2333</v>
      </c>
      <c r="B178" s="18" t="s">
        <v>3530</v>
      </c>
      <c r="C178" s="143" t="str">
        <f>IF(VLOOKUP(D178,Table16[[#All],[Player]:[2024 Card Info]],7,FALSE)&lt;&gt;"",VLOOKUP(D178,Table16[[#All],[Player]:[2024 Card Info]],7,FALSE),"")</f>
        <v>40/0-6</v>
      </c>
      <c r="D178" s="19" t="s">
        <v>623</v>
      </c>
      <c r="E178" s="20">
        <v>35902</v>
      </c>
      <c r="F178" s="26" t="s">
        <v>107</v>
      </c>
      <c r="G178" s="30" t="s">
        <v>624</v>
      </c>
      <c r="H178" s="26" t="s">
        <v>242</v>
      </c>
      <c r="I178" s="26" t="s">
        <v>3430</v>
      </c>
      <c r="J178" s="18" t="s">
        <v>273</v>
      </c>
      <c r="K178" s="18" t="s">
        <v>165</v>
      </c>
      <c r="L178" s="18" t="s">
        <v>260</v>
      </c>
      <c r="M178" s="19" t="s">
        <v>264</v>
      </c>
      <c r="N178" s="19" t="s">
        <v>273</v>
      </c>
      <c r="O178" s="19" t="s">
        <v>165</v>
      </c>
      <c r="P178" s="30" t="s">
        <v>264</v>
      </c>
      <c r="Q178" s="19"/>
      <c r="R178" s="19"/>
      <c r="S178" s="30"/>
      <c r="T178" s="19"/>
      <c r="U178" s="19"/>
      <c r="V178" s="30"/>
      <c r="W178" s="19"/>
      <c r="X178" s="19"/>
      <c r="Y178" s="30"/>
      <c r="Z178" s="19"/>
      <c r="AA178" s="19"/>
      <c r="AB178" s="19"/>
      <c r="AC178" s="19"/>
      <c r="AD178" s="19"/>
      <c r="AE178" s="19"/>
      <c r="AF178" s="19"/>
      <c r="AG178" s="19"/>
      <c r="AH178" s="19"/>
      <c r="AI178" s="19"/>
      <c r="AJ178" s="19"/>
      <c r="AK178" s="19"/>
      <c r="AL178" s="19"/>
      <c r="AM178" s="19"/>
      <c r="AN178" s="19"/>
      <c r="AO178" s="19"/>
      <c r="AP178" s="19"/>
      <c r="AQ178" s="19"/>
      <c r="AR178" s="19"/>
      <c r="AS178" s="19"/>
      <c r="AT178" s="19"/>
    </row>
    <row r="179" spans="1:73" ht="12.75" customHeight="1" x14ac:dyDescent="0.35">
      <c r="A179" s="18" t="s">
        <v>243</v>
      </c>
      <c r="B179" s="18" t="s">
        <v>3524</v>
      </c>
      <c r="C179" s="143" t="str">
        <f>IF(VLOOKUP(D179,Table16[[#All],[Player]:[2024 Card Info]],7,FALSE)&lt;&gt;"",VLOOKUP(D179,Table16[[#All],[Player]:[2024 Card Info]],7,FALSE),"")</f>
        <v>4-0</v>
      </c>
      <c r="D179" s="26" t="s">
        <v>612</v>
      </c>
      <c r="E179" s="27">
        <v>36745</v>
      </c>
      <c r="F179" s="26" t="s">
        <v>457</v>
      </c>
      <c r="G179" s="26" t="s">
        <v>361</v>
      </c>
      <c r="H179" s="26" t="s">
        <v>758</v>
      </c>
      <c r="I179" s="26" t="s">
        <v>246</v>
      </c>
      <c r="J179" s="18" t="s">
        <v>258</v>
      </c>
      <c r="K179" s="18" t="s">
        <v>229</v>
      </c>
      <c r="L179" s="18" t="s">
        <v>231</v>
      </c>
      <c r="M179" s="26" t="s">
        <v>231</v>
      </c>
      <c r="N179" s="27"/>
      <c r="O179" s="27"/>
      <c r="P179" s="27"/>
      <c r="Q179" s="27"/>
      <c r="R179" s="29"/>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row>
    <row r="180" spans="1:73" x14ac:dyDescent="0.35">
      <c r="A180" s="18" t="s">
        <v>242</v>
      </c>
      <c r="B180" s="18" t="s">
        <v>318</v>
      </c>
      <c r="C180" s="143" t="str">
        <f>IF(VLOOKUP(D180,Table16[[#All],[Player]:[2024 Card Info]],7,FALSE)&lt;&gt;"",VLOOKUP(D180,Table16[[#All],[Player]:[2024 Card Info]],7,FALSE),"")</f>
        <v>0-11</v>
      </c>
      <c r="D180" s="19" t="s">
        <v>613</v>
      </c>
      <c r="E180" s="20">
        <v>33855</v>
      </c>
      <c r="F180" s="19" t="s">
        <v>614</v>
      </c>
      <c r="G180" s="19" t="s">
        <v>615</v>
      </c>
      <c r="H180" s="26" t="s">
        <v>250</v>
      </c>
      <c r="I180" s="26" t="s">
        <v>2884</v>
      </c>
      <c r="J180" s="18" t="s">
        <v>504</v>
      </c>
      <c r="K180" s="18" t="s">
        <v>229</v>
      </c>
      <c r="L180" s="18" t="s">
        <v>616</v>
      </c>
      <c r="M180" s="19" t="s">
        <v>617</v>
      </c>
      <c r="N180" s="19" t="s">
        <v>504</v>
      </c>
      <c r="O180" s="19" t="s">
        <v>229</v>
      </c>
      <c r="P180" s="19" t="s">
        <v>618</v>
      </c>
      <c r="Q180" s="19" t="s">
        <v>504</v>
      </c>
      <c r="R180" s="19" t="s">
        <v>421</v>
      </c>
      <c r="S180" s="19" t="s">
        <v>619</v>
      </c>
      <c r="T180" s="19" t="s">
        <v>504</v>
      </c>
      <c r="U180" s="19" t="s">
        <v>421</v>
      </c>
      <c r="V180" s="19" t="s">
        <v>620</v>
      </c>
      <c r="W180" s="19" t="s">
        <v>276</v>
      </c>
      <c r="X180" s="19" t="s">
        <v>421</v>
      </c>
      <c r="Y180" s="19" t="s">
        <v>621</v>
      </c>
      <c r="Z180" s="19" t="s">
        <v>504</v>
      </c>
      <c r="AA180" s="19" t="s">
        <v>421</v>
      </c>
      <c r="AB180" s="19" t="s">
        <v>622</v>
      </c>
      <c r="AC180" s="19">
        <v>0</v>
      </c>
      <c r="AD180" s="19">
        <v>0</v>
      </c>
      <c r="AE180" s="19">
        <v>0</v>
      </c>
      <c r="AF180" s="19">
        <v>0</v>
      </c>
      <c r="AG180" s="19">
        <v>0</v>
      </c>
      <c r="AH180" s="19">
        <v>0</v>
      </c>
      <c r="AI180" s="19">
        <v>0</v>
      </c>
      <c r="AJ180" s="19">
        <v>0</v>
      </c>
      <c r="AK180" s="19">
        <v>0</v>
      </c>
      <c r="AL180" s="19">
        <v>0</v>
      </c>
      <c r="AM180" s="19">
        <v>0</v>
      </c>
      <c r="AN180" s="19">
        <v>0</v>
      </c>
      <c r="AO180" s="19">
        <v>0</v>
      </c>
      <c r="AP180" s="19">
        <v>0</v>
      </c>
      <c r="AQ180" s="19">
        <v>0</v>
      </c>
      <c r="AR180" s="19">
        <v>0</v>
      </c>
      <c r="AS180" s="19">
        <v>0</v>
      </c>
      <c r="AT180" s="19">
        <v>0</v>
      </c>
    </row>
    <row r="181" spans="1:73" ht="12.75" customHeight="1" x14ac:dyDescent="0.35">
      <c r="A181" s="18" t="s">
        <v>242</v>
      </c>
      <c r="B181" s="18" t="s">
        <v>403</v>
      </c>
      <c r="C181" s="143" t="str">
        <f>IF(VLOOKUP(D181,Table16[[#All],[Player]:[2024 Card Info]],7,FALSE)&lt;&gt;"",VLOOKUP(D181,Table16[[#All],[Player]:[2024 Card Info]],7,FALSE),"")</f>
        <v>0-6</v>
      </c>
      <c r="D181" s="19" t="s">
        <v>3580</v>
      </c>
      <c r="E181" s="20">
        <v>34541</v>
      </c>
      <c r="F181" s="26" t="s">
        <v>486</v>
      </c>
      <c r="G181" s="30" t="s">
        <v>603</v>
      </c>
      <c r="H181" s="26" t="s">
        <v>273</v>
      </c>
      <c r="I181" s="26" t="s">
        <v>4284</v>
      </c>
      <c r="J181" s="18" t="s">
        <v>253</v>
      </c>
      <c r="K181" s="18" t="s">
        <v>85</v>
      </c>
      <c r="L181" s="18" t="s">
        <v>604</v>
      </c>
      <c r="M181" s="19" t="s">
        <v>254</v>
      </c>
      <c r="N181" s="19" t="s">
        <v>253</v>
      </c>
      <c r="O181" s="19" t="s">
        <v>85</v>
      </c>
      <c r="P181" s="30" t="s">
        <v>264</v>
      </c>
      <c r="Q181" s="19" t="s">
        <v>250</v>
      </c>
      <c r="R181" s="19" t="s">
        <v>85</v>
      </c>
      <c r="S181" s="30" t="s">
        <v>264</v>
      </c>
      <c r="T181" s="19" t="s">
        <v>262</v>
      </c>
      <c r="U181" s="19" t="s">
        <v>85</v>
      </c>
      <c r="V181" s="30" t="s">
        <v>183</v>
      </c>
      <c r="W181" s="19" t="s">
        <v>273</v>
      </c>
      <c r="X181" s="19" t="s">
        <v>85</v>
      </c>
      <c r="Y181" s="30" t="s">
        <v>227</v>
      </c>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25"/>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row>
    <row r="182" spans="1:73" x14ac:dyDescent="0.35">
      <c r="A182" t="s">
        <v>220</v>
      </c>
      <c r="B182" t="s">
        <v>3520</v>
      </c>
      <c r="C182" s="143" t="str">
        <f>IF(VLOOKUP(D182,Table16[[#All],[Player]:[2024 Card Info]],7,FALSE)&lt;&gt;"",VLOOKUP(D182,Table16[[#All],[Player]:[2024 Card Info]],7,FALSE),"")</f>
        <v>0-4</v>
      </c>
      <c r="D182" t="s">
        <v>3615</v>
      </c>
      <c r="E182" s="40">
        <v>37499</v>
      </c>
      <c r="F182" t="s">
        <v>4084</v>
      </c>
      <c r="G182" t="s">
        <v>5137</v>
      </c>
      <c r="H182" t="str">
        <f>IF(ISBLANK(VLOOKUP(TRIM(D182),ALL_SOMIFA!$A$1:$V$2737,8,FALSE)),"",IF(ISERROR(VLOOKUP(TRIM(D182),ALL_SOMIFA!$A$1:$V$2737,8,FALSE))," ",VLOOKUP(TRIM(D182),ALL_SOMIFA!$A$1:$V$2737,8,FALSE)))</f>
        <v/>
      </c>
      <c r="I182" t="str">
        <f>IF(ISBLANK(VLOOKUP(TRIM(D182),ALL_SOMIFA!$A$1:$V$2737,9,FALSE)),"",IF(ISERROR(VLOOKUP(TRIM(D182),ALL_SOMIFA!$A$1:$V$2737,9,FALSE))," ",VLOOKUP(TRIM(D182),ALL_SOMIFA!$A$1:$V$2737,9,FALSE)))</f>
        <v/>
      </c>
      <c r="J182" t="str">
        <f>IF(ISBLANK(VLOOKUP(TRIM(D182),ALL_SOMIFA!$A$1:$V$2737,10,FALSE)),"",IF(ISERROR(VLOOKUP(TRIM(D182),ALL_SOMIFA!$A$1:$V$2737,10,FALSE))," ",VLOOKUP(TRIM(D182),ALL_SOMIFA!$A$1:$V$2737,10,FALSE)))</f>
        <v/>
      </c>
      <c r="K182" t="str">
        <f>IF(ISBLANK(VLOOKUP(TRIM(D182),ALL_SOMIFA!$A$1:$V$2737,11,FALSE)),"",IF(ISERROR(VLOOKUP(TRIM(D182),ALL_SOMIFA!$A$1:$V$2737,11,FALSE))," ",VLOOKUP(TRIM(D182),ALL_SOMIFA!$A$1:$V$2737,11,FALSE)))</f>
        <v/>
      </c>
      <c r="L182" t="str">
        <f>IF(ISBLANK(VLOOKUP(TRIM(D182),ALL_SOMIFA!$A$1:$V$2737,12,FALSE)),"",IF(ISERROR(VLOOKUP(TRIM(D182),ALL_SOMIFA!$A$1:$V$2737,12,FALSE))," ",VLOOKUP(TRIM(D182),ALL_SOMIFA!$A$1:$V$2737,12,FALSE)))</f>
        <v/>
      </c>
      <c r="M182" t="str">
        <f>IF(ISBLANK(VLOOKUP(TRIM(D182),ALL_SOMIFA!$A$1:$V$2737,13,FALSE)),"",IF(ISERROR(VLOOKUP(TRIM(D182),ALL_SOMIFA!$A$1:$V$2737,13,FALSE))," ",VLOOKUP(TRIM(D182),ALL_SOMIFA!$A$1:$V$2737,13,FALSE)))</f>
        <v/>
      </c>
      <c r="N182" t="str">
        <f>IF(ISBLANK(VLOOKUP(TRIM(D182),ALL_SOMIFA!$A$1:$V$2737,14,FALSE)),"",IF(ISERROR(VLOOKUP(TRIM(D182),ALL_SOMIFA!$A$1:$V$2737,14,FALSE))," ",VLOOKUP(TRIM(D182),ALL_SOMIFA!$A$1:$V$2737,14,FALSE)))</f>
        <v/>
      </c>
      <c r="O182" t="str">
        <f>IF(ISBLANK(VLOOKUP(TRIM(D182),ALL_SOMIFA!$A$1:$V$2737,15,FALSE)),"",IF(ISERROR(VLOOKUP(TRIM(D182),ALL_SOMIFA!$A$1:$V$2737,15,FALSE))," ",VLOOKUP(TRIM(D182),ALL_SOMIFA!$A$1:$V$2737,15,FALSE)))</f>
        <v/>
      </c>
      <c r="P182" t="str">
        <f>IF(ISBLANK(VLOOKUP(TRIM(D182),ALL_SOMIFA!$A$1:$V$2737,16,FALSE)),"",IF(ISERROR(VLOOKUP(TRIM(D182),ALL_SOMIFA!$A$1:$V$2737,16,FALSE))," ",VLOOKUP(TRIM(D182),ALL_SOMIFA!$A$1:$V$2737,16,FALSE)))</f>
        <v/>
      </c>
      <c r="Q182" t="str">
        <f>IF(ISBLANK(VLOOKUP(TRIM(D182),ALL_SOMIFA!$A$1:$V$2737,17,FALSE)),"",IF(ISERROR(VLOOKUP(TRIM(D182),ALL_SOMIFA!$A$1:$V$2737,17,FALSE))," ",VLOOKUP(TRIM(D182),ALL_SOMIFA!$A$1:$V$2737,17,FALSE)))</f>
        <v/>
      </c>
      <c r="R182" t="str">
        <f>IF(ISBLANK(VLOOKUP(TRIM(D182),ALL_SOMIFA!$A$1:$V$2737,18,FALSE)),"",IF(ISERROR(VLOOKUP(TRIM(D182),ALL_SOMIFA!$A$1:$V$2737,18,FALSE))," ",VLOOKUP(TRIM(D182),ALL_SOMIFA!$A$1:$V$2737,18,FALSE)))</f>
        <v/>
      </c>
      <c r="S182" t="str">
        <f>IF(ISBLANK(VLOOKUP(TRIM(D182),ALL_SOMIFA!$A$1:$V$2737,19,FALSE)),"",IF(ISERROR(VLOOKUP(TRIM(D182),ALL_SOMIFA!$A$1:$V$2737,19,FALSE))," ",VLOOKUP(TRIM(D182),ALL_SOMIFA!$A$1:$V$2737,19,FALSE)))</f>
        <v/>
      </c>
      <c r="T182" t="str">
        <f>IF(ISBLANK(VLOOKUP(TRIM(D182),ALL_SOMIFA!$A$1:$V$2737,20,FALSE)),"",IF(ISERROR(VLOOKUP(TRIM(D182),ALL_SOMIFA!$A$1:$V$2737,20,FALSE))," ",VLOOKUP(TRIM(D182),ALL_SOMIFA!$A$1:$V$2737,20,FALSE)))</f>
        <v/>
      </c>
      <c r="U182" t="str">
        <f>IF(ISBLANK(VLOOKUP(TRIM(D182),ALL_SOMIFA!$A$1:$V$2737,21,FALSE)),"",IF(ISERROR(VLOOKUP(TRIM(D182),ALL_SOMIFA!$A$1:$V$2737,21,FALSE))," ",VLOOKUP(TRIM(D182),ALL_SOMIFA!$A$1:$V$2737,21,FALSE)))</f>
        <v/>
      </c>
      <c r="V182" t="str">
        <f>IF(ISBLANK(VLOOKUP(TRIM(D182),ALL_SOMIFA!$A$1:$V$2737,22,FALSE)),"",IF(ISERROR(VLOOKUP(TRIM(D182),ALL_SOMIFA!$A$1:$V$2737,22,FALSE))," ",VLOOKUP(TRIM(D182),ALL_SOMIFA!$A$1:$V$2737,22,FALSE)))</f>
        <v/>
      </c>
    </row>
    <row r="183" spans="1:73" x14ac:dyDescent="0.35">
      <c r="A183" t="s">
        <v>1395</v>
      </c>
      <c r="B183" t="s">
        <v>3524</v>
      </c>
      <c r="C183" s="143" t="str">
        <f>IF(VLOOKUP(D183,Table16[[#All],[Player]:[2024 Card Info]],7,FALSE)&lt;&gt;"",VLOOKUP(D183,Table16[[#All],[Player]:[2024 Card Info]],7,FALSE),"")</f>
        <v>0/0-1</v>
      </c>
      <c r="D183" t="s">
        <v>3645</v>
      </c>
      <c r="E183" s="40">
        <v>36831</v>
      </c>
      <c r="F183" t="s">
        <v>3995</v>
      </c>
      <c r="G183" t="s">
        <v>5377</v>
      </c>
      <c r="H183" t="str">
        <f>IF(ISBLANK(VLOOKUP(TRIM(D183),ALL_SOMIFA!$A$1:$V$2737,8,FALSE)),"",IF(ISERROR(VLOOKUP(TRIM(D183),ALL_SOMIFA!$A$1:$V$2737,8,FALSE))," ",VLOOKUP(TRIM(D183),ALL_SOMIFA!$A$1:$V$2737,8,FALSE)))</f>
        <v/>
      </c>
      <c r="I183" t="str">
        <f>IF(ISBLANK(VLOOKUP(TRIM(D183),ALL_SOMIFA!$A$1:$V$2737,9,FALSE)),"",IF(ISERROR(VLOOKUP(TRIM(D183),ALL_SOMIFA!$A$1:$V$2737,9,FALSE))," ",VLOOKUP(TRIM(D183),ALL_SOMIFA!$A$1:$V$2737,9,FALSE)))</f>
        <v/>
      </c>
      <c r="J183" t="str">
        <f>IF(ISBLANK(VLOOKUP(TRIM(D183),ALL_SOMIFA!$A$1:$V$2737,10,FALSE)),"",IF(ISERROR(VLOOKUP(TRIM(D183),ALL_SOMIFA!$A$1:$V$2737,10,FALSE))," ",VLOOKUP(TRIM(D183),ALL_SOMIFA!$A$1:$V$2737,10,FALSE)))</f>
        <v/>
      </c>
      <c r="K183" t="str">
        <f>IF(ISBLANK(VLOOKUP(TRIM(D183),ALL_SOMIFA!$A$1:$V$2737,11,FALSE)),"",IF(ISERROR(VLOOKUP(TRIM(D183),ALL_SOMIFA!$A$1:$V$2737,11,FALSE))," ",VLOOKUP(TRIM(D183),ALL_SOMIFA!$A$1:$V$2737,11,FALSE)))</f>
        <v/>
      </c>
      <c r="L183" t="str">
        <f>IF(ISBLANK(VLOOKUP(TRIM(D183),ALL_SOMIFA!$A$1:$V$2737,12,FALSE)),"",IF(ISERROR(VLOOKUP(TRIM(D183),ALL_SOMIFA!$A$1:$V$2737,12,FALSE))," ",VLOOKUP(TRIM(D183),ALL_SOMIFA!$A$1:$V$2737,12,FALSE)))</f>
        <v/>
      </c>
      <c r="M183" t="str">
        <f>IF(ISBLANK(VLOOKUP(TRIM(D183),ALL_SOMIFA!$A$1:$V$2737,13,FALSE)),"",IF(ISERROR(VLOOKUP(TRIM(D183),ALL_SOMIFA!$A$1:$V$2737,13,FALSE))," ",VLOOKUP(TRIM(D183),ALL_SOMIFA!$A$1:$V$2737,13,FALSE)))</f>
        <v/>
      </c>
      <c r="N183" t="str">
        <f>IF(ISBLANK(VLOOKUP(TRIM(D183),ALL_SOMIFA!$A$1:$V$2737,14,FALSE)),"",IF(ISERROR(VLOOKUP(TRIM(D183),ALL_SOMIFA!$A$1:$V$2737,14,FALSE))," ",VLOOKUP(TRIM(D183),ALL_SOMIFA!$A$1:$V$2737,14,FALSE)))</f>
        <v/>
      </c>
      <c r="O183" t="str">
        <f>IF(ISBLANK(VLOOKUP(TRIM(D183),ALL_SOMIFA!$A$1:$V$2737,15,FALSE)),"",IF(ISERROR(VLOOKUP(TRIM(D183),ALL_SOMIFA!$A$1:$V$2737,15,FALSE))," ",VLOOKUP(TRIM(D183),ALL_SOMIFA!$A$1:$V$2737,15,FALSE)))</f>
        <v/>
      </c>
      <c r="P183" t="str">
        <f>IF(ISBLANK(VLOOKUP(TRIM(D183),ALL_SOMIFA!$A$1:$V$2737,16,FALSE)),"",IF(ISERROR(VLOOKUP(TRIM(D183),ALL_SOMIFA!$A$1:$V$2737,16,FALSE))," ",VLOOKUP(TRIM(D183),ALL_SOMIFA!$A$1:$V$2737,16,FALSE)))</f>
        <v/>
      </c>
      <c r="Q183" t="str">
        <f>IF(ISBLANK(VLOOKUP(TRIM(D183),ALL_SOMIFA!$A$1:$V$2737,17,FALSE)),"",IF(ISERROR(VLOOKUP(TRIM(D183),ALL_SOMIFA!$A$1:$V$2737,17,FALSE))," ",VLOOKUP(TRIM(D183),ALL_SOMIFA!$A$1:$V$2737,17,FALSE)))</f>
        <v/>
      </c>
      <c r="R183" t="str">
        <f>IF(ISBLANK(VLOOKUP(TRIM(D183),ALL_SOMIFA!$A$1:$V$2737,18,FALSE)),"",IF(ISERROR(VLOOKUP(TRIM(D183),ALL_SOMIFA!$A$1:$V$2737,18,FALSE))," ",VLOOKUP(TRIM(D183),ALL_SOMIFA!$A$1:$V$2737,18,FALSE)))</f>
        <v/>
      </c>
      <c r="S183" t="str">
        <f>IF(ISBLANK(VLOOKUP(TRIM(D183),ALL_SOMIFA!$A$1:$V$2737,19,FALSE)),"",IF(ISERROR(VLOOKUP(TRIM(D183),ALL_SOMIFA!$A$1:$V$2737,19,FALSE))," ",VLOOKUP(TRIM(D183),ALL_SOMIFA!$A$1:$V$2737,19,FALSE)))</f>
        <v/>
      </c>
      <c r="T183" t="str">
        <f>IF(ISBLANK(VLOOKUP(TRIM(D183),ALL_SOMIFA!$A$1:$V$2737,20,FALSE)),"",IF(ISERROR(VLOOKUP(TRIM(D183),ALL_SOMIFA!$A$1:$V$2737,20,FALSE))," ",VLOOKUP(TRIM(D183),ALL_SOMIFA!$A$1:$V$2737,20,FALSE)))</f>
        <v/>
      </c>
      <c r="U183" t="str">
        <f>IF(ISBLANK(VLOOKUP(TRIM(D183),ALL_SOMIFA!$A$1:$V$2737,21,FALSE)),"",IF(ISERROR(VLOOKUP(TRIM(D183),ALL_SOMIFA!$A$1:$V$2737,21,FALSE))," ",VLOOKUP(TRIM(D183),ALL_SOMIFA!$A$1:$V$2737,21,FALSE)))</f>
        <v/>
      </c>
      <c r="V183" t="str">
        <f>IF(ISBLANK(VLOOKUP(TRIM(D183),ALL_SOMIFA!$A$1:$V$2737,22,FALSE)),"",IF(ISERROR(VLOOKUP(TRIM(D183),ALL_SOMIFA!$A$1:$V$2737,22,FALSE))," ",VLOOKUP(TRIM(D183),ALL_SOMIFA!$A$1:$V$2737,22,FALSE)))</f>
        <v/>
      </c>
    </row>
    <row r="184" spans="1:73" x14ac:dyDescent="0.35">
      <c r="A184" s="18" t="s">
        <v>169</v>
      </c>
      <c r="B184" s="18"/>
      <c r="C184" s="143"/>
      <c r="D184" s="19" t="s">
        <v>625</v>
      </c>
      <c r="E184" s="20">
        <v>34007</v>
      </c>
      <c r="F184" s="19" t="s">
        <v>443</v>
      </c>
      <c r="G184" s="19" t="s">
        <v>626</v>
      </c>
      <c r="H184" t="s">
        <v>169</v>
      </c>
      <c r="I184" t="s">
        <v>992</v>
      </c>
      <c r="J184" s="18" t="s">
        <v>284</v>
      </c>
      <c r="K184" s="18" t="s">
        <v>151</v>
      </c>
      <c r="L184" s="18" t="s">
        <v>627</v>
      </c>
      <c r="M184" s="19" t="s">
        <v>628</v>
      </c>
      <c r="N184" s="19" t="s">
        <v>211</v>
      </c>
      <c r="O184" s="19" t="s">
        <v>151</v>
      </c>
      <c r="P184" s="19" t="s">
        <v>597</v>
      </c>
      <c r="Q184" s="19" t="s">
        <v>243</v>
      </c>
      <c r="R184" s="19" t="s">
        <v>158</v>
      </c>
      <c r="S184" s="19" t="s">
        <v>191</v>
      </c>
      <c r="T184" s="19" t="s">
        <v>243</v>
      </c>
      <c r="U184" s="19" t="s">
        <v>158</v>
      </c>
      <c r="V184" s="19" t="s">
        <v>629</v>
      </c>
      <c r="W184" s="19" t="s">
        <v>243</v>
      </c>
      <c r="X184" s="19" t="s">
        <v>158</v>
      </c>
      <c r="Y184" s="19" t="s">
        <v>185</v>
      </c>
      <c r="Z184" s="19" t="s">
        <v>243</v>
      </c>
      <c r="AA184" s="19" t="s">
        <v>158</v>
      </c>
      <c r="AB184" s="19" t="s">
        <v>185</v>
      </c>
      <c r="AC184" s="19">
        <v>0</v>
      </c>
      <c r="AD184" s="19">
        <v>0</v>
      </c>
      <c r="AE184" s="19">
        <v>0</v>
      </c>
      <c r="AF184" s="19">
        <v>0</v>
      </c>
      <c r="AG184" s="19">
        <v>0</v>
      </c>
      <c r="AH184" s="19">
        <v>0</v>
      </c>
      <c r="AI184" s="19">
        <v>0</v>
      </c>
      <c r="AJ184" s="19">
        <v>0</v>
      </c>
      <c r="AK184" s="19">
        <v>0</v>
      </c>
      <c r="AL184" s="19">
        <v>0</v>
      </c>
      <c r="AM184" s="19">
        <v>0</v>
      </c>
      <c r="AN184" s="19">
        <v>0</v>
      </c>
      <c r="AO184" s="19">
        <v>0</v>
      </c>
      <c r="AP184" s="19">
        <v>0</v>
      </c>
      <c r="AQ184" s="19">
        <v>0</v>
      </c>
      <c r="AR184" s="19">
        <v>0</v>
      </c>
      <c r="AS184" s="19">
        <v>0</v>
      </c>
      <c r="AT184" s="19">
        <v>0</v>
      </c>
    </row>
    <row r="185" spans="1:73" s="25" customFormat="1" x14ac:dyDescent="0.35">
      <c r="A185" s="18"/>
      <c r="B185" s="18"/>
      <c r="C185" s="143"/>
      <c r="D185" s="19"/>
      <c r="E185" s="20"/>
      <c r="F185" s="19"/>
      <c r="G185" s="19"/>
      <c r="H185" t="s">
        <v>4284</v>
      </c>
      <c r="I185" t="s">
        <v>4284</v>
      </c>
      <c r="J185" s="18"/>
      <c r="K185" s="18"/>
      <c r="L185" s="18"/>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row>
    <row r="186" spans="1:73" x14ac:dyDescent="0.35">
      <c r="A186" s="18" t="s">
        <v>292</v>
      </c>
      <c r="B186" s="18" t="s">
        <v>193</v>
      </c>
      <c r="C186" s="143" t="str">
        <f>IF(VLOOKUP(D186,Table16[[#All],[Player]:[2024 Card Info]],7,FALSE)&lt;&gt;"",VLOOKUP(D186,Table16[[#All],[Player]:[2024 Card Info]],7,FALSE),"")</f>
        <v>46-3</v>
      </c>
      <c r="D186" s="19" t="s">
        <v>639</v>
      </c>
      <c r="E186" s="20">
        <v>35528</v>
      </c>
      <c r="F186" s="19" t="s">
        <v>640</v>
      </c>
      <c r="G186" s="19" t="s">
        <v>641</v>
      </c>
      <c r="H186" s="26" t="s">
        <v>292</v>
      </c>
      <c r="I186" s="26" t="s">
        <v>2317</v>
      </c>
      <c r="J186" s="18" t="s">
        <v>311</v>
      </c>
      <c r="K186" s="18" t="s">
        <v>195</v>
      </c>
      <c r="L186" s="18" t="s">
        <v>642</v>
      </c>
      <c r="M186" s="19" t="s">
        <v>643</v>
      </c>
      <c r="N186" s="19" t="s">
        <v>292</v>
      </c>
      <c r="O186" s="19" t="s">
        <v>271</v>
      </c>
      <c r="P186" s="19" t="s">
        <v>644</v>
      </c>
      <c r="Q186" s="19" t="s">
        <v>292</v>
      </c>
      <c r="R186" s="19" t="s">
        <v>421</v>
      </c>
      <c r="S186" s="19" t="s">
        <v>645</v>
      </c>
      <c r="T186" s="19" t="s">
        <v>311</v>
      </c>
      <c r="U186" s="19" t="s">
        <v>421</v>
      </c>
      <c r="V186" s="19" t="s">
        <v>646</v>
      </c>
      <c r="W186" s="19"/>
      <c r="X186" s="19"/>
      <c r="Y186" s="19"/>
      <c r="Z186" s="19">
        <v>0</v>
      </c>
      <c r="AA186" s="19">
        <v>0</v>
      </c>
      <c r="AB186" s="19">
        <v>0</v>
      </c>
      <c r="AC186" s="19">
        <v>0</v>
      </c>
      <c r="AD186" s="19">
        <v>0</v>
      </c>
      <c r="AE186" s="19">
        <v>0</v>
      </c>
      <c r="AF186" s="19">
        <v>0</v>
      </c>
      <c r="AG186" s="19">
        <v>0</v>
      </c>
      <c r="AH186" s="19">
        <v>0</v>
      </c>
      <c r="AI186" s="19">
        <v>0</v>
      </c>
      <c r="AJ186" s="19">
        <v>0</v>
      </c>
      <c r="AK186" s="19">
        <v>0</v>
      </c>
      <c r="AL186" s="19">
        <v>0</v>
      </c>
      <c r="AM186" s="19">
        <v>0</v>
      </c>
      <c r="AN186" s="19">
        <v>0</v>
      </c>
      <c r="AO186" s="19">
        <v>0</v>
      </c>
      <c r="AP186" s="19">
        <v>0</v>
      </c>
      <c r="AQ186" s="19">
        <v>0</v>
      </c>
      <c r="AR186" s="19">
        <v>0</v>
      </c>
      <c r="AS186" s="19">
        <v>0</v>
      </c>
      <c r="AT186" s="19">
        <v>0</v>
      </c>
    </row>
    <row r="187" spans="1:73" x14ac:dyDescent="0.35">
      <c r="A187" s="18" t="s">
        <v>654</v>
      </c>
      <c r="B187" s="18" t="s">
        <v>3525</v>
      </c>
      <c r="C187" s="143" t="str">
        <f>IF(VLOOKUP(D187,Table16[[#All],[Player]:[2024 Card Info]],7,FALSE)&lt;&gt;"",VLOOKUP(D187,Table16[[#All],[Player]:[2024 Card Info]],7,FALSE),"")</f>
        <v>44-0</v>
      </c>
      <c r="D187" s="19" t="s">
        <v>652</v>
      </c>
      <c r="E187" s="20">
        <v>35206</v>
      </c>
      <c r="F187" s="19" t="s">
        <v>125</v>
      </c>
      <c r="G187" s="19" t="s">
        <v>115</v>
      </c>
      <c r="H187" s="26" t="s">
        <v>292</v>
      </c>
      <c r="I187" s="26" t="s">
        <v>1406</v>
      </c>
      <c r="J187" s="18" t="s">
        <v>311</v>
      </c>
      <c r="K187" s="18" t="s">
        <v>123</v>
      </c>
      <c r="L187" s="18" t="s">
        <v>653</v>
      </c>
      <c r="M187" s="19" t="s">
        <v>305</v>
      </c>
      <c r="N187" s="19" t="s">
        <v>654</v>
      </c>
      <c r="O187" s="19" t="s">
        <v>123</v>
      </c>
      <c r="P187" s="19" t="s">
        <v>655</v>
      </c>
      <c r="Q187" s="19" t="s">
        <v>654</v>
      </c>
      <c r="R187" s="19" t="s">
        <v>123</v>
      </c>
      <c r="S187" s="19" t="s">
        <v>310</v>
      </c>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row>
    <row r="188" spans="1:73" s="25" customFormat="1" x14ac:dyDescent="0.35">
      <c r="A188" s="18" t="s">
        <v>292</v>
      </c>
      <c r="B188" s="18" t="s">
        <v>81</v>
      </c>
      <c r="C188" s="143" t="str">
        <f>IF(VLOOKUP(D188,Table16[[#All],[Player]:[2024 Card Info]],7,FALSE)&lt;&gt;"",VLOOKUP(D188,Table16[[#All],[Player]:[2024 Card Info]],7,FALSE),"")</f>
        <v>05-5</v>
      </c>
      <c r="D188" s="19" t="s">
        <v>647</v>
      </c>
      <c r="E188" s="20">
        <v>35148</v>
      </c>
      <c r="F188" s="19" t="s">
        <v>303</v>
      </c>
      <c r="G188" s="19" t="s">
        <v>282</v>
      </c>
      <c r="H188" s="26" t="s">
        <v>648</v>
      </c>
      <c r="I188" s="26" t="s">
        <v>778</v>
      </c>
      <c r="J188" s="18" t="s">
        <v>648</v>
      </c>
      <c r="K188" s="18" t="s">
        <v>151</v>
      </c>
      <c r="L188" s="18" t="s">
        <v>293</v>
      </c>
      <c r="M188" s="19" t="s">
        <v>277</v>
      </c>
      <c r="N188" s="19" t="s">
        <v>649</v>
      </c>
      <c r="O188" s="19" t="s">
        <v>224</v>
      </c>
      <c r="P188" s="19" t="s">
        <v>650</v>
      </c>
      <c r="Q188" s="19" t="s">
        <v>276</v>
      </c>
      <c r="R188" s="19"/>
      <c r="S188" s="19" t="s">
        <v>651</v>
      </c>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c r="AV188"/>
      <c r="AW188"/>
      <c r="AX188"/>
      <c r="AY188"/>
      <c r="AZ188"/>
      <c r="BA188"/>
      <c r="BB188"/>
      <c r="BC188"/>
      <c r="BD188"/>
      <c r="BE188"/>
      <c r="BF188"/>
      <c r="BG188"/>
      <c r="BH188"/>
      <c r="BI188"/>
      <c r="BJ188"/>
      <c r="BK188"/>
      <c r="BL188"/>
      <c r="BM188"/>
      <c r="BN188"/>
      <c r="BO188"/>
      <c r="BP188"/>
      <c r="BQ188"/>
      <c r="BR188"/>
      <c r="BS188"/>
      <c r="BT188"/>
      <c r="BU188"/>
    </row>
    <row r="189" spans="1:73" s="25" customFormat="1" ht="12.75" customHeight="1" x14ac:dyDescent="0.35">
      <c r="A189" s="18" t="s">
        <v>656</v>
      </c>
      <c r="B189" s="18" t="s">
        <v>1124</v>
      </c>
      <c r="C189" s="143" t="str">
        <f>IF(VLOOKUP(D189,Table16[[#All],[Player]:[2024 Card Info]],7,FALSE)&lt;&gt;"",VLOOKUP(D189,Table16[[#All],[Player]:[2024 Card Info]],7,FALSE),"")</f>
        <v>04-8</v>
      </c>
      <c r="D189" s="19" t="s">
        <v>665</v>
      </c>
      <c r="E189" s="20">
        <v>33831</v>
      </c>
      <c r="F189" s="19" t="s">
        <v>256</v>
      </c>
      <c r="G189" s="19" t="s">
        <v>444</v>
      </c>
      <c r="H189" s="26" t="s">
        <v>656</v>
      </c>
      <c r="I189" s="26" t="s">
        <v>671</v>
      </c>
      <c r="J189" s="18" t="s">
        <v>656</v>
      </c>
      <c r="K189" s="18" t="s">
        <v>85</v>
      </c>
      <c r="L189" s="18" t="s">
        <v>666</v>
      </c>
      <c r="M189" s="19" t="s">
        <v>667</v>
      </c>
      <c r="N189" s="19" t="s">
        <v>656</v>
      </c>
      <c r="O189" s="19" t="s">
        <v>193</v>
      </c>
      <c r="P189" s="19" t="s">
        <v>668</v>
      </c>
      <c r="Q189" s="19" t="s">
        <v>504</v>
      </c>
      <c r="R189" s="19" t="s">
        <v>195</v>
      </c>
      <c r="S189" s="19" t="s">
        <v>669</v>
      </c>
      <c r="T189" s="19" t="s">
        <v>633</v>
      </c>
      <c r="U189" s="19" t="s">
        <v>195</v>
      </c>
      <c r="V189" s="19" t="s">
        <v>670</v>
      </c>
      <c r="W189" s="19" t="s">
        <v>504</v>
      </c>
      <c r="X189" s="19" t="s">
        <v>195</v>
      </c>
      <c r="Y189" s="19" t="s">
        <v>622</v>
      </c>
      <c r="Z189" s="19" t="s">
        <v>480</v>
      </c>
      <c r="AA189" s="19" t="s">
        <v>195</v>
      </c>
      <c r="AB189" s="19" t="s">
        <v>671</v>
      </c>
      <c r="AC189" s="19">
        <v>0</v>
      </c>
      <c r="AD189" s="19">
        <v>0</v>
      </c>
      <c r="AE189" s="19">
        <v>0</v>
      </c>
      <c r="AF189" s="19">
        <v>0</v>
      </c>
      <c r="AG189" s="19">
        <v>0</v>
      </c>
      <c r="AH189" s="19">
        <v>0</v>
      </c>
      <c r="AI189" s="19">
        <v>0</v>
      </c>
      <c r="AJ189" s="19">
        <v>0</v>
      </c>
      <c r="AK189" s="19">
        <v>0</v>
      </c>
      <c r="AL189" s="19">
        <v>0</v>
      </c>
      <c r="AM189" s="19">
        <v>0</v>
      </c>
      <c r="AN189" s="19">
        <v>0</v>
      </c>
      <c r="AO189" s="19">
        <v>0</v>
      </c>
      <c r="AP189" s="19">
        <v>0</v>
      </c>
      <c r="AQ189" s="19">
        <v>0</v>
      </c>
      <c r="AR189" s="19">
        <v>0</v>
      </c>
      <c r="AS189" s="19">
        <v>0</v>
      </c>
      <c r="AT189" s="19">
        <v>0</v>
      </c>
      <c r="AU189"/>
      <c r="AV189"/>
      <c r="AW189"/>
      <c r="AX189"/>
      <c r="AY189"/>
      <c r="AZ189"/>
      <c r="BA189"/>
      <c r="BB189"/>
      <c r="BC189"/>
      <c r="BD189"/>
      <c r="BE189"/>
      <c r="BF189"/>
      <c r="BG189"/>
      <c r="BH189"/>
      <c r="BI189"/>
      <c r="BJ189"/>
      <c r="BK189"/>
      <c r="BL189"/>
      <c r="BM189"/>
      <c r="BN189"/>
      <c r="BO189"/>
      <c r="BP189"/>
      <c r="BQ189"/>
      <c r="BR189"/>
      <c r="BS189"/>
      <c r="BT189"/>
      <c r="BU189"/>
    </row>
    <row r="190" spans="1:73" s="25" customFormat="1" x14ac:dyDescent="0.35">
      <c r="A190" s="31" t="s">
        <v>656</v>
      </c>
      <c r="B190" s="32" t="s">
        <v>3523</v>
      </c>
      <c r="C190" s="144" t="str">
        <f>IF(VLOOKUP(D190,Table16[[#All],[Player]:[2024 Card Info]],7,FALSE)&lt;&gt;"",VLOOKUP(D190,Table16[[#All],[Player]:[2024 Card Info]],7,FALSE),"")</f>
        <v>04-12-1*</v>
      </c>
      <c r="D190" s="19" t="s">
        <v>657</v>
      </c>
      <c r="E190" s="27">
        <v>37502</v>
      </c>
      <c r="F190" s="28" t="s">
        <v>200</v>
      </c>
      <c r="G190" s="28" t="s">
        <v>98</v>
      </c>
      <c r="H190" s="26" t="s">
        <v>480</v>
      </c>
      <c r="I190" s="26" t="s">
        <v>658</v>
      </c>
      <c r="J190" s="33"/>
      <c r="K190" s="33"/>
      <c r="L190" s="33"/>
    </row>
    <row r="191" spans="1:73" x14ac:dyDescent="0.35">
      <c r="A191" s="18" t="s">
        <v>480</v>
      </c>
      <c r="B191" s="18" t="s">
        <v>109</v>
      </c>
      <c r="C191" s="143" t="str">
        <f>IF(VLOOKUP(D191,Table16[[#All],[Player]:[2024 Card Info]],7,FALSE)&lt;&gt;"",VLOOKUP(D191,Table16[[#All],[Player]:[2024 Card Info]],7,FALSE),"")</f>
        <v>00-3</v>
      </c>
      <c r="D191" s="26" t="s">
        <v>659</v>
      </c>
      <c r="E191" s="27">
        <v>36308</v>
      </c>
      <c r="F191" s="26" t="s">
        <v>660</v>
      </c>
      <c r="G191" s="26" t="s">
        <v>661</v>
      </c>
      <c r="H191" s="26" t="s">
        <v>648</v>
      </c>
      <c r="I191" s="26" t="s">
        <v>3481</v>
      </c>
      <c r="J191" s="18" t="s">
        <v>504</v>
      </c>
      <c r="K191" s="18" t="s">
        <v>109</v>
      </c>
      <c r="L191" s="18" t="s">
        <v>662</v>
      </c>
      <c r="M191" s="19" t="s">
        <v>663</v>
      </c>
      <c r="N191" s="27"/>
      <c r="O191" s="27"/>
      <c r="P191" s="27"/>
      <c r="Q191" s="27"/>
      <c r="R191" s="29"/>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row>
    <row r="192" spans="1:73" x14ac:dyDescent="0.35">
      <c r="A192" t="s">
        <v>304</v>
      </c>
      <c r="B192" t="s">
        <v>339</v>
      </c>
      <c r="C192" s="143" t="str">
        <f>IF(VLOOKUP(D192,Table16[[#All],[Player]:[2024 Card Info]],7,FALSE)&lt;&gt;"",VLOOKUP(D192,Table16[[#All],[Player]:[2024 Card Info]],7,FALSE),"")</f>
        <v>00-3</v>
      </c>
      <c r="D192" t="s">
        <v>3620</v>
      </c>
      <c r="E192" s="40">
        <v>36594</v>
      </c>
      <c r="F192" t="s">
        <v>88</v>
      </c>
      <c r="G192" s="19" t="s">
        <v>5138</v>
      </c>
      <c r="H192" t="str">
        <f>IF(ISBLANK(VLOOKUP(TRIM(D192),ALL_SOMIFA!$A$1:$V$2737,8,FALSE)),"",IF(ISERROR(VLOOKUP(TRIM(D192),ALL_SOMIFA!$A$1:$V$2737,8,FALSE))," ",VLOOKUP(TRIM(D192),ALL_SOMIFA!$A$1:$V$2737,8,FALSE)))</f>
        <v/>
      </c>
      <c r="I192" t="str">
        <f>IF(ISBLANK(VLOOKUP(TRIM(D192),ALL_SOMIFA!$A$1:$V$2737,9,FALSE)),"",IF(ISERROR(VLOOKUP(TRIM(D192),ALL_SOMIFA!$A$1:$V$2737,9,FALSE))," ",VLOOKUP(TRIM(D192),ALL_SOMIFA!$A$1:$V$2737,9,FALSE)))</f>
        <v/>
      </c>
      <c r="J192" t="str">
        <f>IF(ISBLANK(VLOOKUP(TRIM(D192),ALL_SOMIFA!$A$1:$V$2737,10,FALSE)),"",IF(ISERROR(VLOOKUP(TRIM(D192),ALL_SOMIFA!$A$1:$V$2737,10,FALSE))," ",VLOOKUP(TRIM(D192),ALL_SOMIFA!$A$1:$V$2737,10,FALSE)))</f>
        <v/>
      </c>
      <c r="K192" t="str">
        <f>IF(ISBLANK(VLOOKUP(TRIM(D192),ALL_SOMIFA!$A$1:$V$2737,11,FALSE)),"",IF(ISERROR(VLOOKUP(TRIM(D192),ALL_SOMIFA!$A$1:$V$2737,11,FALSE))," ",VLOOKUP(TRIM(D192),ALL_SOMIFA!$A$1:$V$2737,11,FALSE)))</f>
        <v/>
      </c>
      <c r="L192" t="str">
        <f>IF(ISBLANK(VLOOKUP(TRIM(D192),ALL_SOMIFA!$A$1:$V$2737,12,FALSE)),"",IF(ISERROR(VLOOKUP(TRIM(D192),ALL_SOMIFA!$A$1:$V$2737,12,FALSE))," ",VLOOKUP(TRIM(D192),ALL_SOMIFA!$A$1:$V$2737,12,FALSE)))</f>
        <v/>
      </c>
      <c r="M192" t="str">
        <f>IF(ISBLANK(VLOOKUP(TRIM(D192),ALL_SOMIFA!$A$1:$V$2737,13,FALSE)),"",IF(ISERROR(VLOOKUP(TRIM(D192),ALL_SOMIFA!$A$1:$V$2737,13,FALSE))," ",VLOOKUP(TRIM(D192),ALL_SOMIFA!$A$1:$V$2737,13,FALSE)))</f>
        <v/>
      </c>
      <c r="N192" t="str">
        <f>IF(ISBLANK(VLOOKUP(TRIM(D192),ALL_SOMIFA!$A$1:$V$2737,14,FALSE)),"",IF(ISERROR(VLOOKUP(TRIM(D192),ALL_SOMIFA!$A$1:$V$2737,14,FALSE))," ",VLOOKUP(TRIM(D192),ALL_SOMIFA!$A$1:$V$2737,14,FALSE)))</f>
        <v/>
      </c>
      <c r="O192" t="str">
        <f>IF(ISBLANK(VLOOKUP(TRIM(D192),ALL_SOMIFA!$A$1:$V$2737,15,FALSE)),"",IF(ISERROR(VLOOKUP(TRIM(D192),ALL_SOMIFA!$A$1:$V$2737,15,FALSE))," ",VLOOKUP(TRIM(D192),ALL_SOMIFA!$A$1:$V$2737,15,FALSE)))</f>
        <v/>
      </c>
      <c r="P192" t="str">
        <f>IF(ISBLANK(VLOOKUP(TRIM(D192),ALL_SOMIFA!$A$1:$V$2737,16,FALSE)),"",IF(ISERROR(VLOOKUP(TRIM(D192),ALL_SOMIFA!$A$1:$V$2737,16,FALSE))," ",VLOOKUP(TRIM(D192),ALL_SOMIFA!$A$1:$V$2737,16,FALSE)))</f>
        <v/>
      </c>
      <c r="Q192" t="str">
        <f>IF(ISBLANK(VLOOKUP(TRIM(D192),ALL_SOMIFA!$A$1:$V$2737,17,FALSE)),"",IF(ISERROR(VLOOKUP(TRIM(D192),ALL_SOMIFA!$A$1:$V$2737,17,FALSE))," ",VLOOKUP(TRIM(D192),ALL_SOMIFA!$A$1:$V$2737,17,FALSE)))</f>
        <v/>
      </c>
      <c r="R192" t="str">
        <f>IF(ISBLANK(VLOOKUP(TRIM(D192),ALL_SOMIFA!$A$1:$V$2737,18,FALSE)),"",IF(ISERROR(VLOOKUP(TRIM(D192),ALL_SOMIFA!$A$1:$V$2737,18,FALSE))," ",VLOOKUP(TRIM(D192),ALL_SOMIFA!$A$1:$V$2737,18,FALSE)))</f>
        <v/>
      </c>
      <c r="S192" t="str">
        <f>IF(ISBLANK(VLOOKUP(TRIM(D192),ALL_SOMIFA!$A$1:$V$2737,19,FALSE)),"",IF(ISERROR(VLOOKUP(TRIM(D192),ALL_SOMIFA!$A$1:$V$2737,19,FALSE))," ",VLOOKUP(TRIM(D192),ALL_SOMIFA!$A$1:$V$2737,19,FALSE)))</f>
        <v/>
      </c>
      <c r="T192" t="str">
        <f>IF(ISBLANK(VLOOKUP(TRIM(D192),ALL_SOMIFA!$A$1:$V$2737,20,FALSE)),"",IF(ISERROR(VLOOKUP(TRIM(D192),ALL_SOMIFA!$A$1:$V$2737,20,FALSE))," ",VLOOKUP(TRIM(D192),ALL_SOMIFA!$A$1:$V$2737,20,FALSE)))</f>
        <v/>
      </c>
      <c r="U192" t="str">
        <f>IF(ISBLANK(VLOOKUP(TRIM(D192),ALL_SOMIFA!$A$1:$V$2737,21,FALSE)),"",IF(ISERROR(VLOOKUP(TRIM(D192),ALL_SOMIFA!$A$1:$V$2737,21,FALSE))," ",VLOOKUP(TRIM(D192),ALL_SOMIFA!$A$1:$V$2737,21,FALSE)))</f>
        <v/>
      </c>
      <c r="V192" t="str">
        <f>IF(ISBLANK(VLOOKUP(TRIM(D192),ALL_SOMIFA!$A$1:$V$2737,22,FALSE)),"",IF(ISERROR(VLOOKUP(TRIM(D192),ALL_SOMIFA!$A$1:$V$2737,22,FALSE))," ",VLOOKUP(TRIM(D192),ALL_SOMIFA!$A$1:$V$2737,22,FALSE)))</f>
        <v/>
      </c>
    </row>
    <row r="193" spans="1:73" ht="12.75" customHeight="1" x14ac:dyDescent="0.35">
      <c r="A193" s="31" t="s">
        <v>304</v>
      </c>
      <c r="B193" s="32" t="s">
        <v>271</v>
      </c>
      <c r="C193" s="144" t="str">
        <f>IF(VLOOKUP(D193,Table16[[#All],[Player]:[2024 Card Info]],7,FALSE)&lt;&gt;"",VLOOKUP(D193,Table16[[#All],[Player]:[2024 Card Info]],7,FALSE),"")</f>
        <v>00-0</v>
      </c>
      <c r="D193" s="19" t="s">
        <v>672</v>
      </c>
      <c r="E193" s="27">
        <v>37372</v>
      </c>
      <c r="F193" s="28" t="s">
        <v>88</v>
      </c>
      <c r="G193" s="28" t="s">
        <v>134</v>
      </c>
      <c r="H193" s="26" t="s">
        <v>480</v>
      </c>
      <c r="I193" s="26" t="s">
        <v>310</v>
      </c>
      <c r="J193" s="33"/>
      <c r="K193" s="33"/>
      <c r="L193" s="33"/>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row>
    <row r="194" spans="1:73" ht="12.75" customHeight="1" x14ac:dyDescent="0.35">
      <c r="A194" s="18" t="s">
        <v>169</v>
      </c>
      <c r="B194" s="18"/>
      <c r="C194" s="143"/>
      <c r="D194" s="22" t="s">
        <v>664</v>
      </c>
      <c r="E194" s="23">
        <v>36167</v>
      </c>
      <c r="F194" s="24" t="s">
        <v>564</v>
      </c>
      <c r="G194" s="22" t="s">
        <v>84</v>
      </c>
      <c r="H194" t="s">
        <v>304</v>
      </c>
      <c r="I194" t="s">
        <v>1414</v>
      </c>
      <c r="J194" s="18" t="s">
        <v>273</v>
      </c>
      <c r="K194" s="18" t="s">
        <v>165</v>
      </c>
      <c r="L194" s="18" t="s">
        <v>227</v>
      </c>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row>
    <row r="195" spans="1:73" x14ac:dyDescent="0.35">
      <c r="A195" s="18"/>
      <c r="B195" s="18"/>
      <c r="C195" s="143"/>
      <c r="D195" s="19"/>
      <c r="E195" s="20"/>
      <c r="F195" s="19"/>
      <c r="G195" s="19"/>
      <c r="H195" t="s">
        <v>4284</v>
      </c>
      <c r="I195" t="s">
        <v>4284</v>
      </c>
      <c r="J195" s="18"/>
      <c r="K195" s="18"/>
      <c r="L195" s="18"/>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row>
    <row r="196" spans="1:73" s="25" customFormat="1" x14ac:dyDescent="0.35">
      <c r="A196" s="18" t="s">
        <v>299</v>
      </c>
      <c r="B196" s="18" t="s">
        <v>116</v>
      </c>
      <c r="C196" s="143" t="str">
        <f>IF(VLOOKUP(D196,Table16[[#All],[Player]:[2024 Card Info]],7,FALSE)&lt;&gt;"",VLOOKUP(D196,Table16[[#All],[Player]:[2024 Card Info]],7,FALSE),"")</f>
        <v>66</v>
      </c>
      <c r="D196" s="22" t="s">
        <v>689</v>
      </c>
      <c r="E196" s="23">
        <v>36844</v>
      </c>
      <c r="F196" s="24" t="s">
        <v>171</v>
      </c>
      <c r="G196" s="22" t="s">
        <v>171</v>
      </c>
      <c r="H196" s="26" t="s">
        <v>299</v>
      </c>
      <c r="I196" s="26" t="s">
        <v>335</v>
      </c>
      <c r="J196" s="18" t="s">
        <v>299</v>
      </c>
      <c r="K196" s="18" t="s">
        <v>103</v>
      </c>
      <c r="L196" s="18" t="s">
        <v>297</v>
      </c>
    </row>
    <row r="197" spans="1:73" s="25" customFormat="1" x14ac:dyDescent="0.35">
      <c r="A197" s="18" t="s">
        <v>299</v>
      </c>
      <c r="B197" s="18" t="s">
        <v>308</v>
      </c>
      <c r="C197" s="143" t="str">
        <f>IF(VLOOKUP(D197,Table16[[#All],[Player]:[2024 Card Info]],7,FALSE)&lt;&gt;"",VLOOKUP(D197,Table16[[#All],[Player]:[2024 Card Info]],7,FALSE),"")</f>
        <v>64</v>
      </c>
      <c r="D197" s="19" t="s">
        <v>674</v>
      </c>
      <c r="E197" s="20">
        <v>36380</v>
      </c>
      <c r="F197" s="26" t="s">
        <v>204</v>
      </c>
      <c r="G197" s="30" t="s">
        <v>108</v>
      </c>
      <c r="H197" s="26" t="s">
        <v>354</v>
      </c>
      <c r="I197" s="26" t="s">
        <v>681</v>
      </c>
      <c r="J197" s="18" t="s">
        <v>299</v>
      </c>
      <c r="K197" s="18" t="s">
        <v>206</v>
      </c>
      <c r="L197" s="18" t="s">
        <v>342</v>
      </c>
      <c r="M197" s="19" t="s">
        <v>334</v>
      </c>
      <c r="N197" s="19" t="s">
        <v>327</v>
      </c>
      <c r="O197" s="19" t="s">
        <v>206</v>
      </c>
      <c r="P197" s="30" t="s">
        <v>335</v>
      </c>
      <c r="Q197" s="19"/>
      <c r="R197" s="19"/>
      <c r="S197" s="30"/>
      <c r="T197" s="19"/>
      <c r="U197" s="19"/>
      <c r="V197" s="30"/>
      <c r="W197" s="19"/>
      <c r="X197" s="19"/>
      <c r="Y197" s="30"/>
      <c r="Z197" s="19"/>
      <c r="AA197" s="19"/>
      <c r="AB197" s="19"/>
      <c r="AC197" s="19"/>
      <c r="AD197" s="19"/>
      <c r="AE197" s="19"/>
      <c r="AF197" s="19"/>
      <c r="AG197" s="19"/>
      <c r="AH197" s="19"/>
      <c r="AI197" s="19"/>
      <c r="AJ197" s="19"/>
      <c r="AK197" s="19"/>
      <c r="AL197" s="19"/>
      <c r="AM197" s="19"/>
      <c r="AN197" s="19"/>
      <c r="AO197" s="19"/>
      <c r="AP197" s="19"/>
      <c r="AQ197" s="19"/>
      <c r="AR197" s="19"/>
      <c r="AS197" s="19"/>
      <c r="AT197" s="19"/>
    </row>
    <row r="198" spans="1:73" x14ac:dyDescent="0.35">
      <c r="A198" s="18" t="s">
        <v>354</v>
      </c>
      <c r="B198" s="18" t="s">
        <v>109</v>
      </c>
      <c r="C198" s="143" t="str">
        <f>IF(VLOOKUP(D198,Table16[[#All],[Player]:[2024 Card Info]],7,FALSE)&lt;&gt;"",VLOOKUP(D198,Table16[[#All],[Player]:[2024 Card Info]],7,FALSE),"")</f>
        <v>5</v>
      </c>
      <c r="D198" s="19" t="s">
        <v>675</v>
      </c>
      <c r="E198" s="20">
        <v>34631</v>
      </c>
      <c r="F198" s="19" t="s">
        <v>676</v>
      </c>
      <c r="G198" s="19" t="s">
        <v>677</v>
      </c>
      <c r="H198" s="26" t="s">
        <v>299</v>
      </c>
      <c r="I198" s="26" t="s">
        <v>155</v>
      </c>
      <c r="J198" s="18" t="s">
        <v>354</v>
      </c>
      <c r="K198" s="18" t="s">
        <v>229</v>
      </c>
      <c r="L198" s="18" t="s">
        <v>155</v>
      </c>
      <c r="M198" s="19" t="s">
        <v>155</v>
      </c>
      <c r="N198" s="19" t="s">
        <v>354</v>
      </c>
      <c r="O198" s="19" t="s">
        <v>229</v>
      </c>
      <c r="P198" s="19" t="s">
        <v>678</v>
      </c>
      <c r="Q198" s="19" t="s">
        <v>323</v>
      </c>
      <c r="R198" s="19" t="s">
        <v>229</v>
      </c>
      <c r="S198" s="19" t="s">
        <v>155</v>
      </c>
      <c r="T198" s="19" t="s">
        <v>323</v>
      </c>
      <c r="U198" s="19" t="s">
        <v>96</v>
      </c>
      <c r="V198" s="19" t="s">
        <v>155</v>
      </c>
      <c r="W198" s="19" t="s">
        <v>323</v>
      </c>
      <c r="X198" s="19" t="s">
        <v>96</v>
      </c>
      <c r="Y198" s="19" t="s">
        <v>155</v>
      </c>
      <c r="Z198" s="19" t="s">
        <v>354</v>
      </c>
      <c r="AA198" s="19" t="s">
        <v>96</v>
      </c>
      <c r="AB198" s="19" t="s">
        <v>422</v>
      </c>
      <c r="AC198" s="19">
        <v>0</v>
      </c>
      <c r="AD198" s="19">
        <v>0</v>
      </c>
      <c r="AE198" s="19">
        <v>0</v>
      </c>
      <c r="AF198" s="19">
        <v>0</v>
      </c>
      <c r="AG198" s="19">
        <v>0</v>
      </c>
      <c r="AH198" s="19">
        <v>0</v>
      </c>
      <c r="AI198" s="19">
        <v>0</v>
      </c>
      <c r="AJ198" s="19">
        <v>0</v>
      </c>
      <c r="AK198" s="19">
        <v>0</v>
      </c>
      <c r="AL198" s="19">
        <v>0</v>
      </c>
      <c r="AM198" s="19">
        <v>0</v>
      </c>
      <c r="AN198" s="19">
        <v>0</v>
      </c>
      <c r="AO198" s="19">
        <v>0</v>
      </c>
      <c r="AP198" s="19">
        <v>0</v>
      </c>
      <c r="AQ198" s="19">
        <v>0</v>
      </c>
      <c r="AR198" s="19">
        <v>0</v>
      </c>
      <c r="AS198" s="19">
        <v>0</v>
      </c>
      <c r="AT198" s="19">
        <v>0</v>
      </c>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row>
    <row r="199" spans="1:73" s="25" customFormat="1" x14ac:dyDescent="0.35">
      <c r="A199" s="18" t="s">
        <v>354</v>
      </c>
      <c r="B199" s="18" t="s">
        <v>325</v>
      </c>
      <c r="C199" s="143" t="str">
        <f>IF(VLOOKUP(D199,Table16[[#All],[Player]:[2024 Card Info]],7,FALSE)&lt;&gt;"",VLOOKUP(D199,Table16[[#All],[Player]:[2024 Card Info]],7,FALSE),"")</f>
        <v>4</v>
      </c>
      <c r="D199" s="22" t="s">
        <v>687</v>
      </c>
      <c r="E199" s="23">
        <v>36450</v>
      </c>
      <c r="F199" s="24" t="s">
        <v>83</v>
      </c>
      <c r="G199" s="22" t="s">
        <v>83</v>
      </c>
      <c r="H199" s="26" t="s">
        <v>331</v>
      </c>
      <c r="I199" s="26" t="s">
        <v>154</v>
      </c>
      <c r="J199" s="18" t="s">
        <v>327</v>
      </c>
      <c r="K199" s="18" t="s">
        <v>326</v>
      </c>
      <c r="L199" s="18" t="s">
        <v>297</v>
      </c>
    </row>
    <row r="200" spans="1:73" x14ac:dyDescent="0.35">
      <c r="A200" s="18" t="s">
        <v>299</v>
      </c>
      <c r="B200" s="18" t="s">
        <v>1124</v>
      </c>
      <c r="C200" s="143" t="str">
        <f>IF(VLOOKUP(D200,Table16[[#All],[Player]:[2024 Card Info]],7,FALSE)&lt;&gt;"",VLOOKUP(D200,Table16[[#All],[Player]:[2024 Card Info]],7,FALSE),"")</f>
        <v>40</v>
      </c>
      <c r="D200" s="19" t="s">
        <v>679</v>
      </c>
      <c r="E200" s="20">
        <v>34261</v>
      </c>
      <c r="F200" s="19" t="s">
        <v>443</v>
      </c>
      <c r="G200" s="19" t="s">
        <v>680</v>
      </c>
      <c r="H200" s="26" t="s">
        <v>354</v>
      </c>
      <c r="I200" s="26" t="s">
        <v>929</v>
      </c>
      <c r="J200" s="18" t="s">
        <v>331</v>
      </c>
      <c r="K200" s="18" t="s">
        <v>116</v>
      </c>
      <c r="L200" s="18" t="s">
        <v>681</v>
      </c>
      <c r="M200" s="19" t="s">
        <v>682</v>
      </c>
      <c r="N200" s="19" t="s">
        <v>299</v>
      </c>
      <c r="O200" s="19" t="s">
        <v>116</v>
      </c>
      <c r="P200" s="19" t="s">
        <v>683</v>
      </c>
      <c r="Q200" s="19" t="s">
        <v>299</v>
      </c>
      <c r="R200" s="19" t="s">
        <v>116</v>
      </c>
      <c r="S200" s="19" t="s">
        <v>684</v>
      </c>
      <c r="T200" s="19" t="s">
        <v>299</v>
      </c>
      <c r="U200" s="19" t="s">
        <v>116</v>
      </c>
      <c r="V200" s="19" t="s">
        <v>301</v>
      </c>
      <c r="W200" s="19" t="s">
        <v>331</v>
      </c>
      <c r="X200" s="19" t="s">
        <v>116</v>
      </c>
      <c r="Y200" s="19" t="s">
        <v>301</v>
      </c>
      <c r="Z200" s="19" t="s">
        <v>327</v>
      </c>
      <c r="AA200" s="19" t="s">
        <v>116</v>
      </c>
      <c r="AB200" s="19" t="s">
        <v>328</v>
      </c>
      <c r="AC200" s="19">
        <v>0</v>
      </c>
      <c r="AD200" s="19">
        <v>0</v>
      </c>
      <c r="AE200" s="19">
        <v>0</v>
      </c>
      <c r="AF200" s="19">
        <v>0</v>
      </c>
      <c r="AG200" s="19">
        <v>0</v>
      </c>
      <c r="AH200" s="19">
        <v>0</v>
      </c>
      <c r="AI200" s="19">
        <v>0</v>
      </c>
      <c r="AJ200" s="19">
        <v>0</v>
      </c>
      <c r="AK200" s="19">
        <v>0</v>
      </c>
      <c r="AL200" s="19">
        <v>0</v>
      </c>
      <c r="AM200" s="19">
        <v>0</v>
      </c>
      <c r="AN200" s="19">
        <v>0</v>
      </c>
      <c r="AO200" s="19">
        <v>0</v>
      </c>
      <c r="AP200" s="19">
        <v>0</v>
      </c>
      <c r="AQ200" s="19">
        <v>0</v>
      </c>
      <c r="AR200" s="19">
        <v>0</v>
      </c>
      <c r="AS200" s="19">
        <v>0</v>
      </c>
      <c r="AT200" s="19">
        <v>0</v>
      </c>
    </row>
    <row r="201" spans="1:73" ht="12.75" customHeight="1" x14ac:dyDescent="0.35">
      <c r="A201" s="18" t="s">
        <v>299</v>
      </c>
      <c r="B201" s="18" t="s">
        <v>916</v>
      </c>
      <c r="C201" s="143" t="str">
        <f>IF(VLOOKUP(D201,Table16[[#All],[Player]:[2024 Card Info]],7,FALSE)&lt;&gt;"",VLOOKUP(D201,Table16[[#All],[Player]:[2024 Card Info]],7,FALSE),"")</f>
        <v>04</v>
      </c>
      <c r="D201" s="26" t="s">
        <v>685</v>
      </c>
      <c r="E201" s="27">
        <v>36341</v>
      </c>
      <c r="F201" s="26" t="s">
        <v>566</v>
      </c>
      <c r="G201" s="26" t="s">
        <v>349</v>
      </c>
      <c r="H201" s="26" t="s">
        <v>345</v>
      </c>
      <c r="I201" s="26" t="s">
        <v>297</v>
      </c>
      <c r="J201" s="18" t="s">
        <v>327</v>
      </c>
      <c r="K201" s="18" t="s">
        <v>206</v>
      </c>
      <c r="L201" s="18" t="s">
        <v>335</v>
      </c>
      <c r="M201" s="26" t="s">
        <v>335</v>
      </c>
      <c r="N201" s="27"/>
      <c r="O201" s="27"/>
      <c r="P201" s="27"/>
      <c r="Q201" s="27"/>
      <c r="R201" s="29"/>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row>
    <row r="202" spans="1:73" s="25" customFormat="1" ht="12.75" customHeight="1" x14ac:dyDescent="0.35">
      <c r="A202" s="18" t="s">
        <v>323</v>
      </c>
      <c r="B202" s="18" t="s">
        <v>285</v>
      </c>
      <c r="C202" s="143" t="str">
        <f>IF(VLOOKUP(D202,Table16[[#All],[Player]:[2024 Card Info]],7,FALSE)&lt;&gt;"",VLOOKUP(D202,Table16[[#All],[Player]:[2024 Card Info]],7,FALSE),"")</f>
        <v>0</v>
      </c>
      <c r="D202" s="19" t="s">
        <v>688</v>
      </c>
      <c r="E202" s="20">
        <v>35011</v>
      </c>
      <c r="F202" s="19" t="s">
        <v>425</v>
      </c>
      <c r="G202" s="19" t="s">
        <v>425</v>
      </c>
      <c r="H202" s="26" t="s">
        <v>345</v>
      </c>
      <c r="I202" s="26" t="s">
        <v>154</v>
      </c>
      <c r="J202" s="18" t="s">
        <v>323</v>
      </c>
      <c r="K202" s="18" t="s">
        <v>190</v>
      </c>
      <c r="L202" s="18" t="s">
        <v>149</v>
      </c>
      <c r="M202" s="19" t="s">
        <v>154</v>
      </c>
      <c r="N202" s="19" t="s">
        <v>323</v>
      </c>
      <c r="O202" s="19" t="s">
        <v>419</v>
      </c>
      <c r="P202" s="19" t="s">
        <v>346</v>
      </c>
      <c r="Q202" s="19" t="s">
        <v>323</v>
      </c>
      <c r="R202" s="19" t="s">
        <v>190</v>
      </c>
      <c r="S202" s="19" t="s">
        <v>149</v>
      </c>
      <c r="T202" s="19" t="s">
        <v>354</v>
      </c>
      <c r="U202" s="19" t="s">
        <v>190</v>
      </c>
      <c r="V202" s="19" t="s">
        <v>154</v>
      </c>
      <c r="W202" s="19"/>
      <c r="X202" s="19"/>
      <c r="Y202" s="19"/>
      <c r="Z202" s="19">
        <v>0</v>
      </c>
      <c r="AA202" s="19">
        <v>0</v>
      </c>
      <c r="AB202" s="19">
        <v>0</v>
      </c>
      <c r="AC202" s="19">
        <v>0</v>
      </c>
      <c r="AD202" s="19">
        <v>0</v>
      </c>
      <c r="AE202" s="19">
        <v>0</v>
      </c>
      <c r="AF202" s="19">
        <v>0</v>
      </c>
      <c r="AG202" s="19">
        <v>0</v>
      </c>
      <c r="AH202" s="19">
        <v>0</v>
      </c>
      <c r="AI202" s="19">
        <v>0</v>
      </c>
      <c r="AJ202" s="19">
        <v>0</v>
      </c>
      <c r="AK202" s="19">
        <v>0</v>
      </c>
      <c r="AL202" s="19">
        <v>0</v>
      </c>
      <c r="AM202" s="19">
        <v>0</v>
      </c>
      <c r="AN202" s="19">
        <v>0</v>
      </c>
      <c r="AO202" s="19">
        <v>0</v>
      </c>
      <c r="AP202" s="19">
        <v>0</v>
      </c>
      <c r="AQ202" s="19">
        <v>0</v>
      </c>
      <c r="AR202" s="19">
        <v>0</v>
      </c>
      <c r="AS202" s="19">
        <v>0</v>
      </c>
      <c r="AT202" s="19">
        <v>0</v>
      </c>
      <c r="AU202"/>
      <c r="AV202"/>
      <c r="AW202"/>
      <c r="AX202"/>
      <c r="AY202"/>
      <c r="AZ202"/>
      <c r="BA202"/>
      <c r="BB202"/>
      <c r="BC202"/>
      <c r="BD202"/>
      <c r="BE202"/>
      <c r="BF202"/>
      <c r="BG202"/>
      <c r="BH202"/>
      <c r="BI202"/>
      <c r="BJ202"/>
      <c r="BK202"/>
      <c r="BL202"/>
      <c r="BM202"/>
      <c r="BN202"/>
      <c r="BO202"/>
      <c r="BP202"/>
      <c r="BQ202"/>
      <c r="BR202"/>
      <c r="BS202"/>
      <c r="BT202"/>
      <c r="BU202"/>
    </row>
    <row r="203" spans="1:73" x14ac:dyDescent="0.35">
      <c r="A203" s="19" t="s">
        <v>327</v>
      </c>
      <c r="B203" s="26" t="s">
        <v>3518</v>
      </c>
      <c r="C203" s="144" t="str">
        <f>IF(VLOOKUP(D203,Table16[[#All],[Player]:[2024 Card Info]],7,FALSE)&lt;&gt;"",VLOOKUP(D203,Table16[[#All],[Player]:[2024 Card Info]],7,FALSE),"")</f>
        <v>00</v>
      </c>
      <c r="D203" s="19" t="s">
        <v>690</v>
      </c>
      <c r="E203" s="27">
        <v>36761</v>
      </c>
      <c r="F203" s="28" t="s">
        <v>160</v>
      </c>
      <c r="G203" s="28" t="s">
        <v>88</v>
      </c>
      <c r="H203" s="26" t="s">
        <v>327</v>
      </c>
      <c r="I203" s="26" t="s">
        <v>328</v>
      </c>
    </row>
    <row r="204" spans="1:73" x14ac:dyDescent="0.35">
      <c r="A204" s="18"/>
      <c r="B204" s="18"/>
      <c r="C204" s="143"/>
      <c r="D204" s="19"/>
      <c r="E204" s="20"/>
      <c r="F204" s="19"/>
      <c r="G204" s="19"/>
      <c r="H204" t="s">
        <v>4284</v>
      </c>
      <c r="I204" t="s">
        <v>4284</v>
      </c>
      <c r="J204" s="18"/>
      <c r="K204" s="18"/>
      <c r="L204" s="18"/>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row>
    <row r="205" spans="1:73" x14ac:dyDescent="0.35">
      <c r="A205" t="s">
        <v>3560</v>
      </c>
      <c r="B205" t="s">
        <v>452</v>
      </c>
      <c r="C205" s="143"/>
      <c r="D205" t="s">
        <v>3909</v>
      </c>
      <c r="E205" s="40">
        <v>36661</v>
      </c>
      <c r="F205" t="s">
        <v>4032</v>
      </c>
      <c r="G205" s="102" t="s">
        <v>5146</v>
      </c>
      <c r="H205" t="str">
        <f>IF(ISBLANK(VLOOKUP(TRIM(D205),ALL_SOMIFA!$A$1:$V$2737,8,FALSE)),"",IF(ISERROR(VLOOKUP(TRIM(D205),ALL_SOMIFA!$A$1:$V$2737,8,FALSE))," ",VLOOKUP(TRIM(D205),ALL_SOMIFA!$A$1:$V$2737,8,FALSE)))</f>
        <v/>
      </c>
      <c r="I205" t="str">
        <f>IF(ISBLANK(VLOOKUP(TRIM(D205),ALL_SOMIFA!$A$1:$V$2737,9,FALSE)),"",IF(ISERROR(VLOOKUP(TRIM(D205),ALL_SOMIFA!$A$1:$V$2737,9,FALSE))," ",VLOOKUP(TRIM(D205),ALL_SOMIFA!$A$1:$V$2737,9,FALSE)))</f>
        <v/>
      </c>
      <c r="J205" t="str">
        <f>IF(ISBLANK(VLOOKUP(TRIM(D205),ALL_SOMIFA!$A$1:$V$2737,10,FALSE)),"",IF(ISERROR(VLOOKUP(TRIM(D205),ALL_SOMIFA!$A$1:$V$2737,10,FALSE))," ",VLOOKUP(TRIM(D205),ALL_SOMIFA!$A$1:$V$2737,10,FALSE)))</f>
        <v/>
      </c>
      <c r="K205" t="str">
        <f>IF(ISBLANK(VLOOKUP(TRIM(D205),ALL_SOMIFA!$A$1:$V$2737,11,FALSE)),"",IF(ISERROR(VLOOKUP(TRIM(D205),ALL_SOMIFA!$A$1:$V$2737,11,FALSE))," ",VLOOKUP(TRIM(D205),ALL_SOMIFA!$A$1:$V$2737,11,FALSE)))</f>
        <v/>
      </c>
      <c r="L205" t="str">
        <f>IF(ISBLANK(VLOOKUP(TRIM(D205),ALL_SOMIFA!$A$1:$V$2737,12,FALSE)),"",IF(ISERROR(VLOOKUP(TRIM(D205),ALL_SOMIFA!$A$1:$V$2737,12,FALSE))," ",VLOOKUP(TRIM(D205),ALL_SOMIFA!$A$1:$V$2737,12,FALSE)))</f>
        <v/>
      </c>
      <c r="M205" t="str">
        <f>IF(ISBLANK(VLOOKUP(TRIM(D205),ALL_SOMIFA!$A$1:$V$2737,13,FALSE)),"",IF(ISERROR(VLOOKUP(TRIM(D205),ALL_SOMIFA!$A$1:$V$2737,13,FALSE))," ",VLOOKUP(TRIM(D205),ALL_SOMIFA!$A$1:$V$2737,13,FALSE)))</f>
        <v/>
      </c>
      <c r="N205" t="str">
        <f>IF(ISBLANK(VLOOKUP(TRIM(D205),ALL_SOMIFA!$A$1:$V$2737,14,FALSE)),"",IF(ISERROR(VLOOKUP(TRIM(D205),ALL_SOMIFA!$A$1:$V$2737,14,FALSE))," ",VLOOKUP(TRIM(D205),ALL_SOMIFA!$A$1:$V$2737,14,FALSE)))</f>
        <v/>
      </c>
      <c r="O205" t="str">
        <f>IF(ISBLANK(VLOOKUP(TRIM(D205),ALL_SOMIFA!$A$1:$V$2737,15,FALSE)),"",IF(ISERROR(VLOOKUP(TRIM(D205),ALL_SOMIFA!$A$1:$V$2737,15,FALSE))," ",VLOOKUP(TRIM(D205),ALL_SOMIFA!$A$1:$V$2737,15,FALSE)))</f>
        <v/>
      </c>
      <c r="P205" t="str">
        <f>IF(ISBLANK(VLOOKUP(TRIM(D205),ALL_SOMIFA!$A$1:$V$2737,16,FALSE)),"",IF(ISERROR(VLOOKUP(TRIM(D205),ALL_SOMIFA!$A$1:$V$2737,16,FALSE))," ",VLOOKUP(TRIM(D205),ALL_SOMIFA!$A$1:$V$2737,16,FALSE)))</f>
        <v/>
      </c>
      <c r="Q205" t="str">
        <f>IF(ISBLANK(VLOOKUP(TRIM(D205),ALL_SOMIFA!$A$1:$V$2737,17,FALSE)),"",IF(ISERROR(VLOOKUP(TRIM(D205),ALL_SOMIFA!$A$1:$V$2737,17,FALSE))," ",VLOOKUP(TRIM(D205),ALL_SOMIFA!$A$1:$V$2737,17,FALSE)))</f>
        <v/>
      </c>
      <c r="R205" t="str">
        <f>IF(ISBLANK(VLOOKUP(TRIM(D205),ALL_SOMIFA!$A$1:$V$2737,18,FALSE)),"",IF(ISERROR(VLOOKUP(TRIM(D205),ALL_SOMIFA!$A$1:$V$2737,18,FALSE))," ",VLOOKUP(TRIM(D205),ALL_SOMIFA!$A$1:$V$2737,18,FALSE)))</f>
        <v/>
      </c>
      <c r="S205" t="str">
        <f>IF(ISBLANK(VLOOKUP(TRIM(D205),ALL_SOMIFA!$A$1:$V$2737,19,FALSE)),"",IF(ISERROR(VLOOKUP(TRIM(D205),ALL_SOMIFA!$A$1:$V$2737,19,FALSE))," ",VLOOKUP(TRIM(D205),ALL_SOMIFA!$A$1:$V$2737,19,FALSE)))</f>
        <v/>
      </c>
      <c r="T205" t="str">
        <f>IF(ISBLANK(VLOOKUP(TRIM(D205),ALL_SOMIFA!$A$1:$V$2737,20,FALSE)),"",IF(ISERROR(VLOOKUP(TRIM(D205),ALL_SOMIFA!$A$1:$V$2737,20,FALSE))," ",VLOOKUP(TRIM(D205),ALL_SOMIFA!$A$1:$V$2737,20,FALSE)))</f>
        <v/>
      </c>
      <c r="U205" t="str">
        <f>IF(ISBLANK(VLOOKUP(TRIM(D205),ALL_SOMIFA!$A$1:$V$2737,21,FALSE)),"",IF(ISERROR(VLOOKUP(TRIM(D205),ALL_SOMIFA!$A$1:$V$2737,21,FALSE))," ",VLOOKUP(TRIM(D205),ALL_SOMIFA!$A$1:$V$2737,21,FALSE)))</f>
        <v/>
      </c>
      <c r="V205" t="str">
        <f>IF(ISBLANK(VLOOKUP(TRIM(D205),ALL_SOMIFA!$A$1:$V$2737,22,FALSE)),"",IF(ISERROR(VLOOKUP(TRIM(D205),ALL_SOMIFA!$A$1:$V$2737,22,FALSE))," ",VLOOKUP(TRIM(D205),ALL_SOMIFA!$A$1:$V$2737,22,FALSE)))</f>
        <v/>
      </c>
    </row>
    <row r="206" spans="1:73" s="25" customFormat="1" x14ac:dyDescent="0.35">
      <c r="A206" s="18" t="s">
        <v>410</v>
      </c>
      <c r="B206" s="18" t="s">
        <v>109</v>
      </c>
      <c r="C206" s="143" t="str">
        <f>IF(VLOOKUP(D206,Table16[[#All],[Player]:[2024 Card Info]],7,FALSE)&lt;&gt;"",VLOOKUP(D206,Table16[[#All],[Player]:[2024 Card Info]],7,FALSE),"")</f>
        <v/>
      </c>
      <c r="D206" s="19" t="s">
        <v>567</v>
      </c>
      <c r="E206" s="20">
        <v>34978</v>
      </c>
      <c r="F206" s="19" t="s">
        <v>188</v>
      </c>
      <c r="G206" s="19" t="s">
        <v>282</v>
      </c>
      <c r="H206" s="26" t="s">
        <v>413</v>
      </c>
      <c r="I206" s="26"/>
      <c r="J206" s="18" t="s">
        <v>413</v>
      </c>
      <c r="K206" s="18" t="s">
        <v>165</v>
      </c>
      <c r="L206" s="18"/>
      <c r="M206" s="19"/>
      <c r="N206" s="19" t="s">
        <v>568</v>
      </c>
      <c r="O206" s="19" t="s">
        <v>165</v>
      </c>
      <c r="P206" s="19" t="s">
        <v>79</v>
      </c>
      <c r="Q206" s="19" t="s">
        <v>569</v>
      </c>
      <c r="R206" s="19" t="s">
        <v>165</v>
      </c>
      <c r="S206" s="19">
        <v>0</v>
      </c>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row>
    <row r="207" spans="1:73" ht="12.75" customHeight="1" x14ac:dyDescent="0.35">
      <c r="A207" s="18" t="s">
        <v>802</v>
      </c>
      <c r="B207" s="18" t="s">
        <v>3530</v>
      </c>
      <c r="C207" s="143" t="str">
        <f>IF(VLOOKUP(D207,Table16[[#All],[Player]:[2024 Card Info]],7,FALSE)&lt;&gt;"",VLOOKUP(D207,Table16[[#All],[Player]:[2024 Card Info]],7,FALSE),"")</f>
        <v/>
      </c>
      <c r="D207" s="26" t="s">
        <v>692</v>
      </c>
      <c r="E207" s="27">
        <v>35758</v>
      </c>
      <c r="F207" s="26" t="s">
        <v>218</v>
      </c>
      <c r="G207" s="26" t="s">
        <v>102</v>
      </c>
      <c r="H207" s="26" t="s">
        <v>362</v>
      </c>
      <c r="I207" s="26"/>
      <c r="J207" s="18" t="s">
        <v>362</v>
      </c>
      <c r="K207" s="18" t="s">
        <v>165</v>
      </c>
      <c r="L207" s="18"/>
      <c r="M207" s="19"/>
      <c r="N207" s="27"/>
      <c r="O207" s="27"/>
      <c r="P207" s="27"/>
      <c r="Q207" s="27"/>
      <c r="R207" s="29"/>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row>
    <row r="208" spans="1:73" x14ac:dyDescent="0.35">
      <c r="A208" s="19" t="s">
        <v>366</v>
      </c>
      <c r="B208" s="26" t="s">
        <v>143</v>
      </c>
      <c r="C208" s="144" t="str">
        <f>IF(VLOOKUP(D208,Table16[[#All],[Player]:[2024 Card Info]],7,FALSE)&lt;&gt;"",VLOOKUP(D208,Table16[[#All],[Player]:[2024 Card Info]],7,FALSE),"")</f>
        <v/>
      </c>
      <c r="D208" s="19" t="s">
        <v>693</v>
      </c>
      <c r="E208" s="27">
        <v>34772</v>
      </c>
      <c r="F208" s="28" t="s">
        <v>391</v>
      </c>
      <c r="G208" s="28" t="s">
        <v>200</v>
      </c>
      <c r="H208" s="26" t="s">
        <v>365</v>
      </c>
      <c r="I208" s="26"/>
    </row>
    <row r="209" spans="1:46" x14ac:dyDescent="0.35">
      <c r="A209" s="19"/>
      <c r="B209" s="19"/>
      <c r="C209" s="143"/>
      <c r="D209" s="19"/>
      <c r="E209" s="39"/>
      <c r="F209" s="19"/>
      <c r="G209" s="19"/>
      <c r="H209" s="26"/>
      <c r="I209" s="26" t="s">
        <v>4284</v>
      </c>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row>
    <row r="210" spans="1:46" ht="17.649999999999999" x14ac:dyDescent="0.5">
      <c r="C210" s="146"/>
      <c r="E210" s="10" t="s">
        <v>70</v>
      </c>
      <c r="F210" s="11" t="s">
        <v>71</v>
      </c>
      <c r="G210" s="11" t="s">
        <v>72</v>
      </c>
      <c r="H210" s="94"/>
      <c r="I210" s="94" t="s">
        <v>73</v>
      </c>
      <c r="L210" s="19"/>
      <c r="M210" s="11"/>
      <c r="N210" s="19"/>
      <c r="O210" s="16" t="str">
        <f>IF(ISERROR(VLOOKUP(TRIM(B210),#REF!,11,FALSE())),"",VLOOKUP(TRIM(B210),#REF!,11,FALSE()))</f>
        <v/>
      </c>
      <c r="P210" s="16" t="str">
        <f>IF(ISERROR(VLOOKUP(TRIM(B210),#REF!,12,FALSE())),"",VLOOKUP(TRIM(B210),#REF!,12,FALSE()))</f>
        <v/>
      </c>
      <c r="Q210" s="16" t="str">
        <f>IF(ISERROR(VLOOKUP(TRIM(B210),#REF!,13,FALSE())),"",VLOOKUP(TRIM(B210),#REF!,13,FALSE()))</f>
        <v/>
      </c>
      <c r="R210" s="16" t="str">
        <f>IF(ISERROR(VLOOKUP(TRIM(B210),#REF!,14,FALSE())),"",VLOOKUP(TRIM(B210),#REF!,14,FALSE()))</f>
        <v/>
      </c>
      <c r="S210" s="16" t="str">
        <f>IF(ISERROR(VLOOKUP(TRIM(B210),#REF!,15,FALSE())),"",VLOOKUP(TRIM(B210),#REF!,15,FALSE()))</f>
        <v/>
      </c>
      <c r="T210" s="16" t="str">
        <f>IF(ISERROR(VLOOKUP(TRIM(B210),#REF!,16,FALSE())),"",VLOOKUP(TRIM(B210),#REF!,16,FALSE()))</f>
        <v/>
      </c>
      <c r="U210" s="15"/>
      <c r="V210" s="8"/>
      <c r="X210" t="str">
        <f>IF(ISERROR(VLOOKUP(TRIM(B210),#REF!,20,FALSE())),"",VLOOKUP(TRIM(B210),#REF!,20,FALSE()))</f>
        <v/>
      </c>
      <c r="Y210" t="str">
        <f>IF(ISERROR(VLOOKUP(TRIM(B210),#REF!,21,FALSE())),"",VLOOKUP(TRIM(B210),#REF!,21,FALSE()))</f>
        <v/>
      </c>
      <c r="Z210" t="str">
        <f>IF(ISERROR(VLOOKUP(TRIM(B210),#REF!,22,FALSE())),"",VLOOKUP(TRIM(B210),#REF!,22,FALSE()))</f>
        <v/>
      </c>
      <c r="AA210" t="str">
        <f>IF(ISERROR(VLOOKUP(TRIM(B210),#REF!,20,FALSE())),"",VLOOKUP(TRIM(B210),#REF!,20,FALSE()))</f>
        <v/>
      </c>
      <c r="AB210" t="str">
        <f>IF(ISERROR(VLOOKUP(TRIM(B210),#REF!,21,FALSE())),"",VLOOKUP(TRIM(B210),#REF!,21,FALSE()))</f>
        <v/>
      </c>
      <c r="AC210" t="str">
        <f>IF(ISERROR(VLOOKUP(TRIM(B210),#REF!,22,FALSE())),"",VLOOKUP(TRIM(B210),#REF!,22,FALSE()))</f>
        <v/>
      </c>
      <c r="AD210" t="str">
        <f>IF(ISERROR(VLOOKUP(TRIM(B210),#REF!,23,FALSE())),"",VLOOKUP(TRIM(B210),#REF!,23,FALSE()))</f>
        <v/>
      </c>
      <c r="AE210" t="str">
        <f>IF(ISERROR(VLOOKUP(TRIM(B210),#REF!,24,FALSE())),"",VLOOKUP(TRIM(B210),#REF!,24,FALSE()))</f>
        <v/>
      </c>
      <c r="AF210" t="str">
        <f>IF(ISERROR(VLOOKUP(TRIM(B210),#REF!,25,FALSE())),"",VLOOKUP(TRIM(B210),#REF!,25,FALSE()))</f>
        <v/>
      </c>
      <c r="AQ210" s="8"/>
      <c r="AR210" s="8"/>
      <c r="AT210" s="8"/>
    </row>
    <row r="211" spans="1:46" ht="17.649999999999999" x14ac:dyDescent="0.5">
      <c r="A211" s="12" t="s">
        <v>694</v>
      </c>
      <c r="C211" s="145"/>
      <c r="E211" s="13">
        <f>COUNTA(D214:D279)</f>
        <v>56</v>
      </c>
      <c r="F211" s="14">
        <f>COUNTIF(A214:A279,"*HB*")</f>
        <v>3</v>
      </c>
      <c r="G211" s="14">
        <f>COUNTIF(A214:A279,"*KOR*")+COUNTIF(A214:A279,"*LK*")</f>
        <v>2</v>
      </c>
      <c r="H211" s="95"/>
      <c r="I211" s="95">
        <f>COUNTIF(A214:A279,"*PR*")+COUNTIF(A214:A279,"*LP*")</f>
        <v>1</v>
      </c>
      <c r="J211" s="12"/>
      <c r="L211" s="19"/>
      <c r="M211" s="14"/>
      <c r="N211" s="7"/>
      <c r="O211" s="16" t="str">
        <f>IF(ISERROR(VLOOKUP(TRIM(B211),#REF!,11,FALSE())),"",VLOOKUP(TRIM(B211),#REF!,11,FALSE()))</f>
        <v/>
      </c>
      <c r="P211" s="16" t="str">
        <f>IF(ISERROR(VLOOKUP(TRIM(B211),#REF!,12,FALSE())),"",VLOOKUP(TRIM(B211),#REF!,12,FALSE()))</f>
        <v/>
      </c>
      <c r="Q211" s="16" t="str">
        <f>IF(ISERROR(VLOOKUP(TRIM(B211),#REF!,13,FALSE())),"",VLOOKUP(TRIM(B211),#REF!,13,FALSE()))</f>
        <v/>
      </c>
      <c r="R211" s="16" t="str">
        <f>IF(ISERROR(VLOOKUP(TRIM(B211),#REF!,14,FALSE())),"",VLOOKUP(TRIM(B211),#REF!,14,FALSE()))</f>
        <v/>
      </c>
      <c r="S211" s="16" t="str">
        <f>IF(ISERROR(VLOOKUP(TRIM(B211),#REF!,15,FALSE())),"",VLOOKUP(TRIM(B211),#REF!,15,FALSE()))</f>
        <v/>
      </c>
      <c r="T211" s="16" t="str">
        <f>IF(ISERROR(VLOOKUP(TRIM(B211),#REF!,16,FALSE())),"",VLOOKUP(TRIM(B211),#REF!,16,FALSE()))</f>
        <v/>
      </c>
      <c r="U211" s="16"/>
      <c r="V211" s="8"/>
      <c r="X211" t="str">
        <f>IF(ISERROR(VLOOKUP(TRIM(B211),#REF!,20,FALSE())),"",VLOOKUP(TRIM(B211),#REF!,20,FALSE()))</f>
        <v/>
      </c>
      <c r="Y211" t="str">
        <f>IF(ISERROR(VLOOKUP(TRIM(B211),#REF!,21,FALSE())),"",VLOOKUP(TRIM(B211),#REF!,21,FALSE()))</f>
        <v/>
      </c>
      <c r="Z211" t="str">
        <f>IF(ISERROR(VLOOKUP(TRIM(B211),#REF!,22,FALSE())),"",VLOOKUP(TRIM(B211),#REF!,22,FALSE()))</f>
        <v/>
      </c>
      <c r="AA211" t="str">
        <f>IF(ISERROR(VLOOKUP(TRIM(B211),#REF!,20,FALSE())),"",VLOOKUP(TRIM(B211),#REF!,20,FALSE()))</f>
        <v/>
      </c>
      <c r="AB211" t="str">
        <f>IF(ISERROR(VLOOKUP(TRIM(B211),#REF!,21,FALSE())),"",VLOOKUP(TRIM(B211),#REF!,21,FALSE()))</f>
        <v/>
      </c>
      <c r="AC211" t="str">
        <f>IF(ISERROR(VLOOKUP(TRIM(B211),#REF!,22,FALSE())),"",VLOOKUP(TRIM(B211),#REF!,22,FALSE()))</f>
        <v/>
      </c>
      <c r="AD211" t="str">
        <f>IF(ISERROR(VLOOKUP(TRIM(B211),#REF!,23,FALSE())),"",VLOOKUP(TRIM(B211),#REF!,23,FALSE()))</f>
        <v/>
      </c>
      <c r="AE211" t="str">
        <f>IF(ISERROR(VLOOKUP(TRIM(B211),#REF!,24,FALSE())),"",VLOOKUP(TRIM(B211),#REF!,24,FALSE()))</f>
        <v/>
      </c>
      <c r="AF211" t="str">
        <f>IF(ISERROR(VLOOKUP(TRIM(B211),#REF!,25,FALSE())),"",VLOOKUP(TRIM(B211),#REF!,25,FALSE()))</f>
        <v/>
      </c>
      <c r="AP211" s="15"/>
    </row>
    <row r="212" spans="1:46" ht="13.15" customHeight="1" x14ac:dyDescent="0.5">
      <c r="A212" s="16" t="s">
        <v>5371</v>
      </c>
      <c r="B212" s="16"/>
      <c r="C212" s="143"/>
      <c r="F212" s="14"/>
      <c r="G212" s="14"/>
      <c r="H212" s="95"/>
      <c r="I212" s="95" t="s">
        <v>4284</v>
      </c>
      <c r="J212" s="16"/>
      <c r="K212" s="16"/>
      <c r="L212" s="16"/>
      <c r="M212" s="14"/>
      <c r="N212" s="14"/>
      <c r="O212" s="26" t="str">
        <f>IF(ISERROR(VLOOKUP(TRIM(D212),#REF!,8,FALSE())),"",VLOOKUP(TRIM(D212),#REF!,8,FALSE()))</f>
        <v/>
      </c>
      <c r="P212" s="14"/>
      <c r="Q212" s="14"/>
      <c r="R212" s="16"/>
      <c r="S212" s="16" t="str">
        <f>IF(ISERROR(VLOOKUP(TRIM(D212),#REF!,11,FALSE())),"",VLOOKUP(TRIM(D212),#REF!,11,FALSE()))</f>
        <v/>
      </c>
      <c r="T212" s="16" t="str">
        <f>IF(ISERROR(VLOOKUP(TRIM(D212),#REF!,12,FALSE())),"",VLOOKUP(TRIM(D212),#REF!,12,FALSE()))</f>
        <v/>
      </c>
      <c r="U212" s="16" t="str">
        <f>IF(ISERROR(VLOOKUP(TRIM(D212),#REF!,13,FALSE())),"",VLOOKUP(TRIM(D212),#REF!,13,FALSE()))</f>
        <v/>
      </c>
      <c r="V212" s="16" t="str">
        <f>IF(ISERROR(VLOOKUP(TRIM(D212),#REF!,14,FALSE())),"",VLOOKUP(TRIM(D212),#REF!,14,FALSE()))</f>
        <v/>
      </c>
      <c r="W212" s="16" t="str">
        <f>IF(ISERROR(VLOOKUP(TRIM(D212),#REF!,15,FALSE())),"",VLOOKUP(TRIM(D212),#REF!,15,FALSE()))</f>
        <v/>
      </c>
      <c r="X212" s="16" t="str">
        <f>IF(ISERROR(VLOOKUP(TRIM(D212),#REF!,16,FALSE())),"",VLOOKUP(TRIM(D212),#REF!,16,FALSE()))</f>
        <v/>
      </c>
      <c r="Y212" s="16"/>
      <c r="Z212" s="14"/>
      <c r="AA212" s="14"/>
      <c r="AB212" t="str">
        <f>IF(ISERROR(VLOOKUP(TRIM(D212),#REF!,20,FALSE())),"",VLOOKUP(TRIM(D212),#REF!,20,FALSE()))</f>
        <v/>
      </c>
      <c r="AC212" t="str">
        <f>IF(ISERROR(VLOOKUP(TRIM(D212),#REF!,21,FALSE())),"",VLOOKUP(TRIM(D212),#REF!,21,FALSE()))</f>
        <v/>
      </c>
      <c r="AD212" t="str">
        <f>IF(ISERROR(VLOOKUP(TRIM(D212),#REF!,22,FALSE())),"",VLOOKUP(TRIM(D212),#REF!,22,FALSE()))</f>
        <v/>
      </c>
      <c r="AE212" t="str">
        <f>IF(ISERROR(VLOOKUP(TRIM(D212),#REF!,20,FALSE())),"",VLOOKUP(TRIM(D212),#REF!,20,FALSE()))</f>
        <v/>
      </c>
      <c r="AF212" t="str">
        <f>IF(ISERROR(VLOOKUP(TRIM(D212),#REF!,21,FALSE())),"",VLOOKUP(TRIM(D212),#REF!,21,FALSE()))</f>
        <v/>
      </c>
      <c r="AG212" t="str">
        <f>IF(ISERROR(VLOOKUP(TRIM(D212),#REF!,22,FALSE())),"",VLOOKUP(TRIM(D212),#REF!,22,FALSE()))</f>
        <v/>
      </c>
      <c r="AH212" t="str">
        <f>IF(ISERROR(VLOOKUP(TRIM(D212),#REF!,23,FALSE())),"",VLOOKUP(TRIM(D212),#REF!,23,FALSE()))</f>
        <v/>
      </c>
      <c r="AI212" t="str">
        <f>IF(ISERROR(VLOOKUP(TRIM(D212),#REF!,24,FALSE())),"",VLOOKUP(TRIM(D212),#REF!,24,FALSE()))</f>
        <v/>
      </c>
      <c r="AJ212" t="str">
        <f>IF(ISERROR(VLOOKUP(TRIM(D212),#REF!,25,FALSE())),"",VLOOKUP(TRIM(D212),#REF!,25,FALSE()))</f>
        <v/>
      </c>
    </row>
    <row r="213" spans="1:46" s="25" customFormat="1" ht="13.15" x14ac:dyDescent="0.4">
      <c r="A213" s="148" t="s">
        <v>5376</v>
      </c>
      <c r="B213" s="19"/>
      <c r="C213" s="143"/>
      <c r="D213" s="19"/>
      <c r="E213" s="39"/>
      <c r="F213" s="19"/>
      <c r="G213" s="19"/>
      <c r="H213" s="26"/>
      <c r="I213" s="26"/>
      <c r="J213" s="17"/>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row>
    <row r="214" spans="1:46" x14ac:dyDescent="0.35">
      <c r="A214" s="18" t="s">
        <v>77</v>
      </c>
      <c r="B214" s="18" t="s">
        <v>318</v>
      </c>
      <c r="C214" s="143" t="str">
        <f>IF(VLOOKUP(D214,Table16[[#All],[Player]:[2024 Card Info]],7,FALSE)&lt;&gt;"",VLOOKUP(D214,Table16[[#All],[Player]:[2024 Card Info]],7,FALSE),"")</f>
        <v>455 Attempts</v>
      </c>
      <c r="D214" s="19" t="s">
        <v>695</v>
      </c>
      <c r="E214" s="20">
        <v>36521</v>
      </c>
      <c r="F214" s="19" t="s">
        <v>137</v>
      </c>
      <c r="G214" s="19" t="s">
        <v>696</v>
      </c>
      <c r="H214" s="26" t="s">
        <v>77</v>
      </c>
      <c r="I214" s="26"/>
      <c r="J214" s="18" t="s">
        <v>77</v>
      </c>
      <c r="K214" s="18" t="s">
        <v>252</v>
      </c>
      <c r="L214" s="18"/>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row>
    <row r="215" spans="1:46" s="25" customFormat="1" x14ac:dyDescent="0.35">
      <c r="A215" s="19" t="s">
        <v>77</v>
      </c>
      <c r="B215" s="19" t="s">
        <v>916</v>
      </c>
      <c r="C215" s="144" t="str">
        <f>IF(VLOOKUP(D215,Table16[[#All],[Player]:[2024 Card Info]],7,FALSE)&lt;&gt;"",VLOOKUP(D215,Table16[[#All],[Player]:[2024 Card Info]],7,FALSE),"")</f>
        <v>50 Attempts</v>
      </c>
      <c r="D215" s="19" t="s">
        <v>697</v>
      </c>
      <c r="E215" s="27">
        <v>34610</v>
      </c>
      <c r="F215" s="26" t="s">
        <v>114</v>
      </c>
      <c r="G215" s="30" t="s">
        <v>230</v>
      </c>
      <c r="H215" s="26" t="s">
        <v>77</v>
      </c>
      <c r="I215" s="26"/>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row>
    <row r="216" spans="1:46" x14ac:dyDescent="0.35">
      <c r="A216" s="18"/>
      <c r="B216" s="18"/>
      <c r="C216" s="143"/>
      <c r="D216" s="19"/>
      <c r="E216" s="20"/>
      <c r="F216" s="19"/>
      <c r="G216" s="19"/>
      <c r="H216" t="s">
        <v>4284</v>
      </c>
      <c r="I216" t="s">
        <v>4284</v>
      </c>
      <c r="J216" s="18"/>
      <c r="K216" s="18"/>
      <c r="L216" s="18"/>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row>
    <row r="217" spans="1:46" x14ac:dyDescent="0.35">
      <c r="A217" t="s">
        <v>3533</v>
      </c>
      <c r="B217" t="s">
        <v>339</v>
      </c>
      <c r="C217" s="143" t="str">
        <f>IF(VLOOKUP(D217,Table16[[#All],[Player]:[2024 Card Info]],7,FALSE)&lt;&gt;"",VLOOKUP(D217,Table16[[#All],[Player]:[2024 Card Info]],7,FALSE),"")</f>
        <v>0-0 207</v>
      </c>
      <c r="D217" t="s">
        <v>3787</v>
      </c>
      <c r="E217" s="40">
        <v>37487</v>
      </c>
      <c r="F217" t="s">
        <v>4029</v>
      </c>
      <c r="G217" t="s">
        <v>5198</v>
      </c>
      <c r="H217" t="str">
        <f>IF(ISBLANK(VLOOKUP(TRIM(D217),ALL_SOMIFA!$A$1:$V$2737,8,FALSE)),"",IF(ISERROR(VLOOKUP(TRIM(D217),ALL_SOMIFA!$A$1:$V$2737,8,FALSE))," ",VLOOKUP(TRIM(D217),ALL_SOMIFA!$A$1:$V$2737,8,FALSE)))</f>
        <v/>
      </c>
      <c r="I217" t="str">
        <f>IF(ISBLANK(VLOOKUP(TRIM(D217),ALL_SOMIFA!$A$1:$V$2737,9,FALSE)),"",IF(ISERROR(VLOOKUP(TRIM(D217),ALL_SOMIFA!$A$1:$V$2737,9,FALSE))," ",VLOOKUP(TRIM(D217),ALL_SOMIFA!$A$1:$V$2737,9,FALSE)))</f>
        <v/>
      </c>
      <c r="J217" t="str">
        <f>IF(ISBLANK(VLOOKUP(TRIM(D217),ALL_SOMIFA!$A$1:$V$2737,10,FALSE)),"",IF(ISERROR(VLOOKUP(TRIM(D217),ALL_SOMIFA!$A$1:$V$2737,10,FALSE))," ",VLOOKUP(TRIM(D217),ALL_SOMIFA!$A$1:$V$2737,10,FALSE)))</f>
        <v/>
      </c>
      <c r="K217" t="str">
        <f>IF(ISBLANK(VLOOKUP(TRIM(D217),ALL_SOMIFA!$A$1:$V$2737,11,FALSE)),"",IF(ISERROR(VLOOKUP(TRIM(D217),ALL_SOMIFA!$A$1:$V$2737,11,FALSE))," ",VLOOKUP(TRIM(D217),ALL_SOMIFA!$A$1:$V$2737,11,FALSE)))</f>
        <v/>
      </c>
      <c r="L217" t="str">
        <f>IF(ISBLANK(VLOOKUP(TRIM(D217),ALL_SOMIFA!$A$1:$V$2737,12,FALSE)),"",IF(ISERROR(VLOOKUP(TRIM(D217),ALL_SOMIFA!$A$1:$V$2737,12,FALSE))," ",VLOOKUP(TRIM(D217),ALL_SOMIFA!$A$1:$V$2737,12,FALSE)))</f>
        <v/>
      </c>
      <c r="M217" t="str">
        <f>IF(ISBLANK(VLOOKUP(TRIM(D217),ALL_SOMIFA!$A$1:$V$2737,13,FALSE)),"",IF(ISERROR(VLOOKUP(TRIM(D217),ALL_SOMIFA!$A$1:$V$2737,13,FALSE))," ",VLOOKUP(TRIM(D217),ALL_SOMIFA!$A$1:$V$2737,13,FALSE)))</f>
        <v/>
      </c>
      <c r="N217" t="str">
        <f>IF(ISBLANK(VLOOKUP(TRIM(D217),ALL_SOMIFA!$A$1:$V$2737,14,FALSE)),"",IF(ISERROR(VLOOKUP(TRIM(D217),ALL_SOMIFA!$A$1:$V$2737,14,FALSE))," ",VLOOKUP(TRIM(D217),ALL_SOMIFA!$A$1:$V$2737,14,FALSE)))</f>
        <v/>
      </c>
      <c r="O217" t="str">
        <f>IF(ISBLANK(VLOOKUP(TRIM(D217),ALL_SOMIFA!$A$1:$V$2737,15,FALSE)),"",IF(ISERROR(VLOOKUP(TRIM(D217),ALL_SOMIFA!$A$1:$V$2737,15,FALSE))," ",VLOOKUP(TRIM(D217),ALL_SOMIFA!$A$1:$V$2737,15,FALSE)))</f>
        <v/>
      </c>
      <c r="P217" t="str">
        <f>IF(ISBLANK(VLOOKUP(TRIM(D217),ALL_SOMIFA!$A$1:$V$2737,16,FALSE)),"",IF(ISERROR(VLOOKUP(TRIM(D217),ALL_SOMIFA!$A$1:$V$2737,16,FALSE))," ",VLOOKUP(TRIM(D217),ALL_SOMIFA!$A$1:$V$2737,16,FALSE)))</f>
        <v/>
      </c>
      <c r="Q217" t="str">
        <f>IF(ISBLANK(VLOOKUP(TRIM(D217),ALL_SOMIFA!$A$1:$V$2737,17,FALSE)),"",IF(ISERROR(VLOOKUP(TRIM(D217),ALL_SOMIFA!$A$1:$V$2737,17,FALSE))," ",VLOOKUP(TRIM(D217),ALL_SOMIFA!$A$1:$V$2737,17,FALSE)))</f>
        <v/>
      </c>
      <c r="R217" t="str">
        <f>IF(ISBLANK(VLOOKUP(TRIM(D217),ALL_SOMIFA!$A$1:$V$2737,18,FALSE)),"",IF(ISERROR(VLOOKUP(TRIM(D217),ALL_SOMIFA!$A$1:$V$2737,18,FALSE))," ",VLOOKUP(TRIM(D217),ALL_SOMIFA!$A$1:$V$2737,18,FALSE)))</f>
        <v/>
      </c>
      <c r="S217" t="str">
        <f>IF(ISBLANK(VLOOKUP(TRIM(D217),ALL_SOMIFA!$A$1:$V$2737,19,FALSE)),"",IF(ISERROR(VLOOKUP(TRIM(D217),ALL_SOMIFA!$A$1:$V$2737,19,FALSE))," ",VLOOKUP(TRIM(D217),ALL_SOMIFA!$A$1:$V$2737,19,FALSE)))</f>
        <v/>
      </c>
      <c r="T217" t="str">
        <f>IF(ISBLANK(VLOOKUP(TRIM(D217),ALL_SOMIFA!$A$1:$V$2737,20,FALSE)),"",IF(ISERROR(VLOOKUP(TRIM(D217),ALL_SOMIFA!$A$1:$V$2737,20,FALSE))," ",VLOOKUP(TRIM(D217),ALL_SOMIFA!$A$1:$V$2737,20,FALSE)))</f>
        <v/>
      </c>
      <c r="U217" t="str">
        <f>IF(ISBLANK(VLOOKUP(TRIM(D217),ALL_SOMIFA!$A$1:$V$2737,21,FALSE)),"",IF(ISERROR(VLOOKUP(TRIM(D217),ALL_SOMIFA!$A$1:$V$2737,21,FALSE))," ",VLOOKUP(TRIM(D217),ALL_SOMIFA!$A$1:$V$2737,21,FALSE)))</f>
        <v/>
      </c>
      <c r="V217" t="str">
        <f>IF(ISBLANK(VLOOKUP(TRIM(D217),ALL_SOMIFA!$A$1:$V$2737,22,FALSE)),"",IF(ISERROR(VLOOKUP(TRIM(D217),ALL_SOMIFA!$A$1:$V$2737,22,FALSE))," ",VLOOKUP(TRIM(D217),ALL_SOMIFA!$A$1:$V$2737,22,FALSE)))</f>
        <v/>
      </c>
    </row>
    <row r="218" spans="1:46" x14ac:dyDescent="0.35">
      <c r="A218" s="19" t="s">
        <v>93</v>
      </c>
      <c r="B218" s="26" t="s">
        <v>1315</v>
      </c>
      <c r="C218" s="144" t="str">
        <f>IF(VLOOKUP(D218,Table16[[#All],[Player]:[2024 Card Info]],7,FALSE)&lt;&gt;"",VLOOKUP(D218,Table16[[#All],[Player]:[2024 Card Info]],7,FALSE),"")</f>
        <v>0-3 135</v>
      </c>
      <c r="D218" s="19" t="s">
        <v>700</v>
      </c>
      <c r="E218" s="27">
        <v>36899</v>
      </c>
      <c r="F218" s="28" t="s">
        <v>200</v>
      </c>
      <c r="G218" s="28" t="s">
        <v>200</v>
      </c>
      <c r="H218" s="26" t="s">
        <v>93</v>
      </c>
      <c r="I218" s="26" t="s">
        <v>701</v>
      </c>
    </row>
    <row r="219" spans="1:46" ht="12.75" customHeight="1" x14ac:dyDescent="0.35">
      <c r="A219" s="18" t="s">
        <v>93</v>
      </c>
      <c r="B219" s="18" t="s">
        <v>325</v>
      </c>
      <c r="C219" s="143" t="str">
        <f>IF(VLOOKUP(D219,Table16[[#All],[Player]:[2024 Card Info]],7,FALSE)&lt;&gt;"",VLOOKUP(D219,Table16[[#All],[Player]:[2024 Card Info]],7,FALSE),"")</f>
        <v>0-2 83</v>
      </c>
      <c r="D219" s="22" t="s">
        <v>698</v>
      </c>
      <c r="E219" s="23">
        <v>36221</v>
      </c>
      <c r="F219" s="24" t="s">
        <v>137</v>
      </c>
      <c r="G219" s="22" t="s">
        <v>291</v>
      </c>
      <c r="H219" s="26" t="s">
        <v>93</v>
      </c>
      <c r="I219" s="26" t="s">
        <v>3478</v>
      </c>
      <c r="J219" s="18" t="s">
        <v>554</v>
      </c>
      <c r="K219" s="18" t="s">
        <v>326</v>
      </c>
      <c r="L219" s="18" t="s">
        <v>699</v>
      </c>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row>
    <row r="220" spans="1:46" x14ac:dyDescent="0.35">
      <c r="A220" s="18"/>
      <c r="B220" s="18"/>
      <c r="C220" s="143"/>
      <c r="D220" s="19"/>
      <c r="E220" s="20"/>
      <c r="F220" s="19"/>
      <c r="G220" s="19"/>
      <c r="H220" t="s">
        <v>4284</v>
      </c>
      <c r="I220" t="s">
        <v>4284</v>
      </c>
      <c r="J220" s="18"/>
      <c r="K220" s="18"/>
      <c r="L220" s="18"/>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row>
    <row r="221" spans="1:46" x14ac:dyDescent="0.35">
      <c r="A221" s="18" t="s">
        <v>127</v>
      </c>
      <c r="B221" s="18" t="s">
        <v>339</v>
      </c>
      <c r="C221" s="143" t="str">
        <f>IF(VLOOKUP(D221,Table16[[#All],[Player]:[2024 Card Info]],7,FALSE)&lt;&gt;"",VLOOKUP(D221,Table16[[#All],[Player]:[2024 Card Info]],7,FALSE),"")</f>
        <v>5-6-6</v>
      </c>
      <c r="D221" s="19" t="s">
        <v>712</v>
      </c>
      <c r="E221" s="20">
        <v>34202</v>
      </c>
      <c r="F221" s="19" t="s">
        <v>713</v>
      </c>
      <c r="G221" s="19" t="s">
        <v>714</v>
      </c>
      <c r="H221" s="26" t="s">
        <v>127</v>
      </c>
      <c r="I221" s="26"/>
      <c r="J221" s="18" t="s">
        <v>127</v>
      </c>
      <c r="K221" s="18" t="s">
        <v>341</v>
      </c>
      <c r="L221" s="18"/>
      <c r="M221" s="19"/>
      <c r="N221" s="19" t="s">
        <v>127</v>
      </c>
      <c r="O221" s="19" t="s">
        <v>339</v>
      </c>
      <c r="P221" s="19" t="s">
        <v>79</v>
      </c>
      <c r="Q221" s="19" t="s">
        <v>127</v>
      </c>
      <c r="R221" s="19" t="s">
        <v>341</v>
      </c>
      <c r="S221" s="19"/>
      <c r="T221" s="19" t="s">
        <v>127</v>
      </c>
      <c r="U221" s="19" t="s">
        <v>341</v>
      </c>
      <c r="V221" s="19">
        <v>0</v>
      </c>
      <c r="W221" s="19" t="s">
        <v>127</v>
      </c>
      <c r="X221" s="19" t="s">
        <v>341</v>
      </c>
      <c r="Y221" s="19">
        <v>0</v>
      </c>
      <c r="Z221" s="19" t="s">
        <v>127</v>
      </c>
      <c r="AA221" s="19" t="s">
        <v>341</v>
      </c>
      <c r="AB221" s="19"/>
      <c r="AC221" s="19" t="s">
        <v>122</v>
      </c>
      <c r="AD221" s="19" t="s">
        <v>341</v>
      </c>
      <c r="AE221" s="19">
        <v>0</v>
      </c>
      <c r="AF221" s="19" t="s">
        <v>122</v>
      </c>
      <c r="AG221" s="19" t="s">
        <v>341</v>
      </c>
      <c r="AH221" s="19">
        <v>0</v>
      </c>
      <c r="AI221" s="19" t="s">
        <v>122</v>
      </c>
      <c r="AJ221" s="19" t="s">
        <v>341</v>
      </c>
      <c r="AK221" s="19">
        <v>0</v>
      </c>
      <c r="AL221" s="19">
        <v>0</v>
      </c>
      <c r="AM221" s="19">
        <v>0</v>
      </c>
      <c r="AN221" s="19">
        <v>0</v>
      </c>
      <c r="AO221" s="19">
        <v>0</v>
      </c>
      <c r="AP221" s="19">
        <v>0</v>
      </c>
      <c r="AQ221" s="19">
        <v>0</v>
      </c>
      <c r="AR221" s="19">
        <v>0</v>
      </c>
      <c r="AS221" s="19">
        <v>0</v>
      </c>
      <c r="AT221" s="19">
        <v>0</v>
      </c>
    </row>
    <row r="222" spans="1:46" s="25" customFormat="1" x14ac:dyDescent="0.35">
      <c r="A222" s="19" t="s">
        <v>122</v>
      </c>
      <c r="B222" s="26" t="s">
        <v>193</v>
      </c>
      <c r="C222" s="143" t="str">
        <f>IF(VLOOKUP(D222,Table16[[#All],[Player]:[2024 Card Info]],7,FALSE)&lt;&gt;"",VLOOKUP(D222,Table16[[#All],[Player]:[2024 Card Info]],7,FALSE),"")</f>
        <v>5-5-5</v>
      </c>
      <c r="D222" s="19" t="s">
        <v>715</v>
      </c>
      <c r="E222" s="27">
        <v>36780</v>
      </c>
      <c r="F222" s="28" t="s">
        <v>716</v>
      </c>
      <c r="G222" s="28" t="s">
        <v>717</v>
      </c>
      <c r="H222" s="26" t="s">
        <v>127</v>
      </c>
      <c r="I222" s="26"/>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row>
    <row r="223" spans="1:46" ht="12.75" customHeight="1" x14ac:dyDescent="0.35">
      <c r="A223" s="19" t="s">
        <v>3521</v>
      </c>
      <c r="B223" s="26" t="s">
        <v>308</v>
      </c>
      <c r="C223" s="144" t="str">
        <f>IF(VLOOKUP(D223,Table16[[#All],[Player]:[2024 Card Info]],7,FALSE)&lt;&gt;"",VLOOKUP(D223,Table16[[#All],[Player]:[2024 Card Info]],7,FALSE),"")</f>
        <v>4-4-3</v>
      </c>
      <c r="D223" s="19" t="s">
        <v>718</v>
      </c>
      <c r="E223" s="27">
        <v>37058</v>
      </c>
      <c r="F223" s="28" t="s">
        <v>88</v>
      </c>
      <c r="G223" s="28" t="s">
        <v>160</v>
      </c>
      <c r="H223" s="26" t="s">
        <v>132</v>
      </c>
      <c r="I223" s="26"/>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row>
    <row r="224" spans="1:46" x14ac:dyDescent="0.35">
      <c r="A224" s="18" t="s">
        <v>3521</v>
      </c>
      <c r="B224" s="18" t="s">
        <v>403</v>
      </c>
      <c r="C224" s="143" t="str">
        <f>IF(VLOOKUP(D224,Table16[[#All],[Player]:[2024 Card Info]],7,FALSE)&lt;&gt;"",VLOOKUP(D224,Table16[[#All],[Player]:[2024 Card Info]],7,FALSE),"")</f>
        <v>4-4-3</v>
      </c>
      <c r="D224" s="19" t="s">
        <v>719</v>
      </c>
      <c r="E224" s="20">
        <v>34915</v>
      </c>
      <c r="F224" s="19" t="s">
        <v>720</v>
      </c>
      <c r="G224" s="19" t="s">
        <v>603</v>
      </c>
      <c r="H224" s="26" t="s">
        <v>132</v>
      </c>
      <c r="I224" s="26"/>
      <c r="J224" s="18" t="s">
        <v>132</v>
      </c>
      <c r="K224" s="18" t="s">
        <v>85</v>
      </c>
      <c r="L224" s="18"/>
      <c r="M224" s="19"/>
      <c r="N224" s="19" t="s">
        <v>127</v>
      </c>
      <c r="O224" s="19" t="s">
        <v>318</v>
      </c>
      <c r="P224" s="19" t="s">
        <v>79</v>
      </c>
      <c r="Q224" s="19" t="s">
        <v>132</v>
      </c>
      <c r="R224" s="19" t="s">
        <v>252</v>
      </c>
      <c r="S224" s="19">
        <v>0</v>
      </c>
      <c r="T224" s="19" t="s">
        <v>122</v>
      </c>
      <c r="U224" s="19" t="s">
        <v>252</v>
      </c>
      <c r="V224" s="19"/>
      <c r="W224" s="19" t="s">
        <v>132</v>
      </c>
      <c r="X224" s="19" t="s">
        <v>252</v>
      </c>
      <c r="Y224" s="19"/>
      <c r="Z224" s="19">
        <v>0</v>
      </c>
      <c r="AA224" s="19">
        <v>0</v>
      </c>
      <c r="AB224" s="19">
        <v>0</v>
      </c>
      <c r="AC224" s="19">
        <v>0</v>
      </c>
      <c r="AD224" s="19">
        <v>0</v>
      </c>
      <c r="AE224" s="19">
        <v>0</v>
      </c>
      <c r="AF224" s="19">
        <v>0</v>
      </c>
      <c r="AG224" s="19">
        <v>0</v>
      </c>
      <c r="AH224" s="19">
        <v>0</v>
      </c>
      <c r="AI224" s="19">
        <v>0</v>
      </c>
      <c r="AJ224" s="19">
        <v>0</v>
      </c>
      <c r="AK224" s="19">
        <v>0</v>
      </c>
      <c r="AL224" s="19">
        <v>0</v>
      </c>
      <c r="AM224" s="19">
        <v>0</v>
      </c>
      <c r="AN224" s="19">
        <v>0</v>
      </c>
      <c r="AO224" s="19">
        <v>0</v>
      </c>
      <c r="AP224" s="19">
        <v>0</v>
      </c>
      <c r="AQ224" s="19">
        <v>0</v>
      </c>
      <c r="AR224" s="19">
        <v>0</v>
      </c>
      <c r="AS224" s="19">
        <v>0</v>
      </c>
      <c r="AT224" s="19">
        <v>0</v>
      </c>
    </row>
    <row r="225" spans="1:73" s="25" customFormat="1" x14ac:dyDescent="0.35">
      <c r="A225" s="18" t="s">
        <v>3521</v>
      </c>
      <c r="B225" s="18" t="s">
        <v>325</v>
      </c>
      <c r="C225" s="143" t="str">
        <f>IF(VLOOKUP(D225,Table16[[#All],[Player]:[2024 Card Info]],7,FALSE)&lt;&gt;"",VLOOKUP(D225,Table16[[#All],[Player]:[2024 Card Info]],7,FALSE),"")</f>
        <v>4-3-3</v>
      </c>
      <c r="D225" s="19" t="s">
        <v>721</v>
      </c>
      <c r="E225" s="20">
        <v>35391</v>
      </c>
      <c r="F225" s="19" t="s">
        <v>249</v>
      </c>
      <c r="G225" s="19" t="s">
        <v>722</v>
      </c>
      <c r="H225" s="26" t="s">
        <v>132</v>
      </c>
      <c r="I225" s="26"/>
      <c r="J225" s="18" t="s">
        <v>122</v>
      </c>
      <c r="K225" s="18" t="s">
        <v>326</v>
      </c>
      <c r="L225" s="18"/>
      <c r="M225" s="19"/>
      <c r="N225" s="19" t="s">
        <v>122</v>
      </c>
      <c r="O225" s="19" t="s">
        <v>285</v>
      </c>
      <c r="P225" s="19" t="s">
        <v>79</v>
      </c>
      <c r="Q225" s="19" t="s">
        <v>122</v>
      </c>
      <c r="R225" s="19" t="s">
        <v>158</v>
      </c>
      <c r="S225" s="19">
        <v>0</v>
      </c>
      <c r="T225" s="19" t="s">
        <v>122</v>
      </c>
      <c r="U225" s="19" t="s">
        <v>158</v>
      </c>
      <c r="V225" s="19"/>
      <c r="W225" s="19" t="s">
        <v>408</v>
      </c>
      <c r="X225" s="19" t="s">
        <v>158</v>
      </c>
      <c r="Y225" s="19"/>
      <c r="Z225" s="19">
        <v>0</v>
      </c>
      <c r="AA225" s="19">
        <v>0</v>
      </c>
      <c r="AB225" s="19">
        <v>0</v>
      </c>
      <c r="AC225" s="19">
        <v>0</v>
      </c>
      <c r="AD225" s="19">
        <v>0</v>
      </c>
      <c r="AE225" s="19">
        <v>0</v>
      </c>
      <c r="AF225" s="19">
        <v>0</v>
      </c>
      <c r="AG225" s="19">
        <v>0</v>
      </c>
      <c r="AH225" s="19">
        <v>0</v>
      </c>
      <c r="AI225" s="19">
        <v>0</v>
      </c>
      <c r="AJ225" s="19">
        <v>0</v>
      </c>
      <c r="AK225" s="19">
        <v>0</v>
      </c>
      <c r="AL225" s="19">
        <v>0</v>
      </c>
      <c r="AM225" s="19">
        <v>0</v>
      </c>
      <c r="AN225" s="19">
        <v>0</v>
      </c>
      <c r="AO225" s="19">
        <v>0</v>
      </c>
      <c r="AP225" s="19">
        <v>0</v>
      </c>
      <c r="AQ225" s="19">
        <v>0</v>
      </c>
      <c r="AR225" s="19">
        <v>0</v>
      </c>
      <c r="AS225" s="19">
        <v>0</v>
      </c>
      <c r="AT225" s="19">
        <v>0</v>
      </c>
    </row>
    <row r="226" spans="1:73" s="25" customFormat="1" x14ac:dyDescent="0.35">
      <c r="A226" s="18"/>
      <c r="B226" s="18"/>
      <c r="C226" s="143"/>
      <c r="D226" s="19"/>
      <c r="E226" s="20"/>
      <c r="F226" s="19"/>
      <c r="G226" s="19"/>
      <c r="H226" s="26"/>
      <c r="I226" s="26"/>
      <c r="J226" s="18"/>
      <c r="K226" s="18"/>
      <c r="L226" s="18"/>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row>
    <row r="227" spans="1:73" s="25" customFormat="1" x14ac:dyDescent="0.35">
      <c r="A227" s="18" t="s">
        <v>153</v>
      </c>
      <c r="B227" s="18" t="s">
        <v>339</v>
      </c>
      <c r="C227" s="143" t="str">
        <f>IF(VLOOKUP(D227,Table16[[#All],[Player]:[2024 Card Info]],7,FALSE)&lt;&gt;"",VLOOKUP(D227,Table16[[#All],[Player]:[2024 Card Info]],7,FALSE),"")</f>
        <v>4 6-5-3</v>
      </c>
      <c r="D227" s="22" t="s">
        <v>727</v>
      </c>
      <c r="E227" s="23">
        <v>36265</v>
      </c>
      <c r="F227" s="24" t="s">
        <v>83</v>
      </c>
      <c r="G227" s="22" t="s">
        <v>83</v>
      </c>
      <c r="H227" s="26" t="s">
        <v>169</v>
      </c>
      <c r="I227" s="26" t="s">
        <v>154</v>
      </c>
      <c r="J227" s="18" t="s">
        <v>147</v>
      </c>
      <c r="K227" s="18" t="s">
        <v>341</v>
      </c>
      <c r="L227" s="18" t="s">
        <v>728</v>
      </c>
    </row>
    <row r="228" spans="1:73" ht="12.75" customHeight="1" x14ac:dyDescent="0.35">
      <c r="A228" s="18" t="s">
        <v>1113</v>
      </c>
      <c r="B228" s="18" t="s">
        <v>916</v>
      </c>
      <c r="C228" s="143" t="str">
        <f>IF(VLOOKUP(D228,Table16[[#All],[Player]:[2024 Card Info]],7,FALSE)&lt;&gt;"",VLOOKUP(D228,Table16[[#All],[Player]:[2024 Card Info]],7,FALSE),"")</f>
        <v>4-0  3-3-0</v>
      </c>
      <c r="D228" s="22" t="s">
        <v>729</v>
      </c>
      <c r="E228" s="23">
        <v>36791</v>
      </c>
      <c r="F228" s="24" t="s">
        <v>83</v>
      </c>
      <c r="G228" s="22" t="s">
        <v>83</v>
      </c>
      <c r="H228" s="26" t="s">
        <v>169</v>
      </c>
      <c r="I228" s="26" t="s">
        <v>969</v>
      </c>
      <c r="J228" s="18" t="s">
        <v>153</v>
      </c>
      <c r="K228" s="18" t="s">
        <v>206</v>
      </c>
      <c r="L228" s="18" t="s">
        <v>422</v>
      </c>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row>
    <row r="229" spans="1:73" x14ac:dyDescent="0.35">
      <c r="A229" s="31" t="s">
        <v>150</v>
      </c>
      <c r="B229" s="32" t="s">
        <v>3518</v>
      </c>
      <c r="C229" s="144" t="str">
        <f>IF(VLOOKUP(D229,Table16[[#All],[Player]:[2024 Card Info]],7,FALSE)&lt;&gt;"",VLOOKUP(D229,Table16[[#All],[Player]:[2024 Card Info]],7,FALSE),"")</f>
        <v>0-0 4-3-0</v>
      </c>
      <c r="D229" s="19" t="s">
        <v>730</v>
      </c>
      <c r="E229" s="27">
        <v>37078</v>
      </c>
      <c r="F229" s="28" t="s">
        <v>200</v>
      </c>
      <c r="G229" s="28" t="s">
        <v>160</v>
      </c>
      <c r="H229" s="26" t="s">
        <v>169</v>
      </c>
      <c r="I229" s="26" t="s">
        <v>154</v>
      </c>
      <c r="J229" s="33"/>
      <c r="K229" s="33"/>
      <c r="L229" s="33"/>
    </row>
    <row r="230" spans="1:73" ht="12.75" customHeight="1" x14ac:dyDescent="0.35">
      <c r="A230" s="18"/>
      <c r="B230" s="18"/>
      <c r="C230" s="143"/>
      <c r="D230" s="26" t="s">
        <v>723</v>
      </c>
      <c r="E230" s="27">
        <v>35480</v>
      </c>
      <c r="F230" s="26" t="s">
        <v>107</v>
      </c>
      <c r="G230" s="26" t="s">
        <v>724</v>
      </c>
      <c r="H230" t="s">
        <v>153</v>
      </c>
      <c r="I230"/>
      <c r="J230" s="18" t="s">
        <v>132</v>
      </c>
      <c r="K230" s="18" t="s">
        <v>116</v>
      </c>
      <c r="L230" s="18"/>
      <c r="M230" s="19"/>
      <c r="N230" s="27"/>
      <c r="O230" s="27"/>
      <c r="P230" s="27"/>
      <c r="Q230" s="27"/>
      <c r="R230" s="29"/>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row>
    <row r="231" spans="1:73" s="25" customFormat="1" ht="12.75" customHeight="1" x14ac:dyDescent="0.35">
      <c r="A231"/>
      <c r="B231"/>
      <c r="C231" s="143"/>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row>
    <row r="232" spans="1:73" s="25" customFormat="1" x14ac:dyDescent="0.35">
      <c r="A232" s="18"/>
      <c r="B232" s="18"/>
      <c r="C232" s="143"/>
      <c r="D232" s="19"/>
      <c r="E232" s="20"/>
      <c r="F232" s="19"/>
      <c r="G232" s="19"/>
      <c r="H232" t="s">
        <v>4284</v>
      </c>
      <c r="I232" t="s">
        <v>4284</v>
      </c>
      <c r="J232" s="18"/>
      <c r="K232" s="18"/>
      <c r="L232" s="18"/>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row>
    <row r="233" spans="1:73" s="25" customFormat="1" x14ac:dyDescent="0.35">
      <c r="A233" s="18" t="s">
        <v>205</v>
      </c>
      <c r="B233" s="18" t="s">
        <v>339</v>
      </c>
      <c r="C233" s="143" t="str">
        <f>IF(VLOOKUP(D233,Table16[[#All],[Player]:[2024 Card Info]],7,FALSE)&lt;&gt;"",VLOOKUP(D233,Table16[[#All],[Player]:[2024 Card Info]],7,FALSE),"")</f>
        <v>6-7</v>
      </c>
      <c r="D233" s="19" t="s">
        <v>735</v>
      </c>
      <c r="E233" s="20">
        <v>36184</v>
      </c>
      <c r="F233" s="19" t="s">
        <v>736</v>
      </c>
      <c r="G233" s="19"/>
      <c r="H233" s="26" t="s">
        <v>177</v>
      </c>
      <c r="I233" s="26" t="s">
        <v>181</v>
      </c>
      <c r="J233" s="18" t="s">
        <v>211</v>
      </c>
      <c r="K233" s="18" t="s">
        <v>341</v>
      </c>
      <c r="L233" s="18" t="s">
        <v>207</v>
      </c>
      <c r="M233" s="19" t="s">
        <v>181</v>
      </c>
      <c r="N233" s="19" t="s">
        <v>211</v>
      </c>
      <c r="O233" s="19" t="s">
        <v>339</v>
      </c>
      <c r="P233" s="19" t="s">
        <v>181</v>
      </c>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row>
    <row r="234" spans="1:73" x14ac:dyDescent="0.35">
      <c r="A234" t="s">
        <v>177</v>
      </c>
      <c r="B234" t="s">
        <v>339</v>
      </c>
      <c r="C234" s="143" t="str">
        <f>IF(VLOOKUP(D234,Table16[[#All],[Player]:[2024 Card Info]],7,FALSE)&lt;&gt;"",VLOOKUP(D234,Table16[[#All],[Player]:[2024 Card Info]],7,FALSE),"")</f>
        <v>4-4</v>
      </c>
      <c r="D234" t="s">
        <v>3707</v>
      </c>
      <c r="E234" s="40">
        <v>37408</v>
      </c>
      <c r="F234" t="s">
        <v>3964</v>
      </c>
      <c r="G234" t="s">
        <v>5149</v>
      </c>
      <c r="H234" t="str">
        <f>IF(ISBLANK(VLOOKUP(TRIM(D234),ALL_SOMIFA!$A$1:$V$2737,8,FALSE)),"",IF(ISERROR(VLOOKUP(TRIM(D234),ALL_SOMIFA!$A$1:$V$2737,8,FALSE))," ",VLOOKUP(TRIM(D234),ALL_SOMIFA!$A$1:$V$2737,8,FALSE)))</f>
        <v/>
      </c>
      <c r="I234" t="str">
        <f>IF(ISBLANK(VLOOKUP(TRIM(D234),ALL_SOMIFA!$A$1:$V$2737,9,FALSE)),"",IF(ISERROR(VLOOKUP(TRIM(D234),ALL_SOMIFA!$A$1:$V$2737,9,FALSE))," ",VLOOKUP(TRIM(D234),ALL_SOMIFA!$A$1:$V$2737,9,FALSE)))</f>
        <v/>
      </c>
      <c r="J234" t="str">
        <f>IF(ISBLANK(VLOOKUP(TRIM(D234),ALL_SOMIFA!$A$1:$V$2737,10,FALSE)),"",IF(ISERROR(VLOOKUP(TRIM(D234),ALL_SOMIFA!$A$1:$V$2737,10,FALSE))," ",VLOOKUP(TRIM(D234),ALL_SOMIFA!$A$1:$V$2737,10,FALSE)))</f>
        <v/>
      </c>
      <c r="K234" t="str">
        <f>IF(ISBLANK(VLOOKUP(TRIM(D234),ALL_SOMIFA!$A$1:$V$2737,11,FALSE)),"",IF(ISERROR(VLOOKUP(TRIM(D234),ALL_SOMIFA!$A$1:$V$2737,11,FALSE))," ",VLOOKUP(TRIM(D234),ALL_SOMIFA!$A$1:$V$2737,11,FALSE)))</f>
        <v/>
      </c>
      <c r="L234" t="str">
        <f>IF(ISBLANK(VLOOKUP(TRIM(D234),ALL_SOMIFA!$A$1:$V$2737,12,FALSE)),"",IF(ISERROR(VLOOKUP(TRIM(D234),ALL_SOMIFA!$A$1:$V$2737,12,FALSE))," ",VLOOKUP(TRIM(D234),ALL_SOMIFA!$A$1:$V$2737,12,FALSE)))</f>
        <v/>
      </c>
      <c r="M234" t="str">
        <f>IF(ISBLANK(VLOOKUP(TRIM(D234),ALL_SOMIFA!$A$1:$V$2737,13,FALSE)),"",IF(ISERROR(VLOOKUP(TRIM(D234),ALL_SOMIFA!$A$1:$V$2737,13,FALSE))," ",VLOOKUP(TRIM(D234),ALL_SOMIFA!$A$1:$V$2737,13,FALSE)))</f>
        <v/>
      </c>
      <c r="N234" t="str">
        <f>IF(ISBLANK(VLOOKUP(TRIM(D234),ALL_SOMIFA!$A$1:$V$2737,14,FALSE)),"",IF(ISERROR(VLOOKUP(TRIM(D234),ALL_SOMIFA!$A$1:$V$2737,14,FALSE))," ",VLOOKUP(TRIM(D234),ALL_SOMIFA!$A$1:$V$2737,14,FALSE)))</f>
        <v/>
      </c>
      <c r="O234" t="str">
        <f>IF(ISBLANK(VLOOKUP(TRIM(D234),ALL_SOMIFA!$A$1:$V$2737,15,FALSE)),"",IF(ISERROR(VLOOKUP(TRIM(D234),ALL_SOMIFA!$A$1:$V$2737,15,FALSE))," ",VLOOKUP(TRIM(D234),ALL_SOMIFA!$A$1:$V$2737,15,FALSE)))</f>
        <v/>
      </c>
      <c r="P234" t="str">
        <f>IF(ISBLANK(VLOOKUP(TRIM(D234),ALL_SOMIFA!$A$1:$V$2737,16,FALSE)),"",IF(ISERROR(VLOOKUP(TRIM(D234),ALL_SOMIFA!$A$1:$V$2737,16,FALSE))," ",VLOOKUP(TRIM(D234),ALL_SOMIFA!$A$1:$V$2737,16,FALSE)))</f>
        <v/>
      </c>
      <c r="Q234" t="str">
        <f>IF(ISBLANK(VLOOKUP(TRIM(D234),ALL_SOMIFA!$A$1:$V$2737,17,FALSE)),"",IF(ISERROR(VLOOKUP(TRIM(D234),ALL_SOMIFA!$A$1:$V$2737,17,FALSE))," ",VLOOKUP(TRIM(D234),ALL_SOMIFA!$A$1:$V$2737,17,FALSE)))</f>
        <v/>
      </c>
      <c r="R234" t="str">
        <f>IF(ISBLANK(VLOOKUP(TRIM(D234),ALL_SOMIFA!$A$1:$V$2737,18,FALSE)),"",IF(ISERROR(VLOOKUP(TRIM(D234),ALL_SOMIFA!$A$1:$V$2737,18,FALSE))," ",VLOOKUP(TRIM(D234),ALL_SOMIFA!$A$1:$V$2737,18,FALSE)))</f>
        <v/>
      </c>
      <c r="S234" t="str">
        <f>IF(ISBLANK(VLOOKUP(TRIM(D234),ALL_SOMIFA!$A$1:$V$2737,19,FALSE)),"",IF(ISERROR(VLOOKUP(TRIM(D234),ALL_SOMIFA!$A$1:$V$2737,19,FALSE))," ",VLOOKUP(TRIM(D234),ALL_SOMIFA!$A$1:$V$2737,19,FALSE)))</f>
        <v/>
      </c>
      <c r="T234" t="str">
        <f>IF(ISBLANK(VLOOKUP(TRIM(D234),ALL_SOMIFA!$A$1:$V$2737,20,FALSE)),"",IF(ISERROR(VLOOKUP(TRIM(D234),ALL_SOMIFA!$A$1:$V$2737,20,FALSE))," ",VLOOKUP(TRIM(D234),ALL_SOMIFA!$A$1:$V$2737,20,FALSE)))</f>
        <v/>
      </c>
      <c r="U234" t="str">
        <f>IF(ISBLANK(VLOOKUP(TRIM(D234),ALL_SOMIFA!$A$1:$V$2737,21,FALSE)),"",IF(ISERROR(VLOOKUP(TRIM(D234),ALL_SOMIFA!$A$1:$V$2737,21,FALSE))," ",VLOOKUP(TRIM(D234),ALL_SOMIFA!$A$1:$V$2737,21,FALSE)))</f>
        <v/>
      </c>
      <c r="V234" t="str">
        <f>IF(ISBLANK(VLOOKUP(TRIM(D234),ALL_SOMIFA!$A$1:$V$2737,22,FALSE)),"",IF(ISERROR(VLOOKUP(TRIM(D234),ALL_SOMIFA!$A$1:$V$2737,22,FALSE))," ",VLOOKUP(TRIM(D234),ALL_SOMIFA!$A$1:$V$2737,22,FALSE)))</f>
        <v/>
      </c>
    </row>
    <row r="235" spans="1:73" s="25" customFormat="1" x14ac:dyDescent="0.35">
      <c r="A235" s="18" t="s">
        <v>198</v>
      </c>
      <c r="B235" s="18" t="s">
        <v>3527</v>
      </c>
      <c r="C235" s="143" t="str">
        <f>IF(VLOOKUP(D235,Table16[[#All],[Player]:[2024 Card Info]],7,FALSE)&lt;&gt;"",VLOOKUP(D235,Table16[[#All],[Player]:[2024 Card Info]],7,FALSE),"")</f>
        <v>4-4</v>
      </c>
      <c r="D235" s="19" t="s">
        <v>740</v>
      </c>
      <c r="E235" s="20">
        <v>34659</v>
      </c>
      <c r="F235" s="19" t="s">
        <v>337</v>
      </c>
      <c r="G235" s="19" t="s">
        <v>188</v>
      </c>
      <c r="H235" s="26" t="s">
        <v>205</v>
      </c>
      <c r="I235" s="26" t="s">
        <v>191</v>
      </c>
      <c r="J235" s="18" t="s">
        <v>198</v>
      </c>
      <c r="K235" s="18" t="s">
        <v>460</v>
      </c>
      <c r="L235" s="18" t="s">
        <v>576</v>
      </c>
      <c r="M235" s="19" t="s">
        <v>212</v>
      </c>
      <c r="N235" s="19" t="s">
        <v>198</v>
      </c>
      <c r="O235" s="19" t="s">
        <v>460</v>
      </c>
      <c r="P235" s="19" t="s">
        <v>741</v>
      </c>
      <c r="Q235" s="19" t="s">
        <v>198</v>
      </c>
      <c r="R235" s="19" t="s">
        <v>460</v>
      </c>
      <c r="S235" s="19" t="s">
        <v>186</v>
      </c>
      <c r="T235" s="19" t="s">
        <v>461</v>
      </c>
      <c r="U235" s="19" t="s">
        <v>131</v>
      </c>
      <c r="V235" s="19" t="s">
        <v>186</v>
      </c>
      <c r="W235" s="19"/>
      <c r="X235" s="19"/>
      <c r="Y235" s="19"/>
      <c r="Z235" s="19">
        <v>0</v>
      </c>
      <c r="AA235" s="19">
        <v>0</v>
      </c>
      <c r="AB235" s="19">
        <v>0</v>
      </c>
      <c r="AC235" s="19">
        <v>0</v>
      </c>
      <c r="AD235" s="19">
        <v>0</v>
      </c>
      <c r="AE235" s="19">
        <v>0</v>
      </c>
      <c r="AF235" s="19">
        <v>0</v>
      </c>
      <c r="AG235" s="19">
        <v>0</v>
      </c>
      <c r="AH235" s="19">
        <v>0</v>
      </c>
      <c r="AI235" s="19">
        <v>0</v>
      </c>
      <c r="AJ235" s="19">
        <v>0</v>
      </c>
      <c r="AK235" s="19">
        <v>0</v>
      </c>
      <c r="AL235" s="19">
        <v>0</v>
      </c>
      <c r="AM235" s="19">
        <v>0</v>
      </c>
      <c r="AN235" s="19">
        <v>0</v>
      </c>
      <c r="AO235" s="19">
        <v>0</v>
      </c>
      <c r="AP235" s="19">
        <v>0</v>
      </c>
      <c r="AQ235" s="19">
        <v>0</v>
      </c>
      <c r="AR235" s="19">
        <v>0</v>
      </c>
      <c r="AS235" s="19">
        <v>0</v>
      </c>
      <c r="AT235" s="19">
        <v>0</v>
      </c>
      <c r="AU235"/>
      <c r="AV235"/>
      <c r="AW235"/>
      <c r="AX235"/>
      <c r="AY235"/>
      <c r="AZ235"/>
      <c r="BA235"/>
      <c r="BB235"/>
      <c r="BC235"/>
      <c r="BD235"/>
      <c r="BE235"/>
      <c r="BF235"/>
      <c r="BG235"/>
      <c r="BH235"/>
      <c r="BI235"/>
      <c r="BJ235"/>
      <c r="BK235"/>
      <c r="BL235"/>
      <c r="BM235"/>
      <c r="BN235"/>
      <c r="BO235"/>
      <c r="BP235"/>
      <c r="BQ235"/>
      <c r="BR235"/>
      <c r="BS235"/>
      <c r="BT235"/>
      <c r="BU235"/>
    </row>
    <row r="236" spans="1:73" ht="12.75" customHeight="1" x14ac:dyDescent="0.35">
      <c r="A236" s="18" t="s">
        <v>192</v>
      </c>
      <c r="B236" s="18" t="s">
        <v>3525</v>
      </c>
      <c r="C236" s="143" t="str">
        <f>IF(VLOOKUP(D236,Table16[[#All],[Player]:[2024 Card Info]],7,FALSE)&lt;&gt;"",VLOOKUP(D236,Table16[[#All],[Player]:[2024 Card Info]],7,FALSE),"")</f>
        <v>4-2</v>
      </c>
      <c r="D236" s="22" t="s">
        <v>742</v>
      </c>
      <c r="E236" s="23">
        <v>35996</v>
      </c>
      <c r="F236" s="24" t="s">
        <v>83</v>
      </c>
      <c r="G236" s="22" t="s">
        <v>91</v>
      </c>
      <c r="H236" s="26" t="s">
        <v>205</v>
      </c>
      <c r="I236" s="26" t="s">
        <v>216</v>
      </c>
      <c r="J236" s="18" t="s">
        <v>192</v>
      </c>
      <c r="K236" s="18" t="s">
        <v>123</v>
      </c>
      <c r="L236" s="18" t="s">
        <v>186</v>
      </c>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5"/>
      <c r="BM236" s="25"/>
      <c r="BN236" s="25"/>
      <c r="BO236" s="25"/>
      <c r="BP236" s="25"/>
      <c r="BQ236" s="25"/>
      <c r="BR236" s="25"/>
      <c r="BS236" s="25"/>
      <c r="BT236" s="25"/>
      <c r="BU236" s="25"/>
    </row>
    <row r="237" spans="1:73" x14ac:dyDescent="0.35">
      <c r="A237" s="18" t="s">
        <v>192</v>
      </c>
      <c r="B237" s="18" t="s">
        <v>916</v>
      </c>
      <c r="C237" s="143" t="str">
        <f>IF(VLOOKUP(D237,Table16[[#All],[Player]:[2024 Card Info]],7,FALSE)&lt;&gt;"",VLOOKUP(D237,Table16[[#All],[Player]:[2024 Card Info]],7,FALSE),"")</f>
        <v>0-4</v>
      </c>
      <c r="D237" s="19" t="s">
        <v>3583</v>
      </c>
      <c r="E237" s="20">
        <v>35650</v>
      </c>
      <c r="F237" s="26" t="s">
        <v>218</v>
      </c>
      <c r="G237" s="30" t="s">
        <v>624</v>
      </c>
      <c r="H237" s="26" t="s">
        <v>198</v>
      </c>
      <c r="I237" s="26" t="s">
        <v>4284</v>
      </c>
      <c r="J237" s="18" t="s">
        <v>198</v>
      </c>
      <c r="K237" s="18" t="s">
        <v>135</v>
      </c>
      <c r="L237" s="18" t="s">
        <v>743</v>
      </c>
      <c r="M237" s="19" t="s">
        <v>743</v>
      </c>
      <c r="N237" s="19" t="s">
        <v>744</v>
      </c>
      <c r="O237" s="19" t="s">
        <v>135</v>
      </c>
      <c r="P237" s="30" t="s">
        <v>231</v>
      </c>
      <c r="Q237" s="19"/>
      <c r="R237" s="19"/>
      <c r="S237" s="30"/>
      <c r="T237" s="19"/>
      <c r="U237" s="19"/>
      <c r="V237" s="30"/>
      <c r="W237" s="19"/>
      <c r="X237" s="19"/>
      <c r="Y237" s="30"/>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25"/>
      <c r="AV237" s="25"/>
      <c r="AW237" s="25"/>
      <c r="AX237" s="25"/>
      <c r="AY237" s="25"/>
      <c r="AZ237" s="25"/>
      <c r="BA237" s="25"/>
      <c r="BB237" s="25"/>
      <c r="BC237" s="25"/>
      <c r="BD237" s="25"/>
      <c r="BE237" s="25"/>
      <c r="BF237" s="25"/>
      <c r="BG237" s="25"/>
      <c r="BH237" s="25"/>
      <c r="BI237" s="25"/>
      <c r="BJ237" s="25"/>
      <c r="BK237" s="25"/>
      <c r="BL237" s="25"/>
      <c r="BM237" s="25"/>
      <c r="BN237" s="25"/>
      <c r="BO237" s="25"/>
      <c r="BP237" s="25"/>
      <c r="BQ237" s="25"/>
      <c r="BR237" s="25"/>
      <c r="BS237" s="25"/>
      <c r="BT237" s="25"/>
      <c r="BU237" s="25"/>
    </row>
    <row r="238" spans="1:73" s="25" customFormat="1" x14ac:dyDescent="0.35">
      <c r="A238" s="18" t="s">
        <v>177</v>
      </c>
      <c r="B238" s="18" t="s">
        <v>308</v>
      </c>
      <c r="C238" s="143" t="str">
        <f>IF(VLOOKUP(D238,Table16[[#All],[Player]:[2024 Card Info]],7,FALSE)&lt;&gt;"",VLOOKUP(D238,Table16[[#All],[Player]:[2024 Card Info]],7,FALSE),"")</f>
        <v>0-3</v>
      </c>
      <c r="D238" s="26" t="s">
        <v>745</v>
      </c>
      <c r="E238" s="27">
        <v>35992</v>
      </c>
      <c r="F238" s="26" t="s">
        <v>241</v>
      </c>
      <c r="G238" s="26" t="s">
        <v>387</v>
      </c>
      <c r="H238" s="26" t="s">
        <v>192</v>
      </c>
      <c r="I238" s="26" t="s">
        <v>186</v>
      </c>
      <c r="J238" s="18" t="s">
        <v>177</v>
      </c>
      <c r="K238" s="18" t="s">
        <v>135</v>
      </c>
      <c r="L238" s="18" t="s">
        <v>477</v>
      </c>
      <c r="M238" s="26" t="s">
        <v>186</v>
      </c>
      <c r="N238" s="27"/>
      <c r="O238" s="27"/>
      <c r="P238" s="27"/>
      <c r="Q238" s="27"/>
      <c r="R238" s="29"/>
    </row>
    <row r="239" spans="1:73" x14ac:dyDescent="0.35">
      <c r="A239" t="s">
        <v>220</v>
      </c>
      <c r="B239" t="s">
        <v>109</v>
      </c>
      <c r="C239" s="143" t="str">
        <f>IF(VLOOKUP(D239,Table16[[#All],[Player]:[2024 Card Info]],7,FALSE)&lt;&gt;"",VLOOKUP(D239,Table16[[#All],[Player]:[2024 Card Info]],7,FALSE),"")</f>
        <v>0-3</v>
      </c>
      <c r="D239" t="s">
        <v>3724</v>
      </c>
      <c r="E239" s="40">
        <v>37196</v>
      </c>
      <c r="F239" t="s">
        <v>4093</v>
      </c>
      <c r="G239" s="22" t="s">
        <v>5137</v>
      </c>
      <c r="H239" t="str">
        <f>IF(ISBLANK(VLOOKUP(TRIM(D239),ALL_SOMIFA!$A$1:$V$2737,8,FALSE)),"",IF(ISERROR(VLOOKUP(TRIM(D239),ALL_SOMIFA!$A$1:$V$2737,8,FALSE))," ",VLOOKUP(TRIM(D239),ALL_SOMIFA!$A$1:$V$2737,8,FALSE)))</f>
        <v/>
      </c>
      <c r="I239" t="str">
        <f>IF(ISBLANK(VLOOKUP(TRIM(D239),ALL_SOMIFA!$A$1:$V$2737,9,FALSE)),"",IF(ISERROR(VLOOKUP(TRIM(D239),ALL_SOMIFA!$A$1:$V$2737,9,FALSE))," ",VLOOKUP(TRIM(D239),ALL_SOMIFA!$A$1:$V$2737,9,FALSE)))</f>
        <v/>
      </c>
      <c r="J239" t="str">
        <f>IF(ISBLANK(VLOOKUP(TRIM(D239),ALL_SOMIFA!$A$1:$V$2737,10,FALSE)),"",IF(ISERROR(VLOOKUP(TRIM(D239),ALL_SOMIFA!$A$1:$V$2737,10,FALSE))," ",VLOOKUP(TRIM(D239),ALL_SOMIFA!$A$1:$V$2737,10,FALSE)))</f>
        <v/>
      </c>
      <c r="K239" t="str">
        <f>IF(ISBLANK(VLOOKUP(TRIM(D239),ALL_SOMIFA!$A$1:$V$2737,11,FALSE)),"",IF(ISERROR(VLOOKUP(TRIM(D239),ALL_SOMIFA!$A$1:$V$2737,11,FALSE))," ",VLOOKUP(TRIM(D239),ALL_SOMIFA!$A$1:$V$2737,11,FALSE)))</f>
        <v/>
      </c>
      <c r="L239" t="str">
        <f>IF(ISBLANK(VLOOKUP(TRIM(D239),ALL_SOMIFA!$A$1:$V$2737,12,FALSE)),"",IF(ISERROR(VLOOKUP(TRIM(D239),ALL_SOMIFA!$A$1:$V$2737,12,FALSE))," ",VLOOKUP(TRIM(D239),ALL_SOMIFA!$A$1:$V$2737,12,FALSE)))</f>
        <v/>
      </c>
      <c r="M239" t="str">
        <f>IF(ISBLANK(VLOOKUP(TRIM(D239),ALL_SOMIFA!$A$1:$V$2737,13,FALSE)),"",IF(ISERROR(VLOOKUP(TRIM(D239),ALL_SOMIFA!$A$1:$V$2737,13,FALSE))," ",VLOOKUP(TRIM(D239),ALL_SOMIFA!$A$1:$V$2737,13,FALSE)))</f>
        <v/>
      </c>
      <c r="N239" t="str">
        <f>IF(ISBLANK(VLOOKUP(TRIM(D239),ALL_SOMIFA!$A$1:$V$2737,14,FALSE)),"",IF(ISERROR(VLOOKUP(TRIM(D239),ALL_SOMIFA!$A$1:$V$2737,14,FALSE))," ",VLOOKUP(TRIM(D239),ALL_SOMIFA!$A$1:$V$2737,14,FALSE)))</f>
        <v/>
      </c>
      <c r="O239" t="str">
        <f>IF(ISBLANK(VLOOKUP(TRIM(D239),ALL_SOMIFA!$A$1:$V$2737,15,FALSE)),"",IF(ISERROR(VLOOKUP(TRIM(D239),ALL_SOMIFA!$A$1:$V$2737,15,FALSE))," ",VLOOKUP(TRIM(D239),ALL_SOMIFA!$A$1:$V$2737,15,FALSE)))</f>
        <v/>
      </c>
      <c r="P239" t="str">
        <f>IF(ISBLANK(VLOOKUP(TRIM(D239),ALL_SOMIFA!$A$1:$V$2737,16,FALSE)),"",IF(ISERROR(VLOOKUP(TRIM(D239),ALL_SOMIFA!$A$1:$V$2737,16,FALSE))," ",VLOOKUP(TRIM(D239),ALL_SOMIFA!$A$1:$V$2737,16,FALSE)))</f>
        <v/>
      </c>
      <c r="Q239" t="str">
        <f>IF(ISBLANK(VLOOKUP(TRIM(D239),ALL_SOMIFA!$A$1:$V$2737,17,FALSE)),"",IF(ISERROR(VLOOKUP(TRIM(D239),ALL_SOMIFA!$A$1:$V$2737,17,FALSE))," ",VLOOKUP(TRIM(D239),ALL_SOMIFA!$A$1:$V$2737,17,FALSE)))</f>
        <v/>
      </c>
      <c r="R239" t="str">
        <f>IF(ISBLANK(VLOOKUP(TRIM(D239),ALL_SOMIFA!$A$1:$V$2737,18,FALSE)),"",IF(ISERROR(VLOOKUP(TRIM(D239),ALL_SOMIFA!$A$1:$V$2737,18,FALSE))," ",VLOOKUP(TRIM(D239),ALL_SOMIFA!$A$1:$V$2737,18,FALSE)))</f>
        <v/>
      </c>
      <c r="S239" t="str">
        <f>IF(ISBLANK(VLOOKUP(TRIM(D239),ALL_SOMIFA!$A$1:$V$2737,19,FALSE)),"",IF(ISERROR(VLOOKUP(TRIM(D239),ALL_SOMIFA!$A$1:$V$2737,19,FALSE))," ",VLOOKUP(TRIM(D239),ALL_SOMIFA!$A$1:$V$2737,19,FALSE)))</f>
        <v/>
      </c>
      <c r="T239" t="str">
        <f>IF(ISBLANK(VLOOKUP(TRIM(D239),ALL_SOMIFA!$A$1:$V$2737,20,FALSE)),"",IF(ISERROR(VLOOKUP(TRIM(D239),ALL_SOMIFA!$A$1:$V$2737,20,FALSE))," ",VLOOKUP(TRIM(D239),ALL_SOMIFA!$A$1:$V$2737,20,FALSE)))</f>
        <v/>
      </c>
      <c r="U239" t="str">
        <f>IF(ISBLANK(VLOOKUP(TRIM(D239),ALL_SOMIFA!$A$1:$V$2737,21,FALSE)),"",IF(ISERROR(VLOOKUP(TRIM(D239),ALL_SOMIFA!$A$1:$V$2737,21,FALSE))," ",VLOOKUP(TRIM(D239),ALL_SOMIFA!$A$1:$V$2737,21,FALSE)))</f>
        <v/>
      </c>
      <c r="V239" t="str">
        <f>IF(ISBLANK(VLOOKUP(TRIM(D239),ALL_SOMIFA!$A$1:$V$2737,22,FALSE)),"",IF(ISERROR(VLOOKUP(TRIM(D239),ALL_SOMIFA!$A$1:$V$2737,22,FALSE))," ",VLOOKUP(TRIM(D239),ALL_SOMIFA!$A$1:$V$2737,22,FALSE)))</f>
        <v/>
      </c>
    </row>
    <row r="240" spans="1:73" x14ac:dyDescent="0.35">
      <c r="A240" t="s">
        <v>461</v>
      </c>
      <c r="B240" t="s">
        <v>308</v>
      </c>
      <c r="C240" s="143" t="str">
        <f>IF(VLOOKUP(D240,Table16[[#All],[Player]:[2024 Card Info]],7,FALSE)&lt;&gt;"",VLOOKUP(D240,Table16[[#All],[Player]:[2024 Card Info]],7,FALSE),"")</f>
        <v>0-2</v>
      </c>
      <c r="D240" t="s">
        <v>3742</v>
      </c>
      <c r="E240" s="40">
        <v>37107</v>
      </c>
      <c r="F240" t="s">
        <v>4078</v>
      </c>
      <c r="G240" s="22" t="s">
        <v>5138</v>
      </c>
      <c r="H240" t="str">
        <f>IF(ISBLANK(VLOOKUP(TRIM(D240),ALL_SOMIFA!$A$1:$V$2737,8,FALSE)),"",IF(ISERROR(VLOOKUP(TRIM(D240),ALL_SOMIFA!$A$1:$V$2737,8,FALSE))," ",VLOOKUP(TRIM(D240),ALL_SOMIFA!$A$1:$V$2737,8,FALSE)))</f>
        <v/>
      </c>
      <c r="I240" t="str">
        <f>IF(ISBLANK(VLOOKUP(TRIM(D240),ALL_SOMIFA!$A$1:$V$2737,9,FALSE)),"",IF(ISERROR(VLOOKUP(TRIM(D240),ALL_SOMIFA!$A$1:$V$2737,9,FALSE))," ",VLOOKUP(TRIM(D240),ALL_SOMIFA!$A$1:$V$2737,9,FALSE)))</f>
        <v/>
      </c>
      <c r="J240" t="str">
        <f>IF(ISBLANK(VLOOKUP(TRIM(D240),ALL_SOMIFA!$A$1:$V$2737,10,FALSE)),"",IF(ISERROR(VLOOKUP(TRIM(D240),ALL_SOMIFA!$A$1:$V$2737,10,FALSE))," ",VLOOKUP(TRIM(D240),ALL_SOMIFA!$A$1:$V$2737,10,FALSE)))</f>
        <v/>
      </c>
      <c r="K240" t="str">
        <f>IF(ISBLANK(VLOOKUP(TRIM(D240),ALL_SOMIFA!$A$1:$V$2737,11,FALSE)),"",IF(ISERROR(VLOOKUP(TRIM(D240),ALL_SOMIFA!$A$1:$V$2737,11,FALSE))," ",VLOOKUP(TRIM(D240),ALL_SOMIFA!$A$1:$V$2737,11,FALSE)))</f>
        <v/>
      </c>
      <c r="L240" t="str">
        <f>IF(ISBLANK(VLOOKUP(TRIM(D240),ALL_SOMIFA!$A$1:$V$2737,12,FALSE)),"",IF(ISERROR(VLOOKUP(TRIM(D240),ALL_SOMIFA!$A$1:$V$2737,12,FALSE))," ",VLOOKUP(TRIM(D240),ALL_SOMIFA!$A$1:$V$2737,12,FALSE)))</f>
        <v/>
      </c>
      <c r="M240" t="str">
        <f>IF(ISBLANK(VLOOKUP(TRIM(D240),ALL_SOMIFA!$A$1:$V$2737,13,FALSE)),"",IF(ISERROR(VLOOKUP(TRIM(D240),ALL_SOMIFA!$A$1:$V$2737,13,FALSE))," ",VLOOKUP(TRIM(D240),ALL_SOMIFA!$A$1:$V$2737,13,FALSE)))</f>
        <v/>
      </c>
      <c r="N240" t="str">
        <f>IF(ISBLANK(VLOOKUP(TRIM(D240),ALL_SOMIFA!$A$1:$V$2737,14,FALSE)),"",IF(ISERROR(VLOOKUP(TRIM(D240),ALL_SOMIFA!$A$1:$V$2737,14,FALSE))," ",VLOOKUP(TRIM(D240),ALL_SOMIFA!$A$1:$V$2737,14,FALSE)))</f>
        <v/>
      </c>
      <c r="O240" t="str">
        <f>IF(ISBLANK(VLOOKUP(TRIM(D240),ALL_SOMIFA!$A$1:$V$2737,15,FALSE)),"",IF(ISERROR(VLOOKUP(TRIM(D240),ALL_SOMIFA!$A$1:$V$2737,15,FALSE))," ",VLOOKUP(TRIM(D240),ALL_SOMIFA!$A$1:$V$2737,15,FALSE)))</f>
        <v/>
      </c>
      <c r="P240" t="str">
        <f>IF(ISBLANK(VLOOKUP(TRIM(D240),ALL_SOMIFA!$A$1:$V$2737,16,FALSE)),"",IF(ISERROR(VLOOKUP(TRIM(D240),ALL_SOMIFA!$A$1:$V$2737,16,FALSE))," ",VLOOKUP(TRIM(D240),ALL_SOMIFA!$A$1:$V$2737,16,FALSE)))</f>
        <v/>
      </c>
      <c r="Q240" t="str">
        <f>IF(ISBLANK(VLOOKUP(TRIM(D240),ALL_SOMIFA!$A$1:$V$2737,17,FALSE)),"",IF(ISERROR(VLOOKUP(TRIM(D240),ALL_SOMIFA!$A$1:$V$2737,17,FALSE))," ",VLOOKUP(TRIM(D240),ALL_SOMIFA!$A$1:$V$2737,17,FALSE)))</f>
        <v/>
      </c>
      <c r="R240" t="str">
        <f>IF(ISBLANK(VLOOKUP(TRIM(D240),ALL_SOMIFA!$A$1:$V$2737,18,FALSE)),"",IF(ISERROR(VLOOKUP(TRIM(D240),ALL_SOMIFA!$A$1:$V$2737,18,FALSE))," ",VLOOKUP(TRIM(D240),ALL_SOMIFA!$A$1:$V$2737,18,FALSE)))</f>
        <v/>
      </c>
      <c r="S240" t="str">
        <f>IF(ISBLANK(VLOOKUP(TRIM(D240),ALL_SOMIFA!$A$1:$V$2737,19,FALSE)),"",IF(ISERROR(VLOOKUP(TRIM(D240),ALL_SOMIFA!$A$1:$V$2737,19,FALSE))," ",VLOOKUP(TRIM(D240),ALL_SOMIFA!$A$1:$V$2737,19,FALSE)))</f>
        <v/>
      </c>
      <c r="T240" t="str">
        <f>IF(ISBLANK(VLOOKUP(TRIM(D240),ALL_SOMIFA!$A$1:$V$2737,20,FALSE)),"",IF(ISERROR(VLOOKUP(TRIM(D240),ALL_SOMIFA!$A$1:$V$2737,20,FALSE))," ",VLOOKUP(TRIM(D240),ALL_SOMIFA!$A$1:$V$2737,20,FALSE)))</f>
        <v/>
      </c>
      <c r="U240" t="str">
        <f>IF(ISBLANK(VLOOKUP(TRIM(D240),ALL_SOMIFA!$A$1:$V$2737,21,FALSE)),"",IF(ISERROR(VLOOKUP(TRIM(D240),ALL_SOMIFA!$A$1:$V$2737,21,FALSE))," ",VLOOKUP(TRIM(D240),ALL_SOMIFA!$A$1:$V$2737,21,FALSE)))</f>
        <v/>
      </c>
      <c r="V240" t="str">
        <f>IF(ISBLANK(VLOOKUP(TRIM(D240),ALL_SOMIFA!$A$1:$V$2737,22,FALSE)),"",IF(ISERROR(VLOOKUP(TRIM(D240),ALL_SOMIFA!$A$1:$V$2737,22,FALSE))," ",VLOOKUP(TRIM(D240),ALL_SOMIFA!$A$1:$V$2737,22,FALSE)))</f>
        <v/>
      </c>
    </row>
    <row r="241" spans="1:73" x14ac:dyDescent="0.35">
      <c r="A241" t="s">
        <v>2299</v>
      </c>
      <c r="B241" t="s">
        <v>325</v>
      </c>
      <c r="C241" s="143" t="str">
        <f>IF(VLOOKUP(D241,Table16[[#All],[Player]:[2024 Card Info]],7,FALSE)&lt;&gt;"",VLOOKUP(D241,Table16[[#All],[Player]:[2024 Card Info]],7,FALSE),"")</f>
        <v>0-0/0-0</v>
      </c>
      <c r="D241" t="s">
        <v>3766</v>
      </c>
      <c r="E241" s="40">
        <v>37639</v>
      </c>
      <c r="F241" t="s">
        <v>4125</v>
      </c>
      <c r="G241" s="22" t="s">
        <v>5137</v>
      </c>
      <c r="H241" t="str">
        <f>IF(ISBLANK(VLOOKUP(TRIM(D241),ALL_SOMIFA!$A$1:$V$2737,8,FALSE)),"",IF(ISERROR(VLOOKUP(TRIM(D241),ALL_SOMIFA!$A$1:$V$2737,8,FALSE))," ",VLOOKUP(TRIM(D241),ALL_SOMIFA!$A$1:$V$2737,8,FALSE)))</f>
        <v/>
      </c>
      <c r="I241" t="str">
        <f>IF(ISBLANK(VLOOKUP(TRIM(D241),ALL_SOMIFA!$A$1:$V$2737,9,FALSE)),"",IF(ISERROR(VLOOKUP(TRIM(D241),ALL_SOMIFA!$A$1:$V$2737,9,FALSE))," ",VLOOKUP(TRIM(D241),ALL_SOMIFA!$A$1:$V$2737,9,FALSE)))</f>
        <v/>
      </c>
      <c r="J241" t="str">
        <f>IF(ISBLANK(VLOOKUP(TRIM(D241),ALL_SOMIFA!$A$1:$V$2737,10,FALSE)),"",IF(ISERROR(VLOOKUP(TRIM(D241),ALL_SOMIFA!$A$1:$V$2737,10,FALSE))," ",VLOOKUP(TRIM(D241),ALL_SOMIFA!$A$1:$V$2737,10,FALSE)))</f>
        <v/>
      </c>
      <c r="K241" t="str">
        <f>IF(ISBLANK(VLOOKUP(TRIM(D241),ALL_SOMIFA!$A$1:$V$2737,11,FALSE)),"",IF(ISERROR(VLOOKUP(TRIM(D241),ALL_SOMIFA!$A$1:$V$2737,11,FALSE))," ",VLOOKUP(TRIM(D241),ALL_SOMIFA!$A$1:$V$2737,11,FALSE)))</f>
        <v/>
      </c>
      <c r="L241" t="str">
        <f>IF(ISBLANK(VLOOKUP(TRIM(D241),ALL_SOMIFA!$A$1:$V$2737,12,FALSE)),"",IF(ISERROR(VLOOKUP(TRIM(D241),ALL_SOMIFA!$A$1:$V$2737,12,FALSE))," ",VLOOKUP(TRIM(D241),ALL_SOMIFA!$A$1:$V$2737,12,FALSE)))</f>
        <v/>
      </c>
      <c r="M241" t="str">
        <f>IF(ISBLANK(VLOOKUP(TRIM(D241),ALL_SOMIFA!$A$1:$V$2737,13,FALSE)),"",IF(ISERROR(VLOOKUP(TRIM(D241),ALL_SOMIFA!$A$1:$V$2737,13,FALSE))," ",VLOOKUP(TRIM(D241),ALL_SOMIFA!$A$1:$V$2737,13,FALSE)))</f>
        <v/>
      </c>
      <c r="N241" t="str">
        <f>IF(ISBLANK(VLOOKUP(TRIM(D241),ALL_SOMIFA!$A$1:$V$2737,14,FALSE)),"",IF(ISERROR(VLOOKUP(TRIM(D241),ALL_SOMIFA!$A$1:$V$2737,14,FALSE))," ",VLOOKUP(TRIM(D241),ALL_SOMIFA!$A$1:$V$2737,14,FALSE)))</f>
        <v/>
      </c>
      <c r="O241" t="str">
        <f>IF(ISBLANK(VLOOKUP(TRIM(D241),ALL_SOMIFA!$A$1:$V$2737,15,FALSE)),"",IF(ISERROR(VLOOKUP(TRIM(D241),ALL_SOMIFA!$A$1:$V$2737,15,FALSE))," ",VLOOKUP(TRIM(D241),ALL_SOMIFA!$A$1:$V$2737,15,FALSE)))</f>
        <v/>
      </c>
      <c r="P241" t="str">
        <f>IF(ISBLANK(VLOOKUP(TRIM(D241),ALL_SOMIFA!$A$1:$V$2737,16,FALSE)),"",IF(ISERROR(VLOOKUP(TRIM(D241),ALL_SOMIFA!$A$1:$V$2737,16,FALSE))," ",VLOOKUP(TRIM(D241),ALL_SOMIFA!$A$1:$V$2737,16,FALSE)))</f>
        <v/>
      </c>
      <c r="Q241" t="str">
        <f>IF(ISBLANK(VLOOKUP(TRIM(D241),ALL_SOMIFA!$A$1:$V$2737,17,FALSE)),"",IF(ISERROR(VLOOKUP(TRIM(D241),ALL_SOMIFA!$A$1:$V$2737,17,FALSE))," ",VLOOKUP(TRIM(D241),ALL_SOMIFA!$A$1:$V$2737,17,FALSE)))</f>
        <v/>
      </c>
      <c r="R241" t="str">
        <f>IF(ISBLANK(VLOOKUP(TRIM(D241),ALL_SOMIFA!$A$1:$V$2737,18,FALSE)),"",IF(ISERROR(VLOOKUP(TRIM(D241),ALL_SOMIFA!$A$1:$V$2737,18,FALSE))," ",VLOOKUP(TRIM(D241),ALL_SOMIFA!$A$1:$V$2737,18,FALSE)))</f>
        <v/>
      </c>
      <c r="S241" t="str">
        <f>IF(ISBLANK(VLOOKUP(TRIM(D241),ALL_SOMIFA!$A$1:$V$2737,19,FALSE)),"",IF(ISERROR(VLOOKUP(TRIM(D241),ALL_SOMIFA!$A$1:$V$2737,19,FALSE))," ",VLOOKUP(TRIM(D241),ALL_SOMIFA!$A$1:$V$2737,19,FALSE)))</f>
        <v/>
      </c>
      <c r="T241" t="str">
        <f>IF(ISBLANK(VLOOKUP(TRIM(D241),ALL_SOMIFA!$A$1:$V$2737,20,FALSE)),"",IF(ISERROR(VLOOKUP(TRIM(D241),ALL_SOMIFA!$A$1:$V$2737,20,FALSE))," ",VLOOKUP(TRIM(D241),ALL_SOMIFA!$A$1:$V$2737,20,FALSE)))</f>
        <v/>
      </c>
      <c r="U241" t="str">
        <f>IF(ISBLANK(VLOOKUP(TRIM(D241),ALL_SOMIFA!$A$1:$V$2737,21,FALSE)),"",IF(ISERROR(VLOOKUP(TRIM(D241),ALL_SOMIFA!$A$1:$V$2737,21,FALSE))," ",VLOOKUP(TRIM(D241),ALL_SOMIFA!$A$1:$V$2737,21,FALSE)))</f>
        <v/>
      </c>
      <c r="V241" t="str">
        <f>IF(ISBLANK(VLOOKUP(TRIM(D241),ALL_SOMIFA!$A$1:$V$2737,22,FALSE)),"",IF(ISERROR(VLOOKUP(TRIM(D241),ALL_SOMIFA!$A$1:$V$2737,22,FALSE))," ",VLOOKUP(TRIM(D241),ALL_SOMIFA!$A$1:$V$2737,22,FALSE)))</f>
        <v/>
      </c>
    </row>
    <row r="242" spans="1:73" s="25" customFormat="1" ht="12.75" customHeight="1" x14ac:dyDescent="0.35">
      <c r="A242" s="18" t="s">
        <v>169</v>
      </c>
      <c r="B242" s="18"/>
      <c r="C242" s="143"/>
      <c r="D242" s="26" t="s">
        <v>737</v>
      </c>
      <c r="E242" s="27">
        <v>36313</v>
      </c>
      <c r="F242" s="26" t="s">
        <v>738</v>
      </c>
      <c r="G242" s="26" t="s">
        <v>739</v>
      </c>
      <c r="H242" t="s">
        <v>177</v>
      </c>
      <c r="I242" t="s">
        <v>181</v>
      </c>
      <c r="J242" s="18" t="s">
        <v>205</v>
      </c>
      <c r="K242" s="18" t="s">
        <v>86</v>
      </c>
      <c r="L242" s="18" t="s">
        <v>207</v>
      </c>
      <c r="M242" s="19" t="s">
        <v>430</v>
      </c>
      <c r="N242" s="27"/>
      <c r="O242" s="27"/>
      <c r="P242" s="27"/>
      <c r="Q242" s="27"/>
      <c r="R242" s="29"/>
      <c r="AU242"/>
      <c r="AV242"/>
      <c r="AW242"/>
      <c r="AX242"/>
      <c r="AY242"/>
      <c r="AZ242"/>
      <c r="BA242"/>
      <c r="BB242"/>
      <c r="BC242"/>
      <c r="BD242"/>
      <c r="BE242"/>
      <c r="BF242"/>
      <c r="BG242"/>
      <c r="BH242"/>
      <c r="BI242"/>
      <c r="BJ242"/>
      <c r="BK242"/>
      <c r="BL242"/>
      <c r="BM242"/>
      <c r="BN242"/>
      <c r="BO242"/>
      <c r="BP242"/>
      <c r="BQ242"/>
      <c r="BR242"/>
      <c r="BS242"/>
      <c r="BT242"/>
      <c r="BU242"/>
    </row>
    <row r="243" spans="1:73" ht="12.75" customHeight="1" x14ac:dyDescent="0.35">
      <c r="A243" s="18"/>
      <c r="B243" s="18"/>
      <c r="C243" s="143"/>
      <c r="D243" s="19" t="s">
        <v>748</v>
      </c>
      <c r="E243" s="20">
        <v>33758</v>
      </c>
      <c r="F243" s="19" t="s">
        <v>749</v>
      </c>
      <c r="G243" s="19" t="s">
        <v>750</v>
      </c>
      <c r="H243" t="s">
        <v>4284</v>
      </c>
      <c r="I243" t="s">
        <v>4284</v>
      </c>
      <c r="J243" s="18" t="s">
        <v>220</v>
      </c>
      <c r="K243" s="18" t="s">
        <v>195</v>
      </c>
      <c r="L243" s="18" t="s">
        <v>231</v>
      </c>
      <c r="M243" s="19"/>
      <c r="N243" s="19" t="s">
        <v>169</v>
      </c>
      <c r="O243" s="19"/>
      <c r="P243" s="19"/>
      <c r="Q243" s="19">
        <v>0</v>
      </c>
      <c r="R243" s="19">
        <v>0</v>
      </c>
      <c r="S243" s="19">
        <v>0</v>
      </c>
      <c r="T243" s="19" t="s">
        <v>211</v>
      </c>
      <c r="U243" s="19" t="s">
        <v>109</v>
      </c>
      <c r="V243" s="19" t="s">
        <v>430</v>
      </c>
      <c r="W243" s="19" t="s">
        <v>211</v>
      </c>
      <c r="X243" s="19" t="s">
        <v>109</v>
      </c>
      <c r="Y243" s="19" t="s">
        <v>178</v>
      </c>
      <c r="Z243" s="19" t="s">
        <v>211</v>
      </c>
      <c r="AA243" s="19" t="s">
        <v>109</v>
      </c>
      <c r="AB243" s="19" t="s">
        <v>201</v>
      </c>
      <c r="AC243" s="19" t="s">
        <v>220</v>
      </c>
      <c r="AD243" s="19" t="s">
        <v>109</v>
      </c>
      <c r="AE243" s="19" t="s">
        <v>231</v>
      </c>
      <c r="AF243" s="19" t="s">
        <v>220</v>
      </c>
      <c r="AG243" s="19" t="s">
        <v>109</v>
      </c>
      <c r="AH243" s="19" t="s">
        <v>231</v>
      </c>
      <c r="AI243" s="19" t="s">
        <v>211</v>
      </c>
      <c r="AJ243" s="19" t="s">
        <v>109</v>
      </c>
      <c r="AK243" s="19" t="s">
        <v>264</v>
      </c>
      <c r="AL243" s="19">
        <v>0</v>
      </c>
      <c r="AM243" s="19">
        <v>0</v>
      </c>
      <c r="AN243" s="19">
        <v>0</v>
      </c>
      <c r="AO243" s="19">
        <v>0</v>
      </c>
      <c r="AP243" s="19">
        <v>0</v>
      </c>
      <c r="AQ243" s="19">
        <v>0</v>
      </c>
      <c r="AR243" s="19">
        <v>0</v>
      </c>
      <c r="AS243" s="19">
        <v>0</v>
      </c>
      <c r="AT243" s="19">
        <v>0</v>
      </c>
    </row>
    <row r="244" spans="1:73" s="25" customFormat="1" x14ac:dyDescent="0.35">
      <c r="A244" s="18"/>
      <c r="B244" s="18"/>
      <c r="C244" s="143"/>
      <c r="D244" s="19"/>
      <c r="E244" s="20"/>
      <c r="F244" s="19"/>
      <c r="G244" s="19"/>
      <c r="H244" t="s">
        <v>4284</v>
      </c>
      <c r="I244" t="s">
        <v>4284</v>
      </c>
      <c r="J244" s="18"/>
      <c r="K244" s="18"/>
      <c r="L244" s="18"/>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row>
    <row r="245" spans="1:73" x14ac:dyDescent="0.35">
      <c r="A245" s="18" t="s">
        <v>253</v>
      </c>
      <c r="B245" s="18" t="s">
        <v>86</v>
      </c>
      <c r="C245" s="143" t="str">
        <f>IF(VLOOKUP(D245,Table16[[#All],[Player]:[2024 Card Info]],7,FALSE)&lt;&gt;"",VLOOKUP(D245,Table16[[#All],[Player]:[2024 Card Info]],7,FALSE),"")</f>
        <v>5-1</v>
      </c>
      <c r="D245" s="19" t="s">
        <v>765</v>
      </c>
      <c r="E245" s="20">
        <v>34264</v>
      </c>
      <c r="F245" s="19" t="s">
        <v>443</v>
      </c>
      <c r="G245" s="19" t="s">
        <v>766</v>
      </c>
      <c r="H245" s="26" t="s">
        <v>262</v>
      </c>
      <c r="I245" s="26" t="s">
        <v>186</v>
      </c>
      <c r="J245" s="18" t="s">
        <v>253</v>
      </c>
      <c r="K245" s="18" t="s">
        <v>86</v>
      </c>
      <c r="L245" s="18" t="s">
        <v>168</v>
      </c>
      <c r="M245" s="19" t="s">
        <v>231</v>
      </c>
      <c r="N245" s="19" t="s">
        <v>220</v>
      </c>
      <c r="O245" s="19" t="s">
        <v>259</v>
      </c>
      <c r="P245" s="19" t="s">
        <v>167</v>
      </c>
      <c r="Q245" s="19" t="s">
        <v>242</v>
      </c>
      <c r="R245" s="19" t="s">
        <v>78</v>
      </c>
      <c r="S245" s="19" t="s">
        <v>186</v>
      </c>
      <c r="T245" s="19" t="s">
        <v>258</v>
      </c>
      <c r="U245" s="19" t="s">
        <v>421</v>
      </c>
      <c r="V245" s="19" t="s">
        <v>231</v>
      </c>
      <c r="W245" s="19" t="s">
        <v>251</v>
      </c>
      <c r="X245" s="19" t="s">
        <v>421</v>
      </c>
      <c r="Y245" s="19" t="s">
        <v>767</v>
      </c>
      <c r="Z245" s="19" t="s">
        <v>273</v>
      </c>
      <c r="AA245" s="19" t="s">
        <v>421</v>
      </c>
      <c r="AB245" s="19" t="s">
        <v>186</v>
      </c>
      <c r="AC245" s="19">
        <v>0</v>
      </c>
      <c r="AD245" s="19">
        <v>0</v>
      </c>
      <c r="AE245" s="19">
        <v>0</v>
      </c>
      <c r="AF245" s="19">
        <v>0</v>
      </c>
      <c r="AG245" s="19">
        <v>0</v>
      </c>
      <c r="AH245" s="19">
        <v>0</v>
      </c>
      <c r="AI245" s="19">
        <v>0</v>
      </c>
      <c r="AJ245" s="19">
        <v>0</v>
      </c>
      <c r="AK245" s="19">
        <v>0</v>
      </c>
      <c r="AL245" s="19">
        <v>0</v>
      </c>
      <c r="AM245" s="19">
        <v>0</v>
      </c>
      <c r="AN245" s="19">
        <v>0</v>
      </c>
      <c r="AO245" s="19">
        <v>0</v>
      </c>
      <c r="AP245" s="19">
        <v>0</v>
      </c>
      <c r="AQ245" s="19">
        <v>0</v>
      </c>
      <c r="AR245" s="19">
        <v>0</v>
      </c>
      <c r="AS245" s="19">
        <v>0</v>
      </c>
      <c r="AT245" s="19">
        <v>0</v>
      </c>
    </row>
    <row r="246" spans="1:73" ht="12.75" customHeight="1" x14ac:dyDescent="0.35">
      <c r="A246" s="18" t="s">
        <v>242</v>
      </c>
      <c r="B246" s="18" t="s">
        <v>3520</v>
      </c>
      <c r="C246" s="143" t="str">
        <f>IF(VLOOKUP(D246,Table16[[#All],[Player]:[2024 Card Info]],7,FALSE)&lt;&gt;"",VLOOKUP(D246,Table16[[#All],[Player]:[2024 Card Info]],7,FALSE),"")</f>
        <v>4-6</v>
      </c>
      <c r="D246" s="19" t="s">
        <v>755</v>
      </c>
      <c r="E246" s="20">
        <v>35567</v>
      </c>
      <c r="F246" s="19" t="s">
        <v>756</v>
      </c>
      <c r="G246" s="19" t="s">
        <v>757</v>
      </c>
      <c r="H246" s="26" t="s">
        <v>2011</v>
      </c>
      <c r="I246" s="26" t="s">
        <v>201</v>
      </c>
      <c r="J246" s="18" t="s">
        <v>758</v>
      </c>
      <c r="K246" s="18" t="s">
        <v>471</v>
      </c>
      <c r="L246" s="18" t="s">
        <v>759</v>
      </c>
      <c r="M246" s="19" t="s">
        <v>264</v>
      </c>
      <c r="N246" s="19" t="s">
        <v>253</v>
      </c>
      <c r="O246" s="19" t="s">
        <v>471</v>
      </c>
      <c r="P246" s="19" t="s">
        <v>760</v>
      </c>
      <c r="Q246" s="19" t="s">
        <v>253</v>
      </c>
      <c r="R246" s="19" t="s">
        <v>275</v>
      </c>
      <c r="S246" s="19" t="s">
        <v>761</v>
      </c>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row>
    <row r="247" spans="1:73" ht="12.75" customHeight="1" x14ac:dyDescent="0.35">
      <c r="A247" s="18" t="s">
        <v>242</v>
      </c>
      <c r="B247" s="18" t="s">
        <v>3530</v>
      </c>
      <c r="C247" s="143" t="str">
        <f>IF(VLOOKUP(D247,Table16[[#All],[Player]:[2024 Card Info]],7,FALSE)&lt;&gt;"",VLOOKUP(D247,Table16[[#All],[Player]:[2024 Card Info]],7,FALSE),"")</f>
        <v>4-5</v>
      </c>
      <c r="D247" s="26" t="s">
        <v>753</v>
      </c>
      <c r="E247" s="27">
        <v>36256</v>
      </c>
      <c r="F247" s="26" t="s">
        <v>387</v>
      </c>
      <c r="G247" s="26" t="s">
        <v>457</v>
      </c>
      <c r="H247" s="26" t="s">
        <v>253</v>
      </c>
      <c r="I247" s="26" t="s">
        <v>3512</v>
      </c>
      <c r="J247" s="18" t="s">
        <v>250</v>
      </c>
      <c r="K247" s="18" t="s">
        <v>151</v>
      </c>
      <c r="L247" s="18" t="s">
        <v>227</v>
      </c>
      <c r="M247" s="26" t="s">
        <v>264</v>
      </c>
      <c r="N247" s="27"/>
      <c r="O247" s="27"/>
      <c r="P247" s="27"/>
      <c r="Q247" s="27"/>
      <c r="R247" s="29"/>
      <c r="S247" s="25"/>
      <c r="T247" s="25"/>
      <c r="U247" s="25"/>
      <c r="V247" s="25"/>
      <c r="W247" s="25"/>
      <c r="X247" s="25"/>
      <c r="Y247" s="25"/>
      <c r="Z247" s="25"/>
      <c r="AA247" s="25"/>
      <c r="AB247" s="25"/>
      <c r="AC247" s="25"/>
      <c r="AD247" s="25"/>
      <c r="AE247" s="25"/>
      <c r="AF247" s="25"/>
      <c r="AG247" s="25"/>
      <c r="AH247" s="25"/>
      <c r="AI247" s="25"/>
      <c r="AJ247" s="25"/>
      <c r="AK247" s="25"/>
      <c r="AL247" s="25"/>
      <c r="AM247" s="25"/>
      <c r="AN247" s="25"/>
      <c r="AO247" s="25"/>
      <c r="AP247" s="25"/>
      <c r="AQ247" s="25"/>
      <c r="AR247" s="25"/>
      <c r="AS247" s="25"/>
      <c r="AT247" s="25"/>
    </row>
    <row r="248" spans="1:73" x14ac:dyDescent="0.35">
      <c r="A248" s="31" t="s">
        <v>211</v>
      </c>
      <c r="B248" s="31" t="s">
        <v>860</v>
      </c>
      <c r="C248" s="144" t="str">
        <f>IF(VLOOKUP(D248,Table16[[#All],[Player]:[2024 Card Info]],7,FALSE)&lt;&gt;"",VLOOKUP(D248,Table16[[#All],[Player]:[2024 Card Info]],7,FALSE),"")</f>
        <v>4-3</v>
      </c>
      <c r="D248" s="19" t="s">
        <v>3146</v>
      </c>
      <c r="E248" s="27">
        <v>34483</v>
      </c>
      <c r="F248" s="26" t="s">
        <v>330</v>
      </c>
      <c r="G248" s="30" t="s">
        <v>230</v>
      </c>
      <c r="H248" s="26" t="s">
        <v>242</v>
      </c>
      <c r="I248" s="26" t="s">
        <v>231</v>
      </c>
      <c r="J248" s="33"/>
      <c r="K248" s="33"/>
      <c r="L248" s="33"/>
    </row>
    <row r="249" spans="1:73" ht="12.75" customHeight="1" x14ac:dyDescent="0.35">
      <c r="A249" s="18" t="s">
        <v>220</v>
      </c>
      <c r="B249" s="18" t="s">
        <v>308</v>
      </c>
      <c r="C249" s="143" t="str">
        <f>IF(VLOOKUP(D249,Table16[[#All],[Player]:[2024 Card Info]],7,FALSE)&lt;&gt;"",VLOOKUP(D249,Table16[[#All],[Player]:[2024 Card Info]],7,FALSE),"")</f>
        <v>0-6</v>
      </c>
      <c r="D249" s="22" t="s">
        <v>751</v>
      </c>
      <c r="E249" s="23">
        <v>35885</v>
      </c>
      <c r="F249" s="24" t="s">
        <v>752</v>
      </c>
      <c r="G249" s="22" t="s">
        <v>171</v>
      </c>
      <c r="H249" s="26" t="s">
        <v>253</v>
      </c>
      <c r="I249" s="26" t="s">
        <v>629</v>
      </c>
      <c r="J249" s="18" t="s">
        <v>258</v>
      </c>
      <c r="K249" s="18" t="s">
        <v>135</v>
      </c>
      <c r="L249" s="18" t="s">
        <v>186</v>
      </c>
      <c r="M249" s="25"/>
      <c r="N249" s="25"/>
      <c r="O249" s="25"/>
      <c r="P249" s="25"/>
      <c r="Q249" s="25"/>
      <c r="R249" s="25"/>
      <c r="S249" s="25"/>
      <c r="T249" s="25"/>
      <c r="U249" s="25"/>
      <c r="V249" s="25"/>
      <c r="W249" s="25"/>
      <c r="X249" s="25"/>
      <c r="Y249" s="25"/>
      <c r="Z249" s="25"/>
      <c r="AA249" s="25"/>
      <c r="AB249" s="25"/>
      <c r="AC249" s="25"/>
      <c r="AD249" s="25"/>
      <c r="AE249" s="25"/>
      <c r="AF249" s="25"/>
      <c r="AG249" s="25"/>
      <c r="AH249" s="25"/>
      <c r="AI249" s="25"/>
      <c r="AJ249" s="25"/>
      <c r="AK249" s="25"/>
      <c r="AL249" s="25"/>
      <c r="AM249" s="25"/>
      <c r="AN249" s="25"/>
      <c r="AO249" s="25"/>
      <c r="AP249" s="25"/>
      <c r="AQ249" s="25"/>
      <c r="AR249" s="25"/>
      <c r="AS249" s="25"/>
      <c r="AT249" s="25"/>
    </row>
    <row r="250" spans="1:73" s="25" customFormat="1" ht="12.75" customHeight="1" x14ac:dyDescent="0.35">
      <c r="A250" s="18" t="s">
        <v>220</v>
      </c>
      <c r="B250" s="18" t="s">
        <v>3518</v>
      </c>
      <c r="C250" s="143" t="str">
        <f>IF(VLOOKUP(D250,Table16[[#All],[Player]:[2024 Card Info]],7,FALSE)&lt;&gt;"",VLOOKUP(D250,Table16[[#All],[Player]:[2024 Card Info]],7,FALSE),"")</f>
        <v>0-0</v>
      </c>
      <c r="D250" s="22" t="s">
        <v>768</v>
      </c>
      <c r="E250" s="23">
        <v>36321</v>
      </c>
      <c r="F250" s="24" t="s">
        <v>91</v>
      </c>
      <c r="G250" s="22" t="s">
        <v>769</v>
      </c>
      <c r="H250" s="26" t="s">
        <v>250</v>
      </c>
      <c r="I250" s="26" t="s">
        <v>4284</v>
      </c>
      <c r="J250" s="46" t="s">
        <v>258</v>
      </c>
      <c r="K250" s="47" t="s">
        <v>471</v>
      </c>
      <c r="L250" s="47" t="s">
        <v>484</v>
      </c>
    </row>
    <row r="251" spans="1:73" x14ac:dyDescent="0.35">
      <c r="A251" t="s">
        <v>1395</v>
      </c>
      <c r="B251" t="s">
        <v>452</v>
      </c>
      <c r="C251" s="143" t="str">
        <f>IF(VLOOKUP(D251,Table16[[#All],[Player]:[2024 Card Info]],7,FALSE)&lt;&gt;"",VLOOKUP(D251,Table16[[#All],[Player]:[2024 Card Info]],7,FALSE),"")</f>
        <v>4/0-2</v>
      </c>
      <c r="D251" t="s">
        <v>3312</v>
      </c>
      <c r="E251" s="40">
        <v>36180</v>
      </c>
      <c r="F251" t="s">
        <v>108</v>
      </c>
      <c r="G251" s="22" t="s">
        <v>5380</v>
      </c>
      <c r="H251" t="str">
        <f>IF(ISBLANK(VLOOKUP(TRIM(D251),ALL_SOMIFA!$A$1:$V$2737,8,FALSE)),"",IF(ISERROR(VLOOKUP(TRIM(D251),ALL_SOMIFA!$A$1:$V$2737,8,FALSE))," ",VLOOKUP(TRIM(D251),ALL_SOMIFA!$A$1:$V$2737,8,FALSE)))</f>
        <v/>
      </c>
      <c r="I251" t="str">
        <f>IF(ISBLANK(VLOOKUP(TRIM(D251),ALL_SOMIFA!$A$1:$V$2737,9,FALSE)),"",IF(ISERROR(VLOOKUP(TRIM(D251),ALL_SOMIFA!$A$1:$V$2737,9,FALSE))," ",VLOOKUP(TRIM(D251),ALL_SOMIFA!$A$1:$V$2737,9,FALSE)))</f>
        <v/>
      </c>
      <c r="J251" t="str">
        <f>IF(ISBLANK(VLOOKUP(TRIM(D251),ALL_SOMIFA!$A$1:$V$2737,10,FALSE)),"",IF(ISERROR(VLOOKUP(TRIM(D251),ALL_SOMIFA!$A$1:$V$2737,10,FALSE))," ",VLOOKUP(TRIM(D251),ALL_SOMIFA!$A$1:$V$2737,10,FALSE)))</f>
        <v/>
      </c>
      <c r="K251" t="str">
        <f>IF(ISBLANK(VLOOKUP(TRIM(D251),ALL_SOMIFA!$A$1:$V$2737,11,FALSE)),"",IF(ISERROR(VLOOKUP(TRIM(D251),ALL_SOMIFA!$A$1:$V$2737,11,FALSE))," ",VLOOKUP(TRIM(D251),ALL_SOMIFA!$A$1:$V$2737,11,FALSE)))</f>
        <v>DT</v>
      </c>
      <c r="L251" t="str">
        <f>IF(ISBLANK(VLOOKUP(TRIM(D251),ALL_SOMIFA!$A$1:$V$2737,12,FALSE)),"",IF(ISERROR(VLOOKUP(TRIM(D251),ALL_SOMIFA!$A$1:$V$2737,12,FALSE))," ",VLOOKUP(TRIM(D251),ALL_SOMIFA!$A$1:$V$2737,12,FALSE)))</f>
        <v>MIN</v>
      </c>
      <c r="M251" t="str">
        <f>IF(ISBLANK(VLOOKUP(TRIM(D251),ALL_SOMIFA!$A$1:$V$2737,13,FALSE)),"",IF(ISERROR(VLOOKUP(TRIM(D251),ALL_SOMIFA!$A$1:$V$2737,13,FALSE))," ",VLOOKUP(TRIM(D251),ALL_SOMIFA!$A$1:$V$2737,13,FALSE)))</f>
        <v>4-0</v>
      </c>
      <c r="N251" t="str">
        <f>IF(ISBLANK(VLOOKUP(TRIM(D251),ALL_SOMIFA!$A$1:$V$2737,14,FALSE)),"",IF(ISERROR(VLOOKUP(TRIM(D251),ALL_SOMIFA!$A$1:$V$2737,14,FALSE))," ",VLOOKUP(TRIM(D251),ALL_SOMIFA!$A$1:$V$2737,14,FALSE)))</f>
        <v>DT</v>
      </c>
      <c r="O251" t="str">
        <f>IF(ISBLANK(VLOOKUP(TRIM(D251),ALL_SOMIFA!$A$1:$V$2737,15,FALSE)),"",IF(ISERROR(VLOOKUP(TRIM(D251),ALL_SOMIFA!$A$1:$V$2737,15,FALSE))," ",VLOOKUP(TRIM(D251),ALL_SOMIFA!$A$1:$V$2737,15,FALSE)))</f>
        <v>MIN</v>
      </c>
      <c r="P251" t="str">
        <f>IF(ISBLANK(VLOOKUP(TRIM(D251),ALL_SOMIFA!$A$1:$V$2737,16,FALSE)),"",IF(ISERROR(VLOOKUP(TRIM(D251),ALL_SOMIFA!$A$1:$V$2737,16,FALSE))," ",VLOOKUP(TRIM(D251),ALL_SOMIFA!$A$1:$V$2737,16,FALSE)))</f>
        <v>0-2</v>
      </c>
      <c r="Q251" t="str">
        <f>IF(ISBLANK(VLOOKUP(TRIM(D251),ALL_SOMIFA!$A$1:$V$2737,17,FALSE)),"",IF(ISERROR(VLOOKUP(TRIM(D251),ALL_SOMIFA!$A$1:$V$2737,17,FALSE))," ",VLOOKUP(TRIM(D251),ALL_SOMIFA!$A$1:$V$2737,17,FALSE)))</f>
        <v>DT</v>
      </c>
      <c r="R251" t="str">
        <f>IF(ISBLANK(VLOOKUP(TRIM(D251),ALL_SOMIFA!$A$1:$V$2737,18,FALSE)),"",IF(ISERROR(VLOOKUP(TRIM(D251),ALL_SOMIFA!$A$1:$V$2737,18,FALSE))," ",VLOOKUP(TRIM(D251),ALL_SOMIFA!$A$1:$V$2737,18,FALSE)))</f>
        <v>MIN</v>
      </c>
      <c r="S251" t="str">
        <f>IF(ISBLANK(VLOOKUP(TRIM(D251),ALL_SOMIFA!$A$1:$V$2737,19,FALSE)),"",IF(ISERROR(VLOOKUP(TRIM(D251),ALL_SOMIFA!$A$1:$V$2737,19,FALSE))," ",VLOOKUP(TRIM(D251),ALL_SOMIFA!$A$1:$V$2737,19,FALSE)))</f>
        <v>0-2</v>
      </c>
      <c r="T251" t="str">
        <f>IF(ISBLANK(VLOOKUP(TRIM(D251),ALL_SOMIFA!$A$1:$V$2737,20,FALSE)),"",IF(ISERROR(VLOOKUP(TRIM(D251),ALL_SOMIFA!$A$1:$V$2737,20,FALSE))," ",VLOOKUP(TRIM(D251),ALL_SOMIFA!$A$1:$V$2737,20,FALSE)))</f>
        <v/>
      </c>
      <c r="U251" t="str">
        <f>IF(ISBLANK(VLOOKUP(TRIM(D251),ALL_SOMIFA!$A$1:$V$2737,21,FALSE)),"",IF(ISERROR(VLOOKUP(TRIM(D251),ALL_SOMIFA!$A$1:$V$2737,21,FALSE))," ",VLOOKUP(TRIM(D251),ALL_SOMIFA!$A$1:$V$2737,21,FALSE)))</f>
        <v/>
      </c>
      <c r="V251" t="str">
        <f>IF(ISBLANK(VLOOKUP(TRIM(D251),ALL_SOMIFA!$A$1:$V$2737,22,FALSE)),"",IF(ISERROR(VLOOKUP(TRIM(D251),ALL_SOMIFA!$A$1:$V$2737,22,FALSE))," ",VLOOKUP(TRIM(D251),ALL_SOMIFA!$A$1:$V$2737,22,FALSE)))</f>
        <v/>
      </c>
    </row>
    <row r="252" spans="1:73" x14ac:dyDescent="0.35">
      <c r="A252" s="18" t="s">
        <v>169</v>
      </c>
      <c r="B252" s="18"/>
      <c r="C252" s="143"/>
      <c r="D252" s="26" t="s">
        <v>754</v>
      </c>
      <c r="E252" s="27">
        <v>35952</v>
      </c>
      <c r="F252" s="26" t="s">
        <v>387</v>
      </c>
      <c r="G252" s="26" t="s">
        <v>102</v>
      </c>
      <c r="H252" t="s">
        <v>253</v>
      </c>
      <c r="I252" t="s">
        <v>2010</v>
      </c>
      <c r="J252" s="18"/>
      <c r="K252" s="18"/>
      <c r="L252" s="18"/>
      <c r="M252" s="26" t="s">
        <v>477</v>
      </c>
      <c r="N252" s="27"/>
      <c r="O252" s="27"/>
      <c r="P252" s="27"/>
      <c r="Q252" s="27"/>
      <c r="R252" s="29"/>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row>
    <row r="253" spans="1:73" x14ac:dyDescent="0.35">
      <c r="A253" s="18"/>
      <c r="B253" s="18"/>
      <c r="C253" s="143"/>
      <c r="D253" s="19"/>
      <c r="E253" s="20"/>
      <c r="F253" s="19"/>
      <c r="G253" s="19"/>
      <c r="H253" t="s">
        <v>4284</v>
      </c>
      <c r="I253" t="s">
        <v>4284</v>
      </c>
      <c r="J253" s="18"/>
      <c r="K253" s="18"/>
      <c r="L253" s="18"/>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row>
    <row r="254" spans="1:73" x14ac:dyDescent="0.35">
      <c r="A254" s="34" t="s">
        <v>504</v>
      </c>
      <c r="B254" s="34" t="s">
        <v>1315</v>
      </c>
      <c r="C254" s="143" t="str">
        <f>IF(VLOOKUP(D254,Table16[[#All],[Player]:[2024 Card Info]],7,FALSE)&lt;&gt;"",VLOOKUP(D254,Table16[[#All],[Player]:[2024 Card Info]],7,FALSE),"")</f>
        <v>45-9</v>
      </c>
      <c r="D254" s="22" t="s">
        <v>782</v>
      </c>
      <c r="E254" s="23">
        <v>36129</v>
      </c>
      <c r="F254" s="24" t="s">
        <v>84</v>
      </c>
      <c r="G254" s="22" t="s">
        <v>171</v>
      </c>
      <c r="H254" s="26" t="s">
        <v>648</v>
      </c>
      <c r="I254" s="26" t="s">
        <v>1414</v>
      </c>
      <c r="J254" s="34" t="s">
        <v>480</v>
      </c>
      <c r="K254" s="34" t="s">
        <v>259</v>
      </c>
      <c r="L254" s="34" t="s">
        <v>783</v>
      </c>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row>
    <row r="255" spans="1:73" s="25" customFormat="1" x14ac:dyDescent="0.35">
      <c r="A255" s="18" t="s">
        <v>311</v>
      </c>
      <c r="B255" s="18" t="s">
        <v>452</v>
      </c>
      <c r="C255" s="143" t="str">
        <f>IF(VLOOKUP(D255,Table16[[#All],[Player]:[2024 Card Info]],7,FALSE)&lt;&gt;"",VLOOKUP(D255,Table16[[#All],[Player]:[2024 Card Info]],7,FALSE),"")</f>
        <v>44-6</v>
      </c>
      <c r="D255" s="19" t="s">
        <v>773</v>
      </c>
      <c r="E255" s="20">
        <v>35424</v>
      </c>
      <c r="F255" s="19" t="s">
        <v>140</v>
      </c>
      <c r="G255" s="19" t="s">
        <v>425</v>
      </c>
      <c r="H255" s="26" t="s">
        <v>648</v>
      </c>
      <c r="I255" s="26" t="s">
        <v>1915</v>
      </c>
      <c r="J255" s="18" t="s">
        <v>311</v>
      </c>
      <c r="K255" s="18" t="s">
        <v>109</v>
      </c>
      <c r="L255" s="18" t="s">
        <v>774</v>
      </c>
      <c r="M255" s="19" t="s">
        <v>775</v>
      </c>
      <c r="N255" s="19" t="s">
        <v>292</v>
      </c>
      <c r="O255" s="19" t="s">
        <v>109</v>
      </c>
      <c r="P255" s="19" t="s">
        <v>776</v>
      </c>
      <c r="Q255" s="19" t="s">
        <v>654</v>
      </c>
      <c r="R255" s="19" t="s">
        <v>109</v>
      </c>
      <c r="S255" s="19" t="s">
        <v>777</v>
      </c>
      <c r="T255" s="19" t="s">
        <v>276</v>
      </c>
      <c r="U255" s="19" t="s">
        <v>109</v>
      </c>
      <c r="V255" s="19" t="s">
        <v>778</v>
      </c>
      <c r="W255" s="19">
        <v>0</v>
      </c>
      <c r="X255" s="19">
        <v>0</v>
      </c>
      <c r="Y255" s="19">
        <v>0</v>
      </c>
      <c r="Z255" s="19"/>
      <c r="AA255" s="19"/>
      <c r="AB255" s="19"/>
      <c r="AC255" s="19">
        <v>0</v>
      </c>
      <c r="AD255" s="19">
        <v>0</v>
      </c>
      <c r="AE255" s="19">
        <v>0</v>
      </c>
      <c r="AF255" s="19">
        <v>0</v>
      </c>
      <c r="AG255" s="19">
        <v>0</v>
      </c>
      <c r="AH255" s="19">
        <v>0</v>
      </c>
      <c r="AI255" s="19">
        <v>0</v>
      </c>
      <c r="AJ255" s="19">
        <v>0</v>
      </c>
      <c r="AK255" s="19">
        <v>0</v>
      </c>
      <c r="AL255" s="19">
        <v>0</v>
      </c>
      <c r="AM255" s="19">
        <v>0</v>
      </c>
      <c r="AN255" s="19">
        <v>0</v>
      </c>
      <c r="AO255" s="19">
        <v>0</v>
      </c>
      <c r="AP255" s="19">
        <v>0</v>
      </c>
      <c r="AQ255" s="19">
        <v>0</v>
      </c>
      <c r="AR255" s="19">
        <v>0</v>
      </c>
      <c r="AS255" s="19">
        <v>0</v>
      </c>
      <c r="AT255" s="19">
        <v>0</v>
      </c>
    </row>
    <row r="256" spans="1:73" s="25" customFormat="1" x14ac:dyDescent="0.35">
      <c r="A256" s="18" t="s">
        <v>648</v>
      </c>
      <c r="B256" s="18" t="s">
        <v>3518</v>
      </c>
      <c r="C256" s="143" t="str">
        <f>IF(VLOOKUP(D256,Table16[[#All],[Player]:[2024 Card Info]],7,FALSE)&lt;&gt;"",VLOOKUP(D256,Table16[[#All],[Player]:[2024 Card Info]],7,FALSE),"")</f>
        <v>04-3</v>
      </c>
      <c r="D256" s="26" t="s">
        <v>772</v>
      </c>
      <c r="E256" s="27">
        <v>36024</v>
      </c>
      <c r="F256" s="26" t="s">
        <v>387</v>
      </c>
      <c r="G256" s="26" t="s">
        <v>241</v>
      </c>
      <c r="H256" s="26" t="s">
        <v>311</v>
      </c>
      <c r="I256" s="26" t="s">
        <v>1160</v>
      </c>
      <c r="J256" s="18" t="s">
        <v>648</v>
      </c>
      <c r="K256" s="18" t="s">
        <v>471</v>
      </c>
      <c r="L256" s="18" t="s">
        <v>496</v>
      </c>
      <c r="M256" s="26" t="s">
        <v>310</v>
      </c>
      <c r="N256" s="27"/>
      <c r="O256" s="27"/>
      <c r="P256" s="27"/>
      <c r="Q256" s="27"/>
      <c r="R256" s="29"/>
    </row>
    <row r="257" spans="1:73" x14ac:dyDescent="0.35">
      <c r="A257" t="s">
        <v>480</v>
      </c>
      <c r="B257" t="s">
        <v>339</v>
      </c>
      <c r="C257" s="143" t="str">
        <f>IF(VLOOKUP(D257,Table16[[#All],[Player]:[2024 Card Info]],7,FALSE)&lt;&gt;"",VLOOKUP(D257,Table16[[#All],[Player]:[2024 Card Info]],7,FALSE),"")</f>
        <v>00-3</v>
      </c>
      <c r="D257" t="s">
        <v>3619</v>
      </c>
      <c r="E257" s="40">
        <v>37189</v>
      </c>
      <c r="F257" t="s">
        <v>3974</v>
      </c>
      <c r="G257" s="19" t="s">
        <v>5136</v>
      </c>
      <c r="H257" t="str">
        <f>IF(ISBLANK(VLOOKUP(TRIM(D257),ALL_SOMIFA!$A$1:$V$2737,8,FALSE)),"",IF(ISERROR(VLOOKUP(TRIM(D257),ALL_SOMIFA!$A$1:$V$2737,8,FALSE))," ",VLOOKUP(TRIM(D257),ALL_SOMIFA!$A$1:$V$2737,8,FALSE)))</f>
        <v/>
      </c>
      <c r="I257" t="str">
        <f>IF(ISBLANK(VLOOKUP(TRIM(D257),ALL_SOMIFA!$A$1:$V$2737,9,FALSE)),"",IF(ISERROR(VLOOKUP(TRIM(D257),ALL_SOMIFA!$A$1:$V$2737,9,FALSE))," ",VLOOKUP(TRIM(D257),ALL_SOMIFA!$A$1:$V$2737,9,FALSE)))</f>
        <v/>
      </c>
      <c r="J257" t="str">
        <f>IF(ISBLANK(VLOOKUP(TRIM(D257),ALL_SOMIFA!$A$1:$V$2737,10,FALSE)),"",IF(ISERROR(VLOOKUP(TRIM(D257),ALL_SOMIFA!$A$1:$V$2737,10,FALSE))," ",VLOOKUP(TRIM(D257),ALL_SOMIFA!$A$1:$V$2737,10,FALSE)))</f>
        <v/>
      </c>
      <c r="K257" t="str">
        <f>IF(ISBLANK(VLOOKUP(TRIM(D257),ALL_SOMIFA!$A$1:$V$2737,11,FALSE)),"",IF(ISERROR(VLOOKUP(TRIM(D257),ALL_SOMIFA!$A$1:$V$2737,11,FALSE))," ",VLOOKUP(TRIM(D257),ALL_SOMIFA!$A$1:$V$2737,11,FALSE)))</f>
        <v/>
      </c>
      <c r="L257" t="str">
        <f>IF(ISBLANK(VLOOKUP(TRIM(D257),ALL_SOMIFA!$A$1:$V$2737,12,FALSE)),"",IF(ISERROR(VLOOKUP(TRIM(D257),ALL_SOMIFA!$A$1:$V$2737,12,FALSE))," ",VLOOKUP(TRIM(D257),ALL_SOMIFA!$A$1:$V$2737,12,FALSE)))</f>
        <v/>
      </c>
      <c r="M257" t="str">
        <f>IF(ISBLANK(VLOOKUP(TRIM(D257),ALL_SOMIFA!$A$1:$V$2737,13,FALSE)),"",IF(ISERROR(VLOOKUP(TRIM(D257),ALL_SOMIFA!$A$1:$V$2737,13,FALSE))," ",VLOOKUP(TRIM(D257),ALL_SOMIFA!$A$1:$V$2737,13,FALSE)))</f>
        <v/>
      </c>
      <c r="N257" t="str">
        <f>IF(ISBLANK(VLOOKUP(TRIM(D257),ALL_SOMIFA!$A$1:$V$2737,14,FALSE)),"",IF(ISERROR(VLOOKUP(TRIM(D257),ALL_SOMIFA!$A$1:$V$2737,14,FALSE))," ",VLOOKUP(TRIM(D257),ALL_SOMIFA!$A$1:$V$2737,14,FALSE)))</f>
        <v/>
      </c>
      <c r="O257" t="str">
        <f>IF(ISBLANK(VLOOKUP(TRIM(D257),ALL_SOMIFA!$A$1:$V$2737,15,FALSE)),"",IF(ISERROR(VLOOKUP(TRIM(D257),ALL_SOMIFA!$A$1:$V$2737,15,FALSE))," ",VLOOKUP(TRIM(D257),ALL_SOMIFA!$A$1:$V$2737,15,FALSE)))</f>
        <v/>
      </c>
      <c r="P257" t="str">
        <f>IF(ISBLANK(VLOOKUP(TRIM(D257),ALL_SOMIFA!$A$1:$V$2737,16,FALSE)),"",IF(ISERROR(VLOOKUP(TRIM(D257),ALL_SOMIFA!$A$1:$V$2737,16,FALSE))," ",VLOOKUP(TRIM(D257),ALL_SOMIFA!$A$1:$V$2737,16,FALSE)))</f>
        <v/>
      </c>
      <c r="Q257" t="str">
        <f>IF(ISBLANK(VLOOKUP(TRIM(D257),ALL_SOMIFA!$A$1:$V$2737,17,FALSE)),"",IF(ISERROR(VLOOKUP(TRIM(D257),ALL_SOMIFA!$A$1:$V$2737,17,FALSE))," ",VLOOKUP(TRIM(D257),ALL_SOMIFA!$A$1:$V$2737,17,FALSE)))</f>
        <v/>
      </c>
      <c r="R257" t="str">
        <f>IF(ISBLANK(VLOOKUP(TRIM(D257),ALL_SOMIFA!$A$1:$V$2737,18,FALSE)),"",IF(ISERROR(VLOOKUP(TRIM(D257),ALL_SOMIFA!$A$1:$V$2737,18,FALSE))," ",VLOOKUP(TRIM(D257),ALL_SOMIFA!$A$1:$V$2737,18,FALSE)))</f>
        <v/>
      </c>
      <c r="S257" t="str">
        <f>IF(ISBLANK(VLOOKUP(TRIM(D257),ALL_SOMIFA!$A$1:$V$2737,19,FALSE)),"",IF(ISERROR(VLOOKUP(TRIM(D257),ALL_SOMIFA!$A$1:$V$2737,19,FALSE))," ",VLOOKUP(TRIM(D257),ALL_SOMIFA!$A$1:$V$2737,19,FALSE)))</f>
        <v/>
      </c>
      <c r="T257" t="str">
        <f>IF(ISBLANK(VLOOKUP(TRIM(D257),ALL_SOMIFA!$A$1:$V$2737,20,FALSE)),"",IF(ISERROR(VLOOKUP(TRIM(D257),ALL_SOMIFA!$A$1:$V$2737,20,FALSE))," ",VLOOKUP(TRIM(D257),ALL_SOMIFA!$A$1:$V$2737,20,FALSE)))</f>
        <v/>
      </c>
      <c r="U257" t="str">
        <f>IF(ISBLANK(VLOOKUP(TRIM(D257),ALL_SOMIFA!$A$1:$V$2737,21,FALSE)),"",IF(ISERROR(VLOOKUP(TRIM(D257),ALL_SOMIFA!$A$1:$V$2737,21,FALSE))," ",VLOOKUP(TRIM(D257),ALL_SOMIFA!$A$1:$V$2737,21,FALSE)))</f>
        <v/>
      </c>
      <c r="V257" t="str">
        <f>IF(ISBLANK(VLOOKUP(TRIM(D257),ALL_SOMIFA!$A$1:$V$2737,22,FALSE)),"",IF(ISERROR(VLOOKUP(TRIM(D257),ALL_SOMIFA!$A$1:$V$2737,22,FALSE))," ",VLOOKUP(TRIM(D257),ALL_SOMIFA!$A$1:$V$2737,22,FALSE)))</f>
        <v/>
      </c>
    </row>
    <row r="258" spans="1:73" x14ac:dyDescent="0.35">
      <c r="A258" t="s">
        <v>304</v>
      </c>
      <c r="B258" t="s">
        <v>308</v>
      </c>
      <c r="C258" s="143" t="str">
        <f>IF(VLOOKUP(D258,Table16[[#All],[Player]:[2024 Card Info]],7,FALSE)&lt;&gt;"",VLOOKUP(D258,Table16[[#All],[Player]:[2024 Card Info]],7,FALSE),"")</f>
        <v>00-0</v>
      </c>
      <c r="D258" t="s">
        <v>3671</v>
      </c>
      <c r="E258" s="40">
        <v>37007</v>
      </c>
      <c r="F258" t="s">
        <v>4027</v>
      </c>
      <c r="G258" s="102" t="s">
        <v>5154</v>
      </c>
      <c r="H258" t="str">
        <f>IF(ISBLANK(VLOOKUP(TRIM(D258),ALL_SOMIFA!$A$1:$V$2737,8,FALSE)),"",IF(ISERROR(VLOOKUP(TRIM(D258),ALL_SOMIFA!$A$1:$V$2737,8,FALSE))," ",VLOOKUP(TRIM(D258),ALL_SOMIFA!$A$1:$V$2737,8,FALSE)))</f>
        <v/>
      </c>
      <c r="I258" t="str">
        <f>IF(ISBLANK(VLOOKUP(TRIM(D258),ALL_SOMIFA!$A$1:$V$2737,9,FALSE)),"",IF(ISERROR(VLOOKUP(TRIM(D258),ALL_SOMIFA!$A$1:$V$2737,9,FALSE))," ",VLOOKUP(TRIM(D258),ALL_SOMIFA!$A$1:$V$2737,9,FALSE)))</f>
        <v/>
      </c>
      <c r="J258" t="str">
        <f>IF(ISBLANK(VLOOKUP(TRIM(D258),ALL_SOMIFA!$A$1:$V$2737,10,FALSE)),"",IF(ISERROR(VLOOKUP(TRIM(D258),ALL_SOMIFA!$A$1:$V$2737,10,FALSE))," ",VLOOKUP(TRIM(D258),ALL_SOMIFA!$A$1:$V$2737,10,FALSE)))</f>
        <v/>
      </c>
      <c r="K258" t="str">
        <f>IF(ISBLANK(VLOOKUP(TRIM(D258),ALL_SOMIFA!$A$1:$V$2737,11,FALSE)),"",IF(ISERROR(VLOOKUP(TRIM(D258),ALL_SOMIFA!$A$1:$V$2737,11,FALSE))," ",VLOOKUP(TRIM(D258),ALL_SOMIFA!$A$1:$V$2737,11,FALSE)))</f>
        <v/>
      </c>
      <c r="L258" t="str">
        <f>IF(ISBLANK(VLOOKUP(TRIM(D258),ALL_SOMIFA!$A$1:$V$2737,12,FALSE)),"",IF(ISERROR(VLOOKUP(TRIM(D258),ALL_SOMIFA!$A$1:$V$2737,12,FALSE))," ",VLOOKUP(TRIM(D258),ALL_SOMIFA!$A$1:$V$2737,12,FALSE)))</f>
        <v/>
      </c>
      <c r="M258" t="str">
        <f>IF(ISBLANK(VLOOKUP(TRIM(D258),ALL_SOMIFA!$A$1:$V$2737,13,FALSE)),"",IF(ISERROR(VLOOKUP(TRIM(D258),ALL_SOMIFA!$A$1:$V$2737,13,FALSE))," ",VLOOKUP(TRIM(D258),ALL_SOMIFA!$A$1:$V$2737,13,FALSE)))</f>
        <v/>
      </c>
      <c r="N258" t="str">
        <f>IF(ISBLANK(VLOOKUP(TRIM(D258),ALL_SOMIFA!$A$1:$V$2737,14,FALSE)),"",IF(ISERROR(VLOOKUP(TRIM(D258),ALL_SOMIFA!$A$1:$V$2737,14,FALSE))," ",VLOOKUP(TRIM(D258),ALL_SOMIFA!$A$1:$V$2737,14,FALSE)))</f>
        <v/>
      </c>
      <c r="O258" t="str">
        <f>IF(ISBLANK(VLOOKUP(TRIM(D258),ALL_SOMIFA!$A$1:$V$2737,15,FALSE)),"",IF(ISERROR(VLOOKUP(TRIM(D258),ALL_SOMIFA!$A$1:$V$2737,15,FALSE))," ",VLOOKUP(TRIM(D258),ALL_SOMIFA!$A$1:$V$2737,15,FALSE)))</f>
        <v/>
      </c>
      <c r="P258" t="str">
        <f>IF(ISBLANK(VLOOKUP(TRIM(D258),ALL_SOMIFA!$A$1:$V$2737,16,FALSE)),"",IF(ISERROR(VLOOKUP(TRIM(D258),ALL_SOMIFA!$A$1:$V$2737,16,FALSE))," ",VLOOKUP(TRIM(D258),ALL_SOMIFA!$A$1:$V$2737,16,FALSE)))</f>
        <v/>
      </c>
      <c r="Q258" t="str">
        <f>IF(ISBLANK(VLOOKUP(TRIM(D258),ALL_SOMIFA!$A$1:$V$2737,17,FALSE)),"",IF(ISERROR(VLOOKUP(TRIM(D258),ALL_SOMIFA!$A$1:$V$2737,17,FALSE))," ",VLOOKUP(TRIM(D258),ALL_SOMIFA!$A$1:$V$2737,17,FALSE)))</f>
        <v/>
      </c>
      <c r="R258" t="str">
        <f>IF(ISBLANK(VLOOKUP(TRIM(D258),ALL_SOMIFA!$A$1:$V$2737,18,FALSE)),"",IF(ISERROR(VLOOKUP(TRIM(D258),ALL_SOMIFA!$A$1:$V$2737,18,FALSE))," ",VLOOKUP(TRIM(D258),ALL_SOMIFA!$A$1:$V$2737,18,FALSE)))</f>
        <v/>
      </c>
      <c r="S258" t="str">
        <f>IF(ISBLANK(VLOOKUP(TRIM(D258),ALL_SOMIFA!$A$1:$V$2737,19,FALSE)),"",IF(ISERROR(VLOOKUP(TRIM(D258),ALL_SOMIFA!$A$1:$V$2737,19,FALSE))," ",VLOOKUP(TRIM(D258),ALL_SOMIFA!$A$1:$V$2737,19,FALSE)))</f>
        <v/>
      </c>
      <c r="T258" t="str">
        <f>IF(ISBLANK(VLOOKUP(TRIM(D258),ALL_SOMIFA!$A$1:$V$2737,20,FALSE)),"",IF(ISERROR(VLOOKUP(TRIM(D258),ALL_SOMIFA!$A$1:$V$2737,20,FALSE))," ",VLOOKUP(TRIM(D258),ALL_SOMIFA!$A$1:$V$2737,20,FALSE)))</f>
        <v/>
      </c>
      <c r="U258" t="str">
        <f>IF(ISBLANK(VLOOKUP(TRIM(D258),ALL_SOMIFA!$A$1:$V$2737,21,FALSE)),"",IF(ISERROR(VLOOKUP(TRIM(D258),ALL_SOMIFA!$A$1:$V$2737,21,FALSE))," ",VLOOKUP(TRIM(D258),ALL_SOMIFA!$A$1:$V$2737,21,FALSE)))</f>
        <v/>
      </c>
      <c r="V258" t="str">
        <f>IF(ISBLANK(VLOOKUP(TRIM(D258),ALL_SOMIFA!$A$1:$V$2737,22,FALSE)),"",IF(ISERROR(VLOOKUP(TRIM(D258),ALL_SOMIFA!$A$1:$V$2737,22,FALSE))," ",VLOOKUP(TRIM(D258),ALL_SOMIFA!$A$1:$V$2737,22,FALSE)))</f>
        <v/>
      </c>
    </row>
    <row r="259" spans="1:73" x14ac:dyDescent="0.35">
      <c r="A259" t="s">
        <v>307</v>
      </c>
      <c r="B259" t="s">
        <v>3517</v>
      </c>
      <c r="C259" s="143" t="str">
        <f>IF(VLOOKUP(D259,Table16[[#All],[Player]:[2024 Card Info]],7,FALSE)&lt;&gt;"",VLOOKUP(D259,Table16[[#All],[Player]:[2024 Card Info]],7,FALSE),"")</f>
        <v>00-0</v>
      </c>
      <c r="D259" t="s">
        <v>3663</v>
      </c>
      <c r="E259" s="40">
        <v>36864</v>
      </c>
      <c r="F259" t="s">
        <v>3960</v>
      </c>
      <c r="G259" s="19" t="s">
        <v>5380</v>
      </c>
      <c r="H259" t="str">
        <f>IF(ISBLANK(VLOOKUP(TRIM(D259),ALL_SOMIFA!$A$1:$V$2737,8,FALSE)),"",IF(ISERROR(VLOOKUP(TRIM(D259),ALL_SOMIFA!$A$1:$V$2737,8,FALSE))," ",VLOOKUP(TRIM(D259),ALL_SOMIFA!$A$1:$V$2737,8,FALSE)))</f>
        <v/>
      </c>
      <c r="I259" t="str">
        <f>IF(ISBLANK(VLOOKUP(TRIM(D259),ALL_SOMIFA!$A$1:$V$2737,9,FALSE)),"",IF(ISERROR(VLOOKUP(TRIM(D259),ALL_SOMIFA!$A$1:$V$2737,9,FALSE))," ",VLOOKUP(TRIM(D259),ALL_SOMIFA!$A$1:$V$2737,9,FALSE)))</f>
        <v/>
      </c>
      <c r="J259" t="str">
        <f>IF(ISBLANK(VLOOKUP(TRIM(D259),ALL_SOMIFA!$A$1:$V$2737,10,FALSE)),"",IF(ISERROR(VLOOKUP(TRIM(D259),ALL_SOMIFA!$A$1:$V$2737,10,FALSE))," ",VLOOKUP(TRIM(D259),ALL_SOMIFA!$A$1:$V$2737,10,FALSE)))</f>
        <v/>
      </c>
      <c r="K259" t="str">
        <f>IF(ISBLANK(VLOOKUP(TRIM(D259),ALL_SOMIFA!$A$1:$V$2737,11,FALSE)),"",IF(ISERROR(VLOOKUP(TRIM(D259),ALL_SOMIFA!$A$1:$V$2737,11,FALSE))," ",VLOOKUP(TRIM(D259),ALL_SOMIFA!$A$1:$V$2737,11,FALSE)))</f>
        <v/>
      </c>
      <c r="L259" t="str">
        <f>IF(ISBLANK(VLOOKUP(TRIM(D259),ALL_SOMIFA!$A$1:$V$2737,12,FALSE)),"",IF(ISERROR(VLOOKUP(TRIM(D259),ALL_SOMIFA!$A$1:$V$2737,12,FALSE))," ",VLOOKUP(TRIM(D259),ALL_SOMIFA!$A$1:$V$2737,12,FALSE)))</f>
        <v/>
      </c>
      <c r="M259" t="str">
        <f>IF(ISBLANK(VLOOKUP(TRIM(D259),ALL_SOMIFA!$A$1:$V$2737,13,FALSE)),"",IF(ISERROR(VLOOKUP(TRIM(D259),ALL_SOMIFA!$A$1:$V$2737,13,FALSE))," ",VLOOKUP(TRIM(D259),ALL_SOMIFA!$A$1:$V$2737,13,FALSE)))</f>
        <v/>
      </c>
      <c r="N259" t="str">
        <f>IF(ISBLANK(VLOOKUP(TRIM(D259),ALL_SOMIFA!$A$1:$V$2737,14,FALSE)),"",IF(ISERROR(VLOOKUP(TRIM(D259),ALL_SOMIFA!$A$1:$V$2737,14,FALSE))," ",VLOOKUP(TRIM(D259),ALL_SOMIFA!$A$1:$V$2737,14,FALSE)))</f>
        <v/>
      </c>
      <c r="O259" t="str">
        <f>IF(ISBLANK(VLOOKUP(TRIM(D259),ALL_SOMIFA!$A$1:$V$2737,15,FALSE)),"",IF(ISERROR(VLOOKUP(TRIM(D259),ALL_SOMIFA!$A$1:$V$2737,15,FALSE))," ",VLOOKUP(TRIM(D259),ALL_SOMIFA!$A$1:$V$2737,15,FALSE)))</f>
        <v/>
      </c>
      <c r="P259" t="str">
        <f>IF(ISBLANK(VLOOKUP(TRIM(D259),ALL_SOMIFA!$A$1:$V$2737,16,FALSE)),"",IF(ISERROR(VLOOKUP(TRIM(D259),ALL_SOMIFA!$A$1:$V$2737,16,FALSE))," ",VLOOKUP(TRIM(D259),ALL_SOMIFA!$A$1:$V$2737,16,FALSE)))</f>
        <v/>
      </c>
      <c r="Q259" t="str">
        <f>IF(ISBLANK(VLOOKUP(TRIM(D259),ALL_SOMIFA!$A$1:$V$2737,17,FALSE)),"",IF(ISERROR(VLOOKUP(TRIM(D259),ALL_SOMIFA!$A$1:$V$2737,17,FALSE))," ",VLOOKUP(TRIM(D259),ALL_SOMIFA!$A$1:$V$2737,17,FALSE)))</f>
        <v/>
      </c>
      <c r="R259" t="str">
        <f>IF(ISBLANK(VLOOKUP(TRIM(D259),ALL_SOMIFA!$A$1:$V$2737,18,FALSE)),"",IF(ISERROR(VLOOKUP(TRIM(D259),ALL_SOMIFA!$A$1:$V$2737,18,FALSE))," ",VLOOKUP(TRIM(D259),ALL_SOMIFA!$A$1:$V$2737,18,FALSE)))</f>
        <v/>
      </c>
      <c r="S259" t="str">
        <f>IF(ISBLANK(VLOOKUP(TRIM(D259),ALL_SOMIFA!$A$1:$V$2737,19,FALSE)),"",IF(ISERROR(VLOOKUP(TRIM(D259),ALL_SOMIFA!$A$1:$V$2737,19,FALSE))," ",VLOOKUP(TRIM(D259),ALL_SOMIFA!$A$1:$V$2737,19,FALSE)))</f>
        <v/>
      </c>
      <c r="T259" t="str">
        <f>IF(ISBLANK(VLOOKUP(TRIM(D259),ALL_SOMIFA!$A$1:$V$2737,20,FALSE)),"",IF(ISERROR(VLOOKUP(TRIM(D259),ALL_SOMIFA!$A$1:$V$2737,20,FALSE))," ",VLOOKUP(TRIM(D259),ALL_SOMIFA!$A$1:$V$2737,20,FALSE)))</f>
        <v/>
      </c>
      <c r="U259" t="str">
        <f>IF(ISBLANK(VLOOKUP(TRIM(D259),ALL_SOMIFA!$A$1:$V$2737,21,FALSE)),"",IF(ISERROR(VLOOKUP(TRIM(D259),ALL_SOMIFA!$A$1:$V$2737,21,FALSE))," ",VLOOKUP(TRIM(D259),ALL_SOMIFA!$A$1:$V$2737,21,FALSE)))</f>
        <v/>
      </c>
      <c r="V259" t="str">
        <f>IF(ISBLANK(VLOOKUP(TRIM(D259),ALL_SOMIFA!$A$1:$V$2737,22,FALSE)),"",IF(ISERROR(VLOOKUP(TRIM(D259),ALL_SOMIFA!$A$1:$V$2737,22,FALSE))," ",VLOOKUP(TRIM(D259),ALL_SOMIFA!$A$1:$V$2737,22,FALSE)))</f>
        <v/>
      </c>
    </row>
    <row r="260" spans="1:73" x14ac:dyDescent="0.35">
      <c r="A260" s="31"/>
      <c r="B260" s="32"/>
      <c r="C260" s="144"/>
      <c r="D260" s="19" t="s">
        <v>770</v>
      </c>
      <c r="E260" s="27">
        <v>36166</v>
      </c>
      <c r="F260" s="28" t="s">
        <v>279</v>
      </c>
      <c r="G260" s="28" t="s">
        <v>200</v>
      </c>
      <c r="H260" t="s">
        <v>292</v>
      </c>
      <c r="I260" t="s">
        <v>771</v>
      </c>
      <c r="J260" s="33"/>
      <c r="K260" s="33"/>
      <c r="L260" s="33"/>
    </row>
    <row r="261" spans="1:73" ht="12.75" customHeight="1" x14ac:dyDescent="0.35">
      <c r="A261" s="18"/>
      <c r="B261" s="18"/>
      <c r="C261" s="143"/>
      <c r="D261" s="19" t="s">
        <v>779</v>
      </c>
      <c r="E261" s="20">
        <v>35350</v>
      </c>
      <c r="F261" s="19" t="s">
        <v>282</v>
      </c>
      <c r="G261" s="19" t="s">
        <v>780</v>
      </c>
      <c r="H261" t="s">
        <v>504</v>
      </c>
      <c r="I261" t="s">
        <v>1912</v>
      </c>
      <c r="J261" s="18" t="s">
        <v>292</v>
      </c>
      <c r="K261" s="18" t="s">
        <v>268</v>
      </c>
      <c r="L261" s="18" t="s">
        <v>781</v>
      </c>
      <c r="M261" s="19" t="s">
        <v>651</v>
      </c>
      <c r="N261" s="19" t="s">
        <v>307</v>
      </c>
      <c r="O261" s="19" t="s">
        <v>268</v>
      </c>
      <c r="P261" s="19" t="s">
        <v>496</v>
      </c>
      <c r="Q261" s="19" t="s">
        <v>307</v>
      </c>
      <c r="R261" s="19" t="s">
        <v>268</v>
      </c>
      <c r="S261" s="19" t="s">
        <v>310</v>
      </c>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row>
    <row r="262" spans="1:73" x14ac:dyDescent="0.35">
      <c r="A262" s="18"/>
      <c r="B262" s="18"/>
      <c r="C262" s="143"/>
      <c r="D262" s="26" t="s">
        <v>784</v>
      </c>
      <c r="E262" s="27">
        <v>36168</v>
      </c>
      <c r="F262" s="26" t="s">
        <v>387</v>
      </c>
      <c r="G262" s="26" t="s">
        <v>102</v>
      </c>
      <c r="H262" t="s">
        <v>307</v>
      </c>
      <c r="I262" t="s">
        <v>310</v>
      </c>
      <c r="J262" s="18" t="s">
        <v>307</v>
      </c>
      <c r="K262" s="18" t="s">
        <v>268</v>
      </c>
      <c r="L262" s="18" t="s">
        <v>496</v>
      </c>
      <c r="M262" s="26" t="s">
        <v>310</v>
      </c>
      <c r="N262" s="27"/>
      <c r="O262" s="27"/>
      <c r="P262" s="27"/>
      <c r="Q262" s="27"/>
      <c r="R262" s="29"/>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row>
    <row r="263" spans="1:73" x14ac:dyDescent="0.35">
      <c r="A263" s="18"/>
      <c r="B263" s="18"/>
      <c r="C263" s="143"/>
      <c r="D263" s="19"/>
      <c r="E263" s="20"/>
      <c r="F263" s="19"/>
      <c r="G263" s="19"/>
      <c r="H263" t="s">
        <v>4284</v>
      </c>
      <c r="I263" t="s">
        <v>4284</v>
      </c>
      <c r="J263" s="18"/>
      <c r="K263" s="18"/>
      <c r="L263" s="18"/>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row>
    <row r="264" spans="1:73" x14ac:dyDescent="0.35">
      <c r="A264" s="31" t="s">
        <v>3551</v>
      </c>
      <c r="B264" s="32" t="s">
        <v>116</v>
      </c>
      <c r="C264" s="144" t="str">
        <f>IF(VLOOKUP(D264,Table16[[#All],[Player]:[2024 Card Info]],7,FALSE)&lt;&gt;"",VLOOKUP(D264,Table16[[#All],[Player]:[2024 Card Info]],7,FALSE),"")</f>
        <v>66/4</v>
      </c>
      <c r="D264" s="19" t="s">
        <v>793</v>
      </c>
      <c r="E264" s="27">
        <v>37186</v>
      </c>
      <c r="F264" s="28" t="s">
        <v>200</v>
      </c>
      <c r="G264" s="28" t="s">
        <v>794</v>
      </c>
      <c r="H264" s="26" t="s">
        <v>323</v>
      </c>
      <c r="I264" s="26" t="s">
        <v>422</v>
      </c>
      <c r="J264" s="33"/>
      <c r="K264" s="33"/>
      <c r="L264" s="33"/>
    </row>
    <row r="265" spans="1:73" s="25" customFormat="1" ht="12.75" customHeight="1" x14ac:dyDescent="0.35">
      <c r="A265" s="18" t="s">
        <v>3551</v>
      </c>
      <c r="B265" s="18" t="s">
        <v>3523</v>
      </c>
      <c r="C265" s="143" t="str">
        <f>IF(VLOOKUP(D265,Table16[[#All],[Player]:[2024 Card Info]],7,FALSE)&lt;&gt;"",VLOOKUP(D265,Table16[[#All],[Player]:[2024 Card Info]],7,FALSE),"")</f>
        <v>56/6</v>
      </c>
      <c r="D265" s="19" t="s">
        <v>788</v>
      </c>
      <c r="E265" s="20">
        <v>35280</v>
      </c>
      <c r="F265" s="19" t="s">
        <v>789</v>
      </c>
      <c r="G265" s="19" t="s">
        <v>790</v>
      </c>
      <c r="H265" s="26" t="s">
        <v>354</v>
      </c>
      <c r="I265" s="26" t="s">
        <v>301</v>
      </c>
      <c r="J265" s="18" t="s">
        <v>331</v>
      </c>
      <c r="K265" s="18" t="s">
        <v>224</v>
      </c>
      <c r="L265" s="18" t="s">
        <v>684</v>
      </c>
      <c r="M265" s="19" t="s">
        <v>684</v>
      </c>
      <c r="N265" s="19" t="s">
        <v>169</v>
      </c>
      <c r="O265" s="19"/>
      <c r="P265" s="19"/>
      <c r="Q265" s="19">
        <v>0</v>
      </c>
      <c r="R265" s="19">
        <v>0</v>
      </c>
      <c r="S265" s="19">
        <v>0</v>
      </c>
      <c r="T265" s="19" t="s">
        <v>331</v>
      </c>
      <c r="U265" s="19" t="s">
        <v>224</v>
      </c>
      <c r="V265" s="19" t="s">
        <v>791</v>
      </c>
      <c r="W265" s="19">
        <v>0</v>
      </c>
      <c r="X265" s="19">
        <v>0</v>
      </c>
      <c r="Y265" s="19">
        <v>0</v>
      </c>
      <c r="Z265" s="19">
        <v>0</v>
      </c>
      <c r="AA265" s="19">
        <v>0</v>
      </c>
      <c r="AB265" s="19">
        <v>0</v>
      </c>
      <c r="AC265" s="19">
        <v>0</v>
      </c>
      <c r="AD265" s="19">
        <v>0</v>
      </c>
      <c r="AE265" s="19">
        <v>0</v>
      </c>
      <c r="AF265" s="19">
        <v>0</v>
      </c>
      <c r="AG265" s="19">
        <v>0</v>
      </c>
      <c r="AH265" s="19">
        <v>0</v>
      </c>
      <c r="AI265" s="19">
        <v>0</v>
      </c>
      <c r="AJ265" s="19">
        <v>0</v>
      </c>
      <c r="AK265" s="19">
        <v>0</v>
      </c>
      <c r="AL265" s="19">
        <v>0</v>
      </c>
      <c r="AM265" s="19">
        <v>0</v>
      </c>
      <c r="AN265" s="19">
        <v>0</v>
      </c>
      <c r="AO265" s="19">
        <v>0</v>
      </c>
      <c r="AP265" s="19">
        <v>0</v>
      </c>
      <c r="AQ265" s="19">
        <v>0</v>
      </c>
      <c r="AR265" s="19">
        <v>0</v>
      </c>
      <c r="AS265" s="19">
        <v>0</v>
      </c>
      <c r="AT265" s="19">
        <v>0</v>
      </c>
      <c r="AU265"/>
      <c r="AV265"/>
      <c r="AW265"/>
      <c r="AX265"/>
      <c r="AY265"/>
      <c r="AZ265"/>
      <c r="BA265"/>
      <c r="BB265"/>
      <c r="BC265"/>
      <c r="BD265"/>
      <c r="BE265"/>
      <c r="BF265"/>
      <c r="BG265"/>
      <c r="BH265"/>
      <c r="BI265"/>
      <c r="BJ265"/>
      <c r="BK265"/>
      <c r="BL265"/>
      <c r="BM265"/>
      <c r="BN265"/>
      <c r="BO265"/>
      <c r="BP265"/>
      <c r="BQ265"/>
      <c r="BR265"/>
      <c r="BS265"/>
      <c r="BT265"/>
      <c r="BU265"/>
    </row>
    <row r="266" spans="1:73" x14ac:dyDescent="0.35">
      <c r="A266" s="18" t="s">
        <v>323</v>
      </c>
      <c r="B266" s="18" t="s">
        <v>1315</v>
      </c>
      <c r="C266" s="143" t="str">
        <f>IF(VLOOKUP(D266,Table16[[#All],[Player]:[2024 Card Info]],7,FALSE)&lt;&gt;"",VLOOKUP(D266,Table16[[#All],[Player]:[2024 Card Info]],7,FALSE),"")</f>
        <v>4</v>
      </c>
      <c r="D266" s="22" t="s">
        <v>795</v>
      </c>
      <c r="E266" s="23">
        <v>36282</v>
      </c>
      <c r="F266" s="24" t="s">
        <v>91</v>
      </c>
      <c r="G266" s="22" t="s">
        <v>796</v>
      </c>
      <c r="H266" s="26" t="s">
        <v>331</v>
      </c>
      <c r="I266" s="26" t="s">
        <v>154</v>
      </c>
      <c r="J266" s="18" t="s">
        <v>354</v>
      </c>
      <c r="K266" s="18" t="s">
        <v>259</v>
      </c>
      <c r="L266" s="18" t="s">
        <v>422</v>
      </c>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row>
    <row r="267" spans="1:73" x14ac:dyDescent="0.35">
      <c r="A267" t="s">
        <v>354</v>
      </c>
      <c r="B267" t="s">
        <v>3518</v>
      </c>
      <c r="C267" s="143" t="str">
        <f>IF(VLOOKUP(D267,Table16[[#All],[Player]:[2024 Card Info]],7,FALSE)&lt;&gt;"",VLOOKUP(D267,Table16[[#All],[Player]:[2024 Card Info]],7,FALSE),"")</f>
        <v>0</v>
      </c>
      <c r="D267" t="s">
        <v>3887</v>
      </c>
      <c r="E267" s="40">
        <v>36966</v>
      </c>
      <c r="F267" t="s">
        <v>4105</v>
      </c>
      <c r="G267" s="102" t="s">
        <v>5146</v>
      </c>
      <c r="H267" t="str">
        <f>IF(ISBLANK(VLOOKUP(TRIM(D267),ALL_SOMIFA!$A$1:$V$2737,8,FALSE)),"",IF(ISERROR(VLOOKUP(TRIM(D267),ALL_SOMIFA!$A$1:$V$2737,8,FALSE))," ",VLOOKUP(TRIM(D267),ALL_SOMIFA!$A$1:$V$2737,8,FALSE)))</f>
        <v/>
      </c>
      <c r="I267" t="str">
        <f>IF(ISBLANK(VLOOKUP(TRIM(D267),ALL_SOMIFA!$A$1:$V$2737,9,FALSE)),"",IF(ISERROR(VLOOKUP(TRIM(D267),ALL_SOMIFA!$A$1:$V$2737,9,FALSE))," ",VLOOKUP(TRIM(D267),ALL_SOMIFA!$A$1:$V$2737,9,FALSE)))</f>
        <v/>
      </c>
      <c r="J267" t="str">
        <f>IF(ISBLANK(VLOOKUP(TRIM(D267),ALL_SOMIFA!$A$1:$V$2737,10,FALSE)),"",IF(ISERROR(VLOOKUP(TRIM(D267),ALL_SOMIFA!$A$1:$V$2737,10,FALSE))," ",VLOOKUP(TRIM(D267),ALL_SOMIFA!$A$1:$V$2737,10,FALSE)))</f>
        <v/>
      </c>
      <c r="K267" t="str">
        <f>IF(ISBLANK(VLOOKUP(TRIM(D267),ALL_SOMIFA!$A$1:$V$2737,11,FALSE)),"",IF(ISERROR(VLOOKUP(TRIM(D267),ALL_SOMIFA!$A$1:$V$2737,11,FALSE))," ",VLOOKUP(TRIM(D267),ALL_SOMIFA!$A$1:$V$2737,11,FALSE)))</f>
        <v/>
      </c>
      <c r="L267" t="str">
        <f>IF(ISBLANK(VLOOKUP(TRIM(D267),ALL_SOMIFA!$A$1:$V$2737,12,FALSE)),"",IF(ISERROR(VLOOKUP(TRIM(D267),ALL_SOMIFA!$A$1:$V$2737,12,FALSE))," ",VLOOKUP(TRIM(D267),ALL_SOMIFA!$A$1:$V$2737,12,FALSE)))</f>
        <v/>
      </c>
      <c r="M267" t="str">
        <f>IF(ISBLANK(VLOOKUP(TRIM(D267),ALL_SOMIFA!$A$1:$V$2737,13,FALSE)),"",IF(ISERROR(VLOOKUP(TRIM(D267),ALL_SOMIFA!$A$1:$V$2737,13,FALSE))," ",VLOOKUP(TRIM(D267),ALL_SOMIFA!$A$1:$V$2737,13,FALSE)))</f>
        <v/>
      </c>
      <c r="N267" t="str">
        <f>IF(ISBLANK(VLOOKUP(TRIM(D267),ALL_SOMIFA!$A$1:$V$2737,14,FALSE)),"",IF(ISERROR(VLOOKUP(TRIM(D267),ALL_SOMIFA!$A$1:$V$2737,14,FALSE))," ",VLOOKUP(TRIM(D267),ALL_SOMIFA!$A$1:$V$2737,14,FALSE)))</f>
        <v/>
      </c>
      <c r="O267" t="str">
        <f>IF(ISBLANK(VLOOKUP(TRIM(D267),ALL_SOMIFA!$A$1:$V$2737,15,FALSE)),"",IF(ISERROR(VLOOKUP(TRIM(D267),ALL_SOMIFA!$A$1:$V$2737,15,FALSE))," ",VLOOKUP(TRIM(D267),ALL_SOMIFA!$A$1:$V$2737,15,FALSE)))</f>
        <v/>
      </c>
      <c r="P267" t="str">
        <f>IF(ISBLANK(VLOOKUP(TRIM(D267),ALL_SOMIFA!$A$1:$V$2737,16,FALSE)),"",IF(ISERROR(VLOOKUP(TRIM(D267),ALL_SOMIFA!$A$1:$V$2737,16,FALSE))," ",VLOOKUP(TRIM(D267),ALL_SOMIFA!$A$1:$V$2737,16,FALSE)))</f>
        <v/>
      </c>
      <c r="Q267" t="str">
        <f>IF(ISBLANK(VLOOKUP(TRIM(D267),ALL_SOMIFA!$A$1:$V$2737,17,FALSE)),"",IF(ISERROR(VLOOKUP(TRIM(D267),ALL_SOMIFA!$A$1:$V$2737,17,FALSE))," ",VLOOKUP(TRIM(D267),ALL_SOMIFA!$A$1:$V$2737,17,FALSE)))</f>
        <v/>
      </c>
      <c r="R267" t="str">
        <f>IF(ISBLANK(VLOOKUP(TRIM(D267),ALL_SOMIFA!$A$1:$V$2737,18,FALSE)),"",IF(ISERROR(VLOOKUP(TRIM(D267),ALL_SOMIFA!$A$1:$V$2737,18,FALSE))," ",VLOOKUP(TRIM(D267),ALL_SOMIFA!$A$1:$V$2737,18,FALSE)))</f>
        <v/>
      </c>
      <c r="S267" t="str">
        <f>IF(ISBLANK(VLOOKUP(TRIM(D267),ALL_SOMIFA!$A$1:$V$2737,19,FALSE)),"",IF(ISERROR(VLOOKUP(TRIM(D267),ALL_SOMIFA!$A$1:$V$2737,19,FALSE))," ",VLOOKUP(TRIM(D267),ALL_SOMIFA!$A$1:$V$2737,19,FALSE)))</f>
        <v/>
      </c>
      <c r="T267" t="str">
        <f>IF(ISBLANK(VLOOKUP(TRIM(D267),ALL_SOMIFA!$A$1:$V$2737,20,FALSE)),"",IF(ISERROR(VLOOKUP(TRIM(D267),ALL_SOMIFA!$A$1:$V$2737,20,FALSE))," ",VLOOKUP(TRIM(D267),ALL_SOMIFA!$A$1:$V$2737,20,FALSE)))</f>
        <v/>
      </c>
      <c r="U267" t="str">
        <f>IF(ISBLANK(VLOOKUP(TRIM(D267),ALL_SOMIFA!$A$1:$V$2737,21,FALSE)),"",IF(ISERROR(VLOOKUP(TRIM(D267),ALL_SOMIFA!$A$1:$V$2737,21,FALSE))," ",VLOOKUP(TRIM(D267),ALL_SOMIFA!$A$1:$V$2737,21,FALSE)))</f>
        <v/>
      </c>
      <c r="V267" t="str">
        <f>IF(ISBLANK(VLOOKUP(TRIM(D267),ALL_SOMIFA!$A$1:$V$2737,22,FALSE)),"",IF(ISERROR(VLOOKUP(TRIM(D267),ALL_SOMIFA!$A$1:$V$2737,22,FALSE))," ",VLOOKUP(TRIM(D267),ALL_SOMIFA!$A$1:$V$2737,22,FALSE)))</f>
        <v/>
      </c>
    </row>
    <row r="268" spans="1:73" ht="12.75" customHeight="1" x14ac:dyDescent="0.35">
      <c r="A268" s="18" t="s">
        <v>345</v>
      </c>
      <c r="B268" s="18" t="s">
        <v>318</v>
      </c>
      <c r="C268" s="143" t="str">
        <f>IF(VLOOKUP(D268,Table16[[#All],[Player]:[2024 Card Info]],7,FALSE)&lt;&gt;"",VLOOKUP(D268,Table16[[#All],[Player]:[2024 Card Info]],7,FALSE),"")</f>
        <v>5</v>
      </c>
      <c r="D268" s="26" t="s">
        <v>787</v>
      </c>
      <c r="E268" s="27">
        <v>36439</v>
      </c>
      <c r="F268" s="26" t="s">
        <v>566</v>
      </c>
      <c r="G268" s="26" t="s">
        <v>566</v>
      </c>
      <c r="H268" s="26" t="s">
        <v>331</v>
      </c>
      <c r="I268" s="26" t="s">
        <v>422</v>
      </c>
      <c r="J268" s="18" t="s">
        <v>354</v>
      </c>
      <c r="K268" s="18" t="s">
        <v>252</v>
      </c>
      <c r="L268" s="18" t="s">
        <v>149</v>
      </c>
      <c r="M268" s="26" t="s">
        <v>328</v>
      </c>
      <c r="N268" s="27"/>
      <c r="O268" s="27"/>
      <c r="P268" s="27"/>
      <c r="Q268" s="27"/>
      <c r="R268" s="29"/>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row>
    <row r="269" spans="1:73" x14ac:dyDescent="0.35">
      <c r="A269" s="34" t="s">
        <v>331</v>
      </c>
      <c r="B269" s="34" t="s">
        <v>143</v>
      </c>
      <c r="C269" s="143" t="str">
        <f>IF(VLOOKUP(D269,Table16[[#All],[Player]:[2024 Card Info]],7,FALSE)&lt;&gt;"",VLOOKUP(D269,Table16[[#All],[Player]:[2024 Card Info]],7,FALSE),"")</f>
        <v>04</v>
      </c>
      <c r="D269" s="19" t="s">
        <v>792</v>
      </c>
      <c r="E269" s="20">
        <v>34751</v>
      </c>
      <c r="F269" s="26" t="s">
        <v>282</v>
      </c>
      <c r="G269" s="30" t="s">
        <v>204</v>
      </c>
      <c r="H269" s="26" t="s">
        <v>345</v>
      </c>
      <c r="I269" s="26" t="s">
        <v>342</v>
      </c>
      <c r="J269" s="34" t="s">
        <v>299</v>
      </c>
      <c r="K269" s="34" t="s">
        <v>142</v>
      </c>
      <c r="L269" s="34" t="s">
        <v>301</v>
      </c>
      <c r="M269" s="19" t="s">
        <v>328</v>
      </c>
      <c r="N269" s="19" t="s">
        <v>331</v>
      </c>
      <c r="O269" s="19" t="s">
        <v>142</v>
      </c>
      <c r="P269" s="30" t="s">
        <v>528</v>
      </c>
      <c r="Q269" s="19"/>
      <c r="R269" s="19"/>
      <c r="S269" s="30"/>
      <c r="T269" s="19"/>
      <c r="U269" s="19"/>
      <c r="V269" s="30"/>
      <c r="W269" s="19"/>
      <c r="X269" s="19"/>
      <c r="Y269" s="30"/>
      <c r="Z269" s="19"/>
      <c r="AA269" s="19"/>
      <c r="AB269" s="19"/>
      <c r="AC269" s="19"/>
      <c r="AD269" s="19"/>
      <c r="AE269" s="19"/>
      <c r="AF269" s="19"/>
      <c r="AG269" s="19"/>
      <c r="AH269" s="19"/>
      <c r="AI269" s="19"/>
      <c r="AJ269" s="19"/>
      <c r="AK269" s="19"/>
      <c r="AL269" s="19"/>
      <c r="AM269" s="19"/>
      <c r="AN269" s="19"/>
      <c r="AO269" s="19"/>
      <c r="AP269" s="19"/>
      <c r="AQ269" s="19"/>
      <c r="AR269" s="19"/>
      <c r="AS269" s="19"/>
      <c r="AT269" s="19"/>
    </row>
    <row r="270" spans="1:73" x14ac:dyDescent="0.35">
      <c r="A270" s="18" t="s">
        <v>327</v>
      </c>
      <c r="B270" s="18" t="s">
        <v>3520</v>
      </c>
      <c r="C270" s="143" t="str">
        <f>IF(VLOOKUP(D270,Table16[[#All],[Player]:[2024 Card Info]],7,FALSE)&lt;&gt;"",VLOOKUP(D270,Table16[[#All],[Player]:[2024 Card Info]],7,FALSE),"")</f>
        <v>00</v>
      </c>
      <c r="D270" s="22" t="s">
        <v>798</v>
      </c>
      <c r="E270" s="23">
        <v>36675</v>
      </c>
      <c r="F270" s="24" t="s">
        <v>83</v>
      </c>
      <c r="G270" s="22" t="s">
        <v>287</v>
      </c>
      <c r="H270" s="26" t="s">
        <v>354</v>
      </c>
      <c r="I270" s="26" t="s">
        <v>335</v>
      </c>
      <c r="J270" s="18" t="s">
        <v>327</v>
      </c>
      <c r="K270" s="18" t="s">
        <v>128</v>
      </c>
      <c r="L270" s="18" t="s">
        <v>328</v>
      </c>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row>
    <row r="271" spans="1:73" x14ac:dyDescent="0.35">
      <c r="A271" t="s">
        <v>327</v>
      </c>
      <c r="B271" t="s">
        <v>308</v>
      </c>
      <c r="C271" s="143" t="str">
        <f>IF(VLOOKUP(D271,Table16[[#All],[Player]:[2024 Card Info]],7,FALSE)&lt;&gt;"",VLOOKUP(D271,Table16[[#All],[Player]:[2024 Card Info]],7,FALSE),"")</f>
        <v>00</v>
      </c>
      <c r="D271" t="s">
        <v>3259</v>
      </c>
      <c r="E271" s="40">
        <v>35181</v>
      </c>
      <c r="F271" t="s">
        <v>101</v>
      </c>
      <c r="G271" t="s">
        <v>5378</v>
      </c>
      <c r="H271" t="str">
        <f>IF(ISBLANK(VLOOKUP(TRIM(D271),ALL_SOMIFA!$A$1:$V$2737,8,FALSE)),"",IF(ISERROR(VLOOKUP(TRIM(D271),ALL_SOMIFA!$A$1:$V$2737,8,FALSE))," ",VLOOKUP(TRIM(D271),ALL_SOMIFA!$A$1:$V$2737,8,FALSE)))</f>
        <v>DB</v>
      </c>
      <c r="I271" t="str">
        <f>IF(ISBLANK(VLOOKUP(TRIM(D271),ALL_SOMIFA!$A$1:$V$2737,9,FALSE)),"",IF(ISERROR(VLOOKUP(TRIM(D271),ALL_SOMIFA!$A$1:$V$2737,9,FALSE))," ",VLOOKUP(TRIM(D271),ALL_SOMIFA!$A$1:$V$2737,9,FALSE)))</f>
        <v>GB</v>
      </c>
      <c r="J271" t="str">
        <f>IF(ISBLANK(VLOOKUP(TRIM(D271),ALL_SOMIFA!$A$1:$V$2737,10,FALSE)),"",IF(ISERROR(VLOOKUP(TRIM(D271),ALL_SOMIFA!$A$1:$V$2737,10,FALSE))," ",VLOOKUP(TRIM(D271),ALL_SOMIFA!$A$1:$V$2737,10,FALSE)))</f>
        <v>00</v>
      </c>
      <c r="K271" t="str">
        <f>IF(ISBLANK(VLOOKUP(TRIM(D271),ALL_SOMIFA!$A$1:$V$2737,11,FALSE)),"",IF(ISERROR(VLOOKUP(TRIM(D271),ALL_SOMIFA!$A$1:$V$2737,11,FALSE))," ",VLOOKUP(TRIM(D271),ALL_SOMIFA!$A$1:$V$2737,11,FALSE)))</f>
        <v/>
      </c>
      <c r="L271" t="str">
        <f>IF(ISBLANK(VLOOKUP(TRIM(D271),ALL_SOMIFA!$A$1:$V$2737,12,FALSE)),"",IF(ISERROR(VLOOKUP(TRIM(D271),ALL_SOMIFA!$A$1:$V$2737,12,FALSE))," ",VLOOKUP(TRIM(D271),ALL_SOMIFA!$A$1:$V$2737,12,FALSE)))</f>
        <v/>
      </c>
      <c r="M271" t="str">
        <f>IF(ISBLANK(VLOOKUP(TRIM(D271),ALL_SOMIFA!$A$1:$V$2737,13,FALSE)),"",IF(ISERROR(VLOOKUP(TRIM(D271),ALL_SOMIFA!$A$1:$V$2737,13,FALSE))," ",VLOOKUP(TRIM(D271),ALL_SOMIFA!$A$1:$V$2737,13,FALSE)))</f>
        <v/>
      </c>
      <c r="N271" t="str">
        <f>IF(ISBLANK(VLOOKUP(TRIM(D271),ALL_SOMIFA!$A$1:$V$2737,14,FALSE)),"",IF(ISERROR(VLOOKUP(TRIM(D271),ALL_SOMIFA!$A$1:$V$2737,14,FALSE))," ",VLOOKUP(TRIM(D271),ALL_SOMIFA!$A$1:$V$2737,14,FALSE)))</f>
        <v/>
      </c>
      <c r="O271" t="str">
        <f>IF(ISBLANK(VLOOKUP(TRIM(D271),ALL_SOMIFA!$A$1:$V$2737,15,FALSE)),"",IF(ISERROR(VLOOKUP(TRIM(D271),ALL_SOMIFA!$A$1:$V$2737,15,FALSE))," ",VLOOKUP(TRIM(D271),ALL_SOMIFA!$A$1:$V$2737,15,FALSE)))</f>
        <v/>
      </c>
      <c r="P271" t="str">
        <f>IF(ISBLANK(VLOOKUP(TRIM(D271),ALL_SOMIFA!$A$1:$V$2737,16,FALSE)),"",IF(ISERROR(VLOOKUP(TRIM(D271),ALL_SOMIFA!$A$1:$V$2737,16,FALSE))," ",VLOOKUP(TRIM(D271),ALL_SOMIFA!$A$1:$V$2737,16,FALSE)))</f>
        <v/>
      </c>
      <c r="Q271" t="str">
        <f>IF(ISBLANK(VLOOKUP(TRIM(D271),ALL_SOMIFA!$A$1:$V$2737,17,FALSE)),"",IF(ISERROR(VLOOKUP(TRIM(D271),ALL_SOMIFA!$A$1:$V$2737,17,FALSE))," ",VLOOKUP(TRIM(D271),ALL_SOMIFA!$A$1:$V$2737,17,FALSE)))</f>
        <v>DB/KR</v>
      </c>
      <c r="R271" t="str">
        <f>IF(ISBLANK(VLOOKUP(TRIM(D271),ALL_SOMIFA!$A$1:$V$2737,18,FALSE)),"",IF(ISERROR(VLOOKUP(TRIM(D271),ALL_SOMIFA!$A$1:$V$2737,18,FALSE))," ",VLOOKUP(TRIM(D271),ALL_SOMIFA!$A$1:$V$2737,18,FALSE)))</f>
        <v>NYJ</v>
      </c>
      <c r="S271" t="str">
        <f>IF(ISBLANK(VLOOKUP(TRIM(D271),ALL_SOMIFA!$A$1:$V$2737,19,FALSE)),"",IF(ISERROR(VLOOKUP(TRIM(D271),ALL_SOMIFA!$A$1:$V$2737,19,FALSE))," ",VLOOKUP(TRIM(D271),ALL_SOMIFA!$A$1:$V$2737,19,FALSE)))</f>
        <v>00</v>
      </c>
      <c r="T271" t="str">
        <f>IF(ISBLANK(VLOOKUP(TRIM(D271),ALL_SOMIFA!$A$1:$V$2737,20,FALSE)),"",IF(ISERROR(VLOOKUP(TRIM(D271),ALL_SOMIFA!$A$1:$V$2737,20,FALSE))," ",VLOOKUP(TRIM(D271),ALL_SOMIFA!$A$1:$V$2737,20,FALSE)))</f>
        <v>DB/KR</v>
      </c>
      <c r="U271" t="str">
        <f>IF(ISBLANK(VLOOKUP(TRIM(D271),ALL_SOMIFA!$A$1:$V$2737,21,FALSE)),"",IF(ISERROR(VLOOKUP(TRIM(D271),ALL_SOMIFA!$A$1:$V$2737,21,FALSE))," ",VLOOKUP(TRIM(D271),ALL_SOMIFA!$A$1:$V$2737,21,FALSE)))</f>
        <v>NYG</v>
      </c>
      <c r="V271" t="str">
        <f>IF(ISBLANK(VLOOKUP(TRIM(D271),ALL_SOMIFA!$A$1:$V$2737,22,FALSE)),"",IF(ISERROR(VLOOKUP(TRIM(D271),ALL_SOMIFA!$A$1:$V$2737,22,FALSE))," ",VLOOKUP(TRIM(D271),ALL_SOMIFA!$A$1:$V$2737,22,FALSE)))</f>
        <v>00</v>
      </c>
    </row>
    <row r="272" spans="1:73" x14ac:dyDescent="0.35">
      <c r="A272" s="18" t="s">
        <v>169</v>
      </c>
      <c r="B272" s="18"/>
      <c r="C272" s="143"/>
      <c r="D272" s="26" t="s">
        <v>786</v>
      </c>
      <c r="E272" s="27">
        <v>36344</v>
      </c>
      <c r="F272" s="26" t="s">
        <v>387</v>
      </c>
      <c r="G272" s="26" t="s">
        <v>241</v>
      </c>
      <c r="H272" t="s">
        <v>345</v>
      </c>
      <c r="I272" t="s">
        <v>155</v>
      </c>
      <c r="J272" s="18" t="s">
        <v>323</v>
      </c>
      <c r="K272" s="18" t="s">
        <v>274</v>
      </c>
      <c r="L272" s="18" t="s">
        <v>149</v>
      </c>
      <c r="M272" s="26" t="s">
        <v>149</v>
      </c>
      <c r="N272" s="27"/>
      <c r="O272" s="27"/>
      <c r="P272" s="27"/>
      <c r="Q272" s="27"/>
      <c r="R272" s="29"/>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row>
    <row r="273" spans="1:46" x14ac:dyDescent="0.35">
      <c r="A273" s="18"/>
      <c r="B273" s="18"/>
      <c r="C273" s="143"/>
      <c r="D273" s="19"/>
      <c r="E273" s="20"/>
      <c r="F273" s="19"/>
      <c r="G273" s="19"/>
      <c r="H273" t="s">
        <v>4284</v>
      </c>
      <c r="I273" t="s">
        <v>4284</v>
      </c>
      <c r="J273" s="18"/>
      <c r="K273" s="18"/>
      <c r="L273" s="18"/>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row>
    <row r="274" spans="1:46" s="25" customFormat="1" ht="12.75" customHeight="1" x14ac:dyDescent="0.35">
      <c r="A274" s="18"/>
      <c r="B274" s="18"/>
      <c r="C274" s="143"/>
      <c r="D274" s="26" t="s">
        <v>799</v>
      </c>
      <c r="E274" s="27">
        <v>36025</v>
      </c>
      <c r="F274" s="26" t="s">
        <v>361</v>
      </c>
      <c r="G274" s="26" t="s">
        <v>219</v>
      </c>
      <c r="H274" t="s">
        <v>4284</v>
      </c>
      <c r="I274"/>
      <c r="J274" s="18"/>
      <c r="K274" s="18"/>
      <c r="L274" s="18"/>
      <c r="M274" s="19"/>
      <c r="N274" s="27"/>
      <c r="O274" s="27"/>
      <c r="P274" s="27"/>
      <c r="Q274" s="27"/>
      <c r="R274" s="29"/>
    </row>
    <row r="275" spans="1:46" ht="12.75" customHeight="1" x14ac:dyDescent="0.35">
      <c r="A275" s="18" t="s">
        <v>3547</v>
      </c>
      <c r="B275" s="18" t="s">
        <v>81</v>
      </c>
      <c r="C275" s="143" t="str">
        <f>IF(VLOOKUP(D275,Table16[[#All],[Player]:[2024 Card Info]],7,FALSE)&lt;&gt;"",VLOOKUP(D275,Table16[[#All],[Player]:[2024 Card Info]],7,FALSE),"")</f>
        <v/>
      </c>
      <c r="D275" s="19" t="s">
        <v>702</v>
      </c>
      <c r="E275" s="20">
        <v>36054</v>
      </c>
      <c r="F275" s="26" t="s">
        <v>108</v>
      </c>
      <c r="G275" s="30" t="s">
        <v>624</v>
      </c>
      <c r="H275" s="26" t="s">
        <v>703</v>
      </c>
      <c r="I275" s="26" t="s">
        <v>1344</v>
      </c>
      <c r="J275" s="18" t="s">
        <v>703</v>
      </c>
      <c r="K275" s="18" t="s">
        <v>259</v>
      </c>
      <c r="L275" s="18" t="s">
        <v>704</v>
      </c>
      <c r="M275" s="19" t="s">
        <v>705</v>
      </c>
      <c r="N275" s="19" t="s">
        <v>93</v>
      </c>
      <c r="O275" s="19" t="s">
        <v>259</v>
      </c>
      <c r="P275" s="30" t="s">
        <v>706</v>
      </c>
      <c r="Q275" s="19"/>
      <c r="R275" s="19"/>
      <c r="S275" s="30"/>
      <c r="T275" s="19"/>
      <c r="U275" s="19"/>
      <c r="V275" s="30"/>
      <c r="W275" s="19"/>
      <c r="X275" s="19"/>
      <c r="Y275" s="30"/>
      <c r="Z275" s="19"/>
      <c r="AA275" s="19"/>
      <c r="AB275" s="19"/>
      <c r="AC275" s="19"/>
      <c r="AD275" s="19"/>
      <c r="AE275" s="19"/>
      <c r="AF275" s="19"/>
      <c r="AG275" s="19"/>
      <c r="AH275" s="19"/>
      <c r="AI275" s="19"/>
      <c r="AJ275" s="19"/>
      <c r="AK275" s="19"/>
      <c r="AL275" s="19"/>
      <c r="AM275" s="19"/>
      <c r="AN275" s="19"/>
      <c r="AO275" s="19"/>
      <c r="AP275" s="19"/>
      <c r="AQ275" s="19"/>
      <c r="AR275" s="19"/>
      <c r="AS275" s="19"/>
      <c r="AT275" s="19"/>
    </row>
    <row r="276" spans="1:46" x14ac:dyDescent="0.35">
      <c r="A276" t="s">
        <v>410</v>
      </c>
      <c r="B276" t="s">
        <v>3524</v>
      </c>
      <c r="C276" s="143"/>
      <c r="D276" t="s">
        <v>3936</v>
      </c>
      <c r="E276" s="40">
        <v>35694</v>
      </c>
      <c r="F276" t="s">
        <v>3960</v>
      </c>
      <c r="G276" t="s">
        <v>5377</v>
      </c>
      <c r="H276" t="str">
        <f>IF(ISBLANK(VLOOKUP(TRIM(D276),ALL_SOMIFA!$A$1:$V$2737,8,FALSE)),"",IF(ISERROR(VLOOKUP(TRIM(D276),ALL_SOMIFA!$A$1:$V$2737,8,FALSE))," ",VLOOKUP(TRIM(D276),ALL_SOMIFA!$A$1:$V$2737,8,FALSE)))</f>
        <v/>
      </c>
      <c r="I276" t="str">
        <f>IF(ISBLANK(VLOOKUP(TRIM(D276),ALL_SOMIFA!$A$1:$V$2737,9,FALSE)),"",IF(ISERROR(VLOOKUP(TRIM(D276),ALL_SOMIFA!$A$1:$V$2737,9,FALSE))," ",VLOOKUP(TRIM(D276),ALL_SOMIFA!$A$1:$V$2737,9,FALSE)))</f>
        <v/>
      </c>
      <c r="J276" t="str">
        <f>IF(ISBLANK(VLOOKUP(TRIM(D276),ALL_SOMIFA!$A$1:$V$2737,10,FALSE)),"",IF(ISERROR(VLOOKUP(TRIM(D276),ALL_SOMIFA!$A$1:$V$2737,10,FALSE))," ",VLOOKUP(TRIM(D276),ALL_SOMIFA!$A$1:$V$2737,10,FALSE)))</f>
        <v/>
      </c>
      <c r="K276" t="str">
        <f>IF(ISBLANK(VLOOKUP(TRIM(D276),ALL_SOMIFA!$A$1:$V$2737,11,FALSE)),"",IF(ISERROR(VLOOKUP(TRIM(D276),ALL_SOMIFA!$A$1:$V$2737,11,FALSE))," ",VLOOKUP(TRIM(D276),ALL_SOMIFA!$A$1:$V$2737,11,FALSE)))</f>
        <v/>
      </c>
      <c r="L276" t="str">
        <f>IF(ISBLANK(VLOOKUP(TRIM(D276),ALL_SOMIFA!$A$1:$V$2737,12,FALSE)),"",IF(ISERROR(VLOOKUP(TRIM(D276),ALL_SOMIFA!$A$1:$V$2737,12,FALSE))," ",VLOOKUP(TRIM(D276),ALL_SOMIFA!$A$1:$V$2737,12,FALSE)))</f>
        <v/>
      </c>
      <c r="M276" t="str">
        <f>IF(ISBLANK(VLOOKUP(TRIM(D276),ALL_SOMIFA!$A$1:$V$2737,13,FALSE)),"",IF(ISERROR(VLOOKUP(TRIM(D276),ALL_SOMIFA!$A$1:$V$2737,13,FALSE))," ",VLOOKUP(TRIM(D276),ALL_SOMIFA!$A$1:$V$2737,13,FALSE)))</f>
        <v/>
      </c>
      <c r="N276" t="str">
        <f>IF(ISBLANK(VLOOKUP(TRIM(D276),ALL_SOMIFA!$A$1:$V$2737,14,FALSE)),"",IF(ISERROR(VLOOKUP(TRIM(D276),ALL_SOMIFA!$A$1:$V$2737,14,FALSE))," ",VLOOKUP(TRIM(D276),ALL_SOMIFA!$A$1:$V$2737,14,FALSE)))</f>
        <v/>
      </c>
      <c r="O276" t="str">
        <f>IF(ISBLANK(VLOOKUP(TRIM(D276),ALL_SOMIFA!$A$1:$V$2737,15,FALSE)),"",IF(ISERROR(VLOOKUP(TRIM(D276),ALL_SOMIFA!$A$1:$V$2737,15,FALSE))," ",VLOOKUP(TRIM(D276),ALL_SOMIFA!$A$1:$V$2737,15,FALSE)))</f>
        <v/>
      </c>
      <c r="P276" t="str">
        <f>IF(ISBLANK(VLOOKUP(TRIM(D276),ALL_SOMIFA!$A$1:$V$2737,16,FALSE)),"",IF(ISERROR(VLOOKUP(TRIM(D276),ALL_SOMIFA!$A$1:$V$2737,16,FALSE))," ",VLOOKUP(TRIM(D276),ALL_SOMIFA!$A$1:$V$2737,16,FALSE)))</f>
        <v/>
      </c>
      <c r="Q276" t="str">
        <f>IF(ISBLANK(VLOOKUP(TRIM(D276),ALL_SOMIFA!$A$1:$V$2737,17,FALSE)),"",IF(ISERROR(VLOOKUP(TRIM(D276),ALL_SOMIFA!$A$1:$V$2737,17,FALSE))," ",VLOOKUP(TRIM(D276),ALL_SOMIFA!$A$1:$V$2737,17,FALSE)))</f>
        <v/>
      </c>
      <c r="R276" t="str">
        <f>IF(ISBLANK(VLOOKUP(TRIM(D276),ALL_SOMIFA!$A$1:$V$2737,18,FALSE)),"",IF(ISERROR(VLOOKUP(TRIM(D276),ALL_SOMIFA!$A$1:$V$2737,18,FALSE))," ",VLOOKUP(TRIM(D276),ALL_SOMIFA!$A$1:$V$2737,18,FALSE)))</f>
        <v/>
      </c>
      <c r="S276" t="str">
        <f>IF(ISBLANK(VLOOKUP(TRIM(D276),ALL_SOMIFA!$A$1:$V$2737,19,FALSE)),"",IF(ISERROR(VLOOKUP(TRIM(D276),ALL_SOMIFA!$A$1:$V$2737,19,FALSE))," ",VLOOKUP(TRIM(D276),ALL_SOMIFA!$A$1:$V$2737,19,FALSE)))</f>
        <v/>
      </c>
      <c r="T276" t="str">
        <f>IF(ISBLANK(VLOOKUP(TRIM(D276),ALL_SOMIFA!$A$1:$V$2737,20,FALSE)),"",IF(ISERROR(VLOOKUP(TRIM(D276),ALL_SOMIFA!$A$1:$V$2737,20,FALSE))," ",VLOOKUP(TRIM(D276),ALL_SOMIFA!$A$1:$V$2737,20,FALSE)))</f>
        <v/>
      </c>
      <c r="U276" t="str">
        <f>IF(ISBLANK(VLOOKUP(TRIM(D276),ALL_SOMIFA!$A$1:$V$2737,21,FALSE)),"",IF(ISERROR(VLOOKUP(TRIM(D276),ALL_SOMIFA!$A$1:$V$2737,21,FALSE))," ",VLOOKUP(TRIM(D276),ALL_SOMIFA!$A$1:$V$2737,21,FALSE)))</f>
        <v/>
      </c>
      <c r="V276" t="str">
        <f>IF(ISBLANK(VLOOKUP(TRIM(D276),ALL_SOMIFA!$A$1:$V$2737,22,FALSE)),"",IF(ISERROR(VLOOKUP(TRIM(D276),ALL_SOMIFA!$A$1:$V$2737,22,FALSE))," ",VLOOKUP(TRIM(D276),ALL_SOMIFA!$A$1:$V$2737,22,FALSE)))</f>
        <v/>
      </c>
    </row>
    <row r="277" spans="1:46" s="25" customFormat="1" x14ac:dyDescent="0.35">
      <c r="A277" s="18" t="s">
        <v>366</v>
      </c>
      <c r="B277" s="18" t="s">
        <v>3522</v>
      </c>
      <c r="C277" s="143" t="str">
        <f>IF(VLOOKUP(D277,Table16[[#All],[Player]:[2024 Card Info]],7,FALSE)&lt;&gt;"",VLOOKUP(D277,Table16[[#All],[Player]:[2024 Card Info]],7,FALSE),"")</f>
        <v/>
      </c>
      <c r="D277" s="19" t="s">
        <v>800</v>
      </c>
      <c r="E277" s="20">
        <v>34363</v>
      </c>
      <c r="F277" s="19" t="s">
        <v>344</v>
      </c>
      <c r="G277" s="19" t="s">
        <v>406</v>
      </c>
      <c r="H277" s="26" t="s">
        <v>365</v>
      </c>
      <c r="I277" s="26"/>
      <c r="J277" s="18" t="s">
        <v>365</v>
      </c>
      <c r="K277" s="18" t="s">
        <v>235</v>
      </c>
      <c r="L277" s="18"/>
      <c r="M277" s="19"/>
      <c r="N277" s="19" t="s">
        <v>366</v>
      </c>
      <c r="O277" s="19" t="s">
        <v>235</v>
      </c>
      <c r="P277" s="19" t="s">
        <v>79</v>
      </c>
      <c r="Q277" s="19" t="s">
        <v>365</v>
      </c>
      <c r="R277" s="19" t="s">
        <v>235</v>
      </c>
      <c r="S277" s="19">
        <v>0</v>
      </c>
      <c r="T277" s="19" t="s">
        <v>365</v>
      </c>
      <c r="U277" s="19" t="s">
        <v>235</v>
      </c>
      <c r="V277" s="19">
        <v>0</v>
      </c>
      <c r="W277" s="19" t="s">
        <v>365</v>
      </c>
      <c r="X277" s="19" t="s">
        <v>235</v>
      </c>
      <c r="Y277" s="19">
        <v>0</v>
      </c>
      <c r="Z277" s="19">
        <v>0</v>
      </c>
      <c r="AA277" s="19">
        <v>0</v>
      </c>
      <c r="AB277" s="19">
        <v>0</v>
      </c>
      <c r="AC277" s="19">
        <v>0</v>
      </c>
      <c r="AD277" s="19">
        <v>0</v>
      </c>
      <c r="AE277" s="19">
        <v>0</v>
      </c>
      <c r="AF277" s="19">
        <v>0</v>
      </c>
      <c r="AG277" s="19">
        <v>0</v>
      </c>
      <c r="AH277" s="19">
        <v>0</v>
      </c>
      <c r="AI277" s="19">
        <v>0</v>
      </c>
      <c r="AJ277" s="19">
        <v>0</v>
      </c>
      <c r="AK277" s="19">
        <v>0</v>
      </c>
      <c r="AL277" s="19">
        <v>0</v>
      </c>
      <c r="AM277" s="19">
        <v>0</v>
      </c>
      <c r="AN277" s="19">
        <v>0</v>
      </c>
      <c r="AO277" s="19">
        <v>0</v>
      </c>
      <c r="AP277" s="19">
        <v>0</v>
      </c>
      <c r="AQ277" s="19">
        <v>0</v>
      </c>
      <c r="AR277" s="19">
        <v>0</v>
      </c>
      <c r="AS277" s="19">
        <v>0</v>
      </c>
      <c r="AT277" s="19">
        <v>0</v>
      </c>
    </row>
    <row r="278" spans="1:46" s="25" customFormat="1" x14ac:dyDescent="0.35">
      <c r="A278" s="44" t="s">
        <v>802</v>
      </c>
      <c r="B278" s="44" t="s">
        <v>3522</v>
      </c>
      <c r="C278" s="143" t="str">
        <f>IF(VLOOKUP(D278,Table16[[#All],[Player]:[2024 Card Info]],7,FALSE)&lt;&gt;"",VLOOKUP(D278,Table16[[#All],[Player]:[2024 Card Info]],7,FALSE),"")</f>
        <v/>
      </c>
      <c r="D278" s="19" t="s">
        <v>801</v>
      </c>
      <c r="E278" s="20">
        <v>35381</v>
      </c>
      <c r="F278" s="28" t="s">
        <v>107</v>
      </c>
      <c r="G278" s="28" t="s">
        <v>316</v>
      </c>
      <c r="H278" s="26" t="s">
        <v>362</v>
      </c>
      <c r="I278" s="26"/>
      <c r="J278" s="44" t="s">
        <v>362</v>
      </c>
      <c r="K278" s="44" t="s">
        <v>326</v>
      </c>
      <c r="L278" s="44">
        <v>0</v>
      </c>
      <c r="M278" s="19"/>
      <c r="N278" s="19" t="s">
        <v>802</v>
      </c>
      <c r="O278" s="19" t="s">
        <v>325</v>
      </c>
      <c r="P278" s="37" t="str">
        <f>IF(ISERROR(VLOOKUP(TRIM(D278),#REF!,8,FALSE())),"",VLOOKUP(TRIM(D278),#REF!,8,FALSE()))</f>
        <v/>
      </c>
    </row>
    <row r="279" spans="1:46" x14ac:dyDescent="0.35">
      <c r="A279" s="18"/>
      <c r="B279" s="18"/>
      <c r="C279" s="143"/>
      <c r="D279" s="19"/>
      <c r="E279" s="20"/>
      <c r="F279" s="19"/>
      <c r="G279" s="19"/>
      <c r="H279" s="26"/>
      <c r="I279" s="26"/>
      <c r="J279" s="18"/>
      <c r="K279" s="18"/>
      <c r="L279" s="18"/>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row>
    <row r="280" spans="1:46" s="19" customFormat="1" ht="13.15" x14ac:dyDescent="0.4">
      <c r="A280" s="18"/>
      <c r="B280" s="18"/>
      <c r="C280" s="140"/>
      <c r="D280"/>
      <c r="E280" s="10" t="s">
        <v>70</v>
      </c>
      <c r="F280" s="11" t="s">
        <v>71</v>
      </c>
      <c r="G280" s="11" t="s">
        <v>72</v>
      </c>
      <c r="H280" s="94"/>
      <c r="I280" s="94" t="s">
        <v>73</v>
      </c>
      <c r="J280" s="18"/>
      <c r="K280" s="18"/>
      <c r="L280" s="18"/>
      <c r="M280" s="11"/>
      <c r="N280" s="8"/>
      <c r="O280" s="16" t="str">
        <f>IF(ISERROR(VLOOKUP(TRIM(B280),#REF!,11,FALSE())),"",VLOOKUP(TRIM(B280),#REF!,11,FALSE()))</f>
        <v/>
      </c>
      <c r="P280" s="16" t="str">
        <f>IF(ISERROR(VLOOKUP(TRIM(B280),#REF!,12,FALSE())),"",VLOOKUP(TRIM(B280),#REF!,12,FALSE()))</f>
        <v/>
      </c>
      <c r="Q280" s="16" t="str">
        <f>IF(ISERROR(VLOOKUP(TRIM(B280),#REF!,13,FALSE())),"",VLOOKUP(TRIM(B280),#REF!,13,FALSE()))</f>
        <v/>
      </c>
      <c r="R280" s="16" t="str">
        <f>IF(ISERROR(VLOOKUP(TRIM(B280),#REF!,14,FALSE())),"",VLOOKUP(TRIM(B280),#REF!,14,FALSE()))</f>
        <v/>
      </c>
      <c r="S280" s="16" t="str">
        <f>IF(ISERROR(VLOOKUP(TRIM(B280),#REF!,15,FALSE())),"",VLOOKUP(TRIM(B280),#REF!,15,FALSE()))</f>
        <v/>
      </c>
      <c r="T280" s="16" t="str">
        <f>IF(ISERROR(VLOOKUP(TRIM(B280),#REF!,16,FALSE())),"",VLOOKUP(TRIM(B280),#REF!,16,FALSE()))</f>
        <v/>
      </c>
      <c r="U280"/>
      <c r="V280" s="8"/>
      <c r="W280"/>
      <c r="X280" t="str">
        <f>IF(ISERROR(VLOOKUP(TRIM(B280),#REF!,20,FALSE())),"",VLOOKUP(TRIM(B280),#REF!,20,FALSE()))</f>
        <v/>
      </c>
      <c r="Y280" t="str">
        <f>IF(ISERROR(VLOOKUP(TRIM(B280),#REF!,21,FALSE())),"",VLOOKUP(TRIM(B280),#REF!,21,FALSE()))</f>
        <v/>
      </c>
      <c r="Z280" t="str">
        <f>IF(ISERROR(VLOOKUP(TRIM(B280),#REF!,22,FALSE())),"",VLOOKUP(TRIM(B280),#REF!,22,FALSE()))</f>
        <v/>
      </c>
      <c r="AA280" t="str">
        <f>IF(ISERROR(VLOOKUP(TRIM(B280),#REF!,20,FALSE())),"",VLOOKUP(TRIM(B280),#REF!,20,FALSE()))</f>
        <v/>
      </c>
      <c r="AB280" t="str">
        <f>IF(ISERROR(VLOOKUP(TRIM(B280),#REF!,21,FALSE())),"",VLOOKUP(TRIM(B280),#REF!,21,FALSE()))</f>
        <v/>
      </c>
      <c r="AC280" t="str">
        <f>IF(ISERROR(VLOOKUP(TRIM(B280),#REF!,22,FALSE())),"",VLOOKUP(TRIM(B280),#REF!,22,FALSE()))</f>
        <v/>
      </c>
      <c r="AD280" t="str">
        <f>IF(ISERROR(VLOOKUP(TRIM(B280),#REF!,23,FALSE())),"",VLOOKUP(TRIM(B280),#REF!,23,FALSE()))</f>
        <v/>
      </c>
      <c r="AE280" t="str">
        <f>IF(ISERROR(VLOOKUP(TRIM(B280),#REF!,24,FALSE())),"",VLOOKUP(TRIM(B280),#REF!,24,FALSE()))</f>
        <v/>
      </c>
      <c r="AF280" t="str">
        <f>IF(ISERROR(VLOOKUP(TRIM(B280),#REF!,25,FALSE())),"",VLOOKUP(TRIM(B280),#REF!,25,FALSE()))</f>
        <v/>
      </c>
      <c r="AG280"/>
      <c r="AH280"/>
      <c r="AI280"/>
      <c r="AJ280"/>
      <c r="AK280"/>
      <c r="AL280"/>
      <c r="AM280"/>
      <c r="AN280"/>
      <c r="AO280"/>
      <c r="AP280"/>
      <c r="AQ280" s="8"/>
      <c r="AR280" s="8"/>
      <c r="AS280"/>
      <c r="AT280" s="8"/>
    </row>
    <row r="281" spans="1:46" s="19" customFormat="1" ht="17.649999999999999" x14ac:dyDescent="0.5">
      <c r="A281" s="41" t="s">
        <v>803</v>
      </c>
      <c r="B281"/>
      <c r="C281" s="145"/>
      <c r="D281"/>
      <c r="E281" s="13">
        <f>COUNTA(D284:D348)</f>
        <v>56</v>
      </c>
      <c r="F281" s="14">
        <f>COUNTIF(A284:A348,"*HB*")</f>
        <v>4</v>
      </c>
      <c r="G281" s="14">
        <f>COUNTIF(A284:A348,"*KOR*")+COUNTIF(A284:A348,"*LK*")</f>
        <v>2</v>
      </c>
      <c r="H281" s="95"/>
      <c r="I281" s="95">
        <f>COUNTIF(A284:A348,"*PR*")+COUNTIF(A284:A348,"*LP*")</f>
        <v>1</v>
      </c>
      <c r="J281" s="41"/>
      <c r="K281"/>
      <c r="L281"/>
      <c r="M281" s="14"/>
      <c r="N281" s="7"/>
      <c r="O281" s="16" t="str">
        <f>IF(ISERROR(VLOOKUP(TRIM(B281),#REF!,11,FALSE())),"",VLOOKUP(TRIM(B281),#REF!,11,FALSE()))</f>
        <v/>
      </c>
      <c r="P281" s="16" t="str">
        <f>IF(ISERROR(VLOOKUP(TRIM(B281),#REF!,12,FALSE())),"",VLOOKUP(TRIM(B281),#REF!,12,FALSE()))</f>
        <v/>
      </c>
      <c r="Q281" s="16" t="str">
        <f>IF(ISERROR(VLOOKUP(TRIM(B281),#REF!,13,FALSE())),"",VLOOKUP(TRIM(B281),#REF!,13,FALSE()))</f>
        <v/>
      </c>
      <c r="R281" s="16" t="str">
        <f>IF(ISERROR(VLOOKUP(TRIM(B281),#REF!,14,FALSE())),"",VLOOKUP(TRIM(B281),#REF!,14,FALSE()))</f>
        <v/>
      </c>
      <c r="S281" s="16" t="str">
        <f>IF(ISERROR(VLOOKUP(TRIM(B281),#REF!,15,FALSE())),"",VLOOKUP(TRIM(B281),#REF!,15,FALSE()))</f>
        <v/>
      </c>
      <c r="T281" s="16" t="str">
        <f>IF(ISERROR(VLOOKUP(TRIM(B281),#REF!,16,FALSE())),"",VLOOKUP(TRIM(B281),#REF!,16,FALSE()))</f>
        <v/>
      </c>
      <c r="U281" s="15"/>
      <c r="V281" s="8"/>
      <c r="W281"/>
      <c r="X281" t="str">
        <f>IF(ISERROR(VLOOKUP(TRIM(B281),#REF!,20,FALSE())),"",VLOOKUP(TRIM(B281),#REF!,20,FALSE()))</f>
        <v/>
      </c>
      <c r="Y281" t="str">
        <f>IF(ISERROR(VLOOKUP(TRIM(B281),#REF!,21,FALSE())),"",VLOOKUP(TRIM(B281),#REF!,21,FALSE()))</f>
        <v/>
      </c>
      <c r="Z281" t="str">
        <f>IF(ISERROR(VLOOKUP(TRIM(B281),#REF!,22,FALSE())),"",VLOOKUP(TRIM(B281),#REF!,22,FALSE()))</f>
        <v/>
      </c>
      <c r="AA281" t="str">
        <f>IF(ISERROR(VLOOKUP(TRIM(B281),#REF!,20,FALSE())),"",VLOOKUP(TRIM(B281),#REF!,20,FALSE()))</f>
        <v/>
      </c>
      <c r="AB281" t="str">
        <f>IF(ISERROR(VLOOKUP(TRIM(B281),#REF!,21,FALSE())),"",VLOOKUP(TRIM(B281),#REF!,21,FALSE()))</f>
        <v/>
      </c>
      <c r="AC281" t="str">
        <f>IF(ISERROR(VLOOKUP(TRIM(B281),#REF!,22,FALSE())),"",VLOOKUP(TRIM(B281),#REF!,22,FALSE()))</f>
        <v/>
      </c>
      <c r="AD281" t="str">
        <f>IF(ISERROR(VLOOKUP(TRIM(B281),#REF!,23,FALSE())),"",VLOOKUP(TRIM(B281),#REF!,23,FALSE()))</f>
        <v/>
      </c>
      <c r="AE281" t="str">
        <f>IF(ISERROR(VLOOKUP(TRIM(B281),#REF!,24,FALSE())),"",VLOOKUP(TRIM(B281),#REF!,24,FALSE()))</f>
        <v/>
      </c>
      <c r="AF281" t="str">
        <f>IF(ISERROR(VLOOKUP(TRIM(B281),#REF!,25,FALSE())),"",VLOOKUP(TRIM(B281),#REF!,25,FALSE()))</f>
        <v/>
      </c>
      <c r="AG281"/>
      <c r="AH281"/>
      <c r="AI281"/>
      <c r="AJ281"/>
      <c r="AK281"/>
      <c r="AL281"/>
      <c r="AM281"/>
      <c r="AN281"/>
      <c r="AO281"/>
      <c r="AP281" s="15"/>
      <c r="AQ281" s="8"/>
      <c r="AR281" s="8"/>
      <c r="AS281"/>
      <c r="AT281" s="8"/>
    </row>
    <row r="282" spans="1:46" x14ac:dyDescent="0.35">
      <c r="A282" s="16" t="s">
        <v>5352</v>
      </c>
      <c r="B282" s="16"/>
      <c r="C282" s="143"/>
      <c r="F282" s="8"/>
      <c r="G282" s="8"/>
      <c r="H282" s="36"/>
      <c r="I282" s="36"/>
      <c r="J282" s="16"/>
      <c r="K282" s="16"/>
      <c r="L282" s="16"/>
      <c r="M282" s="26" t="str">
        <f>IF(ISERROR(VLOOKUP(TRIM(D282),#REF!,8,FALSE())),"",VLOOKUP(TRIM(D282),#REF!,8,FALSE()))</f>
        <v/>
      </c>
      <c r="N282" s="8"/>
      <c r="O282" s="8"/>
      <c r="P282" s="16"/>
      <c r="Q282" s="16" t="str">
        <f>IF(ISERROR(VLOOKUP(TRIM(D282),#REF!,11,FALSE())),"",VLOOKUP(TRIM(D282),#REF!,11,FALSE()))</f>
        <v/>
      </c>
      <c r="R282" s="16" t="str">
        <f>IF(ISERROR(VLOOKUP(TRIM(D282),#REF!,12,FALSE())),"",VLOOKUP(TRIM(D282),#REF!,12,FALSE()))</f>
        <v/>
      </c>
      <c r="S282" s="16" t="str">
        <f>IF(ISERROR(VLOOKUP(TRIM(D282),#REF!,13,FALSE())),"",VLOOKUP(TRIM(D282),#REF!,13,FALSE()))</f>
        <v/>
      </c>
      <c r="T282" s="16" t="str">
        <f>IF(ISERROR(VLOOKUP(TRIM(D282),#REF!,14,FALSE())),"",VLOOKUP(TRIM(D282),#REF!,14,FALSE()))</f>
        <v/>
      </c>
      <c r="U282" s="16" t="str">
        <f>IF(ISERROR(VLOOKUP(TRIM(D282),#REF!,15,FALSE())),"",VLOOKUP(TRIM(D282),#REF!,15,FALSE()))</f>
        <v/>
      </c>
      <c r="V282" s="16" t="str">
        <f>IF(ISERROR(VLOOKUP(TRIM(D282),#REF!,16,FALSE())),"",VLOOKUP(TRIM(D282),#REF!,16,FALSE()))</f>
        <v/>
      </c>
      <c r="W282" s="16"/>
      <c r="X282" s="8"/>
      <c r="Y282" s="8"/>
      <c r="Z282" t="str">
        <f>IF(ISERROR(VLOOKUP(TRIM(D282),#REF!,20,FALSE())),"",VLOOKUP(TRIM(D282),#REF!,20,FALSE()))</f>
        <v/>
      </c>
      <c r="AA282" t="str">
        <f>IF(ISERROR(VLOOKUP(TRIM(D282),#REF!,21,FALSE())),"",VLOOKUP(TRIM(D282),#REF!,21,FALSE()))</f>
        <v/>
      </c>
      <c r="AB282" t="str">
        <f>IF(ISERROR(VLOOKUP(TRIM(D282),#REF!,22,FALSE())),"",VLOOKUP(TRIM(D282),#REF!,22,FALSE()))</f>
        <v/>
      </c>
      <c r="AC282" t="str">
        <f>IF(ISERROR(VLOOKUP(TRIM(D282),#REF!,20,FALSE())),"",VLOOKUP(TRIM(D282),#REF!,20,FALSE()))</f>
        <v/>
      </c>
      <c r="AD282" t="str">
        <f>IF(ISERROR(VLOOKUP(TRIM(D282),#REF!,21,FALSE())),"",VLOOKUP(TRIM(D282),#REF!,21,FALSE()))</f>
        <v/>
      </c>
      <c r="AE282" t="str">
        <f>IF(ISERROR(VLOOKUP(TRIM(D282),#REF!,22,FALSE())),"",VLOOKUP(TRIM(D282),#REF!,22,FALSE()))</f>
        <v/>
      </c>
      <c r="AF282" t="str">
        <f>IF(ISERROR(VLOOKUP(TRIM(D282),#REF!,23,FALSE())),"",VLOOKUP(TRIM(D282),#REF!,23,FALSE()))</f>
        <v/>
      </c>
      <c r="AG282" t="str">
        <f>IF(ISERROR(VLOOKUP(TRIM(D282),#REF!,24,FALSE())),"",VLOOKUP(TRIM(D282),#REF!,24,FALSE()))</f>
        <v/>
      </c>
      <c r="AH282" t="str">
        <f>IF(ISERROR(VLOOKUP(TRIM(D282),#REF!,25,FALSE())),"",VLOOKUP(TRIM(D282),#REF!,25,FALSE()))</f>
        <v/>
      </c>
      <c r="AS282" s="8"/>
      <c r="AT282" s="8"/>
    </row>
    <row r="283" spans="1:46" s="19" customFormat="1" x14ac:dyDescent="0.35">
      <c r="A283" s="148" t="s">
        <v>5381</v>
      </c>
      <c r="C283" s="143"/>
      <c r="E283" s="39"/>
      <c r="H283" s="26"/>
      <c r="I283" s="26" t="s">
        <v>4284</v>
      </c>
    </row>
    <row r="284" spans="1:46" s="19" customFormat="1" ht="12.75" customHeight="1" x14ac:dyDescent="0.35">
      <c r="A284" s="31" t="s">
        <v>80</v>
      </c>
      <c r="B284" s="32" t="s">
        <v>500</v>
      </c>
      <c r="C284" s="143" t="str">
        <f>IF(VLOOKUP(D284,Table16[[#All],[Player]:[2024 Card Info]],7,FALSE)&lt;&gt;"",VLOOKUP(D284,Table16[[#All],[Player]:[2024 Card Info]],7,FALSE),"")</f>
        <v>264 Attempts</v>
      </c>
      <c r="D284" s="19" t="s">
        <v>804</v>
      </c>
      <c r="E284" s="27">
        <v>37398</v>
      </c>
      <c r="F284" s="28" t="s">
        <v>805</v>
      </c>
      <c r="G284" s="28" t="s">
        <v>806</v>
      </c>
      <c r="H284" s="26" t="s">
        <v>77</v>
      </c>
      <c r="I284" s="26"/>
      <c r="J284" s="33"/>
      <c r="K284" s="33"/>
      <c r="L284" s="33"/>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25"/>
      <c r="AL284" s="25"/>
      <c r="AM284" s="25"/>
      <c r="AN284" s="25"/>
      <c r="AO284" s="25"/>
      <c r="AP284" s="25"/>
      <c r="AQ284" s="25"/>
      <c r="AR284" s="25"/>
      <c r="AS284" s="25"/>
      <c r="AT284" s="25"/>
    </row>
    <row r="285" spans="1:46" s="19" customFormat="1" ht="12.75" customHeight="1" x14ac:dyDescent="0.35">
      <c r="A285" s="31" t="s">
        <v>77</v>
      </c>
      <c r="B285" s="32" t="s">
        <v>419</v>
      </c>
      <c r="C285" s="144" t="str">
        <f>IF(VLOOKUP(D285,Table16[[#All],[Player]:[2024 Card Info]],7,FALSE)&lt;&gt;"",VLOOKUP(D285,Table16[[#All],[Player]:[2024 Card Info]],7,FALSE),"")</f>
        <v>384 Attempts</v>
      </c>
      <c r="D285" s="19" t="s">
        <v>807</v>
      </c>
      <c r="E285" s="27">
        <v>37067</v>
      </c>
      <c r="F285" s="28" t="s">
        <v>808</v>
      </c>
      <c r="G285" s="28" t="s">
        <v>98</v>
      </c>
      <c r="H285" s="26" t="s">
        <v>77</v>
      </c>
      <c r="I285" s="26"/>
      <c r="J285" s="33"/>
      <c r="K285" s="33"/>
      <c r="L285" s="33"/>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row>
    <row r="286" spans="1:46" s="25" customFormat="1" x14ac:dyDescent="0.35">
      <c r="A286" s="19"/>
      <c r="B286" s="19"/>
      <c r="C286" s="143"/>
      <c r="D286" s="19"/>
      <c r="E286" s="39"/>
      <c r="F286" s="19"/>
      <c r="G286" s="19"/>
      <c r="H286"/>
      <c r="I286"/>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row>
    <row r="287" spans="1:46" s="19" customFormat="1" x14ac:dyDescent="0.35">
      <c r="A287" s="21" t="s">
        <v>93</v>
      </c>
      <c r="B287" s="21" t="s">
        <v>308</v>
      </c>
      <c r="C287" s="143" t="str">
        <f>IF(VLOOKUP(D287,Table16[[#All],[Player]:[2024 Card Info]],7,FALSE)&lt;&gt;"",VLOOKUP(D287,Table16[[#All],[Player]:[2024 Card Info]],7,FALSE),"")</f>
        <v>0-0 301</v>
      </c>
      <c r="D287" s="19" t="s">
        <v>811</v>
      </c>
      <c r="E287" s="20">
        <v>35837</v>
      </c>
      <c r="F287" s="19" t="s">
        <v>812</v>
      </c>
      <c r="G287" s="19" t="s">
        <v>813</v>
      </c>
      <c r="H287" s="26" t="s">
        <v>93</v>
      </c>
      <c r="I287" s="26" t="s">
        <v>3437</v>
      </c>
      <c r="J287" s="21" t="s">
        <v>93</v>
      </c>
      <c r="K287" s="21" t="s">
        <v>471</v>
      </c>
      <c r="L287" s="21" t="s">
        <v>814</v>
      </c>
      <c r="M287" s="19" t="s">
        <v>815</v>
      </c>
      <c r="N287" s="19" t="s">
        <v>93</v>
      </c>
      <c r="O287" s="19" t="s">
        <v>471</v>
      </c>
      <c r="P287" s="19" t="s">
        <v>816</v>
      </c>
      <c r="Q287" s="19" t="s">
        <v>93</v>
      </c>
      <c r="R287" s="19" t="s">
        <v>275</v>
      </c>
      <c r="S287" s="19" t="s">
        <v>817</v>
      </c>
    </row>
    <row r="288" spans="1:46" x14ac:dyDescent="0.35">
      <c r="A288" s="21" t="s">
        <v>93</v>
      </c>
      <c r="B288" s="21" t="s">
        <v>3520</v>
      </c>
      <c r="C288" s="143" t="str">
        <f>IF(VLOOKUP(D288,Table16[[#All],[Player]:[2024 Card Info]],7,FALSE)&lt;&gt;"",VLOOKUP(D288,Table16[[#All],[Player]:[2024 Card Info]],7,FALSE),"")</f>
        <v>4-0 187</v>
      </c>
      <c r="D288" s="22" t="s">
        <v>3584</v>
      </c>
      <c r="E288" s="23">
        <v>36241</v>
      </c>
      <c r="F288" s="24" t="s">
        <v>171</v>
      </c>
      <c r="G288" s="22" t="s">
        <v>84</v>
      </c>
      <c r="H288" s="26" t="s">
        <v>93</v>
      </c>
      <c r="I288" s="26" t="s">
        <v>4284</v>
      </c>
      <c r="J288" s="21" t="s">
        <v>93</v>
      </c>
      <c r="K288" s="21" t="s">
        <v>128</v>
      </c>
      <c r="L288" s="21" t="s">
        <v>818</v>
      </c>
      <c r="M288" s="25"/>
      <c r="N288" s="25"/>
      <c r="O288" s="25"/>
      <c r="P288" s="25"/>
      <c r="Q288" s="25"/>
      <c r="R288" s="25"/>
      <c r="S288" s="25"/>
      <c r="T288" s="25"/>
      <c r="U288" s="25"/>
      <c r="V288" s="25"/>
      <c r="W288" s="25"/>
      <c r="X288" s="25"/>
      <c r="Y288" s="25"/>
      <c r="Z288" s="25"/>
      <c r="AA288" s="25"/>
      <c r="AB288" s="25"/>
      <c r="AC288" s="25"/>
      <c r="AD288" s="25"/>
      <c r="AE288" s="25"/>
      <c r="AF288" s="25"/>
      <c r="AG288" s="25"/>
      <c r="AH288" s="25"/>
      <c r="AI288" s="25"/>
      <c r="AJ288" s="25"/>
      <c r="AK288" s="25"/>
      <c r="AL288" s="25"/>
      <c r="AM288" s="25"/>
      <c r="AN288" s="25"/>
      <c r="AO288" s="25"/>
      <c r="AP288" s="25"/>
      <c r="AQ288" s="25"/>
      <c r="AR288" s="25"/>
      <c r="AS288" s="25"/>
      <c r="AT288" s="25"/>
    </row>
    <row r="289" spans="1:73" x14ac:dyDescent="0.35">
      <c r="A289" t="s">
        <v>3533</v>
      </c>
      <c r="B289" t="s">
        <v>3524</v>
      </c>
      <c r="C289" s="143" t="str">
        <f>IF(VLOOKUP(D289,Table16[[#All],[Player]:[2024 Card Info]],7,FALSE)&lt;&gt;"",VLOOKUP(D289,Table16[[#All],[Player]:[2024 Card Info]],7,FALSE),"")</f>
        <v>0-258</v>
      </c>
      <c r="D289" t="s">
        <v>3735</v>
      </c>
      <c r="E289" s="40">
        <v>36855</v>
      </c>
      <c r="F289" t="s">
        <v>3988</v>
      </c>
      <c r="G289" s="22" t="s">
        <v>5136</v>
      </c>
      <c r="H289" t="str">
        <f>IF(ISBLANK(VLOOKUP(TRIM(D289),ALL_SOMIFA!$A$1:$V$2737,8,FALSE)),"",IF(ISERROR(VLOOKUP(TRIM(D289),ALL_SOMIFA!$A$1:$V$2737,8,FALSE))," ",VLOOKUP(TRIM(D289),ALL_SOMIFA!$A$1:$V$2737,8,FALSE)))</f>
        <v/>
      </c>
      <c r="I289" t="str">
        <f>IF(ISBLANK(VLOOKUP(TRIM(D289),ALL_SOMIFA!$A$1:$V$2737,9,FALSE)),"",IF(ISERROR(VLOOKUP(TRIM(D289),ALL_SOMIFA!$A$1:$V$2737,9,FALSE))," ",VLOOKUP(TRIM(D289),ALL_SOMIFA!$A$1:$V$2737,9,FALSE)))</f>
        <v/>
      </c>
      <c r="J289" t="str">
        <f>IF(ISBLANK(VLOOKUP(TRIM(D289),ALL_SOMIFA!$A$1:$V$2737,10,FALSE)),"",IF(ISERROR(VLOOKUP(TRIM(D289),ALL_SOMIFA!$A$1:$V$2737,10,FALSE))," ",VLOOKUP(TRIM(D289),ALL_SOMIFA!$A$1:$V$2737,10,FALSE)))</f>
        <v/>
      </c>
      <c r="K289" t="str">
        <f>IF(ISBLANK(VLOOKUP(TRIM(D289),ALL_SOMIFA!$A$1:$V$2737,11,FALSE)),"",IF(ISERROR(VLOOKUP(TRIM(D289),ALL_SOMIFA!$A$1:$V$2737,11,FALSE))," ",VLOOKUP(TRIM(D289),ALL_SOMIFA!$A$1:$V$2737,11,FALSE)))</f>
        <v/>
      </c>
      <c r="L289" t="str">
        <f>IF(ISBLANK(VLOOKUP(TRIM(D289),ALL_SOMIFA!$A$1:$V$2737,12,FALSE)),"",IF(ISERROR(VLOOKUP(TRIM(D289),ALL_SOMIFA!$A$1:$V$2737,12,FALSE))," ",VLOOKUP(TRIM(D289),ALL_SOMIFA!$A$1:$V$2737,12,FALSE)))</f>
        <v/>
      </c>
      <c r="M289" t="str">
        <f>IF(ISBLANK(VLOOKUP(TRIM(D289),ALL_SOMIFA!$A$1:$V$2737,13,FALSE)),"",IF(ISERROR(VLOOKUP(TRIM(D289),ALL_SOMIFA!$A$1:$V$2737,13,FALSE))," ",VLOOKUP(TRIM(D289),ALL_SOMIFA!$A$1:$V$2737,13,FALSE)))</f>
        <v/>
      </c>
      <c r="N289" t="str">
        <f>IF(ISBLANK(VLOOKUP(TRIM(D289),ALL_SOMIFA!$A$1:$V$2737,14,FALSE)),"",IF(ISERROR(VLOOKUP(TRIM(D289),ALL_SOMIFA!$A$1:$V$2737,14,FALSE))," ",VLOOKUP(TRIM(D289),ALL_SOMIFA!$A$1:$V$2737,14,FALSE)))</f>
        <v/>
      </c>
      <c r="O289" t="str">
        <f>IF(ISBLANK(VLOOKUP(TRIM(D289),ALL_SOMIFA!$A$1:$V$2737,15,FALSE)),"",IF(ISERROR(VLOOKUP(TRIM(D289),ALL_SOMIFA!$A$1:$V$2737,15,FALSE))," ",VLOOKUP(TRIM(D289),ALL_SOMIFA!$A$1:$V$2737,15,FALSE)))</f>
        <v/>
      </c>
      <c r="P289" t="str">
        <f>IF(ISBLANK(VLOOKUP(TRIM(D289),ALL_SOMIFA!$A$1:$V$2737,16,FALSE)),"",IF(ISERROR(VLOOKUP(TRIM(D289),ALL_SOMIFA!$A$1:$V$2737,16,FALSE))," ",VLOOKUP(TRIM(D289),ALL_SOMIFA!$A$1:$V$2737,16,FALSE)))</f>
        <v/>
      </c>
      <c r="Q289" t="str">
        <f>IF(ISBLANK(VLOOKUP(TRIM(D289),ALL_SOMIFA!$A$1:$V$2737,17,FALSE)),"",IF(ISERROR(VLOOKUP(TRIM(D289),ALL_SOMIFA!$A$1:$V$2737,17,FALSE))," ",VLOOKUP(TRIM(D289),ALL_SOMIFA!$A$1:$V$2737,17,FALSE)))</f>
        <v/>
      </c>
      <c r="R289" t="str">
        <f>IF(ISBLANK(VLOOKUP(TRIM(D289),ALL_SOMIFA!$A$1:$V$2737,18,FALSE)),"",IF(ISERROR(VLOOKUP(TRIM(D289),ALL_SOMIFA!$A$1:$V$2737,18,FALSE))," ",VLOOKUP(TRIM(D289),ALL_SOMIFA!$A$1:$V$2737,18,FALSE)))</f>
        <v/>
      </c>
      <c r="S289" t="str">
        <f>IF(ISBLANK(VLOOKUP(TRIM(D289),ALL_SOMIFA!$A$1:$V$2737,19,FALSE)),"",IF(ISERROR(VLOOKUP(TRIM(D289),ALL_SOMIFA!$A$1:$V$2737,19,FALSE))," ",VLOOKUP(TRIM(D289),ALL_SOMIFA!$A$1:$V$2737,19,FALSE)))</f>
        <v/>
      </c>
      <c r="T289" t="str">
        <f>IF(ISBLANK(VLOOKUP(TRIM(D289),ALL_SOMIFA!$A$1:$V$2737,20,FALSE)),"",IF(ISERROR(VLOOKUP(TRIM(D289),ALL_SOMIFA!$A$1:$V$2737,20,FALSE))," ",VLOOKUP(TRIM(D289),ALL_SOMIFA!$A$1:$V$2737,20,FALSE)))</f>
        <v/>
      </c>
      <c r="U289" t="str">
        <f>IF(ISBLANK(VLOOKUP(TRIM(D289),ALL_SOMIFA!$A$1:$V$2737,21,FALSE)),"",IF(ISERROR(VLOOKUP(TRIM(D289),ALL_SOMIFA!$A$1:$V$2737,21,FALSE))," ",VLOOKUP(TRIM(D289),ALL_SOMIFA!$A$1:$V$2737,21,FALSE)))</f>
        <v/>
      </c>
      <c r="V289" t="str">
        <f>IF(ISBLANK(VLOOKUP(TRIM(D289),ALL_SOMIFA!$A$1:$V$2737,22,FALSE)),"",IF(ISERROR(VLOOKUP(TRIM(D289),ALL_SOMIFA!$A$1:$V$2737,22,FALSE))," ",VLOOKUP(TRIM(D289),ALL_SOMIFA!$A$1:$V$2737,22,FALSE)))</f>
        <v/>
      </c>
    </row>
    <row r="290" spans="1:73" x14ac:dyDescent="0.35">
      <c r="A290" s="31" t="s">
        <v>93</v>
      </c>
      <c r="B290" s="32" t="s">
        <v>441</v>
      </c>
      <c r="C290" s="144" t="str">
        <f>IF(VLOOKUP(D290,Table16[[#All],[Player]:[2024 Card Info]],7,FALSE)&lt;&gt;"",VLOOKUP(D290,Table16[[#All],[Player]:[2024 Card Info]],7,FALSE),"")</f>
        <v>0-0 39</v>
      </c>
      <c r="D290" s="19" t="s">
        <v>819</v>
      </c>
      <c r="E290" s="27">
        <v>37418</v>
      </c>
      <c r="F290" s="28" t="s">
        <v>98</v>
      </c>
      <c r="G290" s="28" t="s">
        <v>313</v>
      </c>
      <c r="H290" s="26" t="s">
        <v>93</v>
      </c>
      <c r="I290" s="26" t="s">
        <v>820</v>
      </c>
      <c r="J290" s="33"/>
      <c r="K290" s="33"/>
      <c r="L290" s="33"/>
    </row>
    <row r="291" spans="1:73" s="25" customFormat="1" x14ac:dyDescent="0.35">
      <c r="A291" s="21" t="s">
        <v>389</v>
      </c>
      <c r="B291" s="21" t="s">
        <v>318</v>
      </c>
      <c r="C291" s="143" t="str">
        <f>IF(VLOOKUP(D291,Table16[[#All],[Player]:[2024 Card Info]],7,FALSE)&lt;&gt;"",VLOOKUP(D291,Table16[[#All],[Player]:[2024 Card Info]],7,FALSE),"")</f>
        <v>5-5</v>
      </c>
      <c r="D291" s="19" t="s">
        <v>824</v>
      </c>
      <c r="E291" s="20">
        <v>33351</v>
      </c>
      <c r="F291" s="19" t="s">
        <v>825</v>
      </c>
      <c r="G291" s="19" t="s">
        <v>606</v>
      </c>
      <c r="H291" s="26" t="s">
        <v>93</v>
      </c>
      <c r="I291" s="26" t="s">
        <v>3444</v>
      </c>
      <c r="J291" s="21" t="s">
        <v>826</v>
      </c>
      <c r="K291" s="21" t="s">
        <v>252</v>
      </c>
      <c r="L291" s="21" t="s">
        <v>827</v>
      </c>
      <c r="M291" s="19" t="s">
        <v>828</v>
      </c>
      <c r="N291" s="19" t="s">
        <v>389</v>
      </c>
      <c r="O291" s="19" t="s">
        <v>318</v>
      </c>
      <c r="P291" s="19" t="s">
        <v>829</v>
      </c>
      <c r="Q291" s="19" t="s">
        <v>389</v>
      </c>
      <c r="R291" s="19" t="s">
        <v>252</v>
      </c>
      <c r="S291" s="19" t="s">
        <v>830</v>
      </c>
      <c r="T291" s="19" t="s">
        <v>389</v>
      </c>
      <c r="U291" s="19" t="s">
        <v>252</v>
      </c>
      <c r="V291" s="19" t="s">
        <v>831</v>
      </c>
      <c r="W291" s="19" t="s">
        <v>389</v>
      </c>
      <c r="X291" s="19" t="s">
        <v>252</v>
      </c>
      <c r="Y291" s="19" t="s">
        <v>832</v>
      </c>
      <c r="Z291" s="19" t="s">
        <v>389</v>
      </c>
      <c r="AA291" s="19" t="s">
        <v>195</v>
      </c>
      <c r="AB291" s="19" t="s">
        <v>833</v>
      </c>
      <c r="AC291" s="19" t="s">
        <v>389</v>
      </c>
      <c r="AD291" s="19" t="s">
        <v>195</v>
      </c>
      <c r="AE291" s="19" t="s">
        <v>834</v>
      </c>
      <c r="AF291" s="19" t="s">
        <v>389</v>
      </c>
      <c r="AG291" s="19" t="s">
        <v>195</v>
      </c>
      <c r="AH291" s="19" t="s">
        <v>834</v>
      </c>
      <c r="AI291" s="19" t="s">
        <v>389</v>
      </c>
      <c r="AJ291" s="19" t="s">
        <v>195</v>
      </c>
      <c r="AK291" s="19" t="s">
        <v>191</v>
      </c>
      <c r="AL291" s="19">
        <v>0</v>
      </c>
      <c r="AM291" s="19">
        <v>0</v>
      </c>
      <c r="AN291" s="19">
        <v>0</v>
      </c>
      <c r="AO291" s="19">
        <v>0</v>
      </c>
      <c r="AP291" s="19">
        <v>0</v>
      </c>
      <c r="AQ291" s="19">
        <v>0</v>
      </c>
      <c r="AR291" s="19">
        <v>0</v>
      </c>
      <c r="AS291" s="19">
        <v>0</v>
      </c>
      <c r="AT291" s="19">
        <v>0</v>
      </c>
    </row>
    <row r="292" spans="1:73" x14ac:dyDescent="0.35">
      <c r="H292"/>
      <c r="I292"/>
    </row>
    <row r="293" spans="1:73" s="19" customFormat="1" ht="12.75" customHeight="1" x14ac:dyDescent="0.35">
      <c r="A293" s="21" t="s">
        <v>3521</v>
      </c>
      <c r="B293" s="21" t="s">
        <v>318</v>
      </c>
      <c r="C293" s="143" t="str">
        <f>IF(VLOOKUP(D293,Table16[[#All],[Player]:[2024 Card Info]],7,FALSE)&lt;&gt;"",VLOOKUP(D293,Table16[[#All],[Player]:[2024 Card Info]],7,FALSE),"")</f>
        <v>4-5-3</v>
      </c>
      <c r="D293" s="19" t="s">
        <v>839</v>
      </c>
      <c r="E293" s="20">
        <v>35871</v>
      </c>
      <c r="F293" s="26" t="s">
        <v>840</v>
      </c>
      <c r="G293" s="30" t="s">
        <v>841</v>
      </c>
      <c r="H293" s="26" t="s">
        <v>127</v>
      </c>
      <c r="I293" s="26"/>
      <c r="J293" s="21" t="s">
        <v>127</v>
      </c>
      <c r="K293" s="21" t="s">
        <v>252</v>
      </c>
      <c r="L293" s="21"/>
      <c r="N293" s="19" t="s">
        <v>122</v>
      </c>
      <c r="O293" s="19" t="s">
        <v>252</v>
      </c>
      <c r="P293" s="30"/>
      <c r="S293" s="30"/>
      <c r="V293" s="30"/>
      <c r="Y293" s="30"/>
    </row>
    <row r="294" spans="1:73" s="25" customFormat="1" x14ac:dyDescent="0.35">
      <c r="A294" s="21" t="s">
        <v>3521</v>
      </c>
      <c r="B294" s="21" t="s">
        <v>143</v>
      </c>
      <c r="C294" s="143" t="str">
        <f>IF(VLOOKUP(D294,Table16[[#All],[Player]:[2024 Card Info]],7,FALSE)&lt;&gt;"",VLOOKUP(D294,Table16[[#All],[Player]:[2024 Card Info]],7,FALSE),"")</f>
        <v>4-3-3</v>
      </c>
      <c r="D294" s="19" t="s">
        <v>842</v>
      </c>
      <c r="E294" s="20">
        <v>34237</v>
      </c>
      <c r="F294" s="19" t="s">
        <v>843</v>
      </c>
      <c r="G294" s="19" t="s">
        <v>714</v>
      </c>
      <c r="H294" s="26" t="s">
        <v>132</v>
      </c>
      <c r="I294" s="26"/>
      <c r="J294" s="21" t="s">
        <v>127</v>
      </c>
      <c r="K294" s="21" t="s">
        <v>235</v>
      </c>
      <c r="L294" s="21"/>
      <c r="M294" s="19"/>
      <c r="N294" s="19" t="s">
        <v>122</v>
      </c>
      <c r="O294" s="19" t="s">
        <v>235</v>
      </c>
      <c r="P294" s="19" t="s">
        <v>79</v>
      </c>
      <c r="Q294" s="19" t="s">
        <v>127</v>
      </c>
      <c r="R294" s="19" t="s">
        <v>229</v>
      </c>
      <c r="S294" s="19"/>
      <c r="T294" s="19" t="s">
        <v>127</v>
      </c>
      <c r="U294" s="19" t="s">
        <v>229</v>
      </c>
      <c r="V294" s="19">
        <v>0</v>
      </c>
      <c r="W294" s="19" t="s">
        <v>127</v>
      </c>
      <c r="X294" s="19" t="s">
        <v>85</v>
      </c>
      <c r="Y294" s="19">
        <v>0</v>
      </c>
      <c r="Z294" s="19" t="s">
        <v>122</v>
      </c>
      <c r="AA294" s="19" t="s">
        <v>274</v>
      </c>
      <c r="AB294" s="19">
        <v>0</v>
      </c>
      <c r="AC294" s="19" t="s">
        <v>122</v>
      </c>
      <c r="AD294" s="19" t="s">
        <v>274</v>
      </c>
      <c r="AE294" s="19">
        <v>0</v>
      </c>
      <c r="AF294" s="19" t="s">
        <v>122</v>
      </c>
      <c r="AG294" s="19" t="s">
        <v>274</v>
      </c>
      <c r="AH294" s="19">
        <v>0</v>
      </c>
      <c r="AI294" s="19" t="s">
        <v>844</v>
      </c>
      <c r="AJ294" s="19" t="s">
        <v>274</v>
      </c>
      <c r="AK294" s="19">
        <v>0</v>
      </c>
      <c r="AL294" s="19">
        <v>0</v>
      </c>
      <c r="AM294" s="19">
        <v>0</v>
      </c>
      <c r="AN294" s="19">
        <v>0</v>
      </c>
      <c r="AO294" s="19">
        <v>0</v>
      </c>
      <c r="AP294" s="19">
        <v>0</v>
      </c>
      <c r="AQ294" s="19">
        <v>0</v>
      </c>
      <c r="AR294" s="19">
        <v>0</v>
      </c>
      <c r="AS294" s="19">
        <v>0</v>
      </c>
      <c r="AT294" s="19">
        <v>0</v>
      </c>
    </row>
    <row r="295" spans="1:73" x14ac:dyDescent="0.35">
      <c r="A295" s="31" t="s">
        <v>3521</v>
      </c>
      <c r="B295" s="32" t="s">
        <v>3522</v>
      </c>
      <c r="C295" s="143" t="str">
        <f>IF(VLOOKUP(D295,Table16[[#All],[Player]:[2024 Card Info]],7,FALSE)&lt;&gt;"",VLOOKUP(D295,Table16[[#All],[Player]:[2024 Card Info]],7,FALSE),"")</f>
        <v>4-3-3</v>
      </c>
      <c r="D295" s="19" t="s">
        <v>845</v>
      </c>
      <c r="E295" s="27">
        <v>36725</v>
      </c>
      <c r="F295" s="28" t="s">
        <v>84</v>
      </c>
      <c r="G295" s="28" t="s">
        <v>134</v>
      </c>
      <c r="H295" s="26"/>
      <c r="I295" s="26"/>
      <c r="J295" s="33"/>
      <c r="K295" s="33"/>
      <c r="L295" s="33"/>
    </row>
    <row r="296" spans="1:73" x14ac:dyDescent="0.35">
      <c r="A296" t="s">
        <v>3521</v>
      </c>
      <c r="B296" t="s">
        <v>3531</v>
      </c>
      <c r="C296" s="143" t="str">
        <f>IF(VLOOKUP(D296,Table16[[#All],[Player]:[2024 Card Info]],7,FALSE)&lt;&gt;"",VLOOKUP(D296,Table16[[#All],[Player]:[2024 Card Info]],7,FALSE),"")</f>
        <v>4-3-3</v>
      </c>
      <c r="D296" t="s">
        <v>3897</v>
      </c>
      <c r="E296" s="40">
        <v>37336</v>
      </c>
      <c r="F296" t="s">
        <v>3987</v>
      </c>
      <c r="G296" s="102" t="s">
        <v>5367</v>
      </c>
      <c r="H296" t="str">
        <f>IF(ISBLANK(VLOOKUP(TRIM(D296),ALL_SOMIFA!$A$1:$V$2737,8,FALSE)),"",IF(ISERROR(VLOOKUP(TRIM(D296),ALL_SOMIFA!$A$1:$V$2737,8,FALSE))," ",VLOOKUP(TRIM(D296),ALL_SOMIFA!$A$1:$V$2737,8,FALSE)))</f>
        <v/>
      </c>
      <c r="I296" t="str">
        <f>IF(ISBLANK(VLOOKUP(TRIM(D296),ALL_SOMIFA!$A$1:$V$2737,9,FALSE)),"",IF(ISERROR(VLOOKUP(TRIM(D296),ALL_SOMIFA!$A$1:$V$2737,9,FALSE))," ",VLOOKUP(TRIM(D296),ALL_SOMIFA!$A$1:$V$2737,9,FALSE)))</f>
        <v/>
      </c>
      <c r="J296" t="str">
        <f>IF(ISBLANK(VLOOKUP(TRIM(D296),ALL_SOMIFA!$A$1:$V$2737,10,FALSE)),"",IF(ISERROR(VLOOKUP(TRIM(D296),ALL_SOMIFA!$A$1:$V$2737,10,FALSE))," ",VLOOKUP(TRIM(D296),ALL_SOMIFA!$A$1:$V$2737,10,FALSE)))</f>
        <v/>
      </c>
      <c r="K296" t="str">
        <f>IF(ISBLANK(VLOOKUP(TRIM(D296),ALL_SOMIFA!$A$1:$V$2737,11,FALSE)),"",IF(ISERROR(VLOOKUP(TRIM(D296),ALL_SOMIFA!$A$1:$V$2737,11,FALSE))," ",VLOOKUP(TRIM(D296),ALL_SOMIFA!$A$1:$V$2737,11,FALSE)))</f>
        <v/>
      </c>
      <c r="L296" t="str">
        <f>IF(ISBLANK(VLOOKUP(TRIM(D296),ALL_SOMIFA!$A$1:$V$2737,12,FALSE)),"",IF(ISERROR(VLOOKUP(TRIM(D296),ALL_SOMIFA!$A$1:$V$2737,12,FALSE))," ",VLOOKUP(TRIM(D296),ALL_SOMIFA!$A$1:$V$2737,12,FALSE)))</f>
        <v/>
      </c>
      <c r="M296" t="str">
        <f>IF(ISBLANK(VLOOKUP(TRIM(D296),ALL_SOMIFA!$A$1:$V$2737,13,FALSE)),"",IF(ISERROR(VLOOKUP(TRIM(D296),ALL_SOMIFA!$A$1:$V$2737,13,FALSE))," ",VLOOKUP(TRIM(D296),ALL_SOMIFA!$A$1:$V$2737,13,FALSE)))</f>
        <v/>
      </c>
      <c r="N296" t="str">
        <f>IF(ISBLANK(VLOOKUP(TRIM(D296),ALL_SOMIFA!$A$1:$V$2737,14,FALSE)),"",IF(ISERROR(VLOOKUP(TRIM(D296),ALL_SOMIFA!$A$1:$V$2737,14,FALSE))," ",VLOOKUP(TRIM(D296),ALL_SOMIFA!$A$1:$V$2737,14,FALSE)))</f>
        <v/>
      </c>
      <c r="O296" t="str">
        <f>IF(ISBLANK(VLOOKUP(TRIM(D296),ALL_SOMIFA!$A$1:$V$2737,15,FALSE)),"",IF(ISERROR(VLOOKUP(TRIM(D296),ALL_SOMIFA!$A$1:$V$2737,15,FALSE))," ",VLOOKUP(TRIM(D296),ALL_SOMIFA!$A$1:$V$2737,15,FALSE)))</f>
        <v/>
      </c>
      <c r="P296" t="str">
        <f>IF(ISBLANK(VLOOKUP(TRIM(D296),ALL_SOMIFA!$A$1:$V$2737,16,FALSE)),"",IF(ISERROR(VLOOKUP(TRIM(D296),ALL_SOMIFA!$A$1:$V$2737,16,FALSE))," ",VLOOKUP(TRIM(D296),ALL_SOMIFA!$A$1:$V$2737,16,FALSE)))</f>
        <v/>
      </c>
      <c r="Q296" t="str">
        <f>IF(ISBLANK(VLOOKUP(TRIM(D296),ALL_SOMIFA!$A$1:$V$2737,17,FALSE)),"",IF(ISERROR(VLOOKUP(TRIM(D296),ALL_SOMIFA!$A$1:$V$2737,17,FALSE))," ",VLOOKUP(TRIM(D296),ALL_SOMIFA!$A$1:$V$2737,17,FALSE)))</f>
        <v/>
      </c>
      <c r="R296" t="str">
        <f>IF(ISBLANK(VLOOKUP(TRIM(D296),ALL_SOMIFA!$A$1:$V$2737,18,FALSE)),"",IF(ISERROR(VLOOKUP(TRIM(D296),ALL_SOMIFA!$A$1:$V$2737,18,FALSE))," ",VLOOKUP(TRIM(D296),ALL_SOMIFA!$A$1:$V$2737,18,FALSE)))</f>
        <v/>
      </c>
      <c r="S296" t="str">
        <f>IF(ISBLANK(VLOOKUP(TRIM(D296),ALL_SOMIFA!$A$1:$V$2737,19,FALSE)),"",IF(ISERROR(VLOOKUP(TRIM(D296),ALL_SOMIFA!$A$1:$V$2737,19,FALSE))," ",VLOOKUP(TRIM(D296),ALL_SOMIFA!$A$1:$V$2737,19,FALSE)))</f>
        <v/>
      </c>
      <c r="T296" t="str">
        <f>IF(ISBLANK(VLOOKUP(TRIM(D296),ALL_SOMIFA!$A$1:$V$2737,20,FALSE)),"",IF(ISERROR(VLOOKUP(TRIM(D296),ALL_SOMIFA!$A$1:$V$2737,20,FALSE))," ",VLOOKUP(TRIM(D296),ALL_SOMIFA!$A$1:$V$2737,20,FALSE)))</f>
        <v/>
      </c>
      <c r="U296" t="str">
        <f>IF(ISBLANK(VLOOKUP(TRIM(D296),ALL_SOMIFA!$A$1:$V$2737,21,FALSE)),"",IF(ISERROR(VLOOKUP(TRIM(D296),ALL_SOMIFA!$A$1:$V$2737,21,FALSE))," ",VLOOKUP(TRIM(D296),ALL_SOMIFA!$A$1:$V$2737,21,FALSE)))</f>
        <v/>
      </c>
      <c r="V296" t="str">
        <f>IF(ISBLANK(VLOOKUP(TRIM(D296),ALL_SOMIFA!$A$1:$V$2737,22,FALSE)),"",IF(ISERROR(VLOOKUP(TRIM(D296),ALL_SOMIFA!$A$1:$V$2737,22,FALSE))," ",VLOOKUP(TRIM(D296),ALL_SOMIFA!$A$1:$V$2737,22,FALSE)))</f>
        <v/>
      </c>
    </row>
    <row r="297" spans="1:73" s="19" customFormat="1" x14ac:dyDescent="0.35">
      <c r="C297" s="143"/>
      <c r="E297" s="39"/>
      <c r="H297" t="s">
        <v>153</v>
      </c>
      <c r="I297" t="s">
        <v>4284</v>
      </c>
    </row>
    <row r="298" spans="1:73" s="19" customFormat="1" ht="12.75" customHeight="1" x14ac:dyDescent="0.35">
      <c r="A298" s="21" t="s">
        <v>153</v>
      </c>
      <c r="B298" s="21" t="s">
        <v>3524</v>
      </c>
      <c r="C298" s="143" t="str">
        <f>IF(VLOOKUP(D298,Table16[[#All],[Player]:[2024 Card Info]],7,FALSE)&lt;&gt;"",VLOOKUP(D298,Table16[[#All],[Player]:[2024 Card Info]],7,FALSE),"")</f>
        <v>4 4-3-0</v>
      </c>
      <c r="D298" s="26" t="s">
        <v>847</v>
      </c>
      <c r="E298" s="27">
        <v>36168</v>
      </c>
      <c r="F298" s="26" t="s">
        <v>108</v>
      </c>
      <c r="G298" s="26" t="s">
        <v>349</v>
      </c>
      <c r="H298" s="26"/>
      <c r="I298" s="26" t="s">
        <v>848</v>
      </c>
      <c r="J298" s="21" t="s">
        <v>156</v>
      </c>
      <c r="K298" s="21" t="s">
        <v>259</v>
      </c>
      <c r="L298" s="21" t="s">
        <v>848</v>
      </c>
      <c r="M298" s="26" t="s">
        <v>161</v>
      </c>
      <c r="N298" s="27"/>
      <c r="O298" s="27"/>
      <c r="P298" s="27"/>
      <c r="Q298" s="27"/>
      <c r="R298" s="29"/>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row>
    <row r="299" spans="1:73" x14ac:dyDescent="0.35">
      <c r="A299" s="31" t="s">
        <v>1113</v>
      </c>
      <c r="B299" s="32" t="s">
        <v>308</v>
      </c>
      <c r="C299" s="144" t="str">
        <f>IF(VLOOKUP(D299,Table16[[#All],[Player]:[2024 Card Info]],7,FALSE)&lt;&gt;"",VLOOKUP(D299,Table16[[#All],[Player]:[2024 Card Info]],7,FALSE),"")</f>
        <v>0-0  3-3-0</v>
      </c>
      <c r="D299" s="19" t="s">
        <v>846</v>
      </c>
      <c r="E299" s="27">
        <v>36771</v>
      </c>
      <c r="F299" s="28" t="s">
        <v>200</v>
      </c>
      <c r="G299" s="28" t="s">
        <v>98</v>
      </c>
      <c r="H299" s="26" t="s">
        <v>156</v>
      </c>
      <c r="I299" s="26" t="s">
        <v>154</v>
      </c>
      <c r="J299" s="33"/>
      <c r="K299" s="33"/>
      <c r="L299" s="33"/>
    </row>
    <row r="300" spans="1:73" x14ac:dyDescent="0.35">
      <c r="A300" t="s">
        <v>1113</v>
      </c>
      <c r="B300" t="s">
        <v>3520</v>
      </c>
      <c r="C300" s="143" t="str">
        <f>IF(VLOOKUP(D300,Table16[[#All],[Player]:[2024 Card Info]],7,FALSE)&lt;&gt;"",VLOOKUP(D300,Table16[[#All],[Player]:[2024 Card Info]],7,FALSE),"")</f>
        <v>4-0  3-3-0</v>
      </c>
      <c r="D300" t="s">
        <v>3756</v>
      </c>
      <c r="E300" s="40">
        <v>37421</v>
      </c>
      <c r="F300" t="s">
        <v>4116</v>
      </c>
      <c r="G300" s="102" t="s">
        <v>5154</v>
      </c>
      <c r="H300" t="str">
        <f>IF(ISBLANK(VLOOKUP(TRIM(D300),ALL_SOMIFA!$A$1:$V$2737,8,FALSE)),"",IF(ISERROR(VLOOKUP(TRIM(D300),ALL_SOMIFA!$A$1:$V$2737,8,FALSE))," ",VLOOKUP(TRIM(D300),ALL_SOMIFA!$A$1:$V$2737,8,FALSE)))</f>
        <v/>
      </c>
      <c r="I300" t="str">
        <f>IF(ISBLANK(VLOOKUP(TRIM(D300),ALL_SOMIFA!$A$1:$V$2737,9,FALSE)),"",IF(ISERROR(VLOOKUP(TRIM(D300),ALL_SOMIFA!$A$1:$V$2737,9,FALSE))," ",VLOOKUP(TRIM(D300),ALL_SOMIFA!$A$1:$V$2737,9,FALSE)))</f>
        <v/>
      </c>
      <c r="J300" t="str">
        <f>IF(ISBLANK(VLOOKUP(TRIM(D300),ALL_SOMIFA!$A$1:$V$2737,10,FALSE)),"",IF(ISERROR(VLOOKUP(TRIM(D300),ALL_SOMIFA!$A$1:$V$2737,10,FALSE))," ",VLOOKUP(TRIM(D300),ALL_SOMIFA!$A$1:$V$2737,10,FALSE)))</f>
        <v/>
      </c>
      <c r="K300" t="str">
        <f>IF(ISBLANK(VLOOKUP(TRIM(D300),ALL_SOMIFA!$A$1:$V$2737,11,FALSE)),"",IF(ISERROR(VLOOKUP(TRIM(D300),ALL_SOMIFA!$A$1:$V$2737,11,FALSE))," ",VLOOKUP(TRIM(D300),ALL_SOMIFA!$A$1:$V$2737,11,FALSE)))</f>
        <v/>
      </c>
      <c r="L300" t="str">
        <f>IF(ISBLANK(VLOOKUP(TRIM(D300),ALL_SOMIFA!$A$1:$V$2737,12,FALSE)),"",IF(ISERROR(VLOOKUP(TRIM(D300),ALL_SOMIFA!$A$1:$V$2737,12,FALSE))," ",VLOOKUP(TRIM(D300),ALL_SOMIFA!$A$1:$V$2737,12,FALSE)))</f>
        <v/>
      </c>
      <c r="M300" t="str">
        <f>IF(ISBLANK(VLOOKUP(TRIM(D300),ALL_SOMIFA!$A$1:$V$2737,13,FALSE)),"",IF(ISERROR(VLOOKUP(TRIM(D300),ALL_SOMIFA!$A$1:$V$2737,13,FALSE))," ",VLOOKUP(TRIM(D300),ALL_SOMIFA!$A$1:$V$2737,13,FALSE)))</f>
        <v/>
      </c>
      <c r="N300" t="str">
        <f>IF(ISBLANK(VLOOKUP(TRIM(D300),ALL_SOMIFA!$A$1:$V$2737,14,FALSE)),"",IF(ISERROR(VLOOKUP(TRIM(D300),ALL_SOMIFA!$A$1:$V$2737,14,FALSE))," ",VLOOKUP(TRIM(D300),ALL_SOMIFA!$A$1:$V$2737,14,FALSE)))</f>
        <v/>
      </c>
      <c r="O300" t="str">
        <f>IF(ISBLANK(VLOOKUP(TRIM(D300),ALL_SOMIFA!$A$1:$V$2737,15,FALSE)),"",IF(ISERROR(VLOOKUP(TRIM(D300),ALL_SOMIFA!$A$1:$V$2737,15,FALSE))," ",VLOOKUP(TRIM(D300),ALL_SOMIFA!$A$1:$V$2737,15,FALSE)))</f>
        <v/>
      </c>
      <c r="P300" t="str">
        <f>IF(ISBLANK(VLOOKUP(TRIM(D300),ALL_SOMIFA!$A$1:$V$2737,16,FALSE)),"",IF(ISERROR(VLOOKUP(TRIM(D300),ALL_SOMIFA!$A$1:$V$2737,16,FALSE))," ",VLOOKUP(TRIM(D300),ALL_SOMIFA!$A$1:$V$2737,16,FALSE)))</f>
        <v/>
      </c>
      <c r="Q300" t="str">
        <f>IF(ISBLANK(VLOOKUP(TRIM(D300),ALL_SOMIFA!$A$1:$V$2737,17,FALSE)),"",IF(ISERROR(VLOOKUP(TRIM(D300),ALL_SOMIFA!$A$1:$V$2737,17,FALSE))," ",VLOOKUP(TRIM(D300),ALL_SOMIFA!$A$1:$V$2737,17,FALSE)))</f>
        <v/>
      </c>
      <c r="R300" t="str">
        <f>IF(ISBLANK(VLOOKUP(TRIM(D300),ALL_SOMIFA!$A$1:$V$2737,18,FALSE)),"",IF(ISERROR(VLOOKUP(TRIM(D300),ALL_SOMIFA!$A$1:$V$2737,18,FALSE))," ",VLOOKUP(TRIM(D300),ALL_SOMIFA!$A$1:$V$2737,18,FALSE)))</f>
        <v/>
      </c>
      <c r="S300" t="str">
        <f>IF(ISBLANK(VLOOKUP(TRIM(D300),ALL_SOMIFA!$A$1:$V$2737,19,FALSE)),"",IF(ISERROR(VLOOKUP(TRIM(D300),ALL_SOMIFA!$A$1:$V$2737,19,FALSE))," ",VLOOKUP(TRIM(D300),ALL_SOMIFA!$A$1:$V$2737,19,FALSE)))</f>
        <v/>
      </c>
      <c r="T300" t="str">
        <f>IF(ISBLANK(VLOOKUP(TRIM(D300),ALL_SOMIFA!$A$1:$V$2737,20,FALSE)),"",IF(ISERROR(VLOOKUP(TRIM(D300),ALL_SOMIFA!$A$1:$V$2737,20,FALSE))," ",VLOOKUP(TRIM(D300),ALL_SOMIFA!$A$1:$V$2737,20,FALSE)))</f>
        <v/>
      </c>
      <c r="U300" t="str">
        <f>IF(ISBLANK(VLOOKUP(TRIM(D300),ALL_SOMIFA!$A$1:$V$2737,21,FALSE)),"",IF(ISERROR(VLOOKUP(TRIM(D300),ALL_SOMIFA!$A$1:$V$2737,21,FALSE))," ",VLOOKUP(TRIM(D300),ALL_SOMIFA!$A$1:$V$2737,21,FALSE)))</f>
        <v/>
      </c>
      <c r="V300" t="str">
        <f>IF(ISBLANK(VLOOKUP(TRIM(D300),ALL_SOMIFA!$A$1:$V$2737,22,FALSE)),"",IF(ISERROR(VLOOKUP(TRIM(D300),ALL_SOMIFA!$A$1:$V$2737,22,FALSE))," ",VLOOKUP(TRIM(D300),ALL_SOMIFA!$A$1:$V$2737,22,FALSE)))</f>
        <v/>
      </c>
    </row>
    <row r="301" spans="1:73" ht="12.75" customHeight="1" x14ac:dyDescent="0.35">
      <c r="A301" s="21"/>
      <c r="B301" s="21"/>
      <c r="C301" s="143"/>
      <c r="D301" s="26"/>
      <c r="E301" s="27"/>
      <c r="F301" s="26"/>
      <c r="G301" s="26"/>
      <c r="H301" t="s">
        <v>198</v>
      </c>
      <c r="I301"/>
      <c r="J301" s="21"/>
      <c r="K301" s="21"/>
      <c r="L301" s="21"/>
      <c r="M301" s="26"/>
      <c r="N301" s="27"/>
      <c r="O301" s="27"/>
      <c r="P301" s="27"/>
      <c r="Q301" s="27"/>
      <c r="R301" s="29"/>
      <c r="S301" s="25"/>
      <c r="T301" s="25"/>
      <c r="U301" s="25"/>
      <c r="V301" s="25"/>
      <c r="W301" s="25"/>
      <c r="X301" s="25"/>
      <c r="Y301" s="25"/>
      <c r="Z301" s="25"/>
      <c r="AA301" s="25"/>
      <c r="AB301" s="25"/>
      <c r="AC301" s="25"/>
      <c r="AD301" s="25"/>
      <c r="AE301" s="25"/>
      <c r="AF301" s="25"/>
      <c r="AG301" s="25"/>
      <c r="AH301" s="25"/>
      <c r="AI301" s="25"/>
      <c r="AJ301" s="25"/>
      <c r="AK301" s="25"/>
      <c r="AL301" s="25"/>
      <c r="AM301" s="25"/>
      <c r="AN301" s="25"/>
      <c r="AO301" s="25"/>
      <c r="AP301" s="25"/>
      <c r="AQ301" s="25"/>
      <c r="AR301" s="25"/>
      <c r="AS301" s="25"/>
      <c r="AT301" s="25"/>
    </row>
    <row r="302" spans="1:73" ht="12.75" customHeight="1" x14ac:dyDescent="0.35">
      <c r="A302" s="21" t="s">
        <v>177</v>
      </c>
      <c r="B302" s="21" t="s">
        <v>86</v>
      </c>
      <c r="C302" s="143" t="str">
        <f>IF(VLOOKUP(D302,Table16[[#All],[Player]:[2024 Card Info]],7,FALSE)&lt;&gt;"",VLOOKUP(D302,Table16[[#All],[Player]:[2024 Card Info]],7,FALSE),"")</f>
        <v>5-0</v>
      </c>
      <c r="D302" s="19" t="s">
        <v>850</v>
      </c>
      <c r="E302" s="20">
        <v>34870</v>
      </c>
      <c r="F302" s="19" t="s">
        <v>851</v>
      </c>
      <c r="G302" s="19" t="s">
        <v>125</v>
      </c>
      <c r="H302" s="26" t="s">
        <v>177</v>
      </c>
      <c r="I302" s="26" t="s">
        <v>185</v>
      </c>
      <c r="J302" s="21" t="s">
        <v>177</v>
      </c>
      <c r="K302" s="21" t="s">
        <v>86</v>
      </c>
      <c r="L302" s="21" t="s">
        <v>576</v>
      </c>
      <c r="M302" s="19" t="s">
        <v>852</v>
      </c>
      <c r="N302" s="19" t="s">
        <v>177</v>
      </c>
      <c r="O302" s="19" t="s">
        <v>86</v>
      </c>
      <c r="P302" s="19" t="s">
        <v>853</v>
      </c>
      <c r="Q302" s="19" t="s">
        <v>177</v>
      </c>
      <c r="R302" s="19" t="s">
        <v>86</v>
      </c>
      <c r="S302" s="19" t="s">
        <v>185</v>
      </c>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row>
    <row r="303" spans="1:73" x14ac:dyDescent="0.35">
      <c r="A303" t="s">
        <v>205</v>
      </c>
      <c r="B303" t="s">
        <v>441</v>
      </c>
      <c r="C303" s="143" t="str">
        <f>IF(VLOOKUP(D303,Table16[[#All],[Player]:[2024 Card Info]],7,FALSE)&lt;&gt;"",VLOOKUP(D303,Table16[[#All],[Player]:[2024 Card Info]],7,FALSE),"")</f>
        <v>4-4</v>
      </c>
      <c r="D303" t="s">
        <v>3708</v>
      </c>
      <c r="E303" s="40">
        <v>37351</v>
      </c>
      <c r="F303" t="s">
        <v>4010</v>
      </c>
      <c r="G303" t="s">
        <v>5149</v>
      </c>
      <c r="H303" t="str">
        <f>IF(ISBLANK(VLOOKUP(TRIM(D303),ALL_SOMIFA!$A$1:$V$2737,8,FALSE)),"",IF(ISERROR(VLOOKUP(TRIM(D303),ALL_SOMIFA!$A$1:$V$2737,8,FALSE))," ",VLOOKUP(TRIM(D303),ALL_SOMIFA!$A$1:$V$2737,8,FALSE)))</f>
        <v/>
      </c>
      <c r="I303" t="str">
        <f>IF(ISBLANK(VLOOKUP(TRIM(D303),ALL_SOMIFA!$A$1:$V$2737,9,FALSE)),"",IF(ISERROR(VLOOKUP(TRIM(D303),ALL_SOMIFA!$A$1:$V$2737,9,FALSE))," ",VLOOKUP(TRIM(D303),ALL_SOMIFA!$A$1:$V$2737,9,FALSE)))</f>
        <v/>
      </c>
      <c r="J303" t="str">
        <f>IF(ISBLANK(VLOOKUP(TRIM(D303),ALL_SOMIFA!$A$1:$V$2737,10,FALSE)),"",IF(ISERROR(VLOOKUP(TRIM(D303),ALL_SOMIFA!$A$1:$V$2737,10,FALSE))," ",VLOOKUP(TRIM(D303),ALL_SOMIFA!$A$1:$V$2737,10,FALSE)))</f>
        <v/>
      </c>
      <c r="K303" t="str">
        <f>IF(ISBLANK(VLOOKUP(TRIM(D303),ALL_SOMIFA!$A$1:$V$2737,11,FALSE)),"",IF(ISERROR(VLOOKUP(TRIM(D303),ALL_SOMIFA!$A$1:$V$2737,11,FALSE))," ",VLOOKUP(TRIM(D303),ALL_SOMIFA!$A$1:$V$2737,11,FALSE)))</f>
        <v/>
      </c>
      <c r="L303" t="str">
        <f>IF(ISBLANK(VLOOKUP(TRIM(D303),ALL_SOMIFA!$A$1:$V$2737,12,FALSE)),"",IF(ISERROR(VLOOKUP(TRIM(D303),ALL_SOMIFA!$A$1:$V$2737,12,FALSE))," ",VLOOKUP(TRIM(D303),ALL_SOMIFA!$A$1:$V$2737,12,FALSE)))</f>
        <v/>
      </c>
      <c r="M303" t="str">
        <f>IF(ISBLANK(VLOOKUP(TRIM(D303),ALL_SOMIFA!$A$1:$V$2737,13,FALSE)),"",IF(ISERROR(VLOOKUP(TRIM(D303),ALL_SOMIFA!$A$1:$V$2737,13,FALSE))," ",VLOOKUP(TRIM(D303),ALL_SOMIFA!$A$1:$V$2737,13,FALSE)))</f>
        <v/>
      </c>
      <c r="N303" t="str">
        <f>IF(ISBLANK(VLOOKUP(TRIM(D303),ALL_SOMIFA!$A$1:$V$2737,14,FALSE)),"",IF(ISERROR(VLOOKUP(TRIM(D303),ALL_SOMIFA!$A$1:$V$2737,14,FALSE))," ",VLOOKUP(TRIM(D303),ALL_SOMIFA!$A$1:$V$2737,14,FALSE)))</f>
        <v/>
      </c>
      <c r="O303" t="str">
        <f>IF(ISBLANK(VLOOKUP(TRIM(D303),ALL_SOMIFA!$A$1:$V$2737,15,FALSE)),"",IF(ISERROR(VLOOKUP(TRIM(D303),ALL_SOMIFA!$A$1:$V$2737,15,FALSE))," ",VLOOKUP(TRIM(D303),ALL_SOMIFA!$A$1:$V$2737,15,FALSE)))</f>
        <v/>
      </c>
      <c r="P303" t="str">
        <f>IF(ISBLANK(VLOOKUP(TRIM(D303),ALL_SOMIFA!$A$1:$V$2737,16,FALSE)),"",IF(ISERROR(VLOOKUP(TRIM(D303),ALL_SOMIFA!$A$1:$V$2737,16,FALSE))," ",VLOOKUP(TRIM(D303),ALL_SOMIFA!$A$1:$V$2737,16,FALSE)))</f>
        <v/>
      </c>
      <c r="Q303" t="str">
        <f>IF(ISBLANK(VLOOKUP(TRIM(D303),ALL_SOMIFA!$A$1:$V$2737,17,FALSE)),"",IF(ISERROR(VLOOKUP(TRIM(D303),ALL_SOMIFA!$A$1:$V$2737,17,FALSE))," ",VLOOKUP(TRIM(D303),ALL_SOMIFA!$A$1:$V$2737,17,FALSE)))</f>
        <v/>
      </c>
      <c r="R303" t="str">
        <f>IF(ISBLANK(VLOOKUP(TRIM(D303),ALL_SOMIFA!$A$1:$V$2737,18,FALSE)),"",IF(ISERROR(VLOOKUP(TRIM(D303),ALL_SOMIFA!$A$1:$V$2737,18,FALSE))," ",VLOOKUP(TRIM(D303),ALL_SOMIFA!$A$1:$V$2737,18,FALSE)))</f>
        <v/>
      </c>
      <c r="S303" t="str">
        <f>IF(ISBLANK(VLOOKUP(TRIM(D303),ALL_SOMIFA!$A$1:$V$2737,19,FALSE)),"",IF(ISERROR(VLOOKUP(TRIM(D303),ALL_SOMIFA!$A$1:$V$2737,19,FALSE))," ",VLOOKUP(TRIM(D303),ALL_SOMIFA!$A$1:$V$2737,19,FALSE)))</f>
        <v/>
      </c>
      <c r="T303" t="str">
        <f>IF(ISBLANK(VLOOKUP(TRIM(D303),ALL_SOMIFA!$A$1:$V$2737,20,FALSE)),"",IF(ISERROR(VLOOKUP(TRIM(D303),ALL_SOMIFA!$A$1:$V$2737,20,FALSE))," ",VLOOKUP(TRIM(D303),ALL_SOMIFA!$A$1:$V$2737,20,FALSE)))</f>
        <v/>
      </c>
      <c r="U303" t="str">
        <f>IF(ISBLANK(VLOOKUP(TRIM(D303),ALL_SOMIFA!$A$1:$V$2737,21,FALSE)),"",IF(ISERROR(VLOOKUP(TRIM(D303),ALL_SOMIFA!$A$1:$V$2737,21,FALSE))," ",VLOOKUP(TRIM(D303),ALL_SOMIFA!$A$1:$V$2737,21,FALSE)))</f>
        <v/>
      </c>
      <c r="V303" t="str">
        <f>IF(ISBLANK(VLOOKUP(TRIM(D303),ALL_SOMIFA!$A$1:$V$2737,22,FALSE)),"",IF(ISERROR(VLOOKUP(TRIM(D303),ALL_SOMIFA!$A$1:$V$2737,22,FALSE))," ",VLOOKUP(TRIM(D303),ALL_SOMIFA!$A$1:$V$2737,22,FALSE)))</f>
        <v/>
      </c>
    </row>
    <row r="304" spans="1:73" s="19" customFormat="1" x14ac:dyDescent="0.35">
      <c r="A304" s="21" t="s">
        <v>205</v>
      </c>
      <c r="B304" s="21" t="s">
        <v>86</v>
      </c>
      <c r="C304" s="143" t="str">
        <f>IF(VLOOKUP(D304,Table16[[#All],[Player]:[2024 Card Info]],7,FALSE)&lt;&gt;"",VLOOKUP(D304,Table16[[#All],[Player]:[2024 Card Info]],7,FALSE),"")</f>
        <v>4-4</v>
      </c>
      <c r="D304" s="19" t="s">
        <v>859</v>
      </c>
      <c r="E304" s="20">
        <v>34981</v>
      </c>
      <c r="F304" s="19" t="s">
        <v>249</v>
      </c>
      <c r="G304" s="19" t="s">
        <v>249</v>
      </c>
      <c r="H304" s="26" t="s">
        <v>744</v>
      </c>
      <c r="I304" s="26" t="s">
        <v>743</v>
      </c>
      <c r="J304" s="21" t="s">
        <v>434</v>
      </c>
      <c r="K304" s="21" t="s">
        <v>96</v>
      </c>
      <c r="L304" s="21" t="s">
        <v>236</v>
      </c>
      <c r="M304" s="19" t="s">
        <v>743</v>
      </c>
      <c r="N304" s="19" t="s">
        <v>205</v>
      </c>
      <c r="O304" s="19" t="s">
        <v>860</v>
      </c>
      <c r="P304" s="19" t="s">
        <v>152</v>
      </c>
      <c r="Q304" s="19" t="s">
        <v>205</v>
      </c>
      <c r="R304" s="19" t="s">
        <v>96</v>
      </c>
      <c r="S304" s="19" t="s">
        <v>477</v>
      </c>
      <c r="T304" s="19" t="s">
        <v>861</v>
      </c>
      <c r="U304" s="19">
        <v>0</v>
      </c>
      <c r="V304" s="19">
        <v>0</v>
      </c>
      <c r="W304" s="19" t="s">
        <v>205</v>
      </c>
      <c r="X304" s="19" t="s">
        <v>96</v>
      </c>
      <c r="Y304" s="19" t="s">
        <v>201</v>
      </c>
      <c r="AC304" s="19">
        <v>0</v>
      </c>
      <c r="AD304" s="19">
        <v>0</v>
      </c>
      <c r="AE304" s="19">
        <v>0</v>
      </c>
      <c r="AF304" s="19">
        <v>0</v>
      </c>
      <c r="AG304" s="19">
        <v>0</v>
      </c>
      <c r="AH304" s="19">
        <v>0</v>
      </c>
      <c r="AI304" s="19">
        <v>0</v>
      </c>
      <c r="AJ304" s="19">
        <v>0</v>
      </c>
      <c r="AK304" s="19">
        <v>0</v>
      </c>
      <c r="AL304" s="19">
        <v>0</v>
      </c>
      <c r="AM304" s="19">
        <v>0</v>
      </c>
      <c r="AN304" s="19">
        <v>0</v>
      </c>
      <c r="AO304" s="19">
        <v>0</v>
      </c>
      <c r="AP304" s="19">
        <v>0</v>
      </c>
      <c r="AQ304" s="19">
        <v>0</v>
      </c>
      <c r="AR304" s="19">
        <v>0</v>
      </c>
      <c r="AS304" s="19">
        <v>0</v>
      </c>
      <c r="AT304" s="19">
        <v>0</v>
      </c>
      <c r="AU304" s="25"/>
      <c r="AV304" s="25"/>
      <c r="AW304" s="25"/>
      <c r="AX304" s="25"/>
      <c r="AY304" s="25"/>
      <c r="AZ304" s="25"/>
      <c r="BA304" s="25"/>
      <c r="BB304" s="25"/>
      <c r="BC304" s="25"/>
      <c r="BD304" s="25"/>
      <c r="BE304" s="25"/>
      <c r="BF304" s="25"/>
      <c r="BG304" s="25"/>
      <c r="BH304" s="25"/>
      <c r="BI304" s="25"/>
      <c r="BJ304" s="25"/>
      <c r="BK304" s="25"/>
      <c r="BL304" s="25"/>
      <c r="BM304" s="25"/>
      <c r="BN304" s="25"/>
      <c r="BO304" s="25"/>
      <c r="BP304" s="25"/>
      <c r="BQ304" s="25"/>
      <c r="BR304" s="25"/>
      <c r="BS304" s="25"/>
      <c r="BT304" s="25"/>
      <c r="BU304" s="25"/>
    </row>
    <row r="305" spans="1:73" s="19" customFormat="1" ht="12.75" customHeight="1" x14ac:dyDescent="0.35">
      <c r="A305" s="18" t="s">
        <v>220</v>
      </c>
      <c r="B305" s="18" t="s">
        <v>3524</v>
      </c>
      <c r="C305" s="143" t="str">
        <f>IF(VLOOKUP(D305,Table16[[#All],[Player]:[2024 Card Info]],7,FALSE)&lt;&gt;"",VLOOKUP(D305,Table16[[#All],[Player]:[2024 Card Info]],7,FALSE),"")</f>
        <v>4-2</v>
      </c>
      <c r="D305" s="19" t="s">
        <v>854</v>
      </c>
      <c r="E305" s="20">
        <v>34869</v>
      </c>
      <c r="F305" s="19" t="s">
        <v>140</v>
      </c>
      <c r="G305" s="19" t="s">
        <v>140</v>
      </c>
      <c r="H305" s="26" t="s">
        <v>2865</v>
      </c>
      <c r="I305" s="26" t="s">
        <v>185</v>
      </c>
      <c r="J305" s="18" t="s">
        <v>169</v>
      </c>
      <c r="K305" s="18"/>
      <c r="L305" s="18"/>
      <c r="M305" s="19" t="s">
        <v>855</v>
      </c>
      <c r="N305" s="19" t="s">
        <v>856</v>
      </c>
      <c r="O305" s="19" t="s">
        <v>229</v>
      </c>
      <c r="P305" s="19" t="s">
        <v>857</v>
      </c>
      <c r="Q305" s="19">
        <v>0</v>
      </c>
      <c r="R305" s="19">
        <v>0</v>
      </c>
      <c r="S305" s="19">
        <v>0</v>
      </c>
      <c r="T305" s="19" t="s">
        <v>744</v>
      </c>
      <c r="U305" s="19" t="s">
        <v>229</v>
      </c>
      <c r="V305" s="19" t="s">
        <v>231</v>
      </c>
      <c r="Z305" s="19">
        <v>0</v>
      </c>
      <c r="AA305" s="19">
        <v>0</v>
      </c>
      <c r="AB305" s="19">
        <v>0</v>
      </c>
      <c r="AC305" s="19">
        <v>0</v>
      </c>
      <c r="AD305" s="19">
        <v>0</v>
      </c>
      <c r="AE305" s="19">
        <v>0</v>
      </c>
      <c r="AF305" s="19">
        <v>0</v>
      </c>
      <c r="AG305" s="19">
        <v>0</v>
      </c>
      <c r="AH305" s="19">
        <v>0</v>
      </c>
      <c r="AI305" s="19">
        <v>0</v>
      </c>
      <c r="AJ305" s="19">
        <v>0</v>
      </c>
      <c r="AK305" s="19">
        <v>0</v>
      </c>
      <c r="AL305" s="19">
        <v>0</v>
      </c>
      <c r="AM305" s="19">
        <v>0</v>
      </c>
      <c r="AN305" s="19">
        <v>0</v>
      </c>
      <c r="AO305" s="19">
        <v>0</v>
      </c>
      <c r="AP305" s="19">
        <v>0</v>
      </c>
      <c r="AQ305" s="19">
        <v>0</v>
      </c>
      <c r="AR305" s="19">
        <v>0</v>
      </c>
      <c r="AS305" s="19">
        <v>0</v>
      </c>
      <c r="AT305" s="19">
        <v>0</v>
      </c>
    </row>
    <row r="306" spans="1:73" ht="12.75" customHeight="1" x14ac:dyDescent="0.35">
      <c r="A306" s="18" t="s">
        <v>198</v>
      </c>
      <c r="B306" s="18" t="s">
        <v>452</v>
      </c>
      <c r="C306" s="143" t="str">
        <f>IF(VLOOKUP(D306,Table16[[#All],[Player]:[2024 Card Info]],7,FALSE)&lt;&gt;"",VLOOKUP(D306,Table16[[#All],[Player]:[2024 Card Info]],7,FALSE),"")</f>
        <v>0-4</v>
      </c>
      <c r="D306" s="26" t="s">
        <v>1129</v>
      </c>
      <c r="E306" s="27">
        <v>35882</v>
      </c>
      <c r="F306" s="26" t="s">
        <v>241</v>
      </c>
      <c r="G306" s="26" t="s">
        <v>457</v>
      </c>
      <c r="H306" s="26" t="s">
        <v>205</v>
      </c>
      <c r="I306" s="26" t="s">
        <v>231</v>
      </c>
      <c r="J306" s="18" t="s">
        <v>864</v>
      </c>
      <c r="K306" s="18" t="s">
        <v>268</v>
      </c>
      <c r="L306" s="18" t="s">
        <v>1130</v>
      </c>
      <c r="M306" s="26" t="s">
        <v>1130</v>
      </c>
      <c r="N306" s="27"/>
      <c r="O306" s="27"/>
      <c r="P306" s="27"/>
      <c r="Q306" s="27"/>
      <c r="R306" s="29"/>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row>
    <row r="307" spans="1:73" x14ac:dyDescent="0.35">
      <c r="A307" t="s">
        <v>3719</v>
      </c>
      <c r="B307" t="s">
        <v>285</v>
      </c>
      <c r="C307" s="143" t="str">
        <f>IF(VLOOKUP(D307,Table16[[#All],[Player]:[2024 Card Info]],7,FALSE)&lt;&gt;"",VLOOKUP(D307,Table16[[#All],[Player]:[2024 Card Info]],7,FALSE),"")</f>
        <v>0-3/4-3</v>
      </c>
      <c r="D307" t="s">
        <v>3720</v>
      </c>
      <c r="E307" s="40">
        <v>36671</v>
      </c>
      <c r="F307" t="s">
        <v>4068</v>
      </c>
      <c r="G307" s="19" t="s">
        <v>5137</v>
      </c>
      <c r="H307" t="str">
        <f>IF(ISBLANK(VLOOKUP(TRIM(D307),ALL_SOMIFA!$A$1:$V$2737,8,FALSE)),"",IF(ISERROR(VLOOKUP(TRIM(D307),ALL_SOMIFA!$A$1:$V$2737,8,FALSE))," ",VLOOKUP(TRIM(D307),ALL_SOMIFA!$A$1:$V$2737,8,FALSE)))</f>
        <v/>
      </c>
      <c r="I307" t="str">
        <f>IF(ISBLANK(VLOOKUP(TRIM(D307),ALL_SOMIFA!$A$1:$V$2737,9,FALSE)),"",IF(ISERROR(VLOOKUP(TRIM(D307),ALL_SOMIFA!$A$1:$V$2737,9,FALSE))," ",VLOOKUP(TRIM(D307),ALL_SOMIFA!$A$1:$V$2737,9,FALSE)))</f>
        <v/>
      </c>
      <c r="J307" t="str">
        <f>IF(ISBLANK(VLOOKUP(TRIM(D307),ALL_SOMIFA!$A$1:$V$2737,10,FALSE)),"",IF(ISERROR(VLOOKUP(TRIM(D307),ALL_SOMIFA!$A$1:$V$2737,10,FALSE))," ",VLOOKUP(TRIM(D307),ALL_SOMIFA!$A$1:$V$2737,10,FALSE)))</f>
        <v/>
      </c>
      <c r="K307" t="str">
        <f>IF(ISBLANK(VLOOKUP(TRIM(D307),ALL_SOMIFA!$A$1:$V$2737,11,FALSE)),"",IF(ISERROR(VLOOKUP(TRIM(D307),ALL_SOMIFA!$A$1:$V$2737,11,FALSE))," ",VLOOKUP(TRIM(D307),ALL_SOMIFA!$A$1:$V$2737,11,FALSE)))</f>
        <v/>
      </c>
      <c r="L307" t="str">
        <f>IF(ISBLANK(VLOOKUP(TRIM(D307),ALL_SOMIFA!$A$1:$V$2737,12,FALSE)),"",IF(ISERROR(VLOOKUP(TRIM(D307),ALL_SOMIFA!$A$1:$V$2737,12,FALSE))," ",VLOOKUP(TRIM(D307),ALL_SOMIFA!$A$1:$V$2737,12,FALSE)))</f>
        <v/>
      </c>
      <c r="M307" t="str">
        <f>IF(ISBLANK(VLOOKUP(TRIM(D307),ALL_SOMIFA!$A$1:$V$2737,13,FALSE)),"",IF(ISERROR(VLOOKUP(TRIM(D307),ALL_SOMIFA!$A$1:$V$2737,13,FALSE))," ",VLOOKUP(TRIM(D307),ALL_SOMIFA!$A$1:$V$2737,13,FALSE)))</f>
        <v/>
      </c>
      <c r="N307" t="str">
        <f>IF(ISBLANK(VLOOKUP(TRIM(D307),ALL_SOMIFA!$A$1:$V$2737,14,FALSE)),"",IF(ISERROR(VLOOKUP(TRIM(D307),ALL_SOMIFA!$A$1:$V$2737,14,FALSE))," ",VLOOKUP(TRIM(D307),ALL_SOMIFA!$A$1:$V$2737,14,FALSE)))</f>
        <v/>
      </c>
      <c r="O307" t="str">
        <f>IF(ISBLANK(VLOOKUP(TRIM(D307),ALL_SOMIFA!$A$1:$V$2737,15,FALSE)),"",IF(ISERROR(VLOOKUP(TRIM(D307),ALL_SOMIFA!$A$1:$V$2737,15,FALSE))," ",VLOOKUP(TRIM(D307),ALL_SOMIFA!$A$1:$V$2737,15,FALSE)))</f>
        <v/>
      </c>
      <c r="P307" t="str">
        <f>IF(ISBLANK(VLOOKUP(TRIM(D307),ALL_SOMIFA!$A$1:$V$2737,16,FALSE)),"",IF(ISERROR(VLOOKUP(TRIM(D307),ALL_SOMIFA!$A$1:$V$2737,16,FALSE))," ",VLOOKUP(TRIM(D307),ALL_SOMIFA!$A$1:$V$2737,16,FALSE)))</f>
        <v/>
      </c>
      <c r="Q307" t="str">
        <f>IF(ISBLANK(VLOOKUP(TRIM(D307),ALL_SOMIFA!$A$1:$V$2737,17,FALSE)),"",IF(ISERROR(VLOOKUP(TRIM(D307),ALL_SOMIFA!$A$1:$V$2737,17,FALSE))," ",VLOOKUP(TRIM(D307),ALL_SOMIFA!$A$1:$V$2737,17,FALSE)))</f>
        <v/>
      </c>
      <c r="R307" t="str">
        <f>IF(ISBLANK(VLOOKUP(TRIM(D307),ALL_SOMIFA!$A$1:$V$2737,18,FALSE)),"",IF(ISERROR(VLOOKUP(TRIM(D307),ALL_SOMIFA!$A$1:$V$2737,18,FALSE))," ",VLOOKUP(TRIM(D307),ALL_SOMIFA!$A$1:$V$2737,18,FALSE)))</f>
        <v/>
      </c>
      <c r="S307" t="str">
        <f>IF(ISBLANK(VLOOKUP(TRIM(D307),ALL_SOMIFA!$A$1:$V$2737,19,FALSE)),"",IF(ISERROR(VLOOKUP(TRIM(D307),ALL_SOMIFA!$A$1:$V$2737,19,FALSE))," ",VLOOKUP(TRIM(D307),ALL_SOMIFA!$A$1:$V$2737,19,FALSE)))</f>
        <v/>
      </c>
      <c r="T307" t="str">
        <f>IF(ISBLANK(VLOOKUP(TRIM(D307),ALL_SOMIFA!$A$1:$V$2737,20,FALSE)),"",IF(ISERROR(VLOOKUP(TRIM(D307),ALL_SOMIFA!$A$1:$V$2737,20,FALSE))," ",VLOOKUP(TRIM(D307),ALL_SOMIFA!$A$1:$V$2737,20,FALSE)))</f>
        <v/>
      </c>
      <c r="U307" t="str">
        <f>IF(ISBLANK(VLOOKUP(TRIM(D307),ALL_SOMIFA!$A$1:$V$2737,21,FALSE)),"",IF(ISERROR(VLOOKUP(TRIM(D307),ALL_SOMIFA!$A$1:$V$2737,21,FALSE))," ",VLOOKUP(TRIM(D307),ALL_SOMIFA!$A$1:$V$2737,21,FALSE)))</f>
        <v/>
      </c>
      <c r="V307" t="str">
        <f>IF(ISBLANK(VLOOKUP(TRIM(D307),ALL_SOMIFA!$A$1:$V$2737,22,FALSE)),"",IF(ISERROR(VLOOKUP(TRIM(D307),ALL_SOMIFA!$A$1:$V$2737,22,FALSE))," ",VLOOKUP(TRIM(D307),ALL_SOMIFA!$A$1:$V$2737,22,FALSE)))</f>
        <v/>
      </c>
    </row>
    <row r="308" spans="1:73" s="25" customFormat="1" x14ac:dyDescent="0.35">
      <c r="A308" s="18" t="s">
        <v>3555</v>
      </c>
      <c r="B308" s="18" t="s">
        <v>193</v>
      </c>
      <c r="C308" s="143" t="str">
        <f>IF(VLOOKUP(D308,Table16[[#All],[Player]:[2024 Card Info]],7,FALSE)&lt;&gt;"",VLOOKUP(D308,Table16[[#All],[Player]:[2024 Card Info]],7,FALSE),"")</f>
        <v>0-2/0-2</v>
      </c>
      <c r="D308" s="26" t="s">
        <v>858</v>
      </c>
      <c r="E308" s="27">
        <v>36032</v>
      </c>
      <c r="F308" s="26" t="s">
        <v>387</v>
      </c>
      <c r="G308" s="26" t="s">
        <v>361</v>
      </c>
      <c r="H308" s="26" t="s">
        <v>205</v>
      </c>
      <c r="I308" s="26" t="s">
        <v>1382</v>
      </c>
      <c r="J308" s="18" t="s">
        <v>461</v>
      </c>
      <c r="K308" s="18" t="s">
        <v>195</v>
      </c>
      <c r="L308" s="18" t="s">
        <v>186</v>
      </c>
      <c r="M308" s="26" t="s">
        <v>231</v>
      </c>
      <c r="N308" s="27"/>
      <c r="O308" s="27"/>
      <c r="P308" s="27"/>
      <c r="Q308" s="27"/>
      <c r="R308" s="29"/>
    </row>
    <row r="309" spans="1:73" s="25" customFormat="1" x14ac:dyDescent="0.35">
      <c r="A309" s="21" t="s">
        <v>198</v>
      </c>
      <c r="B309" s="21" t="s">
        <v>3525</v>
      </c>
      <c r="C309" s="143" t="str">
        <f>IF(VLOOKUP(D309,Table16[[#All],[Player]:[2024 Card Info]],7,FALSE)&lt;&gt;"",VLOOKUP(D309,Table16[[#All],[Player]:[2024 Card Info]],7,FALSE),"")</f>
        <v>0-2</v>
      </c>
      <c r="D309" s="19" t="s">
        <v>849</v>
      </c>
      <c r="E309" s="20">
        <v>34726</v>
      </c>
      <c r="F309" s="19" t="s">
        <v>140</v>
      </c>
      <c r="G309" s="19" t="s">
        <v>337</v>
      </c>
      <c r="H309" s="26" t="s">
        <v>220</v>
      </c>
      <c r="I309" s="26" t="s">
        <v>576</v>
      </c>
      <c r="J309" s="21" t="s">
        <v>198</v>
      </c>
      <c r="K309" s="21" t="s">
        <v>123</v>
      </c>
      <c r="L309" s="21" t="s">
        <v>178</v>
      </c>
      <c r="M309" s="19" t="s">
        <v>208</v>
      </c>
      <c r="N309" s="19" t="s">
        <v>198</v>
      </c>
      <c r="O309" s="19" t="s">
        <v>339</v>
      </c>
      <c r="P309" s="19" t="s">
        <v>194</v>
      </c>
      <c r="Q309" s="19" t="s">
        <v>198</v>
      </c>
      <c r="R309" s="19" t="s">
        <v>341</v>
      </c>
      <c r="S309" s="19" t="s">
        <v>208</v>
      </c>
      <c r="T309" s="19" t="s">
        <v>461</v>
      </c>
      <c r="U309" s="19" t="s">
        <v>341</v>
      </c>
      <c r="V309" s="19" t="s">
        <v>231</v>
      </c>
      <c r="W309" s="19">
        <v>0</v>
      </c>
      <c r="X309" s="19">
        <v>0</v>
      </c>
      <c r="Y309" s="19">
        <v>0</v>
      </c>
      <c r="Z309" s="19"/>
      <c r="AA309" s="19"/>
      <c r="AB309" s="19"/>
      <c r="AC309" s="19">
        <v>0</v>
      </c>
      <c r="AD309" s="19">
        <v>0</v>
      </c>
      <c r="AE309" s="19">
        <v>0</v>
      </c>
      <c r="AF309" s="19">
        <v>0</v>
      </c>
      <c r="AG309" s="19">
        <v>0</v>
      </c>
      <c r="AH309" s="19">
        <v>0</v>
      </c>
      <c r="AI309" s="19">
        <v>0</v>
      </c>
      <c r="AJ309" s="19">
        <v>0</v>
      </c>
      <c r="AK309" s="19">
        <v>0</v>
      </c>
      <c r="AL309" s="19">
        <v>0</v>
      </c>
      <c r="AM309" s="19">
        <v>0</v>
      </c>
      <c r="AN309" s="19">
        <v>0</v>
      </c>
      <c r="AO309" s="19">
        <v>0</v>
      </c>
      <c r="AP309" s="19">
        <v>0</v>
      </c>
      <c r="AQ309" s="19">
        <v>0</v>
      </c>
      <c r="AR309" s="19">
        <v>0</v>
      </c>
      <c r="AS309" s="19">
        <v>0</v>
      </c>
      <c r="AT309" s="19">
        <v>0</v>
      </c>
      <c r="AU309"/>
      <c r="AV309"/>
      <c r="AW309"/>
      <c r="AX309"/>
      <c r="AY309"/>
      <c r="AZ309"/>
      <c r="BA309"/>
      <c r="BB309"/>
      <c r="BC309"/>
      <c r="BD309"/>
      <c r="BE309"/>
      <c r="BF309"/>
      <c r="BG309"/>
      <c r="BH309"/>
      <c r="BI309"/>
      <c r="BJ309"/>
      <c r="BK309"/>
      <c r="BL309"/>
      <c r="BM309"/>
      <c r="BN309"/>
      <c r="BO309"/>
      <c r="BP309"/>
      <c r="BQ309"/>
      <c r="BR309"/>
      <c r="BS309"/>
      <c r="BT309"/>
      <c r="BU309"/>
    </row>
    <row r="310" spans="1:73" x14ac:dyDescent="0.35">
      <c r="A310" t="s">
        <v>461</v>
      </c>
      <c r="B310" t="s">
        <v>1315</v>
      </c>
      <c r="C310" s="144" t="str">
        <f>IF(VLOOKUP(D310,Table16[[#All],[Player]:[2024 Card Info]],7,FALSE)&lt;&gt;"",VLOOKUP(D310,Table16[[#All],[Player]:[2024 Card Info]],7,FALSE),"")</f>
        <v>0-0</v>
      </c>
      <c r="D310" t="s">
        <v>3784</v>
      </c>
      <c r="E310" s="40">
        <v>36629</v>
      </c>
      <c r="F310" t="s">
        <v>4024</v>
      </c>
      <c r="G310" t="s">
        <v>5377</v>
      </c>
      <c r="H310" t="str">
        <f>IF(ISBLANK(VLOOKUP(TRIM(D310),ALL_SOMIFA!$A$1:$V$2737,8,FALSE)),"",IF(ISERROR(VLOOKUP(TRIM(D310),ALL_SOMIFA!$A$1:$V$2737,8,FALSE))," ",VLOOKUP(TRIM(D310),ALL_SOMIFA!$A$1:$V$2737,8,FALSE)))</f>
        <v/>
      </c>
      <c r="I310" t="str">
        <f>IF(ISBLANK(VLOOKUP(TRIM(D310),ALL_SOMIFA!$A$1:$V$2737,9,FALSE)),"",IF(ISERROR(VLOOKUP(TRIM(D310),ALL_SOMIFA!$A$1:$V$2737,9,FALSE))," ",VLOOKUP(TRIM(D310),ALL_SOMIFA!$A$1:$V$2737,9,FALSE)))</f>
        <v/>
      </c>
      <c r="J310" t="str">
        <f>IF(ISBLANK(VLOOKUP(TRIM(D310),ALL_SOMIFA!$A$1:$V$2737,10,FALSE)),"",IF(ISERROR(VLOOKUP(TRIM(D310),ALL_SOMIFA!$A$1:$V$2737,10,FALSE))," ",VLOOKUP(TRIM(D310),ALL_SOMIFA!$A$1:$V$2737,10,FALSE)))</f>
        <v/>
      </c>
      <c r="K310" t="str">
        <f>IF(ISBLANK(VLOOKUP(TRIM(D310),ALL_SOMIFA!$A$1:$V$2737,11,FALSE)),"",IF(ISERROR(VLOOKUP(TRIM(D310),ALL_SOMIFA!$A$1:$V$2737,11,FALSE))," ",VLOOKUP(TRIM(D310),ALL_SOMIFA!$A$1:$V$2737,11,FALSE)))</f>
        <v/>
      </c>
      <c r="L310" t="str">
        <f>IF(ISBLANK(VLOOKUP(TRIM(D310),ALL_SOMIFA!$A$1:$V$2737,12,FALSE)),"",IF(ISERROR(VLOOKUP(TRIM(D310),ALL_SOMIFA!$A$1:$V$2737,12,FALSE))," ",VLOOKUP(TRIM(D310),ALL_SOMIFA!$A$1:$V$2737,12,FALSE)))</f>
        <v/>
      </c>
      <c r="M310" t="str">
        <f>IF(ISBLANK(VLOOKUP(TRIM(D310),ALL_SOMIFA!$A$1:$V$2737,13,FALSE)),"",IF(ISERROR(VLOOKUP(TRIM(D310),ALL_SOMIFA!$A$1:$V$2737,13,FALSE))," ",VLOOKUP(TRIM(D310),ALL_SOMIFA!$A$1:$V$2737,13,FALSE)))</f>
        <v/>
      </c>
      <c r="N310" t="str">
        <f>IF(ISBLANK(VLOOKUP(TRIM(D310),ALL_SOMIFA!$A$1:$V$2737,14,FALSE)),"",IF(ISERROR(VLOOKUP(TRIM(D310),ALL_SOMIFA!$A$1:$V$2737,14,FALSE))," ",VLOOKUP(TRIM(D310),ALL_SOMIFA!$A$1:$V$2737,14,FALSE)))</f>
        <v/>
      </c>
      <c r="O310" t="str">
        <f>IF(ISBLANK(VLOOKUP(TRIM(D310),ALL_SOMIFA!$A$1:$V$2737,15,FALSE)),"",IF(ISERROR(VLOOKUP(TRIM(D310),ALL_SOMIFA!$A$1:$V$2737,15,FALSE))," ",VLOOKUP(TRIM(D310),ALL_SOMIFA!$A$1:$V$2737,15,FALSE)))</f>
        <v/>
      </c>
      <c r="P310" t="str">
        <f>IF(ISBLANK(VLOOKUP(TRIM(D310),ALL_SOMIFA!$A$1:$V$2737,16,FALSE)),"",IF(ISERROR(VLOOKUP(TRIM(D310),ALL_SOMIFA!$A$1:$V$2737,16,FALSE))," ",VLOOKUP(TRIM(D310),ALL_SOMIFA!$A$1:$V$2737,16,FALSE)))</f>
        <v/>
      </c>
      <c r="Q310" t="str">
        <f>IF(ISBLANK(VLOOKUP(TRIM(D310),ALL_SOMIFA!$A$1:$V$2737,17,FALSE)),"",IF(ISERROR(VLOOKUP(TRIM(D310),ALL_SOMIFA!$A$1:$V$2737,17,FALSE))," ",VLOOKUP(TRIM(D310),ALL_SOMIFA!$A$1:$V$2737,17,FALSE)))</f>
        <v/>
      </c>
      <c r="R310" t="str">
        <f>IF(ISBLANK(VLOOKUP(TRIM(D310),ALL_SOMIFA!$A$1:$V$2737,18,FALSE)),"",IF(ISERROR(VLOOKUP(TRIM(D310),ALL_SOMIFA!$A$1:$V$2737,18,FALSE))," ",VLOOKUP(TRIM(D310),ALL_SOMIFA!$A$1:$V$2737,18,FALSE)))</f>
        <v/>
      </c>
      <c r="S310" t="str">
        <f>IF(ISBLANK(VLOOKUP(TRIM(D310),ALL_SOMIFA!$A$1:$V$2737,19,FALSE)),"",IF(ISERROR(VLOOKUP(TRIM(D310),ALL_SOMIFA!$A$1:$V$2737,19,FALSE))," ",VLOOKUP(TRIM(D310),ALL_SOMIFA!$A$1:$V$2737,19,FALSE)))</f>
        <v/>
      </c>
      <c r="T310" t="str">
        <f>IF(ISBLANK(VLOOKUP(TRIM(D310),ALL_SOMIFA!$A$1:$V$2737,20,FALSE)),"",IF(ISERROR(VLOOKUP(TRIM(D310),ALL_SOMIFA!$A$1:$V$2737,20,FALSE))," ",VLOOKUP(TRIM(D310),ALL_SOMIFA!$A$1:$V$2737,20,FALSE)))</f>
        <v/>
      </c>
      <c r="U310" t="str">
        <f>IF(ISBLANK(VLOOKUP(TRIM(D310),ALL_SOMIFA!$A$1:$V$2737,21,FALSE)),"",IF(ISERROR(VLOOKUP(TRIM(D310),ALL_SOMIFA!$A$1:$V$2737,21,FALSE))," ",VLOOKUP(TRIM(D310),ALL_SOMIFA!$A$1:$V$2737,21,FALSE)))</f>
        <v/>
      </c>
      <c r="V310" t="str">
        <f>IF(ISBLANK(VLOOKUP(TRIM(D310),ALL_SOMIFA!$A$1:$V$2737,22,FALSE)),"",IF(ISERROR(VLOOKUP(TRIM(D310),ALL_SOMIFA!$A$1:$V$2737,22,FALSE))," ",VLOOKUP(TRIM(D310),ALL_SOMIFA!$A$1:$V$2737,22,FALSE)))</f>
        <v/>
      </c>
    </row>
    <row r="311" spans="1:73" s="25" customFormat="1" x14ac:dyDescent="0.35">
      <c r="A311" s="21"/>
      <c r="B311" s="21"/>
      <c r="C311" s="143"/>
      <c r="D311" s="19"/>
      <c r="E311" s="20"/>
      <c r="F311" s="19"/>
      <c r="G311" s="19"/>
      <c r="H311" t="s">
        <v>253</v>
      </c>
      <c r="I311"/>
      <c r="J311" s="21"/>
      <c r="K311" s="21"/>
      <c r="L311" s="21"/>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row>
    <row r="312" spans="1:73" s="19" customFormat="1" ht="12.75" customHeight="1" x14ac:dyDescent="0.35">
      <c r="A312" s="31" t="s">
        <v>253</v>
      </c>
      <c r="B312" s="32" t="s">
        <v>3524</v>
      </c>
      <c r="C312" s="144" t="str">
        <f>IF(VLOOKUP(D312,Table16[[#All],[Player]:[2024 Card Info]],7,FALSE)&lt;&gt;"",VLOOKUP(D312,Table16[[#All],[Player]:[2024 Card Info]],7,FALSE),"")</f>
        <v>5-8</v>
      </c>
      <c r="D312" s="19" t="s">
        <v>879</v>
      </c>
      <c r="E312" s="27">
        <v>36276</v>
      </c>
      <c r="F312" s="28" t="s">
        <v>98</v>
      </c>
      <c r="G312" s="28" t="s">
        <v>880</v>
      </c>
      <c r="H312" s="26" t="s">
        <v>258</v>
      </c>
      <c r="I312" s="26" t="s">
        <v>483</v>
      </c>
      <c r="J312" s="33"/>
      <c r="K312" s="33"/>
      <c r="L312" s="33"/>
      <c r="M312" s="25"/>
      <c r="N312" s="25"/>
      <c r="O312" s="25"/>
      <c r="P312" s="25"/>
      <c r="Q312" s="25"/>
      <c r="R312" s="25"/>
      <c r="S312" s="25"/>
      <c r="T312" s="25"/>
      <c r="U312" s="25"/>
      <c r="V312" s="25"/>
      <c r="W312" s="25"/>
      <c r="X312" s="25"/>
      <c r="Y312" s="25"/>
      <c r="Z312" s="25"/>
      <c r="AA312" s="25"/>
      <c r="AB312" s="25"/>
      <c r="AC312" s="25"/>
      <c r="AD312" s="25"/>
      <c r="AE312" s="25"/>
      <c r="AF312" s="25"/>
      <c r="AG312" s="25"/>
      <c r="AH312" s="25"/>
      <c r="AI312" s="25"/>
      <c r="AJ312" s="25"/>
      <c r="AK312" s="25"/>
      <c r="AL312" s="25"/>
      <c r="AM312" s="25"/>
      <c r="AN312" s="25"/>
      <c r="AO312" s="25"/>
      <c r="AP312" s="25"/>
      <c r="AQ312" s="25"/>
      <c r="AR312" s="25"/>
      <c r="AS312" s="25"/>
      <c r="AT312" s="25"/>
    </row>
    <row r="313" spans="1:73" s="25" customFormat="1" ht="12.75" customHeight="1" x14ac:dyDescent="0.35">
      <c r="A313" s="21" t="s">
        <v>253</v>
      </c>
      <c r="B313" s="21" t="s">
        <v>403</v>
      </c>
      <c r="C313" s="143" t="str">
        <f>IF(VLOOKUP(D313,Table16[[#All],[Player]:[2024 Card Info]],7,FALSE)&lt;&gt;"",VLOOKUP(D313,Table16[[#All],[Player]:[2024 Card Info]],7,FALSE),"")</f>
        <v>5-2</v>
      </c>
      <c r="D313" s="22" t="s">
        <v>893</v>
      </c>
      <c r="E313" s="23">
        <v>34347</v>
      </c>
      <c r="F313" s="24" t="s">
        <v>114</v>
      </c>
      <c r="G313" s="22" t="s">
        <v>287</v>
      </c>
      <c r="H313" s="26" t="s">
        <v>273</v>
      </c>
      <c r="I313" s="26" t="s">
        <v>4284</v>
      </c>
      <c r="J313" s="21" t="s">
        <v>250</v>
      </c>
      <c r="K313" s="21" t="s">
        <v>85</v>
      </c>
      <c r="L313" s="21" t="s">
        <v>186</v>
      </c>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row>
    <row r="314" spans="1:73" s="19" customFormat="1" ht="12.75" customHeight="1" x14ac:dyDescent="0.35">
      <c r="A314" s="31" t="s">
        <v>205</v>
      </c>
      <c r="B314" s="32" t="s">
        <v>143</v>
      </c>
      <c r="C314" s="144" t="str">
        <f>IF(VLOOKUP(D314,Table16[[#All],[Player]:[2024 Card Info]],7,FALSE)&lt;&gt;"",VLOOKUP(D314,Table16[[#All],[Player]:[2024 Card Info]],7,FALSE),"")</f>
        <v>4-2</v>
      </c>
      <c r="D314" s="19" t="s">
        <v>889</v>
      </c>
      <c r="E314" s="27">
        <v>37058</v>
      </c>
      <c r="F314" s="28" t="s">
        <v>717</v>
      </c>
      <c r="G314" s="28" t="s">
        <v>160</v>
      </c>
      <c r="H314" s="26" t="s">
        <v>250</v>
      </c>
      <c r="I314" s="26" t="s">
        <v>264</v>
      </c>
      <c r="J314" s="33"/>
      <c r="K314" s="33"/>
      <c r="L314" s="33"/>
      <c r="M314" s="25"/>
      <c r="N314" s="25"/>
      <c r="O314" s="25"/>
      <c r="P314" s="25"/>
      <c r="Q314" s="25"/>
      <c r="R314" s="25"/>
      <c r="S314" s="25"/>
      <c r="T314" s="25"/>
      <c r="U314" s="25"/>
      <c r="V314" s="25"/>
      <c r="W314" s="25"/>
      <c r="X314" s="25"/>
      <c r="Y314" s="25"/>
      <c r="Z314" s="25"/>
      <c r="AA314" s="25"/>
      <c r="AB314" s="25"/>
      <c r="AC314" s="25"/>
      <c r="AD314" s="25"/>
      <c r="AE314" s="25"/>
      <c r="AF314" s="25"/>
      <c r="AG314" s="25"/>
      <c r="AH314" s="25"/>
      <c r="AI314" s="25"/>
      <c r="AJ314" s="25"/>
      <c r="AK314" s="25"/>
      <c r="AL314" s="25"/>
      <c r="AM314" s="25"/>
      <c r="AN314" s="25"/>
      <c r="AO314" s="25"/>
      <c r="AP314" s="25"/>
      <c r="AQ314" s="25"/>
      <c r="AR314" s="25"/>
      <c r="AS314" s="25"/>
      <c r="AT314" s="25"/>
    </row>
    <row r="315" spans="1:73" s="19" customFormat="1" x14ac:dyDescent="0.35">
      <c r="A315" s="21" t="s">
        <v>242</v>
      </c>
      <c r="B315" s="21" t="s">
        <v>86</v>
      </c>
      <c r="C315" s="143" t="str">
        <f>IF(VLOOKUP(D315,Table16[[#All],[Player]:[2024 Card Info]],7,FALSE)&lt;&gt;"",VLOOKUP(D315,Table16[[#All],[Player]:[2024 Card Info]],7,FALSE),"")</f>
        <v>4-0</v>
      </c>
      <c r="D315" s="19" t="s">
        <v>886</v>
      </c>
      <c r="E315" s="20">
        <v>35346</v>
      </c>
      <c r="F315" s="19" t="s">
        <v>594</v>
      </c>
      <c r="G315" s="19" t="s">
        <v>498</v>
      </c>
      <c r="H315" s="26" t="s">
        <v>758</v>
      </c>
      <c r="I315" s="26" t="s">
        <v>477</v>
      </c>
      <c r="J315" s="21" t="s">
        <v>258</v>
      </c>
      <c r="K315" s="21" t="s">
        <v>471</v>
      </c>
      <c r="L315" s="21" t="s">
        <v>186</v>
      </c>
      <c r="M315" s="19" t="s">
        <v>477</v>
      </c>
      <c r="N315" s="19" t="s">
        <v>465</v>
      </c>
      <c r="O315" s="19" t="s">
        <v>224</v>
      </c>
      <c r="P315" s="19" t="s">
        <v>857</v>
      </c>
      <c r="Q315" s="19" t="s">
        <v>258</v>
      </c>
      <c r="R315" s="19" t="s">
        <v>224</v>
      </c>
      <c r="S315" s="19" t="s">
        <v>264</v>
      </c>
    </row>
    <row r="316" spans="1:73" s="19" customFormat="1" ht="12.75" customHeight="1" x14ac:dyDescent="0.35">
      <c r="A316" s="31" t="s">
        <v>243</v>
      </c>
      <c r="B316" s="47" t="s">
        <v>3523</v>
      </c>
      <c r="C316" s="143" t="str">
        <f>IF(VLOOKUP(D316,Table16[[#All],[Player]:[2024 Card Info]],7,FALSE)&lt;&gt;"",VLOOKUP(D316,Table16[[#All],[Player]:[2024 Card Info]],7,FALSE),"")</f>
        <v>4-0</v>
      </c>
      <c r="D316" s="22" t="s">
        <v>891</v>
      </c>
      <c r="E316" s="23">
        <v>36763</v>
      </c>
      <c r="F316" s="24" t="s">
        <v>91</v>
      </c>
      <c r="G316" s="22" t="s">
        <v>892</v>
      </c>
      <c r="H316" s="26" t="s">
        <v>258</v>
      </c>
      <c r="I316" s="26" t="s">
        <v>231</v>
      </c>
      <c r="J316" s="31" t="s">
        <v>258</v>
      </c>
      <c r="K316" s="47" t="s">
        <v>224</v>
      </c>
      <c r="L316" s="47" t="s">
        <v>231</v>
      </c>
      <c r="M316" s="25"/>
      <c r="N316" s="25"/>
      <c r="O316" s="25"/>
      <c r="P316" s="25"/>
      <c r="Q316" s="25"/>
      <c r="R316" s="25"/>
      <c r="S316" s="25"/>
      <c r="T316" s="25"/>
      <c r="U316" s="25"/>
      <c r="V316" s="25"/>
      <c r="W316" s="25"/>
      <c r="X316" s="25"/>
      <c r="Y316" s="25"/>
      <c r="Z316" s="25"/>
      <c r="AA316" s="25"/>
      <c r="AB316" s="25"/>
      <c r="AC316" s="25"/>
      <c r="AD316" s="25"/>
      <c r="AE316" s="25"/>
      <c r="AF316" s="25"/>
      <c r="AG316" s="25"/>
      <c r="AH316" s="25"/>
      <c r="AI316" s="25"/>
      <c r="AJ316" s="25"/>
      <c r="AK316" s="25"/>
      <c r="AL316" s="25"/>
      <c r="AM316" s="25"/>
      <c r="AN316" s="25"/>
      <c r="AO316" s="25"/>
      <c r="AP316" s="25"/>
      <c r="AQ316" s="25"/>
      <c r="AR316" s="25"/>
      <c r="AS316" s="25"/>
      <c r="AT316" s="25"/>
      <c r="AU316" s="25"/>
      <c r="AV316" s="25"/>
      <c r="AW316" s="25"/>
      <c r="AX316" s="25"/>
      <c r="AY316" s="25"/>
      <c r="AZ316" s="25"/>
      <c r="BA316" s="25"/>
      <c r="BB316" s="25"/>
      <c r="BC316" s="25"/>
      <c r="BD316" s="25"/>
      <c r="BE316" s="25"/>
      <c r="BF316" s="25"/>
      <c r="BG316" s="25"/>
      <c r="BH316" s="25"/>
      <c r="BI316" s="25"/>
      <c r="BJ316" s="25"/>
      <c r="BK316" s="25"/>
      <c r="BL316" s="25"/>
      <c r="BM316" s="25"/>
      <c r="BN316" s="25"/>
      <c r="BO316" s="25"/>
      <c r="BP316" s="25"/>
      <c r="BQ316" s="25"/>
      <c r="BR316" s="25"/>
      <c r="BS316" s="25"/>
      <c r="BT316" s="25"/>
      <c r="BU316" s="25"/>
    </row>
    <row r="317" spans="1:73" s="19" customFormat="1" ht="12.75" customHeight="1" x14ac:dyDescent="0.35">
      <c r="A317" s="21" t="s">
        <v>253</v>
      </c>
      <c r="B317" s="21" t="s">
        <v>3520</v>
      </c>
      <c r="C317" s="143" t="str">
        <f>IF(VLOOKUP(D317,Table16[[#All],[Player]:[2024 Card Info]],7,FALSE)&lt;&gt;"",VLOOKUP(D317,Table16[[#All],[Player]:[2024 Card Info]],7,FALSE),"")</f>
        <v>0-8</v>
      </c>
      <c r="D317" s="19" t="s">
        <v>883</v>
      </c>
      <c r="E317" s="20">
        <v>35591</v>
      </c>
      <c r="F317" s="19" t="s">
        <v>303</v>
      </c>
      <c r="G317" s="19" t="s">
        <v>884</v>
      </c>
      <c r="H317" s="26" t="s">
        <v>250</v>
      </c>
      <c r="I317" s="26" t="s">
        <v>885</v>
      </c>
      <c r="J317" s="21" t="s">
        <v>253</v>
      </c>
      <c r="K317" s="21" t="s">
        <v>142</v>
      </c>
      <c r="L317" s="21" t="s">
        <v>885</v>
      </c>
      <c r="M317" s="19" t="s">
        <v>761</v>
      </c>
      <c r="N317" s="19" t="s">
        <v>270</v>
      </c>
      <c r="O317" s="19" t="s">
        <v>143</v>
      </c>
      <c r="P317" s="19" t="s">
        <v>167</v>
      </c>
      <c r="Q317" s="19" t="s">
        <v>273</v>
      </c>
      <c r="R317" s="19" t="s">
        <v>142</v>
      </c>
      <c r="S317" s="19" t="s">
        <v>264</v>
      </c>
      <c r="T317" s="19" t="s">
        <v>273</v>
      </c>
      <c r="U317" s="19" t="s">
        <v>142</v>
      </c>
      <c r="V317" s="19" t="s">
        <v>186</v>
      </c>
      <c r="W317" s="19">
        <v>0</v>
      </c>
      <c r="X317" s="19">
        <v>0</v>
      </c>
      <c r="Y317" s="19">
        <v>0</v>
      </c>
      <c r="AC317" s="19">
        <v>0</v>
      </c>
      <c r="AD317" s="19">
        <v>0</v>
      </c>
      <c r="AE317" s="19">
        <v>0</v>
      </c>
      <c r="AF317" s="19">
        <v>0</v>
      </c>
      <c r="AG317" s="19">
        <v>0</v>
      </c>
      <c r="AH317" s="19">
        <v>0</v>
      </c>
      <c r="AI317" s="19">
        <v>0</v>
      </c>
      <c r="AJ317" s="19">
        <v>0</v>
      </c>
      <c r="AK317" s="19">
        <v>0</v>
      </c>
      <c r="AL317" s="19">
        <v>0</v>
      </c>
      <c r="AM317" s="19">
        <v>0</v>
      </c>
      <c r="AN317" s="19">
        <v>0</v>
      </c>
      <c r="AO317" s="19">
        <v>0</v>
      </c>
      <c r="AP317" s="19">
        <v>0</v>
      </c>
      <c r="AQ317" s="19">
        <v>0</v>
      </c>
      <c r="AR317" s="19">
        <v>0</v>
      </c>
      <c r="AS317" s="19">
        <v>0</v>
      </c>
      <c r="AT317" s="19">
        <v>0</v>
      </c>
    </row>
    <row r="318" spans="1:73" x14ac:dyDescent="0.35">
      <c r="A318" t="s">
        <v>220</v>
      </c>
      <c r="B318" t="s">
        <v>860</v>
      </c>
      <c r="C318" s="143" t="str">
        <f>IF(VLOOKUP(D318,Table16[[#All],[Player]:[2024 Card Info]],7,FALSE)&lt;&gt;"",VLOOKUP(D318,Table16[[#All],[Player]:[2024 Card Info]],7,FALSE),"")</f>
        <v>0-4</v>
      </c>
      <c r="D318" t="s">
        <v>3616</v>
      </c>
      <c r="E318" s="40">
        <v>37542</v>
      </c>
      <c r="F318" t="s">
        <v>4117</v>
      </c>
      <c r="G318" s="19" t="s">
        <v>5136</v>
      </c>
      <c r="H318" t="str">
        <f>IF(ISBLANK(VLOOKUP(TRIM(D318),ALL_SOMIFA!$A$1:$V$2737,8,FALSE)),"",IF(ISERROR(VLOOKUP(TRIM(D318),ALL_SOMIFA!$A$1:$V$2737,8,FALSE))," ",VLOOKUP(TRIM(D318),ALL_SOMIFA!$A$1:$V$2737,8,FALSE)))</f>
        <v/>
      </c>
      <c r="I318" t="str">
        <f>IF(ISBLANK(VLOOKUP(TRIM(D318),ALL_SOMIFA!$A$1:$V$2737,9,FALSE)),"",IF(ISERROR(VLOOKUP(TRIM(D318),ALL_SOMIFA!$A$1:$V$2737,9,FALSE))," ",VLOOKUP(TRIM(D318),ALL_SOMIFA!$A$1:$V$2737,9,FALSE)))</f>
        <v/>
      </c>
      <c r="J318" t="str">
        <f>IF(ISBLANK(VLOOKUP(TRIM(D318),ALL_SOMIFA!$A$1:$V$2737,10,FALSE)),"",IF(ISERROR(VLOOKUP(TRIM(D318),ALL_SOMIFA!$A$1:$V$2737,10,FALSE))," ",VLOOKUP(TRIM(D318),ALL_SOMIFA!$A$1:$V$2737,10,FALSE)))</f>
        <v/>
      </c>
      <c r="K318" t="str">
        <f>IF(ISBLANK(VLOOKUP(TRIM(D318),ALL_SOMIFA!$A$1:$V$2737,11,FALSE)),"",IF(ISERROR(VLOOKUP(TRIM(D318),ALL_SOMIFA!$A$1:$V$2737,11,FALSE))," ",VLOOKUP(TRIM(D318),ALL_SOMIFA!$A$1:$V$2737,11,FALSE)))</f>
        <v/>
      </c>
      <c r="L318" t="str">
        <f>IF(ISBLANK(VLOOKUP(TRIM(D318),ALL_SOMIFA!$A$1:$V$2737,12,FALSE)),"",IF(ISERROR(VLOOKUP(TRIM(D318),ALL_SOMIFA!$A$1:$V$2737,12,FALSE))," ",VLOOKUP(TRIM(D318),ALL_SOMIFA!$A$1:$V$2737,12,FALSE)))</f>
        <v/>
      </c>
      <c r="M318" t="str">
        <f>IF(ISBLANK(VLOOKUP(TRIM(D318),ALL_SOMIFA!$A$1:$V$2737,13,FALSE)),"",IF(ISERROR(VLOOKUP(TRIM(D318),ALL_SOMIFA!$A$1:$V$2737,13,FALSE))," ",VLOOKUP(TRIM(D318),ALL_SOMIFA!$A$1:$V$2737,13,FALSE)))</f>
        <v/>
      </c>
      <c r="N318" t="str">
        <f>IF(ISBLANK(VLOOKUP(TRIM(D318),ALL_SOMIFA!$A$1:$V$2737,14,FALSE)),"",IF(ISERROR(VLOOKUP(TRIM(D318),ALL_SOMIFA!$A$1:$V$2737,14,FALSE))," ",VLOOKUP(TRIM(D318),ALL_SOMIFA!$A$1:$V$2737,14,FALSE)))</f>
        <v/>
      </c>
      <c r="O318" t="str">
        <f>IF(ISBLANK(VLOOKUP(TRIM(D318),ALL_SOMIFA!$A$1:$V$2737,15,FALSE)),"",IF(ISERROR(VLOOKUP(TRIM(D318),ALL_SOMIFA!$A$1:$V$2737,15,FALSE))," ",VLOOKUP(TRIM(D318),ALL_SOMIFA!$A$1:$V$2737,15,FALSE)))</f>
        <v/>
      </c>
      <c r="P318" t="str">
        <f>IF(ISBLANK(VLOOKUP(TRIM(D318),ALL_SOMIFA!$A$1:$V$2737,16,FALSE)),"",IF(ISERROR(VLOOKUP(TRIM(D318),ALL_SOMIFA!$A$1:$V$2737,16,FALSE))," ",VLOOKUP(TRIM(D318),ALL_SOMIFA!$A$1:$V$2737,16,FALSE)))</f>
        <v/>
      </c>
      <c r="Q318" t="str">
        <f>IF(ISBLANK(VLOOKUP(TRIM(D318),ALL_SOMIFA!$A$1:$V$2737,17,FALSE)),"",IF(ISERROR(VLOOKUP(TRIM(D318),ALL_SOMIFA!$A$1:$V$2737,17,FALSE))," ",VLOOKUP(TRIM(D318),ALL_SOMIFA!$A$1:$V$2737,17,FALSE)))</f>
        <v/>
      </c>
      <c r="R318" t="str">
        <f>IF(ISBLANK(VLOOKUP(TRIM(D318),ALL_SOMIFA!$A$1:$V$2737,18,FALSE)),"",IF(ISERROR(VLOOKUP(TRIM(D318),ALL_SOMIFA!$A$1:$V$2737,18,FALSE))," ",VLOOKUP(TRIM(D318),ALL_SOMIFA!$A$1:$V$2737,18,FALSE)))</f>
        <v/>
      </c>
      <c r="S318" t="str">
        <f>IF(ISBLANK(VLOOKUP(TRIM(D318),ALL_SOMIFA!$A$1:$V$2737,19,FALSE)),"",IF(ISERROR(VLOOKUP(TRIM(D318),ALL_SOMIFA!$A$1:$V$2737,19,FALSE))," ",VLOOKUP(TRIM(D318),ALL_SOMIFA!$A$1:$V$2737,19,FALSE)))</f>
        <v/>
      </c>
      <c r="T318" t="str">
        <f>IF(ISBLANK(VLOOKUP(TRIM(D318),ALL_SOMIFA!$A$1:$V$2737,20,FALSE)),"",IF(ISERROR(VLOOKUP(TRIM(D318),ALL_SOMIFA!$A$1:$V$2737,20,FALSE))," ",VLOOKUP(TRIM(D318),ALL_SOMIFA!$A$1:$V$2737,20,FALSE)))</f>
        <v/>
      </c>
      <c r="U318" t="str">
        <f>IF(ISBLANK(VLOOKUP(TRIM(D318),ALL_SOMIFA!$A$1:$V$2737,21,FALSE)),"",IF(ISERROR(VLOOKUP(TRIM(D318),ALL_SOMIFA!$A$1:$V$2737,21,FALSE))," ",VLOOKUP(TRIM(D318),ALL_SOMIFA!$A$1:$V$2737,21,FALSE)))</f>
        <v/>
      </c>
      <c r="V318" t="str">
        <f>IF(ISBLANK(VLOOKUP(TRIM(D318),ALL_SOMIFA!$A$1:$V$2737,22,FALSE)),"",IF(ISERROR(VLOOKUP(TRIM(D318),ALL_SOMIFA!$A$1:$V$2737,22,FALSE))," ",VLOOKUP(TRIM(D318),ALL_SOMIFA!$A$1:$V$2737,22,FALSE)))</f>
        <v/>
      </c>
    </row>
    <row r="319" spans="1:73" s="25" customFormat="1" ht="12.75" customHeight="1" x14ac:dyDescent="0.35">
      <c r="A319" s="31" t="s">
        <v>270</v>
      </c>
      <c r="B319" s="32" t="s">
        <v>308</v>
      </c>
      <c r="C319" s="144" t="str">
        <f>IF(VLOOKUP(D319,Table16[[#All],[Player]:[2024 Card Info]],7,FALSE)&lt;&gt;"",VLOOKUP(D319,Table16[[#All],[Player]:[2024 Card Info]],7,FALSE),"")</f>
        <v>0-4</v>
      </c>
      <c r="D319" s="19" t="s">
        <v>887</v>
      </c>
      <c r="E319" s="27">
        <v>37078</v>
      </c>
      <c r="F319" s="28" t="s">
        <v>245</v>
      </c>
      <c r="G319" s="28" t="s">
        <v>98</v>
      </c>
      <c r="H319" s="26" t="s">
        <v>258</v>
      </c>
      <c r="I319" s="26" t="s">
        <v>888</v>
      </c>
      <c r="J319" s="33"/>
      <c r="K319" s="33"/>
      <c r="L319" s="33"/>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row>
    <row r="320" spans="1:73" s="25" customFormat="1" x14ac:dyDescent="0.35">
      <c r="A320" s="31" t="s">
        <v>253</v>
      </c>
      <c r="B320" s="32" t="s">
        <v>419</v>
      </c>
      <c r="C320" s="144" t="str">
        <f>IF(VLOOKUP(D320,Table16[[#All],[Player]:[2024 Card Info]],7,FALSE)&lt;&gt;"",VLOOKUP(D320,Table16[[#All],[Player]:[2024 Card Info]],7,FALSE),"")</f>
        <v>0-3</v>
      </c>
      <c r="D320" s="19" t="s">
        <v>890</v>
      </c>
      <c r="E320" s="27">
        <v>35769</v>
      </c>
      <c r="F320" s="28" t="s">
        <v>279</v>
      </c>
      <c r="G320" s="28" t="s">
        <v>320</v>
      </c>
      <c r="H320" s="26" t="s">
        <v>169</v>
      </c>
      <c r="I320" s="26" t="s">
        <v>231</v>
      </c>
      <c r="J320" s="33"/>
      <c r="K320" s="33"/>
      <c r="L320" s="33"/>
    </row>
    <row r="321" spans="1:73" ht="12.75" customHeight="1" x14ac:dyDescent="0.35">
      <c r="A321" s="21"/>
      <c r="B321" s="21"/>
      <c r="C321" s="143"/>
      <c r="D321" s="19"/>
      <c r="E321" s="20"/>
      <c r="F321" s="19"/>
      <c r="G321" s="19"/>
      <c r="H321" t="s">
        <v>4391</v>
      </c>
      <c r="I321"/>
      <c r="J321" s="21"/>
      <c r="K321" s="21"/>
      <c r="L321" s="21"/>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row>
    <row r="322" spans="1:73" s="19" customFormat="1" x14ac:dyDescent="0.35">
      <c r="A322" s="21" t="s">
        <v>654</v>
      </c>
      <c r="B322" s="21" t="s">
        <v>3531</v>
      </c>
      <c r="C322" s="143" t="str">
        <f>IF(VLOOKUP(D322,Table16[[#All],[Player]:[2024 Card Info]],7,FALSE)&lt;&gt;"",VLOOKUP(D322,Table16[[#All],[Player]:[2024 Card Info]],7,FALSE),"")</f>
        <v>45-5</v>
      </c>
      <c r="D322" s="26" t="s">
        <v>913</v>
      </c>
      <c r="E322" s="27">
        <v>36537</v>
      </c>
      <c r="F322" s="26" t="s">
        <v>566</v>
      </c>
      <c r="G322" s="26" t="s">
        <v>361</v>
      </c>
      <c r="H322" s="26" t="s">
        <v>311</v>
      </c>
      <c r="I322" s="26" t="s">
        <v>496</v>
      </c>
      <c r="J322" s="21" t="s">
        <v>304</v>
      </c>
      <c r="K322" s="21" t="s">
        <v>165</v>
      </c>
      <c r="L322" s="21" t="s">
        <v>317</v>
      </c>
      <c r="M322" s="26" t="s">
        <v>310</v>
      </c>
      <c r="N322" s="27"/>
      <c r="O322" s="27"/>
      <c r="P322" s="27"/>
      <c r="Q322" s="27"/>
      <c r="R322" s="29"/>
      <c r="S322" s="25"/>
      <c r="T322" s="25"/>
      <c r="U322" s="25"/>
      <c r="V322" s="25"/>
      <c r="W322" s="25"/>
      <c r="X322" s="25"/>
      <c r="Y322" s="25"/>
      <c r="Z322" s="25"/>
      <c r="AA322" s="25"/>
      <c r="AB322" s="25"/>
      <c r="AC322" s="25"/>
      <c r="AD322" s="25"/>
      <c r="AE322" s="25"/>
      <c r="AF322" s="25"/>
      <c r="AG322" s="25"/>
      <c r="AH322" s="25"/>
      <c r="AI322" s="25"/>
      <c r="AJ322" s="25"/>
      <c r="AK322" s="25"/>
      <c r="AL322" s="25"/>
      <c r="AM322" s="25"/>
      <c r="AN322" s="25"/>
      <c r="AO322" s="25"/>
      <c r="AP322" s="25"/>
      <c r="AQ322" s="25"/>
      <c r="AR322" s="25"/>
      <c r="AS322" s="25"/>
      <c r="AT322" s="25"/>
      <c r="AU322"/>
      <c r="AV322"/>
      <c r="AW322"/>
      <c r="AX322"/>
      <c r="AY322"/>
      <c r="AZ322"/>
      <c r="BA322"/>
      <c r="BB322"/>
      <c r="BC322"/>
      <c r="BD322"/>
      <c r="BE322"/>
      <c r="BF322"/>
      <c r="BG322"/>
      <c r="BH322"/>
      <c r="BI322"/>
      <c r="BJ322"/>
      <c r="BK322"/>
      <c r="BL322"/>
      <c r="BM322"/>
      <c r="BN322"/>
      <c r="BO322"/>
      <c r="BP322"/>
      <c r="BQ322"/>
      <c r="BR322"/>
      <c r="BS322"/>
      <c r="BT322"/>
      <c r="BU322"/>
    </row>
    <row r="323" spans="1:73" s="19" customFormat="1" x14ac:dyDescent="0.35">
      <c r="A323" s="21" t="s">
        <v>292</v>
      </c>
      <c r="B323" s="21" t="s">
        <v>916</v>
      </c>
      <c r="C323" s="143" t="str">
        <f>IF(VLOOKUP(D323,Table16[[#All],[Player]:[2024 Card Info]],7,FALSE)&lt;&gt;"",VLOOKUP(D323,Table16[[#All],[Player]:[2024 Card Info]],7,FALSE),"")</f>
        <v>44-6</v>
      </c>
      <c r="D323" s="19" t="s">
        <v>895</v>
      </c>
      <c r="E323" s="20">
        <v>35275</v>
      </c>
      <c r="F323" s="19" t="s">
        <v>125</v>
      </c>
      <c r="G323" s="19" t="s">
        <v>851</v>
      </c>
      <c r="H323" s="26" t="s">
        <v>504</v>
      </c>
      <c r="I323" s="26" t="s">
        <v>2728</v>
      </c>
      <c r="J323" s="21" t="s">
        <v>654</v>
      </c>
      <c r="K323" s="21" t="s">
        <v>172</v>
      </c>
      <c r="L323" s="21" t="s">
        <v>896</v>
      </c>
      <c r="M323" s="19" t="s">
        <v>897</v>
      </c>
      <c r="N323" s="19" t="s">
        <v>276</v>
      </c>
      <c r="O323" s="19" t="s">
        <v>500</v>
      </c>
      <c r="P323" s="19" t="s">
        <v>898</v>
      </c>
      <c r="Q323" s="19" t="s">
        <v>648</v>
      </c>
      <c r="R323" s="19" t="s">
        <v>172</v>
      </c>
      <c r="S323" s="19" t="s">
        <v>897</v>
      </c>
    </row>
    <row r="324" spans="1:73" s="19" customFormat="1" x14ac:dyDescent="0.35">
      <c r="A324" s="21" t="s">
        <v>276</v>
      </c>
      <c r="B324" s="21" t="s">
        <v>308</v>
      </c>
      <c r="C324" s="143" t="str">
        <f>IF(VLOOKUP(D324,Table16[[#All],[Player]:[2024 Card Info]],7,FALSE)&lt;&gt;"",VLOOKUP(D324,Table16[[#All],[Player]:[2024 Card Info]],7,FALSE),"")</f>
        <v>44-3</v>
      </c>
      <c r="D324" s="22" t="s">
        <v>914</v>
      </c>
      <c r="E324" s="23">
        <v>36362</v>
      </c>
      <c r="F324" s="24" t="s">
        <v>102</v>
      </c>
      <c r="G324" s="22" t="s">
        <v>137</v>
      </c>
      <c r="H324" s="26" t="s">
        <v>4392</v>
      </c>
      <c r="I324" s="26" t="s">
        <v>481</v>
      </c>
      <c r="J324" s="21" t="s">
        <v>307</v>
      </c>
      <c r="K324" s="21" t="s">
        <v>135</v>
      </c>
      <c r="L324" s="21" t="s">
        <v>496</v>
      </c>
      <c r="M324" s="25"/>
      <c r="N324" s="25"/>
      <c r="O324" s="25"/>
      <c r="P324" s="25"/>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25"/>
      <c r="BJ324" s="25"/>
      <c r="BK324" s="25"/>
      <c r="BL324" s="25"/>
      <c r="BM324" s="25"/>
      <c r="BN324" s="25"/>
      <c r="BO324" s="25"/>
      <c r="BP324" s="25"/>
      <c r="BQ324" s="25"/>
      <c r="BR324" s="25"/>
      <c r="BS324" s="25"/>
      <c r="BT324" s="25"/>
      <c r="BU324" s="25"/>
    </row>
    <row r="325" spans="1:73" x14ac:dyDescent="0.35">
      <c r="A325" t="s">
        <v>304</v>
      </c>
      <c r="B325" t="s">
        <v>3530</v>
      </c>
      <c r="C325" s="143" t="str">
        <f>IF(VLOOKUP(D325,Table16[[#All],[Player]:[2024 Card Info]],7,FALSE)&lt;&gt;"",VLOOKUP(D325,Table16[[#All],[Player]:[2024 Card Info]],7,FALSE),"")</f>
        <v>40-4</v>
      </c>
      <c r="D325" t="s">
        <v>3608</v>
      </c>
      <c r="E325" s="40">
        <v>37614</v>
      </c>
      <c r="F325" t="s">
        <v>3960</v>
      </c>
      <c r="G325" s="22" t="s">
        <v>5137</v>
      </c>
      <c r="H325" t="str">
        <f>IF(ISBLANK(VLOOKUP(TRIM(D325),ALL_SOMIFA!$A$1:$V$2737,8,FALSE)),"",IF(ISERROR(VLOOKUP(TRIM(D325),ALL_SOMIFA!$A$1:$V$2737,8,FALSE))," ",VLOOKUP(TRIM(D325),ALL_SOMIFA!$A$1:$V$2737,8,FALSE)))</f>
        <v xml:space="preserve"> </v>
      </c>
      <c r="I325" t="str">
        <f>IF(ISBLANK(VLOOKUP(TRIM(D325),ALL_SOMIFA!$A$1:$V$2737,9,FALSE)),"",IF(ISERROR(VLOOKUP(TRIM(D325),ALL_SOMIFA!$A$1:$V$2737,9,FALSE))," ",VLOOKUP(TRIM(D325),ALL_SOMIFA!$A$1:$V$2737,9,FALSE)))</f>
        <v xml:space="preserve"> </v>
      </c>
      <c r="J325" t="str">
        <f>IF(ISBLANK(VLOOKUP(TRIM(D325),ALL_SOMIFA!$A$1:$V$2737,10,FALSE)),"",IF(ISERROR(VLOOKUP(TRIM(D325),ALL_SOMIFA!$A$1:$V$2737,10,FALSE))," ",VLOOKUP(TRIM(D325),ALL_SOMIFA!$A$1:$V$2737,10,FALSE)))</f>
        <v xml:space="preserve"> </v>
      </c>
      <c r="K325" t="str">
        <f>IF(ISBLANK(VLOOKUP(TRIM(D325),ALL_SOMIFA!$A$1:$V$2737,11,FALSE)),"",IF(ISERROR(VLOOKUP(TRIM(D325),ALL_SOMIFA!$A$1:$V$2737,11,FALSE))," ",VLOOKUP(TRIM(D325),ALL_SOMIFA!$A$1:$V$2737,11,FALSE)))</f>
        <v xml:space="preserve"> </v>
      </c>
      <c r="L325" t="str">
        <f>IF(ISBLANK(VLOOKUP(TRIM(D325),ALL_SOMIFA!$A$1:$V$2737,12,FALSE)),"",IF(ISERROR(VLOOKUP(TRIM(D325),ALL_SOMIFA!$A$1:$V$2737,12,FALSE))," ",VLOOKUP(TRIM(D325),ALL_SOMIFA!$A$1:$V$2737,12,FALSE)))</f>
        <v xml:space="preserve"> </v>
      </c>
      <c r="M325" t="str">
        <f>IF(ISBLANK(VLOOKUP(TRIM(D325),ALL_SOMIFA!$A$1:$V$2737,13,FALSE)),"",IF(ISERROR(VLOOKUP(TRIM(D325),ALL_SOMIFA!$A$1:$V$2737,13,FALSE))," ",VLOOKUP(TRIM(D325),ALL_SOMIFA!$A$1:$V$2737,13,FALSE)))</f>
        <v xml:space="preserve"> </v>
      </c>
      <c r="N325" t="str">
        <f>IF(ISBLANK(VLOOKUP(TRIM(D325),ALL_SOMIFA!$A$1:$V$2737,14,FALSE)),"",IF(ISERROR(VLOOKUP(TRIM(D325),ALL_SOMIFA!$A$1:$V$2737,14,FALSE))," ",VLOOKUP(TRIM(D325),ALL_SOMIFA!$A$1:$V$2737,14,FALSE)))</f>
        <v xml:space="preserve"> </v>
      </c>
      <c r="O325" t="str">
        <f>IF(ISBLANK(VLOOKUP(TRIM(D325),ALL_SOMIFA!$A$1:$V$2737,15,FALSE)),"",IF(ISERROR(VLOOKUP(TRIM(D325),ALL_SOMIFA!$A$1:$V$2737,15,FALSE))," ",VLOOKUP(TRIM(D325),ALL_SOMIFA!$A$1:$V$2737,15,FALSE)))</f>
        <v xml:space="preserve"> </v>
      </c>
      <c r="P325" t="str">
        <f>IF(ISBLANK(VLOOKUP(TRIM(D325),ALL_SOMIFA!$A$1:$V$2737,16,FALSE)),"",IF(ISERROR(VLOOKUP(TRIM(D325),ALL_SOMIFA!$A$1:$V$2737,16,FALSE))," ",VLOOKUP(TRIM(D325),ALL_SOMIFA!$A$1:$V$2737,16,FALSE)))</f>
        <v xml:space="preserve"> </v>
      </c>
      <c r="Q325" t="str">
        <f>IF(ISBLANK(VLOOKUP(TRIM(D325),ALL_SOMIFA!$A$1:$V$2737,17,FALSE)),"",IF(ISERROR(VLOOKUP(TRIM(D325),ALL_SOMIFA!$A$1:$V$2737,17,FALSE))," ",VLOOKUP(TRIM(D325),ALL_SOMIFA!$A$1:$V$2737,17,FALSE)))</f>
        <v xml:space="preserve"> </v>
      </c>
      <c r="R325" t="str">
        <f>IF(ISBLANK(VLOOKUP(TRIM(D325),ALL_SOMIFA!$A$1:$V$2737,18,FALSE)),"",IF(ISERROR(VLOOKUP(TRIM(D325),ALL_SOMIFA!$A$1:$V$2737,18,FALSE))," ",VLOOKUP(TRIM(D325),ALL_SOMIFA!$A$1:$V$2737,18,FALSE)))</f>
        <v xml:space="preserve"> </v>
      </c>
      <c r="S325" t="str">
        <f>IF(ISBLANK(VLOOKUP(TRIM(D325),ALL_SOMIFA!$A$1:$V$2737,19,FALSE)),"",IF(ISERROR(VLOOKUP(TRIM(D325),ALL_SOMIFA!$A$1:$V$2737,19,FALSE))," ",VLOOKUP(TRIM(D325),ALL_SOMIFA!$A$1:$V$2737,19,FALSE)))</f>
        <v xml:space="preserve"> </v>
      </c>
      <c r="T325" t="str">
        <f>IF(ISBLANK(VLOOKUP(TRIM(D325),ALL_SOMIFA!$A$1:$V$2737,20,FALSE)),"",IF(ISERROR(VLOOKUP(TRIM(D325),ALL_SOMIFA!$A$1:$V$2737,20,FALSE))," ",VLOOKUP(TRIM(D325),ALL_SOMIFA!$A$1:$V$2737,20,FALSE)))</f>
        <v xml:space="preserve"> </v>
      </c>
      <c r="U325" t="str">
        <f>IF(ISBLANK(VLOOKUP(TRIM(D325),ALL_SOMIFA!$A$1:$V$2737,21,FALSE)),"",IF(ISERROR(VLOOKUP(TRIM(D325),ALL_SOMIFA!$A$1:$V$2737,21,FALSE))," ",VLOOKUP(TRIM(D325),ALL_SOMIFA!$A$1:$V$2737,21,FALSE)))</f>
        <v xml:space="preserve"> </v>
      </c>
      <c r="V325" t="str">
        <f>IF(ISBLANK(VLOOKUP(TRIM(D325),ALL_SOMIFA!$A$1:$V$2737,22,FALSE)),"",IF(ISERROR(VLOOKUP(TRIM(D325),ALL_SOMIFA!$A$1:$V$2737,22,FALSE))," ",VLOOKUP(TRIM(D325),ALL_SOMIFA!$A$1:$V$2737,22,FALSE)))</f>
        <v xml:space="preserve"> </v>
      </c>
    </row>
    <row r="326" spans="1:73" s="25" customFormat="1" x14ac:dyDescent="0.35">
      <c r="A326" s="21" t="s">
        <v>311</v>
      </c>
      <c r="B326" s="21" t="s">
        <v>403</v>
      </c>
      <c r="C326" s="143" t="str">
        <f>IF(VLOOKUP(D326,Table16[[#All],[Player]:[2024 Card Info]],7,FALSE)&lt;&gt;"",VLOOKUP(D326,Table16[[#All],[Player]:[2024 Card Info]],7,FALSE),"")</f>
        <v>04-5</v>
      </c>
      <c r="D326" s="22" t="s">
        <v>894</v>
      </c>
      <c r="E326" s="23">
        <v>35336</v>
      </c>
      <c r="F326" s="24" t="s">
        <v>398</v>
      </c>
      <c r="G326" s="22" t="s">
        <v>171</v>
      </c>
      <c r="H326" s="26" t="s">
        <v>304</v>
      </c>
      <c r="I326" s="26" t="s">
        <v>2317</v>
      </c>
      <c r="J326" s="21" t="s">
        <v>311</v>
      </c>
      <c r="K326" s="21" t="s">
        <v>85</v>
      </c>
      <c r="L326" s="21" t="s">
        <v>293</v>
      </c>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row>
    <row r="327" spans="1:73" x14ac:dyDescent="0.35">
      <c r="A327" t="s">
        <v>480</v>
      </c>
      <c r="B327" t="s">
        <v>81</v>
      </c>
      <c r="C327" s="143" t="str">
        <f>IF(VLOOKUP(D327,Table16[[#All],[Player]:[2024 Card Info]],7,FALSE)&lt;&gt;"",VLOOKUP(D327,Table16[[#All],[Player]:[2024 Card Info]],7,FALSE),"")</f>
        <v>00-5</v>
      </c>
      <c r="D327" t="s">
        <v>3600</v>
      </c>
      <c r="E327" s="40">
        <v>36514</v>
      </c>
      <c r="F327" t="s">
        <v>4130</v>
      </c>
      <c r="G327" s="102" t="s">
        <v>5146</v>
      </c>
      <c r="H327" t="str">
        <f>IF(ISBLANK(VLOOKUP(TRIM(D327),ALL_SOMIFA!$A$1:$V$2737,8,FALSE)),"",IF(ISERROR(VLOOKUP(TRIM(D327),ALL_SOMIFA!$A$1:$V$2737,8,FALSE))," ",VLOOKUP(TRIM(D327),ALL_SOMIFA!$A$1:$V$2737,8,FALSE)))</f>
        <v/>
      </c>
      <c r="I327" t="str">
        <f>IF(ISBLANK(VLOOKUP(TRIM(D327),ALL_SOMIFA!$A$1:$V$2737,9,FALSE)),"",IF(ISERROR(VLOOKUP(TRIM(D327),ALL_SOMIFA!$A$1:$V$2737,9,FALSE))," ",VLOOKUP(TRIM(D327),ALL_SOMIFA!$A$1:$V$2737,9,FALSE)))</f>
        <v/>
      </c>
      <c r="J327" t="str">
        <f>IF(ISBLANK(VLOOKUP(TRIM(D327),ALL_SOMIFA!$A$1:$V$2737,10,FALSE)),"",IF(ISERROR(VLOOKUP(TRIM(D327),ALL_SOMIFA!$A$1:$V$2737,10,FALSE))," ",VLOOKUP(TRIM(D327),ALL_SOMIFA!$A$1:$V$2737,10,FALSE)))</f>
        <v/>
      </c>
      <c r="K327" t="str">
        <f>IF(ISBLANK(VLOOKUP(TRIM(D327),ALL_SOMIFA!$A$1:$V$2737,11,FALSE)),"",IF(ISERROR(VLOOKUP(TRIM(D327),ALL_SOMIFA!$A$1:$V$2737,11,FALSE))," ",VLOOKUP(TRIM(D327),ALL_SOMIFA!$A$1:$V$2737,11,FALSE)))</f>
        <v/>
      </c>
      <c r="L327" t="str">
        <f>IF(ISBLANK(VLOOKUP(TRIM(D327),ALL_SOMIFA!$A$1:$V$2737,12,FALSE)),"",IF(ISERROR(VLOOKUP(TRIM(D327),ALL_SOMIFA!$A$1:$V$2737,12,FALSE))," ",VLOOKUP(TRIM(D327),ALL_SOMIFA!$A$1:$V$2737,12,FALSE)))</f>
        <v/>
      </c>
      <c r="M327" t="str">
        <f>IF(ISBLANK(VLOOKUP(TRIM(D327),ALL_SOMIFA!$A$1:$V$2737,13,FALSE)),"",IF(ISERROR(VLOOKUP(TRIM(D327),ALL_SOMIFA!$A$1:$V$2737,13,FALSE))," ",VLOOKUP(TRIM(D327),ALL_SOMIFA!$A$1:$V$2737,13,FALSE)))</f>
        <v/>
      </c>
      <c r="N327" t="str">
        <f>IF(ISBLANK(VLOOKUP(TRIM(D327),ALL_SOMIFA!$A$1:$V$2737,14,FALSE)),"",IF(ISERROR(VLOOKUP(TRIM(D327),ALL_SOMIFA!$A$1:$V$2737,14,FALSE))," ",VLOOKUP(TRIM(D327),ALL_SOMIFA!$A$1:$V$2737,14,FALSE)))</f>
        <v/>
      </c>
      <c r="O327" t="str">
        <f>IF(ISBLANK(VLOOKUP(TRIM(D327),ALL_SOMIFA!$A$1:$V$2737,15,FALSE)),"",IF(ISERROR(VLOOKUP(TRIM(D327),ALL_SOMIFA!$A$1:$V$2737,15,FALSE))," ",VLOOKUP(TRIM(D327),ALL_SOMIFA!$A$1:$V$2737,15,FALSE)))</f>
        <v/>
      </c>
      <c r="P327" t="str">
        <f>IF(ISBLANK(VLOOKUP(TRIM(D327),ALL_SOMIFA!$A$1:$V$2737,16,FALSE)),"",IF(ISERROR(VLOOKUP(TRIM(D327),ALL_SOMIFA!$A$1:$V$2737,16,FALSE))," ",VLOOKUP(TRIM(D327),ALL_SOMIFA!$A$1:$V$2737,16,FALSE)))</f>
        <v/>
      </c>
      <c r="Q327" t="str">
        <f>IF(ISBLANK(VLOOKUP(TRIM(D327),ALL_SOMIFA!$A$1:$V$2737,17,FALSE)),"",IF(ISERROR(VLOOKUP(TRIM(D327),ALL_SOMIFA!$A$1:$V$2737,17,FALSE))," ",VLOOKUP(TRIM(D327),ALL_SOMIFA!$A$1:$V$2737,17,FALSE)))</f>
        <v/>
      </c>
      <c r="R327" t="str">
        <f>IF(ISBLANK(VLOOKUP(TRIM(D327),ALL_SOMIFA!$A$1:$V$2737,18,FALSE)),"",IF(ISERROR(VLOOKUP(TRIM(D327),ALL_SOMIFA!$A$1:$V$2737,18,FALSE))," ",VLOOKUP(TRIM(D327),ALL_SOMIFA!$A$1:$V$2737,18,FALSE)))</f>
        <v/>
      </c>
      <c r="S327" t="str">
        <f>IF(ISBLANK(VLOOKUP(TRIM(D327),ALL_SOMIFA!$A$1:$V$2737,19,FALSE)),"",IF(ISERROR(VLOOKUP(TRIM(D327),ALL_SOMIFA!$A$1:$V$2737,19,FALSE))," ",VLOOKUP(TRIM(D327),ALL_SOMIFA!$A$1:$V$2737,19,FALSE)))</f>
        <v/>
      </c>
      <c r="T327" t="str">
        <f>IF(ISBLANK(VLOOKUP(TRIM(D327),ALL_SOMIFA!$A$1:$V$2737,20,FALSE)),"",IF(ISERROR(VLOOKUP(TRIM(D327),ALL_SOMIFA!$A$1:$V$2737,20,FALSE))," ",VLOOKUP(TRIM(D327),ALL_SOMIFA!$A$1:$V$2737,20,FALSE)))</f>
        <v/>
      </c>
      <c r="U327" t="str">
        <f>IF(ISBLANK(VLOOKUP(TRIM(D327),ALL_SOMIFA!$A$1:$V$2737,21,FALSE)),"",IF(ISERROR(VLOOKUP(TRIM(D327),ALL_SOMIFA!$A$1:$V$2737,21,FALSE))," ",VLOOKUP(TRIM(D327),ALL_SOMIFA!$A$1:$V$2737,21,FALSE)))</f>
        <v/>
      </c>
      <c r="V327" t="str">
        <f>IF(ISBLANK(VLOOKUP(TRIM(D327),ALL_SOMIFA!$A$1:$V$2737,22,FALSE)),"",IF(ISERROR(VLOOKUP(TRIM(D327),ALL_SOMIFA!$A$1:$V$2737,22,FALSE))," ",VLOOKUP(TRIM(D327),ALL_SOMIFA!$A$1:$V$2737,22,FALSE)))</f>
        <v/>
      </c>
    </row>
    <row r="328" spans="1:73" ht="12.75" customHeight="1" x14ac:dyDescent="0.35">
      <c r="A328" s="21" t="s">
        <v>169</v>
      </c>
      <c r="B328" s="21"/>
      <c r="C328" s="143"/>
      <c r="D328" s="19" t="s">
        <v>899</v>
      </c>
      <c r="E328" s="20">
        <v>33925</v>
      </c>
      <c r="F328" s="19" t="s">
        <v>900</v>
      </c>
      <c r="G328" s="19" t="s">
        <v>901</v>
      </c>
      <c r="H328" t="s">
        <v>307</v>
      </c>
      <c r="I328" t="s">
        <v>1168</v>
      </c>
      <c r="J328" s="21" t="s">
        <v>504</v>
      </c>
      <c r="K328" s="21" t="s">
        <v>341</v>
      </c>
      <c r="L328" s="21" t="s">
        <v>902</v>
      </c>
      <c r="M328" s="19" t="s">
        <v>903</v>
      </c>
      <c r="N328" s="19" t="s">
        <v>504</v>
      </c>
      <c r="O328" s="19" t="s">
        <v>339</v>
      </c>
      <c r="P328" s="19" t="s">
        <v>904</v>
      </c>
      <c r="Q328" s="19" t="s">
        <v>504</v>
      </c>
      <c r="R328" s="19" t="s">
        <v>341</v>
      </c>
      <c r="S328" s="19" t="s">
        <v>905</v>
      </c>
      <c r="T328" s="19" t="s">
        <v>480</v>
      </c>
      <c r="U328" s="19" t="s">
        <v>116</v>
      </c>
      <c r="V328" s="19" t="s">
        <v>906</v>
      </c>
      <c r="W328" s="19" t="s">
        <v>656</v>
      </c>
      <c r="X328" s="19" t="s">
        <v>116</v>
      </c>
      <c r="Y328" s="19" t="s">
        <v>907</v>
      </c>
      <c r="Z328" s="19" t="s">
        <v>480</v>
      </c>
      <c r="AA328" s="19" t="s">
        <v>116</v>
      </c>
      <c r="AB328" s="19" t="s">
        <v>277</v>
      </c>
      <c r="AC328" s="19" t="s">
        <v>480</v>
      </c>
      <c r="AD328" s="19" t="s">
        <v>116</v>
      </c>
      <c r="AE328" s="19" t="s">
        <v>908</v>
      </c>
      <c r="AF328" s="19" t="s">
        <v>480</v>
      </c>
      <c r="AG328" s="19" t="s">
        <v>116</v>
      </c>
      <c r="AH328" s="19" t="s">
        <v>908</v>
      </c>
      <c r="AI328" s="19">
        <v>0</v>
      </c>
      <c r="AJ328" s="19">
        <v>0</v>
      </c>
      <c r="AK328" s="19">
        <v>0</v>
      </c>
      <c r="AL328" s="19">
        <v>0</v>
      </c>
      <c r="AM328" s="19">
        <v>0</v>
      </c>
      <c r="AN328" s="19">
        <v>0</v>
      </c>
      <c r="AO328" s="19">
        <v>0</v>
      </c>
      <c r="AP328" s="19">
        <v>0</v>
      </c>
      <c r="AQ328" s="19">
        <v>0</v>
      </c>
      <c r="AR328" s="19">
        <v>0</v>
      </c>
      <c r="AS328" s="19">
        <v>0</v>
      </c>
      <c r="AT328" s="19">
        <v>0</v>
      </c>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row>
    <row r="329" spans="1:73" s="25" customFormat="1" ht="12.75" customHeight="1" x14ac:dyDescent="0.35">
      <c r="A329" s="21" t="s">
        <v>169</v>
      </c>
      <c r="B329" s="21"/>
      <c r="C329" s="143"/>
      <c r="D329" s="19" t="s">
        <v>909</v>
      </c>
      <c r="E329" s="20">
        <v>34989</v>
      </c>
      <c r="F329" s="19" t="s">
        <v>910</v>
      </c>
      <c r="G329" s="19" t="s">
        <v>911</v>
      </c>
      <c r="H329" t="s">
        <v>169</v>
      </c>
      <c r="I329" t="s">
        <v>3368</v>
      </c>
      <c r="J329" s="21" t="s">
        <v>169</v>
      </c>
      <c r="K329" s="21"/>
      <c r="L329" s="21"/>
      <c r="M329" s="19" t="s">
        <v>300</v>
      </c>
      <c r="N329" s="19" t="s">
        <v>331</v>
      </c>
      <c r="O329" s="19" t="s">
        <v>259</v>
      </c>
      <c r="P329" s="19" t="s">
        <v>912</v>
      </c>
      <c r="Q329" s="19" t="s">
        <v>331</v>
      </c>
      <c r="R329" s="19" t="s">
        <v>165</v>
      </c>
      <c r="S329" s="19" t="s">
        <v>684</v>
      </c>
      <c r="T329" s="19" t="s">
        <v>331</v>
      </c>
      <c r="U329" s="19" t="s">
        <v>165</v>
      </c>
      <c r="V329" s="19" t="s">
        <v>684</v>
      </c>
      <c r="W329" s="19" t="s">
        <v>331</v>
      </c>
      <c r="X329" s="19" t="s">
        <v>165</v>
      </c>
      <c r="Y329" s="19" t="s">
        <v>301</v>
      </c>
      <c r="Z329" s="19">
        <v>0</v>
      </c>
      <c r="AA329" s="19">
        <v>0</v>
      </c>
      <c r="AB329" s="19">
        <v>0</v>
      </c>
      <c r="AC329" s="19">
        <v>0</v>
      </c>
      <c r="AD329" s="19">
        <v>0</v>
      </c>
      <c r="AE329" s="19">
        <v>0</v>
      </c>
      <c r="AF329" s="19">
        <v>0</v>
      </c>
      <c r="AG329" s="19">
        <v>0</v>
      </c>
      <c r="AH329" s="19">
        <v>0</v>
      </c>
      <c r="AI329" s="19">
        <v>0</v>
      </c>
      <c r="AJ329" s="19">
        <v>0</v>
      </c>
      <c r="AK329" s="19">
        <v>0</v>
      </c>
      <c r="AL329" s="19">
        <v>0</v>
      </c>
      <c r="AM329" s="19">
        <v>0</v>
      </c>
      <c r="AN329" s="19">
        <v>0</v>
      </c>
      <c r="AO329" s="19">
        <v>0</v>
      </c>
      <c r="AP329" s="19">
        <v>0</v>
      </c>
      <c r="AQ329" s="19">
        <v>0</v>
      </c>
      <c r="AR329" s="19">
        <v>0</v>
      </c>
      <c r="AS329" s="19">
        <v>0</v>
      </c>
      <c r="AT329" s="19">
        <v>0</v>
      </c>
    </row>
    <row r="330" spans="1:73" s="19" customFormat="1" x14ac:dyDescent="0.35">
      <c r="A330" s="16"/>
      <c r="B330" s="16"/>
      <c r="C330" s="143"/>
      <c r="D330"/>
      <c r="E330" s="1"/>
      <c r="F330" s="8"/>
      <c r="G330" s="8"/>
      <c r="H330" t="s">
        <v>354</v>
      </c>
      <c r="I330" t="s">
        <v>4284</v>
      </c>
      <c r="J330" s="16"/>
      <c r="K330" s="16"/>
      <c r="L330" s="16"/>
      <c r="M330" s="26" t="str">
        <f>IF(ISERROR(VLOOKUP(TRIM(D330),#REF!,8,FALSE())),"",VLOOKUP(TRIM(D330),#REF!,8,FALSE()))</f>
        <v/>
      </c>
      <c r="N330" s="8"/>
      <c r="O330" s="8"/>
      <c r="P330" s="16"/>
      <c r="Q330" s="16" t="str">
        <f>IF(ISERROR(VLOOKUP(TRIM(D330),#REF!,11,FALSE())),"",VLOOKUP(TRIM(D330),#REF!,11,FALSE()))</f>
        <v/>
      </c>
      <c r="R330" s="16" t="str">
        <f>IF(ISERROR(VLOOKUP(TRIM(D330),#REF!,12,FALSE())),"",VLOOKUP(TRIM(D330),#REF!,12,FALSE()))</f>
        <v/>
      </c>
      <c r="S330" s="16" t="str">
        <f>IF(ISERROR(VLOOKUP(TRIM(D330),#REF!,13,FALSE())),"",VLOOKUP(TRIM(D330),#REF!,13,FALSE()))</f>
        <v/>
      </c>
      <c r="T330" s="16" t="str">
        <f>IF(ISERROR(VLOOKUP(TRIM(D330),#REF!,14,FALSE())),"",VLOOKUP(TRIM(D330),#REF!,14,FALSE()))</f>
        <v/>
      </c>
      <c r="U330" s="16" t="str">
        <f>IF(ISERROR(VLOOKUP(TRIM(D330),#REF!,15,FALSE())),"",VLOOKUP(TRIM(D330),#REF!,15,FALSE()))</f>
        <v/>
      </c>
      <c r="V330" s="16" t="str">
        <f>IF(ISERROR(VLOOKUP(TRIM(D330),#REF!,16,FALSE())),"",VLOOKUP(TRIM(D330),#REF!,16,FALSE()))</f>
        <v/>
      </c>
      <c r="W330" s="16"/>
      <c r="X330" s="8"/>
      <c r="Y330" s="8"/>
      <c r="Z330" t="str">
        <f>IF(ISERROR(VLOOKUP(TRIM(D330),#REF!,20,FALSE())),"",VLOOKUP(TRIM(D330),#REF!,20,FALSE()))</f>
        <v/>
      </c>
      <c r="AA330" t="str">
        <f>IF(ISERROR(VLOOKUP(TRIM(D330),#REF!,21,FALSE())),"",VLOOKUP(TRIM(D330),#REF!,21,FALSE()))</f>
        <v/>
      </c>
      <c r="AB330" t="str">
        <f>IF(ISERROR(VLOOKUP(TRIM(D330),#REF!,22,FALSE())),"",VLOOKUP(TRIM(D330),#REF!,22,FALSE()))</f>
        <v/>
      </c>
      <c r="AC330" t="str">
        <f>IF(ISERROR(VLOOKUP(TRIM(D330),#REF!,20,FALSE())),"",VLOOKUP(TRIM(D330),#REF!,20,FALSE()))</f>
        <v/>
      </c>
      <c r="AD330" t="str">
        <f>IF(ISERROR(VLOOKUP(TRIM(D330),#REF!,21,FALSE())),"",VLOOKUP(TRIM(D330),#REF!,21,FALSE()))</f>
        <v/>
      </c>
      <c r="AE330" t="str">
        <f>IF(ISERROR(VLOOKUP(TRIM(D330),#REF!,22,FALSE())),"",VLOOKUP(TRIM(D330),#REF!,22,FALSE()))</f>
        <v/>
      </c>
      <c r="AF330" t="str">
        <f>IF(ISERROR(VLOOKUP(TRIM(D330),#REF!,23,FALSE())),"",VLOOKUP(TRIM(D330),#REF!,23,FALSE()))</f>
        <v/>
      </c>
      <c r="AG330" t="str">
        <f>IF(ISERROR(VLOOKUP(TRIM(D330),#REF!,24,FALSE())),"",VLOOKUP(TRIM(D330),#REF!,24,FALSE()))</f>
        <v/>
      </c>
      <c r="AH330" t="str">
        <f>IF(ISERROR(VLOOKUP(TRIM(D330),#REF!,25,FALSE())),"",VLOOKUP(TRIM(D330),#REF!,25,FALSE()))</f>
        <v/>
      </c>
      <c r="AI330"/>
      <c r="AJ330"/>
      <c r="AK330"/>
      <c r="AL330"/>
      <c r="AM330"/>
      <c r="AN330"/>
      <c r="AO330"/>
      <c r="AP330"/>
      <c r="AQ330"/>
      <c r="AR330"/>
      <c r="AS330" s="8"/>
      <c r="AT330" s="8"/>
    </row>
    <row r="331" spans="1:73" s="19" customFormat="1" x14ac:dyDescent="0.35">
      <c r="A331" s="21" t="s">
        <v>331</v>
      </c>
      <c r="B331" s="21" t="s">
        <v>3530</v>
      </c>
      <c r="C331" s="143" t="str">
        <f>IF(VLOOKUP(D331,Table16[[#All],[Player]:[2024 Card Info]],7,FALSE)&lt;&gt;"",VLOOKUP(D331,Table16[[#All],[Player]:[2024 Card Info]],7,FALSE),"")</f>
        <v>64</v>
      </c>
      <c r="D331" s="19" t="s">
        <v>930</v>
      </c>
      <c r="E331" s="20">
        <v>35784</v>
      </c>
      <c r="F331" s="19" t="s">
        <v>115</v>
      </c>
      <c r="G331" s="19" t="s">
        <v>125</v>
      </c>
      <c r="H331" s="26" t="s">
        <v>331</v>
      </c>
      <c r="I331" s="26" t="s">
        <v>328</v>
      </c>
      <c r="J331" s="21" t="s">
        <v>331</v>
      </c>
      <c r="K331" s="21" t="s">
        <v>151</v>
      </c>
      <c r="L331" s="21" t="s">
        <v>528</v>
      </c>
      <c r="M331" s="19" t="s">
        <v>154</v>
      </c>
      <c r="N331" s="19" t="s">
        <v>345</v>
      </c>
      <c r="O331" s="19" t="s">
        <v>441</v>
      </c>
      <c r="P331" s="19" t="s">
        <v>324</v>
      </c>
      <c r="Q331" s="19" t="s">
        <v>296</v>
      </c>
      <c r="R331" s="19" t="s">
        <v>274</v>
      </c>
      <c r="S331" s="19" t="s">
        <v>301</v>
      </c>
    </row>
    <row r="332" spans="1:73" x14ac:dyDescent="0.35">
      <c r="A332" t="s">
        <v>354</v>
      </c>
      <c r="B332" t="s">
        <v>403</v>
      </c>
      <c r="C332" s="143" t="str">
        <f>IF(VLOOKUP(D332,Table16[[#All],[Player]:[2024 Card Info]],7,FALSE)&lt;&gt;"",VLOOKUP(D332,Table16[[#All],[Player]:[2024 Card Info]],7,FALSE),"")</f>
        <v>6</v>
      </c>
      <c r="D332" t="s">
        <v>3819</v>
      </c>
      <c r="E332" s="40">
        <v>37435</v>
      </c>
      <c r="F332" t="s">
        <v>3953</v>
      </c>
      <c r="G332" s="19" t="s">
        <v>5166</v>
      </c>
      <c r="H332" t="str">
        <f>IF(ISBLANK(VLOOKUP(TRIM(D332),ALL_SOMIFA!$A$1:$V$2737,8,FALSE)),"",IF(ISERROR(VLOOKUP(TRIM(D332),ALL_SOMIFA!$A$1:$V$2737,8,FALSE))," ",VLOOKUP(TRIM(D332),ALL_SOMIFA!$A$1:$V$2737,8,FALSE)))</f>
        <v/>
      </c>
      <c r="I332" t="str">
        <f>IF(ISBLANK(VLOOKUP(TRIM(D332),ALL_SOMIFA!$A$1:$V$2737,9,FALSE)),"",IF(ISERROR(VLOOKUP(TRIM(D332),ALL_SOMIFA!$A$1:$V$2737,9,FALSE))," ",VLOOKUP(TRIM(D332),ALL_SOMIFA!$A$1:$V$2737,9,FALSE)))</f>
        <v/>
      </c>
      <c r="J332" t="str">
        <f>IF(ISBLANK(VLOOKUP(TRIM(D332),ALL_SOMIFA!$A$1:$V$2737,10,FALSE)),"",IF(ISERROR(VLOOKUP(TRIM(D332),ALL_SOMIFA!$A$1:$V$2737,10,FALSE))," ",VLOOKUP(TRIM(D332),ALL_SOMIFA!$A$1:$V$2737,10,FALSE)))</f>
        <v/>
      </c>
      <c r="K332" t="str">
        <f>IF(ISBLANK(VLOOKUP(TRIM(D332),ALL_SOMIFA!$A$1:$V$2737,11,FALSE)),"",IF(ISERROR(VLOOKUP(TRIM(D332),ALL_SOMIFA!$A$1:$V$2737,11,FALSE))," ",VLOOKUP(TRIM(D332),ALL_SOMIFA!$A$1:$V$2737,11,FALSE)))</f>
        <v/>
      </c>
      <c r="L332" t="str">
        <f>IF(ISBLANK(VLOOKUP(TRIM(D332),ALL_SOMIFA!$A$1:$V$2737,12,FALSE)),"",IF(ISERROR(VLOOKUP(TRIM(D332),ALL_SOMIFA!$A$1:$V$2737,12,FALSE))," ",VLOOKUP(TRIM(D332),ALL_SOMIFA!$A$1:$V$2737,12,FALSE)))</f>
        <v/>
      </c>
      <c r="M332" t="str">
        <f>IF(ISBLANK(VLOOKUP(TRIM(D332),ALL_SOMIFA!$A$1:$V$2737,13,FALSE)),"",IF(ISERROR(VLOOKUP(TRIM(D332),ALL_SOMIFA!$A$1:$V$2737,13,FALSE))," ",VLOOKUP(TRIM(D332),ALL_SOMIFA!$A$1:$V$2737,13,FALSE)))</f>
        <v/>
      </c>
      <c r="N332" t="str">
        <f>IF(ISBLANK(VLOOKUP(TRIM(D332),ALL_SOMIFA!$A$1:$V$2737,14,FALSE)),"",IF(ISERROR(VLOOKUP(TRIM(D332),ALL_SOMIFA!$A$1:$V$2737,14,FALSE))," ",VLOOKUP(TRIM(D332),ALL_SOMIFA!$A$1:$V$2737,14,FALSE)))</f>
        <v/>
      </c>
      <c r="O332" t="str">
        <f>IF(ISBLANK(VLOOKUP(TRIM(D332),ALL_SOMIFA!$A$1:$V$2737,15,FALSE)),"",IF(ISERROR(VLOOKUP(TRIM(D332),ALL_SOMIFA!$A$1:$V$2737,15,FALSE))," ",VLOOKUP(TRIM(D332),ALL_SOMIFA!$A$1:$V$2737,15,FALSE)))</f>
        <v/>
      </c>
      <c r="P332" t="str">
        <f>IF(ISBLANK(VLOOKUP(TRIM(D332),ALL_SOMIFA!$A$1:$V$2737,16,FALSE)),"",IF(ISERROR(VLOOKUP(TRIM(D332),ALL_SOMIFA!$A$1:$V$2737,16,FALSE))," ",VLOOKUP(TRIM(D332),ALL_SOMIFA!$A$1:$V$2737,16,FALSE)))</f>
        <v/>
      </c>
      <c r="Q332" t="str">
        <f>IF(ISBLANK(VLOOKUP(TRIM(D332),ALL_SOMIFA!$A$1:$V$2737,17,FALSE)),"",IF(ISERROR(VLOOKUP(TRIM(D332),ALL_SOMIFA!$A$1:$V$2737,17,FALSE))," ",VLOOKUP(TRIM(D332),ALL_SOMIFA!$A$1:$V$2737,17,FALSE)))</f>
        <v/>
      </c>
      <c r="R332" t="str">
        <f>IF(ISBLANK(VLOOKUP(TRIM(D332),ALL_SOMIFA!$A$1:$V$2737,18,FALSE)),"",IF(ISERROR(VLOOKUP(TRIM(D332),ALL_SOMIFA!$A$1:$V$2737,18,FALSE))," ",VLOOKUP(TRIM(D332),ALL_SOMIFA!$A$1:$V$2737,18,FALSE)))</f>
        <v/>
      </c>
      <c r="S332" t="str">
        <f>IF(ISBLANK(VLOOKUP(TRIM(D332),ALL_SOMIFA!$A$1:$V$2737,19,FALSE)),"",IF(ISERROR(VLOOKUP(TRIM(D332),ALL_SOMIFA!$A$1:$V$2737,19,FALSE))," ",VLOOKUP(TRIM(D332),ALL_SOMIFA!$A$1:$V$2737,19,FALSE)))</f>
        <v/>
      </c>
      <c r="T332" t="str">
        <f>IF(ISBLANK(VLOOKUP(TRIM(D332),ALL_SOMIFA!$A$1:$V$2737,20,FALSE)),"",IF(ISERROR(VLOOKUP(TRIM(D332),ALL_SOMIFA!$A$1:$V$2737,20,FALSE))," ",VLOOKUP(TRIM(D332),ALL_SOMIFA!$A$1:$V$2737,20,FALSE)))</f>
        <v/>
      </c>
      <c r="U332" t="str">
        <f>IF(ISBLANK(VLOOKUP(TRIM(D332),ALL_SOMIFA!$A$1:$V$2737,21,FALSE)),"",IF(ISERROR(VLOOKUP(TRIM(D332),ALL_SOMIFA!$A$1:$V$2737,21,FALSE))," ",VLOOKUP(TRIM(D332),ALL_SOMIFA!$A$1:$V$2737,21,FALSE)))</f>
        <v/>
      </c>
      <c r="V332" t="str">
        <f>IF(ISBLANK(VLOOKUP(TRIM(D332),ALL_SOMIFA!$A$1:$V$2737,22,FALSE)),"",IF(ISERROR(VLOOKUP(TRIM(D332),ALL_SOMIFA!$A$1:$V$2737,22,FALSE))," ",VLOOKUP(TRIM(D332),ALL_SOMIFA!$A$1:$V$2737,22,FALSE)))</f>
        <v/>
      </c>
    </row>
    <row r="333" spans="1:73" s="19" customFormat="1" x14ac:dyDescent="0.35">
      <c r="A333" s="21" t="s">
        <v>354</v>
      </c>
      <c r="B333" s="21" t="s">
        <v>86</v>
      </c>
      <c r="C333" s="143" t="str">
        <f>IF(VLOOKUP(D333,Table16[[#All],[Player]:[2024 Card Info]],7,FALSE)&lt;&gt;"",VLOOKUP(D333,Table16[[#All],[Player]:[2024 Card Info]],7,FALSE),"")</f>
        <v>6</v>
      </c>
      <c r="D333" s="19" t="s">
        <v>921</v>
      </c>
      <c r="E333" s="20">
        <v>35813</v>
      </c>
      <c r="F333" s="19" t="s">
        <v>398</v>
      </c>
      <c r="G333" s="19" t="s">
        <v>115</v>
      </c>
      <c r="H333" s="26" t="s">
        <v>323</v>
      </c>
      <c r="I333" s="26" t="s">
        <v>154</v>
      </c>
      <c r="J333" s="21" t="s">
        <v>323</v>
      </c>
      <c r="K333" s="21" t="s">
        <v>78</v>
      </c>
      <c r="L333" s="21" t="s">
        <v>154</v>
      </c>
      <c r="M333" s="19" t="s">
        <v>154</v>
      </c>
      <c r="N333" s="19" t="s">
        <v>345</v>
      </c>
      <c r="O333" s="19" t="s">
        <v>78</v>
      </c>
      <c r="P333" s="19" t="s">
        <v>324</v>
      </c>
      <c r="Q333" s="19" t="s">
        <v>354</v>
      </c>
      <c r="R333" s="19" t="s">
        <v>78</v>
      </c>
      <c r="S333" s="19" t="s">
        <v>149</v>
      </c>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row>
    <row r="334" spans="1:73" s="25" customFormat="1" x14ac:dyDescent="0.35">
      <c r="A334" s="21" t="s">
        <v>331</v>
      </c>
      <c r="B334" s="21" t="s">
        <v>3519</v>
      </c>
      <c r="C334" s="143" t="str">
        <f>IF(VLOOKUP(D334,Table16[[#All],[Player]:[2024 Card Info]],7,FALSE)&lt;&gt;"",VLOOKUP(D334,Table16[[#All],[Player]:[2024 Card Info]],7,FALSE),"")</f>
        <v>46</v>
      </c>
      <c r="D334" s="19" t="s">
        <v>928</v>
      </c>
      <c r="E334" s="20">
        <v>35786</v>
      </c>
      <c r="F334" s="19" t="s">
        <v>398</v>
      </c>
      <c r="G334" s="19" t="s">
        <v>398</v>
      </c>
      <c r="H334" s="26" t="s">
        <v>299</v>
      </c>
      <c r="I334" s="26" t="s">
        <v>328</v>
      </c>
      <c r="J334" s="21" t="s">
        <v>331</v>
      </c>
      <c r="K334" s="21" t="s">
        <v>229</v>
      </c>
      <c r="L334" s="21" t="s">
        <v>929</v>
      </c>
      <c r="M334" s="19" t="s">
        <v>301</v>
      </c>
      <c r="N334" s="19" t="s">
        <v>331</v>
      </c>
      <c r="O334" s="19" t="s">
        <v>229</v>
      </c>
      <c r="P334" s="19" t="s">
        <v>333</v>
      </c>
      <c r="Q334" s="19" t="s">
        <v>331</v>
      </c>
      <c r="R334" s="19" t="s">
        <v>229</v>
      </c>
      <c r="S334" s="19" t="s">
        <v>297</v>
      </c>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row>
    <row r="335" spans="1:73" s="25" customFormat="1" ht="12.75" customHeight="1" x14ac:dyDescent="0.35">
      <c r="A335" s="21" t="s">
        <v>331</v>
      </c>
      <c r="B335" s="21" t="s">
        <v>109</v>
      </c>
      <c r="C335" s="143" t="str">
        <f>IF(VLOOKUP(D335,Table16[[#All],[Player]:[2024 Card Info]],7,FALSE)&lt;&gt;"",VLOOKUP(D335,Table16[[#All],[Player]:[2024 Card Info]],7,FALSE),"")</f>
        <v>44</v>
      </c>
      <c r="D335" s="19" t="s">
        <v>919</v>
      </c>
      <c r="E335" s="20">
        <v>33353</v>
      </c>
      <c r="F335" s="19" t="s">
        <v>763</v>
      </c>
      <c r="G335" s="19" t="s">
        <v>222</v>
      </c>
      <c r="H335" s="26" t="s">
        <v>345</v>
      </c>
      <c r="I335" s="26" t="s">
        <v>682</v>
      </c>
      <c r="J335" s="21" t="s">
        <v>299</v>
      </c>
      <c r="K335" s="21" t="s">
        <v>131</v>
      </c>
      <c r="L335" s="21" t="s">
        <v>791</v>
      </c>
      <c r="M335" s="19" t="s">
        <v>791</v>
      </c>
      <c r="N335" s="19" t="s">
        <v>331</v>
      </c>
      <c r="O335" s="19" t="s">
        <v>131</v>
      </c>
      <c r="P335" s="19" t="s">
        <v>338</v>
      </c>
      <c r="Q335" s="19" t="s">
        <v>331</v>
      </c>
      <c r="R335" s="19" t="s">
        <v>131</v>
      </c>
      <c r="S335" s="19" t="s">
        <v>682</v>
      </c>
      <c r="T335" s="19" t="s">
        <v>299</v>
      </c>
      <c r="U335" s="19" t="s">
        <v>131</v>
      </c>
      <c r="V335" s="19" t="s">
        <v>334</v>
      </c>
      <c r="W335" s="19" t="s">
        <v>299</v>
      </c>
      <c r="X335" s="19" t="s">
        <v>131</v>
      </c>
      <c r="Y335" s="19" t="s">
        <v>334</v>
      </c>
      <c r="Z335" s="19">
        <v>0</v>
      </c>
      <c r="AA335" s="19">
        <v>0</v>
      </c>
      <c r="AB335" s="19">
        <v>0</v>
      </c>
      <c r="AC335" s="19" t="s">
        <v>327</v>
      </c>
      <c r="AD335" s="19" t="s">
        <v>460</v>
      </c>
      <c r="AE335" s="19" t="s">
        <v>328</v>
      </c>
      <c r="AF335" s="19" t="s">
        <v>327</v>
      </c>
      <c r="AG335" s="19" t="s">
        <v>460</v>
      </c>
      <c r="AH335" s="19" t="s">
        <v>328</v>
      </c>
      <c r="AI335" s="19" t="s">
        <v>920</v>
      </c>
      <c r="AJ335" s="19" t="s">
        <v>460</v>
      </c>
      <c r="AK335" s="19" t="s">
        <v>328</v>
      </c>
      <c r="AL335" s="19">
        <v>0</v>
      </c>
      <c r="AM335" s="19">
        <v>0</v>
      </c>
      <c r="AN335" s="19">
        <v>0</v>
      </c>
      <c r="AO335" s="19">
        <v>0</v>
      </c>
      <c r="AP335" s="19">
        <v>0</v>
      </c>
      <c r="AQ335" s="19">
        <v>0</v>
      </c>
      <c r="AR335" s="19">
        <v>0</v>
      </c>
      <c r="AS335" s="19">
        <v>0</v>
      </c>
      <c r="AT335" s="19">
        <v>0</v>
      </c>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row>
    <row r="336" spans="1:73" x14ac:dyDescent="0.35">
      <c r="A336" s="34" t="s">
        <v>299</v>
      </c>
      <c r="B336" s="34" t="s">
        <v>860</v>
      </c>
      <c r="C336" s="143" t="str">
        <f>IF(VLOOKUP(D336,Table16[[#All],[Player]:[2024 Card Info]],7,FALSE)&lt;&gt;"",VLOOKUP(D336,Table16[[#All],[Player]:[2024 Card Info]],7,FALSE),"")</f>
        <v>40</v>
      </c>
      <c r="D336" s="19" t="s">
        <v>922</v>
      </c>
      <c r="E336" s="20">
        <v>35641</v>
      </c>
      <c r="F336" s="19" t="s">
        <v>923</v>
      </c>
      <c r="G336" s="19" t="s">
        <v>924</v>
      </c>
      <c r="H336" s="26" t="s">
        <v>327</v>
      </c>
      <c r="I336" s="26" t="s">
        <v>297</v>
      </c>
      <c r="J336" s="34" t="s">
        <v>299</v>
      </c>
      <c r="K336" s="34" t="s">
        <v>135</v>
      </c>
      <c r="L336" s="34" t="s">
        <v>297</v>
      </c>
      <c r="M336" s="19" t="s">
        <v>297</v>
      </c>
      <c r="N336" s="19" t="s">
        <v>299</v>
      </c>
      <c r="O336" s="19" t="s">
        <v>308</v>
      </c>
      <c r="P336" s="19" t="s">
        <v>925</v>
      </c>
      <c r="Q336" s="19" t="s">
        <v>299</v>
      </c>
      <c r="R336" s="19" t="s">
        <v>135</v>
      </c>
      <c r="S336" s="19" t="s">
        <v>528</v>
      </c>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row>
    <row r="337" spans="1:73" s="19" customFormat="1" ht="12.75" customHeight="1" x14ac:dyDescent="0.35">
      <c r="A337" s="21" t="s">
        <v>354</v>
      </c>
      <c r="B337" s="21" t="s">
        <v>3519</v>
      </c>
      <c r="C337" s="143" t="str">
        <f>IF(VLOOKUP(D337,Table16[[#All],[Player]:[2024 Card Info]],7,FALSE)&lt;&gt;"",VLOOKUP(D337,Table16[[#All],[Player]:[2024 Card Info]],7,FALSE),"")</f>
        <v>4</v>
      </c>
      <c r="D337" s="19" t="s">
        <v>917</v>
      </c>
      <c r="E337" s="20">
        <v>34575</v>
      </c>
      <c r="F337" s="19" t="s">
        <v>222</v>
      </c>
      <c r="G337" s="19" t="s">
        <v>405</v>
      </c>
      <c r="H337" s="26" t="s">
        <v>327</v>
      </c>
      <c r="I337" s="26" t="s">
        <v>422</v>
      </c>
      <c r="J337" s="21" t="s">
        <v>345</v>
      </c>
      <c r="K337" s="21" t="s">
        <v>135</v>
      </c>
      <c r="L337" s="21" t="s">
        <v>422</v>
      </c>
      <c r="M337" s="19" t="s">
        <v>422</v>
      </c>
      <c r="N337" s="19" t="s">
        <v>354</v>
      </c>
      <c r="O337" s="19" t="s">
        <v>419</v>
      </c>
      <c r="P337" s="19" t="s">
        <v>918</v>
      </c>
      <c r="Q337" s="19" t="s">
        <v>327</v>
      </c>
      <c r="R337" s="19" t="s">
        <v>151</v>
      </c>
      <c r="S337" s="19" t="s">
        <v>335</v>
      </c>
      <c r="T337" s="19" t="s">
        <v>345</v>
      </c>
      <c r="U337" s="19" t="s">
        <v>151</v>
      </c>
      <c r="V337" s="19" t="s">
        <v>154</v>
      </c>
      <c r="W337" s="19" t="s">
        <v>327</v>
      </c>
      <c r="X337" s="19" t="s">
        <v>151</v>
      </c>
      <c r="Y337" s="19" t="s">
        <v>342</v>
      </c>
      <c r="AC337" s="19">
        <v>0</v>
      </c>
      <c r="AD337" s="19">
        <v>0</v>
      </c>
      <c r="AE337" s="19">
        <v>0</v>
      </c>
      <c r="AF337" s="19">
        <v>0</v>
      </c>
      <c r="AG337" s="19">
        <v>0</v>
      </c>
      <c r="AH337" s="19">
        <v>0</v>
      </c>
      <c r="AI337" s="19">
        <v>0</v>
      </c>
      <c r="AJ337" s="19">
        <v>0</v>
      </c>
      <c r="AK337" s="19">
        <v>0</v>
      </c>
      <c r="AL337" s="19">
        <v>0</v>
      </c>
      <c r="AM337" s="19">
        <v>0</v>
      </c>
      <c r="AN337" s="19">
        <v>0</v>
      </c>
      <c r="AO337" s="19">
        <v>0</v>
      </c>
      <c r="AP337" s="19">
        <v>0</v>
      </c>
      <c r="AQ337" s="19">
        <v>0</v>
      </c>
      <c r="AR337" s="19">
        <v>0</v>
      </c>
      <c r="AS337" s="19">
        <v>0</v>
      </c>
      <c r="AT337" s="19">
        <v>0</v>
      </c>
    </row>
    <row r="338" spans="1:73" s="25" customFormat="1" ht="12.75" customHeight="1" x14ac:dyDescent="0.35">
      <c r="A338" s="31" t="s">
        <v>327</v>
      </c>
      <c r="B338" s="32" t="s">
        <v>860</v>
      </c>
      <c r="C338" s="144" t="str">
        <f>IF(VLOOKUP(D338,Table16[[#All],[Player]:[2024 Card Info]],7,FALSE)&lt;&gt;"",VLOOKUP(D338,Table16[[#All],[Player]:[2024 Card Info]],7,FALSE),"")</f>
        <v>04</v>
      </c>
      <c r="D338" s="19" t="s">
        <v>926</v>
      </c>
      <c r="E338" s="27">
        <v>37193</v>
      </c>
      <c r="F338" s="28" t="s">
        <v>88</v>
      </c>
      <c r="G338" s="28" t="s">
        <v>160</v>
      </c>
      <c r="H338" s="26" t="s">
        <v>327</v>
      </c>
      <c r="I338" s="26" t="s">
        <v>154</v>
      </c>
      <c r="J338" s="33"/>
      <c r="K338" s="33"/>
      <c r="L338" s="33"/>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row>
    <row r="339" spans="1:73" s="19" customFormat="1" x14ac:dyDescent="0.35">
      <c r="A339" s="21" t="s">
        <v>327</v>
      </c>
      <c r="B339" s="21" t="s">
        <v>3518</v>
      </c>
      <c r="C339" s="143" t="str">
        <f>IF(VLOOKUP(D339,Table16[[#All],[Player]:[2024 Card Info]],7,FALSE)&lt;&gt;"",VLOOKUP(D339,Table16[[#All],[Player]:[2024 Card Info]],7,FALSE),"")</f>
        <v>04</v>
      </c>
      <c r="D339" s="19" t="s">
        <v>931</v>
      </c>
      <c r="E339" s="20">
        <v>35969</v>
      </c>
      <c r="F339" s="28" t="s">
        <v>108</v>
      </c>
      <c r="G339" s="28" t="s">
        <v>932</v>
      </c>
      <c r="H339" s="26" t="s">
        <v>327</v>
      </c>
      <c r="I339" s="26" t="s">
        <v>328</v>
      </c>
      <c r="J339" s="21" t="s">
        <v>327</v>
      </c>
      <c r="K339" s="21" t="s">
        <v>206</v>
      </c>
      <c r="L339" s="21" t="s">
        <v>335</v>
      </c>
      <c r="M339" s="19" t="s">
        <v>154</v>
      </c>
      <c r="N339" s="19" t="s">
        <v>327</v>
      </c>
      <c r="O339" s="19" t="s">
        <v>916</v>
      </c>
      <c r="P339" s="37" t="str">
        <f>IF(ISERROR(VLOOKUP(TRIM(D339),#REF!,8,FALSE())),"",VLOOKUP(TRIM(D339),#REF!,8,FALSE()))</f>
        <v/>
      </c>
      <c r="Q339" s="25"/>
      <c r="R339" s="25"/>
      <c r="S339" s="25"/>
      <c r="T339" s="25"/>
      <c r="U339" s="25"/>
      <c r="V339" s="25"/>
      <c r="W339" s="25"/>
      <c r="X339" s="25"/>
      <c r="Y339" s="25"/>
      <c r="Z339" s="25"/>
      <c r="AA339" s="25"/>
      <c r="AB339" s="25"/>
      <c r="AC339" s="25"/>
      <c r="AD339" s="25"/>
      <c r="AE339" s="25"/>
      <c r="AF339" s="25"/>
      <c r="AG339" s="25"/>
      <c r="AH339" s="25"/>
      <c r="AI339" s="25"/>
      <c r="AJ339" s="25"/>
      <c r="AK339" s="25"/>
      <c r="AL339" s="25"/>
      <c r="AM339" s="25"/>
      <c r="AN339" s="25"/>
      <c r="AO339" s="25"/>
      <c r="AP339" s="25"/>
      <c r="AQ339" s="25"/>
      <c r="AR339" s="25"/>
      <c r="AS339" s="25"/>
      <c r="AT339" s="25"/>
    </row>
    <row r="340" spans="1:73" x14ac:dyDescent="0.35">
      <c r="A340" t="s">
        <v>327</v>
      </c>
      <c r="B340" t="s">
        <v>81</v>
      </c>
      <c r="C340" s="143" t="str">
        <f>IF(VLOOKUP(D340,Table16[[#All],[Player]:[2024 Card Info]],7,FALSE)&lt;&gt;"",VLOOKUP(D340,Table16[[#All],[Player]:[2024 Card Info]],7,FALSE),"")</f>
        <v>00</v>
      </c>
      <c r="D340" t="s">
        <v>3874</v>
      </c>
      <c r="E340" s="40">
        <v>37361</v>
      </c>
      <c r="F340" t="s">
        <v>4073</v>
      </c>
      <c r="G340" s="19" t="s">
        <v>5138</v>
      </c>
      <c r="H340" t="str">
        <f>IF(ISBLANK(VLOOKUP(TRIM(D340),ALL_SOMIFA!$A$1:$V$2737,8,FALSE)),"",IF(ISERROR(VLOOKUP(TRIM(D340),ALL_SOMIFA!$A$1:$V$2737,8,FALSE))," ",VLOOKUP(TRIM(D340),ALL_SOMIFA!$A$1:$V$2737,8,FALSE)))</f>
        <v/>
      </c>
      <c r="I340" t="str">
        <f>IF(ISBLANK(VLOOKUP(TRIM(D340),ALL_SOMIFA!$A$1:$V$2737,9,FALSE)),"",IF(ISERROR(VLOOKUP(TRIM(D340),ALL_SOMIFA!$A$1:$V$2737,9,FALSE))," ",VLOOKUP(TRIM(D340),ALL_SOMIFA!$A$1:$V$2737,9,FALSE)))</f>
        <v/>
      </c>
      <c r="J340" t="str">
        <f>IF(ISBLANK(VLOOKUP(TRIM(D340),ALL_SOMIFA!$A$1:$V$2737,10,FALSE)),"",IF(ISERROR(VLOOKUP(TRIM(D340),ALL_SOMIFA!$A$1:$V$2737,10,FALSE))," ",VLOOKUP(TRIM(D340),ALL_SOMIFA!$A$1:$V$2737,10,FALSE)))</f>
        <v/>
      </c>
      <c r="K340" t="str">
        <f>IF(ISBLANK(VLOOKUP(TRIM(D340),ALL_SOMIFA!$A$1:$V$2737,11,FALSE)),"",IF(ISERROR(VLOOKUP(TRIM(D340),ALL_SOMIFA!$A$1:$V$2737,11,FALSE))," ",VLOOKUP(TRIM(D340),ALL_SOMIFA!$A$1:$V$2737,11,FALSE)))</f>
        <v/>
      </c>
      <c r="L340" t="str">
        <f>IF(ISBLANK(VLOOKUP(TRIM(D340),ALL_SOMIFA!$A$1:$V$2737,12,FALSE)),"",IF(ISERROR(VLOOKUP(TRIM(D340),ALL_SOMIFA!$A$1:$V$2737,12,FALSE))," ",VLOOKUP(TRIM(D340),ALL_SOMIFA!$A$1:$V$2737,12,FALSE)))</f>
        <v/>
      </c>
      <c r="M340" t="str">
        <f>IF(ISBLANK(VLOOKUP(TRIM(D340),ALL_SOMIFA!$A$1:$V$2737,13,FALSE)),"",IF(ISERROR(VLOOKUP(TRIM(D340),ALL_SOMIFA!$A$1:$V$2737,13,FALSE))," ",VLOOKUP(TRIM(D340),ALL_SOMIFA!$A$1:$V$2737,13,FALSE)))</f>
        <v/>
      </c>
      <c r="N340" t="str">
        <f>IF(ISBLANK(VLOOKUP(TRIM(D340),ALL_SOMIFA!$A$1:$V$2737,14,FALSE)),"",IF(ISERROR(VLOOKUP(TRIM(D340),ALL_SOMIFA!$A$1:$V$2737,14,FALSE))," ",VLOOKUP(TRIM(D340),ALL_SOMIFA!$A$1:$V$2737,14,FALSE)))</f>
        <v/>
      </c>
      <c r="O340" t="str">
        <f>IF(ISBLANK(VLOOKUP(TRIM(D340),ALL_SOMIFA!$A$1:$V$2737,15,FALSE)),"",IF(ISERROR(VLOOKUP(TRIM(D340),ALL_SOMIFA!$A$1:$V$2737,15,FALSE))," ",VLOOKUP(TRIM(D340),ALL_SOMIFA!$A$1:$V$2737,15,FALSE)))</f>
        <v/>
      </c>
      <c r="P340" t="str">
        <f>IF(ISBLANK(VLOOKUP(TRIM(D340),ALL_SOMIFA!$A$1:$V$2737,16,FALSE)),"",IF(ISERROR(VLOOKUP(TRIM(D340),ALL_SOMIFA!$A$1:$V$2737,16,FALSE))," ",VLOOKUP(TRIM(D340),ALL_SOMIFA!$A$1:$V$2737,16,FALSE)))</f>
        <v/>
      </c>
      <c r="Q340" t="str">
        <f>IF(ISBLANK(VLOOKUP(TRIM(D340),ALL_SOMIFA!$A$1:$V$2737,17,FALSE)),"",IF(ISERROR(VLOOKUP(TRIM(D340),ALL_SOMIFA!$A$1:$V$2737,17,FALSE))," ",VLOOKUP(TRIM(D340),ALL_SOMIFA!$A$1:$V$2737,17,FALSE)))</f>
        <v/>
      </c>
      <c r="R340" t="str">
        <f>IF(ISBLANK(VLOOKUP(TRIM(D340),ALL_SOMIFA!$A$1:$V$2737,18,FALSE)),"",IF(ISERROR(VLOOKUP(TRIM(D340),ALL_SOMIFA!$A$1:$V$2737,18,FALSE))," ",VLOOKUP(TRIM(D340),ALL_SOMIFA!$A$1:$V$2737,18,FALSE)))</f>
        <v/>
      </c>
      <c r="S340" t="str">
        <f>IF(ISBLANK(VLOOKUP(TRIM(D340),ALL_SOMIFA!$A$1:$V$2737,19,FALSE)),"",IF(ISERROR(VLOOKUP(TRIM(D340),ALL_SOMIFA!$A$1:$V$2737,19,FALSE))," ",VLOOKUP(TRIM(D340),ALL_SOMIFA!$A$1:$V$2737,19,FALSE)))</f>
        <v/>
      </c>
      <c r="T340" t="str">
        <f>IF(ISBLANK(VLOOKUP(TRIM(D340),ALL_SOMIFA!$A$1:$V$2737,20,FALSE)),"",IF(ISERROR(VLOOKUP(TRIM(D340),ALL_SOMIFA!$A$1:$V$2737,20,FALSE))," ",VLOOKUP(TRIM(D340),ALL_SOMIFA!$A$1:$V$2737,20,FALSE)))</f>
        <v/>
      </c>
      <c r="U340" t="str">
        <f>IF(ISBLANK(VLOOKUP(TRIM(D340),ALL_SOMIFA!$A$1:$V$2737,21,FALSE)),"",IF(ISERROR(VLOOKUP(TRIM(D340),ALL_SOMIFA!$A$1:$V$2737,21,FALSE))," ",VLOOKUP(TRIM(D340),ALL_SOMIFA!$A$1:$V$2737,21,FALSE)))</f>
        <v/>
      </c>
      <c r="V340" t="str">
        <f>IF(ISBLANK(VLOOKUP(TRIM(D340),ALL_SOMIFA!$A$1:$V$2737,22,FALSE)),"",IF(ISERROR(VLOOKUP(TRIM(D340),ALL_SOMIFA!$A$1:$V$2737,22,FALSE))," ",VLOOKUP(TRIM(D340),ALL_SOMIFA!$A$1:$V$2737,22,FALSE)))</f>
        <v/>
      </c>
    </row>
    <row r="341" spans="1:73" s="19" customFormat="1" x14ac:dyDescent="0.35">
      <c r="A341" s="31" t="s">
        <v>327</v>
      </c>
      <c r="B341" s="32" t="s">
        <v>3530</v>
      </c>
      <c r="C341" s="144" t="str">
        <f>IF(VLOOKUP(D341,Table16[[#All],[Player]:[2024 Card Info]],7,FALSE)&lt;&gt;"",VLOOKUP(D341,Table16[[#All],[Player]:[2024 Card Info]],7,FALSE),"")</f>
        <v>00</v>
      </c>
      <c r="D341" s="19" t="s">
        <v>927</v>
      </c>
      <c r="E341" s="27">
        <v>37434</v>
      </c>
      <c r="F341" s="28" t="s">
        <v>160</v>
      </c>
      <c r="G341" s="28" t="s">
        <v>134</v>
      </c>
      <c r="H341" s="26" t="s">
        <v>327</v>
      </c>
      <c r="I341" s="26" t="s">
        <v>328</v>
      </c>
      <c r="J341" s="33"/>
      <c r="K341" s="33"/>
      <c r="L341" s="33"/>
      <c r="M341" s="25"/>
      <c r="N341" s="25"/>
      <c r="O341" s="25"/>
      <c r="P341" s="25"/>
      <c r="Q341" s="25"/>
      <c r="R341" s="25"/>
      <c r="S341" s="25"/>
      <c r="T341" s="25"/>
      <c r="U341" s="25"/>
      <c r="V341" s="25"/>
      <c r="W341" s="25"/>
      <c r="X341" s="25"/>
      <c r="Y341" s="25"/>
      <c r="Z341" s="25"/>
      <c r="AA341" s="25"/>
      <c r="AB341" s="25"/>
      <c r="AC341" s="25"/>
      <c r="AD341" s="25"/>
      <c r="AE341" s="25"/>
      <c r="AF341" s="25"/>
      <c r="AG341" s="25"/>
      <c r="AH341" s="25"/>
      <c r="AI341" s="25"/>
      <c r="AJ341" s="25"/>
      <c r="AK341" s="25"/>
      <c r="AL341" s="25"/>
      <c r="AM341" s="25"/>
      <c r="AN341" s="25"/>
      <c r="AO341" s="25"/>
      <c r="AP341" s="25"/>
      <c r="AQ341" s="25"/>
      <c r="AR341" s="25"/>
      <c r="AS341" s="25"/>
      <c r="AT341" s="25"/>
    </row>
    <row r="342" spans="1:73" x14ac:dyDescent="0.35">
      <c r="A342" t="s">
        <v>327</v>
      </c>
      <c r="B342" t="s">
        <v>1315</v>
      </c>
      <c r="C342" s="144" t="str">
        <f>IF(VLOOKUP(D342,Table16[[#All],[Player]:[2024 Card Info]],7,FALSE)&lt;&gt;"",VLOOKUP(D342,Table16[[#All],[Player]:[2024 Card Info]],7,FALSE),"")</f>
        <v>00</v>
      </c>
      <c r="D342" t="s">
        <v>3879</v>
      </c>
      <c r="E342" s="40">
        <v>36933</v>
      </c>
      <c r="F342" t="s">
        <v>4100</v>
      </c>
      <c r="G342" s="28" t="s">
        <v>5380</v>
      </c>
      <c r="H342" t="str">
        <f>IF(ISBLANK(VLOOKUP(TRIM(D342),ALL_SOMIFA!$A$1:$V$2737,8,FALSE)),"",IF(ISERROR(VLOOKUP(TRIM(D342),ALL_SOMIFA!$A$1:$V$2737,8,FALSE))," ",VLOOKUP(TRIM(D342),ALL_SOMIFA!$A$1:$V$2737,8,FALSE)))</f>
        <v/>
      </c>
      <c r="I342" t="str">
        <f>IF(ISBLANK(VLOOKUP(TRIM(D342),ALL_SOMIFA!$A$1:$V$2737,9,FALSE)),"",IF(ISERROR(VLOOKUP(TRIM(D342),ALL_SOMIFA!$A$1:$V$2737,9,FALSE))," ",VLOOKUP(TRIM(D342),ALL_SOMIFA!$A$1:$V$2737,9,FALSE)))</f>
        <v/>
      </c>
      <c r="J342" t="str">
        <f>IF(ISBLANK(VLOOKUP(TRIM(D342),ALL_SOMIFA!$A$1:$V$2737,10,FALSE)),"",IF(ISERROR(VLOOKUP(TRIM(D342),ALL_SOMIFA!$A$1:$V$2737,10,FALSE))," ",VLOOKUP(TRIM(D342),ALL_SOMIFA!$A$1:$V$2737,10,FALSE)))</f>
        <v/>
      </c>
      <c r="K342" t="str">
        <f>IF(ISBLANK(VLOOKUP(TRIM(D342),ALL_SOMIFA!$A$1:$V$2737,11,FALSE)),"",IF(ISERROR(VLOOKUP(TRIM(D342),ALL_SOMIFA!$A$1:$V$2737,11,FALSE))," ",VLOOKUP(TRIM(D342),ALL_SOMIFA!$A$1:$V$2737,11,FALSE)))</f>
        <v/>
      </c>
      <c r="L342" t="str">
        <f>IF(ISBLANK(VLOOKUP(TRIM(D342),ALL_SOMIFA!$A$1:$V$2737,12,FALSE)),"",IF(ISERROR(VLOOKUP(TRIM(D342),ALL_SOMIFA!$A$1:$V$2737,12,FALSE))," ",VLOOKUP(TRIM(D342),ALL_SOMIFA!$A$1:$V$2737,12,FALSE)))</f>
        <v/>
      </c>
      <c r="M342" t="str">
        <f>IF(ISBLANK(VLOOKUP(TRIM(D342),ALL_SOMIFA!$A$1:$V$2737,13,FALSE)),"",IF(ISERROR(VLOOKUP(TRIM(D342),ALL_SOMIFA!$A$1:$V$2737,13,FALSE))," ",VLOOKUP(TRIM(D342),ALL_SOMIFA!$A$1:$V$2737,13,FALSE)))</f>
        <v/>
      </c>
      <c r="N342" t="str">
        <f>IF(ISBLANK(VLOOKUP(TRIM(D342),ALL_SOMIFA!$A$1:$V$2737,14,FALSE)),"",IF(ISERROR(VLOOKUP(TRIM(D342),ALL_SOMIFA!$A$1:$V$2737,14,FALSE))," ",VLOOKUP(TRIM(D342),ALL_SOMIFA!$A$1:$V$2737,14,FALSE)))</f>
        <v/>
      </c>
      <c r="O342" t="str">
        <f>IF(ISBLANK(VLOOKUP(TRIM(D342),ALL_SOMIFA!$A$1:$V$2737,15,FALSE)),"",IF(ISERROR(VLOOKUP(TRIM(D342),ALL_SOMIFA!$A$1:$V$2737,15,FALSE))," ",VLOOKUP(TRIM(D342),ALL_SOMIFA!$A$1:$V$2737,15,FALSE)))</f>
        <v/>
      </c>
      <c r="P342" t="str">
        <f>IF(ISBLANK(VLOOKUP(TRIM(D342),ALL_SOMIFA!$A$1:$V$2737,16,FALSE)),"",IF(ISERROR(VLOOKUP(TRIM(D342),ALL_SOMIFA!$A$1:$V$2737,16,FALSE))," ",VLOOKUP(TRIM(D342),ALL_SOMIFA!$A$1:$V$2737,16,FALSE)))</f>
        <v/>
      </c>
      <c r="Q342" t="str">
        <f>IF(ISBLANK(VLOOKUP(TRIM(D342),ALL_SOMIFA!$A$1:$V$2737,17,FALSE)),"",IF(ISERROR(VLOOKUP(TRIM(D342),ALL_SOMIFA!$A$1:$V$2737,17,FALSE))," ",VLOOKUP(TRIM(D342),ALL_SOMIFA!$A$1:$V$2737,17,FALSE)))</f>
        <v/>
      </c>
      <c r="R342" t="str">
        <f>IF(ISBLANK(VLOOKUP(TRIM(D342),ALL_SOMIFA!$A$1:$V$2737,18,FALSE)),"",IF(ISERROR(VLOOKUP(TRIM(D342),ALL_SOMIFA!$A$1:$V$2737,18,FALSE))," ",VLOOKUP(TRIM(D342),ALL_SOMIFA!$A$1:$V$2737,18,FALSE)))</f>
        <v/>
      </c>
      <c r="S342" t="str">
        <f>IF(ISBLANK(VLOOKUP(TRIM(D342),ALL_SOMIFA!$A$1:$V$2737,19,FALSE)),"",IF(ISERROR(VLOOKUP(TRIM(D342),ALL_SOMIFA!$A$1:$V$2737,19,FALSE))," ",VLOOKUP(TRIM(D342),ALL_SOMIFA!$A$1:$V$2737,19,FALSE)))</f>
        <v/>
      </c>
      <c r="T342" t="str">
        <f>IF(ISBLANK(VLOOKUP(TRIM(D342),ALL_SOMIFA!$A$1:$V$2737,20,FALSE)),"",IF(ISERROR(VLOOKUP(TRIM(D342),ALL_SOMIFA!$A$1:$V$2737,20,FALSE))," ",VLOOKUP(TRIM(D342),ALL_SOMIFA!$A$1:$V$2737,20,FALSE)))</f>
        <v/>
      </c>
      <c r="U342" t="str">
        <f>IF(ISBLANK(VLOOKUP(TRIM(D342),ALL_SOMIFA!$A$1:$V$2737,21,FALSE)),"",IF(ISERROR(VLOOKUP(TRIM(D342),ALL_SOMIFA!$A$1:$V$2737,21,FALSE))," ",VLOOKUP(TRIM(D342),ALL_SOMIFA!$A$1:$V$2737,21,FALSE)))</f>
        <v/>
      </c>
      <c r="V342" t="str">
        <f>IF(ISBLANK(VLOOKUP(TRIM(D342),ALL_SOMIFA!$A$1:$V$2737,22,FALSE)),"",IF(ISERROR(VLOOKUP(TRIM(D342),ALL_SOMIFA!$A$1:$V$2737,22,FALSE))," ",VLOOKUP(TRIM(D342),ALL_SOMIFA!$A$1:$V$2737,22,FALSE)))</f>
        <v/>
      </c>
    </row>
    <row r="343" spans="1:73" ht="13.15" x14ac:dyDescent="0.4">
      <c r="A343" s="42"/>
      <c r="B343" s="19"/>
      <c r="C343" s="143"/>
      <c r="D343" s="19"/>
      <c r="E343" s="39"/>
      <c r="F343" s="19"/>
      <c r="G343" s="19"/>
      <c r="H343" t="s">
        <v>357</v>
      </c>
      <c r="I343"/>
      <c r="J343" s="42"/>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row>
    <row r="344" spans="1:73" ht="12.75" customHeight="1" x14ac:dyDescent="0.35">
      <c r="A344" s="31" t="s">
        <v>3547</v>
      </c>
      <c r="B344" s="32" t="s">
        <v>143</v>
      </c>
      <c r="C344" s="144" t="str">
        <f>IF(VLOOKUP(D344,Table16[[#All],[Player]:[2024 Card Info]],7,FALSE)&lt;&gt;"",VLOOKUP(D344,Table16[[#All],[Player]:[2024 Card Info]],7,FALSE),"")</f>
        <v/>
      </c>
      <c r="D344" s="19" t="s">
        <v>934</v>
      </c>
      <c r="E344" s="27">
        <v>36701</v>
      </c>
      <c r="F344" s="28" t="s">
        <v>279</v>
      </c>
      <c r="G344" s="28" t="s">
        <v>320</v>
      </c>
      <c r="H344" s="26" t="s">
        <v>169</v>
      </c>
      <c r="I344" s="26" t="s">
        <v>328</v>
      </c>
      <c r="J344" s="33"/>
      <c r="K344" s="33"/>
      <c r="L344" s="33"/>
      <c r="M344" s="25"/>
      <c r="N344" s="25"/>
      <c r="O344" s="25"/>
      <c r="P344" s="25"/>
      <c r="Q344" s="25"/>
      <c r="R344" s="25"/>
      <c r="S344" s="25"/>
      <c r="T344" s="25"/>
      <c r="U344" s="25"/>
      <c r="V344" s="25"/>
      <c r="W344" s="25"/>
      <c r="X344" s="25"/>
      <c r="Y344" s="25"/>
      <c r="Z344" s="25"/>
      <c r="AA344" s="25"/>
      <c r="AB344" s="25"/>
      <c r="AC344" s="25"/>
      <c r="AD344" s="25"/>
      <c r="AE344" s="25"/>
      <c r="AF344" s="25"/>
      <c r="AG344" s="25"/>
      <c r="AH344" s="25"/>
      <c r="AI344" s="25"/>
      <c r="AJ344" s="25"/>
      <c r="AK344" s="25"/>
      <c r="AL344" s="25"/>
      <c r="AM344" s="25"/>
      <c r="AN344" s="25"/>
      <c r="AO344" s="25"/>
      <c r="AP344" s="25"/>
      <c r="AQ344" s="25"/>
      <c r="AR344" s="25"/>
      <c r="AS344" s="25"/>
      <c r="AT344" s="25"/>
    </row>
    <row r="345" spans="1:73" x14ac:dyDescent="0.35">
      <c r="A345" t="s">
        <v>410</v>
      </c>
      <c r="B345" t="s">
        <v>318</v>
      </c>
      <c r="C345" s="143"/>
      <c r="D345" t="s">
        <v>3898</v>
      </c>
      <c r="E345" s="40">
        <v>36926</v>
      </c>
      <c r="F345" t="s">
        <v>3989</v>
      </c>
      <c r="G345" s="19" t="s">
        <v>5377</v>
      </c>
      <c r="H345" t="str">
        <f>IF(ISBLANK(VLOOKUP(TRIM(D345),ALL_SOMIFA!$A$1:$V$2737,8,FALSE)),"",IF(ISERROR(VLOOKUP(TRIM(D345),ALL_SOMIFA!$A$1:$V$2737,8,FALSE))," ",VLOOKUP(TRIM(D345),ALL_SOMIFA!$A$1:$V$2737,8,FALSE)))</f>
        <v/>
      </c>
      <c r="I345" t="str">
        <f>IF(ISBLANK(VLOOKUP(TRIM(D345),ALL_SOMIFA!$A$1:$V$2737,9,FALSE)),"",IF(ISERROR(VLOOKUP(TRIM(D345),ALL_SOMIFA!$A$1:$V$2737,9,FALSE))," ",VLOOKUP(TRIM(D345),ALL_SOMIFA!$A$1:$V$2737,9,FALSE)))</f>
        <v/>
      </c>
      <c r="J345" t="str">
        <f>IF(ISBLANK(VLOOKUP(TRIM(D345),ALL_SOMIFA!$A$1:$V$2737,10,FALSE)),"",IF(ISERROR(VLOOKUP(TRIM(D345),ALL_SOMIFA!$A$1:$V$2737,10,FALSE))," ",VLOOKUP(TRIM(D345),ALL_SOMIFA!$A$1:$V$2737,10,FALSE)))</f>
        <v/>
      </c>
      <c r="K345" t="str">
        <f>IF(ISBLANK(VLOOKUP(TRIM(D345),ALL_SOMIFA!$A$1:$V$2737,11,FALSE)),"",IF(ISERROR(VLOOKUP(TRIM(D345),ALL_SOMIFA!$A$1:$V$2737,11,FALSE))," ",VLOOKUP(TRIM(D345),ALL_SOMIFA!$A$1:$V$2737,11,FALSE)))</f>
        <v/>
      </c>
      <c r="L345" t="str">
        <f>IF(ISBLANK(VLOOKUP(TRIM(D345),ALL_SOMIFA!$A$1:$V$2737,12,FALSE)),"",IF(ISERROR(VLOOKUP(TRIM(D345),ALL_SOMIFA!$A$1:$V$2737,12,FALSE))," ",VLOOKUP(TRIM(D345),ALL_SOMIFA!$A$1:$V$2737,12,FALSE)))</f>
        <v/>
      </c>
      <c r="M345" t="str">
        <f>IF(ISBLANK(VLOOKUP(TRIM(D345),ALL_SOMIFA!$A$1:$V$2737,13,FALSE)),"",IF(ISERROR(VLOOKUP(TRIM(D345),ALL_SOMIFA!$A$1:$V$2737,13,FALSE))," ",VLOOKUP(TRIM(D345),ALL_SOMIFA!$A$1:$V$2737,13,FALSE)))</f>
        <v/>
      </c>
      <c r="N345" t="str">
        <f>IF(ISBLANK(VLOOKUP(TRIM(D345),ALL_SOMIFA!$A$1:$V$2737,14,FALSE)),"",IF(ISERROR(VLOOKUP(TRIM(D345),ALL_SOMIFA!$A$1:$V$2737,14,FALSE))," ",VLOOKUP(TRIM(D345),ALL_SOMIFA!$A$1:$V$2737,14,FALSE)))</f>
        <v/>
      </c>
      <c r="O345" t="str">
        <f>IF(ISBLANK(VLOOKUP(TRIM(D345),ALL_SOMIFA!$A$1:$V$2737,15,FALSE)),"",IF(ISERROR(VLOOKUP(TRIM(D345),ALL_SOMIFA!$A$1:$V$2737,15,FALSE))," ",VLOOKUP(TRIM(D345),ALL_SOMIFA!$A$1:$V$2737,15,FALSE)))</f>
        <v/>
      </c>
      <c r="P345" t="str">
        <f>IF(ISBLANK(VLOOKUP(TRIM(D345),ALL_SOMIFA!$A$1:$V$2737,16,FALSE)),"",IF(ISERROR(VLOOKUP(TRIM(D345),ALL_SOMIFA!$A$1:$V$2737,16,FALSE))," ",VLOOKUP(TRIM(D345),ALL_SOMIFA!$A$1:$V$2737,16,FALSE)))</f>
        <v/>
      </c>
      <c r="Q345" t="str">
        <f>IF(ISBLANK(VLOOKUP(TRIM(D345),ALL_SOMIFA!$A$1:$V$2737,17,FALSE)),"",IF(ISERROR(VLOOKUP(TRIM(D345),ALL_SOMIFA!$A$1:$V$2737,17,FALSE))," ",VLOOKUP(TRIM(D345),ALL_SOMIFA!$A$1:$V$2737,17,FALSE)))</f>
        <v/>
      </c>
      <c r="R345" t="str">
        <f>IF(ISBLANK(VLOOKUP(TRIM(D345),ALL_SOMIFA!$A$1:$V$2737,18,FALSE)),"",IF(ISERROR(VLOOKUP(TRIM(D345),ALL_SOMIFA!$A$1:$V$2737,18,FALSE))," ",VLOOKUP(TRIM(D345),ALL_SOMIFA!$A$1:$V$2737,18,FALSE)))</f>
        <v/>
      </c>
      <c r="S345" t="str">
        <f>IF(ISBLANK(VLOOKUP(TRIM(D345),ALL_SOMIFA!$A$1:$V$2737,19,FALSE)),"",IF(ISERROR(VLOOKUP(TRIM(D345),ALL_SOMIFA!$A$1:$V$2737,19,FALSE))," ",VLOOKUP(TRIM(D345),ALL_SOMIFA!$A$1:$V$2737,19,FALSE)))</f>
        <v/>
      </c>
      <c r="T345" t="str">
        <f>IF(ISBLANK(VLOOKUP(TRIM(D345),ALL_SOMIFA!$A$1:$V$2737,20,FALSE)),"",IF(ISERROR(VLOOKUP(TRIM(D345),ALL_SOMIFA!$A$1:$V$2737,20,FALSE))," ",VLOOKUP(TRIM(D345),ALL_SOMIFA!$A$1:$V$2737,20,FALSE)))</f>
        <v/>
      </c>
      <c r="U345" t="str">
        <f>IF(ISBLANK(VLOOKUP(TRIM(D345),ALL_SOMIFA!$A$1:$V$2737,21,FALSE)),"",IF(ISERROR(VLOOKUP(TRIM(D345),ALL_SOMIFA!$A$1:$V$2737,21,FALSE))," ",VLOOKUP(TRIM(D345),ALL_SOMIFA!$A$1:$V$2737,21,FALSE)))</f>
        <v/>
      </c>
      <c r="V345" t="str">
        <f>IF(ISBLANK(VLOOKUP(TRIM(D345),ALL_SOMIFA!$A$1:$V$2737,22,FALSE)),"",IF(ISERROR(VLOOKUP(TRIM(D345),ALL_SOMIFA!$A$1:$V$2737,22,FALSE))," ",VLOOKUP(TRIM(D345),ALL_SOMIFA!$A$1:$V$2737,22,FALSE)))</f>
        <v/>
      </c>
    </row>
    <row r="346" spans="1:73" x14ac:dyDescent="0.35">
      <c r="A346" s="21" t="s">
        <v>366</v>
      </c>
      <c r="B346" s="21" t="s">
        <v>285</v>
      </c>
      <c r="C346" s="143" t="str">
        <f>IF(VLOOKUP(D346,Table16[[#All],[Player]:[2024 Card Info]],7,FALSE)&lt;&gt;"",VLOOKUP(D346,Table16[[#All],[Player]:[2024 Card Info]],7,FALSE),"")</f>
        <v/>
      </c>
      <c r="D346" s="19" t="s">
        <v>939</v>
      </c>
      <c r="E346" s="20">
        <v>33313</v>
      </c>
      <c r="F346" s="19" t="s">
        <v>900</v>
      </c>
      <c r="G346" s="19" t="s">
        <v>418</v>
      </c>
      <c r="H346" s="26" t="s">
        <v>365</v>
      </c>
      <c r="I346" s="26"/>
      <c r="J346" s="21" t="s">
        <v>365</v>
      </c>
      <c r="K346" s="21" t="s">
        <v>158</v>
      </c>
      <c r="L346" s="21"/>
      <c r="M346" s="19"/>
      <c r="N346" s="19" t="s">
        <v>366</v>
      </c>
      <c r="O346" s="19" t="s">
        <v>285</v>
      </c>
      <c r="P346" s="19" t="s">
        <v>79</v>
      </c>
      <c r="Q346" s="19" t="s">
        <v>365</v>
      </c>
      <c r="R346" s="19" t="s">
        <v>158</v>
      </c>
      <c r="S346" s="19"/>
      <c r="T346" s="19" t="s">
        <v>365</v>
      </c>
      <c r="U346" s="19" t="s">
        <v>158</v>
      </c>
      <c r="V346" s="19">
        <v>0</v>
      </c>
      <c r="W346" s="19" t="s">
        <v>365</v>
      </c>
      <c r="X346" s="19" t="s">
        <v>158</v>
      </c>
      <c r="Y346" s="19">
        <v>0</v>
      </c>
      <c r="Z346" s="19" t="s">
        <v>365</v>
      </c>
      <c r="AA346" s="19" t="s">
        <v>158</v>
      </c>
      <c r="AB346" s="19"/>
      <c r="AC346" s="19" t="s">
        <v>365</v>
      </c>
      <c r="AD346" s="19" t="s">
        <v>158</v>
      </c>
      <c r="AE346" s="19">
        <v>0</v>
      </c>
      <c r="AF346" s="19" t="s">
        <v>365</v>
      </c>
      <c r="AG346" s="19" t="s">
        <v>158</v>
      </c>
      <c r="AH346" s="19">
        <v>0</v>
      </c>
      <c r="AI346" s="19">
        <v>0</v>
      </c>
      <c r="AJ346" s="19">
        <v>0</v>
      </c>
      <c r="AK346" s="19">
        <v>0</v>
      </c>
      <c r="AL346" s="19">
        <v>0</v>
      </c>
      <c r="AM346" s="19">
        <v>0</v>
      </c>
      <c r="AN346" s="19">
        <v>0</v>
      </c>
      <c r="AO346" s="19">
        <v>0</v>
      </c>
      <c r="AP346" s="19">
        <v>0</v>
      </c>
      <c r="AQ346" s="19">
        <v>0</v>
      </c>
      <c r="AR346" s="19">
        <v>0</v>
      </c>
      <c r="AS346" s="19">
        <v>0</v>
      </c>
      <c r="AT346" s="19">
        <v>0</v>
      </c>
    </row>
    <row r="347" spans="1:73" x14ac:dyDescent="0.35">
      <c r="A347" s="31" t="s">
        <v>802</v>
      </c>
      <c r="B347" s="32" t="s">
        <v>403</v>
      </c>
      <c r="C347" s="144" t="str">
        <f>IF(VLOOKUP(D347,Table16[[#All],[Player]:[2024 Card Info]],7,FALSE)&lt;&gt;"",VLOOKUP(D347,Table16[[#All],[Player]:[2024 Card Info]],7,FALSE),"")</f>
        <v/>
      </c>
      <c r="D347" s="19" t="s">
        <v>940</v>
      </c>
      <c r="E347" s="27">
        <v>36276</v>
      </c>
      <c r="F347" s="28" t="s">
        <v>313</v>
      </c>
      <c r="G347" s="28" t="s">
        <v>230</v>
      </c>
      <c r="H347" s="26" t="s">
        <v>362</v>
      </c>
      <c r="I347" s="26"/>
      <c r="J347" s="33"/>
      <c r="K347" s="33"/>
      <c r="L347" s="33"/>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row>
    <row r="348" spans="1:73" x14ac:dyDescent="0.35">
      <c r="A348" s="19"/>
      <c r="B348" s="19"/>
      <c r="C348" s="143"/>
      <c r="D348" s="19"/>
      <c r="E348" s="39"/>
      <c r="F348" s="19"/>
      <c r="G348" s="19"/>
      <c r="H348" s="26"/>
      <c r="I348" s="26" t="s">
        <v>4284</v>
      </c>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row>
    <row r="349" spans="1:73" s="25" customFormat="1" ht="13.15" x14ac:dyDescent="0.4">
      <c r="A349"/>
      <c r="B349"/>
      <c r="C349" s="140"/>
      <c r="D349"/>
      <c r="E349" s="10" t="s">
        <v>70</v>
      </c>
      <c r="F349" s="11" t="s">
        <v>71</v>
      </c>
      <c r="G349" s="11" t="s">
        <v>72</v>
      </c>
      <c r="H349" s="94"/>
      <c r="I349" s="94" t="s">
        <v>73</v>
      </c>
      <c r="J349"/>
      <c r="K349"/>
      <c r="L349"/>
      <c r="M349" s="11"/>
      <c r="N349" s="7"/>
      <c r="O349" s="16" t="str">
        <f>IF(ISERROR(VLOOKUP(TRIM(B349),#REF!,11,FALSE())),"",VLOOKUP(TRIM(B349),#REF!,11,FALSE()))</f>
        <v/>
      </c>
      <c r="P349" s="16" t="str">
        <f>IF(ISERROR(VLOOKUP(TRIM(B349),#REF!,12,FALSE())),"",VLOOKUP(TRIM(B349),#REF!,12,FALSE()))</f>
        <v/>
      </c>
      <c r="Q349" s="16" t="str">
        <f>IF(ISERROR(VLOOKUP(TRIM(B349),#REF!,13,FALSE())),"",VLOOKUP(TRIM(B349),#REF!,13,FALSE()))</f>
        <v/>
      </c>
      <c r="R349" s="16" t="str">
        <f>IF(ISERROR(VLOOKUP(TRIM(B349),#REF!,14,FALSE())),"",VLOOKUP(TRIM(B349),#REF!,14,FALSE()))</f>
        <v/>
      </c>
      <c r="S349" s="16" t="str">
        <f>IF(ISERROR(VLOOKUP(TRIM(B349),#REF!,15,FALSE())),"",VLOOKUP(TRIM(B349),#REF!,15,FALSE()))</f>
        <v/>
      </c>
      <c r="T349" s="16" t="str">
        <f>IF(ISERROR(VLOOKUP(TRIM(B349),#REF!,16,FALSE())),"",VLOOKUP(TRIM(B349),#REF!,16,FALSE()))</f>
        <v/>
      </c>
      <c r="U349"/>
      <c r="V349" s="8"/>
      <c r="W349"/>
      <c r="X349" t="str">
        <f>IF(ISERROR(VLOOKUP(TRIM(B349),#REF!,20,FALSE())),"",VLOOKUP(TRIM(B349),#REF!,20,FALSE()))</f>
        <v/>
      </c>
      <c r="Y349" t="str">
        <f>IF(ISERROR(VLOOKUP(TRIM(B349),#REF!,21,FALSE())),"",VLOOKUP(TRIM(B349),#REF!,21,FALSE()))</f>
        <v/>
      </c>
      <c r="Z349" t="str">
        <f>IF(ISERROR(VLOOKUP(TRIM(B349),#REF!,22,FALSE())),"",VLOOKUP(TRIM(B349),#REF!,22,FALSE()))</f>
        <v/>
      </c>
      <c r="AA349" t="str">
        <f>IF(ISERROR(VLOOKUP(TRIM(B349),#REF!,20,FALSE())),"",VLOOKUP(TRIM(B349),#REF!,20,FALSE()))</f>
        <v/>
      </c>
      <c r="AB349" t="str">
        <f>IF(ISERROR(VLOOKUP(TRIM(B349),#REF!,21,FALSE())),"",VLOOKUP(TRIM(B349),#REF!,21,FALSE()))</f>
        <v/>
      </c>
      <c r="AC349" t="str">
        <f>IF(ISERROR(VLOOKUP(TRIM(B349),#REF!,22,FALSE())),"",VLOOKUP(TRIM(B349),#REF!,22,FALSE()))</f>
        <v/>
      </c>
      <c r="AD349" t="str">
        <f>IF(ISERROR(VLOOKUP(TRIM(B349),#REF!,23,FALSE())),"",VLOOKUP(TRIM(B349),#REF!,23,FALSE()))</f>
        <v/>
      </c>
      <c r="AE349" t="str">
        <f>IF(ISERROR(VLOOKUP(TRIM(B349),#REF!,24,FALSE())),"",VLOOKUP(TRIM(B349),#REF!,24,FALSE()))</f>
        <v/>
      </c>
      <c r="AF349" t="str">
        <f>IF(ISERROR(VLOOKUP(TRIM(B349),#REF!,25,FALSE())),"",VLOOKUP(TRIM(B349),#REF!,25,FALSE()))</f>
        <v/>
      </c>
      <c r="AG349"/>
      <c r="AH349"/>
      <c r="AI349"/>
      <c r="AJ349"/>
      <c r="AK349"/>
      <c r="AL349"/>
      <c r="AM349"/>
      <c r="AN349"/>
      <c r="AO349"/>
      <c r="AP349"/>
      <c r="AQ349" s="8"/>
      <c r="AR349" s="8"/>
      <c r="AS349"/>
      <c r="AT349" s="8"/>
    </row>
    <row r="350" spans="1:73" s="25" customFormat="1" ht="17.649999999999999" x14ac:dyDescent="0.5">
      <c r="A350" s="12" t="s">
        <v>941</v>
      </c>
      <c r="B350"/>
      <c r="C350" s="145"/>
      <c r="D350"/>
      <c r="E350" s="13">
        <f>COUNTA(D353:D417)</f>
        <v>56</v>
      </c>
      <c r="F350" s="14">
        <f>COUNTIF(A354:A417,"*HB*")</f>
        <v>3</v>
      </c>
      <c r="G350" s="14">
        <f>COUNTIF(A354:A417,"*KOR*")+COUNTIF(A354:A417,"*LK*")</f>
        <v>2</v>
      </c>
      <c r="H350" s="95"/>
      <c r="I350" s="95">
        <f>COUNTIF(A354:A417,"*PR*")+COUNTIF(A354:A417,"*LP*")</f>
        <v>2</v>
      </c>
      <c r="J350" s="12"/>
      <c r="K350"/>
      <c r="L350"/>
      <c r="M350" s="14"/>
      <c r="N350" s="7"/>
      <c r="O350" s="16" t="str">
        <f>IF(ISERROR(VLOOKUP(TRIM(B350),#REF!,11,FALSE())),"",VLOOKUP(TRIM(B350),#REF!,11,FALSE()))</f>
        <v/>
      </c>
      <c r="P350" s="16" t="str">
        <f>IF(ISERROR(VLOOKUP(TRIM(B350),#REF!,12,FALSE())),"",VLOOKUP(TRIM(B350),#REF!,12,FALSE()))</f>
        <v/>
      </c>
      <c r="Q350" s="16" t="str">
        <f>IF(ISERROR(VLOOKUP(TRIM(B350),#REF!,13,FALSE())),"",VLOOKUP(TRIM(B350),#REF!,13,FALSE()))</f>
        <v/>
      </c>
      <c r="R350" s="16" t="str">
        <f>IF(ISERROR(VLOOKUP(TRIM(B350),#REF!,14,FALSE())),"",VLOOKUP(TRIM(B350),#REF!,14,FALSE()))</f>
        <v/>
      </c>
      <c r="S350" s="16" t="str">
        <f>IF(ISERROR(VLOOKUP(TRIM(B350),#REF!,15,FALSE())),"",VLOOKUP(TRIM(B350),#REF!,15,FALSE()))</f>
        <v/>
      </c>
      <c r="T350" s="16" t="str">
        <f>IF(ISERROR(VLOOKUP(TRIM(B350),#REF!,16,FALSE())),"",VLOOKUP(TRIM(B350),#REF!,16,FALSE()))</f>
        <v/>
      </c>
      <c r="U350" s="48"/>
      <c r="V350" s="8"/>
      <c r="W350"/>
      <c r="X350" t="str">
        <f>IF(ISERROR(VLOOKUP(TRIM(B350),#REF!,20,FALSE())),"",VLOOKUP(TRIM(B350),#REF!,20,FALSE()))</f>
        <v/>
      </c>
      <c r="Y350" t="str">
        <f>IF(ISERROR(VLOOKUP(TRIM(B350),#REF!,21,FALSE())),"",VLOOKUP(TRIM(B350),#REF!,21,FALSE()))</f>
        <v/>
      </c>
      <c r="Z350" t="str">
        <f>IF(ISERROR(VLOOKUP(TRIM(B350),#REF!,22,FALSE())),"",VLOOKUP(TRIM(B350),#REF!,22,FALSE()))</f>
        <v/>
      </c>
      <c r="AA350" t="str">
        <f>IF(ISERROR(VLOOKUP(TRIM(B350),#REF!,20,FALSE())),"",VLOOKUP(TRIM(B350),#REF!,20,FALSE()))</f>
        <v/>
      </c>
      <c r="AB350" t="str">
        <f>IF(ISERROR(VLOOKUP(TRIM(B350),#REF!,21,FALSE())),"",VLOOKUP(TRIM(B350),#REF!,21,FALSE()))</f>
        <v/>
      </c>
      <c r="AC350" t="str">
        <f>IF(ISERROR(VLOOKUP(TRIM(B350),#REF!,22,FALSE())),"",VLOOKUP(TRIM(B350),#REF!,22,FALSE()))</f>
        <v/>
      </c>
      <c r="AD350" t="str">
        <f>IF(ISERROR(VLOOKUP(TRIM(B350),#REF!,23,FALSE())),"",VLOOKUP(TRIM(B350),#REF!,23,FALSE()))</f>
        <v/>
      </c>
      <c r="AE350" t="str">
        <f>IF(ISERROR(VLOOKUP(TRIM(B350),#REF!,24,FALSE())),"",VLOOKUP(TRIM(B350),#REF!,24,FALSE()))</f>
        <v/>
      </c>
      <c r="AF350" t="str">
        <f>IF(ISERROR(VLOOKUP(TRIM(B350),#REF!,25,FALSE())),"",VLOOKUP(TRIM(B350),#REF!,25,FALSE()))</f>
        <v/>
      </c>
      <c r="AG350"/>
      <c r="AH350"/>
      <c r="AI350"/>
      <c r="AJ350"/>
      <c r="AK350"/>
      <c r="AL350"/>
      <c r="AM350"/>
      <c r="AN350"/>
      <c r="AO350"/>
      <c r="AP350" s="15"/>
      <c r="AQ350" s="8"/>
      <c r="AR350" s="8"/>
      <c r="AS350"/>
      <c r="AT350" s="8"/>
    </row>
    <row r="351" spans="1:73" s="19" customFormat="1" x14ac:dyDescent="0.35">
      <c r="A351" s="49" t="s">
        <v>5286</v>
      </c>
      <c r="B351" s="16"/>
      <c r="C351" s="143"/>
      <c r="D351"/>
      <c r="E351" s="1"/>
      <c r="F351" s="8"/>
      <c r="G351" s="8"/>
      <c r="H351" s="36"/>
      <c r="I351" s="36"/>
      <c r="J351" s="16"/>
      <c r="K351" s="16"/>
      <c r="L351" s="16"/>
      <c r="M351" s="26"/>
      <c r="N351" s="8"/>
      <c r="O351" s="8"/>
      <c r="P351" s="16"/>
      <c r="Q351" s="16"/>
      <c r="R351" s="16"/>
      <c r="S351" s="16"/>
      <c r="T351" s="16"/>
      <c r="U351" s="16"/>
      <c r="V351" s="16"/>
      <c r="W351"/>
      <c r="X351"/>
      <c r="Y351"/>
      <c r="Z351"/>
      <c r="AA351"/>
      <c r="AB351"/>
      <c r="AC351"/>
      <c r="AD351" t="str">
        <f>IF(ISERROR(VLOOKUP(TRIM(D351),#REF!,21,FALSE())),"",VLOOKUP(TRIM(D351),#REF!,21,FALSE()))</f>
        <v/>
      </c>
      <c r="AE351" t="str">
        <f>IF(ISERROR(VLOOKUP(TRIM(D351),#REF!,22,FALSE())),"",VLOOKUP(TRIM(D351),#REF!,22,FALSE()))</f>
        <v/>
      </c>
      <c r="AF351" t="str">
        <f>IF(ISERROR(VLOOKUP(TRIM(D351),#REF!,23,FALSE())),"",VLOOKUP(TRIM(D351),#REF!,23,FALSE()))</f>
        <v/>
      </c>
      <c r="AG351" t="str">
        <f>IF(ISERROR(VLOOKUP(TRIM(D351),#REF!,24,FALSE())),"",VLOOKUP(TRIM(D351),#REF!,24,FALSE()))</f>
        <v/>
      </c>
      <c r="AH351" t="str">
        <f>IF(ISERROR(VLOOKUP(TRIM(D351),#REF!,25,FALSE())),"",VLOOKUP(TRIM(D351),#REF!,25,FALSE()))</f>
        <v/>
      </c>
      <c r="AI351"/>
      <c r="AJ351"/>
      <c r="AK351"/>
      <c r="AL351"/>
      <c r="AM351"/>
      <c r="AN351"/>
      <c r="AO351"/>
      <c r="AP351"/>
      <c r="AQ351"/>
      <c r="AR351"/>
      <c r="AS351" s="8"/>
      <c r="AT351" s="8"/>
    </row>
    <row r="352" spans="1:73" s="19" customFormat="1" x14ac:dyDescent="0.35">
      <c r="A352" s="150" t="s">
        <v>5382</v>
      </c>
      <c r="B352" s="16"/>
      <c r="C352" s="143"/>
      <c r="D352"/>
      <c r="E352" s="1"/>
      <c r="F352" s="8"/>
      <c r="G352" s="8"/>
      <c r="H352" s="36"/>
      <c r="I352" s="36"/>
      <c r="J352" s="16"/>
      <c r="K352" s="16"/>
      <c r="L352" s="16"/>
      <c r="M352" s="26"/>
      <c r="N352" s="8"/>
      <c r="O352" s="8"/>
      <c r="P352" s="16"/>
      <c r="Q352" s="16"/>
      <c r="R352" s="16"/>
      <c r="S352" s="16"/>
      <c r="T352" s="16"/>
      <c r="U352" s="16"/>
      <c r="V352" s="16"/>
      <c r="W352"/>
      <c r="X352"/>
      <c r="Y352"/>
      <c r="Z352"/>
      <c r="AA352"/>
      <c r="AB352"/>
      <c r="AC352"/>
      <c r="AD352"/>
      <c r="AE352"/>
      <c r="AF352"/>
      <c r="AG352"/>
      <c r="AH352"/>
      <c r="AI352"/>
      <c r="AJ352"/>
      <c r="AK352"/>
      <c r="AL352"/>
      <c r="AM352"/>
      <c r="AN352"/>
      <c r="AO352"/>
      <c r="AP352"/>
      <c r="AQ352"/>
      <c r="AR352"/>
      <c r="AS352" s="8"/>
      <c r="AT352" s="8"/>
    </row>
    <row r="353" spans="1:73" x14ac:dyDescent="0.35">
      <c r="A353" t="s">
        <v>80</v>
      </c>
      <c r="B353" t="s">
        <v>3517</v>
      </c>
      <c r="C353" s="143" t="s">
        <v>4302</v>
      </c>
      <c r="D353" t="s">
        <v>3925</v>
      </c>
      <c r="E353" s="40">
        <v>36581</v>
      </c>
      <c r="F353" t="s">
        <v>4086</v>
      </c>
      <c r="G353" s="102" t="s">
        <v>5200</v>
      </c>
      <c r="H353" s="26"/>
      <c r="I353" t="str">
        <f>IF(ISBLANK(VLOOKUP(TRIM(D353),ALL_SOMIFA!$A$1:$V$2737,9,FALSE)),"",IF(ISERROR(VLOOKUP(TRIM(D353),ALL_SOMIFA!$A$1:$V$2737,9,FALSE))," ",VLOOKUP(TRIM(D353),ALL_SOMIFA!$A$1:$V$2737,9,FALSE)))</f>
        <v/>
      </c>
      <c r="J353" t="str">
        <f>IF(ISBLANK(VLOOKUP(TRIM(D353),ALL_SOMIFA!$A$1:$V$2737,10,FALSE)),"",IF(ISERROR(VLOOKUP(TRIM(D353),ALL_SOMIFA!$A$1:$V$2737,10,FALSE))," ",VLOOKUP(TRIM(D353),ALL_SOMIFA!$A$1:$V$2737,10,FALSE)))</f>
        <v/>
      </c>
      <c r="K353" t="str">
        <f>IF(ISBLANK(VLOOKUP(TRIM(D353),ALL_SOMIFA!$A$1:$V$2737,11,FALSE)),"",IF(ISERROR(VLOOKUP(TRIM(D353),ALL_SOMIFA!$A$1:$V$2737,11,FALSE))," ",VLOOKUP(TRIM(D353),ALL_SOMIFA!$A$1:$V$2737,11,FALSE)))</f>
        <v/>
      </c>
      <c r="L353" t="str">
        <f>IF(ISBLANK(VLOOKUP(TRIM(D353),ALL_SOMIFA!$A$1:$V$2737,12,FALSE)),"",IF(ISERROR(VLOOKUP(TRIM(D353),ALL_SOMIFA!$A$1:$V$2737,12,FALSE))," ",VLOOKUP(TRIM(D353),ALL_SOMIFA!$A$1:$V$2737,12,FALSE)))</f>
        <v/>
      </c>
      <c r="M353" t="str">
        <f>IF(ISBLANK(VLOOKUP(TRIM(D353),ALL_SOMIFA!$A$1:$V$2737,13,FALSE)),"",IF(ISERROR(VLOOKUP(TRIM(D353),ALL_SOMIFA!$A$1:$V$2737,13,FALSE))," ",VLOOKUP(TRIM(D353),ALL_SOMIFA!$A$1:$V$2737,13,FALSE)))</f>
        <v/>
      </c>
      <c r="N353" t="str">
        <f>IF(ISBLANK(VLOOKUP(TRIM(D353),ALL_SOMIFA!$A$1:$V$2737,14,FALSE)),"",IF(ISERROR(VLOOKUP(TRIM(D353),ALL_SOMIFA!$A$1:$V$2737,14,FALSE))," ",VLOOKUP(TRIM(D353),ALL_SOMIFA!$A$1:$V$2737,14,FALSE)))</f>
        <v/>
      </c>
      <c r="O353" t="str">
        <f>IF(ISBLANK(VLOOKUP(TRIM(D353),ALL_SOMIFA!$A$1:$V$2737,15,FALSE)),"",IF(ISERROR(VLOOKUP(TRIM(D353),ALL_SOMIFA!$A$1:$V$2737,15,FALSE))," ",VLOOKUP(TRIM(D353),ALL_SOMIFA!$A$1:$V$2737,15,FALSE)))</f>
        <v/>
      </c>
      <c r="P353" t="str">
        <f>IF(ISBLANK(VLOOKUP(TRIM(D353),ALL_SOMIFA!$A$1:$V$2737,16,FALSE)),"",IF(ISERROR(VLOOKUP(TRIM(D353),ALL_SOMIFA!$A$1:$V$2737,16,FALSE))," ",VLOOKUP(TRIM(D353),ALL_SOMIFA!$A$1:$V$2737,16,FALSE)))</f>
        <v/>
      </c>
      <c r="Q353" t="str">
        <f>IF(ISBLANK(VLOOKUP(TRIM(D353),ALL_SOMIFA!$A$1:$V$2737,17,FALSE)),"",IF(ISERROR(VLOOKUP(TRIM(D353),ALL_SOMIFA!$A$1:$V$2737,17,FALSE))," ",VLOOKUP(TRIM(D353),ALL_SOMIFA!$A$1:$V$2737,17,FALSE)))</f>
        <v/>
      </c>
      <c r="R353" t="str">
        <f>IF(ISBLANK(VLOOKUP(TRIM(D353),ALL_SOMIFA!$A$1:$V$2737,18,FALSE)),"",IF(ISERROR(VLOOKUP(TRIM(D353),ALL_SOMIFA!$A$1:$V$2737,18,FALSE))," ",VLOOKUP(TRIM(D353),ALL_SOMIFA!$A$1:$V$2737,18,FALSE)))</f>
        <v/>
      </c>
      <c r="S353" t="str">
        <f>IF(ISBLANK(VLOOKUP(TRIM(D353),ALL_SOMIFA!$A$1:$V$2737,19,FALSE)),"",IF(ISERROR(VLOOKUP(TRIM(D353),ALL_SOMIFA!$A$1:$V$2737,19,FALSE))," ",VLOOKUP(TRIM(D353),ALL_SOMIFA!$A$1:$V$2737,19,FALSE)))</f>
        <v/>
      </c>
      <c r="T353" t="str">
        <f>IF(ISBLANK(VLOOKUP(TRIM(D353),ALL_SOMIFA!$A$1:$V$2737,20,FALSE)),"",IF(ISERROR(VLOOKUP(TRIM(D353),ALL_SOMIFA!$A$1:$V$2737,20,FALSE))," ",VLOOKUP(TRIM(D353),ALL_SOMIFA!$A$1:$V$2737,20,FALSE)))</f>
        <v/>
      </c>
      <c r="U353" t="str">
        <f>IF(ISBLANK(VLOOKUP(TRIM(D353),ALL_SOMIFA!$A$1:$V$2737,21,FALSE)),"",IF(ISERROR(VLOOKUP(TRIM(D353),ALL_SOMIFA!$A$1:$V$2737,21,FALSE))," ",VLOOKUP(TRIM(D353),ALL_SOMIFA!$A$1:$V$2737,21,FALSE)))</f>
        <v/>
      </c>
      <c r="V353" t="str">
        <f>IF(ISBLANK(VLOOKUP(TRIM(D353),ALL_SOMIFA!$A$1:$V$2737,22,FALSE)),"",IF(ISERROR(VLOOKUP(TRIM(D353),ALL_SOMIFA!$A$1:$V$2737,22,FALSE))," ",VLOOKUP(TRIM(D353),ALL_SOMIFA!$A$1:$V$2737,22,FALSE)))</f>
        <v/>
      </c>
    </row>
    <row r="354" spans="1:73" ht="12.75" customHeight="1" x14ac:dyDescent="0.35">
      <c r="A354" s="31" t="s">
        <v>77</v>
      </c>
      <c r="B354" s="32" t="s">
        <v>452</v>
      </c>
      <c r="C354" s="143" t="str">
        <f>IF(VLOOKUP(D354,Table16[[#All],[Player]:[2024 Card Info]],7,FALSE)&lt;&gt;"",VLOOKUP(D354,Table16[[#All],[Player]:[2024 Card Info]],7,FALSE),"")</f>
        <v>301 Attempts</v>
      </c>
      <c r="D354" s="19" t="s">
        <v>942</v>
      </c>
      <c r="E354" s="27">
        <v>36338</v>
      </c>
      <c r="F354" s="28" t="s">
        <v>200</v>
      </c>
      <c r="G354" s="28" t="s">
        <v>943</v>
      </c>
      <c r="H354" s="26" t="s">
        <v>77</v>
      </c>
      <c r="I354" s="26"/>
      <c r="J354" s="33"/>
      <c r="K354" s="33"/>
      <c r="L354" s="33"/>
      <c r="M354" s="25"/>
      <c r="N354" s="25"/>
      <c r="O354" s="25"/>
      <c r="P354" s="25"/>
      <c r="Q354" s="25"/>
      <c r="R354" s="25"/>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row>
    <row r="355" spans="1:73" x14ac:dyDescent="0.35">
      <c r="A355" s="19" t="s">
        <v>77</v>
      </c>
      <c r="B355" s="26" t="s">
        <v>271</v>
      </c>
      <c r="C355" s="144" t="str">
        <f>IF(VLOOKUP(D355,Table16[[#All],[Player]:[2024 Card Info]],7,FALSE)&lt;&gt;"",VLOOKUP(D355,Table16[[#All],[Player]:[2024 Card Info]],7,FALSE),"")</f>
        <v>2 Attempts</v>
      </c>
      <c r="D355" s="19" t="s">
        <v>947</v>
      </c>
      <c r="E355" s="27">
        <v>36685</v>
      </c>
      <c r="F355" s="28" t="s">
        <v>391</v>
      </c>
      <c r="G355" s="28" t="s">
        <v>138</v>
      </c>
      <c r="H355" s="26" t="s">
        <v>77</v>
      </c>
      <c r="I355" s="26"/>
    </row>
    <row r="356" spans="1:73" s="19" customFormat="1" x14ac:dyDescent="0.35">
      <c r="A356" s="18"/>
      <c r="B356" s="18"/>
      <c r="C356" s="143"/>
      <c r="D356" s="26" t="s">
        <v>944</v>
      </c>
      <c r="E356" s="27">
        <v>36375</v>
      </c>
      <c r="F356" s="26" t="s">
        <v>945</v>
      </c>
      <c r="G356" s="26" t="s">
        <v>946</v>
      </c>
      <c r="H356" t="s">
        <v>77</v>
      </c>
      <c r="I356"/>
      <c r="J356" s="18" t="s">
        <v>77</v>
      </c>
      <c r="K356" s="18" t="s">
        <v>165</v>
      </c>
      <c r="L356" s="18"/>
      <c r="N356" s="27"/>
      <c r="O356" s="27"/>
      <c r="P356" s="27"/>
      <c r="Q356" s="27"/>
      <c r="R356" s="29"/>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row>
    <row r="357" spans="1:73" s="19" customFormat="1" x14ac:dyDescent="0.35">
      <c r="C357" s="143"/>
      <c r="E357" s="39"/>
      <c r="H357"/>
      <c r="I357" t="s">
        <v>4284</v>
      </c>
    </row>
    <row r="358" spans="1:73" s="19" customFormat="1" ht="12.75" customHeight="1" x14ac:dyDescent="0.35">
      <c r="A358" s="18" t="s">
        <v>93</v>
      </c>
      <c r="B358" s="18" t="s">
        <v>3519</v>
      </c>
      <c r="C358" s="143" t="str">
        <f>IF(VLOOKUP(D358,Table16[[#All],[Player]:[2024 Card Info]],7,FALSE)&lt;&gt;"",VLOOKUP(D358,Table16[[#All],[Player]:[2024 Card Info]],7,FALSE),"")</f>
        <v>0-0 207</v>
      </c>
      <c r="D358" s="22" t="s">
        <v>948</v>
      </c>
      <c r="E358" s="23">
        <v>36428</v>
      </c>
      <c r="F358" s="24" t="s">
        <v>84</v>
      </c>
      <c r="G358" s="22" t="s">
        <v>739</v>
      </c>
      <c r="H358" s="26" t="s">
        <v>93</v>
      </c>
      <c r="I358" s="26" t="s">
        <v>3102</v>
      </c>
      <c r="J358" s="18" t="s">
        <v>93</v>
      </c>
      <c r="K358" s="18" t="s">
        <v>131</v>
      </c>
      <c r="L358" s="18" t="s">
        <v>949</v>
      </c>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row>
    <row r="359" spans="1:73" s="19" customFormat="1" x14ac:dyDescent="0.35">
      <c r="A359" s="21" t="s">
        <v>3533</v>
      </c>
      <c r="B359" s="21" t="s">
        <v>403</v>
      </c>
      <c r="C359" s="143" t="str">
        <f>IF(VLOOKUP(D359,Table16[[#All],[Player]:[2024 Card Info]],7,FALSE)&lt;&gt;"",VLOOKUP(D359,Table16[[#All],[Player]:[2024 Card Info]],7,FALSE),"")</f>
        <v>0-0 120</v>
      </c>
      <c r="D359" s="19" t="s">
        <v>952</v>
      </c>
      <c r="E359" s="20">
        <v>35969</v>
      </c>
      <c r="F359" s="26" t="s">
        <v>130</v>
      </c>
      <c r="G359" s="30" t="s">
        <v>953</v>
      </c>
      <c r="H359" s="26" t="s">
        <v>954</v>
      </c>
      <c r="I359" s="26" t="s">
        <v>3412</v>
      </c>
      <c r="J359" s="21" t="s">
        <v>954</v>
      </c>
      <c r="K359" s="21" t="s">
        <v>128</v>
      </c>
      <c r="L359" s="21" t="s">
        <v>955</v>
      </c>
      <c r="M359" s="19" t="s">
        <v>956</v>
      </c>
      <c r="N359" s="19" t="s">
        <v>93</v>
      </c>
      <c r="O359" s="19" t="s">
        <v>128</v>
      </c>
      <c r="P359" s="30" t="s">
        <v>699</v>
      </c>
      <c r="S359" s="30"/>
      <c r="V359" s="30"/>
      <c r="Y359" s="30"/>
    </row>
    <row r="360" spans="1:73" s="19" customFormat="1" ht="12.75" customHeight="1" x14ac:dyDescent="0.35">
      <c r="A360" s="18" t="s">
        <v>93</v>
      </c>
      <c r="B360" s="18" t="s">
        <v>3518</v>
      </c>
      <c r="C360" s="143" t="str">
        <f>IF(VLOOKUP(D360,Table16[[#All],[Player]:[2024 Card Info]],7,FALSE)&lt;&gt;"",VLOOKUP(D360,Table16[[#All],[Player]:[2024 Card Info]],7,FALSE),"")</f>
        <v>0-065</v>
      </c>
      <c r="D360" s="22" t="s">
        <v>950</v>
      </c>
      <c r="E360" s="23">
        <v>36421</v>
      </c>
      <c r="F360" s="24" t="s">
        <v>83</v>
      </c>
      <c r="G360" s="22" t="s">
        <v>91</v>
      </c>
      <c r="H360" s="26" t="s">
        <v>93</v>
      </c>
      <c r="I360" s="26" t="s">
        <v>3507</v>
      </c>
      <c r="J360" s="18" t="s">
        <v>93</v>
      </c>
      <c r="K360" s="18" t="s">
        <v>471</v>
      </c>
      <c r="L360" s="18" t="s">
        <v>951</v>
      </c>
      <c r="M360" s="25"/>
      <c r="N360" s="25"/>
      <c r="O360" s="25"/>
      <c r="P360" s="25"/>
      <c r="Q360" s="25"/>
      <c r="R360" s="25"/>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row>
    <row r="361" spans="1:73" s="25" customFormat="1" x14ac:dyDescent="0.35">
      <c r="A361" s="21" t="s">
        <v>1079</v>
      </c>
      <c r="B361" s="21" t="s">
        <v>3519</v>
      </c>
      <c r="C361" s="143" t="str">
        <f>IF(VLOOKUP(D361,Table16[[#All],[Player]:[2024 Card Info]],7,FALSE)&lt;&gt;"",VLOOKUP(D361,Table16[[#All],[Player]:[2024 Card Info]],7,FALSE),"")</f>
        <v>4-5   3-3-2</v>
      </c>
      <c r="D361" s="26" t="s">
        <v>957</v>
      </c>
      <c r="E361" s="27">
        <v>35662</v>
      </c>
      <c r="F361" s="26" t="s">
        <v>107</v>
      </c>
      <c r="G361" s="26" t="s">
        <v>102</v>
      </c>
      <c r="H361" s="26" t="s">
        <v>169</v>
      </c>
      <c r="I361" s="26"/>
      <c r="J361" s="21" t="s">
        <v>826</v>
      </c>
      <c r="K361" s="21" t="s">
        <v>131</v>
      </c>
      <c r="L361" s="21" t="s">
        <v>958</v>
      </c>
      <c r="M361" s="26" t="s">
        <v>959</v>
      </c>
      <c r="N361" s="27"/>
      <c r="O361" s="27"/>
      <c r="P361" s="27"/>
      <c r="Q361" s="27"/>
      <c r="R361" s="29"/>
    </row>
    <row r="362" spans="1:73" s="25" customFormat="1" x14ac:dyDescent="0.35">
      <c r="A362" s="19"/>
      <c r="B362" s="19"/>
      <c r="C362" s="143"/>
      <c r="D362" s="19"/>
      <c r="E362" s="39"/>
      <c r="F362" s="19"/>
      <c r="G362" s="19"/>
      <c r="H362"/>
      <c r="I362" t="s">
        <v>4284</v>
      </c>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row>
    <row r="363" spans="1:73" s="19" customFormat="1" x14ac:dyDescent="0.35">
      <c r="A363" s="21" t="s">
        <v>127</v>
      </c>
      <c r="B363" s="21" t="s">
        <v>441</v>
      </c>
      <c r="C363" s="143" t="str">
        <f>IF(VLOOKUP(D363,Table16[[#All],[Player]:[2024 Card Info]],7,FALSE)&lt;&gt;"",VLOOKUP(D363,Table16[[#All],[Player]:[2024 Card Info]],7,FALSE),"")</f>
        <v>4-5-3</v>
      </c>
      <c r="D363" s="22" t="s">
        <v>960</v>
      </c>
      <c r="E363" s="23">
        <v>36704</v>
      </c>
      <c r="F363" s="24" t="s">
        <v>961</v>
      </c>
      <c r="G363" s="22" t="s">
        <v>962</v>
      </c>
      <c r="H363" s="26" t="s">
        <v>127</v>
      </c>
      <c r="I363" s="26"/>
      <c r="J363" s="21" t="s">
        <v>122</v>
      </c>
      <c r="K363" s="21" t="s">
        <v>274</v>
      </c>
      <c r="L363" s="21"/>
      <c r="M363" s="25"/>
      <c r="N363" s="25"/>
      <c r="O363" s="25"/>
      <c r="P363" s="25"/>
      <c r="Q363" s="25"/>
      <c r="R363" s="25"/>
      <c r="S363" s="25"/>
      <c r="T363" s="25"/>
      <c r="U363" s="25"/>
      <c r="V363" s="25"/>
      <c r="W363" s="25"/>
      <c r="X363" s="25"/>
      <c r="Y363" s="25"/>
      <c r="Z363" s="25"/>
      <c r="AA363" s="25"/>
      <c r="AB363" s="25"/>
      <c r="AC363" s="25"/>
      <c r="AD363" s="25"/>
      <c r="AE363" s="25"/>
      <c r="AF363" s="25"/>
      <c r="AG363" s="25"/>
      <c r="AH363" s="25"/>
      <c r="AI363" s="25"/>
      <c r="AJ363" s="25"/>
      <c r="AK363" s="25"/>
      <c r="AL363" s="25"/>
      <c r="AM363" s="25"/>
      <c r="AN363" s="25"/>
      <c r="AO363" s="25"/>
      <c r="AP363" s="25"/>
      <c r="AQ363" s="25"/>
      <c r="AR363" s="25"/>
      <c r="AS363" s="25"/>
      <c r="AT363" s="25"/>
    </row>
    <row r="364" spans="1:73" s="25" customFormat="1" x14ac:dyDescent="0.35">
      <c r="A364" s="18" t="s">
        <v>122</v>
      </c>
      <c r="B364" s="18" t="s">
        <v>3519</v>
      </c>
      <c r="C364" s="143" t="str">
        <f>IF(VLOOKUP(D364,Table16[[#All],[Player]:[2024 Card Info]],7,FALSE)&lt;&gt;"",VLOOKUP(D364,Table16[[#All],[Player]:[2024 Card Info]],7,FALSE),"")</f>
        <v>5-5-4</v>
      </c>
      <c r="D364" s="22" t="s">
        <v>963</v>
      </c>
      <c r="E364" s="23">
        <v>36559</v>
      </c>
      <c r="F364" s="24" t="s">
        <v>91</v>
      </c>
      <c r="G364" s="22" t="s">
        <v>295</v>
      </c>
      <c r="H364" s="26" t="s">
        <v>408</v>
      </c>
      <c r="I364" s="26"/>
      <c r="J364" s="18" t="s">
        <v>132</v>
      </c>
      <c r="K364" s="18" t="s">
        <v>131</v>
      </c>
      <c r="L364" s="18"/>
    </row>
    <row r="365" spans="1:73" s="19" customFormat="1" x14ac:dyDescent="0.35">
      <c r="A365" s="21" t="s">
        <v>3521</v>
      </c>
      <c r="B365" s="21" t="s">
        <v>3519</v>
      </c>
      <c r="C365" s="143" t="str">
        <f>IF(VLOOKUP(D365,Table16[[#All],[Player]:[2024 Card Info]],7,FALSE)&lt;&gt;"",VLOOKUP(D365,Table16[[#All],[Player]:[2024 Card Info]],7,FALSE),"")</f>
        <v>4-4-3</v>
      </c>
      <c r="D365" s="19" t="s">
        <v>966</v>
      </c>
      <c r="E365" s="20">
        <v>34228</v>
      </c>
      <c r="F365" s="19" t="s">
        <v>486</v>
      </c>
      <c r="G365" s="19" t="s">
        <v>406</v>
      </c>
      <c r="H365" s="26" t="s">
        <v>132</v>
      </c>
      <c r="I365" s="26"/>
      <c r="J365" s="21" t="s">
        <v>127</v>
      </c>
      <c r="K365" s="21" t="s">
        <v>471</v>
      </c>
      <c r="L365" s="21"/>
      <c r="N365" s="19" t="s">
        <v>132</v>
      </c>
      <c r="O365" s="19" t="s">
        <v>109</v>
      </c>
      <c r="P365" s="19" t="s">
        <v>79</v>
      </c>
      <c r="Q365" s="19" t="s">
        <v>169</v>
      </c>
    </row>
    <row r="366" spans="1:73" x14ac:dyDescent="0.35">
      <c r="A366" t="s">
        <v>3544</v>
      </c>
      <c r="B366" t="s">
        <v>109</v>
      </c>
      <c r="C366" s="144" t="str">
        <f>IF(VLOOKUP(D366,Table16[[#All],[Player]:[2024 Card Info]],7,FALSE)&lt;&gt;"",VLOOKUP(D366,Table16[[#All],[Player]:[2024 Card Info]],7,FALSE),"")</f>
        <v>4-3-3</v>
      </c>
      <c r="D366" t="s">
        <v>3942</v>
      </c>
      <c r="E366" s="40">
        <v>36895</v>
      </c>
      <c r="F366" t="s">
        <v>4139</v>
      </c>
      <c r="G366" s="19" t="s">
        <v>5138</v>
      </c>
      <c r="H366" t="str">
        <f>IF(ISBLANK(VLOOKUP(TRIM(D366),ALL_SOMIFA!$A$1:$V$2737,8,FALSE)),"",IF(ISERROR(VLOOKUP(TRIM(D366),ALL_SOMIFA!$A$1:$V$2737,8,FALSE))," ",VLOOKUP(TRIM(D366),ALL_SOMIFA!$A$1:$V$2737,8,FALSE)))</f>
        <v/>
      </c>
      <c r="I366" t="str">
        <f>IF(ISBLANK(VLOOKUP(TRIM(D366),ALL_SOMIFA!$A$1:$V$2737,9,FALSE)),"",IF(ISERROR(VLOOKUP(TRIM(D366),ALL_SOMIFA!$A$1:$V$2737,9,FALSE))," ",VLOOKUP(TRIM(D366),ALL_SOMIFA!$A$1:$V$2737,9,FALSE)))</f>
        <v/>
      </c>
      <c r="J366" t="str">
        <f>IF(ISBLANK(VLOOKUP(TRIM(D366),ALL_SOMIFA!$A$1:$V$2737,10,FALSE)),"",IF(ISERROR(VLOOKUP(TRIM(D366),ALL_SOMIFA!$A$1:$V$2737,10,FALSE))," ",VLOOKUP(TRIM(D366),ALL_SOMIFA!$A$1:$V$2737,10,FALSE)))</f>
        <v/>
      </c>
      <c r="K366" t="str">
        <f>IF(ISBLANK(VLOOKUP(TRIM(D366),ALL_SOMIFA!$A$1:$V$2737,11,FALSE)),"",IF(ISERROR(VLOOKUP(TRIM(D366),ALL_SOMIFA!$A$1:$V$2737,11,FALSE))," ",VLOOKUP(TRIM(D366),ALL_SOMIFA!$A$1:$V$2737,11,FALSE)))</f>
        <v/>
      </c>
      <c r="L366" t="str">
        <f>IF(ISBLANK(VLOOKUP(TRIM(D366),ALL_SOMIFA!$A$1:$V$2737,12,FALSE)),"",IF(ISERROR(VLOOKUP(TRIM(D366),ALL_SOMIFA!$A$1:$V$2737,12,FALSE))," ",VLOOKUP(TRIM(D366),ALL_SOMIFA!$A$1:$V$2737,12,FALSE)))</f>
        <v/>
      </c>
      <c r="M366" t="str">
        <f>IF(ISBLANK(VLOOKUP(TRIM(D366),ALL_SOMIFA!$A$1:$V$2737,13,FALSE)),"",IF(ISERROR(VLOOKUP(TRIM(D366),ALL_SOMIFA!$A$1:$V$2737,13,FALSE))," ",VLOOKUP(TRIM(D366),ALL_SOMIFA!$A$1:$V$2737,13,FALSE)))</f>
        <v/>
      </c>
      <c r="N366" t="str">
        <f>IF(ISBLANK(VLOOKUP(TRIM(D366),ALL_SOMIFA!$A$1:$V$2737,14,FALSE)),"",IF(ISERROR(VLOOKUP(TRIM(D366),ALL_SOMIFA!$A$1:$V$2737,14,FALSE))," ",VLOOKUP(TRIM(D366),ALL_SOMIFA!$A$1:$V$2737,14,FALSE)))</f>
        <v/>
      </c>
      <c r="O366" t="str">
        <f>IF(ISBLANK(VLOOKUP(TRIM(D366),ALL_SOMIFA!$A$1:$V$2737,15,FALSE)),"",IF(ISERROR(VLOOKUP(TRIM(D366),ALL_SOMIFA!$A$1:$V$2737,15,FALSE))," ",VLOOKUP(TRIM(D366),ALL_SOMIFA!$A$1:$V$2737,15,FALSE)))</f>
        <v/>
      </c>
      <c r="P366" t="str">
        <f>IF(ISBLANK(VLOOKUP(TRIM(D366),ALL_SOMIFA!$A$1:$V$2737,16,FALSE)),"",IF(ISERROR(VLOOKUP(TRIM(D366),ALL_SOMIFA!$A$1:$V$2737,16,FALSE))," ",VLOOKUP(TRIM(D366),ALL_SOMIFA!$A$1:$V$2737,16,FALSE)))</f>
        <v/>
      </c>
      <c r="Q366" t="str">
        <f>IF(ISBLANK(VLOOKUP(TRIM(D366),ALL_SOMIFA!$A$1:$V$2737,17,FALSE)),"",IF(ISERROR(VLOOKUP(TRIM(D366),ALL_SOMIFA!$A$1:$V$2737,17,FALSE))," ",VLOOKUP(TRIM(D366),ALL_SOMIFA!$A$1:$V$2737,17,FALSE)))</f>
        <v/>
      </c>
      <c r="R366" t="str">
        <f>IF(ISBLANK(VLOOKUP(TRIM(D366),ALL_SOMIFA!$A$1:$V$2737,18,FALSE)),"",IF(ISERROR(VLOOKUP(TRIM(D366),ALL_SOMIFA!$A$1:$V$2737,18,FALSE))," ",VLOOKUP(TRIM(D366),ALL_SOMIFA!$A$1:$V$2737,18,FALSE)))</f>
        <v/>
      </c>
      <c r="S366" t="str">
        <f>IF(ISBLANK(VLOOKUP(TRIM(D366),ALL_SOMIFA!$A$1:$V$2737,19,FALSE)),"",IF(ISERROR(VLOOKUP(TRIM(D366),ALL_SOMIFA!$A$1:$V$2737,19,FALSE))," ",VLOOKUP(TRIM(D366),ALL_SOMIFA!$A$1:$V$2737,19,FALSE)))</f>
        <v/>
      </c>
      <c r="T366" t="str">
        <f>IF(ISBLANK(VLOOKUP(TRIM(D366),ALL_SOMIFA!$A$1:$V$2737,20,FALSE)),"",IF(ISERROR(VLOOKUP(TRIM(D366),ALL_SOMIFA!$A$1:$V$2737,20,FALSE))," ",VLOOKUP(TRIM(D366),ALL_SOMIFA!$A$1:$V$2737,20,FALSE)))</f>
        <v/>
      </c>
      <c r="U366" t="str">
        <f>IF(ISBLANK(VLOOKUP(TRIM(D366),ALL_SOMIFA!$A$1:$V$2737,21,FALSE)),"",IF(ISERROR(VLOOKUP(TRIM(D366),ALL_SOMIFA!$A$1:$V$2737,21,FALSE))," ",VLOOKUP(TRIM(D366),ALL_SOMIFA!$A$1:$V$2737,21,FALSE)))</f>
        <v/>
      </c>
      <c r="V366" t="str">
        <f>IF(ISBLANK(VLOOKUP(TRIM(D366),ALL_SOMIFA!$A$1:$V$2737,22,FALSE)),"",IF(ISERROR(VLOOKUP(TRIM(D366),ALL_SOMIFA!$A$1:$V$2737,22,FALSE))," ",VLOOKUP(TRIM(D366),ALL_SOMIFA!$A$1:$V$2737,22,FALSE)))</f>
        <v/>
      </c>
    </row>
    <row r="367" spans="1:73" ht="12.75" customHeight="1" x14ac:dyDescent="0.35">
      <c r="A367" s="31" t="s">
        <v>3532</v>
      </c>
      <c r="B367" s="32" t="s">
        <v>339</v>
      </c>
      <c r="C367" s="144" t="str">
        <f>IF(VLOOKUP(D367,Table16[[#All],[Player]:[2024 Card Info]],7,FALSE)&lt;&gt;"",VLOOKUP(D367,Table16[[#All],[Player]:[2024 Card Info]],7,FALSE),"")</f>
        <v>4-3-3</v>
      </c>
      <c r="D367" s="19" t="s">
        <v>2476</v>
      </c>
      <c r="E367" s="27">
        <v>36983</v>
      </c>
      <c r="F367" s="28" t="s">
        <v>313</v>
      </c>
      <c r="G367" s="28" t="s">
        <v>230</v>
      </c>
      <c r="H367" s="26" t="s">
        <v>132</v>
      </c>
      <c r="I367" s="26"/>
      <c r="J367" s="33"/>
      <c r="K367" s="33"/>
      <c r="L367" s="33"/>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row>
    <row r="368" spans="1:73" x14ac:dyDescent="0.35">
      <c r="A368" s="21"/>
      <c r="B368" s="21"/>
      <c r="C368" s="143"/>
      <c r="D368" s="22"/>
      <c r="E368" s="23"/>
      <c r="F368" s="24"/>
      <c r="G368" s="22"/>
      <c r="H368"/>
      <c r="I368"/>
      <c r="J368" s="21"/>
      <c r="K368" s="21"/>
      <c r="L368" s="21"/>
      <c r="M368" s="25"/>
      <c r="N368" s="25"/>
      <c r="O368" s="25"/>
      <c r="P368" s="25"/>
      <c r="Q368" s="25"/>
      <c r="R368" s="25"/>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row>
    <row r="369" spans="1:73" s="19" customFormat="1" ht="12.75" customHeight="1" x14ac:dyDescent="0.35">
      <c r="A369" s="21" t="s">
        <v>153</v>
      </c>
      <c r="B369" s="21" t="s">
        <v>86</v>
      </c>
      <c r="C369" s="143" t="str">
        <f>IF(VLOOKUP(D369,Table16[[#All],[Player]:[2024 Card Info]],7,FALSE)&lt;&gt;"",VLOOKUP(D369,Table16[[#All],[Player]:[2024 Card Info]],7,FALSE),"")</f>
        <v>5  3-4-3</v>
      </c>
      <c r="D369" s="26" t="s">
        <v>970</v>
      </c>
      <c r="E369" s="27">
        <v>35510</v>
      </c>
      <c r="F369" s="26" t="s">
        <v>125</v>
      </c>
      <c r="G369" s="26" t="s">
        <v>458</v>
      </c>
      <c r="H369" s="26" t="s">
        <v>147</v>
      </c>
      <c r="I369" s="26" t="s">
        <v>3475</v>
      </c>
      <c r="J369" s="21" t="s">
        <v>153</v>
      </c>
      <c r="K369" s="21" t="s">
        <v>195</v>
      </c>
      <c r="L369" s="21" t="s">
        <v>155</v>
      </c>
      <c r="M369" s="26" t="s">
        <v>173</v>
      </c>
      <c r="N369" s="27"/>
      <c r="O369" s="27"/>
      <c r="P369" s="27"/>
      <c r="Q369" s="27"/>
      <c r="R369" s="29"/>
      <c r="S369" s="25"/>
      <c r="T369" s="25"/>
      <c r="U369" s="25"/>
      <c r="V369" s="25"/>
      <c r="W369" s="25"/>
      <c r="X369" s="25"/>
      <c r="Y369" s="25"/>
      <c r="Z369" s="25"/>
      <c r="AA369" s="25"/>
      <c r="AB369" s="25"/>
      <c r="AC369" s="25"/>
      <c r="AD369" s="25"/>
      <c r="AE369" s="25"/>
      <c r="AF369" s="25"/>
      <c r="AG369" s="25"/>
      <c r="AH369" s="25"/>
      <c r="AI369" s="25"/>
      <c r="AJ369" s="25"/>
      <c r="AK369" s="25"/>
      <c r="AL369" s="25"/>
      <c r="AM369" s="25"/>
      <c r="AN369" s="25"/>
      <c r="AO369" s="25"/>
      <c r="AP369" s="25"/>
      <c r="AQ369" s="25"/>
      <c r="AR369" s="25"/>
      <c r="AS369" s="25"/>
      <c r="AT369" s="25"/>
    </row>
    <row r="370" spans="1:73" s="19" customFormat="1" x14ac:dyDescent="0.35">
      <c r="A370" s="21" t="s">
        <v>1113</v>
      </c>
      <c r="B370" s="21" t="s">
        <v>500</v>
      </c>
      <c r="C370" s="143" t="str">
        <f>IF(VLOOKUP(D370,Table16[[#All],[Player]:[2024 Card Info]],7,FALSE)&lt;&gt;"",VLOOKUP(D370,Table16[[#All],[Player]:[2024 Card Info]],7,FALSE),"")</f>
        <v>4-0  3-3-0</v>
      </c>
      <c r="D370" s="26" t="s">
        <v>967</v>
      </c>
      <c r="E370" s="27">
        <v>35881</v>
      </c>
      <c r="F370" s="26" t="s">
        <v>457</v>
      </c>
      <c r="G370" s="26" t="s">
        <v>349</v>
      </c>
      <c r="H370" s="26" t="s">
        <v>153</v>
      </c>
      <c r="I370" s="26" t="s">
        <v>154</v>
      </c>
      <c r="J370" s="21" t="s">
        <v>156</v>
      </c>
      <c r="K370" s="21" t="s">
        <v>172</v>
      </c>
      <c r="L370" s="21" t="s">
        <v>173</v>
      </c>
      <c r="M370" s="26" t="s">
        <v>173</v>
      </c>
      <c r="N370" s="27"/>
      <c r="O370" s="27"/>
      <c r="P370" s="27"/>
      <c r="Q370" s="27"/>
      <c r="R370" s="29"/>
      <c r="S370" s="25"/>
      <c r="T370" s="25"/>
      <c r="U370" s="25"/>
      <c r="V370" s="25"/>
      <c r="W370" s="25"/>
      <c r="X370" s="25"/>
      <c r="Y370" s="25"/>
      <c r="Z370" s="25"/>
      <c r="AA370" s="25"/>
      <c r="AB370" s="25"/>
      <c r="AC370" s="25"/>
      <c r="AD370" s="25"/>
      <c r="AE370" s="25"/>
      <c r="AF370" s="25"/>
      <c r="AG370" s="25"/>
      <c r="AH370" s="25"/>
      <c r="AI370" s="25"/>
      <c r="AJ370" s="25"/>
      <c r="AK370" s="25"/>
      <c r="AL370" s="25"/>
      <c r="AM370" s="25"/>
      <c r="AN370" s="25"/>
      <c r="AO370" s="25"/>
      <c r="AP370" s="25"/>
      <c r="AQ370" s="25"/>
      <c r="AR370" s="25"/>
      <c r="AS370" s="25"/>
      <c r="AT370" s="25"/>
    </row>
    <row r="371" spans="1:73" s="19" customFormat="1" ht="12.75" customHeight="1" x14ac:dyDescent="0.35">
      <c r="A371" s="21" t="s">
        <v>150</v>
      </c>
      <c r="B371" s="21" t="s">
        <v>3520</v>
      </c>
      <c r="C371" s="143" t="str">
        <f>IF(VLOOKUP(D371,Table16[[#All],[Player]:[2024 Card Info]],7,FALSE)&lt;&gt;"",VLOOKUP(D371,Table16[[#All],[Player]:[2024 Card Info]],7,FALSE),"")</f>
        <v>0-3  3-3-0</v>
      </c>
      <c r="D371" s="26" t="s">
        <v>968</v>
      </c>
      <c r="E371" s="27">
        <v>35740</v>
      </c>
      <c r="F371" s="26" t="s">
        <v>457</v>
      </c>
      <c r="G371" s="26" t="s">
        <v>387</v>
      </c>
      <c r="H371" s="26" t="s">
        <v>156</v>
      </c>
      <c r="I371" s="26" t="s">
        <v>848</v>
      </c>
      <c r="J371" s="21" t="s">
        <v>147</v>
      </c>
      <c r="K371" s="21" t="s">
        <v>128</v>
      </c>
      <c r="L371" s="21" t="s">
        <v>969</v>
      </c>
      <c r="M371" s="26" t="s">
        <v>155</v>
      </c>
      <c r="N371" s="27"/>
      <c r="O371" s="27"/>
      <c r="P371" s="27"/>
      <c r="Q371" s="27"/>
      <c r="R371" s="29"/>
      <c r="S371" s="25"/>
      <c r="T371" s="25"/>
      <c r="U371" s="25"/>
      <c r="V371" s="25"/>
      <c r="W371" s="25"/>
      <c r="X371" s="25"/>
      <c r="Y371" s="25"/>
      <c r="Z371" s="25"/>
      <c r="AA371" s="25"/>
      <c r="AB371" s="25"/>
      <c r="AC371" s="25"/>
      <c r="AD371" s="25"/>
      <c r="AE371" s="25"/>
      <c r="AF371" s="25"/>
      <c r="AG371" s="25"/>
      <c r="AH371" s="25"/>
      <c r="AI371" s="25"/>
      <c r="AJ371" s="25"/>
      <c r="AK371" s="25"/>
      <c r="AL371" s="25"/>
      <c r="AM371" s="25"/>
      <c r="AN371" s="25"/>
      <c r="AO371" s="25"/>
      <c r="AP371" s="25"/>
      <c r="AQ371" s="25"/>
      <c r="AR371" s="25"/>
      <c r="AS371" s="25"/>
      <c r="AT371" s="25"/>
    </row>
    <row r="372" spans="1:73" s="19" customFormat="1" x14ac:dyDescent="0.35">
      <c r="A372" s="21"/>
      <c r="B372" s="21"/>
      <c r="C372" s="143"/>
      <c r="D372" s="26"/>
      <c r="E372" s="27"/>
      <c r="F372" s="26"/>
      <c r="G372" s="26"/>
      <c r="H372"/>
      <c r="I372"/>
      <c r="J372" s="21"/>
      <c r="K372" s="21"/>
      <c r="L372" s="21"/>
      <c r="M372" s="26"/>
      <c r="N372" s="27"/>
      <c r="O372" s="27"/>
      <c r="P372" s="27"/>
      <c r="Q372" s="27"/>
      <c r="R372" s="29"/>
      <c r="S372" s="25"/>
      <c r="T372" s="25"/>
      <c r="U372" s="25"/>
      <c r="V372" s="25"/>
      <c r="W372" s="25"/>
      <c r="X372" s="25"/>
      <c r="Y372" s="25"/>
      <c r="Z372" s="25"/>
      <c r="AA372" s="25"/>
      <c r="AB372" s="25"/>
      <c r="AC372" s="25"/>
      <c r="AD372" s="25"/>
      <c r="AE372" s="25"/>
      <c r="AF372" s="25"/>
      <c r="AG372" s="25"/>
      <c r="AH372" s="25"/>
      <c r="AI372" s="25"/>
      <c r="AJ372" s="25"/>
      <c r="AK372" s="25"/>
      <c r="AL372" s="25"/>
      <c r="AM372" s="25"/>
      <c r="AN372" s="25"/>
      <c r="AO372" s="25"/>
      <c r="AP372" s="25"/>
      <c r="AQ372" s="25"/>
      <c r="AR372" s="25"/>
      <c r="AS372" s="25"/>
      <c r="AT372" s="25"/>
    </row>
    <row r="373" spans="1:73" s="25" customFormat="1" ht="12.75" customHeight="1" x14ac:dyDescent="0.35">
      <c r="A373" s="18" t="s">
        <v>1134</v>
      </c>
      <c r="B373" s="18" t="s">
        <v>143</v>
      </c>
      <c r="C373" s="143" t="str">
        <f>IF(VLOOKUP(D373,Table16[[#All],[Player]:[2024 Card Info]],7,FALSE)&lt;&gt;"",VLOOKUP(D373,Table16[[#All],[Player]:[2024 Card Info]],7,FALSE),"")</f>
        <v>5-7/4-7</v>
      </c>
      <c r="D373" s="22" t="s">
        <v>971</v>
      </c>
      <c r="E373" s="23">
        <v>36984</v>
      </c>
      <c r="F373" s="24" t="s">
        <v>972</v>
      </c>
      <c r="G373" s="22" t="s">
        <v>946</v>
      </c>
      <c r="H373" s="26" t="s">
        <v>192</v>
      </c>
      <c r="I373" s="26" t="s">
        <v>440</v>
      </c>
      <c r="J373" s="18" t="s">
        <v>205</v>
      </c>
      <c r="K373" s="18" t="s">
        <v>142</v>
      </c>
      <c r="L373" s="18" t="s">
        <v>191</v>
      </c>
    </row>
    <row r="374" spans="1:73" s="19" customFormat="1" ht="12.75" customHeight="1" x14ac:dyDescent="0.35">
      <c r="A374" s="21" t="s">
        <v>198</v>
      </c>
      <c r="B374" s="21" t="s">
        <v>3531</v>
      </c>
      <c r="C374" s="143" t="str">
        <f>IF(VLOOKUP(D374,Table16[[#All],[Player]:[2024 Card Info]],7,FALSE)&lt;&gt;"",VLOOKUP(D374,Table16[[#All],[Player]:[2024 Card Info]],7,FALSE),"")</f>
        <v>5-7</v>
      </c>
      <c r="D374" s="26" t="s">
        <v>986</v>
      </c>
      <c r="E374" s="27">
        <v>36328</v>
      </c>
      <c r="F374" s="26" t="s">
        <v>987</v>
      </c>
      <c r="G374" s="26" t="s">
        <v>241</v>
      </c>
      <c r="H374" s="26" t="s">
        <v>211</v>
      </c>
      <c r="I374" s="26"/>
      <c r="J374" s="21" t="s">
        <v>169</v>
      </c>
      <c r="K374" s="21"/>
      <c r="L374" s="21"/>
      <c r="M374" s="26" t="s">
        <v>185</v>
      </c>
      <c r="N374" s="27"/>
      <c r="O374" s="27"/>
      <c r="P374" s="27"/>
      <c r="Q374" s="27"/>
      <c r="R374" s="29"/>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row>
    <row r="375" spans="1:73" s="19" customFormat="1" ht="12.75" customHeight="1" x14ac:dyDescent="0.35">
      <c r="A375" s="21" t="s">
        <v>211</v>
      </c>
      <c r="B375" s="21" t="s">
        <v>500</v>
      </c>
      <c r="C375" s="143" t="str">
        <f>IF(VLOOKUP(D375,Table16[[#All],[Player]:[2024 Card Info]],7,FALSE)&lt;&gt;"",VLOOKUP(D375,Table16[[#All],[Player]:[2024 Card Info]],7,FALSE),"")</f>
        <v>5-4</v>
      </c>
      <c r="D375" s="19" t="s">
        <v>973</v>
      </c>
      <c r="E375" s="20">
        <v>35149</v>
      </c>
      <c r="F375" s="19" t="s">
        <v>425</v>
      </c>
      <c r="G375" s="19" t="s">
        <v>425</v>
      </c>
      <c r="H375" s="26" t="s">
        <v>177</v>
      </c>
      <c r="I375" s="26" t="s">
        <v>212</v>
      </c>
      <c r="J375" s="21" t="s">
        <v>974</v>
      </c>
      <c r="K375" s="21" t="s">
        <v>172</v>
      </c>
      <c r="L375" s="21" t="s">
        <v>263</v>
      </c>
      <c r="M375" s="19" t="s">
        <v>440</v>
      </c>
      <c r="N375" s="19" t="s">
        <v>211</v>
      </c>
      <c r="O375" s="19" t="s">
        <v>500</v>
      </c>
      <c r="P375" s="19" t="s">
        <v>433</v>
      </c>
      <c r="Q375" s="19" t="s">
        <v>211</v>
      </c>
      <c r="R375" s="19" t="s">
        <v>172</v>
      </c>
      <c r="S375" s="19" t="s">
        <v>212</v>
      </c>
      <c r="T375" s="19" t="s">
        <v>211</v>
      </c>
      <c r="U375" s="19" t="s">
        <v>172</v>
      </c>
      <c r="V375" s="19" t="s">
        <v>201</v>
      </c>
      <c r="W375" s="19">
        <v>0</v>
      </c>
      <c r="X375" s="19">
        <v>0</v>
      </c>
      <c r="Y375" s="19">
        <v>0</v>
      </c>
      <c r="AC375" s="19">
        <v>0</v>
      </c>
      <c r="AD375" s="19">
        <v>0</v>
      </c>
      <c r="AE375" s="19">
        <v>0</v>
      </c>
      <c r="AF375" s="19">
        <v>0</v>
      </c>
      <c r="AG375" s="19">
        <v>0</v>
      </c>
      <c r="AH375" s="19">
        <v>0</v>
      </c>
      <c r="AI375" s="19">
        <v>0</v>
      </c>
      <c r="AJ375" s="19">
        <v>0</v>
      </c>
      <c r="AK375" s="19">
        <v>0</v>
      </c>
      <c r="AL375" s="19">
        <v>0</v>
      </c>
      <c r="AM375" s="19">
        <v>0</v>
      </c>
      <c r="AN375" s="19">
        <v>0</v>
      </c>
      <c r="AO375" s="19">
        <v>0</v>
      </c>
      <c r="AP375" s="19">
        <v>0</v>
      </c>
      <c r="AQ375" s="19">
        <v>0</v>
      </c>
      <c r="AR375" s="19">
        <v>0</v>
      </c>
      <c r="AS375" s="19">
        <v>0</v>
      </c>
      <c r="AT375" s="19">
        <v>0</v>
      </c>
    </row>
    <row r="376" spans="1:73" x14ac:dyDescent="0.35">
      <c r="A376" s="21" t="s">
        <v>177</v>
      </c>
      <c r="B376" s="21" t="s">
        <v>1315</v>
      </c>
      <c r="C376" s="143" t="str">
        <f>IF(VLOOKUP(D376,Table16[[#All],[Player]:[2024 Card Info]],7,FALSE)&lt;&gt;"",VLOOKUP(D376,Table16[[#All],[Player]:[2024 Card Info]],7,FALSE),"")</f>
        <v>4-4</v>
      </c>
      <c r="D376" s="19" t="s">
        <v>975</v>
      </c>
      <c r="E376" s="20">
        <v>35562</v>
      </c>
      <c r="F376" s="19" t="s">
        <v>425</v>
      </c>
      <c r="G376" s="19" t="s">
        <v>303</v>
      </c>
      <c r="H376" s="26" t="s">
        <v>205</v>
      </c>
      <c r="I376" s="26" t="s">
        <v>181</v>
      </c>
      <c r="J376" s="21" t="s">
        <v>177</v>
      </c>
      <c r="K376" s="21" t="s">
        <v>109</v>
      </c>
      <c r="L376" s="21" t="s">
        <v>440</v>
      </c>
      <c r="M376" s="19" t="s">
        <v>430</v>
      </c>
      <c r="N376" s="19" t="s">
        <v>192</v>
      </c>
      <c r="O376" s="19" t="s">
        <v>143</v>
      </c>
      <c r="P376" s="19" t="s">
        <v>180</v>
      </c>
      <c r="Q376" s="19" t="s">
        <v>192</v>
      </c>
      <c r="R376" s="19" t="s">
        <v>142</v>
      </c>
      <c r="S376" s="19" t="s">
        <v>254</v>
      </c>
      <c r="T376" s="19" t="s">
        <v>744</v>
      </c>
      <c r="U376" s="19" t="s">
        <v>142</v>
      </c>
      <c r="V376" s="19" t="s">
        <v>231</v>
      </c>
      <c r="W376" s="19">
        <v>0</v>
      </c>
      <c r="X376" s="19">
        <v>0</v>
      </c>
      <c r="Y376" s="19">
        <v>0</v>
      </c>
      <c r="Z376" s="19"/>
      <c r="AA376" s="19"/>
      <c r="AB376" s="19"/>
      <c r="AC376" s="19">
        <v>0</v>
      </c>
      <c r="AD376" s="19">
        <v>0</v>
      </c>
      <c r="AE376" s="19">
        <v>0</v>
      </c>
      <c r="AF376" s="19"/>
      <c r="AG376" s="19"/>
      <c r="AH376" s="19"/>
      <c r="AI376" s="19"/>
      <c r="AJ376" s="19"/>
      <c r="AK376" s="19"/>
      <c r="AL376" s="19">
        <v>0</v>
      </c>
      <c r="AM376" s="19">
        <v>0</v>
      </c>
      <c r="AN376" s="19">
        <v>0</v>
      </c>
      <c r="AO376" s="19">
        <v>0</v>
      </c>
      <c r="AP376" s="19">
        <v>0</v>
      </c>
      <c r="AQ376" s="19">
        <v>0</v>
      </c>
      <c r="AR376" s="19">
        <v>0</v>
      </c>
      <c r="AS376" s="19">
        <v>0</v>
      </c>
      <c r="AT376" s="19">
        <v>0</v>
      </c>
    </row>
    <row r="377" spans="1:73" s="25" customFormat="1" x14ac:dyDescent="0.35">
      <c r="A377" s="21" t="s">
        <v>2419</v>
      </c>
      <c r="B377" s="21" t="s">
        <v>318</v>
      </c>
      <c r="C377" s="143" t="str">
        <f>IF(VLOOKUP(D377,Table16[[#All],[Player]:[2024 Card Info]],7,FALSE)&lt;&gt;"",VLOOKUP(D377,Table16[[#All],[Player]:[2024 Card Info]],7,FALSE),"")</f>
        <v>4-0/4-0  3-3-0</v>
      </c>
      <c r="D377" s="26" t="s">
        <v>977</v>
      </c>
      <c r="E377" s="27">
        <v>35804</v>
      </c>
      <c r="F377" s="26" t="s">
        <v>566</v>
      </c>
      <c r="G377" s="26" t="s">
        <v>349</v>
      </c>
      <c r="H377" s="26" t="s">
        <v>198</v>
      </c>
      <c r="I377" s="26" t="s">
        <v>264</v>
      </c>
      <c r="J377" s="21" t="s">
        <v>220</v>
      </c>
      <c r="K377" s="21" t="s">
        <v>252</v>
      </c>
      <c r="L377" s="21" t="s">
        <v>231</v>
      </c>
      <c r="M377" s="26" t="s">
        <v>231</v>
      </c>
      <c r="N377" s="27"/>
      <c r="O377" s="27"/>
      <c r="P377" s="27"/>
      <c r="Q377" s="27"/>
      <c r="R377" s="29"/>
      <c r="AU377"/>
      <c r="AV377"/>
      <c r="AW377"/>
      <c r="AX377"/>
      <c r="AY377"/>
      <c r="AZ377"/>
      <c r="BA377"/>
      <c r="BB377"/>
      <c r="BC377"/>
      <c r="BD377"/>
      <c r="BE377"/>
      <c r="BF377"/>
      <c r="BG377"/>
      <c r="BH377"/>
      <c r="BI377"/>
      <c r="BJ377"/>
      <c r="BK377"/>
      <c r="BL377"/>
      <c r="BM377"/>
      <c r="BN377"/>
      <c r="BO377"/>
      <c r="BP377"/>
      <c r="BQ377"/>
      <c r="BR377"/>
      <c r="BS377"/>
      <c r="BT377"/>
      <c r="BU377"/>
    </row>
    <row r="378" spans="1:73" x14ac:dyDescent="0.35">
      <c r="A378" s="18" t="s">
        <v>205</v>
      </c>
      <c r="B378" s="18" t="s">
        <v>3525</v>
      </c>
      <c r="C378" s="143" t="str">
        <f>IF(VLOOKUP(D378,Table16[[#All],[Player]:[2024 Card Info]],7,FALSE)&lt;&gt;"",VLOOKUP(D378,Table16[[#All],[Player]:[2024 Card Info]],7,FALSE),"")</f>
        <v>0-7</v>
      </c>
      <c r="D378" s="19" t="s">
        <v>3574</v>
      </c>
      <c r="E378" s="20">
        <v>35187</v>
      </c>
      <c r="F378" s="19" t="s">
        <v>140</v>
      </c>
      <c r="G378" s="19" t="s">
        <v>425</v>
      </c>
      <c r="H378" s="26" t="s">
        <v>220</v>
      </c>
      <c r="I378" s="26" t="s">
        <v>4284</v>
      </c>
      <c r="J378" s="18" t="s">
        <v>205</v>
      </c>
      <c r="K378" s="18" t="s">
        <v>326</v>
      </c>
      <c r="L378" s="18" t="s">
        <v>181</v>
      </c>
      <c r="M378" s="19" t="s">
        <v>207</v>
      </c>
      <c r="N378" s="19" t="s">
        <v>205</v>
      </c>
      <c r="O378" s="19" t="s">
        <v>193</v>
      </c>
      <c r="P378" s="19" t="s">
        <v>875</v>
      </c>
      <c r="Q378" s="19" t="s">
        <v>211</v>
      </c>
      <c r="R378" s="19" t="s">
        <v>195</v>
      </c>
      <c r="S378" s="19" t="s">
        <v>201</v>
      </c>
      <c r="T378" s="19" t="s">
        <v>211</v>
      </c>
      <c r="U378" s="19" t="s">
        <v>195</v>
      </c>
      <c r="V378" s="19" t="s">
        <v>201</v>
      </c>
      <c r="W378" s="19">
        <v>0</v>
      </c>
      <c r="X378" s="19">
        <v>0</v>
      </c>
      <c r="Y378" s="19">
        <v>0</v>
      </c>
      <c r="Z378" s="19"/>
      <c r="AA378" s="19"/>
      <c r="AB378" s="19"/>
      <c r="AC378" s="19">
        <v>0</v>
      </c>
      <c r="AD378" s="19">
        <v>0</v>
      </c>
      <c r="AE378" s="19">
        <v>0</v>
      </c>
      <c r="AF378" s="19">
        <v>0</v>
      </c>
      <c r="AG378" s="19">
        <v>0</v>
      </c>
      <c r="AH378" s="19">
        <v>0</v>
      </c>
      <c r="AI378" s="19">
        <v>0</v>
      </c>
      <c r="AJ378" s="19">
        <v>0</v>
      </c>
      <c r="AK378" s="19">
        <v>0</v>
      </c>
      <c r="AL378" s="19">
        <v>0</v>
      </c>
      <c r="AM378" s="19">
        <v>0</v>
      </c>
      <c r="AN378" s="19">
        <v>0</v>
      </c>
      <c r="AO378" s="19">
        <v>0</v>
      </c>
      <c r="AP378" s="19">
        <v>0</v>
      </c>
      <c r="AQ378" s="19">
        <v>0</v>
      </c>
      <c r="AR378" s="19">
        <v>0</v>
      </c>
      <c r="AS378" s="19">
        <v>0</v>
      </c>
      <c r="AT378" s="19">
        <v>0</v>
      </c>
      <c r="AU378" s="25"/>
      <c r="AV378" s="25"/>
      <c r="AW378" s="25"/>
      <c r="AX378" s="25"/>
      <c r="AY378" s="25"/>
      <c r="AZ378" s="25"/>
      <c r="BA378" s="25"/>
      <c r="BB378" s="25"/>
      <c r="BC378" s="25"/>
      <c r="BD378" s="25"/>
      <c r="BE378" s="25"/>
      <c r="BF378" s="25"/>
      <c r="BG378" s="25"/>
      <c r="BH378" s="25"/>
      <c r="BI378" s="25"/>
      <c r="BJ378" s="25"/>
      <c r="BK378" s="25"/>
      <c r="BL378" s="25"/>
      <c r="BM378" s="25"/>
      <c r="BN378" s="25"/>
      <c r="BO378" s="25"/>
      <c r="BP378" s="25"/>
      <c r="BQ378" s="25"/>
      <c r="BR378" s="25"/>
      <c r="BS378" s="25"/>
      <c r="BT378" s="25"/>
      <c r="BU378" s="25"/>
    </row>
    <row r="379" spans="1:73" x14ac:dyDescent="0.35">
      <c r="A379" s="21" t="s">
        <v>211</v>
      </c>
      <c r="B379" s="21" t="s">
        <v>452</v>
      </c>
      <c r="C379" s="143" t="str">
        <f>IF(VLOOKUP(D379,Table16[[#All],[Player]:[2024 Card Info]],7,FALSE)&lt;&gt;"",VLOOKUP(D379,Table16[[#All],[Player]:[2024 Card Info]],7,FALSE),"")</f>
        <v>0-3</v>
      </c>
      <c r="D379" s="22" t="s">
        <v>980</v>
      </c>
      <c r="E379" s="23">
        <v>36418</v>
      </c>
      <c r="F379" s="24" t="s">
        <v>171</v>
      </c>
      <c r="G379" s="22" t="s">
        <v>83</v>
      </c>
      <c r="H379" s="26" t="s">
        <v>192</v>
      </c>
      <c r="I379" s="26" t="s">
        <v>231</v>
      </c>
      <c r="J379" s="21" t="s">
        <v>211</v>
      </c>
      <c r="K379" s="21" t="s">
        <v>268</v>
      </c>
      <c r="L379" s="21" t="s">
        <v>185</v>
      </c>
      <c r="M379" s="25"/>
      <c r="N379" s="25"/>
      <c r="O379" s="25"/>
      <c r="P379" s="25"/>
      <c r="Q379" s="25"/>
      <c r="R379" s="25"/>
      <c r="S379" s="25"/>
      <c r="T379" s="25"/>
      <c r="U379" s="25"/>
      <c r="V379" s="25"/>
      <c r="W379" s="25"/>
      <c r="X379" s="25"/>
      <c r="Y379" s="25"/>
      <c r="Z379" s="25"/>
      <c r="AA379" s="25"/>
      <c r="AB379" s="25"/>
      <c r="AC379" s="25"/>
      <c r="AD379" s="25"/>
      <c r="AE379" s="25"/>
      <c r="AF379" s="25"/>
      <c r="AG379" s="25"/>
      <c r="AH379" s="25"/>
      <c r="AI379" s="25"/>
      <c r="AJ379" s="25"/>
      <c r="AK379" s="25"/>
      <c r="AL379" s="25"/>
      <c r="AM379" s="25"/>
      <c r="AN379" s="25"/>
      <c r="AO379" s="25"/>
      <c r="AP379" s="25"/>
      <c r="AQ379" s="25"/>
      <c r="AR379" s="25"/>
      <c r="AS379" s="25"/>
      <c r="AT379" s="25"/>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row>
    <row r="380" spans="1:73" s="19" customFormat="1" x14ac:dyDescent="0.35">
      <c r="A380" s="21" t="s">
        <v>461</v>
      </c>
      <c r="B380" s="21" t="s">
        <v>86</v>
      </c>
      <c r="C380" s="143" t="str">
        <f>IF(VLOOKUP(D380,Table16[[#All],[Player]:[2024 Card Info]],7,FALSE)&lt;&gt;"",VLOOKUP(D380,Table16[[#All],[Player]:[2024 Card Info]],7,FALSE),"")</f>
        <v>0-0</v>
      </c>
      <c r="D380" s="22" t="s">
        <v>976</v>
      </c>
      <c r="E380" s="23">
        <v>36202</v>
      </c>
      <c r="F380" s="24" t="s">
        <v>84</v>
      </c>
      <c r="G380" s="22" t="s">
        <v>171</v>
      </c>
      <c r="H380" s="26" t="s">
        <v>744</v>
      </c>
      <c r="I380" s="26" t="s">
        <v>185</v>
      </c>
      <c r="J380" s="21" t="s">
        <v>198</v>
      </c>
      <c r="K380" s="21" t="s">
        <v>86</v>
      </c>
      <c r="L380" s="21" t="s">
        <v>185</v>
      </c>
      <c r="M380" s="25"/>
      <c r="N380" s="25"/>
      <c r="O380" s="25"/>
      <c r="P380" s="25"/>
      <c r="Q380" s="25"/>
      <c r="R380" s="25"/>
      <c r="S380" s="25"/>
      <c r="T380" s="25"/>
      <c r="U380" s="25"/>
      <c r="V380" s="25"/>
      <c r="W380" s="25"/>
      <c r="X380" s="25"/>
      <c r="Y380" s="25"/>
      <c r="Z380" s="25"/>
      <c r="AA380" s="25"/>
      <c r="AB380" s="25"/>
      <c r="AC380" s="25"/>
      <c r="AD380" s="25"/>
      <c r="AE380" s="25"/>
      <c r="AF380" s="25"/>
      <c r="AG380" s="25"/>
      <c r="AH380" s="25"/>
      <c r="AI380" s="25"/>
      <c r="AJ380" s="25"/>
      <c r="AK380" s="25"/>
      <c r="AL380" s="25"/>
      <c r="AM380" s="25"/>
      <c r="AN380" s="25"/>
      <c r="AO380" s="25"/>
      <c r="AP380" s="25"/>
      <c r="AQ380" s="25"/>
      <c r="AR380" s="25"/>
      <c r="AS380" s="25"/>
      <c r="AT380" s="25"/>
      <c r="AU380"/>
      <c r="AV380"/>
      <c r="AW380"/>
      <c r="AX380"/>
      <c r="AY380"/>
      <c r="AZ380"/>
      <c r="BA380"/>
      <c r="BB380"/>
      <c r="BC380"/>
      <c r="BD380"/>
      <c r="BE380"/>
      <c r="BF380"/>
      <c r="BG380"/>
      <c r="BH380"/>
      <c r="BI380"/>
      <c r="BJ380"/>
      <c r="BK380"/>
      <c r="BL380"/>
      <c r="BM380"/>
      <c r="BN380"/>
      <c r="BO380"/>
      <c r="BP380"/>
      <c r="BQ380"/>
      <c r="BR380"/>
      <c r="BS380"/>
      <c r="BT380"/>
      <c r="BU380"/>
    </row>
    <row r="381" spans="1:73" s="19" customFormat="1" ht="12.75" customHeight="1" x14ac:dyDescent="0.35">
      <c r="A381" s="21" t="s">
        <v>220</v>
      </c>
      <c r="B381" s="21" t="s">
        <v>1124</v>
      </c>
      <c r="C381" s="143" t="str">
        <f>IF(VLOOKUP(D381,Table16[[#All],[Player]:[2024 Card Info]],7,FALSE)&lt;&gt;"",VLOOKUP(D381,Table16[[#All],[Player]:[2024 Card Info]],7,FALSE),"")</f>
        <v>0-0</v>
      </c>
      <c r="D381" s="19" t="s">
        <v>978</v>
      </c>
      <c r="E381" s="20">
        <v>34740</v>
      </c>
      <c r="F381" s="19" t="s">
        <v>720</v>
      </c>
      <c r="G381" s="19" t="s">
        <v>979</v>
      </c>
      <c r="H381" s="26" t="s">
        <v>461</v>
      </c>
      <c r="I381" s="26" t="s">
        <v>186</v>
      </c>
      <c r="J381" s="21" t="s">
        <v>192</v>
      </c>
      <c r="K381" s="21" t="s">
        <v>94</v>
      </c>
      <c r="L381" s="21" t="s">
        <v>208</v>
      </c>
      <c r="M381" s="19" t="s">
        <v>231</v>
      </c>
      <c r="N381" s="19" t="s">
        <v>211</v>
      </c>
      <c r="O381" s="19" t="s">
        <v>116</v>
      </c>
      <c r="P381" s="19" t="s">
        <v>261</v>
      </c>
      <c r="Q381" s="19" t="s">
        <v>211</v>
      </c>
      <c r="R381" s="19" t="s">
        <v>116</v>
      </c>
      <c r="S381" s="19" t="s">
        <v>264</v>
      </c>
      <c r="T381" s="19" t="s">
        <v>744</v>
      </c>
      <c r="U381" s="19" t="s">
        <v>116</v>
      </c>
      <c r="V381" s="19" t="s">
        <v>488</v>
      </c>
      <c r="W381" s="19" t="s">
        <v>220</v>
      </c>
      <c r="X381" s="19" t="s">
        <v>116</v>
      </c>
      <c r="Y381" s="19" t="s">
        <v>231</v>
      </c>
      <c r="AC381" s="19">
        <v>0</v>
      </c>
      <c r="AD381" s="19">
        <v>0</v>
      </c>
      <c r="AE381" s="19">
        <v>0</v>
      </c>
      <c r="AL381" s="19">
        <v>0</v>
      </c>
      <c r="AM381" s="19">
        <v>0</v>
      </c>
      <c r="AN381" s="19">
        <v>0</v>
      </c>
      <c r="AO381" s="19">
        <v>0</v>
      </c>
      <c r="AP381" s="19">
        <v>0</v>
      </c>
      <c r="AQ381" s="19">
        <v>0</v>
      </c>
      <c r="AR381" s="19">
        <v>0</v>
      </c>
      <c r="AS381" s="19">
        <v>0</v>
      </c>
      <c r="AT381" s="19">
        <v>0</v>
      </c>
    </row>
    <row r="382" spans="1:73" x14ac:dyDescent="0.35">
      <c r="A382" t="s">
        <v>177</v>
      </c>
      <c r="B382" t="s">
        <v>1315</v>
      </c>
      <c r="C382" s="143" t="str">
        <f>IF(VLOOKUP(D382,Table16[[#All],[Player]:[2024 Card Info]],7,FALSE)&lt;&gt;"",VLOOKUP(D382,Table16[[#All],[Player]:[2024 Card Info]],7,FALSE),"")</f>
        <v>0-0</v>
      </c>
      <c r="D382" t="s">
        <v>3812</v>
      </c>
      <c r="E382" s="40">
        <v>36451</v>
      </c>
      <c r="F382" t="s">
        <v>3960</v>
      </c>
      <c r="G382" s="19" t="s">
        <v>5136</v>
      </c>
      <c r="H382" t="str">
        <f>IF(ISBLANK(VLOOKUP(TRIM(D382),ALL_SOMIFA!$A$1:$V$2737,8,FALSE)),"",IF(ISERROR(VLOOKUP(TRIM(D382),ALL_SOMIFA!$A$1:$V$2737,8,FALSE))," ",VLOOKUP(TRIM(D382),ALL_SOMIFA!$A$1:$V$2737,8,FALSE)))</f>
        <v/>
      </c>
      <c r="I382" t="str">
        <f>IF(ISBLANK(VLOOKUP(TRIM(D382),ALL_SOMIFA!$A$1:$V$2737,9,FALSE)),"",IF(ISERROR(VLOOKUP(TRIM(D382),ALL_SOMIFA!$A$1:$V$2737,9,FALSE))," ",VLOOKUP(TRIM(D382),ALL_SOMIFA!$A$1:$V$2737,9,FALSE)))</f>
        <v/>
      </c>
      <c r="J382" t="str">
        <f>IF(ISBLANK(VLOOKUP(TRIM(D382),ALL_SOMIFA!$A$1:$V$2737,10,FALSE)),"",IF(ISERROR(VLOOKUP(TRIM(D382),ALL_SOMIFA!$A$1:$V$2737,10,FALSE))," ",VLOOKUP(TRIM(D382),ALL_SOMIFA!$A$1:$V$2737,10,FALSE)))</f>
        <v/>
      </c>
      <c r="K382" t="str">
        <f>IF(ISBLANK(VLOOKUP(TRIM(D382),ALL_SOMIFA!$A$1:$V$2737,11,FALSE)),"",IF(ISERROR(VLOOKUP(TRIM(D382),ALL_SOMIFA!$A$1:$V$2737,11,FALSE))," ",VLOOKUP(TRIM(D382),ALL_SOMIFA!$A$1:$V$2737,11,FALSE)))</f>
        <v/>
      </c>
      <c r="L382" t="str">
        <f>IF(ISBLANK(VLOOKUP(TRIM(D382),ALL_SOMIFA!$A$1:$V$2737,12,FALSE)),"",IF(ISERROR(VLOOKUP(TRIM(D382),ALL_SOMIFA!$A$1:$V$2737,12,FALSE))," ",VLOOKUP(TRIM(D382),ALL_SOMIFA!$A$1:$V$2737,12,FALSE)))</f>
        <v/>
      </c>
      <c r="M382" t="str">
        <f>IF(ISBLANK(VLOOKUP(TRIM(D382),ALL_SOMIFA!$A$1:$V$2737,13,FALSE)),"",IF(ISERROR(VLOOKUP(TRIM(D382),ALL_SOMIFA!$A$1:$V$2737,13,FALSE))," ",VLOOKUP(TRIM(D382),ALL_SOMIFA!$A$1:$V$2737,13,FALSE)))</f>
        <v/>
      </c>
      <c r="N382" t="str">
        <f>IF(ISBLANK(VLOOKUP(TRIM(D382),ALL_SOMIFA!$A$1:$V$2737,14,FALSE)),"",IF(ISERROR(VLOOKUP(TRIM(D382),ALL_SOMIFA!$A$1:$V$2737,14,FALSE))," ",VLOOKUP(TRIM(D382),ALL_SOMIFA!$A$1:$V$2737,14,FALSE)))</f>
        <v/>
      </c>
      <c r="O382" t="str">
        <f>IF(ISBLANK(VLOOKUP(TRIM(D382),ALL_SOMIFA!$A$1:$V$2737,15,FALSE)),"",IF(ISERROR(VLOOKUP(TRIM(D382),ALL_SOMIFA!$A$1:$V$2737,15,FALSE))," ",VLOOKUP(TRIM(D382),ALL_SOMIFA!$A$1:$V$2737,15,FALSE)))</f>
        <v/>
      </c>
      <c r="P382" t="str">
        <f>IF(ISBLANK(VLOOKUP(TRIM(D382),ALL_SOMIFA!$A$1:$V$2737,16,FALSE)),"",IF(ISERROR(VLOOKUP(TRIM(D382),ALL_SOMIFA!$A$1:$V$2737,16,FALSE))," ",VLOOKUP(TRIM(D382),ALL_SOMIFA!$A$1:$V$2737,16,FALSE)))</f>
        <v/>
      </c>
      <c r="Q382" t="str">
        <f>IF(ISBLANK(VLOOKUP(TRIM(D382),ALL_SOMIFA!$A$1:$V$2737,17,FALSE)),"",IF(ISERROR(VLOOKUP(TRIM(D382),ALL_SOMIFA!$A$1:$V$2737,17,FALSE))," ",VLOOKUP(TRIM(D382),ALL_SOMIFA!$A$1:$V$2737,17,FALSE)))</f>
        <v/>
      </c>
      <c r="R382" t="str">
        <f>IF(ISBLANK(VLOOKUP(TRIM(D382),ALL_SOMIFA!$A$1:$V$2737,18,FALSE)),"",IF(ISERROR(VLOOKUP(TRIM(D382),ALL_SOMIFA!$A$1:$V$2737,18,FALSE))," ",VLOOKUP(TRIM(D382),ALL_SOMIFA!$A$1:$V$2737,18,FALSE)))</f>
        <v/>
      </c>
      <c r="S382" t="str">
        <f>IF(ISBLANK(VLOOKUP(TRIM(D382),ALL_SOMIFA!$A$1:$V$2737,19,FALSE)),"",IF(ISERROR(VLOOKUP(TRIM(D382),ALL_SOMIFA!$A$1:$V$2737,19,FALSE))," ",VLOOKUP(TRIM(D382),ALL_SOMIFA!$A$1:$V$2737,19,FALSE)))</f>
        <v/>
      </c>
      <c r="T382" t="str">
        <f>IF(ISBLANK(VLOOKUP(TRIM(D382),ALL_SOMIFA!$A$1:$V$2737,20,FALSE)),"",IF(ISERROR(VLOOKUP(TRIM(D382),ALL_SOMIFA!$A$1:$V$2737,20,FALSE))," ",VLOOKUP(TRIM(D382),ALL_SOMIFA!$A$1:$V$2737,20,FALSE)))</f>
        <v/>
      </c>
      <c r="U382" t="str">
        <f>IF(ISBLANK(VLOOKUP(TRIM(D382),ALL_SOMIFA!$A$1:$V$2737,21,FALSE)),"",IF(ISERROR(VLOOKUP(TRIM(D382),ALL_SOMIFA!$A$1:$V$2737,21,FALSE))," ",VLOOKUP(TRIM(D382),ALL_SOMIFA!$A$1:$V$2737,21,FALSE)))</f>
        <v/>
      </c>
      <c r="V382" t="str">
        <f>IF(ISBLANK(VLOOKUP(TRIM(D382),ALL_SOMIFA!$A$1:$V$2737,22,FALSE)),"",IF(ISERROR(VLOOKUP(TRIM(D382),ALL_SOMIFA!$A$1:$V$2737,22,FALSE))," ",VLOOKUP(TRIM(D382),ALL_SOMIFA!$A$1:$V$2737,22,FALSE)))</f>
        <v/>
      </c>
    </row>
    <row r="383" spans="1:73" s="19" customFormat="1" x14ac:dyDescent="0.35">
      <c r="A383" s="18" t="s">
        <v>169</v>
      </c>
      <c r="B383" s="18"/>
      <c r="C383" s="143"/>
      <c r="D383" s="19" t="s">
        <v>983</v>
      </c>
      <c r="E383" s="20">
        <v>34960</v>
      </c>
      <c r="F383" s="19" t="s">
        <v>114</v>
      </c>
      <c r="G383" s="19" t="s">
        <v>401</v>
      </c>
      <c r="H383" t="s">
        <v>169</v>
      </c>
      <c r="I383" t="s">
        <v>231</v>
      </c>
      <c r="J383" s="18" t="s">
        <v>177</v>
      </c>
      <c r="K383" s="18" t="s">
        <v>86</v>
      </c>
      <c r="L383" s="18" t="s">
        <v>231</v>
      </c>
      <c r="M383" s="19" t="s">
        <v>231</v>
      </c>
      <c r="N383" s="19" t="s">
        <v>984</v>
      </c>
      <c r="O383" s="19" t="s">
        <v>116</v>
      </c>
      <c r="P383" s="19" t="s">
        <v>985</v>
      </c>
      <c r="Q383" s="19" t="s">
        <v>461</v>
      </c>
      <c r="R383" s="19" t="s">
        <v>116</v>
      </c>
      <c r="S383" s="19" t="s">
        <v>186</v>
      </c>
    </row>
    <row r="384" spans="1:73" s="19" customFormat="1" ht="13.15" x14ac:dyDescent="0.4">
      <c r="A384" s="42"/>
      <c r="C384" s="143"/>
      <c r="E384" s="39"/>
      <c r="H384"/>
      <c r="I384"/>
      <c r="J384" s="42"/>
    </row>
    <row r="385" spans="1:73" s="25" customFormat="1" ht="12.75" customHeight="1" x14ac:dyDescent="0.35">
      <c r="A385" s="26" t="s">
        <v>242</v>
      </c>
      <c r="B385" s="32" t="s">
        <v>81</v>
      </c>
      <c r="C385" s="144" t="str">
        <f>IF(VLOOKUP(D385,Table16[[#All],[Player]:[2024 Card Info]],7,FALSE)&lt;&gt;"",VLOOKUP(D385,Table16[[#All],[Player]:[2024 Card Info]],7,FALSE),"")</f>
        <v>4-5</v>
      </c>
      <c r="D385" s="19" t="s">
        <v>469</v>
      </c>
      <c r="E385" s="27">
        <v>36508</v>
      </c>
      <c r="F385" s="28" t="s">
        <v>313</v>
      </c>
      <c r="G385" s="28" t="s">
        <v>160</v>
      </c>
      <c r="H385" s="26" t="s">
        <v>242</v>
      </c>
      <c r="I385" s="26" t="s">
        <v>201</v>
      </c>
      <c r="J385" s="33"/>
      <c r="K385" s="33"/>
      <c r="L385" s="33"/>
    </row>
    <row r="386" spans="1:73" x14ac:dyDescent="0.35">
      <c r="A386" t="s">
        <v>243</v>
      </c>
      <c r="B386" t="s">
        <v>1315</v>
      </c>
      <c r="C386" s="144" t="str">
        <f>IF(VLOOKUP(D386,Table16[[#All],[Player]:[2024 Card Info]],7,FALSE)&lt;&gt;"",VLOOKUP(D386,Table16[[#All],[Player]:[2024 Card Info]],7,FALSE),"")</f>
        <v>4-1</v>
      </c>
      <c r="D386" t="s">
        <v>3643</v>
      </c>
      <c r="E386" s="40">
        <v>37507</v>
      </c>
      <c r="F386" t="s">
        <v>4080</v>
      </c>
      <c r="H386" t="str">
        <f>IF(ISBLANK(VLOOKUP(TRIM(D386),ALL_SOMIFA!$A$1:$V$2737,8,FALSE)),"",IF(ISERROR(VLOOKUP(TRIM(D386),ALL_SOMIFA!$A$1:$V$2737,8,FALSE))," ",VLOOKUP(TRIM(D386),ALL_SOMIFA!$A$1:$V$2737,8,FALSE)))</f>
        <v xml:space="preserve"> </v>
      </c>
      <c r="I386" t="str">
        <f>IF(ISBLANK(VLOOKUP(TRIM(D386),ALL_SOMIFA!$A$1:$V$2737,9,FALSE)),"",IF(ISERROR(VLOOKUP(TRIM(D386),ALL_SOMIFA!$A$1:$V$2737,9,FALSE))," ",VLOOKUP(TRIM(D386),ALL_SOMIFA!$A$1:$V$2737,9,FALSE)))</f>
        <v xml:space="preserve"> </v>
      </c>
      <c r="J386" t="str">
        <f>IF(ISBLANK(VLOOKUP(TRIM(D386),ALL_SOMIFA!$A$1:$V$2737,10,FALSE)),"",IF(ISERROR(VLOOKUP(TRIM(D386),ALL_SOMIFA!$A$1:$V$2737,10,FALSE))," ",VLOOKUP(TRIM(D386),ALL_SOMIFA!$A$1:$V$2737,10,FALSE)))</f>
        <v xml:space="preserve"> </v>
      </c>
      <c r="K386" t="str">
        <f>IF(ISBLANK(VLOOKUP(TRIM(D386),ALL_SOMIFA!$A$1:$V$2737,11,FALSE)),"",IF(ISERROR(VLOOKUP(TRIM(D386),ALL_SOMIFA!$A$1:$V$2737,11,FALSE))," ",VLOOKUP(TRIM(D386),ALL_SOMIFA!$A$1:$V$2737,11,FALSE)))</f>
        <v xml:space="preserve"> </v>
      </c>
      <c r="L386" t="str">
        <f>IF(ISBLANK(VLOOKUP(TRIM(D386),ALL_SOMIFA!$A$1:$V$2737,12,FALSE)),"",IF(ISERROR(VLOOKUP(TRIM(D386),ALL_SOMIFA!$A$1:$V$2737,12,FALSE))," ",VLOOKUP(TRIM(D386),ALL_SOMIFA!$A$1:$V$2737,12,FALSE)))</f>
        <v xml:space="preserve"> </v>
      </c>
      <c r="M386" t="str">
        <f>IF(ISBLANK(VLOOKUP(TRIM(D386),ALL_SOMIFA!$A$1:$V$2737,13,FALSE)),"",IF(ISERROR(VLOOKUP(TRIM(D386),ALL_SOMIFA!$A$1:$V$2737,13,FALSE))," ",VLOOKUP(TRIM(D386),ALL_SOMIFA!$A$1:$V$2737,13,FALSE)))</f>
        <v xml:space="preserve"> </v>
      </c>
      <c r="N386" t="str">
        <f>IF(ISBLANK(VLOOKUP(TRIM(D386),ALL_SOMIFA!$A$1:$V$2737,14,FALSE)),"",IF(ISERROR(VLOOKUP(TRIM(D386),ALL_SOMIFA!$A$1:$V$2737,14,FALSE))," ",VLOOKUP(TRIM(D386),ALL_SOMIFA!$A$1:$V$2737,14,FALSE)))</f>
        <v xml:space="preserve"> </v>
      </c>
      <c r="O386" t="str">
        <f>IF(ISBLANK(VLOOKUP(TRIM(D386),ALL_SOMIFA!$A$1:$V$2737,15,FALSE)),"",IF(ISERROR(VLOOKUP(TRIM(D386),ALL_SOMIFA!$A$1:$V$2737,15,FALSE))," ",VLOOKUP(TRIM(D386),ALL_SOMIFA!$A$1:$V$2737,15,FALSE)))</f>
        <v xml:space="preserve"> </v>
      </c>
      <c r="P386" t="str">
        <f>IF(ISBLANK(VLOOKUP(TRIM(D386),ALL_SOMIFA!$A$1:$V$2737,16,FALSE)),"",IF(ISERROR(VLOOKUP(TRIM(D386),ALL_SOMIFA!$A$1:$V$2737,16,FALSE))," ",VLOOKUP(TRIM(D386),ALL_SOMIFA!$A$1:$V$2737,16,FALSE)))</f>
        <v xml:space="preserve"> </v>
      </c>
      <c r="Q386" t="str">
        <f>IF(ISBLANK(VLOOKUP(TRIM(D386),ALL_SOMIFA!$A$1:$V$2737,17,FALSE)),"",IF(ISERROR(VLOOKUP(TRIM(D386),ALL_SOMIFA!$A$1:$V$2737,17,FALSE))," ",VLOOKUP(TRIM(D386),ALL_SOMIFA!$A$1:$V$2737,17,FALSE)))</f>
        <v xml:space="preserve"> </v>
      </c>
      <c r="R386" t="str">
        <f>IF(ISBLANK(VLOOKUP(TRIM(D386),ALL_SOMIFA!$A$1:$V$2737,18,FALSE)),"",IF(ISERROR(VLOOKUP(TRIM(D386),ALL_SOMIFA!$A$1:$V$2737,18,FALSE))," ",VLOOKUP(TRIM(D386),ALL_SOMIFA!$A$1:$V$2737,18,FALSE)))</f>
        <v xml:space="preserve"> </v>
      </c>
      <c r="S386" t="str">
        <f>IF(ISBLANK(VLOOKUP(TRIM(D386),ALL_SOMIFA!$A$1:$V$2737,19,FALSE)),"",IF(ISERROR(VLOOKUP(TRIM(D386),ALL_SOMIFA!$A$1:$V$2737,19,FALSE))," ",VLOOKUP(TRIM(D386),ALL_SOMIFA!$A$1:$V$2737,19,FALSE)))</f>
        <v xml:space="preserve"> </v>
      </c>
      <c r="T386" t="str">
        <f>IF(ISBLANK(VLOOKUP(TRIM(D386),ALL_SOMIFA!$A$1:$V$2737,20,FALSE)),"",IF(ISERROR(VLOOKUP(TRIM(D386),ALL_SOMIFA!$A$1:$V$2737,20,FALSE))," ",VLOOKUP(TRIM(D386),ALL_SOMIFA!$A$1:$V$2737,20,FALSE)))</f>
        <v xml:space="preserve"> </v>
      </c>
      <c r="U386" t="str">
        <f>IF(ISBLANK(VLOOKUP(TRIM(D386),ALL_SOMIFA!$A$1:$V$2737,21,FALSE)),"",IF(ISERROR(VLOOKUP(TRIM(D386),ALL_SOMIFA!$A$1:$V$2737,21,FALSE))," ",VLOOKUP(TRIM(D386),ALL_SOMIFA!$A$1:$V$2737,21,FALSE)))</f>
        <v xml:space="preserve"> </v>
      </c>
      <c r="V386" t="str">
        <f>IF(ISBLANK(VLOOKUP(TRIM(D386),ALL_SOMIFA!$A$1:$V$2737,22,FALSE)),"",IF(ISERROR(VLOOKUP(TRIM(D386),ALL_SOMIFA!$A$1:$V$2737,22,FALSE))," ",VLOOKUP(TRIM(D386),ALL_SOMIFA!$A$1:$V$2737,22,FALSE)))</f>
        <v xml:space="preserve"> </v>
      </c>
    </row>
    <row r="387" spans="1:73" s="25" customFormat="1" x14ac:dyDescent="0.35">
      <c r="A387" s="21" t="s">
        <v>205</v>
      </c>
      <c r="B387" s="21" t="s">
        <v>860</v>
      </c>
      <c r="C387" s="143" t="str">
        <f>IF(VLOOKUP(D387,Table16[[#All],[Player]:[2024 Card Info]],7,FALSE)&lt;&gt;"",VLOOKUP(D387,Table16[[#All],[Player]:[2024 Card Info]],7,FALSE),"")</f>
        <v>4-0</v>
      </c>
      <c r="D387" s="19" t="s">
        <v>1001</v>
      </c>
      <c r="E387" s="20">
        <v>35462</v>
      </c>
      <c r="F387" s="26" t="s">
        <v>130</v>
      </c>
      <c r="G387" s="30" t="s">
        <v>130</v>
      </c>
      <c r="H387" s="26" t="s">
        <v>243</v>
      </c>
      <c r="I387" s="26" t="s">
        <v>231</v>
      </c>
      <c r="J387" s="21" t="s">
        <v>243</v>
      </c>
      <c r="K387" s="21" t="s">
        <v>96</v>
      </c>
      <c r="L387" s="21" t="s">
        <v>208</v>
      </c>
      <c r="M387" s="19" t="s">
        <v>264</v>
      </c>
      <c r="N387" s="19" t="s">
        <v>258</v>
      </c>
      <c r="O387" s="19" t="s">
        <v>96</v>
      </c>
      <c r="P387" s="30" t="s">
        <v>186</v>
      </c>
      <c r="Q387" s="19"/>
      <c r="R387" s="19"/>
      <c r="S387" s="30"/>
      <c r="T387" s="19"/>
      <c r="U387" s="19"/>
      <c r="V387" s="30"/>
      <c r="W387" s="19"/>
      <c r="X387" s="19"/>
      <c r="Y387" s="30"/>
      <c r="Z387" s="19"/>
      <c r="AA387" s="19"/>
      <c r="AB387" s="19"/>
      <c r="AC387" s="19"/>
      <c r="AD387" s="19"/>
      <c r="AE387" s="19"/>
      <c r="AF387" s="19"/>
      <c r="AG387" s="19"/>
      <c r="AH387" s="19"/>
      <c r="AI387" s="19"/>
      <c r="AJ387" s="19"/>
      <c r="AK387" s="19"/>
      <c r="AL387" s="19"/>
      <c r="AM387" s="19"/>
      <c r="AN387" s="19"/>
      <c r="AO387" s="19"/>
      <c r="AP387" s="19"/>
      <c r="AQ387" s="19"/>
      <c r="AR387" s="19"/>
      <c r="AS387" s="19"/>
      <c r="AT387" s="19"/>
    </row>
    <row r="388" spans="1:73" x14ac:dyDescent="0.35">
      <c r="A388" s="21" t="s">
        <v>270</v>
      </c>
      <c r="B388" s="21" t="s">
        <v>3519</v>
      </c>
      <c r="C388" s="143" t="str">
        <f>IF(VLOOKUP(D388,Table16[[#All],[Player]:[2024 Card Info]],7,FALSE)&lt;&gt;"",VLOOKUP(D388,Table16[[#All],[Player]:[2024 Card Info]],7,FALSE),"")</f>
        <v>0-3</v>
      </c>
      <c r="D388" s="19" t="s">
        <v>998</v>
      </c>
      <c r="E388" s="20">
        <v>34760</v>
      </c>
      <c r="F388" s="19" t="s">
        <v>222</v>
      </c>
      <c r="G388" s="19" t="s">
        <v>999</v>
      </c>
      <c r="H388" s="26" t="s">
        <v>258</v>
      </c>
      <c r="I388" s="26" t="s">
        <v>3495</v>
      </c>
      <c r="J388" s="21" t="s">
        <v>273</v>
      </c>
      <c r="K388" s="21" t="s">
        <v>96</v>
      </c>
      <c r="L388" s="21" t="s">
        <v>260</v>
      </c>
      <c r="M388" s="19" t="s">
        <v>992</v>
      </c>
      <c r="N388" s="19" t="s">
        <v>242</v>
      </c>
      <c r="O388" s="19" t="s">
        <v>860</v>
      </c>
      <c r="P388" s="19" t="s">
        <v>1000</v>
      </c>
      <c r="Q388" s="19" t="s">
        <v>273</v>
      </c>
      <c r="R388" s="19" t="s">
        <v>96</v>
      </c>
      <c r="S388" s="19" t="s">
        <v>992</v>
      </c>
      <c r="T388" s="19" t="s">
        <v>273</v>
      </c>
      <c r="U388" s="19" t="s">
        <v>96</v>
      </c>
      <c r="V388" s="19" t="s">
        <v>231</v>
      </c>
      <c r="W388" s="19" t="s">
        <v>273</v>
      </c>
      <c r="X388" s="19" t="s">
        <v>96</v>
      </c>
      <c r="Y388" s="19" t="s">
        <v>231</v>
      </c>
      <c r="Z388" s="19">
        <v>0</v>
      </c>
      <c r="AA388" s="19">
        <v>0</v>
      </c>
      <c r="AB388" s="19">
        <v>0</v>
      </c>
      <c r="AC388" s="19">
        <v>0</v>
      </c>
      <c r="AD388" s="19">
        <v>0</v>
      </c>
      <c r="AE388" s="19">
        <v>0</v>
      </c>
      <c r="AF388" s="19">
        <v>0</v>
      </c>
      <c r="AG388" s="19">
        <v>0</v>
      </c>
      <c r="AH388" s="19">
        <v>0</v>
      </c>
      <c r="AI388" s="19">
        <v>0</v>
      </c>
      <c r="AJ388" s="19">
        <v>0</v>
      </c>
      <c r="AK388" s="19">
        <v>0</v>
      </c>
      <c r="AL388" s="19">
        <v>0</v>
      </c>
      <c r="AM388" s="19">
        <v>0</v>
      </c>
      <c r="AN388" s="19">
        <v>0</v>
      </c>
      <c r="AO388" s="19">
        <v>0</v>
      </c>
      <c r="AP388" s="19">
        <v>0</v>
      </c>
      <c r="AQ388" s="19">
        <v>0</v>
      </c>
      <c r="AR388" s="19">
        <v>0</v>
      </c>
      <c r="AS388" s="19">
        <v>0</v>
      </c>
      <c r="AT388" s="19">
        <v>0</v>
      </c>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row>
    <row r="389" spans="1:73" s="19" customFormat="1" x14ac:dyDescent="0.35">
      <c r="A389" s="21" t="s">
        <v>220</v>
      </c>
      <c r="B389" s="21" t="s">
        <v>116</v>
      </c>
      <c r="C389" s="143" t="str">
        <f>IF(VLOOKUP(D389,Table16[[#All],[Player]:[2024 Card Info]],7,FALSE)&lt;&gt;"",VLOOKUP(D389,Table16[[#All],[Player]:[2024 Card Info]],7,FALSE),"")</f>
        <v>0-2</v>
      </c>
      <c r="D389" s="26" t="s">
        <v>1004</v>
      </c>
      <c r="E389" s="27">
        <v>34274</v>
      </c>
      <c r="F389" s="26" t="s">
        <v>1005</v>
      </c>
      <c r="G389" s="26" t="s">
        <v>458</v>
      </c>
      <c r="H389" s="26" t="s">
        <v>758</v>
      </c>
      <c r="I389" s="26" t="s">
        <v>4284</v>
      </c>
      <c r="J389" s="21" t="s">
        <v>273</v>
      </c>
      <c r="K389" s="21" t="s">
        <v>341</v>
      </c>
      <c r="L389" s="21" t="s">
        <v>231</v>
      </c>
      <c r="M389" s="26" t="s">
        <v>484</v>
      </c>
      <c r="N389" s="27"/>
      <c r="O389" s="27"/>
      <c r="P389" s="27"/>
      <c r="Q389" s="27"/>
      <c r="R389" s="29"/>
      <c r="S389" s="25"/>
      <c r="T389" s="25"/>
      <c r="U389" s="25"/>
      <c r="V389" s="25"/>
      <c r="W389" s="25"/>
      <c r="X389" s="25"/>
      <c r="Y389" s="25"/>
      <c r="Z389" s="25"/>
      <c r="AA389" s="25"/>
      <c r="AB389" s="25"/>
      <c r="AC389" s="25"/>
      <c r="AD389" s="25"/>
      <c r="AE389" s="25"/>
      <c r="AF389" s="25"/>
      <c r="AG389" s="25"/>
      <c r="AH389" s="25"/>
      <c r="AI389" s="25"/>
      <c r="AJ389" s="25"/>
      <c r="AK389" s="25"/>
      <c r="AL389" s="25"/>
      <c r="AM389" s="25"/>
      <c r="AN389" s="25"/>
      <c r="AO389" s="25"/>
      <c r="AP389" s="25"/>
      <c r="AQ389" s="25"/>
      <c r="AR389" s="25"/>
      <c r="AS389" s="25"/>
      <c r="AT389" s="25"/>
    </row>
    <row r="390" spans="1:73" x14ac:dyDescent="0.35">
      <c r="A390" t="s">
        <v>3563</v>
      </c>
      <c r="B390" t="s">
        <v>86</v>
      </c>
      <c r="C390" s="143" t="str">
        <f>IF(VLOOKUP(D390,Table16[[#All],[Player]:[2024 Card Info]],7,FALSE)&lt;&gt;"",VLOOKUP(D390,Table16[[#All],[Player]:[2024 Card Info]],7,FALSE),"")</f>
        <v>0/0-1</v>
      </c>
      <c r="D390" t="s">
        <v>3648</v>
      </c>
      <c r="E390" s="40">
        <v>36231</v>
      </c>
      <c r="F390" t="s">
        <v>3960</v>
      </c>
      <c r="G390" s="19" t="s">
        <v>5136</v>
      </c>
      <c r="H390" t="str">
        <f>IF(ISBLANK(VLOOKUP(TRIM(D390),ALL_SOMIFA!$A$1:$V$2737,8,FALSE)),"",IF(ISERROR(VLOOKUP(TRIM(D390),ALL_SOMIFA!$A$1:$V$2737,8,FALSE))," ",VLOOKUP(TRIM(D390),ALL_SOMIFA!$A$1:$V$2737,8,FALSE)))</f>
        <v/>
      </c>
      <c r="I390" t="str">
        <f>IF(ISBLANK(VLOOKUP(TRIM(D390),ALL_SOMIFA!$A$1:$V$2737,9,FALSE)),"",IF(ISERROR(VLOOKUP(TRIM(D390),ALL_SOMIFA!$A$1:$V$2737,9,FALSE))," ",VLOOKUP(TRIM(D390),ALL_SOMIFA!$A$1:$V$2737,9,FALSE)))</f>
        <v/>
      </c>
      <c r="J390" t="str">
        <f>IF(ISBLANK(VLOOKUP(TRIM(D390),ALL_SOMIFA!$A$1:$V$2737,10,FALSE)),"",IF(ISERROR(VLOOKUP(TRIM(D390),ALL_SOMIFA!$A$1:$V$2737,10,FALSE))," ",VLOOKUP(TRIM(D390),ALL_SOMIFA!$A$1:$V$2737,10,FALSE)))</f>
        <v/>
      </c>
      <c r="K390" t="str">
        <f>IF(ISBLANK(VLOOKUP(TRIM(D390),ALL_SOMIFA!$A$1:$V$2737,11,FALSE)),"",IF(ISERROR(VLOOKUP(TRIM(D390),ALL_SOMIFA!$A$1:$V$2737,11,FALSE))," ",VLOOKUP(TRIM(D390),ALL_SOMIFA!$A$1:$V$2737,11,FALSE)))</f>
        <v/>
      </c>
      <c r="L390" t="str">
        <f>IF(ISBLANK(VLOOKUP(TRIM(D390),ALL_SOMIFA!$A$1:$V$2737,12,FALSE)),"",IF(ISERROR(VLOOKUP(TRIM(D390),ALL_SOMIFA!$A$1:$V$2737,12,FALSE))," ",VLOOKUP(TRIM(D390),ALL_SOMIFA!$A$1:$V$2737,12,FALSE)))</f>
        <v/>
      </c>
      <c r="M390" t="str">
        <f>IF(ISBLANK(VLOOKUP(TRIM(D390),ALL_SOMIFA!$A$1:$V$2737,13,FALSE)),"",IF(ISERROR(VLOOKUP(TRIM(D390),ALL_SOMIFA!$A$1:$V$2737,13,FALSE))," ",VLOOKUP(TRIM(D390),ALL_SOMIFA!$A$1:$V$2737,13,FALSE)))</f>
        <v/>
      </c>
      <c r="N390" t="str">
        <f>IF(ISBLANK(VLOOKUP(TRIM(D390),ALL_SOMIFA!$A$1:$V$2737,14,FALSE)),"",IF(ISERROR(VLOOKUP(TRIM(D390),ALL_SOMIFA!$A$1:$V$2737,14,FALSE))," ",VLOOKUP(TRIM(D390),ALL_SOMIFA!$A$1:$V$2737,14,FALSE)))</f>
        <v/>
      </c>
      <c r="O390" t="str">
        <f>IF(ISBLANK(VLOOKUP(TRIM(D390),ALL_SOMIFA!$A$1:$V$2737,15,FALSE)),"",IF(ISERROR(VLOOKUP(TRIM(D390),ALL_SOMIFA!$A$1:$V$2737,15,FALSE))," ",VLOOKUP(TRIM(D390),ALL_SOMIFA!$A$1:$V$2737,15,FALSE)))</f>
        <v/>
      </c>
      <c r="P390" t="str">
        <f>IF(ISBLANK(VLOOKUP(TRIM(D390),ALL_SOMIFA!$A$1:$V$2737,16,FALSE)),"",IF(ISERROR(VLOOKUP(TRIM(D390),ALL_SOMIFA!$A$1:$V$2737,16,FALSE))," ",VLOOKUP(TRIM(D390),ALL_SOMIFA!$A$1:$V$2737,16,FALSE)))</f>
        <v/>
      </c>
      <c r="Q390" t="str">
        <f>IF(ISBLANK(VLOOKUP(TRIM(D390),ALL_SOMIFA!$A$1:$V$2737,17,FALSE)),"",IF(ISERROR(VLOOKUP(TRIM(D390),ALL_SOMIFA!$A$1:$V$2737,17,FALSE))," ",VLOOKUP(TRIM(D390),ALL_SOMIFA!$A$1:$V$2737,17,FALSE)))</f>
        <v/>
      </c>
      <c r="R390" t="str">
        <f>IF(ISBLANK(VLOOKUP(TRIM(D390),ALL_SOMIFA!$A$1:$V$2737,18,FALSE)),"",IF(ISERROR(VLOOKUP(TRIM(D390),ALL_SOMIFA!$A$1:$V$2737,18,FALSE))," ",VLOOKUP(TRIM(D390),ALL_SOMIFA!$A$1:$V$2737,18,FALSE)))</f>
        <v/>
      </c>
      <c r="S390" t="str">
        <f>IF(ISBLANK(VLOOKUP(TRIM(D390),ALL_SOMIFA!$A$1:$V$2737,19,FALSE)),"",IF(ISERROR(VLOOKUP(TRIM(D390),ALL_SOMIFA!$A$1:$V$2737,19,FALSE))," ",VLOOKUP(TRIM(D390),ALL_SOMIFA!$A$1:$V$2737,19,FALSE)))</f>
        <v/>
      </c>
      <c r="T390" t="str">
        <f>IF(ISBLANK(VLOOKUP(TRIM(D390),ALL_SOMIFA!$A$1:$V$2737,20,FALSE)),"",IF(ISERROR(VLOOKUP(TRIM(D390),ALL_SOMIFA!$A$1:$V$2737,20,FALSE))," ",VLOOKUP(TRIM(D390),ALL_SOMIFA!$A$1:$V$2737,20,FALSE)))</f>
        <v/>
      </c>
      <c r="U390" t="str">
        <f>IF(ISBLANK(VLOOKUP(TRIM(D390),ALL_SOMIFA!$A$1:$V$2737,21,FALSE)),"",IF(ISERROR(VLOOKUP(TRIM(D390),ALL_SOMIFA!$A$1:$V$2737,21,FALSE))," ",VLOOKUP(TRIM(D390),ALL_SOMIFA!$A$1:$V$2737,21,FALSE)))</f>
        <v/>
      </c>
      <c r="V390" t="str">
        <f>IF(ISBLANK(VLOOKUP(TRIM(D390),ALL_SOMIFA!$A$1:$V$2737,22,FALSE)),"",IF(ISERROR(VLOOKUP(TRIM(D390),ALL_SOMIFA!$A$1:$V$2737,22,FALSE))," ",VLOOKUP(TRIM(D390),ALL_SOMIFA!$A$1:$V$2737,22,FALSE)))</f>
        <v/>
      </c>
    </row>
    <row r="391" spans="1:73" s="25" customFormat="1" x14ac:dyDescent="0.35">
      <c r="A391" s="21" t="s">
        <v>220</v>
      </c>
      <c r="B391" s="21" t="s">
        <v>500</v>
      </c>
      <c r="C391" s="143" t="str">
        <f>IF(VLOOKUP(D391,Table16[[#All],[Player]:[2024 Card Info]],7,FALSE)&lt;&gt;"",VLOOKUP(D391,Table16[[#All],[Player]:[2024 Card Info]],7,FALSE),"")</f>
        <v>0-0</v>
      </c>
      <c r="D391" s="19" t="s">
        <v>989</v>
      </c>
      <c r="E391" s="20">
        <v>35591</v>
      </c>
      <c r="F391" s="19" t="s">
        <v>204</v>
      </c>
      <c r="G391" s="19" t="s">
        <v>990</v>
      </c>
      <c r="H391" s="26" t="s">
        <v>258</v>
      </c>
      <c r="I391" s="26" t="s">
        <v>246</v>
      </c>
      <c r="J391" s="21" t="s">
        <v>243</v>
      </c>
      <c r="K391" s="21" t="s">
        <v>109</v>
      </c>
      <c r="L391" s="21" t="s">
        <v>484</v>
      </c>
      <c r="M391" s="19" t="s">
        <v>289</v>
      </c>
      <c r="N391" s="19" t="s">
        <v>243</v>
      </c>
      <c r="O391" s="19" t="s">
        <v>109</v>
      </c>
      <c r="P391" s="19" t="s">
        <v>472</v>
      </c>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row>
    <row r="392" spans="1:73" s="19" customFormat="1" x14ac:dyDescent="0.35">
      <c r="A392" s="21" t="s">
        <v>1395</v>
      </c>
      <c r="B392" s="21" t="s">
        <v>339</v>
      </c>
      <c r="C392" s="143" t="str">
        <f>IF(VLOOKUP(D392,Table16[[#All],[Player]:[2024 Card Info]],7,FALSE)&lt;&gt;"",VLOOKUP(D392,Table16[[#All],[Player]:[2024 Card Info]],7,FALSE),"")</f>
        <v>0/0-1</v>
      </c>
      <c r="D392" s="19" t="s">
        <v>995</v>
      </c>
      <c r="E392" s="20">
        <v>35191</v>
      </c>
      <c r="F392" s="19" t="s">
        <v>115</v>
      </c>
      <c r="G392" s="19" t="s">
        <v>996</v>
      </c>
      <c r="H392" s="26" t="s">
        <v>250</v>
      </c>
      <c r="I392" s="26" t="s">
        <v>484</v>
      </c>
      <c r="J392" s="21" t="s">
        <v>243</v>
      </c>
      <c r="K392" s="21" t="s">
        <v>229</v>
      </c>
      <c r="L392" s="21" t="s">
        <v>201</v>
      </c>
      <c r="M392" s="19" t="s">
        <v>430</v>
      </c>
      <c r="N392" s="19" t="s">
        <v>220</v>
      </c>
      <c r="O392" s="19" t="s">
        <v>229</v>
      </c>
      <c r="P392" s="19" t="s">
        <v>997</v>
      </c>
      <c r="Q392" s="19" t="s">
        <v>258</v>
      </c>
      <c r="R392" s="19" t="s">
        <v>229</v>
      </c>
      <c r="S392" s="19" t="s">
        <v>289</v>
      </c>
      <c r="AU392"/>
      <c r="AV392"/>
      <c r="AW392"/>
      <c r="AX392"/>
      <c r="AY392"/>
      <c r="AZ392"/>
      <c r="BA392"/>
      <c r="BB392"/>
      <c r="BC392"/>
      <c r="BD392"/>
      <c r="BE392"/>
      <c r="BF392"/>
      <c r="BG392"/>
      <c r="BH392"/>
      <c r="BI392"/>
      <c r="BJ392"/>
      <c r="BK392"/>
      <c r="BL392"/>
      <c r="BM392"/>
      <c r="BN392"/>
      <c r="BO392"/>
      <c r="BP392"/>
      <c r="BQ392"/>
      <c r="BR392"/>
      <c r="BS392"/>
      <c r="BT392"/>
      <c r="BU392"/>
    </row>
    <row r="393" spans="1:73" x14ac:dyDescent="0.35">
      <c r="A393" t="s">
        <v>1395</v>
      </c>
      <c r="B393" t="s">
        <v>116</v>
      </c>
      <c r="C393" s="143" t="str">
        <f>IF(VLOOKUP(D393,Table16[[#All],[Player]:[2024 Card Info]],7,FALSE)&lt;&gt;"",VLOOKUP(D393,Table16[[#All],[Player]:[2024 Card Info]],7,FALSE),"")</f>
        <v>0/0-0</v>
      </c>
      <c r="D393" t="s">
        <v>3698</v>
      </c>
      <c r="E393" s="40">
        <v>37728</v>
      </c>
      <c r="F393" t="s">
        <v>4151</v>
      </c>
      <c r="H393" t="str">
        <f>IF(ISBLANK(VLOOKUP(TRIM(D393),ALL_SOMIFA!$A$1:$V$2737,8,FALSE)),"",IF(ISERROR(VLOOKUP(TRIM(D393),ALL_SOMIFA!$A$1:$V$2737,8,FALSE))," ",VLOOKUP(TRIM(D393),ALL_SOMIFA!$A$1:$V$2737,8,FALSE)))</f>
        <v/>
      </c>
      <c r="I393" t="str">
        <f>IF(ISBLANK(VLOOKUP(TRIM(D393),ALL_SOMIFA!$A$1:$V$2737,9,FALSE)),"",IF(ISERROR(VLOOKUP(TRIM(D393),ALL_SOMIFA!$A$1:$V$2737,9,FALSE))," ",VLOOKUP(TRIM(D393),ALL_SOMIFA!$A$1:$V$2737,9,FALSE)))</f>
        <v/>
      </c>
      <c r="J393" t="str">
        <f>IF(ISBLANK(VLOOKUP(TRIM(D393),ALL_SOMIFA!$A$1:$V$2737,10,FALSE)),"",IF(ISERROR(VLOOKUP(TRIM(D393),ALL_SOMIFA!$A$1:$V$2737,10,FALSE))," ",VLOOKUP(TRIM(D393),ALL_SOMIFA!$A$1:$V$2737,10,FALSE)))</f>
        <v/>
      </c>
      <c r="K393" t="str">
        <f>IF(ISBLANK(VLOOKUP(TRIM(D393),ALL_SOMIFA!$A$1:$V$2737,11,FALSE)),"",IF(ISERROR(VLOOKUP(TRIM(D393),ALL_SOMIFA!$A$1:$V$2737,11,FALSE))," ",VLOOKUP(TRIM(D393),ALL_SOMIFA!$A$1:$V$2737,11,FALSE)))</f>
        <v/>
      </c>
      <c r="L393" t="str">
        <f>IF(ISBLANK(VLOOKUP(TRIM(D393),ALL_SOMIFA!$A$1:$V$2737,12,FALSE)),"",IF(ISERROR(VLOOKUP(TRIM(D393),ALL_SOMIFA!$A$1:$V$2737,12,FALSE))," ",VLOOKUP(TRIM(D393),ALL_SOMIFA!$A$1:$V$2737,12,FALSE)))</f>
        <v/>
      </c>
      <c r="M393" t="str">
        <f>IF(ISBLANK(VLOOKUP(TRIM(D393),ALL_SOMIFA!$A$1:$V$2737,13,FALSE)),"",IF(ISERROR(VLOOKUP(TRIM(D393),ALL_SOMIFA!$A$1:$V$2737,13,FALSE))," ",VLOOKUP(TRIM(D393),ALL_SOMIFA!$A$1:$V$2737,13,FALSE)))</f>
        <v/>
      </c>
      <c r="N393" t="str">
        <f>IF(ISBLANK(VLOOKUP(TRIM(D393),ALL_SOMIFA!$A$1:$V$2737,14,FALSE)),"",IF(ISERROR(VLOOKUP(TRIM(D393),ALL_SOMIFA!$A$1:$V$2737,14,FALSE))," ",VLOOKUP(TRIM(D393),ALL_SOMIFA!$A$1:$V$2737,14,FALSE)))</f>
        <v/>
      </c>
      <c r="O393" t="str">
        <f>IF(ISBLANK(VLOOKUP(TRIM(D393),ALL_SOMIFA!$A$1:$V$2737,15,FALSE)),"",IF(ISERROR(VLOOKUP(TRIM(D393),ALL_SOMIFA!$A$1:$V$2737,15,FALSE))," ",VLOOKUP(TRIM(D393),ALL_SOMIFA!$A$1:$V$2737,15,FALSE)))</f>
        <v/>
      </c>
      <c r="P393" t="str">
        <f>IF(ISBLANK(VLOOKUP(TRIM(D393),ALL_SOMIFA!$A$1:$V$2737,16,FALSE)),"",IF(ISERROR(VLOOKUP(TRIM(D393),ALL_SOMIFA!$A$1:$V$2737,16,FALSE))," ",VLOOKUP(TRIM(D393),ALL_SOMIFA!$A$1:$V$2737,16,FALSE)))</f>
        <v/>
      </c>
      <c r="Q393" t="str">
        <f>IF(ISBLANK(VLOOKUP(TRIM(D393),ALL_SOMIFA!$A$1:$V$2737,17,FALSE)),"",IF(ISERROR(VLOOKUP(TRIM(D393),ALL_SOMIFA!$A$1:$V$2737,17,FALSE))," ",VLOOKUP(TRIM(D393),ALL_SOMIFA!$A$1:$V$2737,17,FALSE)))</f>
        <v/>
      </c>
      <c r="R393" t="str">
        <f>IF(ISBLANK(VLOOKUP(TRIM(D393),ALL_SOMIFA!$A$1:$V$2737,18,FALSE)),"",IF(ISERROR(VLOOKUP(TRIM(D393),ALL_SOMIFA!$A$1:$V$2737,18,FALSE))," ",VLOOKUP(TRIM(D393),ALL_SOMIFA!$A$1:$V$2737,18,FALSE)))</f>
        <v/>
      </c>
      <c r="S393" t="str">
        <f>IF(ISBLANK(VLOOKUP(TRIM(D393),ALL_SOMIFA!$A$1:$V$2737,19,FALSE)),"",IF(ISERROR(VLOOKUP(TRIM(D393),ALL_SOMIFA!$A$1:$V$2737,19,FALSE))," ",VLOOKUP(TRIM(D393),ALL_SOMIFA!$A$1:$V$2737,19,FALSE)))</f>
        <v/>
      </c>
      <c r="T393" t="str">
        <f>IF(ISBLANK(VLOOKUP(TRIM(D393),ALL_SOMIFA!$A$1:$V$2737,20,FALSE)),"",IF(ISERROR(VLOOKUP(TRIM(D393),ALL_SOMIFA!$A$1:$V$2737,20,FALSE))," ",VLOOKUP(TRIM(D393),ALL_SOMIFA!$A$1:$V$2737,20,FALSE)))</f>
        <v/>
      </c>
      <c r="U393" t="str">
        <f>IF(ISBLANK(VLOOKUP(TRIM(D393),ALL_SOMIFA!$A$1:$V$2737,21,FALSE)),"",IF(ISERROR(VLOOKUP(TRIM(D393),ALL_SOMIFA!$A$1:$V$2737,21,FALSE))," ",VLOOKUP(TRIM(D393),ALL_SOMIFA!$A$1:$V$2737,21,FALSE)))</f>
        <v/>
      </c>
      <c r="V393" t="str">
        <f>IF(ISBLANK(VLOOKUP(TRIM(D393),ALL_SOMIFA!$A$1:$V$2737,22,FALSE)),"",IF(ISERROR(VLOOKUP(TRIM(D393),ALL_SOMIFA!$A$1:$V$2737,22,FALSE))," ",VLOOKUP(TRIM(D393),ALL_SOMIFA!$A$1:$V$2737,22,FALSE)))</f>
        <v/>
      </c>
    </row>
    <row r="394" spans="1:73" s="19" customFormat="1" x14ac:dyDescent="0.35">
      <c r="A394" s="21" t="s">
        <v>169</v>
      </c>
      <c r="B394" s="21"/>
      <c r="C394" s="143"/>
      <c r="D394" s="22" t="s">
        <v>1002</v>
      </c>
      <c r="E394" s="23">
        <v>35544</v>
      </c>
      <c r="F394" s="24" t="s">
        <v>965</v>
      </c>
      <c r="G394" s="22" t="s">
        <v>1003</v>
      </c>
      <c r="H394" t="s">
        <v>4284</v>
      </c>
      <c r="I394" t="s">
        <v>231</v>
      </c>
      <c r="J394" s="31" t="s">
        <v>258</v>
      </c>
      <c r="K394" s="47" t="s">
        <v>229</v>
      </c>
      <c r="L394" s="47" t="s">
        <v>264</v>
      </c>
      <c r="M394" s="25"/>
      <c r="N394" s="25"/>
      <c r="O394" s="25"/>
      <c r="P394" s="25"/>
      <c r="Q394" s="25"/>
      <c r="R394" s="25"/>
      <c r="S394" s="25"/>
      <c r="T394" s="25"/>
      <c r="U394" s="25"/>
      <c r="V394" s="25"/>
      <c r="W394" s="25"/>
      <c r="X394" s="25"/>
      <c r="Y394" s="25"/>
      <c r="Z394" s="25"/>
      <c r="AA394" s="25"/>
      <c r="AB394" s="25"/>
      <c r="AC394" s="25"/>
      <c r="AD394" s="25"/>
      <c r="AE394" s="25"/>
      <c r="AF394" s="25"/>
      <c r="AG394" s="25"/>
      <c r="AH394" s="25"/>
      <c r="AI394" s="25"/>
      <c r="AJ394" s="25"/>
      <c r="AK394" s="25"/>
      <c r="AL394" s="25"/>
      <c r="AM394" s="25"/>
      <c r="AN394" s="25"/>
      <c r="AO394" s="25"/>
      <c r="AP394" s="25"/>
      <c r="AQ394" s="25"/>
      <c r="AR394" s="25"/>
      <c r="AS394" s="25"/>
      <c r="AT394" s="25"/>
    </row>
    <row r="395" spans="1:73" s="19" customFormat="1" x14ac:dyDescent="0.35">
      <c r="C395" s="143"/>
      <c r="E395" s="39"/>
      <c r="H395"/>
      <c r="I395" t="s">
        <v>4284</v>
      </c>
    </row>
    <row r="396" spans="1:73" x14ac:dyDescent="0.35">
      <c r="A396" t="s">
        <v>292</v>
      </c>
      <c r="B396" t="s">
        <v>1315</v>
      </c>
      <c r="C396" s="144" t="str">
        <f>IF(VLOOKUP(D396,Table16[[#All],[Player]:[2024 Card Info]],7,FALSE)&lt;&gt;"",VLOOKUP(D396,Table16[[#All],[Player]:[2024 Card Info]],7,FALSE),"")</f>
        <v>44-4</v>
      </c>
      <c r="D396" t="s">
        <v>3606</v>
      </c>
      <c r="E396" s="40">
        <v>36880</v>
      </c>
      <c r="F396" t="s">
        <v>5205</v>
      </c>
      <c r="G396" s="19" t="s">
        <v>5149</v>
      </c>
      <c r="H396" t="str">
        <f>IF(ISBLANK(VLOOKUP(TRIM(D396),ALL_SOMIFA!$A$1:$V$2737,8,FALSE)),"",IF(ISERROR(VLOOKUP(TRIM(D396),ALL_SOMIFA!$A$1:$V$2737,8,FALSE))," ",VLOOKUP(TRIM(D396),ALL_SOMIFA!$A$1:$V$2737,8,FALSE)))</f>
        <v/>
      </c>
      <c r="I396" t="str">
        <f>IF(ISBLANK(VLOOKUP(TRIM(D396),ALL_SOMIFA!$A$1:$V$2737,9,FALSE)),"",IF(ISERROR(VLOOKUP(TRIM(D396),ALL_SOMIFA!$A$1:$V$2737,9,FALSE))," ",VLOOKUP(TRIM(D396),ALL_SOMIFA!$A$1:$V$2737,9,FALSE)))</f>
        <v/>
      </c>
      <c r="J396" t="str">
        <f>IF(ISBLANK(VLOOKUP(TRIM(D396),ALL_SOMIFA!$A$1:$V$2737,10,FALSE)),"",IF(ISERROR(VLOOKUP(TRIM(D396),ALL_SOMIFA!$A$1:$V$2737,10,FALSE))," ",VLOOKUP(TRIM(D396),ALL_SOMIFA!$A$1:$V$2737,10,FALSE)))</f>
        <v/>
      </c>
      <c r="K396" t="str">
        <f>IF(ISBLANK(VLOOKUP(TRIM(D396),ALL_SOMIFA!$A$1:$V$2737,11,FALSE)),"",IF(ISERROR(VLOOKUP(TRIM(D396),ALL_SOMIFA!$A$1:$V$2737,11,FALSE))," ",VLOOKUP(TRIM(D396),ALL_SOMIFA!$A$1:$V$2737,11,FALSE)))</f>
        <v/>
      </c>
      <c r="L396" t="str">
        <f>IF(ISBLANK(VLOOKUP(TRIM(D396),ALL_SOMIFA!$A$1:$V$2737,12,FALSE)),"",IF(ISERROR(VLOOKUP(TRIM(D396),ALL_SOMIFA!$A$1:$V$2737,12,FALSE))," ",VLOOKUP(TRIM(D396),ALL_SOMIFA!$A$1:$V$2737,12,FALSE)))</f>
        <v/>
      </c>
      <c r="M396" t="str">
        <f>IF(ISBLANK(VLOOKUP(TRIM(D396),ALL_SOMIFA!$A$1:$V$2737,13,FALSE)),"",IF(ISERROR(VLOOKUP(TRIM(D396),ALL_SOMIFA!$A$1:$V$2737,13,FALSE))," ",VLOOKUP(TRIM(D396),ALL_SOMIFA!$A$1:$V$2737,13,FALSE)))</f>
        <v/>
      </c>
      <c r="N396" t="str">
        <f>IF(ISBLANK(VLOOKUP(TRIM(D396),ALL_SOMIFA!$A$1:$V$2737,14,FALSE)),"",IF(ISERROR(VLOOKUP(TRIM(D396),ALL_SOMIFA!$A$1:$V$2737,14,FALSE))," ",VLOOKUP(TRIM(D396),ALL_SOMIFA!$A$1:$V$2737,14,FALSE)))</f>
        <v/>
      </c>
      <c r="O396" t="str">
        <f>IF(ISBLANK(VLOOKUP(TRIM(D396),ALL_SOMIFA!$A$1:$V$2737,15,FALSE)),"",IF(ISERROR(VLOOKUP(TRIM(D396),ALL_SOMIFA!$A$1:$V$2737,15,FALSE))," ",VLOOKUP(TRIM(D396),ALL_SOMIFA!$A$1:$V$2737,15,FALSE)))</f>
        <v/>
      </c>
      <c r="P396" t="str">
        <f>IF(ISBLANK(VLOOKUP(TRIM(D396),ALL_SOMIFA!$A$1:$V$2737,16,FALSE)),"",IF(ISERROR(VLOOKUP(TRIM(D396),ALL_SOMIFA!$A$1:$V$2737,16,FALSE))," ",VLOOKUP(TRIM(D396),ALL_SOMIFA!$A$1:$V$2737,16,FALSE)))</f>
        <v/>
      </c>
      <c r="Q396" t="str">
        <f>IF(ISBLANK(VLOOKUP(TRIM(D396),ALL_SOMIFA!$A$1:$V$2737,17,FALSE)),"",IF(ISERROR(VLOOKUP(TRIM(D396),ALL_SOMIFA!$A$1:$V$2737,17,FALSE))," ",VLOOKUP(TRIM(D396),ALL_SOMIFA!$A$1:$V$2737,17,FALSE)))</f>
        <v/>
      </c>
      <c r="R396" t="str">
        <f>IF(ISBLANK(VLOOKUP(TRIM(D396),ALL_SOMIFA!$A$1:$V$2737,18,FALSE)),"",IF(ISERROR(VLOOKUP(TRIM(D396),ALL_SOMIFA!$A$1:$V$2737,18,FALSE))," ",VLOOKUP(TRIM(D396),ALL_SOMIFA!$A$1:$V$2737,18,FALSE)))</f>
        <v/>
      </c>
      <c r="S396" t="str">
        <f>IF(ISBLANK(VLOOKUP(TRIM(D396),ALL_SOMIFA!$A$1:$V$2737,19,FALSE)),"",IF(ISERROR(VLOOKUP(TRIM(D396),ALL_SOMIFA!$A$1:$V$2737,19,FALSE))," ",VLOOKUP(TRIM(D396),ALL_SOMIFA!$A$1:$V$2737,19,FALSE)))</f>
        <v/>
      </c>
      <c r="T396" t="str">
        <f>IF(ISBLANK(VLOOKUP(TRIM(D396),ALL_SOMIFA!$A$1:$V$2737,20,FALSE)),"",IF(ISERROR(VLOOKUP(TRIM(D396),ALL_SOMIFA!$A$1:$V$2737,20,FALSE))," ",VLOOKUP(TRIM(D396),ALL_SOMIFA!$A$1:$V$2737,20,FALSE)))</f>
        <v/>
      </c>
      <c r="U396" t="str">
        <f>IF(ISBLANK(VLOOKUP(TRIM(D396),ALL_SOMIFA!$A$1:$V$2737,21,FALSE)),"",IF(ISERROR(VLOOKUP(TRIM(D396),ALL_SOMIFA!$A$1:$V$2737,21,FALSE))," ",VLOOKUP(TRIM(D396),ALL_SOMIFA!$A$1:$V$2737,21,FALSE)))</f>
        <v/>
      </c>
      <c r="V396" t="str">
        <f>IF(ISBLANK(VLOOKUP(TRIM(D396),ALL_SOMIFA!$A$1:$V$2737,22,FALSE)),"",IF(ISERROR(VLOOKUP(TRIM(D396),ALL_SOMIFA!$A$1:$V$2737,22,FALSE))," ",VLOOKUP(TRIM(D396),ALL_SOMIFA!$A$1:$V$2737,22,FALSE)))</f>
        <v/>
      </c>
    </row>
    <row r="397" spans="1:73" s="19" customFormat="1" ht="12.75" customHeight="1" x14ac:dyDescent="0.35">
      <c r="A397" s="31" t="s">
        <v>656</v>
      </c>
      <c r="B397" s="32" t="s">
        <v>3524</v>
      </c>
      <c r="C397" s="144" t="str">
        <f>IF(VLOOKUP(D397,Table16[[#All],[Player]:[2024 Card Info]],7,FALSE)&lt;&gt;"",VLOOKUP(D397,Table16[[#All],[Player]:[2024 Card Info]],7,FALSE),"")</f>
        <v>40-12-1*</v>
      </c>
      <c r="D397" s="19" t="s">
        <v>1013</v>
      </c>
      <c r="E397" s="27">
        <v>35867</v>
      </c>
      <c r="F397" s="28" t="s">
        <v>98</v>
      </c>
      <c r="G397" s="28" t="s">
        <v>200</v>
      </c>
      <c r="H397" s="26" t="s">
        <v>292</v>
      </c>
      <c r="I397" s="26" t="s">
        <v>1014</v>
      </c>
      <c r="J397" s="33"/>
      <c r="K397" s="33"/>
      <c r="L397" s="33"/>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row>
    <row r="398" spans="1:73" x14ac:dyDescent="0.35">
      <c r="A398" t="s">
        <v>292</v>
      </c>
      <c r="B398" t="s">
        <v>419</v>
      </c>
      <c r="C398" s="144" t="str">
        <f>IF(VLOOKUP(D398,Table16[[#All],[Player]:[2024 Card Info]],7,FALSE)&lt;&gt;"",VLOOKUP(D398,Table16[[#All],[Player]:[2024 Card Info]],7,FALSE),"")</f>
        <v>40-5</v>
      </c>
      <c r="D398" t="s">
        <v>3597</v>
      </c>
      <c r="E398" s="40">
        <v>37653</v>
      </c>
      <c r="F398" t="s">
        <v>3949</v>
      </c>
      <c r="G398" s="19" t="s">
        <v>5137</v>
      </c>
      <c r="H398" t="str">
        <f>IF(ISBLANK(VLOOKUP(TRIM(D398),ALL_SOMIFA!$A$1:$V$2737,8,FALSE)),"",IF(ISERROR(VLOOKUP(TRIM(D398),ALL_SOMIFA!$A$1:$V$2737,8,FALSE))," ",VLOOKUP(TRIM(D398),ALL_SOMIFA!$A$1:$V$2737,8,FALSE)))</f>
        <v/>
      </c>
      <c r="I398" t="str">
        <f>IF(ISBLANK(VLOOKUP(TRIM(D398),ALL_SOMIFA!$A$1:$V$2737,9,FALSE)),"",IF(ISERROR(VLOOKUP(TRIM(D398),ALL_SOMIFA!$A$1:$V$2737,9,FALSE))," ",VLOOKUP(TRIM(D398),ALL_SOMIFA!$A$1:$V$2737,9,FALSE)))</f>
        <v/>
      </c>
      <c r="J398" t="str">
        <f>IF(ISBLANK(VLOOKUP(TRIM(D398),ALL_SOMIFA!$A$1:$V$2737,10,FALSE)),"",IF(ISERROR(VLOOKUP(TRIM(D398),ALL_SOMIFA!$A$1:$V$2737,10,FALSE))," ",VLOOKUP(TRIM(D398),ALL_SOMIFA!$A$1:$V$2737,10,FALSE)))</f>
        <v/>
      </c>
      <c r="K398" t="str">
        <f>IF(ISBLANK(VLOOKUP(TRIM(D398),ALL_SOMIFA!$A$1:$V$2737,11,FALSE)),"",IF(ISERROR(VLOOKUP(TRIM(D398),ALL_SOMIFA!$A$1:$V$2737,11,FALSE))," ",VLOOKUP(TRIM(D398),ALL_SOMIFA!$A$1:$V$2737,11,FALSE)))</f>
        <v/>
      </c>
      <c r="L398" t="str">
        <f>IF(ISBLANK(VLOOKUP(TRIM(D398),ALL_SOMIFA!$A$1:$V$2737,12,FALSE)),"",IF(ISERROR(VLOOKUP(TRIM(D398),ALL_SOMIFA!$A$1:$V$2737,12,FALSE))," ",VLOOKUP(TRIM(D398),ALL_SOMIFA!$A$1:$V$2737,12,FALSE)))</f>
        <v/>
      </c>
      <c r="M398" t="str">
        <f>IF(ISBLANK(VLOOKUP(TRIM(D398),ALL_SOMIFA!$A$1:$V$2737,13,FALSE)),"",IF(ISERROR(VLOOKUP(TRIM(D398),ALL_SOMIFA!$A$1:$V$2737,13,FALSE))," ",VLOOKUP(TRIM(D398),ALL_SOMIFA!$A$1:$V$2737,13,FALSE)))</f>
        <v/>
      </c>
      <c r="N398" t="str">
        <f>IF(ISBLANK(VLOOKUP(TRIM(D398),ALL_SOMIFA!$A$1:$V$2737,14,FALSE)),"",IF(ISERROR(VLOOKUP(TRIM(D398),ALL_SOMIFA!$A$1:$V$2737,14,FALSE))," ",VLOOKUP(TRIM(D398),ALL_SOMIFA!$A$1:$V$2737,14,FALSE)))</f>
        <v/>
      </c>
      <c r="O398" t="str">
        <f>IF(ISBLANK(VLOOKUP(TRIM(D398),ALL_SOMIFA!$A$1:$V$2737,15,FALSE)),"",IF(ISERROR(VLOOKUP(TRIM(D398),ALL_SOMIFA!$A$1:$V$2737,15,FALSE))," ",VLOOKUP(TRIM(D398),ALL_SOMIFA!$A$1:$V$2737,15,FALSE)))</f>
        <v/>
      </c>
      <c r="P398" t="str">
        <f>IF(ISBLANK(VLOOKUP(TRIM(D398),ALL_SOMIFA!$A$1:$V$2737,16,FALSE)),"",IF(ISERROR(VLOOKUP(TRIM(D398),ALL_SOMIFA!$A$1:$V$2737,16,FALSE))," ",VLOOKUP(TRIM(D398),ALL_SOMIFA!$A$1:$V$2737,16,FALSE)))</f>
        <v/>
      </c>
      <c r="Q398" t="str">
        <f>IF(ISBLANK(VLOOKUP(TRIM(D398),ALL_SOMIFA!$A$1:$V$2737,17,FALSE)),"",IF(ISERROR(VLOOKUP(TRIM(D398),ALL_SOMIFA!$A$1:$V$2737,17,FALSE))," ",VLOOKUP(TRIM(D398),ALL_SOMIFA!$A$1:$V$2737,17,FALSE)))</f>
        <v/>
      </c>
      <c r="R398" t="str">
        <f>IF(ISBLANK(VLOOKUP(TRIM(D398),ALL_SOMIFA!$A$1:$V$2737,18,FALSE)),"",IF(ISERROR(VLOOKUP(TRIM(D398),ALL_SOMIFA!$A$1:$V$2737,18,FALSE))," ",VLOOKUP(TRIM(D398),ALL_SOMIFA!$A$1:$V$2737,18,FALSE)))</f>
        <v/>
      </c>
      <c r="S398" t="str">
        <f>IF(ISBLANK(VLOOKUP(TRIM(D398),ALL_SOMIFA!$A$1:$V$2737,19,FALSE)),"",IF(ISERROR(VLOOKUP(TRIM(D398),ALL_SOMIFA!$A$1:$V$2737,19,FALSE))," ",VLOOKUP(TRIM(D398),ALL_SOMIFA!$A$1:$V$2737,19,FALSE)))</f>
        <v/>
      </c>
      <c r="T398" t="str">
        <f>IF(ISBLANK(VLOOKUP(TRIM(D398),ALL_SOMIFA!$A$1:$V$2737,20,FALSE)),"",IF(ISERROR(VLOOKUP(TRIM(D398),ALL_SOMIFA!$A$1:$V$2737,20,FALSE))," ",VLOOKUP(TRIM(D398),ALL_SOMIFA!$A$1:$V$2737,20,FALSE)))</f>
        <v/>
      </c>
      <c r="U398" t="str">
        <f>IF(ISBLANK(VLOOKUP(TRIM(D398),ALL_SOMIFA!$A$1:$V$2737,21,FALSE)),"",IF(ISERROR(VLOOKUP(TRIM(D398),ALL_SOMIFA!$A$1:$V$2737,21,FALSE))," ",VLOOKUP(TRIM(D398),ALL_SOMIFA!$A$1:$V$2737,21,FALSE)))</f>
        <v/>
      </c>
      <c r="V398" t="str">
        <f>IF(ISBLANK(VLOOKUP(TRIM(D398),ALL_SOMIFA!$A$1:$V$2737,22,FALSE)),"",IF(ISERROR(VLOOKUP(TRIM(D398),ALL_SOMIFA!$A$1:$V$2737,22,FALSE))," ",VLOOKUP(TRIM(D398),ALL_SOMIFA!$A$1:$V$2737,22,FALSE)))</f>
        <v/>
      </c>
    </row>
    <row r="399" spans="1:73" s="25" customFormat="1" x14ac:dyDescent="0.35">
      <c r="A399" s="21" t="s">
        <v>648</v>
      </c>
      <c r="B399" s="21" t="s">
        <v>3522</v>
      </c>
      <c r="C399" s="143" t="str">
        <f>IF(VLOOKUP(D399,Table16[[#All],[Player]:[2024 Card Info]],7,FALSE)&lt;&gt;"",VLOOKUP(D399,Table16[[#All],[Player]:[2024 Card Info]],7,FALSE),"")</f>
        <v>06-4</v>
      </c>
      <c r="D399" s="19" t="s">
        <v>1006</v>
      </c>
      <c r="E399" s="20">
        <v>35646</v>
      </c>
      <c r="F399" s="19" t="s">
        <v>101</v>
      </c>
      <c r="G399" s="19" t="s">
        <v>283</v>
      </c>
      <c r="H399" s="26" t="s">
        <v>292</v>
      </c>
      <c r="I399" s="26" t="s">
        <v>277</v>
      </c>
      <c r="J399" s="21" t="s">
        <v>276</v>
      </c>
      <c r="K399" s="21" t="s">
        <v>252</v>
      </c>
      <c r="L399" s="21" t="s">
        <v>781</v>
      </c>
      <c r="M399" s="19" t="s">
        <v>277</v>
      </c>
      <c r="N399" s="19" t="s">
        <v>1007</v>
      </c>
      <c r="O399" s="19" t="s">
        <v>318</v>
      </c>
      <c r="P399" s="19" t="s">
        <v>1008</v>
      </c>
      <c r="Q399" s="19" t="s">
        <v>1007</v>
      </c>
      <c r="R399" s="19" t="s">
        <v>318</v>
      </c>
      <c r="S399" s="19" t="s">
        <v>1008</v>
      </c>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row>
    <row r="400" spans="1:73" x14ac:dyDescent="0.35">
      <c r="A400" s="44" t="s">
        <v>276</v>
      </c>
      <c r="B400" s="44" t="s">
        <v>3527</v>
      </c>
      <c r="C400" s="143" t="str">
        <f>IF(VLOOKUP(D400,Table16[[#All],[Player]:[2024 Card Info]],7,FALSE)&lt;&gt;"",VLOOKUP(D400,Table16[[#All],[Player]:[2024 Card Info]],7,FALSE),"")</f>
        <v>06-4</v>
      </c>
      <c r="D400" s="19" t="s">
        <v>1017</v>
      </c>
      <c r="E400" s="20">
        <v>35994</v>
      </c>
      <c r="F400" s="19" t="s">
        <v>1018</v>
      </c>
      <c r="G400" s="19" t="s">
        <v>1019</v>
      </c>
      <c r="H400" s="26" t="s">
        <v>656</v>
      </c>
      <c r="I400" s="26" t="s">
        <v>310</v>
      </c>
      <c r="J400" s="44" t="s">
        <v>292</v>
      </c>
      <c r="K400" s="44" t="s">
        <v>158</v>
      </c>
      <c r="L400" s="44" t="s">
        <v>651</v>
      </c>
      <c r="M400" s="19" t="s">
        <v>1020</v>
      </c>
      <c r="N400" s="19" t="s">
        <v>169</v>
      </c>
      <c r="O400" s="19"/>
      <c r="P400" s="19"/>
      <c r="Q400" s="19" t="s">
        <v>292</v>
      </c>
      <c r="R400" s="19" t="s">
        <v>158</v>
      </c>
      <c r="S400" s="19" t="s">
        <v>494</v>
      </c>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25"/>
      <c r="AV400" s="25"/>
      <c r="AW400" s="25"/>
      <c r="AX400" s="25"/>
      <c r="AY400" s="25"/>
      <c r="AZ400" s="25"/>
      <c r="BA400" s="25"/>
      <c r="BB400" s="25"/>
      <c r="BC400" s="25"/>
      <c r="BD400" s="25"/>
      <c r="BE400" s="25"/>
      <c r="BF400" s="25"/>
      <c r="BG400" s="25"/>
      <c r="BH400" s="25"/>
      <c r="BI400" s="25"/>
      <c r="BJ400" s="25"/>
      <c r="BK400" s="25"/>
      <c r="BL400" s="25"/>
      <c r="BM400" s="25"/>
      <c r="BN400" s="25"/>
      <c r="BO400" s="25"/>
      <c r="BP400" s="25"/>
      <c r="BQ400" s="25"/>
      <c r="BR400" s="25"/>
      <c r="BS400" s="25"/>
      <c r="BT400" s="25"/>
      <c r="BU400" s="25"/>
    </row>
    <row r="401" spans="1:73" x14ac:dyDescent="0.35">
      <c r="A401" t="s">
        <v>307</v>
      </c>
      <c r="B401" t="s">
        <v>3527</v>
      </c>
      <c r="C401" s="143" t="str">
        <f>IF(VLOOKUP(D401,Table16[[#All],[Player]:[2024 Card Info]],7,FALSE)&lt;&gt;"",VLOOKUP(D401,Table16[[#All],[Player]:[2024 Card Info]],7,FALSE),"")</f>
        <v>04-0</v>
      </c>
      <c r="D401" t="s">
        <v>3659</v>
      </c>
      <c r="E401" s="40">
        <v>37029</v>
      </c>
      <c r="F401" t="s">
        <v>391</v>
      </c>
      <c r="G401" s="19" t="s">
        <v>5136</v>
      </c>
      <c r="H401" t="str">
        <f>IF(ISBLANK(VLOOKUP(TRIM(D401),ALL_SOMIFA!$A$1:$V$2737,8,FALSE)),"",IF(ISERROR(VLOOKUP(TRIM(D401),ALL_SOMIFA!$A$1:$V$2737,8,FALSE))," ",VLOOKUP(TRIM(D401),ALL_SOMIFA!$A$1:$V$2737,8,FALSE)))</f>
        <v/>
      </c>
      <c r="I401" t="str">
        <f>IF(ISBLANK(VLOOKUP(TRIM(D401),ALL_SOMIFA!$A$1:$V$2737,9,FALSE)),"",IF(ISERROR(VLOOKUP(TRIM(D401),ALL_SOMIFA!$A$1:$V$2737,9,FALSE))," ",VLOOKUP(TRIM(D401),ALL_SOMIFA!$A$1:$V$2737,9,FALSE)))</f>
        <v/>
      </c>
      <c r="J401" t="str">
        <f>IF(ISBLANK(VLOOKUP(TRIM(D401),ALL_SOMIFA!$A$1:$V$2737,10,FALSE)),"",IF(ISERROR(VLOOKUP(TRIM(D401),ALL_SOMIFA!$A$1:$V$2737,10,FALSE))," ",VLOOKUP(TRIM(D401),ALL_SOMIFA!$A$1:$V$2737,10,FALSE)))</f>
        <v/>
      </c>
      <c r="K401" t="str">
        <f>IF(ISBLANK(VLOOKUP(TRIM(D401),ALL_SOMIFA!$A$1:$V$2737,11,FALSE)),"",IF(ISERROR(VLOOKUP(TRIM(D401),ALL_SOMIFA!$A$1:$V$2737,11,FALSE))," ",VLOOKUP(TRIM(D401),ALL_SOMIFA!$A$1:$V$2737,11,FALSE)))</f>
        <v/>
      </c>
      <c r="L401" t="str">
        <f>IF(ISBLANK(VLOOKUP(TRIM(D401),ALL_SOMIFA!$A$1:$V$2737,12,FALSE)),"",IF(ISERROR(VLOOKUP(TRIM(D401),ALL_SOMIFA!$A$1:$V$2737,12,FALSE))," ",VLOOKUP(TRIM(D401),ALL_SOMIFA!$A$1:$V$2737,12,FALSE)))</f>
        <v/>
      </c>
      <c r="M401" t="str">
        <f>IF(ISBLANK(VLOOKUP(TRIM(D401),ALL_SOMIFA!$A$1:$V$2737,13,FALSE)),"",IF(ISERROR(VLOOKUP(TRIM(D401),ALL_SOMIFA!$A$1:$V$2737,13,FALSE))," ",VLOOKUP(TRIM(D401),ALL_SOMIFA!$A$1:$V$2737,13,FALSE)))</f>
        <v/>
      </c>
      <c r="N401" t="str">
        <f>IF(ISBLANK(VLOOKUP(TRIM(D401),ALL_SOMIFA!$A$1:$V$2737,14,FALSE)),"",IF(ISERROR(VLOOKUP(TRIM(D401),ALL_SOMIFA!$A$1:$V$2737,14,FALSE))," ",VLOOKUP(TRIM(D401),ALL_SOMIFA!$A$1:$V$2737,14,FALSE)))</f>
        <v/>
      </c>
      <c r="O401" t="str">
        <f>IF(ISBLANK(VLOOKUP(TRIM(D401),ALL_SOMIFA!$A$1:$V$2737,15,FALSE)),"",IF(ISERROR(VLOOKUP(TRIM(D401),ALL_SOMIFA!$A$1:$V$2737,15,FALSE))," ",VLOOKUP(TRIM(D401),ALL_SOMIFA!$A$1:$V$2737,15,FALSE)))</f>
        <v/>
      </c>
      <c r="P401" t="str">
        <f>IF(ISBLANK(VLOOKUP(TRIM(D401),ALL_SOMIFA!$A$1:$V$2737,16,FALSE)),"",IF(ISERROR(VLOOKUP(TRIM(D401),ALL_SOMIFA!$A$1:$V$2737,16,FALSE))," ",VLOOKUP(TRIM(D401),ALL_SOMIFA!$A$1:$V$2737,16,FALSE)))</f>
        <v/>
      </c>
      <c r="Q401" t="str">
        <f>IF(ISBLANK(VLOOKUP(TRIM(D401),ALL_SOMIFA!$A$1:$V$2737,17,FALSE)),"",IF(ISERROR(VLOOKUP(TRIM(D401),ALL_SOMIFA!$A$1:$V$2737,17,FALSE))," ",VLOOKUP(TRIM(D401),ALL_SOMIFA!$A$1:$V$2737,17,FALSE)))</f>
        <v/>
      </c>
      <c r="R401" t="str">
        <f>IF(ISBLANK(VLOOKUP(TRIM(D401),ALL_SOMIFA!$A$1:$V$2737,18,FALSE)),"",IF(ISERROR(VLOOKUP(TRIM(D401),ALL_SOMIFA!$A$1:$V$2737,18,FALSE))," ",VLOOKUP(TRIM(D401),ALL_SOMIFA!$A$1:$V$2737,18,FALSE)))</f>
        <v/>
      </c>
      <c r="S401" t="str">
        <f>IF(ISBLANK(VLOOKUP(TRIM(D401),ALL_SOMIFA!$A$1:$V$2737,19,FALSE)),"",IF(ISERROR(VLOOKUP(TRIM(D401),ALL_SOMIFA!$A$1:$V$2737,19,FALSE))," ",VLOOKUP(TRIM(D401),ALL_SOMIFA!$A$1:$V$2737,19,FALSE)))</f>
        <v/>
      </c>
      <c r="T401" t="str">
        <f>IF(ISBLANK(VLOOKUP(TRIM(D401),ALL_SOMIFA!$A$1:$V$2737,20,FALSE)),"",IF(ISERROR(VLOOKUP(TRIM(D401),ALL_SOMIFA!$A$1:$V$2737,20,FALSE))," ",VLOOKUP(TRIM(D401),ALL_SOMIFA!$A$1:$V$2737,20,FALSE)))</f>
        <v/>
      </c>
      <c r="U401" t="str">
        <f>IF(ISBLANK(VLOOKUP(TRIM(D401),ALL_SOMIFA!$A$1:$V$2737,21,FALSE)),"",IF(ISERROR(VLOOKUP(TRIM(D401),ALL_SOMIFA!$A$1:$V$2737,21,FALSE))," ",VLOOKUP(TRIM(D401),ALL_SOMIFA!$A$1:$V$2737,21,FALSE)))</f>
        <v/>
      </c>
      <c r="V401" t="str">
        <f>IF(ISBLANK(VLOOKUP(TRIM(D401),ALL_SOMIFA!$A$1:$V$2737,22,FALSE)),"",IF(ISERROR(VLOOKUP(TRIM(D401),ALL_SOMIFA!$A$1:$V$2737,22,FALSE))," ",VLOOKUP(TRIM(D401),ALL_SOMIFA!$A$1:$V$2737,22,FALSE)))</f>
        <v/>
      </c>
    </row>
    <row r="402" spans="1:73" s="25" customFormat="1" x14ac:dyDescent="0.35">
      <c r="A402" s="21" t="s">
        <v>2632</v>
      </c>
      <c r="B402" s="21" t="s">
        <v>3519</v>
      </c>
      <c r="C402" s="143" t="str">
        <f>IF(VLOOKUP(D402,Table16[[#All],[Player]:[2024 Card Info]],7,FALSE)&lt;&gt;"",VLOOKUP(D402,Table16[[#All],[Player]:[2024 Card Info]],7,FALSE),"")</f>
        <v>0/0-8</v>
      </c>
      <c r="D402" s="19" t="s">
        <v>1021</v>
      </c>
      <c r="E402" s="20">
        <v>32593</v>
      </c>
      <c r="F402" s="19" t="s">
        <v>1022</v>
      </c>
      <c r="G402" s="19" t="s">
        <v>1023</v>
      </c>
      <c r="H402" s="26" t="s">
        <v>480</v>
      </c>
      <c r="I402" s="26" t="s">
        <v>310</v>
      </c>
      <c r="J402" s="21" t="s">
        <v>276</v>
      </c>
      <c r="K402" s="21" t="s">
        <v>131</v>
      </c>
      <c r="L402" s="21" t="s">
        <v>1024</v>
      </c>
      <c r="M402" s="19" t="s">
        <v>669</v>
      </c>
      <c r="N402" s="19" t="s">
        <v>169</v>
      </c>
      <c r="O402" s="19"/>
      <c r="P402" s="19"/>
      <c r="Q402" s="19" t="s">
        <v>504</v>
      </c>
      <c r="R402" s="19" t="s">
        <v>116</v>
      </c>
      <c r="S402" s="19" t="s">
        <v>903</v>
      </c>
      <c r="T402" s="19" t="s">
        <v>504</v>
      </c>
      <c r="U402" s="19" t="s">
        <v>116</v>
      </c>
      <c r="V402" s="19" t="s">
        <v>666</v>
      </c>
      <c r="W402" s="19" t="s">
        <v>504</v>
      </c>
      <c r="X402" s="19" t="s">
        <v>116</v>
      </c>
      <c r="Y402" s="19" t="s">
        <v>1025</v>
      </c>
      <c r="Z402" s="19" t="s">
        <v>504</v>
      </c>
      <c r="AA402" s="19" t="s">
        <v>116</v>
      </c>
      <c r="AB402" s="19" t="s">
        <v>1026</v>
      </c>
      <c r="AC402" s="19" t="s">
        <v>504</v>
      </c>
      <c r="AD402" s="19" t="s">
        <v>116</v>
      </c>
      <c r="AE402" s="19" t="s">
        <v>1027</v>
      </c>
      <c r="AF402" s="19" t="s">
        <v>504</v>
      </c>
      <c r="AG402" s="19" t="s">
        <v>116</v>
      </c>
      <c r="AH402" s="19" t="s">
        <v>1027</v>
      </c>
      <c r="AI402" s="19" t="s">
        <v>276</v>
      </c>
      <c r="AJ402" s="19" t="s">
        <v>116</v>
      </c>
      <c r="AK402" s="19" t="s">
        <v>1027</v>
      </c>
      <c r="AL402" s="19" t="s">
        <v>276</v>
      </c>
      <c r="AM402" s="19" t="s">
        <v>116</v>
      </c>
      <c r="AN402" s="19" t="s">
        <v>1028</v>
      </c>
      <c r="AO402" s="19" t="s">
        <v>276</v>
      </c>
      <c r="AP402" s="19" t="s">
        <v>116</v>
      </c>
      <c r="AQ402" s="19" t="s">
        <v>1029</v>
      </c>
      <c r="AR402" s="19"/>
      <c r="AS402" s="19"/>
      <c r="AT402" s="19"/>
    </row>
    <row r="403" spans="1:73" x14ac:dyDescent="0.35">
      <c r="A403" s="19"/>
      <c r="B403" s="19"/>
      <c r="C403" s="143"/>
      <c r="D403" s="19"/>
      <c r="E403" s="39"/>
      <c r="F403" s="19"/>
      <c r="G403" s="19"/>
      <c r="H403"/>
      <c r="I403" t="s">
        <v>4284</v>
      </c>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row>
    <row r="404" spans="1:73" s="25" customFormat="1" ht="12.75" customHeight="1" x14ac:dyDescent="0.35">
      <c r="A404" s="31" t="s">
        <v>354</v>
      </c>
      <c r="B404" s="32" t="s">
        <v>1315</v>
      </c>
      <c r="C404" s="144" t="str">
        <f>IF(VLOOKUP(D404,Table16[[#All],[Player]:[2024 Card Info]],7,FALSE)&lt;&gt;"",VLOOKUP(D404,Table16[[#All],[Player]:[2024 Card Info]],7,FALSE),"")</f>
        <v>6</v>
      </c>
      <c r="D404" s="19" t="s">
        <v>1033</v>
      </c>
      <c r="E404" s="27">
        <v>36871</v>
      </c>
      <c r="F404" s="28" t="s">
        <v>1034</v>
      </c>
      <c r="G404" s="28" t="s">
        <v>1035</v>
      </c>
      <c r="H404" s="26" t="s">
        <v>323</v>
      </c>
      <c r="I404" s="26" t="s">
        <v>155</v>
      </c>
      <c r="J404" s="33"/>
      <c r="K404" s="33"/>
      <c r="L404" s="33"/>
    </row>
    <row r="405" spans="1:73" x14ac:dyDescent="0.35">
      <c r="A405" s="18" t="s">
        <v>299</v>
      </c>
      <c r="B405" s="18" t="s">
        <v>452</v>
      </c>
      <c r="C405" s="143" t="str">
        <f>IF(VLOOKUP(D405,Table16[[#All],[Player]:[2024 Card Info]],7,FALSE)&lt;&gt;"",VLOOKUP(D405,Table16[[#All],[Player]:[2024 Card Info]],7,FALSE),"")</f>
        <v>54</v>
      </c>
      <c r="D405" s="19" t="s">
        <v>1040</v>
      </c>
      <c r="E405" s="20">
        <v>33991</v>
      </c>
      <c r="F405" s="19" t="s">
        <v>1041</v>
      </c>
      <c r="G405" s="19" t="s">
        <v>1042</v>
      </c>
      <c r="H405" s="26" t="s">
        <v>354</v>
      </c>
      <c r="I405" s="26" t="s">
        <v>342</v>
      </c>
      <c r="J405" s="18" t="s">
        <v>299</v>
      </c>
      <c r="K405" s="18" t="s">
        <v>259</v>
      </c>
      <c r="L405" s="18" t="s">
        <v>681</v>
      </c>
      <c r="M405" s="19" t="s">
        <v>791</v>
      </c>
      <c r="N405" s="19" t="s">
        <v>299</v>
      </c>
      <c r="O405" s="19" t="s">
        <v>259</v>
      </c>
      <c r="P405" s="19" t="s">
        <v>1043</v>
      </c>
      <c r="Q405" s="19" t="s">
        <v>299</v>
      </c>
      <c r="R405" s="19" t="s">
        <v>259</v>
      </c>
      <c r="S405" s="19" t="s">
        <v>334</v>
      </c>
      <c r="T405" s="19" t="s">
        <v>331</v>
      </c>
      <c r="U405" s="19" t="s">
        <v>103</v>
      </c>
      <c r="V405" s="19" t="s">
        <v>301</v>
      </c>
      <c r="W405" s="19" t="s">
        <v>1044</v>
      </c>
      <c r="X405" s="19" t="s">
        <v>103</v>
      </c>
      <c r="Y405" s="19" t="s">
        <v>154</v>
      </c>
      <c r="Z405" s="19" t="s">
        <v>327</v>
      </c>
      <c r="AA405" s="19" t="s">
        <v>103</v>
      </c>
      <c r="AB405" s="19" t="s">
        <v>335</v>
      </c>
      <c r="AC405" s="19" t="s">
        <v>327</v>
      </c>
      <c r="AD405" s="19" t="s">
        <v>103</v>
      </c>
      <c r="AE405" s="19" t="s">
        <v>328</v>
      </c>
      <c r="AF405" s="19" t="s">
        <v>327</v>
      </c>
      <c r="AG405" s="19" t="s">
        <v>103</v>
      </c>
      <c r="AH405" s="19" t="s">
        <v>328</v>
      </c>
      <c r="AI405" s="19">
        <v>0</v>
      </c>
      <c r="AJ405" s="19">
        <v>0</v>
      </c>
      <c r="AK405" s="19">
        <v>0</v>
      </c>
      <c r="AL405" s="19">
        <v>0</v>
      </c>
      <c r="AM405" s="19">
        <v>0</v>
      </c>
      <c r="AN405" s="19">
        <v>0</v>
      </c>
      <c r="AO405" s="19">
        <v>0</v>
      </c>
      <c r="AP405" s="19">
        <v>0</v>
      </c>
      <c r="AQ405" s="19">
        <v>0</v>
      </c>
      <c r="AR405" s="19">
        <v>0</v>
      </c>
      <c r="AS405" s="19">
        <v>0</v>
      </c>
      <c r="AT405" s="19">
        <v>0</v>
      </c>
      <c r="AU405" s="19"/>
      <c r="AV405" s="19"/>
      <c r="AW405" s="25"/>
      <c r="AX405" s="25"/>
      <c r="AY405" s="25"/>
      <c r="AZ405" s="25"/>
      <c r="BA405" s="25"/>
      <c r="BB405" s="25"/>
      <c r="BC405" s="25"/>
      <c r="BD405" s="25"/>
      <c r="BE405" s="25"/>
      <c r="BF405" s="25"/>
      <c r="BG405" s="25"/>
      <c r="BH405" s="25"/>
      <c r="BI405" s="25"/>
      <c r="BJ405" s="25"/>
      <c r="BK405" s="25"/>
      <c r="BL405" s="25"/>
      <c r="BM405" s="25"/>
      <c r="BN405" s="25"/>
      <c r="BO405" s="25"/>
      <c r="BP405" s="25"/>
      <c r="BQ405" s="25"/>
      <c r="BR405" s="25"/>
      <c r="BS405" s="25"/>
      <c r="BT405" s="25"/>
      <c r="BU405" s="25"/>
    </row>
    <row r="406" spans="1:73" s="25" customFormat="1" ht="12.75" customHeight="1" x14ac:dyDescent="0.35">
      <c r="A406" s="21" t="s">
        <v>354</v>
      </c>
      <c r="B406" s="21" t="s">
        <v>860</v>
      </c>
      <c r="C406" s="143" t="str">
        <f>IF(VLOOKUP(D406,Table16[[#All],[Player]:[2024 Card Info]],7,FALSE)&lt;&gt;"",VLOOKUP(D406,Table16[[#All],[Player]:[2024 Card Info]],7,FALSE),"")</f>
        <v>4</v>
      </c>
      <c r="D406" s="22" t="s">
        <v>1046</v>
      </c>
      <c r="E406" s="23">
        <v>36396</v>
      </c>
      <c r="F406" s="24" t="s">
        <v>137</v>
      </c>
      <c r="G406" s="22" t="s">
        <v>769</v>
      </c>
      <c r="H406" s="26" t="s">
        <v>299</v>
      </c>
      <c r="I406" s="26" t="s">
        <v>328</v>
      </c>
      <c r="J406" s="21" t="s">
        <v>327</v>
      </c>
      <c r="K406" s="21" t="s">
        <v>96</v>
      </c>
      <c r="L406" s="21" t="s">
        <v>328</v>
      </c>
      <c r="AW406"/>
      <c r="AX406"/>
      <c r="AY406"/>
      <c r="AZ406"/>
      <c r="BA406"/>
      <c r="BB406"/>
      <c r="BC406"/>
      <c r="BD406"/>
      <c r="BE406"/>
      <c r="BF406"/>
      <c r="BG406"/>
      <c r="BH406"/>
      <c r="BI406"/>
      <c r="BJ406"/>
      <c r="BK406"/>
      <c r="BL406"/>
      <c r="BM406"/>
      <c r="BN406"/>
      <c r="BO406"/>
      <c r="BP406"/>
      <c r="BQ406"/>
      <c r="BR406"/>
      <c r="BS406"/>
      <c r="BT406"/>
      <c r="BU406"/>
    </row>
    <row r="407" spans="1:73" x14ac:dyDescent="0.35">
      <c r="A407" t="s">
        <v>331</v>
      </c>
      <c r="B407" t="s">
        <v>308</v>
      </c>
      <c r="C407" s="143" t="str">
        <f>IF(VLOOKUP(D407,Table16[[#All],[Player]:[2024 Card Info]],7,FALSE)&lt;&gt;"",VLOOKUP(D407,Table16[[#All],[Player]:[2024 Card Info]],7,FALSE),"")</f>
        <v>44</v>
      </c>
      <c r="D407" t="s">
        <v>3830</v>
      </c>
      <c r="E407" s="40">
        <v>37504</v>
      </c>
      <c r="F407" t="s">
        <v>3976</v>
      </c>
      <c r="G407" s="22" t="s">
        <v>160</v>
      </c>
      <c r="H407" t="str">
        <f>IF(ISBLANK(VLOOKUP(TRIM(D407),ALL_SOMIFA!$A$1:$V$2737,8,FALSE)),"",IF(ISERROR(VLOOKUP(TRIM(D407),ALL_SOMIFA!$A$1:$V$2737,8,FALSE))," ",VLOOKUP(TRIM(D407),ALL_SOMIFA!$A$1:$V$2737,8,FALSE)))</f>
        <v/>
      </c>
      <c r="I407" t="str">
        <f>IF(ISBLANK(VLOOKUP(TRIM(D407),ALL_SOMIFA!$A$1:$V$2737,9,FALSE)),"",IF(ISERROR(VLOOKUP(TRIM(D407),ALL_SOMIFA!$A$1:$V$2737,9,FALSE))," ",VLOOKUP(TRIM(D407),ALL_SOMIFA!$A$1:$V$2737,9,FALSE)))</f>
        <v/>
      </c>
      <c r="J407" t="str">
        <f>IF(ISBLANK(VLOOKUP(TRIM(D407),ALL_SOMIFA!$A$1:$V$2737,10,FALSE)),"",IF(ISERROR(VLOOKUP(TRIM(D407),ALL_SOMIFA!$A$1:$V$2737,10,FALSE))," ",VLOOKUP(TRIM(D407),ALL_SOMIFA!$A$1:$V$2737,10,FALSE)))</f>
        <v/>
      </c>
      <c r="K407" t="str">
        <f>IF(ISBLANK(VLOOKUP(TRIM(D407),ALL_SOMIFA!$A$1:$V$2737,11,FALSE)),"",IF(ISERROR(VLOOKUP(TRIM(D407),ALL_SOMIFA!$A$1:$V$2737,11,FALSE))," ",VLOOKUP(TRIM(D407),ALL_SOMIFA!$A$1:$V$2737,11,FALSE)))</f>
        <v/>
      </c>
      <c r="L407" t="str">
        <f>IF(ISBLANK(VLOOKUP(TRIM(D407),ALL_SOMIFA!$A$1:$V$2737,12,FALSE)),"",IF(ISERROR(VLOOKUP(TRIM(D407),ALL_SOMIFA!$A$1:$V$2737,12,FALSE))," ",VLOOKUP(TRIM(D407),ALL_SOMIFA!$A$1:$V$2737,12,FALSE)))</f>
        <v/>
      </c>
      <c r="M407" t="str">
        <f>IF(ISBLANK(VLOOKUP(TRIM(D407),ALL_SOMIFA!$A$1:$V$2737,13,FALSE)),"",IF(ISERROR(VLOOKUP(TRIM(D407),ALL_SOMIFA!$A$1:$V$2737,13,FALSE))," ",VLOOKUP(TRIM(D407),ALL_SOMIFA!$A$1:$V$2737,13,FALSE)))</f>
        <v/>
      </c>
      <c r="N407" t="str">
        <f>IF(ISBLANK(VLOOKUP(TRIM(D407),ALL_SOMIFA!$A$1:$V$2737,14,FALSE)),"",IF(ISERROR(VLOOKUP(TRIM(D407),ALL_SOMIFA!$A$1:$V$2737,14,FALSE))," ",VLOOKUP(TRIM(D407),ALL_SOMIFA!$A$1:$V$2737,14,FALSE)))</f>
        <v/>
      </c>
      <c r="O407" t="str">
        <f>IF(ISBLANK(VLOOKUP(TRIM(D407),ALL_SOMIFA!$A$1:$V$2737,15,FALSE)),"",IF(ISERROR(VLOOKUP(TRIM(D407),ALL_SOMIFA!$A$1:$V$2737,15,FALSE))," ",VLOOKUP(TRIM(D407),ALL_SOMIFA!$A$1:$V$2737,15,FALSE)))</f>
        <v/>
      </c>
      <c r="P407" t="str">
        <f>IF(ISBLANK(VLOOKUP(TRIM(D407),ALL_SOMIFA!$A$1:$V$2737,16,FALSE)),"",IF(ISERROR(VLOOKUP(TRIM(D407),ALL_SOMIFA!$A$1:$V$2737,16,FALSE))," ",VLOOKUP(TRIM(D407),ALL_SOMIFA!$A$1:$V$2737,16,FALSE)))</f>
        <v/>
      </c>
      <c r="Q407" t="str">
        <f>IF(ISBLANK(VLOOKUP(TRIM(D407),ALL_SOMIFA!$A$1:$V$2737,17,FALSE)),"",IF(ISERROR(VLOOKUP(TRIM(D407),ALL_SOMIFA!$A$1:$V$2737,17,FALSE))," ",VLOOKUP(TRIM(D407),ALL_SOMIFA!$A$1:$V$2737,17,FALSE)))</f>
        <v/>
      </c>
      <c r="R407" t="str">
        <f>IF(ISBLANK(VLOOKUP(TRIM(D407),ALL_SOMIFA!$A$1:$V$2737,18,FALSE)),"",IF(ISERROR(VLOOKUP(TRIM(D407),ALL_SOMIFA!$A$1:$V$2737,18,FALSE))," ",VLOOKUP(TRIM(D407),ALL_SOMIFA!$A$1:$V$2737,18,FALSE)))</f>
        <v/>
      </c>
      <c r="S407" t="str">
        <f>IF(ISBLANK(VLOOKUP(TRIM(D407),ALL_SOMIFA!$A$1:$V$2737,19,FALSE)),"",IF(ISERROR(VLOOKUP(TRIM(D407),ALL_SOMIFA!$A$1:$V$2737,19,FALSE))," ",VLOOKUP(TRIM(D407),ALL_SOMIFA!$A$1:$V$2737,19,FALSE)))</f>
        <v/>
      </c>
      <c r="T407" t="str">
        <f>IF(ISBLANK(VLOOKUP(TRIM(D407),ALL_SOMIFA!$A$1:$V$2737,20,FALSE)),"",IF(ISERROR(VLOOKUP(TRIM(D407),ALL_SOMIFA!$A$1:$V$2737,20,FALSE))," ",VLOOKUP(TRIM(D407),ALL_SOMIFA!$A$1:$V$2737,20,FALSE)))</f>
        <v/>
      </c>
      <c r="U407" t="str">
        <f>IF(ISBLANK(VLOOKUP(TRIM(D407),ALL_SOMIFA!$A$1:$V$2737,21,FALSE)),"",IF(ISERROR(VLOOKUP(TRIM(D407),ALL_SOMIFA!$A$1:$V$2737,21,FALSE))," ",VLOOKUP(TRIM(D407),ALL_SOMIFA!$A$1:$V$2737,21,FALSE)))</f>
        <v/>
      </c>
      <c r="V407" t="str">
        <f>IF(ISBLANK(VLOOKUP(TRIM(D407),ALL_SOMIFA!$A$1:$V$2737,22,FALSE)),"",IF(ISERROR(VLOOKUP(TRIM(D407),ALL_SOMIFA!$A$1:$V$2737,22,FALSE))," ",VLOOKUP(TRIM(D407),ALL_SOMIFA!$A$1:$V$2737,22,FALSE)))</f>
        <v/>
      </c>
    </row>
    <row r="408" spans="1:73" s="19" customFormat="1" ht="12.75" customHeight="1" x14ac:dyDescent="0.35">
      <c r="A408" s="21" t="s">
        <v>345</v>
      </c>
      <c r="B408" s="21" t="s">
        <v>3522</v>
      </c>
      <c r="C408" s="143" t="str">
        <f>IF(VLOOKUP(D408,Table16[[#All],[Player]:[2024 Card Info]],7,FALSE)&lt;&gt;"",VLOOKUP(D408,Table16[[#All],[Player]:[2024 Card Info]],7,FALSE),"")</f>
        <v>5</v>
      </c>
      <c r="D408" s="22" t="s">
        <v>1045</v>
      </c>
      <c r="E408" s="23">
        <v>36314</v>
      </c>
      <c r="F408" s="24" t="s">
        <v>84</v>
      </c>
      <c r="G408" s="22" t="s">
        <v>84</v>
      </c>
      <c r="H408" s="26" t="s">
        <v>331</v>
      </c>
      <c r="I408" s="26" t="s">
        <v>342</v>
      </c>
      <c r="J408" s="21" t="s">
        <v>299</v>
      </c>
      <c r="K408" s="21" t="s">
        <v>235</v>
      </c>
      <c r="L408" s="21" t="s">
        <v>342</v>
      </c>
      <c r="M408" s="25"/>
      <c r="N408" s="25"/>
      <c r="O408" s="25"/>
      <c r="P408" s="25"/>
      <c r="Q408" s="25"/>
      <c r="R408" s="25"/>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c r="AW408" s="25"/>
      <c r="AX408" s="25"/>
      <c r="AY408" s="25"/>
      <c r="AZ408" s="25"/>
      <c r="BA408" s="25"/>
      <c r="BB408" s="25"/>
      <c r="BC408" s="25"/>
      <c r="BD408" s="25"/>
      <c r="BE408" s="25"/>
      <c r="BF408" s="25"/>
      <c r="BG408" s="25"/>
      <c r="BH408" s="25"/>
      <c r="BI408" s="25"/>
      <c r="BJ408" s="25"/>
      <c r="BK408" s="25"/>
      <c r="BL408" s="25"/>
      <c r="BM408" s="25"/>
      <c r="BN408" s="25"/>
      <c r="BO408" s="25"/>
      <c r="BP408" s="25"/>
      <c r="BQ408" s="25"/>
      <c r="BR408" s="25"/>
      <c r="BS408" s="25"/>
      <c r="BT408" s="25"/>
      <c r="BU408" s="25"/>
    </row>
    <row r="409" spans="1:73" s="25" customFormat="1" x14ac:dyDescent="0.35">
      <c r="A409" s="18" t="s">
        <v>299</v>
      </c>
      <c r="B409" s="18" t="s">
        <v>3519</v>
      </c>
      <c r="C409" s="143" t="str">
        <f>IF(VLOOKUP(D409,Table16[[#All],[Player]:[2024 Card Info]],7,FALSE)&lt;&gt;"",VLOOKUP(D409,Table16[[#All],[Player]:[2024 Card Info]],7,FALSE),"")</f>
        <v>05</v>
      </c>
      <c r="D409" s="22" t="s">
        <v>1049</v>
      </c>
      <c r="E409" s="23">
        <v>35878</v>
      </c>
      <c r="F409" s="24" t="s">
        <v>102</v>
      </c>
      <c r="G409" s="22" t="s">
        <v>137</v>
      </c>
      <c r="H409" s="26" t="s">
        <v>299</v>
      </c>
      <c r="I409" s="26"/>
      <c r="J409" s="18" t="s">
        <v>331</v>
      </c>
      <c r="K409" s="18" t="s">
        <v>131</v>
      </c>
      <c r="L409" s="18" t="s">
        <v>342</v>
      </c>
      <c r="AW409"/>
      <c r="AX409"/>
      <c r="AY409"/>
      <c r="AZ409"/>
      <c r="BA409"/>
      <c r="BB409"/>
      <c r="BC409"/>
      <c r="BD409"/>
      <c r="BE409"/>
      <c r="BF409"/>
      <c r="BG409"/>
      <c r="BH409"/>
      <c r="BI409"/>
      <c r="BJ409"/>
      <c r="BK409"/>
      <c r="BL409"/>
      <c r="BM409"/>
      <c r="BN409"/>
      <c r="BO409"/>
      <c r="BP409"/>
      <c r="BQ409"/>
      <c r="BR409"/>
      <c r="BS409"/>
      <c r="BT409"/>
      <c r="BU409"/>
    </row>
    <row r="410" spans="1:73" ht="12.75" customHeight="1" x14ac:dyDescent="0.35">
      <c r="A410" s="21" t="s">
        <v>331</v>
      </c>
      <c r="B410" s="21" t="s">
        <v>419</v>
      </c>
      <c r="C410" s="143" t="str">
        <f>IF(VLOOKUP(D410,Table16[[#All],[Player]:[2024 Card Info]],7,FALSE)&lt;&gt;"",VLOOKUP(D410,Table16[[#All],[Player]:[2024 Card Info]],7,FALSE),"")</f>
        <v>04</v>
      </c>
      <c r="D410" s="19" t="s">
        <v>1039</v>
      </c>
      <c r="E410" s="20">
        <v>35858</v>
      </c>
      <c r="F410" s="26" t="s">
        <v>218</v>
      </c>
      <c r="G410" s="30" t="s">
        <v>204</v>
      </c>
      <c r="H410" s="26" t="s">
        <v>327</v>
      </c>
      <c r="I410" s="26" t="s">
        <v>301</v>
      </c>
      <c r="J410" s="21" t="s">
        <v>327</v>
      </c>
      <c r="K410" s="21" t="s">
        <v>229</v>
      </c>
      <c r="L410" s="21" t="s">
        <v>328</v>
      </c>
      <c r="M410" s="19" t="s">
        <v>929</v>
      </c>
      <c r="N410" s="19" t="s">
        <v>331</v>
      </c>
      <c r="O410" s="19" t="s">
        <v>229</v>
      </c>
      <c r="P410" s="30" t="s">
        <v>297</v>
      </c>
      <c r="Q410" s="19"/>
      <c r="R410" s="19"/>
      <c r="S410" s="30"/>
      <c r="T410" s="19"/>
      <c r="U410" s="19"/>
      <c r="V410" s="30"/>
      <c r="W410" s="19"/>
      <c r="X410" s="19"/>
      <c r="Y410" s="30"/>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row>
    <row r="411" spans="1:73" x14ac:dyDescent="0.35">
      <c r="A411" t="s">
        <v>327</v>
      </c>
      <c r="B411" t="s">
        <v>419</v>
      </c>
      <c r="C411" s="143" t="str">
        <f>IF(VLOOKUP(D411,Table16[[#All],[Player]:[2024 Card Info]],7,FALSE)&lt;&gt;"",VLOOKUP(D411,Table16[[#All],[Player]:[2024 Card Info]],7,FALSE),"")</f>
        <v>04</v>
      </c>
      <c r="D411" t="s">
        <v>3854</v>
      </c>
      <c r="E411" s="40">
        <v>37516</v>
      </c>
      <c r="F411" t="s">
        <v>4119</v>
      </c>
      <c r="G411" s="102" t="s">
        <v>5154</v>
      </c>
      <c r="H411" t="str">
        <f>IF(ISBLANK(VLOOKUP(TRIM(D411),ALL_SOMIFA!$A$1:$V$2737,8,FALSE)),"",IF(ISERROR(VLOOKUP(TRIM(D411),ALL_SOMIFA!$A$1:$V$2737,8,FALSE))," ",VLOOKUP(TRIM(D411),ALL_SOMIFA!$A$1:$V$2737,8,FALSE)))</f>
        <v/>
      </c>
      <c r="I411" t="str">
        <f>IF(ISBLANK(VLOOKUP(TRIM(D411),ALL_SOMIFA!$A$1:$V$2737,9,FALSE)),"",IF(ISERROR(VLOOKUP(TRIM(D411),ALL_SOMIFA!$A$1:$V$2737,9,FALSE))," ",VLOOKUP(TRIM(D411),ALL_SOMIFA!$A$1:$V$2737,9,FALSE)))</f>
        <v/>
      </c>
      <c r="J411" t="str">
        <f>IF(ISBLANK(VLOOKUP(TRIM(D411),ALL_SOMIFA!$A$1:$V$2737,10,FALSE)),"",IF(ISERROR(VLOOKUP(TRIM(D411),ALL_SOMIFA!$A$1:$V$2737,10,FALSE))," ",VLOOKUP(TRIM(D411),ALL_SOMIFA!$A$1:$V$2737,10,FALSE)))</f>
        <v/>
      </c>
      <c r="K411" t="str">
        <f>IF(ISBLANK(VLOOKUP(TRIM(D411),ALL_SOMIFA!$A$1:$V$2737,11,FALSE)),"",IF(ISERROR(VLOOKUP(TRIM(D411),ALL_SOMIFA!$A$1:$V$2737,11,FALSE))," ",VLOOKUP(TRIM(D411),ALL_SOMIFA!$A$1:$V$2737,11,FALSE)))</f>
        <v/>
      </c>
      <c r="L411" t="str">
        <f>IF(ISBLANK(VLOOKUP(TRIM(D411),ALL_SOMIFA!$A$1:$V$2737,12,FALSE)),"",IF(ISERROR(VLOOKUP(TRIM(D411),ALL_SOMIFA!$A$1:$V$2737,12,FALSE))," ",VLOOKUP(TRIM(D411),ALL_SOMIFA!$A$1:$V$2737,12,FALSE)))</f>
        <v/>
      </c>
      <c r="M411" t="str">
        <f>IF(ISBLANK(VLOOKUP(TRIM(D411),ALL_SOMIFA!$A$1:$V$2737,13,FALSE)),"",IF(ISERROR(VLOOKUP(TRIM(D411),ALL_SOMIFA!$A$1:$V$2737,13,FALSE))," ",VLOOKUP(TRIM(D411),ALL_SOMIFA!$A$1:$V$2737,13,FALSE)))</f>
        <v/>
      </c>
      <c r="N411" t="str">
        <f>IF(ISBLANK(VLOOKUP(TRIM(D411),ALL_SOMIFA!$A$1:$V$2737,14,FALSE)),"",IF(ISERROR(VLOOKUP(TRIM(D411),ALL_SOMIFA!$A$1:$V$2737,14,FALSE))," ",VLOOKUP(TRIM(D411),ALL_SOMIFA!$A$1:$V$2737,14,FALSE)))</f>
        <v/>
      </c>
      <c r="O411" t="str">
        <f>IF(ISBLANK(VLOOKUP(TRIM(D411),ALL_SOMIFA!$A$1:$V$2737,15,FALSE)),"",IF(ISERROR(VLOOKUP(TRIM(D411),ALL_SOMIFA!$A$1:$V$2737,15,FALSE))," ",VLOOKUP(TRIM(D411),ALL_SOMIFA!$A$1:$V$2737,15,FALSE)))</f>
        <v/>
      </c>
      <c r="P411" t="str">
        <f>IF(ISBLANK(VLOOKUP(TRIM(D411),ALL_SOMIFA!$A$1:$V$2737,16,FALSE)),"",IF(ISERROR(VLOOKUP(TRIM(D411),ALL_SOMIFA!$A$1:$V$2737,16,FALSE))," ",VLOOKUP(TRIM(D411),ALL_SOMIFA!$A$1:$V$2737,16,FALSE)))</f>
        <v/>
      </c>
      <c r="Q411" t="str">
        <f>IF(ISBLANK(VLOOKUP(TRIM(D411),ALL_SOMIFA!$A$1:$V$2737,17,FALSE)),"",IF(ISERROR(VLOOKUP(TRIM(D411),ALL_SOMIFA!$A$1:$V$2737,17,FALSE))," ",VLOOKUP(TRIM(D411),ALL_SOMIFA!$A$1:$V$2737,17,FALSE)))</f>
        <v/>
      </c>
      <c r="R411" t="str">
        <f>IF(ISBLANK(VLOOKUP(TRIM(D411),ALL_SOMIFA!$A$1:$V$2737,18,FALSE)),"",IF(ISERROR(VLOOKUP(TRIM(D411),ALL_SOMIFA!$A$1:$V$2737,18,FALSE))," ",VLOOKUP(TRIM(D411),ALL_SOMIFA!$A$1:$V$2737,18,FALSE)))</f>
        <v/>
      </c>
      <c r="S411" t="str">
        <f>IF(ISBLANK(VLOOKUP(TRIM(D411),ALL_SOMIFA!$A$1:$V$2737,19,FALSE)),"",IF(ISERROR(VLOOKUP(TRIM(D411),ALL_SOMIFA!$A$1:$V$2737,19,FALSE))," ",VLOOKUP(TRIM(D411),ALL_SOMIFA!$A$1:$V$2737,19,FALSE)))</f>
        <v/>
      </c>
      <c r="T411" t="str">
        <f>IF(ISBLANK(VLOOKUP(TRIM(D411),ALL_SOMIFA!$A$1:$V$2737,20,FALSE)),"",IF(ISERROR(VLOOKUP(TRIM(D411),ALL_SOMIFA!$A$1:$V$2737,20,FALSE))," ",VLOOKUP(TRIM(D411),ALL_SOMIFA!$A$1:$V$2737,20,FALSE)))</f>
        <v/>
      </c>
      <c r="U411" t="str">
        <f>IF(ISBLANK(VLOOKUP(TRIM(D411),ALL_SOMIFA!$A$1:$V$2737,21,FALSE)),"",IF(ISERROR(VLOOKUP(TRIM(D411),ALL_SOMIFA!$A$1:$V$2737,21,FALSE))," ",VLOOKUP(TRIM(D411),ALL_SOMIFA!$A$1:$V$2737,21,FALSE)))</f>
        <v/>
      </c>
      <c r="V411" t="str">
        <f>IF(ISBLANK(VLOOKUP(TRIM(D411),ALL_SOMIFA!$A$1:$V$2737,22,FALSE)),"",IF(ISERROR(VLOOKUP(TRIM(D411),ALL_SOMIFA!$A$1:$V$2737,22,FALSE))," ",VLOOKUP(TRIM(D411),ALL_SOMIFA!$A$1:$V$2737,22,FALSE)))</f>
        <v/>
      </c>
    </row>
    <row r="412" spans="1:73" x14ac:dyDescent="0.35">
      <c r="A412" s="21" t="s">
        <v>327</v>
      </c>
      <c r="B412" s="21" t="s">
        <v>285</v>
      </c>
      <c r="C412" s="143" t="str">
        <f>IF(VLOOKUP(D412,Table16[[#All],[Player]:[2024 Card Info]],7,FALSE)&lt;&gt;"",VLOOKUP(D412,Table16[[#All],[Player]:[2024 Card Info]],7,FALSE),"")</f>
        <v>00</v>
      </c>
      <c r="D412" s="19" t="s">
        <v>1047</v>
      </c>
      <c r="E412" s="20">
        <v>35450</v>
      </c>
      <c r="F412" s="19" t="s">
        <v>1048</v>
      </c>
      <c r="G412" s="19" t="s">
        <v>140</v>
      </c>
      <c r="H412" s="26" t="s">
        <v>169</v>
      </c>
      <c r="I412" s="26" t="s">
        <v>328</v>
      </c>
      <c r="J412" s="21" t="s">
        <v>331</v>
      </c>
      <c r="K412" s="21" t="s">
        <v>158</v>
      </c>
      <c r="L412" s="21" t="s">
        <v>297</v>
      </c>
      <c r="M412" s="19" t="s">
        <v>342</v>
      </c>
      <c r="N412" s="19" t="s">
        <v>331</v>
      </c>
      <c r="O412" s="19" t="s">
        <v>285</v>
      </c>
      <c r="P412" s="19" t="s">
        <v>925</v>
      </c>
      <c r="Q412" s="19" t="s">
        <v>331</v>
      </c>
      <c r="R412" s="19" t="s">
        <v>158</v>
      </c>
      <c r="S412" s="19" t="s">
        <v>335</v>
      </c>
      <c r="T412" s="19" t="s">
        <v>331</v>
      </c>
      <c r="U412" s="19" t="s">
        <v>158</v>
      </c>
      <c r="V412" s="19" t="s">
        <v>335</v>
      </c>
      <c r="W412" s="19">
        <v>0</v>
      </c>
      <c r="X412" s="19">
        <v>0</v>
      </c>
      <c r="Y412" s="19">
        <v>0</v>
      </c>
      <c r="Z412" s="19"/>
      <c r="AA412" s="19"/>
      <c r="AB412" s="19"/>
      <c r="AC412" s="19">
        <v>0</v>
      </c>
      <c r="AD412" s="19">
        <v>0</v>
      </c>
      <c r="AE412" s="19">
        <v>0</v>
      </c>
      <c r="AF412" s="19">
        <v>0</v>
      </c>
      <c r="AG412" s="19">
        <v>0</v>
      </c>
      <c r="AH412" s="19">
        <v>0</v>
      </c>
      <c r="AI412" s="19">
        <v>0</v>
      </c>
      <c r="AJ412" s="19">
        <v>0</v>
      </c>
      <c r="AK412" s="19">
        <v>0</v>
      </c>
      <c r="AL412" s="19">
        <v>0</v>
      </c>
      <c r="AM412" s="19">
        <v>0</v>
      </c>
      <c r="AN412" s="19">
        <v>0</v>
      </c>
      <c r="AO412" s="19">
        <v>0</v>
      </c>
      <c r="AP412" s="19">
        <v>0</v>
      </c>
      <c r="AQ412" s="19">
        <v>0</v>
      </c>
      <c r="AR412" s="19">
        <v>0</v>
      </c>
      <c r="AS412" s="19">
        <v>0</v>
      </c>
      <c r="AT412" s="19">
        <v>0</v>
      </c>
      <c r="AU412" s="19"/>
      <c r="AV412" s="19"/>
    </row>
    <row r="413" spans="1:73" ht="12.75" customHeight="1" x14ac:dyDescent="0.35">
      <c r="A413" s="18" t="s">
        <v>169</v>
      </c>
      <c r="B413" s="18"/>
      <c r="C413" s="143"/>
      <c r="D413" s="19" t="s">
        <v>1036</v>
      </c>
      <c r="E413" s="20">
        <v>35470</v>
      </c>
      <c r="F413" s="19" t="s">
        <v>1037</v>
      </c>
      <c r="G413" s="19" t="s">
        <v>1038</v>
      </c>
      <c r="H413" t="s">
        <v>4284</v>
      </c>
      <c r="I413" t="s">
        <v>422</v>
      </c>
      <c r="J413" s="18" t="s">
        <v>354</v>
      </c>
      <c r="K413" s="18" t="s">
        <v>135</v>
      </c>
      <c r="L413" s="18" t="s">
        <v>155</v>
      </c>
      <c r="M413" s="19"/>
      <c r="N413" s="19" t="s">
        <v>323</v>
      </c>
      <c r="O413" s="19" t="s">
        <v>308</v>
      </c>
      <c r="P413" s="19" t="s">
        <v>678</v>
      </c>
      <c r="Q413" s="19" t="s">
        <v>323</v>
      </c>
      <c r="R413" s="19" t="s">
        <v>135</v>
      </c>
      <c r="S413" s="19" t="s">
        <v>422</v>
      </c>
      <c r="T413" s="19" t="s">
        <v>323</v>
      </c>
      <c r="U413" s="19" t="s">
        <v>135</v>
      </c>
      <c r="V413" s="19" t="s">
        <v>422</v>
      </c>
      <c r="W413" s="19">
        <v>0</v>
      </c>
      <c r="X413" s="19">
        <v>0</v>
      </c>
      <c r="Y413" s="19">
        <v>0</v>
      </c>
      <c r="Z413" s="19"/>
      <c r="AA413" s="19"/>
      <c r="AB413" s="19"/>
      <c r="AC413" s="19">
        <v>0</v>
      </c>
      <c r="AD413" s="19">
        <v>0</v>
      </c>
      <c r="AE413" s="19">
        <v>0</v>
      </c>
      <c r="AF413" s="19">
        <v>0</v>
      </c>
      <c r="AG413" s="19">
        <v>0</v>
      </c>
      <c r="AH413" s="19">
        <v>0</v>
      </c>
      <c r="AI413" s="19">
        <v>0</v>
      </c>
      <c r="AJ413" s="19">
        <v>0</v>
      </c>
      <c r="AK413" s="19">
        <v>0</v>
      </c>
      <c r="AL413" s="19">
        <v>0</v>
      </c>
      <c r="AM413" s="19">
        <v>0</v>
      </c>
      <c r="AN413" s="19">
        <v>0</v>
      </c>
      <c r="AO413" s="19">
        <v>0</v>
      </c>
      <c r="AP413" s="19">
        <v>0</v>
      </c>
      <c r="AQ413" s="19">
        <v>0</v>
      </c>
      <c r="AR413" s="19">
        <v>0</v>
      </c>
      <c r="AS413" s="19">
        <v>0</v>
      </c>
      <c r="AT413" s="19">
        <v>0</v>
      </c>
    </row>
    <row r="414" spans="1:73" x14ac:dyDescent="0.35">
      <c r="A414" s="16"/>
      <c r="B414" s="16"/>
      <c r="C414" s="143"/>
      <c r="F414" s="8"/>
      <c r="G414" s="8"/>
      <c r="H414"/>
      <c r="I414" t="s">
        <v>4284</v>
      </c>
      <c r="J414" s="16"/>
      <c r="K414" s="16"/>
      <c r="L414" s="16"/>
      <c r="M414" s="26" t="str">
        <f>IF(ISERROR(VLOOKUP(TRIM(D414),#REF!,8,FALSE())),"",VLOOKUP(TRIM(D414),#REF!,8,FALSE()))</f>
        <v/>
      </c>
      <c r="N414" s="8"/>
      <c r="O414" s="8"/>
      <c r="P414" s="16"/>
      <c r="Q414" s="16" t="str">
        <f>IF(ISERROR(VLOOKUP(TRIM(D414),#REF!,11,FALSE())),"",VLOOKUP(TRIM(D414),#REF!,11,FALSE()))</f>
        <v/>
      </c>
      <c r="R414" s="16" t="str">
        <f>IF(ISERROR(VLOOKUP(TRIM(D414),#REF!,12,FALSE())),"",VLOOKUP(TRIM(D414),#REF!,12,FALSE()))</f>
        <v/>
      </c>
      <c r="S414" s="16" t="str">
        <f>IF(ISERROR(VLOOKUP(TRIM(D414),#REF!,13,FALSE())),"",VLOOKUP(TRIM(D414),#REF!,13,FALSE()))</f>
        <v/>
      </c>
      <c r="T414" s="16" t="str">
        <f>IF(ISERROR(VLOOKUP(TRIM(D414),#REF!,14,FALSE())),"",VLOOKUP(TRIM(D414),#REF!,14,FALSE()))</f>
        <v/>
      </c>
      <c r="U414" s="16" t="str">
        <f>IF(ISERROR(VLOOKUP(TRIM(D414),#REF!,15,FALSE())),"",VLOOKUP(TRIM(D414),#REF!,15,FALSE()))</f>
        <v/>
      </c>
      <c r="V414" s="16" t="str">
        <f>IF(ISERROR(VLOOKUP(TRIM(D414),#REF!,16,FALSE())),"",VLOOKUP(TRIM(D414),#REF!,16,FALSE()))</f>
        <v/>
      </c>
      <c r="W414" s="16"/>
      <c r="X414" s="8"/>
      <c r="Y414" s="8"/>
      <c r="Z414" t="str">
        <f>IF(ISERROR(VLOOKUP(TRIM(D414),#REF!,20,FALSE())),"",VLOOKUP(TRIM(D414),#REF!,20,FALSE()))</f>
        <v/>
      </c>
      <c r="AA414" t="str">
        <f>IF(ISERROR(VLOOKUP(TRIM(D414),#REF!,21,FALSE())),"",VLOOKUP(TRIM(D414),#REF!,21,FALSE()))</f>
        <v/>
      </c>
      <c r="AB414" t="str">
        <f>IF(ISERROR(VLOOKUP(TRIM(D414),#REF!,22,FALSE())),"",VLOOKUP(TRIM(D414),#REF!,22,FALSE()))</f>
        <v/>
      </c>
      <c r="AC414" t="str">
        <f>IF(ISERROR(VLOOKUP(TRIM(D414),#REF!,20,FALSE())),"",VLOOKUP(TRIM(D414),#REF!,20,FALSE()))</f>
        <v/>
      </c>
      <c r="AD414" t="str">
        <f>IF(ISERROR(VLOOKUP(TRIM(D414),#REF!,21,FALSE())),"",VLOOKUP(TRIM(D414),#REF!,21,FALSE()))</f>
        <v/>
      </c>
      <c r="AE414" t="str">
        <f>IF(ISERROR(VLOOKUP(TRIM(D414),#REF!,22,FALSE())),"",VLOOKUP(TRIM(D414),#REF!,22,FALSE()))</f>
        <v/>
      </c>
      <c r="AF414" t="str">
        <f>IF(ISERROR(VLOOKUP(TRIM(D414),#REF!,23,FALSE())),"",VLOOKUP(TRIM(D414),#REF!,23,FALSE()))</f>
        <v/>
      </c>
      <c r="AG414" t="str">
        <f>IF(ISERROR(VLOOKUP(TRIM(D414),#REF!,24,FALSE())),"",VLOOKUP(TRIM(D414),#REF!,24,FALSE()))</f>
        <v/>
      </c>
      <c r="AH414" t="str">
        <f>IF(ISERROR(VLOOKUP(TRIM(D414),#REF!,25,FALSE())),"",VLOOKUP(TRIM(D414),#REF!,25,FALSE()))</f>
        <v/>
      </c>
      <c r="AS414" s="8"/>
      <c r="AT414" s="8"/>
      <c r="AV414" s="8"/>
    </row>
    <row r="415" spans="1:73" ht="12.75" customHeight="1" x14ac:dyDescent="0.35">
      <c r="A415" s="21" t="s">
        <v>802</v>
      </c>
      <c r="B415" s="21" t="s">
        <v>193</v>
      </c>
      <c r="C415" s="143" t="str">
        <f>IF(VLOOKUP(D415,Table16[[#All],[Player]:[2024 Card Info]],7,FALSE)&lt;&gt;"",VLOOKUP(D415,Table16[[#All],[Player]:[2024 Card Info]],7,FALSE),"")</f>
        <v/>
      </c>
      <c r="D415" s="22" t="s">
        <v>1053</v>
      </c>
      <c r="E415" s="23">
        <v>36011</v>
      </c>
      <c r="F415" s="24" t="s">
        <v>83</v>
      </c>
      <c r="G415" s="22" t="s">
        <v>287</v>
      </c>
      <c r="H415" s="26" t="s">
        <v>362</v>
      </c>
      <c r="I415" s="26"/>
      <c r="J415" s="21" t="s">
        <v>362</v>
      </c>
      <c r="K415" s="21" t="s">
        <v>195</v>
      </c>
      <c r="L415" s="21"/>
      <c r="M415" s="25"/>
      <c r="N415" s="25"/>
      <c r="O415" s="25"/>
      <c r="P415" s="25"/>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row>
    <row r="416" spans="1:73" s="25" customFormat="1" ht="12.75" customHeight="1" x14ac:dyDescent="0.35">
      <c r="A416" s="21" t="s">
        <v>366</v>
      </c>
      <c r="B416" s="21" t="s">
        <v>3523</v>
      </c>
      <c r="C416" s="143" t="str">
        <f>IF(VLOOKUP(D416,Table16[[#All],[Player]:[2024 Card Info]],7,FALSE)&lt;&gt;"",VLOOKUP(D416,Table16[[#All],[Player]:[2024 Card Info]],7,FALSE),"")</f>
        <v/>
      </c>
      <c r="D416" s="22" t="s">
        <v>1054</v>
      </c>
      <c r="E416" s="23">
        <v>36652</v>
      </c>
      <c r="F416" s="24" t="s">
        <v>279</v>
      </c>
      <c r="G416" s="22" t="s">
        <v>91</v>
      </c>
      <c r="H416" s="26" t="s">
        <v>365</v>
      </c>
      <c r="I416" s="26"/>
      <c r="J416" s="21" t="s">
        <v>365</v>
      </c>
      <c r="K416" s="21" t="s">
        <v>224</v>
      </c>
      <c r="L416" s="21"/>
    </row>
    <row r="417" spans="1:73" ht="13.15" x14ac:dyDescent="0.4">
      <c r="A417" s="42"/>
      <c r="B417" s="19"/>
      <c r="C417" s="143"/>
      <c r="D417" s="19"/>
      <c r="E417" s="39"/>
      <c r="F417" s="19"/>
      <c r="G417" s="19"/>
      <c r="H417" s="26"/>
      <c r="I417" s="26"/>
      <c r="J417" s="42"/>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row>
    <row r="418" spans="1:73" ht="13.15" x14ac:dyDescent="0.4">
      <c r="C418" s="140"/>
      <c r="D418" s="40"/>
      <c r="E418" s="10" t="s">
        <v>70</v>
      </c>
      <c r="F418" s="11" t="s">
        <v>71</v>
      </c>
      <c r="G418" s="11" t="s">
        <v>72</v>
      </c>
      <c r="H418" s="94"/>
      <c r="I418" s="94" t="s">
        <v>73</v>
      </c>
      <c r="M418" s="11"/>
      <c r="N418" s="8"/>
      <c r="O418" s="16" t="str">
        <f>IF(ISERROR(VLOOKUP(TRIM(B418),#REF!,11,FALSE())),"",VLOOKUP(TRIM(B418),#REF!,11,FALSE()))</f>
        <v/>
      </c>
      <c r="P418" s="16" t="str">
        <f>IF(ISERROR(VLOOKUP(TRIM(B418),#REF!,12,FALSE())),"",VLOOKUP(TRIM(B418),#REF!,12,FALSE()))</f>
        <v/>
      </c>
      <c r="Q418" s="16" t="str">
        <f>IF(ISERROR(VLOOKUP(TRIM(B418),#REF!,13,FALSE())),"",VLOOKUP(TRIM(B418),#REF!,13,FALSE()))</f>
        <v/>
      </c>
      <c r="R418" s="16" t="str">
        <f>IF(ISERROR(VLOOKUP(TRIM(B418),#REF!,14,FALSE())),"",VLOOKUP(TRIM(B418),#REF!,14,FALSE()))</f>
        <v/>
      </c>
      <c r="S418" s="16" t="str">
        <f>IF(ISERROR(VLOOKUP(TRIM(B418),#REF!,15,FALSE())),"",VLOOKUP(TRIM(B418),#REF!,15,FALSE()))</f>
        <v/>
      </c>
      <c r="T418" s="16" t="str">
        <f>IF(ISERROR(VLOOKUP(TRIM(B418),#REF!,16,FALSE())),"",VLOOKUP(TRIM(B418),#REF!,16,FALSE()))</f>
        <v/>
      </c>
      <c r="V418" s="8"/>
      <c r="X418" t="str">
        <f>IF(ISERROR(VLOOKUP(TRIM(B418),#REF!,20,FALSE())),"",VLOOKUP(TRIM(B418),#REF!,20,FALSE()))</f>
        <v/>
      </c>
      <c r="Y418" t="str">
        <f>IF(ISERROR(VLOOKUP(TRIM(B418),#REF!,21,FALSE())),"",VLOOKUP(TRIM(B418),#REF!,21,FALSE()))</f>
        <v/>
      </c>
      <c r="Z418" t="str">
        <f>IF(ISERROR(VLOOKUP(TRIM(B418),#REF!,22,FALSE())),"",VLOOKUP(TRIM(B418),#REF!,22,FALSE()))</f>
        <v/>
      </c>
      <c r="AA418" t="str">
        <f>IF(ISERROR(VLOOKUP(TRIM(B418),#REF!,20,FALSE())),"",VLOOKUP(TRIM(B418),#REF!,20,FALSE()))</f>
        <v/>
      </c>
      <c r="AB418" t="str">
        <f>IF(ISERROR(VLOOKUP(TRIM(B418),#REF!,21,FALSE())),"",VLOOKUP(TRIM(B418),#REF!,21,FALSE()))</f>
        <v/>
      </c>
      <c r="AC418" t="str">
        <f>IF(ISERROR(VLOOKUP(TRIM(B418),#REF!,22,FALSE())),"",VLOOKUP(TRIM(B418),#REF!,22,FALSE()))</f>
        <v/>
      </c>
      <c r="AD418" t="str">
        <f>IF(ISERROR(VLOOKUP(TRIM(B418),#REF!,23,FALSE())),"",VLOOKUP(TRIM(B418),#REF!,23,FALSE()))</f>
        <v/>
      </c>
      <c r="AE418" t="str">
        <f>IF(ISERROR(VLOOKUP(TRIM(B418),#REF!,24,FALSE())),"",VLOOKUP(TRIM(B418),#REF!,24,FALSE()))</f>
        <v/>
      </c>
      <c r="AF418" t="str">
        <f>IF(ISERROR(VLOOKUP(TRIM(B418),#REF!,25,FALSE())),"",VLOOKUP(TRIM(B418),#REF!,25,FALSE()))</f>
        <v/>
      </c>
      <c r="AQ418" s="36"/>
      <c r="AR418" s="36"/>
      <c r="AT418" s="36"/>
      <c r="AU418" s="36"/>
      <c r="AV418" s="36"/>
    </row>
    <row r="419" spans="1:73" ht="17.649999999999999" x14ac:dyDescent="0.5">
      <c r="A419" s="41" t="s">
        <v>1055</v>
      </c>
      <c r="C419" s="145"/>
      <c r="E419" s="13">
        <f>COUNTA(D422:D485)</f>
        <v>55</v>
      </c>
      <c r="F419" s="14">
        <f>COUNTIF(A423:A485,"*HB*")</f>
        <v>3</v>
      </c>
      <c r="G419" s="14">
        <f>COUNTIF(A423:A485,"*KOR*")+COUNTIF(A423:A485,"*LK*")</f>
        <v>3</v>
      </c>
      <c r="H419" s="95"/>
      <c r="I419" s="95">
        <f>COUNTIF(A423:A485,"*PR*")+COUNTIF(A423:A485,"*LP*")</f>
        <v>2</v>
      </c>
      <c r="J419" s="41"/>
      <c r="M419" s="14"/>
      <c r="N419" s="8"/>
      <c r="O419" s="16" t="str">
        <f>IF(ISERROR(VLOOKUP(TRIM(B419),#REF!,11,FALSE())),"",VLOOKUP(TRIM(B419),#REF!,11,FALSE()))</f>
        <v/>
      </c>
      <c r="P419" s="16" t="str">
        <f>IF(ISERROR(VLOOKUP(TRIM(B419),#REF!,12,FALSE())),"",VLOOKUP(TRIM(B419),#REF!,12,FALSE()))</f>
        <v/>
      </c>
      <c r="Q419" s="16" t="str">
        <f>IF(ISERROR(VLOOKUP(TRIM(B419),#REF!,13,FALSE())),"",VLOOKUP(TRIM(B419),#REF!,13,FALSE()))</f>
        <v/>
      </c>
      <c r="R419" s="16" t="str">
        <f>IF(ISERROR(VLOOKUP(TRIM(B419),#REF!,14,FALSE())),"",VLOOKUP(TRIM(B419),#REF!,14,FALSE()))</f>
        <v/>
      </c>
      <c r="S419" s="16" t="str">
        <f>IF(ISERROR(VLOOKUP(TRIM(B419),#REF!,15,FALSE())),"",VLOOKUP(TRIM(B419),#REF!,15,FALSE()))</f>
        <v/>
      </c>
      <c r="T419" s="16" t="str">
        <f>IF(ISERROR(VLOOKUP(TRIM(B419),#REF!,16,FALSE())),"",VLOOKUP(TRIM(B419),#REF!,16,FALSE()))</f>
        <v/>
      </c>
      <c r="U419" s="15"/>
      <c r="V419" s="8"/>
      <c r="X419" t="str">
        <f>IF(ISERROR(VLOOKUP(TRIM(B419),#REF!,20,FALSE())),"",VLOOKUP(TRIM(B419),#REF!,20,FALSE()))</f>
        <v/>
      </c>
      <c r="Y419" t="str">
        <f>IF(ISERROR(VLOOKUP(TRIM(B419),#REF!,21,FALSE())),"",VLOOKUP(TRIM(B419),#REF!,21,FALSE()))</f>
        <v/>
      </c>
      <c r="Z419" t="str">
        <f>IF(ISERROR(VLOOKUP(TRIM(B419),#REF!,22,FALSE())),"",VLOOKUP(TRIM(B419),#REF!,22,FALSE()))</f>
        <v/>
      </c>
      <c r="AA419" t="str">
        <f>IF(ISERROR(VLOOKUP(TRIM(B419),#REF!,20,FALSE())),"",VLOOKUP(TRIM(B419),#REF!,20,FALSE()))</f>
        <v/>
      </c>
      <c r="AB419" t="str">
        <f>IF(ISERROR(VLOOKUP(TRIM(B419),#REF!,21,FALSE())),"",VLOOKUP(TRIM(B419),#REF!,21,FALSE()))</f>
        <v/>
      </c>
      <c r="AC419" t="str">
        <f>IF(ISERROR(VLOOKUP(TRIM(B419),#REF!,22,FALSE())),"",VLOOKUP(TRIM(B419),#REF!,22,FALSE()))</f>
        <v/>
      </c>
      <c r="AD419" t="str">
        <f>IF(ISERROR(VLOOKUP(TRIM(B419),#REF!,23,FALSE())),"",VLOOKUP(TRIM(B419),#REF!,23,FALSE()))</f>
        <v/>
      </c>
      <c r="AE419" t="str">
        <f>IF(ISERROR(VLOOKUP(TRIM(B419),#REF!,24,FALSE())),"",VLOOKUP(TRIM(B419),#REF!,24,FALSE()))</f>
        <v/>
      </c>
      <c r="AF419" t="str">
        <f>IF(ISERROR(VLOOKUP(TRIM(B419),#REF!,25,FALSE())),"",VLOOKUP(TRIM(B419),#REF!,25,FALSE()))</f>
        <v/>
      </c>
      <c r="AP419" s="15"/>
    </row>
    <row r="420" spans="1:73" x14ac:dyDescent="0.35">
      <c r="A420" s="16" t="s">
        <v>5370</v>
      </c>
      <c r="B420" s="16"/>
      <c r="C420" s="143"/>
      <c r="J420" s="16"/>
      <c r="K420" s="16"/>
      <c r="L420" s="16"/>
      <c r="M420" s="26"/>
      <c r="P420" s="16"/>
      <c r="Q420" s="16"/>
      <c r="R420" s="16"/>
      <c r="S420" s="16"/>
      <c r="T420" s="16"/>
      <c r="U420" s="16"/>
      <c r="V420" s="16"/>
      <c r="W420" s="16"/>
      <c r="AC420" t="str">
        <f>IF(ISERROR(VLOOKUP(TRIM(D420),#REF!,20,FALSE())),"",VLOOKUP(TRIM(D420),#REF!,20,FALSE()))</f>
        <v/>
      </c>
      <c r="AD420" t="str">
        <f>IF(ISERROR(VLOOKUP(TRIM(D420),#REF!,21,FALSE())),"",VLOOKUP(TRIM(D420),#REF!,21,FALSE()))</f>
        <v/>
      </c>
      <c r="AE420" t="str">
        <f>IF(ISERROR(VLOOKUP(TRIM(D420),#REF!,22,FALSE())),"",VLOOKUP(TRIM(D420),#REF!,22,FALSE()))</f>
        <v/>
      </c>
      <c r="AF420" t="str">
        <f>IF(ISERROR(VLOOKUP(TRIM(D420),#REF!,23,FALSE())),"",VLOOKUP(TRIM(D420),#REF!,23,FALSE()))</f>
        <v/>
      </c>
      <c r="AG420" t="str">
        <f>IF(ISERROR(VLOOKUP(TRIM(D420),#REF!,24,FALSE())),"",VLOOKUP(TRIM(D420),#REF!,24,FALSE()))</f>
        <v/>
      </c>
      <c r="AH420" t="str">
        <f>IF(ISERROR(VLOOKUP(TRIM(D420),#REF!,25,FALSE())),"",VLOOKUP(TRIM(D420),#REF!,25,FALSE()))</f>
        <v/>
      </c>
      <c r="AR420" s="16"/>
    </row>
    <row r="421" spans="1:73" ht="13.15" x14ac:dyDescent="0.4">
      <c r="A421" s="102" t="s">
        <v>5383</v>
      </c>
      <c r="B421" s="19"/>
      <c r="C421" s="143"/>
      <c r="D421" s="19"/>
      <c r="E421" s="39"/>
      <c r="F421" s="19"/>
      <c r="G421" s="19"/>
      <c r="H421" s="26"/>
      <c r="I421" s="26"/>
      <c r="J421" s="17"/>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row>
    <row r="422" spans="1:73" x14ac:dyDescent="0.35">
      <c r="A422" s="18" t="s">
        <v>77</v>
      </c>
      <c r="B422" s="18" t="s">
        <v>116</v>
      </c>
      <c r="C422" s="143" t="str">
        <f>IF(VLOOKUP(D422,Table16[[#All],[Player]:[2024 Card Info]],7,FALSE)&lt;&gt;"",VLOOKUP(D422,Table16[[#All],[Player]:[2024 Card Info]],7,FALSE),"")</f>
        <v>539 Attempts</v>
      </c>
      <c r="D422" s="19" t="s">
        <v>3169</v>
      </c>
      <c r="E422" s="20">
        <v>34621</v>
      </c>
      <c r="F422" s="19" t="s">
        <v>3170</v>
      </c>
      <c r="G422" s="19" t="s">
        <v>714</v>
      </c>
      <c r="H422" s="26" t="s">
        <v>77</v>
      </c>
      <c r="I422" s="26">
        <v>0</v>
      </c>
      <c r="J422" s="18" t="s">
        <v>77</v>
      </c>
      <c r="K422" s="18" t="s">
        <v>103</v>
      </c>
      <c r="L422" s="18">
        <v>0</v>
      </c>
      <c r="M422" s="19"/>
      <c r="N422" s="19" t="s">
        <v>77</v>
      </c>
      <c r="O422" s="19" t="s">
        <v>229</v>
      </c>
      <c r="P422" s="19" t="s">
        <v>79</v>
      </c>
      <c r="Q422" s="19" t="s">
        <v>77</v>
      </c>
      <c r="R422" s="19" t="s">
        <v>229</v>
      </c>
      <c r="S422" s="19"/>
      <c r="T422" s="19" t="s">
        <v>77</v>
      </c>
      <c r="U422" s="19" t="s">
        <v>229</v>
      </c>
      <c r="V422" s="19">
        <v>0</v>
      </c>
      <c r="W422" s="19" t="s">
        <v>77</v>
      </c>
      <c r="X422" s="19" t="s">
        <v>229</v>
      </c>
      <c r="Y422" s="19">
        <v>0</v>
      </c>
      <c r="Z422" s="19" t="s">
        <v>77</v>
      </c>
      <c r="AA422" s="19" t="s">
        <v>994</v>
      </c>
      <c r="AB422" s="19"/>
      <c r="AC422" s="19">
        <v>0</v>
      </c>
      <c r="AD422" s="19">
        <v>0</v>
      </c>
      <c r="AE422" s="19">
        <v>0</v>
      </c>
      <c r="AF422" s="19">
        <v>0</v>
      </c>
      <c r="AG422" s="19">
        <v>0</v>
      </c>
      <c r="AH422" s="19">
        <v>0</v>
      </c>
      <c r="AI422" s="19">
        <v>0</v>
      </c>
      <c r="AJ422" s="19">
        <v>0</v>
      </c>
      <c r="AK422" s="19">
        <v>0</v>
      </c>
      <c r="AL422" s="19">
        <v>0</v>
      </c>
      <c r="AM422" s="19">
        <v>0</v>
      </c>
      <c r="AN422" s="19">
        <v>0</v>
      </c>
      <c r="AO422" s="19">
        <v>0</v>
      </c>
      <c r="AP422" s="19">
        <v>0</v>
      </c>
      <c r="AQ422" s="19">
        <v>0</v>
      </c>
      <c r="AR422" s="19">
        <v>0</v>
      </c>
      <c r="AS422" s="19">
        <v>0</v>
      </c>
      <c r="AT422" s="19">
        <v>0</v>
      </c>
      <c r="AU422" s="19"/>
      <c r="AV422" s="19"/>
    </row>
    <row r="423" spans="1:73" x14ac:dyDescent="0.35">
      <c r="A423" s="18" t="s">
        <v>77</v>
      </c>
      <c r="B423" s="18" t="s">
        <v>325</v>
      </c>
      <c r="C423" s="143" t="str">
        <f>IF(VLOOKUP(D423,Table16[[#All],[Player]:[2024 Card Info]],7,FALSE)&lt;&gt;"",VLOOKUP(D423,Table16[[#All],[Player]:[2024 Card Info]],7,FALSE),"")</f>
        <v>19 Attempts</v>
      </c>
      <c r="D423" s="19" t="s">
        <v>1058</v>
      </c>
      <c r="E423" s="20">
        <v>33968</v>
      </c>
      <c r="F423" s="19" t="s">
        <v>1059</v>
      </c>
      <c r="G423" s="19" t="s">
        <v>1060</v>
      </c>
      <c r="H423" s="26" t="s">
        <v>77</v>
      </c>
      <c r="I423" s="26"/>
      <c r="J423" s="18" t="s">
        <v>77</v>
      </c>
      <c r="K423" s="18" t="s">
        <v>128</v>
      </c>
      <c r="L423" s="18"/>
      <c r="M423" s="19"/>
      <c r="N423" s="19" t="s">
        <v>77</v>
      </c>
      <c r="O423" s="19" t="s">
        <v>151</v>
      </c>
      <c r="P423" s="19" t="s">
        <v>79</v>
      </c>
      <c r="Q423" s="19" t="s">
        <v>77</v>
      </c>
      <c r="R423" s="19" t="s">
        <v>151</v>
      </c>
      <c r="S423" s="19"/>
      <c r="T423" s="19" t="s">
        <v>77</v>
      </c>
      <c r="U423" s="19" t="s">
        <v>151</v>
      </c>
      <c r="V423" s="19">
        <v>0</v>
      </c>
      <c r="W423" s="19" t="s">
        <v>77</v>
      </c>
      <c r="X423" s="19" t="s">
        <v>151</v>
      </c>
      <c r="Y423" s="19">
        <v>0</v>
      </c>
      <c r="Z423" s="19" t="s">
        <v>77</v>
      </c>
      <c r="AA423" s="19" t="s">
        <v>151</v>
      </c>
      <c r="AB423" s="19">
        <v>0</v>
      </c>
      <c r="AC423" s="19">
        <v>0</v>
      </c>
      <c r="AD423" s="19">
        <v>0</v>
      </c>
      <c r="AE423" s="19">
        <v>0</v>
      </c>
      <c r="AF423" s="19"/>
      <c r="AG423" s="19"/>
      <c r="AH423" s="19"/>
      <c r="AI423" s="19"/>
      <c r="AJ423" s="19"/>
      <c r="AK423" s="19"/>
      <c r="AL423" s="19">
        <v>0</v>
      </c>
      <c r="AM423" s="19">
        <v>0</v>
      </c>
      <c r="AN423" s="19">
        <v>0</v>
      </c>
      <c r="AO423" s="19">
        <v>0</v>
      </c>
      <c r="AP423" s="19">
        <v>0</v>
      </c>
      <c r="AQ423" s="19">
        <v>0</v>
      </c>
      <c r="AR423" s="19">
        <v>0</v>
      </c>
      <c r="AS423" s="19">
        <v>0</v>
      </c>
      <c r="AT423" s="19">
        <v>0</v>
      </c>
      <c r="AU423" s="19"/>
      <c r="AV423" s="19"/>
      <c r="AW423" s="19"/>
      <c r="AX423" s="19"/>
      <c r="AY423" s="19"/>
      <c r="AZ423" s="19"/>
      <c r="BA423" s="19"/>
      <c r="BB423" s="19"/>
      <c r="BC423" s="19"/>
      <c r="BD423" s="19"/>
      <c r="BE423" s="19"/>
      <c r="BF423" s="19"/>
      <c r="BG423" s="19"/>
      <c r="BH423" s="19"/>
      <c r="BI423" s="19"/>
    </row>
    <row r="424" spans="1:73" x14ac:dyDescent="0.35">
      <c r="A424" s="18"/>
      <c r="B424" s="18"/>
      <c r="C424" s="143"/>
      <c r="D424" s="19"/>
      <c r="E424" s="20"/>
      <c r="F424" s="19"/>
      <c r="G424" s="19"/>
      <c r="H424" t="s">
        <v>4284</v>
      </c>
      <c r="I424"/>
      <c r="J424" s="18"/>
      <c r="K424" s="18"/>
      <c r="L424" s="18"/>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row>
    <row r="425" spans="1:73" x14ac:dyDescent="0.35">
      <c r="A425" s="18" t="s">
        <v>93</v>
      </c>
      <c r="B425" s="18" t="s">
        <v>86</v>
      </c>
      <c r="C425" s="143" t="str">
        <f>IF(VLOOKUP(D425,Table16[[#All],[Player]:[2024 Card Info]],7,FALSE)&lt;&gt;"",VLOOKUP(D425,Table16[[#All],[Player]:[2024 Card Info]],7,FALSE),"")</f>
        <v>0-2 255</v>
      </c>
      <c r="D425" s="19" t="s">
        <v>2555</v>
      </c>
      <c r="E425" s="20">
        <v>34670</v>
      </c>
      <c r="F425" s="19" t="s">
        <v>405</v>
      </c>
      <c r="G425" s="19" t="s">
        <v>222</v>
      </c>
      <c r="H425" s="26" t="s">
        <v>93</v>
      </c>
      <c r="I425" s="26" t="s">
        <v>3441</v>
      </c>
      <c r="J425" s="18" t="s">
        <v>93</v>
      </c>
      <c r="K425" s="18" t="s">
        <v>135</v>
      </c>
      <c r="L425" s="18" t="s">
        <v>2556</v>
      </c>
      <c r="M425" s="19" t="s">
        <v>1850</v>
      </c>
      <c r="N425" s="19" t="s">
        <v>93</v>
      </c>
      <c r="O425" s="19" t="s">
        <v>308</v>
      </c>
      <c r="P425" s="19" t="s">
        <v>2459</v>
      </c>
      <c r="Q425" s="19" t="s">
        <v>93</v>
      </c>
      <c r="R425" s="19" t="s">
        <v>135</v>
      </c>
      <c r="S425" s="19" t="s">
        <v>2557</v>
      </c>
      <c r="T425" s="19" t="s">
        <v>93</v>
      </c>
      <c r="U425" s="19" t="s">
        <v>135</v>
      </c>
      <c r="V425" s="19" t="s">
        <v>2558</v>
      </c>
      <c r="W425" s="19" t="s">
        <v>93</v>
      </c>
      <c r="X425" s="19" t="s">
        <v>135</v>
      </c>
      <c r="Y425" s="19" t="s">
        <v>1231</v>
      </c>
      <c r="Z425" s="19"/>
      <c r="AA425" s="19"/>
      <c r="AB425" s="19"/>
      <c r="AC425" s="19">
        <v>0</v>
      </c>
      <c r="AD425" s="19">
        <v>0</v>
      </c>
      <c r="AE425" s="19">
        <v>0</v>
      </c>
      <c r="AF425" s="19">
        <v>0</v>
      </c>
      <c r="AG425" s="19">
        <v>0</v>
      </c>
      <c r="AH425" s="19">
        <v>0</v>
      </c>
      <c r="AI425" s="19">
        <v>0</v>
      </c>
      <c r="AJ425" s="19">
        <v>0</v>
      </c>
      <c r="AK425" s="19">
        <v>0</v>
      </c>
      <c r="AL425" s="19">
        <v>0</v>
      </c>
      <c r="AM425" s="19">
        <v>0</v>
      </c>
      <c r="AN425" s="19">
        <v>0</v>
      </c>
      <c r="AO425" s="19">
        <v>0</v>
      </c>
      <c r="AP425" s="19">
        <v>0</v>
      </c>
      <c r="AQ425" s="19">
        <v>0</v>
      </c>
      <c r="AR425" s="19">
        <v>0</v>
      </c>
      <c r="AS425" s="19">
        <v>0</v>
      </c>
      <c r="AT425" s="19">
        <v>0</v>
      </c>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row>
    <row r="426" spans="1:73" s="25" customFormat="1" x14ac:dyDescent="0.35">
      <c r="A426" s="19" t="s">
        <v>93</v>
      </c>
      <c r="B426" s="26" t="s">
        <v>3525</v>
      </c>
      <c r="C426" s="144" t="str">
        <f>IF(VLOOKUP(D426,Table16[[#All],[Player]:[2024 Card Info]],7,FALSE)&lt;&gt;"",VLOOKUP(D426,Table16[[#All],[Player]:[2024 Card Info]],7,FALSE),"")</f>
        <v>0-2 229</v>
      </c>
      <c r="D426" s="19" t="s">
        <v>3111</v>
      </c>
      <c r="E426" s="27">
        <v>36606</v>
      </c>
      <c r="F426" s="28" t="s">
        <v>88</v>
      </c>
      <c r="G426" s="28" t="s">
        <v>98</v>
      </c>
      <c r="H426" s="26" t="s">
        <v>93</v>
      </c>
      <c r="I426" s="26" t="s">
        <v>3112</v>
      </c>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row>
    <row r="427" spans="1:73" s="25" customFormat="1" x14ac:dyDescent="0.35">
      <c r="A427" s="18" t="s">
        <v>93</v>
      </c>
      <c r="B427" s="18" t="s">
        <v>3525</v>
      </c>
      <c r="C427" s="143" t="str">
        <f>IF(VLOOKUP(D427,Table16[[#All],[Player]:[2024 Card Info]],7,FALSE)&lt;&gt;"",VLOOKUP(D427,Table16[[#All],[Player]:[2024 Card Info]],7,FALSE),"")</f>
        <v>0-0 74</v>
      </c>
      <c r="D427" s="19" t="s">
        <v>1067</v>
      </c>
      <c r="E427" s="20">
        <v>35779</v>
      </c>
      <c r="F427" s="26" t="s">
        <v>130</v>
      </c>
      <c r="G427" s="30" t="s">
        <v>204</v>
      </c>
      <c r="H427" s="26" t="s">
        <v>93</v>
      </c>
      <c r="I427" s="26" t="s">
        <v>3471</v>
      </c>
      <c r="J427" s="18" t="s">
        <v>93</v>
      </c>
      <c r="K427" s="18" t="s">
        <v>172</v>
      </c>
      <c r="L427" s="18" t="s">
        <v>1068</v>
      </c>
      <c r="M427" s="19" t="s">
        <v>552</v>
      </c>
      <c r="N427" s="19" t="s">
        <v>93</v>
      </c>
      <c r="O427" s="19" t="s">
        <v>131</v>
      </c>
      <c r="P427" s="30" t="s">
        <v>1069</v>
      </c>
      <c r="Q427" s="19"/>
      <c r="R427" s="19"/>
      <c r="S427" s="30"/>
      <c r="T427" s="19"/>
      <c r="U427" s="19"/>
      <c r="V427" s="30"/>
      <c r="W427" s="19"/>
      <c r="X427" s="19"/>
      <c r="Y427" s="30"/>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row>
    <row r="428" spans="1:73" x14ac:dyDescent="0.35">
      <c r="A428" s="18" t="s">
        <v>389</v>
      </c>
      <c r="B428" s="18" t="s">
        <v>193</v>
      </c>
      <c r="C428" s="143" t="str">
        <f>IF(VLOOKUP(D428,Table16[[#All],[Player]:[2024 Card Info]],7,FALSE)&lt;&gt;"",VLOOKUP(D428,Table16[[#All],[Player]:[2024 Card Info]],7,FALSE),"")</f>
        <v>6-7</v>
      </c>
      <c r="D428" s="19" t="s">
        <v>1076</v>
      </c>
      <c r="E428" s="20">
        <v>34481</v>
      </c>
      <c r="F428" s="19" t="s">
        <v>720</v>
      </c>
      <c r="G428" s="19" t="s">
        <v>406</v>
      </c>
      <c r="H428" s="26" t="s">
        <v>954</v>
      </c>
      <c r="I428" s="26" t="s">
        <v>3485</v>
      </c>
      <c r="J428" s="18" t="s">
        <v>389</v>
      </c>
      <c r="K428" s="18" t="s">
        <v>195</v>
      </c>
      <c r="L428" s="18" t="s">
        <v>1077</v>
      </c>
      <c r="M428" s="19" t="s">
        <v>1078</v>
      </c>
      <c r="N428" s="19" t="s">
        <v>1079</v>
      </c>
      <c r="O428" s="19" t="s">
        <v>193</v>
      </c>
      <c r="P428" s="19" t="s">
        <v>1080</v>
      </c>
      <c r="Q428" s="19" t="s">
        <v>1081</v>
      </c>
      <c r="R428" s="19" t="s">
        <v>195</v>
      </c>
      <c r="S428" s="19" t="s">
        <v>1082</v>
      </c>
      <c r="T428" s="19" t="s">
        <v>861</v>
      </c>
      <c r="U428" s="19">
        <v>0</v>
      </c>
      <c r="V428" s="19">
        <v>0</v>
      </c>
      <c r="W428" s="19" t="s">
        <v>389</v>
      </c>
      <c r="X428" s="19" t="s">
        <v>195</v>
      </c>
      <c r="Y428" s="19" t="s">
        <v>1083</v>
      </c>
      <c r="Z428" s="19">
        <v>0</v>
      </c>
      <c r="AA428" s="19">
        <v>0</v>
      </c>
      <c r="AB428" s="19">
        <v>0</v>
      </c>
      <c r="AC428" s="19">
        <v>0</v>
      </c>
      <c r="AD428" s="19">
        <v>0</v>
      </c>
      <c r="AE428" s="19">
        <v>0</v>
      </c>
      <c r="AF428" s="19">
        <v>0</v>
      </c>
      <c r="AG428" s="19">
        <v>0</v>
      </c>
      <c r="AH428" s="19">
        <v>0</v>
      </c>
      <c r="AI428" s="19">
        <v>0</v>
      </c>
      <c r="AJ428" s="19">
        <v>0</v>
      </c>
      <c r="AK428" s="19">
        <v>0</v>
      </c>
      <c r="AL428" s="19">
        <v>0</v>
      </c>
      <c r="AM428" s="19">
        <v>0</v>
      </c>
      <c r="AN428" s="19">
        <v>0</v>
      </c>
      <c r="AO428" s="19">
        <v>0</v>
      </c>
      <c r="AP428" s="19">
        <v>0</v>
      </c>
      <c r="AQ428" s="19">
        <v>0</v>
      </c>
      <c r="AR428" s="19">
        <v>0</v>
      </c>
      <c r="AS428" s="19">
        <v>0</v>
      </c>
      <c r="AT428" s="19">
        <v>0</v>
      </c>
      <c r="AU428" s="19"/>
      <c r="AV428" s="19"/>
      <c r="AW428" s="19"/>
      <c r="AX428" s="19"/>
      <c r="AY428" s="19"/>
      <c r="AZ428" s="19"/>
      <c r="BA428" s="19"/>
      <c r="BB428" s="19"/>
      <c r="BC428" s="19"/>
      <c r="BD428" s="19"/>
      <c r="BE428" s="19"/>
      <c r="BF428" s="19"/>
      <c r="BG428" s="19"/>
      <c r="BH428" s="19"/>
      <c r="BI428" s="19"/>
    </row>
    <row r="429" spans="1:73" x14ac:dyDescent="0.35">
      <c r="A429" s="18"/>
      <c r="B429" s="18"/>
      <c r="C429" s="143"/>
      <c r="D429" s="19"/>
      <c r="E429" s="20"/>
      <c r="F429" s="19"/>
      <c r="G429" s="19"/>
      <c r="H429" t="s">
        <v>4284</v>
      </c>
      <c r="I429" t="s">
        <v>4284</v>
      </c>
      <c r="J429" s="18"/>
      <c r="K429" s="18"/>
      <c r="L429" s="18"/>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row>
    <row r="430" spans="1:73" x14ac:dyDescent="0.35">
      <c r="A430" s="18" t="s">
        <v>127</v>
      </c>
      <c r="B430" s="18" t="s">
        <v>3522</v>
      </c>
      <c r="C430" s="143" t="str">
        <f>IF(VLOOKUP(D430,Table16[[#All],[Player]:[2024 Card Info]],7,FALSE)&lt;&gt;"",VLOOKUP(D430,Table16[[#All],[Player]:[2024 Card Info]],7,FALSE),"")</f>
        <v>5-6-6</v>
      </c>
      <c r="D430" s="26" t="s">
        <v>1101</v>
      </c>
      <c r="E430" s="27">
        <v>36238</v>
      </c>
      <c r="F430" s="26" t="s">
        <v>387</v>
      </c>
      <c r="G430" s="26" t="s">
        <v>387</v>
      </c>
      <c r="H430" s="26" t="s">
        <v>122</v>
      </c>
      <c r="I430" s="26"/>
      <c r="J430" s="18" t="s">
        <v>122</v>
      </c>
      <c r="K430" s="18" t="s">
        <v>235</v>
      </c>
      <c r="L430" s="18"/>
      <c r="M430" s="19"/>
      <c r="N430" s="27"/>
      <c r="O430" s="27"/>
      <c r="P430" s="27"/>
      <c r="Q430" s="27"/>
      <c r="R430" s="29"/>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row>
    <row r="431" spans="1:73" s="25" customFormat="1" x14ac:dyDescent="0.35">
      <c r="A431" s="18" t="s">
        <v>122</v>
      </c>
      <c r="B431" s="18" t="s">
        <v>860</v>
      </c>
      <c r="C431" s="143" t="str">
        <f>IF(VLOOKUP(D431,Table16[[#All],[Player]:[2024 Card Info]],7,FALSE)&lt;&gt;"",VLOOKUP(D431,Table16[[#All],[Player]:[2024 Card Info]],7,FALSE),"")</f>
        <v>4-4-5</v>
      </c>
      <c r="D431" s="19" t="s">
        <v>2574</v>
      </c>
      <c r="E431" s="20">
        <v>35387</v>
      </c>
      <c r="F431" s="19" t="s">
        <v>425</v>
      </c>
      <c r="G431" s="19" t="s">
        <v>425</v>
      </c>
      <c r="H431" s="26" t="s">
        <v>4284</v>
      </c>
      <c r="I431" s="26"/>
      <c r="J431" s="18" t="s">
        <v>122</v>
      </c>
      <c r="K431" s="18" t="s">
        <v>96</v>
      </c>
      <c r="L431" s="18"/>
      <c r="M431" s="19"/>
      <c r="N431" s="19" t="s">
        <v>2575</v>
      </c>
      <c r="O431" s="19" t="s">
        <v>78</v>
      </c>
      <c r="P431" s="19" t="s">
        <v>79</v>
      </c>
      <c r="Q431" s="19" t="s">
        <v>127</v>
      </c>
      <c r="R431" s="19" t="s">
        <v>78</v>
      </c>
      <c r="S431" s="19"/>
      <c r="T431" s="19" t="s">
        <v>1106</v>
      </c>
      <c r="U431" s="19" t="s">
        <v>78</v>
      </c>
      <c r="V431" s="19">
        <v>0</v>
      </c>
      <c r="W431" s="19">
        <v>0</v>
      </c>
      <c r="X431" s="19">
        <v>0</v>
      </c>
      <c r="Y431" s="19">
        <v>0</v>
      </c>
      <c r="Z431" s="19"/>
      <c r="AA431" s="19"/>
      <c r="AB431" s="19"/>
      <c r="AC431" s="19">
        <v>0</v>
      </c>
      <c r="AD431" s="19">
        <v>0</v>
      </c>
      <c r="AE431" s="19">
        <v>0</v>
      </c>
      <c r="AF431" s="19">
        <v>0</v>
      </c>
      <c r="AG431" s="19">
        <v>0</v>
      </c>
      <c r="AH431" s="19">
        <v>0</v>
      </c>
      <c r="AI431" s="19">
        <v>0</v>
      </c>
      <c r="AJ431" s="19">
        <v>0</v>
      </c>
      <c r="AK431" s="19">
        <v>0</v>
      </c>
      <c r="AL431" s="19">
        <v>0</v>
      </c>
      <c r="AM431" s="19">
        <v>0</v>
      </c>
      <c r="AN431" s="19">
        <v>0</v>
      </c>
      <c r="AO431" s="19">
        <v>0</v>
      </c>
      <c r="AP431" s="19">
        <v>0</v>
      </c>
      <c r="AQ431" s="19">
        <v>0</v>
      </c>
      <c r="AR431" s="19">
        <v>0</v>
      </c>
      <c r="AS431" s="19">
        <v>0</v>
      </c>
      <c r="AT431" s="19">
        <v>0</v>
      </c>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row>
    <row r="432" spans="1:73" x14ac:dyDescent="0.35">
      <c r="A432" s="18" t="s">
        <v>122</v>
      </c>
      <c r="B432" s="18" t="s">
        <v>452</v>
      </c>
      <c r="C432" s="143" t="str">
        <f>IF(VLOOKUP(D432,Table16[[#All],[Player]:[2024 Card Info]],7,FALSE)&lt;&gt;"",VLOOKUP(D432,Table16[[#All],[Player]:[2024 Card Info]],7,FALSE),"")</f>
        <v>4-4-3</v>
      </c>
      <c r="D432" s="19" t="s">
        <v>1102</v>
      </c>
      <c r="E432" s="20">
        <v>34653</v>
      </c>
      <c r="F432" s="19" t="s">
        <v>540</v>
      </c>
      <c r="G432" s="19" t="s">
        <v>1103</v>
      </c>
      <c r="H432" s="26" t="s">
        <v>132</v>
      </c>
      <c r="I432" s="26"/>
      <c r="J432" s="18" t="s">
        <v>132</v>
      </c>
      <c r="K432" s="18" t="s">
        <v>123</v>
      </c>
      <c r="L432" s="18"/>
      <c r="M432" s="19"/>
      <c r="N432" s="19" t="s">
        <v>132</v>
      </c>
      <c r="O432" s="19" t="s">
        <v>123</v>
      </c>
      <c r="P432" s="19" t="s">
        <v>79</v>
      </c>
      <c r="Q432" s="19" t="s">
        <v>132</v>
      </c>
      <c r="R432" s="19" t="s">
        <v>123</v>
      </c>
      <c r="S432" s="19"/>
      <c r="T432" s="19" t="s">
        <v>122</v>
      </c>
      <c r="U432" s="19" t="s">
        <v>123</v>
      </c>
      <c r="V432" s="19">
        <v>0</v>
      </c>
      <c r="W432" s="19" t="s">
        <v>132</v>
      </c>
      <c r="X432" s="19" t="s">
        <v>123</v>
      </c>
      <c r="Y432" s="19">
        <v>0</v>
      </c>
      <c r="Z432" s="19" t="s">
        <v>132</v>
      </c>
      <c r="AA432" s="19" t="s">
        <v>123</v>
      </c>
      <c r="AB432" s="19">
        <v>0</v>
      </c>
      <c r="AC432" s="19">
        <v>0</v>
      </c>
      <c r="AD432" s="19">
        <v>0</v>
      </c>
      <c r="AE432" s="19">
        <v>0</v>
      </c>
      <c r="AF432" s="19">
        <v>0</v>
      </c>
      <c r="AG432" s="19">
        <v>0</v>
      </c>
      <c r="AH432" s="19">
        <v>0</v>
      </c>
      <c r="AI432" s="19">
        <v>0</v>
      </c>
      <c r="AJ432" s="19">
        <v>0</v>
      </c>
      <c r="AK432" s="19">
        <v>0</v>
      </c>
      <c r="AL432" s="19">
        <v>0</v>
      </c>
      <c r="AM432" s="19">
        <v>0</v>
      </c>
      <c r="AN432" s="19">
        <v>0</v>
      </c>
      <c r="AO432" s="19">
        <v>0</v>
      </c>
      <c r="AP432" s="19">
        <v>0</v>
      </c>
      <c r="AQ432" s="19">
        <v>0</v>
      </c>
      <c r="AR432" s="19">
        <v>0</v>
      </c>
      <c r="AS432" s="19">
        <v>0</v>
      </c>
      <c r="AT432" s="19">
        <v>0</v>
      </c>
      <c r="AU432" s="19"/>
      <c r="AV432" s="19"/>
      <c r="AW432" s="19"/>
      <c r="AX432" s="19"/>
      <c r="AY432" s="19"/>
      <c r="AZ432" s="19"/>
      <c r="BA432" s="19"/>
      <c r="BB432" s="19"/>
      <c r="BC432" s="19"/>
      <c r="BD432" s="19"/>
      <c r="BE432" s="19"/>
      <c r="BF432" s="19"/>
      <c r="BG432" s="19"/>
      <c r="BH432" s="19"/>
      <c r="BI432" s="19"/>
    </row>
    <row r="433" spans="1:73" ht="12.75" customHeight="1" x14ac:dyDescent="0.35">
      <c r="A433" s="18" t="s">
        <v>3521</v>
      </c>
      <c r="B433" s="18" t="s">
        <v>3518</v>
      </c>
      <c r="C433" s="143" t="str">
        <f>IF(VLOOKUP(D433,Table16[[#All],[Player]:[2024 Card Info]],7,FALSE)&lt;&gt;"",VLOOKUP(D433,Table16[[#All],[Player]:[2024 Card Info]],7,FALSE),"")</f>
        <v>4-3-3</v>
      </c>
      <c r="D433" s="26" t="s">
        <v>3557</v>
      </c>
      <c r="E433" s="27">
        <v>36686</v>
      </c>
      <c r="F433" s="26" t="s">
        <v>241</v>
      </c>
      <c r="G433" s="26" t="s">
        <v>566</v>
      </c>
      <c r="H433" s="26" t="s">
        <v>132</v>
      </c>
      <c r="I433" s="26"/>
      <c r="J433" s="18" t="s">
        <v>127</v>
      </c>
      <c r="K433" s="18" t="s">
        <v>190</v>
      </c>
      <c r="L433" s="18"/>
      <c r="M433" s="19"/>
      <c r="N433" s="27"/>
      <c r="O433" s="27"/>
      <c r="P433" s="27"/>
      <c r="Q433" s="27"/>
      <c r="R433" s="29"/>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row>
    <row r="434" spans="1:73" x14ac:dyDescent="0.35">
      <c r="A434" t="s">
        <v>3570</v>
      </c>
      <c r="B434" t="s">
        <v>3520</v>
      </c>
      <c r="C434" s="143" t="str">
        <f>IF(VLOOKUP(D434,Table16[[#All],[Player]:[2024 Card Info]],7,FALSE)&lt;&gt;"",VLOOKUP(D434,Table16[[#All],[Player]:[2024 Card Info]],7,FALSE),"")</f>
        <v>4-3-3</v>
      </c>
      <c r="D434" t="s">
        <v>3918</v>
      </c>
      <c r="E434" s="40">
        <v>36983</v>
      </c>
      <c r="F434" t="s">
        <v>4066</v>
      </c>
      <c r="G434" s="102" t="s">
        <v>5146</v>
      </c>
      <c r="H434" t="str">
        <f>IF(ISBLANK(VLOOKUP(TRIM(D434),ALL_SOMIFA!$A$1:$V$2737,8,FALSE)),"",IF(ISERROR(VLOOKUP(TRIM(D434),ALL_SOMIFA!$A$1:$V$2737,8,FALSE))," ",VLOOKUP(TRIM(D434),ALL_SOMIFA!$A$1:$V$2737,8,FALSE)))</f>
        <v/>
      </c>
      <c r="I434" t="str">
        <f>IF(ISBLANK(VLOOKUP(TRIM(D434),ALL_SOMIFA!$A$1:$V$2737,9,FALSE)),"",IF(ISERROR(VLOOKUP(TRIM(D434),ALL_SOMIFA!$A$1:$V$2737,9,FALSE))," ",VLOOKUP(TRIM(D434),ALL_SOMIFA!$A$1:$V$2737,9,FALSE)))</f>
        <v/>
      </c>
      <c r="J434" t="str">
        <f>IF(ISBLANK(VLOOKUP(TRIM(D434),ALL_SOMIFA!$A$1:$V$2737,10,FALSE)),"",IF(ISERROR(VLOOKUP(TRIM(D434),ALL_SOMIFA!$A$1:$V$2737,10,FALSE))," ",VLOOKUP(TRIM(D434),ALL_SOMIFA!$A$1:$V$2737,10,FALSE)))</f>
        <v/>
      </c>
      <c r="K434" t="str">
        <f>IF(ISBLANK(VLOOKUP(TRIM(D434),ALL_SOMIFA!$A$1:$V$2737,11,FALSE)),"",IF(ISERROR(VLOOKUP(TRIM(D434),ALL_SOMIFA!$A$1:$V$2737,11,FALSE))," ",VLOOKUP(TRIM(D434),ALL_SOMIFA!$A$1:$V$2737,11,FALSE)))</f>
        <v/>
      </c>
      <c r="L434" t="str">
        <f>IF(ISBLANK(VLOOKUP(TRIM(D434),ALL_SOMIFA!$A$1:$V$2737,12,FALSE)),"",IF(ISERROR(VLOOKUP(TRIM(D434),ALL_SOMIFA!$A$1:$V$2737,12,FALSE))," ",VLOOKUP(TRIM(D434),ALL_SOMIFA!$A$1:$V$2737,12,FALSE)))</f>
        <v/>
      </c>
      <c r="M434" t="str">
        <f>IF(ISBLANK(VLOOKUP(TRIM(D434),ALL_SOMIFA!$A$1:$V$2737,13,FALSE)),"",IF(ISERROR(VLOOKUP(TRIM(D434),ALL_SOMIFA!$A$1:$V$2737,13,FALSE))," ",VLOOKUP(TRIM(D434),ALL_SOMIFA!$A$1:$V$2737,13,FALSE)))</f>
        <v/>
      </c>
      <c r="N434" t="str">
        <f>IF(ISBLANK(VLOOKUP(TRIM(D434),ALL_SOMIFA!$A$1:$V$2737,14,FALSE)),"",IF(ISERROR(VLOOKUP(TRIM(D434),ALL_SOMIFA!$A$1:$V$2737,14,FALSE))," ",VLOOKUP(TRIM(D434),ALL_SOMIFA!$A$1:$V$2737,14,FALSE)))</f>
        <v/>
      </c>
      <c r="O434" t="str">
        <f>IF(ISBLANK(VLOOKUP(TRIM(D434),ALL_SOMIFA!$A$1:$V$2737,15,FALSE)),"",IF(ISERROR(VLOOKUP(TRIM(D434),ALL_SOMIFA!$A$1:$V$2737,15,FALSE))," ",VLOOKUP(TRIM(D434),ALL_SOMIFA!$A$1:$V$2737,15,FALSE)))</f>
        <v/>
      </c>
      <c r="P434" t="str">
        <f>IF(ISBLANK(VLOOKUP(TRIM(D434),ALL_SOMIFA!$A$1:$V$2737,16,FALSE)),"",IF(ISERROR(VLOOKUP(TRIM(D434),ALL_SOMIFA!$A$1:$V$2737,16,FALSE))," ",VLOOKUP(TRIM(D434),ALL_SOMIFA!$A$1:$V$2737,16,FALSE)))</f>
        <v/>
      </c>
      <c r="Q434" t="str">
        <f>IF(ISBLANK(VLOOKUP(TRIM(D434),ALL_SOMIFA!$A$1:$V$2737,17,FALSE)),"",IF(ISERROR(VLOOKUP(TRIM(D434),ALL_SOMIFA!$A$1:$V$2737,17,FALSE))," ",VLOOKUP(TRIM(D434),ALL_SOMIFA!$A$1:$V$2737,17,FALSE)))</f>
        <v/>
      </c>
      <c r="R434" t="str">
        <f>IF(ISBLANK(VLOOKUP(TRIM(D434),ALL_SOMIFA!$A$1:$V$2737,18,FALSE)),"",IF(ISERROR(VLOOKUP(TRIM(D434),ALL_SOMIFA!$A$1:$V$2737,18,FALSE))," ",VLOOKUP(TRIM(D434),ALL_SOMIFA!$A$1:$V$2737,18,FALSE)))</f>
        <v/>
      </c>
      <c r="S434" t="str">
        <f>IF(ISBLANK(VLOOKUP(TRIM(D434),ALL_SOMIFA!$A$1:$V$2737,19,FALSE)),"",IF(ISERROR(VLOOKUP(TRIM(D434),ALL_SOMIFA!$A$1:$V$2737,19,FALSE))," ",VLOOKUP(TRIM(D434),ALL_SOMIFA!$A$1:$V$2737,19,FALSE)))</f>
        <v/>
      </c>
      <c r="T434" t="str">
        <f>IF(ISBLANK(VLOOKUP(TRIM(D434),ALL_SOMIFA!$A$1:$V$2737,20,FALSE)),"",IF(ISERROR(VLOOKUP(TRIM(D434),ALL_SOMIFA!$A$1:$V$2737,20,FALSE))," ",VLOOKUP(TRIM(D434),ALL_SOMIFA!$A$1:$V$2737,20,FALSE)))</f>
        <v/>
      </c>
      <c r="U434" t="str">
        <f>IF(ISBLANK(VLOOKUP(TRIM(D434),ALL_SOMIFA!$A$1:$V$2737,21,FALSE)),"",IF(ISERROR(VLOOKUP(TRIM(D434),ALL_SOMIFA!$A$1:$V$2737,21,FALSE))," ",VLOOKUP(TRIM(D434),ALL_SOMIFA!$A$1:$V$2737,21,FALSE)))</f>
        <v/>
      </c>
      <c r="V434" t="str">
        <f>IF(ISBLANK(VLOOKUP(TRIM(D434),ALL_SOMIFA!$A$1:$V$2737,22,FALSE)),"",IF(ISERROR(VLOOKUP(TRIM(D434),ALL_SOMIFA!$A$1:$V$2737,22,FALSE))," ",VLOOKUP(TRIM(D434),ALL_SOMIFA!$A$1:$V$2737,22,FALSE)))</f>
        <v/>
      </c>
    </row>
    <row r="435" spans="1:73" s="25" customFormat="1" x14ac:dyDescent="0.35">
      <c r="A435" s="18" t="s">
        <v>150</v>
      </c>
      <c r="B435" s="18" t="s">
        <v>403</v>
      </c>
      <c r="C435" s="143" t="str">
        <f>IF(VLOOKUP(D435,Table16[[#All],[Player]:[2024 Card Info]],7,FALSE)&lt;&gt;"",VLOOKUP(D435,Table16[[#All],[Player]:[2024 Card Info]],7,FALSE),"")</f>
        <v>0-3 5-5-3</v>
      </c>
      <c r="D435" s="19" t="s">
        <v>1109</v>
      </c>
      <c r="E435" s="20">
        <v>34675</v>
      </c>
      <c r="F435" s="19" t="s">
        <v>540</v>
      </c>
      <c r="G435" s="19" t="s">
        <v>1110</v>
      </c>
      <c r="H435" s="26" t="s">
        <v>153</v>
      </c>
      <c r="I435" s="26" t="s">
        <v>154</v>
      </c>
      <c r="J435" s="18" t="s">
        <v>153</v>
      </c>
      <c r="K435" s="18" t="s">
        <v>85</v>
      </c>
      <c r="L435" s="18" t="s">
        <v>149</v>
      </c>
      <c r="M435" s="19" t="s">
        <v>154</v>
      </c>
      <c r="N435" s="19" t="s">
        <v>153</v>
      </c>
      <c r="O435" s="19" t="s">
        <v>224</v>
      </c>
      <c r="P435" s="19" t="s">
        <v>492</v>
      </c>
      <c r="Q435" s="19" t="s">
        <v>153</v>
      </c>
      <c r="R435" s="19" t="s">
        <v>224</v>
      </c>
      <c r="S435" s="19" t="s">
        <v>154</v>
      </c>
      <c r="T435" s="19" t="s">
        <v>861</v>
      </c>
      <c r="U435" s="19">
        <v>0</v>
      </c>
      <c r="V435" s="19">
        <v>0</v>
      </c>
      <c r="W435" s="19" t="s">
        <v>153</v>
      </c>
      <c r="X435" s="19" t="s">
        <v>224</v>
      </c>
      <c r="Y435" s="19" t="s">
        <v>155</v>
      </c>
      <c r="Z435" s="19" t="s">
        <v>153</v>
      </c>
      <c r="AA435" s="19" t="s">
        <v>1111</v>
      </c>
      <c r="AB435" s="19" t="s">
        <v>154</v>
      </c>
      <c r="AC435" s="19">
        <v>0</v>
      </c>
      <c r="AD435" s="19">
        <v>0</v>
      </c>
      <c r="AE435" s="19">
        <v>0</v>
      </c>
      <c r="AF435" s="19">
        <v>0</v>
      </c>
      <c r="AG435" s="19">
        <v>0</v>
      </c>
      <c r="AH435" s="19">
        <v>0</v>
      </c>
      <c r="AI435" s="19">
        <v>0</v>
      </c>
      <c r="AJ435" s="19">
        <v>0</v>
      </c>
      <c r="AK435" s="19">
        <v>0</v>
      </c>
      <c r="AL435" s="19">
        <v>0</v>
      </c>
      <c r="AM435" s="19">
        <v>0</v>
      </c>
      <c r="AN435" s="19">
        <v>0</v>
      </c>
      <c r="AO435" s="19">
        <v>0</v>
      </c>
      <c r="AP435" s="19">
        <v>0</v>
      </c>
      <c r="AQ435" s="19">
        <v>0</v>
      </c>
      <c r="AR435" s="19">
        <v>0</v>
      </c>
      <c r="AS435" s="19">
        <v>0</v>
      </c>
      <c r="AT435" s="19">
        <v>0</v>
      </c>
      <c r="AU435" s="19"/>
      <c r="AV435" s="19"/>
    </row>
    <row r="436" spans="1:73" x14ac:dyDescent="0.35">
      <c r="A436" s="18" t="s">
        <v>153</v>
      </c>
      <c r="B436" s="18" t="s">
        <v>3519</v>
      </c>
      <c r="C436" s="143" t="str">
        <f>IF(VLOOKUP(D436,Table16[[#All],[Player]:[2024 Card Info]],7,FALSE)&lt;&gt;"",VLOOKUP(D436,Table16[[#All],[Player]:[2024 Card Info]],7,FALSE),"")</f>
        <v>4  3-4-3</v>
      </c>
      <c r="D436" s="19" t="s">
        <v>1112</v>
      </c>
      <c r="E436" s="20">
        <v>35383</v>
      </c>
      <c r="F436" s="19" t="s">
        <v>125</v>
      </c>
      <c r="G436" s="19" t="s">
        <v>125</v>
      </c>
      <c r="H436" s="26" t="s">
        <v>147</v>
      </c>
      <c r="I436" s="26" t="s">
        <v>3448</v>
      </c>
      <c r="J436" s="18" t="s">
        <v>153</v>
      </c>
      <c r="K436" s="18" t="s">
        <v>131</v>
      </c>
      <c r="L436" s="18" t="s">
        <v>154</v>
      </c>
      <c r="M436" s="19" t="s">
        <v>154</v>
      </c>
      <c r="N436" s="19" t="s">
        <v>1113</v>
      </c>
      <c r="O436" s="19" t="s">
        <v>131</v>
      </c>
      <c r="P436" s="19" t="s">
        <v>1114</v>
      </c>
      <c r="Q436" s="19" t="s">
        <v>153</v>
      </c>
      <c r="R436" s="19" t="s">
        <v>131</v>
      </c>
      <c r="S436" s="19" t="s">
        <v>422</v>
      </c>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row>
    <row r="437" spans="1:73" x14ac:dyDescent="0.35">
      <c r="A437" s="18" t="s">
        <v>153</v>
      </c>
      <c r="B437" s="18" t="s">
        <v>3524</v>
      </c>
      <c r="C437" s="143" t="str">
        <f>IF(VLOOKUP(D437,Table16[[#All],[Player]:[2024 Card Info]],7,FALSE)&lt;&gt;"",VLOOKUP(D437,Table16[[#All],[Player]:[2024 Card Info]],7,FALSE),"")</f>
        <v>4 4-3-0</v>
      </c>
      <c r="D437" s="19" t="s">
        <v>1115</v>
      </c>
      <c r="E437" s="20">
        <v>33970</v>
      </c>
      <c r="F437" s="19" t="s">
        <v>1116</v>
      </c>
      <c r="G437" s="19" t="s">
        <v>1103</v>
      </c>
      <c r="H437" s="26" t="s">
        <v>153</v>
      </c>
      <c r="I437" s="26" t="s">
        <v>154</v>
      </c>
      <c r="J437" s="18" t="s">
        <v>153</v>
      </c>
      <c r="K437" s="18" t="s">
        <v>229</v>
      </c>
      <c r="L437" s="18" t="s">
        <v>154</v>
      </c>
      <c r="M437" s="19" t="s">
        <v>154</v>
      </c>
      <c r="N437" s="19" t="s">
        <v>153</v>
      </c>
      <c r="O437" s="19" t="s">
        <v>229</v>
      </c>
      <c r="P437" s="19" t="s">
        <v>492</v>
      </c>
      <c r="Q437" s="19" t="s">
        <v>153</v>
      </c>
      <c r="R437" s="19" t="s">
        <v>229</v>
      </c>
      <c r="S437" s="19" t="s">
        <v>422</v>
      </c>
      <c r="T437" s="19" t="s">
        <v>156</v>
      </c>
      <c r="U437" s="19" t="s">
        <v>229</v>
      </c>
      <c r="V437" s="19" t="s">
        <v>157</v>
      </c>
      <c r="W437" s="19" t="s">
        <v>153</v>
      </c>
      <c r="X437" s="19" t="s">
        <v>229</v>
      </c>
      <c r="Y437" s="19" t="s">
        <v>422</v>
      </c>
      <c r="Z437" s="19" t="s">
        <v>156</v>
      </c>
      <c r="AA437" s="19" t="s">
        <v>994</v>
      </c>
      <c r="AB437" s="19" t="s">
        <v>161</v>
      </c>
      <c r="AC437" s="19">
        <v>0</v>
      </c>
      <c r="AD437" s="19">
        <v>0</v>
      </c>
      <c r="AE437" s="19">
        <v>0</v>
      </c>
      <c r="AF437" s="19">
        <v>0</v>
      </c>
      <c r="AG437" s="19">
        <v>0</v>
      </c>
      <c r="AH437" s="19">
        <v>0</v>
      </c>
      <c r="AI437" s="19">
        <v>0</v>
      </c>
      <c r="AJ437" s="19">
        <v>0</v>
      </c>
      <c r="AK437" s="19">
        <v>0</v>
      </c>
      <c r="AL437" s="19">
        <v>0</v>
      </c>
      <c r="AM437" s="19">
        <v>0</v>
      </c>
      <c r="AN437" s="19">
        <v>0</v>
      </c>
      <c r="AO437" s="19">
        <v>0</v>
      </c>
      <c r="AP437" s="19">
        <v>0</v>
      </c>
      <c r="AQ437" s="19">
        <v>0</v>
      </c>
      <c r="AR437" s="19">
        <v>0</v>
      </c>
      <c r="AS437" s="19">
        <v>0</v>
      </c>
      <c r="AT437" s="19">
        <v>0</v>
      </c>
      <c r="AU437" s="19"/>
      <c r="AV437" s="19"/>
    </row>
    <row r="438" spans="1:73" s="25" customFormat="1" x14ac:dyDescent="0.35">
      <c r="A438"/>
      <c r="B438"/>
      <c r="C438" s="143"/>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row>
    <row r="439" spans="1:73" x14ac:dyDescent="0.35">
      <c r="A439" s="18"/>
      <c r="B439" s="18"/>
      <c r="C439" s="143"/>
      <c r="D439" s="19"/>
      <c r="E439" s="20"/>
      <c r="F439" s="19"/>
      <c r="G439" s="19"/>
      <c r="H439" t="s">
        <v>4284</v>
      </c>
      <c r="I439" t="s">
        <v>4284</v>
      </c>
      <c r="J439" s="18"/>
      <c r="K439" s="18"/>
      <c r="L439" s="18"/>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row>
    <row r="440" spans="1:73" s="25" customFormat="1" ht="12.75" customHeight="1" x14ac:dyDescent="0.35">
      <c r="A440" s="31" t="s">
        <v>177</v>
      </c>
      <c r="B440" s="32" t="s">
        <v>3517</v>
      </c>
      <c r="C440" s="144" t="str">
        <f>IF(VLOOKUP(D440,Table16[[#All],[Player]:[2024 Card Info]],7,FALSE)&lt;&gt;"",VLOOKUP(D440,Table16[[#All],[Player]:[2024 Card Info]],7,FALSE),"")</f>
        <v>4-7</v>
      </c>
      <c r="D440" s="19" t="s">
        <v>3214</v>
      </c>
      <c r="E440" s="27">
        <v>35683</v>
      </c>
      <c r="F440" s="28" t="s">
        <v>91</v>
      </c>
      <c r="G440" s="28" t="s">
        <v>160</v>
      </c>
      <c r="H440" s="26" t="s">
        <v>974</v>
      </c>
      <c r="I440" s="26" t="s">
        <v>231</v>
      </c>
      <c r="J440" s="33"/>
      <c r="K440" s="33"/>
      <c r="L440" s="33"/>
      <c r="AW440"/>
      <c r="AX440"/>
      <c r="AY440"/>
      <c r="AZ440"/>
      <c r="BA440"/>
      <c r="BB440"/>
      <c r="BC440"/>
      <c r="BD440"/>
      <c r="BE440"/>
      <c r="BF440"/>
      <c r="BG440"/>
      <c r="BH440"/>
      <c r="BI440"/>
      <c r="BJ440"/>
      <c r="BK440"/>
      <c r="BL440"/>
      <c r="BM440"/>
      <c r="BN440"/>
      <c r="BO440"/>
      <c r="BP440"/>
      <c r="BQ440"/>
      <c r="BR440"/>
      <c r="BS440"/>
      <c r="BT440"/>
      <c r="BU440"/>
    </row>
    <row r="441" spans="1:73" s="25" customFormat="1" x14ac:dyDescent="0.35">
      <c r="A441" s="18" t="s">
        <v>205</v>
      </c>
      <c r="B441" s="18" t="s">
        <v>1124</v>
      </c>
      <c r="C441" s="143" t="str">
        <f>IF(VLOOKUP(D441,Table16[[#All],[Player]:[2024 Card Info]],7,FALSE)&lt;&gt;"",VLOOKUP(D441,Table16[[#All],[Player]:[2024 Card Info]],7,FALSE),"")</f>
        <v>4-7</v>
      </c>
      <c r="D441" s="19" t="s">
        <v>1122</v>
      </c>
      <c r="E441" s="20">
        <v>33645</v>
      </c>
      <c r="F441" s="19" t="s">
        <v>1123</v>
      </c>
      <c r="G441" s="19" t="s">
        <v>750</v>
      </c>
      <c r="H441" s="26" t="s">
        <v>177</v>
      </c>
      <c r="I441" s="26" t="s">
        <v>236</v>
      </c>
      <c r="J441" s="18" t="s">
        <v>205</v>
      </c>
      <c r="K441" s="18" t="s">
        <v>94</v>
      </c>
      <c r="L441" s="18" t="s">
        <v>430</v>
      </c>
      <c r="M441" s="19" t="s">
        <v>178</v>
      </c>
      <c r="N441" s="19" t="s">
        <v>205</v>
      </c>
      <c r="O441" s="19" t="s">
        <v>1124</v>
      </c>
      <c r="P441" s="19" t="s">
        <v>180</v>
      </c>
      <c r="Q441" s="19" t="s">
        <v>205</v>
      </c>
      <c r="R441" s="19" t="s">
        <v>94</v>
      </c>
      <c r="S441" s="19" t="s">
        <v>178</v>
      </c>
      <c r="T441" s="19" t="s">
        <v>205</v>
      </c>
      <c r="U441" s="19" t="s">
        <v>94</v>
      </c>
      <c r="V441" s="19" t="s">
        <v>181</v>
      </c>
      <c r="W441" s="19" t="s">
        <v>205</v>
      </c>
      <c r="X441" s="19" t="s">
        <v>94</v>
      </c>
      <c r="Y441" s="19" t="s">
        <v>191</v>
      </c>
      <c r="Z441" s="19" t="s">
        <v>205</v>
      </c>
      <c r="AA441" s="19" t="s">
        <v>94</v>
      </c>
      <c r="AB441" s="19" t="s">
        <v>254</v>
      </c>
      <c r="AC441" s="19" t="s">
        <v>205</v>
      </c>
      <c r="AD441" s="19" t="s">
        <v>94</v>
      </c>
      <c r="AE441" s="19" t="s">
        <v>178</v>
      </c>
      <c r="AF441" s="19" t="s">
        <v>205</v>
      </c>
      <c r="AG441" s="19" t="s">
        <v>94</v>
      </c>
      <c r="AH441" s="19" t="s">
        <v>178</v>
      </c>
      <c r="AI441" s="19" t="s">
        <v>205</v>
      </c>
      <c r="AJ441" s="19" t="s">
        <v>94</v>
      </c>
      <c r="AK441" s="19" t="s">
        <v>477</v>
      </c>
      <c r="AL441" s="19">
        <v>0</v>
      </c>
      <c r="AM441" s="19">
        <v>0</v>
      </c>
      <c r="AN441" s="19">
        <v>0</v>
      </c>
      <c r="AO441" s="19">
        <v>0</v>
      </c>
      <c r="AP441" s="19">
        <v>0</v>
      </c>
      <c r="AQ441" s="19">
        <v>0</v>
      </c>
      <c r="AR441" s="19">
        <v>0</v>
      </c>
      <c r="AS441" s="19">
        <v>0</v>
      </c>
      <c r="AT441" s="19">
        <v>0</v>
      </c>
      <c r="AU441" s="19"/>
      <c r="AV441" s="19"/>
      <c r="AW441"/>
      <c r="AX441"/>
      <c r="AY441"/>
      <c r="AZ441"/>
      <c r="BA441"/>
      <c r="BB441"/>
      <c r="BC441"/>
      <c r="BD441"/>
      <c r="BE441"/>
      <c r="BF441"/>
      <c r="BG441"/>
      <c r="BH441"/>
      <c r="BI441"/>
      <c r="BJ441"/>
      <c r="BK441"/>
      <c r="BL441"/>
      <c r="BM441"/>
      <c r="BN441"/>
      <c r="BO441"/>
      <c r="BP441"/>
      <c r="BQ441"/>
      <c r="BR441"/>
      <c r="BS441"/>
      <c r="BT441"/>
      <c r="BU441"/>
    </row>
    <row r="442" spans="1:73" x14ac:dyDescent="0.35">
      <c r="A442" s="18" t="s">
        <v>192</v>
      </c>
      <c r="B442" s="18" t="s">
        <v>318</v>
      </c>
      <c r="C442" s="143" t="str">
        <f>IF(VLOOKUP(D442,Table16[[#All],[Player]:[2024 Card Info]],7,FALSE)&lt;&gt;"",VLOOKUP(D442,Table16[[#All],[Player]:[2024 Card Info]],7,FALSE),"")</f>
        <v>4-5</v>
      </c>
      <c r="D442" s="26" t="s">
        <v>1125</v>
      </c>
      <c r="E442" s="27">
        <v>35676</v>
      </c>
      <c r="F442" s="26" t="s">
        <v>241</v>
      </c>
      <c r="G442" s="26" t="s">
        <v>457</v>
      </c>
      <c r="H442" s="26" t="s">
        <v>434</v>
      </c>
      <c r="I442" s="26" t="s">
        <v>201</v>
      </c>
      <c r="J442" s="18" t="s">
        <v>192</v>
      </c>
      <c r="K442" s="18" t="s">
        <v>252</v>
      </c>
      <c r="L442" s="18" t="s">
        <v>254</v>
      </c>
      <c r="M442" s="26" t="s">
        <v>231</v>
      </c>
      <c r="N442" s="27"/>
      <c r="O442" s="27"/>
      <c r="P442" s="27"/>
      <c r="Q442" s="27"/>
      <c r="R442" s="29"/>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5"/>
      <c r="AR442" s="25"/>
      <c r="AS442" s="25"/>
      <c r="AT442" s="25"/>
      <c r="AU442" s="25"/>
      <c r="AV442" s="25"/>
    </row>
    <row r="443" spans="1:73" x14ac:dyDescent="0.35">
      <c r="A443" s="18" t="s">
        <v>198</v>
      </c>
      <c r="B443" s="18" t="s">
        <v>193</v>
      </c>
      <c r="C443" s="143" t="str">
        <f>IF(VLOOKUP(D443,Table16[[#All],[Player]:[2024 Card Info]],7,FALSE)&lt;&gt;"",VLOOKUP(D443,Table16[[#All],[Player]:[2024 Card Info]],7,FALSE),"")</f>
        <v>4-5</v>
      </c>
      <c r="D443" s="22" t="s">
        <v>1128</v>
      </c>
      <c r="E443" s="23">
        <v>36473</v>
      </c>
      <c r="F443" s="24" t="s">
        <v>83</v>
      </c>
      <c r="G443" s="22" t="s">
        <v>137</v>
      </c>
      <c r="H443" s="26" t="s">
        <v>192</v>
      </c>
      <c r="I443" s="26" t="s">
        <v>231</v>
      </c>
      <c r="J443" s="18" t="s">
        <v>459</v>
      </c>
      <c r="K443" s="18" t="s">
        <v>195</v>
      </c>
      <c r="L443" s="18" t="s">
        <v>166</v>
      </c>
      <c r="M443" s="25"/>
      <c r="N443" s="25"/>
      <c r="O443" s="25"/>
      <c r="P443" s="25"/>
      <c r="Q443" s="25"/>
      <c r="R443" s="25"/>
      <c r="S443" s="25"/>
      <c r="T443" s="25"/>
      <c r="U443" s="25"/>
      <c r="V443" s="25"/>
      <c r="W443" s="25"/>
      <c r="X443" s="25"/>
      <c r="Y443" s="25"/>
      <c r="Z443" s="25"/>
      <c r="AA443" s="25"/>
      <c r="AB443" s="25"/>
      <c r="AC443" s="25"/>
      <c r="AD443" s="25"/>
      <c r="AE443" s="25"/>
      <c r="AF443" s="25"/>
      <c r="AG443" s="25"/>
      <c r="AH443" s="25"/>
      <c r="AI443" s="25"/>
      <c r="AJ443" s="25"/>
      <c r="AK443" s="25"/>
      <c r="AL443" s="25"/>
      <c r="AM443" s="25"/>
      <c r="AN443" s="25"/>
      <c r="AO443" s="25"/>
      <c r="AP443" s="25"/>
      <c r="AQ443" s="25"/>
      <c r="AR443" s="25"/>
      <c r="AS443" s="25"/>
      <c r="AT443" s="25"/>
      <c r="AU443" s="25"/>
      <c r="AV443" s="25"/>
    </row>
    <row r="444" spans="1:73" x14ac:dyDescent="0.35">
      <c r="A444" t="s">
        <v>3536</v>
      </c>
      <c r="B444" t="s">
        <v>419</v>
      </c>
      <c r="C444" s="143" t="str">
        <f>IF(VLOOKUP(D444,Table16[[#All],[Player]:[2024 Card Info]],7,FALSE)&lt;&gt;"",VLOOKUP(D444,Table16[[#All],[Player]:[2024 Card Info]],7,FALSE),"")</f>
        <v>4-3  3-3-0</v>
      </c>
      <c r="D444" t="s">
        <v>3301</v>
      </c>
      <c r="E444" s="40">
        <v>35309</v>
      </c>
      <c r="F444" t="s">
        <v>387</v>
      </c>
      <c r="G444" s="102" t="s">
        <v>5154</v>
      </c>
      <c r="H444" t="str">
        <f>IF(ISBLANK(VLOOKUP(TRIM(D444),ALL_SOMIFA!$A$1:$V$2737,8,FALSE)),"",IF(ISERROR(VLOOKUP(TRIM(D444),ALL_SOMIFA!$A$1:$V$2737,8,FALSE))," ",VLOOKUP(TRIM(D444),ALL_SOMIFA!$A$1:$V$2737,8,FALSE)))</f>
        <v/>
      </c>
      <c r="I444" t="str">
        <f>IF(ISBLANK(VLOOKUP(TRIM(D444),ALL_SOMIFA!$A$1:$V$2737,9,FALSE)),"",IF(ISERROR(VLOOKUP(TRIM(D444),ALL_SOMIFA!$A$1:$V$2737,9,FALSE))," ",VLOOKUP(TRIM(D444),ALL_SOMIFA!$A$1:$V$2737,9,FALSE)))</f>
        <v/>
      </c>
      <c r="J444" t="str">
        <f>IF(ISBLANK(VLOOKUP(TRIM(D444),ALL_SOMIFA!$A$1:$V$2737,10,FALSE)),"",IF(ISERROR(VLOOKUP(TRIM(D444),ALL_SOMIFA!$A$1:$V$2737,10,FALSE))," ",VLOOKUP(TRIM(D444),ALL_SOMIFA!$A$1:$V$2737,10,FALSE)))</f>
        <v/>
      </c>
      <c r="K444" t="str">
        <f>IF(ISBLANK(VLOOKUP(TRIM(D444),ALL_SOMIFA!$A$1:$V$2737,11,FALSE)),"",IF(ISERROR(VLOOKUP(TRIM(D444),ALL_SOMIFA!$A$1:$V$2737,11,FALSE))," ",VLOOKUP(TRIM(D444),ALL_SOMIFA!$A$1:$V$2737,11,FALSE)))</f>
        <v>LG</v>
      </c>
      <c r="L444" t="str">
        <f>IF(ISBLANK(VLOOKUP(TRIM(D444),ALL_SOMIFA!$A$1:$V$2737,12,FALSE)),"",IF(ISERROR(VLOOKUP(TRIM(D444),ALL_SOMIFA!$A$1:$V$2737,12,FALSE))," ",VLOOKUP(TRIM(D444),ALL_SOMIFA!$A$1:$V$2737,12,FALSE)))</f>
        <v>CAR</v>
      </c>
      <c r="M444" t="str">
        <f>IF(ISBLANK(VLOOKUP(TRIM(D444),ALL_SOMIFA!$A$1:$V$2737,13,FALSE)),"",IF(ISERROR(VLOOKUP(TRIM(D444),ALL_SOMIFA!$A$1:$V$2737,13,FALSE))," ",VLOOKUP(TRIM(D444),ALL_SOMIFA!$A$1:$V$2737,13,FALSE)))</f>
        <v>0-3</v>
      </c>
      <c r="N444" t="str">
        <f>IF(ISBLANK(VLOOKUP(TRIM(D444),ALL_SOMIFA!$A$1:$V$2737,14,FALSE)),"",IF(ISERROR(VLOOKUP(TRIM(D444),ALL_SOMIFA!$A$1:$V$2737,14,FALSE))," ",VLOOKUP(TRIM(D444),ALL_SOMIFA!$A$1:$V$2737,14,FALSE)))</f>
        <v>G/T</v>
      </c>
      <c r="O444" t="str">
        <f>IF(ISBLANK(VLOOKUP(TRIM(D444),ALL_SOMIFA!$A$1:$V$2737,15,FALSE)),"",IF(ISERROR(VLOOKUP(TRIM(D444),ALL_SOMIFA!$A$1:$V$2737,15,FALSE))," ",VLOOKUP(TRIM(D444),ALL_SOMIFA!$A$1:$V$2737,15,FALSE)))</f>
        <v>CAR</v>
      </c>
      <c r="P444" t="str">
        <f>IF(ISBLANK(VLOOKUP(TRIM(D444),ALL_SOMIFA!$A$1:$V$2737,16,FALSE)),"",IF(ISERROR(VLOOKUP(TRIM(D444),ALL_SOMIFA!$A$1:$V$2737,16,FALSE))," ",VLOOKUP(TRIM(D444),ALL_SOMIFA!$A$1:$V$2737,16,FALSE)))</f>
        <v>0-0</v>
      </c>
      <c r="Q444" t="str">
        <f>IF(ISBLANK(VLOOKUP(TRIM(D444),ALL_SOMIFA!$A$1:$V$2737,17,FALSE)),"",IF(ISERROR(VLOOKUP(TRIM(D444),ALL_SOMIFA!$A$1:$V$2737,17,FALSE))," ",VLOOKUP(TRIM(D444),ALL_SOMIFA!$A$1:$V$2737,17,FALSE)))</f>
        <v/>
      </c>
      <c r="R444" t="str">
        <f>IF(ISBLANK(VLOOKUP(TRIM(D444),ALL_SOMIFA!$A$1:$V$2737,18,FALSE)),"",IF(ISERROR(VLOOKUP(TRIM(D444),ALL_SOMIFA!$A$1:$V$2737,18,FALSE))," ",VLOOKUP(TRIM(D444),ALL_SOMIFA!$A$1:$V$2737,18,FALSE)))</f>
        <v/>
      </c>
      <c r="S444" t="str">
        <f>IF(ISBLANK(VLOOKUP(TRIM(D444),ALL_SOMIFA!$A$1:$V$2737,19,FALSE)),"",IF(ISERROR(VLOOKUP(TRIM(D444),ALL_SOMIFA!$A$1:$V$2737,19,FALSE))," ",VLOOKUP(TRIM(D444),ALL_SOMIFA!$A$1:$V$2737,19,FALSE)))</f>
        <v/>
      </c>
      <c r="T444" t="str">
        <f>IF(ISBLANK(VLOOKUP(TRIM(D444),ALL_SOMIFA!$A$1:$V$2737,20,FALSE)),"",IF(ISERROR(VLOOKUP(TRIM(D444),ALL_SOMIFA!$A$1:$V$2737,20,FALSE))," ",VLOOKUP(TRIM(D444),ALL_SOMIFA!$A$1:$V$2737,20,FALSE)))</f>
        <v/>
      </c>
      <c r="U444" t="str">
        <f>IF(ISBLANK(VLOOKUP(TRIM(D444),ALL_SOMIFA!$A$1:$V$2737,21,FALSE)),"",IF(ISERROR(VLOOKUP(TRIM(D444),ALL_SOMIFA!$A$1:$V$2737,21,FALSE))," ",VLOOKUP(TRIM(D444),ALL_SOMIFA!$A$1:$V$2737,21,FALSE)))</f>
        <v/>
      </c>
      <c r="V444" t="str">
        <f>IF(ISBLANK(VLOOKUP(TRIM(D444),ALL_SOMIFA!$A$1:$V$2737,22,FALSE)),"",IF(ISERROR(VLOOKUP(TRIM(D444),ALL_SOMIFA!$A$1:$V$2737,22,FALSE))," ",VLOOKUP(TRIM(D444),ALL_SOMIFA!$A$1:$V$2737,22,FALSE)))</f>
        <v/>
      </c>
    </row>
    <row r="445" spans="1:73" x14ac:dyDescent="0.35">
      <c r="A445" t="s">
        <v>461</v>
      </c>
      <c r="B445" t="s">
        <v>441</v>
      </c>
      <c r="C445" s="143" t="str">
        <f>IF(VLOOKUP(D445,Table16[[#All],[Player]:[2024 Card Info]],7,FALSE)&lt;&gt;"",VLOOKUP(D445,Table16[[#All],[Player]:[2024 Card Info]],7,FALSE),"")</f>
        <v>4-0</v>
      </c>
      <c r="D445" t="s">
        <v>3754</v>
      </c>
      <c r="E445" s="40">
        <v>36752</v>
      </c>
      <c r="F445" t="s">
        <v>160</v>
      </c>
      <c r="H445" t="str">
        <f>IF(ISBLANK(VLOOKUP(TRIM(D445),ALL_SOMIFA!$A$1:$V$2737,8,FALSE)),"",IF(ISERROR(VLOOKUP(TRIM(D445),ALL_SOMIFA!$A$1:$V$2737,8,FALSE))," ",VLOOKUP(TRIM(D445),ALL_SOMIFA!$A$1:$V$2737,8,FALSE)))</f>
        <v/>
      </c>
      <c r="I445" t="str">
        <f>IF(ISBLANK(VLOOKUP(TRIM(D445),ALL_SOMIFA!$A$1:$V$2737,9,FALSE)),"",IF(ISERROR(VLOOKUP(TRIM(D445),ALL_SOMIFA!$A$1:$V$2737,9,FALSE))," ",VLOOKUP(TRIM(D445),ALL_SOMIFA!$A$1:$V$2737,9,FALSE)))</f>
        <v/>
      </c>
      <c r="J445" t="str">
        <f>IF(ISBLANK(VLOOKUP(TRIM(D445),ALL_SOMIFA!$A$1:$V$2737,10,FALSE)),"",IF(ISERROR(VLOOKUP(TRIM(D445),ALL_SOMIFA!$A$1:$V$2737,10,FALSE))," ",VLOOKUP(TRIM(D445),ALL_SOMIFA!$A$1:$V$2737,10,FALSE)))</f>
        <v/>
      </c>
      <c r="K445" t="str">
        <f>IF(ISBLANK(VLOOKUP(TRIM(D445),ALL_SOMIFA!$A$1:$V$2737,11,FALSE)),"",IF(ISERROR(VLOOKUP(TRIM(D445),ALL_SOMIFA!$A$1:$V$2737,11,FALSE))," ",VLOOKUP(TRIM(D445),ALL_SOMIFA!$A$1:$V$2737,11,FALSE)))</f>
        <v/>
      </c>
      <c r="L445" t="str">
        <f>IF(ISBLANK(VLOOKUP(TRIM(D445),ALL_SOMIFA!$A$1:$V$2737,12,FALSE)),"",IF(ISERROR(VLOOKUP(TRIM(D445),ALL_SOMIFA!$A$1:$V$2737,12,FALSE))," ",VLOOKUP(TRIM(D445),ALL_SOMIFA!$A$1:$V$2737,12,FALSE)))</f>
        <v/>
      </c>
      <c r="M445" t="str">
        <f>IF(ISBLANK(VLOOKUP(TRIM(D445),ALL_SOMIFA!$A$1:$V$2737,13,FALSE)),"",IF(ISERROR(VLOOKUP(TRIM(D445),ALL_SOMIFA!$A$1:$V$2737,13,FALSE))," ",VLOOKUP(TRIM(D445),ALL_SOMIFA!$A$1:$V$2737,13,FALSE)))</f>
        <v/>
      </c>
      <c r="N445" t="str">
        <f>IF(ISBLANK(VLOOKUP(TRIM(D445),ALL_SOMIFA!$A$1:$V$2737,14,FALSE)),"",IF(ISERROR(VLOOKUP(TRIM(D445),ALL_SOMIFA!$A$1:$V$2737,14,FALSE))," ",VLOOKUP(TRIM(D445),ALL_SOMIFA!$A$1:$V$2737,14,FALSE)))</f>
        <v/>
      </c>
      <c r="O445" t="str">
        <f>IF(ISBLANK(VLOOKUP(TRIM(D445),ALL_SOMIFA!$A$1:$V$2737,15,FALSE)),"",IF(ISERROR(VLOOKUP(TRIM(D445),ALL_SOMIFA!$A$1:$V$2737,15,FALSE))," ",VLOOKUP(TRIM(D445),ALL_SOMIFA!$A$1:$V$2737,15,FALSE)))</f>
        <v/>
      </c>
      <c r="P445" t="str">
        <f>IF(ISBLANK(VLOOKUP(TRIM(D445),ALL_SOMIFA!$A$1:$V$2737,16,FALSE)),"",IF(ISERROR(VLOOKUP(TRIM(D445),ALL_SOMIFA!$A$1:$V$2737,16,FALSE))," ",VLOOKUP(TRIM(D445),ALL_SOMIFA!$A$1:$V$2737,16,FALSE)))</f>
        <v/>
      </c>
      <c r="Q445" t="str">
        <f>IF(ISBLANK(VLOOKUP(TRIM(D445),ALL_SOMIFA!$A$1:$V$2737,17,FALSE)),"",IF(ISERROR(VLOOKUP(TRIM(D445),ALL_SOMIFA!$A$1:$V$2737,17,FALSE))," ",VLOOKUP(TRIM(D445),ALL_SOMIFA!$A$1:$V$2737,17,FALSE)))</f>
        <v/>
      </c>
      <c r="R445" t="str">
        <f>IF(ISBLANK(VLOOKUP(TRIM(D445),ALL_SOMIFA!$A$1:$V$2737,18,FALSE)),"",IF(ISERROR(VLOOKUP(TRIM(D445),ALL_SOMIFA!$A$1:$V$2737,18,FALSE))," ",VLOOKUP(TRIM(D445),ALL_SOMIFA!$A$1:$V$2737,18,FALSE)))</f>
        <v/>
      </c>
      <c r="S445" t="str">
        <f>IF(ISBLANK(VLOOKUP(TRIM(D445),ALL_SOMIFA!$A$1:$V$2737,19,FALSE)),"",IF(ISERROR(VLOOKUP(TRIM(D445),ALL_SOMIFA!$A$1:$V$2737,19,FALSE))," ",VLOOKUP(TRIM(D445),ALL_SOMIFA!$A$1:$V$2737,19,FALSE)))</f>
        <v/>
      </c>
      <c r="T445" t="str">
        <f>IF(ISBLANK(VLOOKUP(TRIM(D445),ALL_SOMIFA!$A$1:$V$2737,20,FALSE)),"",IF(ISERROR(VLOOKUP(TRIM(D445),ALL_SOMIFA!$A$1:$V$2737,20,FALSE))," ",VLOOKUP(TRIM(D445),ALL_SOMIFA!$A$1:$V$2737,20,FALSE)))</f>
        <v/>
      </c>
      <c r="U445" t="str">
        <f>IF(ISBLANK(VLOOKUP(TRIM(D445),ALL_SOMIFA!$A$1:$V$2737,21,FALSE)),"",IF(ISERROR(VLOOKUP(TRIM(D445),ALL_SOMIFA!$A$1:$V$2737,21,FALSE))," ",VLOOKUP(TRIM(D445),ALL_SOMIFA!$A$1:$V$2737,21,FALSE)))</f>
        <v/>
      </c>
      <c r="V445" t="str">
        <f>IF(ISBLANK(VLOOKUP(TRIM(D445),ALL_SOMIFA!$A$1:$V$2737,22,FALSE)),"",IF(ISERROR(VLOOKUP(TRIM(D445),ALL_SOMIFA!$A$1:$V$2737,22,FALSE))," ",VLOOKUP(TRIM(D445),ALL_SOMIFA!$A$1:$V$2737,22,FALSE)))</f>
        <v/>
      </c>
    </row>
    <row r="446" spans="1:73" x14ac:dyDescent="0.35">
      <c r="A446" s="31" t="s">
        <v>205</v>
      </c>
      <c r="B446" s="32" t="s">
        <v>308</v>
      </c>
      <c r="C446" s="144" t="str">
        <f>IF(VLOOKUP(D446,Table16[[#All],[Player]:[2024 Card Info]],7,FALSE)&lt;&gt;"",VLOOKUP(D446,Table16[[#All],[Player]:[2024 Card Info]],7,FALSE),"")</f>
        <v>0-7</v>
      </c>
      <c r="D446" s="19" t="s">
        <v>1127</v>
      </c>
      <c r="E446" s="27">
        <v>36569</v>
      </c>
      <c r="F446" s="28" t="s">
        <v>137</v>
      </c>
      <c r="G446" s="28" t="s">
        <v>160</v>
      </c>
      <c r="H446" s="26" t="s">
        <v>211</v>
      </c>
      <c r="I446" s="26" t="s">
        <v>477</v>
      </c>
      <c r="J446" s="33"/>
      <c r="K446" s="33"/>
      <c r="L446" s="33"/>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row>
    <row r="447" spans="1:73" ht="12.75" customHeight="1" x14ac:dyDescent="0.35">
      <c r="A447" s="18" t="s">
        <v>461</v>
      </c>
      <c r="B447" s="18" t="s">
        <v>285</v>
      </c>
      <c r="C447" s="143" t="str">
        <f>IF(VLOOKUP(D447,Table16[[#All],[Player]:[2024 Card Info]],7,FALSE)&lt;&gt;"",VLOOKUP(D447,Table16[[#All],[Player]:[2024 Card Info]],7,FALSE),"")</f>
        <v>0-0</v>
      </c>
      <c r="D447" s="19" t="s">
        <v>1131</v>
      </c>
      <c r="E447" s="20">
        <v>35287</v>
      </c>
      <c r="F447" s="19" t="s">
        <v>398</v>
      </c>
      <c r="G447" s="19" t="s">
        <v>1132</v>
      </c>
      <c r="H447" s="26" t="s">
        <v>220</v>
      </c>
      <c r="I447" s="26" t="s">
        <v>231</v>
      </c>
      <c r="J447" s="18" t="s">
        <v>461</v>
      </c>
      <c r="K447" s="18" t="s">
        <v>123</v>
      </c>
      <c r="L447" s="18" t="s">
        <v>231</v>
      </c>
      <c r="M447" s="19" t="s">
        <v>1133</v>
      </c>
      <c r="N447" s="19" t="s">
        <v>1134</v>
      </c>
      <c r="O447" s="19" t="s">
        <v>235</v>
      </c>
      <c r="P447" s="19" t="s">
        <v>1135</v>
      </c>
      <c r="Q447" s="19" t="s">
        <v>192</v>
      </c>
      <c r="R447" s="19" t="s">
        <v>235</v>
      </c>
      <c r="S447" s="19" t="s">
        <v>477</v>
      </c>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row>
    <row r="448" spans="1:73" x14ac:dyDescent="0.35">
      <c r="A448" s="18"/>
      <c r="B448" s="18"/>
      <c r="C448" s="143"/>
      <c r="D448" s="19"/>
      <c r="E448" s="20"/>
      <c r="F448" s="19"/>
      <c r="G448" s="19"/>
      <c r="H448" t="s">
        <v>4284</v>
      </c>
      <c r="I448" t="s">
        <v>4284</v>
      </c>
      <c r="J448" s="18"/>
      <c r="K448" s="18"/>
      <c r="L448" s="18"/>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row>
    <row r="449" spans="1:73" ht="12.75" customHeight="1" x14ac:dyDescent="0.35">
      <c r="A449" s="18" t="s">
        <v>3541</v>
      </c>
      <c r="B449" s="18" t="s">
        <v>143</v>
      </c>
      <c r="C449" s="143" t="str">
        <f>IF(VLOOKUP(D449,Table16[[#All],[Player]:[2024 Card Info]],7,FALSE)&lt;&gt;"",VLOOKUP(D449,Table16[[#All],[Player]:[2024 Card Info]],7,FALSE),"")</f>
        <v>6/46-12-3*</v>
      </c>
      <c r="D449" s="26" t="s">
        <v>1146</v>
      </c>
      <c r="E449" s="20">
        <v>36306</v>
      </c>
      <c r="F449" s="26" t="s">
        <v>1147</v>
      </c>
      <c r="G449" s="26" t="s">
        <v>1148</v>
      </c>
      <c r="H449" s="26" t="s">
        <v>242</v>
      </c>
      <c r="I449" s="26" t="s">
        <v>3479</v>
      </c>
      <c r="J449" s="18" t="s">
        <v>648</v>
      </c>
      <c r="K449" s="18" t="s">
        <v>142</v>
      </c>
      <c r="L449" s="18" t="s">
        <v>1149</v>
      </c>
      <c r="M449" s="19" t="s">
        <v>1150</v>
      </c>
      <c r="N449" s="27"/>
      <c r="O449" s="27"/>
      <c r="P449" s="27"/>
      <c r="Q449" s="29"/>
      <c r="R449" s="25"/>
      <c r="S449" s="25"/>
      <c r="T449" s="25"/>
      <c r="U449" s="25"/>
      <c r="V449" s="25"/>
      <c r="W449" s="25"/>
      <c r="X449" s="25"/>
      <c r="Y449" s="25"/>
      <c r="Z449" s="25"/>
      <c r="AA449" s="25"/>
      <c r="AB449" s="25"/>
      <c r="AC449" s="25"/>
      <c r="AD449" s="25"/>
      <c r="AE449" s="25"/>
      <c r="AF449" s="25"/>
      <c r="AG449" s="25"/>
      <c r="AH449" s="25"/>
      <c r="AI449" s="25"/>
      <c r="AJ449" s="25"/>
      <c r="AK449" s="25"/>
      <c r="AL449" s="25"/>
      <c r="AM449" s="25"/>
      <c r="AN449" s="25"/>
      <c r="AO449" s="25"/>
      <c r="AP449" s="25"/>
      <c r="AQ449" s="25"/>
      <c r="AR449" s="25"/>
      <c r="AS449" s="25"/>
      <c r="AT449" s="25"/>
    </row>
    <row r="450" spans="1:73" ht="12.75" customHeight="1" x14ac:dyDescent="0.35">
      <c r="A450" s="18" t="s">
        <v>253</v>
      </c>
      <c r="B450" s="18" t="s">
        <v>3522</v>
      </c>
      <c r="C450" s="143" t="str">
        <f>IF(VLOOKUP(D450,Table16[[#All],[Player]:[2024 Card Info]],7,FALSE)&lt;&gt;"",VLOOKUP(D450,Table16[[#All],[Player]:[2024 Card Info]],7,FALSE),"")</f>
        <v>5-12-2*</v>
      </c>
      <c r="D450" s="19" t="s">
        <v>2605</v>
      </c>
      <c r="E450" s="20">
        <v>34636</v>
      </c>
      <c r="F450" s="19" t="s">
        <v>2000</v>
      </c>
      <c r="G450" s="19" t="s">
        <v>626</v>
      </c>
      <c r="H450" s="26" t="s">
        <v>2897</v>
      </c>
      <c r="I450" s="26" t="s">
        <v>3434</v>
      </c>
      <c r="J450" s="18" t="s">
        <v>2606</v>
      </c>
      <c r="K450" s="18" t="s">
        <v>86</v>
      </c>
      <c r="L450" s="18" t="s">
        <v>2607</v>
      </c>
      <c r="M450" s="19"/>
      <c r="N450" s="19" t="s">
        <v>169</v>
      </c>
      <c r="O450" s="19"/>
      <c r="P450" s="19"/>
      <c r="Q450" s="19" t="s">
        <v>242</v>
      </c>
      <c r="R450" s="19" t="s">
        <v>86</v>
      </c>
      <c r="S450" s="19" t="s">
        <v>2608</v>
      </c>
      <c r="T450" s="19" t="s">
        <v>242</v>
      </c>
      <c r="U450" s="19" t="s">
        <v>86</v>
      </c>
      <c r="V450" s="19" t="s">
        <v>2609</v>
      </c>
      <c r="W450" s="19" t="s">
        <v>242</v>
      </c>
      <c r="X450" s="19" t="s">
        <v>86</v>
      </c>
      <c r="Y450" s="19" t="s">
        <v>181</v>
      </c>
      <c r="Z450" s="19" t="s">
        <v>273</v>
      </c>
      <c r="AA450" s="19" t="s">
        <v>86</v>
      </c>
      <c r="AB450" s="19" t="s">
        <v>627</v>
      </c>
      <c r="AC450" s="19" t="s">
        <v>273</v>
      </c>
      <c r="AD450" s="19" t="s">
        <v>86</v>
      </c>
      <c r="AE450" s="19" t="s">
        <v>743</v>
      </c>
      <c r="AF450" s="19" t="s">
        <v>273</v>
      </c>
      <c r="AG450" s="19" t="s">
        <v>86</v>
      </c>
      <c r="AH450" s="19" t="s">
        <v>743</v>
      </c>
      <c r="AI450" s="19">
        <v>0</v>
      </c>
      <c r="AJ450" s="19">
        <v>0</v>
      </c>
      <c r="AK450" s="19">
        <v>0</v>
      </c>
      <c r="AL450" s="19">
        <v>0</v>
      </c>
      <c r="AM450" s="19">
        <v>0</v>
      </c>
      <c r="AN450" s="19">
        <v>0</v>
      </c>
      <c r="AO450" s="19">
        <v>0</v>
      </c>
      <c r="AP450" s="19">
        <v>0</v>
      </c>
      <c r="AQ450" s="19">
        <v>0</v>
      </c>
      <c r="AR450" s="19">
        <v>0</v>
      </c>
      <c r="AS450" s="19">
        <v>0</v>
      </c>
      <c r="AT450" s="19">
        <v>0</v>
      </c>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row>
    <row r="451" spans="1:73" s="25" customFormat="1" x14ac:dyDescent="0.35">
      <c r="A451" s="18" t="s">
        <v>243</v>
      </c>
      <c r="B451" s="18" t="s">
        <v>403</v>
      </c>
      <c r="C451" s="143" t="str">
        <f>IF(VLOOKUP(D451,Table16[[#All],[Player]:[2024 Card Info]],7,FALSE)&lt;&gt;"",VLOOKUP(D451,Table16[[#All],[Player]:[2024 Card Info]],7,FALSE),"")</f>
        <v>4-0</v>
      </c>
      <c r="D451" s="19" t="s">
        <v>1151</v>
      </c>
      <c r="E451" s="20">
        <v>34649</v>
      </c>
      <c r="F451" s="19" t="s">
        <v>405</v>
      </c>
      <c r="G451" s="19" t="s">
        <v>406</v>
      </c>
      <c r="H451" s="26" t="s">
        <v>633</v>
      </c>
      <c r="I451" s="26" t="s">
        <v>472</v>
      </c>
      <c r="J451" s="18" t="s">
        <v>243</v>
      </c>
      <c r="K451" s="18" t="s">
        <v>85</v>
      </c>
      <c r="L451" s="18" t="s">
        <v>185</v>
      </c>
      <c r="M451" s="19" t="s">
        <v>185</v>
      </c>
      <c r="N451" s="19" t="s">
        <v>169</v>
      </c>
      <c r="O451" s="19"/>
      <c r="P451" s="19"/>
      <c r="Q451" s="19" t="s">
        <v>284</v>
      </c>
      <c r="R451" s="19" t="s">
        <v>109</v>
      </c>
      <c r="S451" s="19" t="s">
        <v>576</v>
      </c>
      <c r="T451" s="19" t="s">
        <v>491</v>
      </c>
      <c r="U451" s="19" t="s">
        <v>109</v>
      </c>
      <c r="V451" s="19" t="s">
        <v>576</v>
      </c>
      <c r="W451" s="19" t="s">
        <v>258</v>
      </c>
      <c r="X451" s="19" t="s">
        <v>109</v>
      </c>
      <c r="Y451" s="19" t="s">
        <v>231</v>
      </c>
      <c r="Z451" s="19"/>
      <c r="AA451" s="19"/>
      <c r="AB451" s="19"/>
      <c r="AC451" s="19">
        <v>0</v>
      </c>
      <c r="AD451" s="19">
        <v>0</v>
      </c>
      <c r="AE451" s="19">
        <v>0</v>
      </c>
      <c r="AF451" s="19">
        <v>0</v>
      </c>
      <c r="AG451" s="19">
        <v>0</v>
      </c>
      <c r="AH451" s="19">
        <v>0</v>
      </c>
      <c r="AI451" s="19">
        <v>0</v>
      </c>
      <c r="AJ451" s="19">
        <v>0</v>
      </c>
      <c r="AK451" s="19">
        <v>0</v>
      </c>
      <c r="AL451" s="19">
        <v>0</v>
      </c>
      <c r="AM451" s="19">
        <v>0</v>
      </c>
      <c r="AN451" s="19">
        <v>0</v>
      </c>
      <c r="AO451" s="19">
        <v>0</v>
      </c>
      <c r="AP451" s="19">
        <v>0</v>
      </c>
      <c r="AQ451" s="19">
        <v>0</v>
      </c>
      <c r="AR451" s="19">
        <v>0</v>
      </c>
      <c r="AS451" s="19">
        <v>0</v>
      </c>
      <c r="AT451" s="19">
        <v>0</v>
      </c>
    </row>
    <row r="452" spans="1:73" s="25" customFormat="1" ht="12.75" customHeight="1" x14ac:dyDescent="0.35">
      <c r="A452" s="18" t="s">
        <v>253</v>
      </c>
      <c r="B452" s="18" t="s">
        <v>116</v>
      </c>
      <c r="C452" s="143" t="str">
        <f>IF(VLOOKUP(D452,Table16[[#All],[Player]:[2024 Card Info]],7,FALSE)&lt;&gt;"",VLOOKUP(D452,Table16[[#All],[Player]:[2024 Card Info]],7,FALSE),"")</f>
        <v>4-3</v>
      </c>
      <c r="D452" s="22" t="s">
        <v>1152</v>
      </c>
      <c r="E452" s="23">
        <v>36511</v>
      </c>
      <c r="F452" s="24" t="s">
        <v>84</v>
      </c>
      <c r="G452" s="22" t="s">
        <v>83</v>
      </c>
      <c r="H452" s="26" t="s">
        <v>243</v>
      </c>
      <c r="I452" s="26" t="s">
        <v>186</v>
      </c>
      <c r="J452" s="18" t="s">
        <v>273</v>
      </c>
      <c r="K452" s="18" t="s">
        <v>103</v>
      </c>
      <c r="L452" s="18" t="s">
        <v>264</v>
      </c>
    </row>
    <row r="453" spans="1:73" s="25" customFormat="1" ht="12.75" customHeight="1" x14ac:dyDescent="0.35">
      <c r="A453" s="18" t="s">
        <v>253</v>
      </c>
      <c r="B453" s="18" t="s">
        <v>339</v>
      </c>
      <c r="C453" s="143" t="str">
        <f>IF(VLOOKUP(D453,Table16[[#All],[Player]:[2024 Card Info]],7,FALSE)&lt;&gt;"",VLOOKUP(D453,Table16[[#All],[Player]:[2024 Card Info]],7,FALSE),"")</f>
        <v>4-6</v>
      </c>
      <c r="D453" s="22" t="s">
        <v>1153</v>
      </c>
      <c r="E453" s="23">
        <v>36638</v>
      </c>
      <c r="F453" s="24" t="s">
        <v>84</v>
      </c>
      <c r="G453" s="22" t="s">
        <v>91</v>
      </c>
      <c r="H453" s="26" t="s">
        <v>250</v>
      </c>
      <c r="I453" s="26" t="s">
        <v>484</v>
      </c>
      <c r="J453" s="18" t="s">
        <v>273</v>
      </c>
      <c r="K453" s="18" t="s">
        <v>341</v>
      </c>
      <c r="L453" s="18" t="s">
        <v>264</v>
      </c>
    </row>
    <row r="454" spans="1:73" s="25" customFormat="1" x14ac:dyDescent="0.35">
      <c r="A454" s="18" t="s">
        <v>220</v>
      </c>
      <c r="B454" s="18" t="s">
        <v>81</v>
      </c>
      <c r="C454" s="143" t="str">
        <f>IF(VLOOKUP(D454,Table16[[#All],[Player]:[2024 Card Info]],7,FALSE)&lt;&gt;"",VLOOKUP(D454,Table16[[#All],[Player]:[2024 Card Info]],7,FALSE),"")</f>
        <v>0-4</v>
      </c>
      <c r="D454" s="26" t="s">
        <v>1704</v>
      </c>
      <c r="E454" s="27">
        <v>35831</v>
      </c>
      <c r="F454" s="26" t="s">
        <v>359</v>
      </c>
      <c r="G454" s="26" t="s">
        <v>458</v>
      </c>
      <c r="H454" s="26" t="s">
        <v>273</v>
      </c>
      <c r="I454" s="26" t="s">
        <v>231</v>
      </c>
      <c r="J454" s="18" t="s">
        <v>258</v>
      </c>
      <c r="K454" s="18" t="s">
        <v>268</v>
      </c>
      <c r="L454" s="18" t="s">
        <v>484</v>
      </c>
      <c r="M454" s="26" t="s">
        <v>186</v>
      </c>
      <c r="N454" s="27"/>
      <c r="O454" s="27"/>
      <c r="P454" s="27"/>
      <c r="Q454" s="27"/>
      <c r="R454" s="29"/>
    </row>
    <row r="455" spans="1:73" x14ac:dyDescent="0.35">
      <c r="A455" t="s">
        <v>220</v>
      </c>
      <c r="B455" t="s">
        <v>3525</v>
      </c>
      <c r="C455" s="143" t="str">
        <f>IF(VLOOKUP(D455,Table16[[#All],[Player]:[2024 Card Info]],7,FALSE)&lt;&gt;"",VLOOKUP(D455,Table16[[#All],[Player]:[2024 Card Info]],7,FALSE),"")</f>
        <v>0-2</v>
      </c>
      <c r="D455" t="s">
        <v>3636</v>
      </c>
      <c r="E455" s="40">
        <v>37251</v>
      </c>
      <c r="F455" t="s">
        <v>4033</v>
      </c>
      <c r="G455" s="102" t="s">
        <v>5146</v>
      </c>
      <c r="H455" t="str">
        <f>IF(ISBLANK(VLOOKUP(TRIM(D455),ALL_SOMIFA!$A$1:$V$2737,8,FALSE)),"",IF(ISERROR(VLOOKUP(TRIM(D455),ALL_SOMIFA!$A$1:$V$2737,8,FALSE))," ",VLOOKUP(TRIM(D455),ALL_SOMIFA!$A$1:$V$2737,8,FALSE)))</f>
        <v/>
      </c>
      <c r="I455" t="str">
        <f>IF(ISBLANK(VLOOKUP(TRIM(D455),ALL_SOMIFA!$A$1:$V$2737,9,FALSE)),"",IF(ISERROR(VLOOKUP(TRIM(D455),ALL_SOMIFA!$A$1:$V$2737,9,FALSE))," ",VLOOKUP(TRIM(D455),ALL_SOMIFA!$A$1:$V$2737,9,FALSE)))</f>
        <v/>
      </c>
      <c r="J455" t="str">
        <f>IF(ISBLANK(VLOOKUP(TRIM(D455),ALL_SOMIFA!$A$1:$V$2737,10,FALSE)),"",IF(ISERROR(VLOOKUP(TRIM(D455),ALL_SOMIFA!$A$1:$V$2737,10,FALSE))," ",VLOOKUP(TRIM(D455),ALL_SOMIFA!$A$1:$V$2737,10,FALSE)))</f>
        <v/>
      </c>
      <c r="K455" t="str">
        <f>IF(ISBLANK(VLOOKUP(TRIM(D455),ALL_SOMIFA!$A$1:$V$2737,11,FALSE)),"",IF(ISERROR(VLOOKUP(TRIM(D455),ALL_SOMIFA!$A$1:$V$2737,11,FALSE))," ",VLOOKUP(TRIM(D455),ALL_SOMIFA!$A$1:$V$2737,11,FALSE)))</f>
        <v/>
      </c>
      <c r="L455" t="str">
        <f>IF(ISBLANK(VLOOKUP(TRIM(D455),ALL_SOMIFA!$A$1:$V$2737,12,FALSE)),"",IF(ISERROR(VLOOKUP(TRIM(D455),ALL_SOMIFA!$A$1:$V$2737,12,FALSE))," ",VLOOKUP(TRIM(D455),ALL_SOMIFA!$A$1:$V$2737,12,FALSE)))</f>
        <v/>
      </c>
      <c r="M455" t="str">
        <f>IF(ISBLANK(VLOOKUP(TRIM(D455),ALL_SOMIFA!$A$1:$V$2737,13,FALSE)),"",IF(ISERROR(VLOOKUP(TRIM(D455),ALL_SOMIFA!$A$1:$V$2737,13,FALSE))," ",VLOOKUP(TRIM(D455),ALL_SOMIFA!$A$1:$V$2737,13,FALSE)))</f>
        <v/>
      </c>
      <c r="N455" t="str">
        <f>IF(ISBLANK(VLOOKUP(TRIM(D455),ALL_SOMIFA!$A$1:$V$2737,14,FALSE)),"",IF(ISERROR(VLOOKUP(TRIM(D455),ALL_SOMIFA!$A$1:$V$2737,14,FALSE))," ",VLOOKUP(TRIM(D455),ALL_SOMIFA!$A$1:$V$2737,14,FALSE)))</f>
        <v/>
      </c>
      <c r="O455" t="str">
        <f>IF(ISBLANK(VLOOKUP(TRIM(D455),ALL_SOMIFA!$A$1:$V$2737,15,FALSE)),"",IF(ISERROR(VLOOKUP(TRIM(D455),ALL_SOMIFA!$A$1:$V$2737,15,FALSE))," ",VLOOKUP(TRIM(D455),ALL_SOMIFA!$A$1:$V$2737,15,FALSE)))</f>
        <v/>
      </c>
      <c r="P455" t="str">
        <f>IF(ISBLANK(VLOOKUP(TRIM(D455),ALL_SOMIFA!$A$1:$V$2737,16,FALSE)),"",IF(ISERROR(VLOOKUP(TRIM(D455),ALL_SOMIFA!$A$1:$V$2737,16,FALSE))," ",VLOOKUP(TRIM(D455),ALL_SOMIFA!$A$1:$V$2737,16,FALSE)))</f>
        <v/>
      </c>
      <c r="Q455" t="str">
        <f>IF(ISBLANK(VLOOKUP(TRIM(D455),ALL_SOMIFA!$A$1:$V$2737,17,FALSE)),"",IF(ISERROR(VLOOKUP(TRIM(D455),ALL_SOMIFA!$A$1:$V$2737,17,FALSE))," ",VLOOKUP(TRIM(D455),ALL_SOMIFA!$A$1:$V$2737,17,FALSE)))</f>
        <v/>
      </c>
      <c r="R455" t="str">
        <f>IF(ISBLANK(VLOOKUP(TRIM(D455),ALL_SOMIFA!$A$1:$V$2737,18,FALSE)),"",IF(ISERROR(VLOOKUP(TRIM(D455),ALL_SOMIFA!$A$1:$V$2737,18,FALSE))," ",VLOOKUP(TRIM(D455),ALL_SOMIFA!$A$1:$V$2737,18,FALSE)))</f>
        <v/>
      </c>
      <c r="S455" t="str">
        <f>IF(ISBLANK(VLOOKUP(TRIM(D455),ALL_SOMIFA!$A$1:$V$2737,19,FALSE)),"",IF(ISERROR(VLOOKUP(TRIM(D455),ALL_SOMIFA!$A$1:$V$2737,19,FALSE))," ",VLOOKUP(TRIM(D455),ALL_SOMIFA!$A$1:$V$2737,19,FALSE)))</f>
        <v/>
      </c>
      <c r="T455" t="str">
        <f>IF(ISBLANK(VLOOKUP(TRIM(D455),ALL_SOMIFA!$A$1:$V$2737,20,FALSE)),"",IF(ISERROR(VLOOKUP(TRIM(D455),ALL_SOMIFA!$A$1:$V$2737,20,FALSE))," ",VLOOKUP(TRIM(D455),ALL_SOMIFA!$A$1:$V$2737,20,FALSE)))</f>
        <v/>
      </c>
      <c r="U455" t="str">
        <f>IF(ISBLANK(VLOOKUP(TRIM(D455),ALL_SOMIFA!$A$1:$V$2737,21,FALSE)),"",IF(ISERROR(VLOOKUP(TRIM(D455),ALL_SOMIFA!$A$1:$V$2737,21,FALSE))," ",VLOOKUP(TRIM(D455),ALL_SOMIFA!$A$1:$V$2737,21,FALSE)))</f>
        <v/>
      </c>
      <c r="V455" t="str">
        <f>IF(ISBLANK(VLOOKUP(TRIM(D455),ALL_SOMIFA!$A$1:$V$2737,22,FALSE)),"",IF(ISERROR(VLOOKUP(TRIM(D455),ALL_SOMIFA!$A$1:$V$2737,22,FALSE))," ",VLOOKUP(TRIM(D455),ALL_SOMIFA!$A$1:$V$2737,22,FALSE)))</f>
        <v/>
      </c>
    </row>
    <row r="456" spans="1:73" x14ac:dyDescent="0.35">
      <c r="A456" s="18" t="s">
        <v>169</v>
      </c>
      <c r="B456" s="18"/>
      <c r="C456" s="143"/>
      <c r="D456" s="19" t="s">
        <v>1139</v>
      </c>
      <c r="E456" s="20">
        <v>33722</v>
      </c>
      <c r="F456" s="19" t="s">
        <v>1140</v>
      </c>
      <c r="G456" s="19" t="s">
        <v>901</v>
      </c>
      <c r="H456" t="s">
        <v>253</v>
      </c>
      <c r="I456" t="s">
        <v>1143</v>
      </c>
      <c r="J456" s="18" t="s">
        <v>242</v>
      </c>
      <c r="K456" s="18" t="s">
        <v>142</v>
      </c>
      <c r="L456" s="18" t="s">
        <v>1141</v>
      </c>
      <c r="M456" s="19" t="s">
        <v>212</v>
      </c>
      <c r="N456" s="19" t="s">
        <v>242</v>
      </c>
      <c r="O456" s="19" t="s">
        <v>143</v>
      </c>
      <c r="P456" s="19" t="s">
        <v>1142</v>
      </c>
      <c r="Q456" s="19" t="s">
        <v>242</v>
      </c>
      <c r="R456" s="19" t="s">
        <v>142</v>
      </c>
      <c r="S456" s="19" t="s">
        <v>1143</v>
      </c>
      <c r="T456" s="19" t="s">
        <v>242</v>
      </c>
      <c r="U456" s="19" t="s">
        <v>142</v>
      </c>
      <c r="V456" s="19" t="s">
        <v>595</v>
      </c>
      <c r="W456" s="19" t="s">
        <v>242</v>
      </c>
      <c r="X456" s="19" t="s">
        <v>142</v>
      </c>
      <c r="Y456" s="19" t="s">
        <v>1144</v>
      </c>
      <c r="Z456" s="19" t="s">
        <v>273</v>
      </c>
      <c r="AA456" s="19" t="s">
        <v>142</v>
      </c>
      <c r="AB456" s="19" t="s">
        <v>185</v>
      </c>
      <c r="AC456" s="19" t="s">
        <v>242</v>
      </c>
      <c r="AD456" s="19" t="s">
        <v>142</v>
      </c>
      <c r="AE456" s="19" t="s">
        <v>1145</v>
      </c>
      <c r="AF456" s="19" t="s">
        <v>242</v>
      </c>
      <c r="AG456" s="19" t="s">
        <v>142</v>
      </c>
      <c r="AH456" s="19" t="s">
        <v>1145</v>
      </c>
      <c r="AI456" s="19" t="s">
        <v>273</v>
      </c>
      <c r="AJ456" s="19" t="s">
        <v>142</v>
      </c>
      <c r="AK456" s="19" t="s">
        <v>231</v>
      </c>
      <c r="AL456" s="19">
        <v>0</v>
      </c>
      <c r="AM456" s="19">
        <v>0</v>
      </c>
      <c r="AN456" s="19">
        <v>0</v>
      </c>
      <c r="AO456" s="19">
        <v>0</v>
      </c>
      <c r="AP456" s="19">
        <v>0</v>
      </c>
      <c r="AQ456" s="19">
        <v>0</v>
      </c>
      <c r="AR456" s="19">
        <v>0</v>
      </c>
      <c r="AS456" s="19">
        <v>0</v>
      </c>
      <c r="AT456" s="19">
        <v>0</v>
      </c>
    </row>
    <row r="457" spans="1:73" s="25" customFormat="1" x14ac:dyDescent="0.35">
      <c r="A457" s="18" t="s">
        <v>169</v>
      </c>
      <c r="B457" s="18"/>
      <c r="C457" s="143"/>
      <c r="D457" s="19" t="s">
        <v>1154</v>
      </c>
      <c r="E457" s="20">
        <v>34173</v>
      </c>
      <c r="F457" s="19" t="s">
        <v>344</v>
      </c>
      <c r="G457" s="19" t="s">
        <v>1155</v>
      </c>
      <c r="H457" t="s">
        <v>258</v>
      </c>
      <c r="I457" t="s">
        <v>231</v>
      </c>
      <c r="J457" s="18" t="s">
        <v>258</v>
      </c>
      <c r="K457" s="18" t="s">
        <v>471</v>
      </c>
      <c r="L457" s="18" t="s">
        <v>231</v>
      </c>
      <c r="M457" s="19" t="s">
        <v>186</v>
      </c>
      <c r="N457" s="19"/>
      <c r="O457" s="19"/>
      <c r="P457" s="19"/>
      <c r="Q457" s="19" t="s">
        <v>258</v>
      </c>
      <c r="R457" s="19" t="s">
        <v>116</v>
      </c>
      <c r="S457" s="19" t="s">
        <v>231</v>
      </c>
      <c r="T457" s="19">
        <v>0</v>
      </c>
      <c r="U457" s="19">
        <v>0</v>
      </c>
      <c r="V457" s="19">
        <v>0</v>
      </c>
      <c r="W457" s="19" t="s">
        <v>258</v>
      </c>
      <c r="X457" s="19" t="s">
        <v>116</v>
      </c>
      <c r="Y457" s="19" t="s">
        <v>231</v>
      </c>
      <c r="Z457" s="19" t="s">
        <v>258</v>
      </c>
      <c r="AA457" s="19" t="s">
        <v>116</v>
      </c>
      <c r="AB457" s="19" t="s">
        <v>231</v>
      </c>
      <c r="AC457" s="19">
        <v>0</v>
      </c>
      <c r="AD457" s="19">
        <v>0</v>
      </c>
      <c r="AE457" s="19">
        <v>0</v>
      </c>
      <c r="AF457" s="19">
        <v>0</v>
      </c>
      <c r="AG457" s="19">
        <v>0</v>
      </c>
      <c r="AH457" s="19">
        <v>0</v>
      </c>
      <c r="AI457" s="19">
        <v>0</v>
      </c>
      <c r="AJ457" s="19">
        <v>0</v>
      </c>
      <c r="AK457" s="19">
        <v>0</v>
      </c>
      <c r="AL457" s="19">
        <v>0</v>
      </c>
      <c r="AM457" s="19">
        <v>0</v>
      </c>
      <c r="AN457" s="19">
        <v>0</v>
      </c>
      <c r="AO457" s="19">
        <v>0</v>
      </c>
      <c r="AP457" s="19">
        <v>0</v>
      </c>
      <c r="AQ457" s="19">
        <v>0</v>
      </c>
      <c r="AR457" s="19">
        <v>0</v>
      </c>
      <c r="AS457" s="19">
        <v>0</v>
      </c>
      <c r="AT457" s="19">
        <v>0</v>
      </c>
    </row>
    <row r="458" spans="1:73" s="25" customFormat="1" x14ac:dyDescent="0.35">
      <c r="A458" s="18"/>
      <c r="B458" s="18"/>
      <c r="C458" s="143"/>
      <c r="D458" s="19"/>
      <c r="E458" s="20"/>
      <c r="F458" s="19"/>
      <c r="G458" s="19"/>
      <c r="H458" t="s">
        <v>4284</v>
      </c>
      <c r="I458" t="s">
        <v>4284</v>
      </c>
      <c r="J458" s="18"/>
      <c r="K458" s="18"/>
      <c r="L458" s="18"/>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row>
    <row r="459" spans="1:73" x14ac:dyDescent="0.35">
      <c r="A459" s="18" t="s">
        <v>656</v>
      </c>
      <c r="B459" s="18" t="s">
        <v>285</v>
      </c>
      <c r="C459" s="143" t="str">
        <f>IF(VLOOKUP(D459,Table16[[#All],[Player]:[2024 Card Info]],7,FALSE)&lt;&gt;"",VLOOKUP(D459,Table16[[#All],[Player]:[2024 Card Info]],7,FALSE),"")</f>
        <v>65-8</v>
      </c>
      <c r="D459" s="19" t="s">
        <v>2618</v>
      </c>
      <c r="E459" s="20">
        <v>35649</v>
      </c>
      <c r="F459" s="26" t="s">
        <v>130</v>
      </c>
      <c r="G459" s="30" t="s">
        <v>204</v>
      </c>
      <c r="H459" s="26" t="s">
        <v>4284</v>
      </c>
      <c r="I459" s="26" t="s">
        <v>3373</v>
      </c>
      <c r="J459" s="18" t="s">
        <v>656</v>
      </c>
      <c r="K459" s="18" t="s">
        <v>158</v>
      </c>
      <c r="L459" s="18" t="s">
        <v>2619</v>
      </c>
      <c r="M459" s="19" t="s">
        <v>2620</v>
      </c>
      <c r="N459" s="19" t="s">
        <v>480</v>
      </c>
      <c r="O459" s="19" t="s">
        <v>158</v>
      </c>
      <c r="P459" s="30" t="s">
        <v>906</v>
      </c>
      <c r="Q459" s="19"/>
      <c r="R459" s="19"/>
      <c r="S459" s="30"/>
      <c r="T459" s="19"/>
      <c r="U459" s="19"/>
      <c r="V459" s="30"/>
      <c r="W459" s="19"/>
      <c r="X459" s="19"/>
      <c r="Y459" s="30"/>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row>
    <row r="460" spans="1:73" x14ac:dyDescent="0.35">
      <c r="A460" s="18" t="s">
        <v>654</v>
      </c>
      <c r="B460" s="18" t="s">
        <v>325</v>
      </c>
      <c r="C460" s="143" t="str">
        <f>IF(VLOOKUP(D460,Table16[[#All],[Player]:[2024 Card Info]],7,FALSE)&lt;&gt;"",VLOOKUP(D460,Table16[[#All],[Player]:[2024 Card Info]],7,FALSE),"")</f>
        <v>45-5</v>
      </c>
      <c r="D460" s="26" t="s">
        <v>1164</v>
      </c>
      <c r="E460" s="27">
        <v>36595</v>
      </c>
      <c r="F460" s="26" t="s">
        <v>241</v>
      </c>
      <c r="G460" s="26" t="s">
        <v>241</v>
      </c>
      <c r="H460" s="26" t="s">
        <v>311</v>
      </c>
      <c r="I460" s="26" t="s">
        <v>896</v>
      </c>
      <c r="J460" s="18" t="s">
        <v>654</v>
      </c>
      <c r="K460" s="18" t="s">
        <v>326</v>
      </c>
      <c r="L460" s="18" t="s">
        <v>1165</v>
      </c>
      <c r="M460" s="19" t="s">
        <v>896</v>
      </c>
      <c r="N460" s="27"/>
      <c r="O460" s="27"/>
      <c r="P460" s="27"/>
      <c r="Q460" s="27"/>
      <c r="R460" s="29"/>
      <c r="S460" s="25"/>
      <c r="T460" s="25"/>
      <c r="U460" s="25"/>
      <c r="V460" s="25"/>
      <c r="W460" s="25"/>
      <c r="X460" s="25"/>
      <c r="Y460" s="25"/>
      <c r="Z460" s="25"/>
      <c r="AA460" s="25"/>
      <c r="AB460" s="25"/>
      <c r="AC460" s="25"/>
      <c r="AD460" s="25"/>
      <c r="AE460" s="25"/>
      <c r="AF460" s="25"/>
      <c r="AG460" s="25"/>
      <c r="AH460" s="25"/>
      <c r="AI460" s="25"/>
      <c r="AJ460" s="25"/>
      <c r="AK460" s="25"/>
      <c r="AL460" s="25"/>
      <c r="AM460" s="25"/>
      <c r="AN460" s="25"/>
      <c r="AO460" s="25"/>
      <c r="AP460" s="25"/>
      <c r="AQ460" s="25"/>
      <c r="AR460" s="25"/>
      <c r="AS460" s="25"/>
      <c r="AT460" s="25"/>
    </row>
    <row r="461" spans="1:73" x14ac:dyDescent="0.35">
      <c r="A461" s="18" t="s">
        <v>292</v>
      </c>
      <c r="B461" s="18" t="s">
        <v>285</v>
      </c>
      <c r="C461" s="143" t="str">
        <f>IF(VLOOKUP(D461,Table16[[#All],[Player]:[2024 Card Info]],7,FALSE)&lt;&gt;"",VLOOKUP(D461,Table16[[#All],[Player]:[2024 Card Info]],7,FALSE),"")</f>
        <v>45-3</v>
      </c>
      <c r="D461" s="19" t="s">
        <v>1156</v>
      </c>
      <c r="E461" s="20">
        <v>36385</v>
      </c>
      <c r="F461" s="26" t="s">
        <v>1157</v>
      </c>
      <c r="G461" s="30" t="s">
        <v>1158</v>
      </c>
      <c r="H461" s="26" t="s">
        <v>648</v>
      </c>
      <c r="I461" s="26" t="s">
        <v>2728</v>
      </c>
      <c r="J461" s="18" t="s">
        <v>292</v>
      </c>
      <c r="K461" s="18" t="s">
        <v>195</v>
      </c>
      <c r="L461" s="18" t="s">
        <v>1159</v>
      </c>
      <c r="M461" s="19" t="s">
        <v>1160</v>
      </c>
      <c r="N461" s="19" t="s">
        <v>311</v>
      </c>
      <c r="O461" s="19" t="s">
        <v>195</v>
      </c>
      <c r="P461" s="30" t="s">
        <v>1161</v>
      </c>
      <c r="Q461" s="19"/>
      <c r="R461" s="19"/>
      <c r="S461" s="30"/>
      <c r="T461" s="19"/>
      <c r="U461" s="19"/>
      <c r="V461" s="30"/>
      <c r="W461" s="19"/>
      <c r="X461" s="19"/>
      <c r="Y461" s="30"/>
      <c r="Z461" s="19"/>
      <c r="AA461" s="19"/>
      <c r="AB461" s="19"/>
      <c r="AC461" s="19"/>
      <c r="AD461" s="19"/>
      <c r="AE461" s="19"/>
      <c r="AF461" s="19"/>
      <c r="AG461" s="19"/>
      <c r="AH461" s="19"/>
      <c r="AI461" s="19"/>
      <c r="AJ461" s="19"/>
      <c r="AK461" s="19"/>
      <c r="AL461" s="19"/>
      <c r="AM461" s="19"/>
      <c r="AN461" s="19"/>
      <c r="AO461" s="19"/>
      <c r="AP461" s="19"/>
      <c r="AQ461" s="19"/>
      <c r="AR461" s="19"/>
      <c r="AS461" s="19"/>
      <c r="AT461" s="19"/>
    </row>
    <row r="462" spans="1:73" x14ac:dyDescent="0.35">
      <c r="A462" t="s">
        <v>648</v>
      </c>
      <c r="B462" t="s">
        <v>3531</v>
      </c>
      <c r="C462" s="143" t="str">
        <f>IF(VLOOKUP(D462,Table16[[#All],[Player]:[2024 Card Info]],7,FALSE)&lt;&gt;"",VLOOKUP(D462,Table16[[#All],[Player]:[2024 Card Info]],7,FALSE),"")</f>
        <v>44-0</v>
      </c>
      <c r="D462" t="s">
        <v>3652</v>
      </c>
      <c r="E462" s="40">
        <v>35462</v>
      </c>
      <c r="F462" t="s">
        <v>387</v>
      </c>
      <c r="G462" t="s">
        <v>5138</v>
      </c>
      <c r="H462" t="str">
        <f>IF(ISBLANK(VLOOKUP(TRIM(D462),ALL_SOMIFA!$A$1:$V$2737,8,FALSE)),"",IF(ISERROR(VLOOKUP(TRIM(D462),ALL_SOMIFA!$A$1:$V$2737,8,FALSE))," ",VLOOKUP(TRIM(D462),ALL_SOMIFA!$A$1:$V$2737,8,FALSE)))</f>
        <v/>
      </c>
      <c r="I462" t="str">
        <f>IF(ISBLANK(VLOOKUP(TRIM(D462),ALL_SOMIFA!$A$1:$V$2737,9,FALSE)),"",IF(ISERROR(VLOOKUP(TRIM(D462),ALL_SOMIFA!$A$1:$V$2737,9,FALSE))," ",VLOOKUP(TRIM(D462),ALL_SOMIFA!$A$1:$V$2737,9,FALSE)))</f>
        <v/>
      </c>
      <c r="J462" t="str">
        <f>IF(ISBLANK(VLOOKUP(TRIM(D462),ALL_SOMIFA!$A$1:$V$2737,10,FALSE)),"",IF(ISERROR(VLOOKUP(TRIM(D462),ALL_SOMIFA!$A$1:$V$2737,10,FALSE))," ",VLOOKUP(TRIM(D462),ALL_SOMIFA!$A$1:$V$2737,10,FALSE)))</f>
        <v/>
      </c>
      <c r="K462" t="str">
        <f>IF(ISBLANK(VLOOKUP(TRIM(D462),ALL_SOMIFA!$A$1:$V$2737,11,FALSE)),"",IF(ISERROR(VLOOKUP(TRIM(D462),ALL_SOMIFA!$A$1:$V$2737,11,FALSE))," ",VLOOKUP(TRIM(D462),ALL_SOMIFA!$A$1:$V$2737,11,FALSE)))</f>
        <v/>
      </c>
      <c r="L462" t="str">
        <f>IF(ISBLANK(VLOOKUP(TRIM(D462),ALL_SOMIFA!$A$1:$V$2737,12,FALSE)),"",IF(ISERROR(VLOOKUP(TRIM(D462),ALL_SOMIFA!$A$1:$V$2737,12,FALSE))," ",VLOOKUP(TRIM(D462),ALL_SOMIFA!$A$1:$V$2737,12,FALSE)))</f>
        <v/>
      </c>
      <c r="M462" t="str">
        <f>IF(ISBLANK(VLOOKUP(TRIM(D462),ALL_SOMIFA!$A$1:$V$2737,13,FALSE)),"",IF(ISERROR(VLOOKUP(TRIM(D462),ALL_SOMIFA!$A$1:$V$2737,13,FALSE))," ",VLOOKUP(TRIM(D462),ALL_SOMIFA!$A$1:$V$2737,13,FALSE)))</f>
        <v/>
      </c>
      <c r="N462" t="str">
        <f>IF(ISBLANK(VLOOKUP(TRIM(D462),ALL_SOMIFA!$A$1:$V$2737,14,FALSE)),"",IF(ISERROR(VLOOKUP(TRIM(D462),ALL_SOMIFA!$A$1:$V$2737,14,FALSE))," ",VLOOKUP(TRIM(D462),ALL_SOMIFA!$A$1:$V$2737,14,FALSE)))</f>
        <v/>
      </c>
      <c r="O462" t="str">
        <f>IF(ISBLANK(VLOOKUP(TRIM(D462),ALL_SOMIFA!$A$1:$V$2737,15,FALSE)),"",IF(ISERROR(VLOOKUP(TRIM(D462),ALL_SOMIFA!$A$1:$V$2737,15,FALSE))," ",VLOOKUP(TRIM(D462),ALL_SOMIFA!$A$1:$V$2737,15,FALSE)))</f>
        <v/>
      </c>
      <c r="P462" t="str">
        <f>IF(ISBLANK(VLOOKUP(TRIM(D462),ALL_SOMIFA!$A$1:$V$2737,16,FALSE)),"",IF(ISERROR(VLOOKUP(TRIM(D462),ALL_SOMIFA!$A$1:$V$2737,16,FALSE))," ",VLOOKUP(TRIM(D462),ALL_SOMIFA!$A$1:$V$2737,16,FALSE)))</f>
        <v/>
      </c>
      <c r="Q462" t="str">
        <f>IF(ISBLANK(VLOOKUP(TRIM(D462),ALL_SOMIFA!$A$1:$V$2737,17,FALSE)),"",IF(ISERROR(VLOOKUP(TRIM(D462),ALL_SOMIFA!$A$1:$V$2737,17,FALSE))," ",VLOOKUP(TRIM(D462),ALL_SOMIFA!$A$1:$V$2737,17,FALSE)))</f>
        <v/>
      </c>
      <c r="R462" t="str">
        <f>IF(ISBLANK(VLOOKUP(TRIM(D462),ALL_SOMIFA!$A$1:$V$2737,18,FALSE)),"",IF(ISERROR(VLOOKUP(TRIM(D462),ALL_SOMIFA!$A$1:$V$2737,18,FALSE))," ",VLOOKUP(TRIM(D462),ALL_SOMIFA!$A$1:$V$2737,18,FALSE)))</f>
        <v/>
      </c>
      <c r="S462" t="str">
        <f>IF(ISBLANK(VLOOKUP(TRIM(D462),ALL_SOMIFA!$A$1:$V$2737,19,FALSE)),"",IF(ISERROR(VLOOKUP(TRIM(D462),ALL_SOMIFA!$A$1:$V$2737,19,FALSE))," ",VLOOKUP(TRIM(D462),ALL_SOMIFA!$A$1:$V$2737,19,FALSE)))</f>
        <v/>
      </c>
      <c r="T462" t="str">
        <f>IF(ISBLANK(VLOOKUP(TRIM(D462),ALL_SOMIFA!$A$1:$V$2737,20,FALSE)),"",IF(ISERROR(VLOOKUP(TRIM(D462),ALL_SOMIFA!$A$1:$V$2737,20,FALSE))," ",VLOOKUP(TRIM(D462),ALL_SOMIFA!$A$1:$V$2737,20,FALSE)))</f>
        <v/>
      </c>
      <c r="U462" t="str">
        <f>IF(ISBLANK(VLOOKUP(TRIM(D462),ALL_SOMIFA!$A$1:$V$2737,21,FALSE)),"",IF(ISERROR(VLOOKUP(TRIM(D462),ALL_SOMIFA!$A$1:$V$2737,21,FALSE))," ",VLOOKUP(TRIM(D462),ALL_SOMIFA!$A$1:$V$2737,21,FALSE)))</f>
        <v/>
      </c>
      <c r="V462" t="str">
        <f>IF(ISBLANK(VLOOKUP(TRIM(D462),ALL_SOMIFA!$A$1:$V$2737,22,FALSE)),"",IF(ISERROR(VLOOKUP(TRIM(D462),ALL_SOMIFA!$A$1:$V$2737,22,FALSE))," ",VLOOKUP(TRIM(D462),ALL_SOMIFA!$A$1:$V$2737,22,FALSE)))</f>
        <v/>
      </c>
    </row>
    <row r="463" spans="1:73" x14ac:dyDescent="0.35">
      <c r="A463" s="18" t="s">
        <v>480</v>
      </c>
      <c r="B463" s="18" t="s">
        <v>86</v>
      </c>
      <c r="C463" s="143" t="str">
        <f>IF(VLOOKUP(D463,Table16[[#All],[Player]:[2024 Card Info]],7,FALSE)&lt;&gt;"",VLOOKUP(D463,Table16[[#All],[Player]:[2024 Card Info]],7,FALSE),"")</f>
        <v>04-8</v>
      </c>
      <c r="D463" s="50" t="s">
        <v>1173</v>
      </c>
      <c r="E463" s="27">
        <v>36067</v>
      </c>
      <c r="F463" s="26" t="s">
        <v>387</v>
      </c>
      <c r="G463" s="26" t="s">
        <v>349</v>
      </c>
      <c r="H463" s="26" t="s">
        <v>654</v>
      </c>
      <c r="I463" s="26" t="s">
        <v>317</v>
      </c>
      <c r="J463" s="18" t="s">
        <v>480</v>
      </c>
      <c r="K463" s="18" t="s">
        <v>86</v>
      </c>
      <c r="L463" s="18" t="s">
        <v>1174</v>
      </c>
      <c r="M463" s="26" t="s">
        <v>231</v>
      </c>
      <c r="N463" s="27"/>
      <c r="O463" s="27"/>
      <c r="P463" s="27"/>
      <c r="Q463" s="27"/>
      <c r="R463" s="29"/>
      <c r="S463" s="25"/>
      <c r="T463" s="25"/>
      <c r="U463" s="25"/>
      <c r="V463" s="25"/>
      <c r="W463" s="25"/>
      <c r="X463" s="25"/>
      <c r="Y463" s="25"/>
      <c r="Z463" s="25"/>
      <c r="AA463" s="25"/>
      <c r="AB463" s="25"/>
      <c r="AC463" s="25"/>
      <c r="AD463" s="25"/>
      <c r="AE463" s="25"/>
      <c r="AF463" s="25"/>
      <c r="AG463" s="25"/>
      <c r="AH463" s="25"/>
      <c r="AI463" s="25"/>
      <c r="AJ463" s="25"/>
      <c r="AK463" s="25"/>
      <c r="AL463" s="25"/>
      <c r="AM463" s="25"/>
      <c r="AN463" s="25"/>
      <c r="AO463" s="25"/>
      <c r="AP463" s="25"/>
      <c r="AQ463" s="25"/>
      <c r="AR463" s="25"/>
      <c r="AS463" s="25"/>
      <c r="AT463" s="25"/>
    </row>
    <row r="464" spans="1:73" s="25" customFormat="1" x14ac:dyDescent="0.35">
      <c r="A464" s="18" t="s">
        <v>276</v>
      </c>
      <c r="B464" s="18" t="s">
        <v>441</v>
      </c>
      <c r="C464" s="143" t="str">
        <f>IF(VLOOKUP(D464,Table16[[#All],[Player]:[2024 Card Info]],7,FALSE)&lt;&gt;"",VLOOKUP(D464,Table16[[#All],[Player]:[2024 Card Info]],7,FALSE),"")</f>
        <v>04-4</v>
      </c>
      <c r="D464" s="19" t="s">
        <v>1162</v>
      </c>
      <c r="E464" s="20">
        <v>35841</v>
      </c>
      <c r="F464" s="26" t="s">
        <v>204</v>
      </c>
      <c r="G464" s="30" t="s">
        <v>1163</v>
      </c>
      <c r="H464" s="26" t="s">
        <v>480</v>
      </c>
      <c r="I464" s="26" t="s">
        <v>1160</v>
      </c>
      <c r="J464" s="18" t="s">
        <v>648</v>
      </c>
      <c r="K464" s="18" t="s">
        <v>326</v>
      </c>
      <c r="L464" s="18" t="s">
        <v>777</v>
      </c>
      <c r="M464" s="19" t="s">
        <v>305</v>
      </c>
      <c r="N464" s="19" t="s">
        <v>276</v>
      </c>
      <c r="O464" s="19" t="s">
        <v>326</v>
      </c>
      <c r="P464" s="30" t="s">
        <v>1160</v>
      </c>
      <c r="Q464" s="19"/>
      <c r="R464" s="19"/>
      <c r="S464" s="30"/>
      <c r="T464" s="19"/>
      <c r="U464" s="19"/>
      <c r="V464" s="30"/>
      <c r="W464" s="19"/>
      <c r="X464" s="19"/>
      <c r="Y464" s="30"/>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c r="AV464"/>
      <c r="AW464"/>
      <c r="AX464"/>
      <c r="AY464"/>
      <c r="AZ464"/>
      <c r="BA464"/>
      <c r="BB464"/>
      <c r="BC464"/>
      <c r="BD464"/>
      <c r="BE464"/>
      <c r="BF464"/>
      <c r="BG464"/>
      <c r="BH464"/>
      <c r="BI464"/>
      <c r="BJ464"/>
      <c r="BK464"/>
      <c r="BL464"/>
      <c r="BM464"/>
      <c r="BN464"/>
      <c r="BO464"/>
      <c r="BP464"/>
      <c r="BQ464"/>
      <c r="BR464"/>
      <c r="BS464"/>
      <c r="BT464"/>
      <c r="BU464"/>
    </row>
    <row r="465" spans="1:73" x14ac:dyDescent="0.35">
      <c r="A465" t="s">
        <v>304</v>
      </c>
      <c r="B465" t="s">
        <v>1124</v>
      </c>
      <c r="C465" s="143" t="str">
        <f>IF(VLOOKUP(D465,Table16[[#All],[Player]:[2024 Card Info]],7,FALSE)&lt;&gt;"",VLOOKUP(D465,Table16[[#All],[Player]:[2024 Card Info]],7,FALSE),"")</f>
        <v>04-4</v>
      </c>
      <c r="D465" t="s">
        <v>3610</v>
      </c>
      <c r="E465" s="40">
        <v>36651</v>
      </c>
      <c r="F465" t="s">
        <v>3969</v>
      </c>
      <c r="G465" s="102" t="s">
        <v>5146</v>
      </c>
      <c r="H465" t="str">
        <f>IF(ISBLANK(VLOOKUP(TRIM(D465),ALL_SOMIFA!$A$1:$V$2737,8,FALSE)),"",IF(ISERROR(VLOOKUP(TRIM(D465),ALL_SOMIFA!$A$1:$V$2737,8,FALSE))," ",VLOOKUP(TRIM(D465),ALL_SOMIFA!$A$1:$V$2737,8,FALSE)))</f>
        <v/>
      </c>
      <c r="I465" t="str">
        <f>IF(ISBLANK(VLOOKUP(TRIM(D465),ALL_SOMIFA!$A$1:$V$2737,9,FALSE)),"",IF(ISERROR(VLOOKUP(TRIM(D465),ALL_SOMIFA!$A$1:$V$2737,9,FALSE))," ",VLOOKUP(TRIM(D465),ALL_SOMIFA!$A$1:$V$2737,9,FALSE)))</f>
        <v/>
      </c>
      <c r="J465" t="str">
        <f>IF(ISBLANK(VLOOKUP(TRIM(D465),ALL_SOMIFA!$A$1:$V$2737,10,FALSE)),"",IF(ISERROR(VLOOKUP(TRIM(D465),ALL_SOMIFA!$A$1:$V$2737,10,FALSE))," ",VLOOKUP(TRIM(D465),ALL_SOMIFA!$A$1:$V$2737,10,FALSE)))</f>
        <v/>
      </c>
      <c r="K465" t="str">
        <f>IF(ISBLANK(VLOOKUP(TRIM(D465),ALL_SOMIFA!$A$1:$V$2737,11,FALSE)),"",IF(ISERROR(VLOOKUP(TRIM(D465),ALL_SOMIFA!$A$1:$V$2737,11,FALSE))," ",VLOOKUP(TRIM(D465),ALL_SOMIFA!$A$1:$V$2737,11,FALSE)))</f>
        <v/>
      </c>
      <c r="L465" t="str">
        <f>IF(ISBLANK(VLOOKUP(TRIM(D465),ALL_SOMIFA!$A$1:$V$2737,12,FALSE)),"",IF(ISERROR(VLOOKUP(TRIM(D465),ALL_SOMIFA!$A$1:$V$2737,12,FALSE))," ",VLOOKUP(TRIM(D465),ALL_SOMIFA!$A$1:$V$2737,12,FALSE)))</f>
        <v/>
      </c>
      <c r="M465" t="str">
        <f>IF(ISBLANK(VLOOKUP(TRIM(D465),ALL_SOMIFA!$A$1:$V$2737,13,FALSE)),"",IF(ISERROR(VLOOKUP(TRIM(D465),ALL_SOMIFA!$A$1:$V$2737,13,FALSE))," ",VLOOKUP(TRIM(D465),ALL_SOMIFA!$A$1:$V$2737,13,FALSE)))</f>
        <v/>
      </c>
      <c r="N465" t="str">
        <f>IF(ISBLANK(VLOOKUP(TRIM(D465),ALL_SOMIFA!$A$1:$V$2737,14,FALSE)),"",IF(ISERROR(VLOOKUP(TRIM(D465),ALL_SOMIFA!$A$1:$V$2737,14,FALSE))," ",VLOOKUP(TRIM(D465),ALL_SOMIFA!$A$1:$V$2737,14,FALSE)))</f>
        <v/>
      </c>
      <c r="O465" t="str">
        <f>IF(ISBLANK(VLOOKUP(TRIM(D465),ALL_SOMIFA!$A$1:$V$2737,15,FALSE)),"",IF(ISERROR(VLOOKUP(TRIM(D465),ALL_SOMIFA!$A$1:$V$2737,15,FALSE))," ",VLOOKUP(TRIM(D465),ALL_SOMIFA!$A$1:$V$2737,15,FALSE)))</f>
        <v/>
      </c>
      <c r="P465" t="str">
        <f>IF(ISBLANK(VLOOKUP(TRIM(D465),ALL_SOMIFA!$A$1:$V$2737,16,FALSE)),"",IF(ISERROR(VLOOKUP(TRIM(D465),ALL_SOMIFA!$A$1:$V$2737,16,FALSE))," ",VLOOKUP(TRIM(D465),ALL_SOMIFA!$A$1:$V$2737,16,FALSE)))</f>
        <v/>
      </c>
      <c r="Q465" t="str">
        <f>IF(ISBLANK(VLOOKUP(TRIM(D465),ALL_SOMIFA!$A$1:$V$2737,17,FALSE)),"",IF(ISERROR(VLOOKUP(TRIM(D465),ALL_SOMIFA!$A$1:$V$2737,17,FALSE))," ",VLOOKUP(TRIM(D465),ALL_SOMIFA!$A$1:$V$2737,17,FALSE)))</f>
        <v/>
      </c>
      <c r="R465" t="str">
        <f>IF(ISBLANK(VLOOKUP(TRIM(D465),ALL_SOMIFA!$A$1:$V$2737,18,FALSE)),"",IF(ISERROR(VLOOKUP(TRIM(D465),ALL_SOMIFA!$A$1:$V$2737,18,FALSE))," ",VLOOKUP(TRIM(D465),ALL_SOMIFA!$A$1:$V$2737,18,FALSE)))</f>
        <v/>
      </c>
      <c r="S465" t="str">
        <f>IF(ISBLANK(VLOOKUP(TRIM(D465),ALL_SOMIFA!$A$1:$V$2737,19,FALSE)),"",IF(ISERROR(VLOOKUP(TRIM(D465),ALL_SOMIFA!$A$1:$V$2737,19,FALSE))," ",VLOOKUP(TRIM(D465),ALL_SOMIFA!$A$1:$V$2737,19,FALSE)))</f>
        <v/>
      </c>
      <c r="T465" t="str">
        <f>IF(ISBLANK(VLOOKUP(TRIM(D465),ALL_SOMIFA!$A$1:$V$2737,20,FALSE)),"",IF(ISERROR(VLOOKUP(TRIM(D465),ALL_SOMIFA!$A$1:$V$2737,20,FALSE))," ",VLOOKUP(TRIM(D465),ALL_SOMIFA!$A$1:$V$2737,20,FALSE)))</f>
        <v/>
      </c>
      <c r="U465" t="str">
        <f>IF(ISBLANK(VLOOKUP(TRIM(D465),ALL_SOMIFA!$A$1:$V$2737,21,FALSE)),"",IF(ISERROR(VLOOKUP(TRIM(D465),ALL_SOMIFA!$A$1:$V$2737,21,FALSE))," ",VLOOKUP(TRIM(D465),ALL_SOMIFA!$A$1:$V$2737,21,FALSE)))</f>
        <v/>
      </c>
      <c r="V465" t="str">
        <f>IF(ISBLANK(VLOOKUP(TRIM(D465),ALL_SOMIFA!$A$1:$V$2737,22,FALSE)),"",IF(ISERROR(VLOOKUP(TRIM(D465),ALL_SOMIFA!$A$1:$V$2737,22,FALSE))," ",VLOOKUP(TRIM(D465),ALL_SOMIFA!$A$1:$V$2737,22,FALSE)))</f>
        <v/>
      </c>
    </row>
    <row r="466" spans="1:73" s="25" customFormat="1" ht="12.75" customHeight="1" x14ac:dyDescent="0.35">
      <c r="A466" s="18"/>
      <c r="B466" s="18"/>
      <c r="C466" s="143"/>
      <c r="D466" s="25" t="s">
        <v>1175</v>
      </c>
      <c r="E466" s="35">
        <v>35496</v>
      </c>
      <c r="F466" s="36" t="s">
        <v>624</v>
      </c>
      <c r="G466" s="36"/>
      <c r="H466" t="s">
        <v>304</v>
      </c>
      <c r="I466" t="s">
        <v>310</v>
      </c>
      <c r="J466" s="18" t="s">
        <v>307</v>
      </c>
      <c r="K466" s="18" t="s">
        <v>123</v>
      </c>
      <c r="L466" s="18" t="s">
        <v>310</v>
      </c>
      <c r="M466" s="19" t="s">
        <v>306</v>
      </c>
      <c r="N466" s="19" t="s">
        <v>307</v>
      </c>
      <c r="O466" s="19" t="s">
        <v>123</v>
      </c>
      <c r="P466" s="37" t="s">
        <v>309</v>
      </c>
    </row>
    <row r="467" spans="1:73" x14ac:dyDescent="0.35">
      <c r="A467" s="18"/>
      <c r="B467" s="18"/>
      <c r="C467" s="143"/>
      <c r="D467" s="19"/>
      <c r="E467" s="20"/>
      <c r="F467" s="19"/>
      <c r="G467" s="19"/>
      <c r="H467" t="s">
        <v>4284</v>
      </c>
      <c r="I467" t="s">
        <v>4284</v>
      </c>
      <c r="J467" s="18"/>
      <c r="K467" s="18"/>
      <c r="L467" s="18"/>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row>
    <row r="468" spans="1:73" x14ac:dyDescent="0.35">
      <c r="A468" s="18" t="s">
        <v>331</v>
      </c>
      <c r="B468" s="18" t="s">
        <v>1124</v>
      </c>
      <c r="C468" s="143" t="str">
        <f>IF(VLOOKUP(D468,Table16[[#All],[Player]:[2024 Card Info]],7,FALSE)&lt;&gt;"",VLOOKUP(D468,Table16[[#All],[Player]:[2024 Card Info]],7,FALSE),"")</f>
        <v>65</v>
      </c>
      <c r="D468" s="19" t="s">
        <v>1176</v>
      </c>
      <c r="E468" s="20">
        <v>35487</v>
      </c>
      <c r="F468" s="19" t="s">
        <v>425</v>
      </c>
      <c r="G468" s="19" t="s">
        <v>1177</v>
      </c>
      <c r="H468" s="26" t="s">
        <v>299</v>
      </c>
      <c r="I468" s="26" t="s">
        <v>684</v>
      </c>
      <c r="J468" s="18" t="s">
        <v>299</v>
      </c>
      <c r="K468" s="18" t="s">
        <v>123</v>
      </c>
      <c r="L468" s="18" t="s">
        <v>332</v>
      </c>
      <c r="M468" s="19" t="s">
        <v>682</v>
      </c>
      <c r="N468" s="19" t="s">
        <v>299</v>
      </c>
      <c r="O468" s="19" t="s">
        <v>123</v>
      </c>
      <c r="P468" s="19" t="s">
        <v>912</v>
      </c>
      <c r="Q468" s="19" t="s">
        <v>299</v>
      </c>
      <c r="R468" s="19" t="s">
        <v>123</v>
      </c>
      <c r="S468" s="19" t="s">
        <v>297</v>
      </c>
      <c r="T468" s="19" t="s">
        <v>299</v>
      </c>
      <c r="U468" s="19" t="s">
        <v>123</v>
      </c>
      <c r="V468" s="19" t="s">
        <v>334</v>
      </c>
      <c r="W468" s="19">
        <v>0</v>
      </c>
      <c r="X468" s="19">
        <v>0</v>
      </c>
      <c r="Y468" s="19">
        <v>0</v>
      </c>
      <c r="Z468" s="19">
        <v>0</v>
      </c>
      <c r="AA468" s="19">
        <v>0</v>
      </c>
      <c r="AB468" s="19">
        <v>0</v>
      </c>
      <c r="AC468" s="19">
        <v>0</v>
      </c>
      <c r="AD468" s="19">
        <v>0</v>
      </c>
      <c r="AE468" s="19">
        <v>0</v>
      </c>
      <c r="AF468" s="19">
        <v>0</v>
      </c>
      <c r="AG468" s="19">
        <v>0</v>
      </c>
      <c r="AH468" s="19">
        <v>0</v>
      </c>
      <c r="AI468" s="19">
        <v>0</v>
      </c>
      <c r="AJ468" s="19">
        <v>0</v>
      </c>
      <c r="AK468" s="19">
        <v>0</v>
      </c>
      <c r="AL468" s="19">
        <v>0</v>
      </c>
      <c r="AM468" s="19">
        <v>0</v>
      </c>
      <c r="AN468" s="19">
        <v>0</v>
      </c>
      <c r="AO468" s="19">
        <v>0</v>
      </c>
      <c r="AP468" s="19">
        <v>0</v>
      </c>
      <c r="AQ468" s="19">
        <v>0</v>
      </c>
      <c r="AR468" s="19">
        <v>0</v>
      </c>
      <c r="AS468" s="19">
        <v>0</v>
      </c>
      <c r="AT468" s="19">
        <v>0</v>
      </c>
    </row>
    <row r="469" spans="1:73" s="25" customFormat="1" x14ac:dyDescent="0.35">
      <c r="A469" s="18" t="s">
        <v>323</v>
      </c>
      <c r="B469" s="18" t="s">
        <v>3522</v>
      </c>
      <c r="C469" s="143" t="str">
        <f>IF(VLOOKUP(D469,Table16[[#All],[Player]:[2024 Card Info]],7,FALSE)&lt;&gt;"",VLOOKUP(D469,Table16[[#All],[Player]:[2024 Card Info]],7,FALSE),"")</f>
        <v>6</v>
      </c>
      <c r="D469" s="22" t="s">
        <v>3554</v>
      </c>
      <c r="E469" s="23">
        <v>37062</v>
      </c>
      <c r="F469" s="24" t="s">
        <v>1178</v>
      </c>
      <c r="G469" s="22" t="s">
        <v>1179</v>
      </c>
      <c r="H469" s="26" t="s">
        <v>354</v>
      </c>
      <c r="I469" s="26" t="s">
        <v>4284</v>
      </c>
      <c r="J469" s="18" t="s">
        <v>323</v>
      </c>
      <c r="K469" s="18" t="s">
        <v>235</v>
      </c>
      <c r="L469" s="18" t="s">
        <v>154</v>
      </c>
    </row>
    <row r="470" spans="1:73" ht="12.75" customHeight="1" x14ac:dyDescent="0.35">
      <c r="A470" s="18" t="s">
        <v>331</v>
      </c>
      <c r="B470" s="18" t="s">
        <v>285</v>
      </c>
      <c r="C470" s="143" t="str">
        <f>IF(VLOOKUP(D470,Table16[[#All],[Player]:[2024 Card Info]],7,FALSE)&lt;&gt;"",VLOOKUP(D470,Table16[[#All],[Player]:[2024 Card Info]],7,FALSE),"")</f>
        <v>45</v>
      </c>
      <c r="D470" s="19" t="s">
        <v>1180</v>
      </c>
      <c r="E470" s="20">
        <v>35541</v>
      </c>
      <c r="F470" s="19" t="s">
        <v>188</v>
      </c>
      <c r="G470" s="19" t="s">
        <v>282</v>
      </c>
      <c r="H470" s="26" t="s">
        <v>331</v>
      </c>
      <c r="I470" s="26" t="s">
        <v>332</v>
      </c>
      <c r="J470" s="18" t="s">
        <v>331</v>
      </c>
      <c r="K470" s="18" t="s">
        <v>103</v>
      </c>
      <c r="L470" s="18" t="s">
        <v>297</v>
      </c>
      <c r="M470" s="19"/>
      <c r="N470" s="19" t="s">
        <v>299</v>
      </c>
      <c r="O470" s="19" t="s">
        <v>193</v>
      </c>
      <c r="P470" s="19" t="s">
        <v>1181</v>
      </c>
      <c r="Q470" s="19" t="s">
        <v>327</v>
      </c>
      <c r="R470" s="19" t="s">
        <v>195</v>
      </c>
      <c r="S470" s="19" t="s">
        <v>328</v>
      </c>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row>
    <row r="471" spans="1:73" ht="12.75" customHeight="1" x14ac:dyDescent="0.35">
      <c r="A471" s="18" t="s">
        <v>354</v>
      </c>
      <c r="B471" s="18" t="s">
        <v>3523</v>
      </c>
      <c r="C471" s="143" t="str">
        <f>IF(VLOOKUP(D471,Table16[[#All],[Player]:[2024 Card Info]],7,FALSE)&lt;&gt;"",VLOOKUP(D471,Table16[[#All],[Player]:[2024 Card Info]],7,FALSE),"")</f>
        <v>4</v>
      </c>
      <c r="D471" s="19" t="s">
        <v>1184</v>
      </c>
      <c r="E471" s="20">
        <v>36041</v>
      </c>
      <c r="F471" s="26" t="s">
        <v>204</v>
      </c>
      <c r="G471" s="30" t="s">
        <v>130</v>
      </c>
      <c r="H471" s="26" t="s">
        <v>354</v>
      </c>
      <c r="I471" s="26" t="s">
        <v>149</v>
      </c>
      <c r="J471" s="18" t="s">
        <v>354</v>
      </c>
      <c r="K471" s="18" t="s">
        <v>268</v>
      </c>
      <c r="L471" s="18" t="s">
        <v>154</v>
      </c>
      <c r="M471" s="19" t="s">
        <v>422</v>
      </c>
      <c r="N471" s="19" t="s">
        <v>327</v>
      </c>
      <c r="O471" s="19" t="s">
        <v>268</v>
      </c>
      <c r="P471" s="30" t="s">
        <v>328</v>
      </c>
      <c r="Q471" s="19"/>
      <c r="R471" s="19"/>
      <c r="S471" s="30"/>
      <c r="T471" s="19"/>
      <c r="U471" s="19"/>
      <c r="V471" s="30"/>
      <c r="W471" s="19"/>
      <c r="X471" s="19"/>
      <c r="Y471" s="30"/>
      <c r="Z471" s="19"/>
      <c r="AA471" s="19"/>
      <c r="AB471" s="19"/>
      <c r="AC471" s="19"/>
      <c r="AD471" s="19"/>
      <c r="AE471" s="19"/>
      <c r="AF471" s="19"/>
      <c r="AG471" s="19"/>
      <c r="AH471" s="19"/>
      <c r="AI471" s="19"/>
      <c r="AJ471" s="19"/>
      <c r="AK471" s="19"/>
      <c r="AL471" s="19"/>
      <c r="AM471" s="19"/>
      <c r="AN471" s="19"/>
      <c r="AO471" s="19"/>
      <c r="AP471" s="19"/>
      <c r="AQ471" s="19"/>
      <c r="AR471" s="19"/>
      <c r="AS471" s="19"/>
      <c r="AT471" s="19"/>
    </row>
    <row r="472" spans="1:73" ht="12.75" customHeight="1" x14ac:dyDescent="0.35">
      <c r="A472" s="18" t="s">
        <v>327</v>
      </c>
      <c r="B472" s="18" t="s">
        <v>3523</v>
      </c>
      <c r="C472" s="143" t="str">
        <f>IF(VLOOKUP(D472,Table16[[#All],[Player]:[2024 Card Info]],7,FALSE)&lt;&gt;"",VLOOKUP(D472,Table16[[#All],[Player]:[2024 Card Info]],7,FALSE),"")</f>
        <v>04</v>
      </c>
      <c r="D472" s="19" t="s">
        <v>1186</v>
      </c>
      <c r="E472" s="20">
        <v>34037</v>
      </c>
      <c r="F472" s="19" t="s">
        <v>249</v>
      </c>
      <c r="G472" s="19" t="s">
        <v>486</v>
      </c>
      <c r="H472" s="26" t="s">
        <v>327</v>
      </c>
      <c r="I472" s="26"/>
      <c r="J472" s="18" t="s">
        <v>299</v>
      </c>
      <c r="K472" s="18" t="s">
        <v>274</v>
      </c>
      <c r="L472" s="18" t="s">
        <v>334</v>
      </c>
      <c r="M472" s="19"/>
      <c r="N472" s="19" t="s">
        <v>299</v>
      </c>
      <c r="O472" s="19" t="s">
        <v>165</v>
      </c>
      <c r="P472" s="19" t="s">
        <v>683</v>
      </c>
      <c r="Q472" s="19" t="s">
        <v>299</v>
      </c>
      <c r="R472" s="19" t="s">
        <v>165</v>
      </c>
      <c r="S472" s="19" t="s">
        <v>334</v>
      </c>
      <c r="T472" s="19" t="s">
        <v>861</v>
      </c>
      <c r="U472" s="19">
        <v>0</v>
      </c>
      <c r="V472" s="19">
        <v>0</v>
      </c>
      <c r="W472" s="19" t="s">
        <v>299</v>
      </c>
      <c r="X472" s="19" t="s">
        <v>165</v>
      </c>
      <c r="Y472" s="19" t="s">
        <v>335</v>
      </c>
      <c r="Z472" s="19">
        <v>0</v>
      </c>
      <c r="AA472" s="19">
        <v>0</v>
      </c>
      <c r="AB472" s="19">
        <v>0</v>
      </c>
      <c r="AC472" s="19">
        <v>0</v>
      </c>
      <c r="AD472" s="19">
        <v>0</v>
      </c>
      <c r="AE472" s="19">
        <v>0</v>
      </c>
      <c r="AF472" s="19">
        <v>0</v>
      </c>
      <c r="AG472" s="19">
        <v>0</v>
      </c>
      <c r="AH472" s="19">
        <v>0</v>
      </c>
      <c r="AI472" s="19">
        <v>0</v>
      </c>
      <c r="AJ472" s="19">
        <v>0</v>
      </c>
      <c r="AK472" s="19">
        <v>0</v>
      </c>
      <c r="AL472" s="19">
        <v>0</v>
      </c>
      <c r="AM472" s="19">
        <v>0</v>
      </c>
      <c r="AN472" s="19">
        <v>0</v>
      </c>
      <c r="AO472" s="19">
        <v>0</v>
      </c>
      <c r="AP472" s="19">
        <v>0</v>
      </c>
      <c r="AQ472" s="19">
        <v>0</v>
      </c>
      <c r="AR472" s="19">
        <v>0</v>
      </c>
      <c r="AS472" s="19">
        <v>0</v>
      </c>
      <c r="AT472" s="19">
        <v>0</v>
      </c>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row>
    <row r="473" spans="1:73" ht="12.75" customHeight="1" x14ac:dyDescent="0.35">
      <c r="A473" s="18" t="s">
        <v>327</v>
      </c>
      <c r="B473" s="18" t="s">
        <v>116</v>
      </c>
      <c r="C473" s="143" t="str">
        <f>IF(VLOOKUP(D473,Table16[[#All],[Player]:[2024 Card Info]],7,FALSE)&lt;&gt;"",VLOOKUP(D473,Table16[[#All],[Player]:[2024 Card Info]],7,FALSE),"")</f>
        <v>00</v>
      </c>
      <c r="D473" s="19" t="s">
        <v>3244</v>
      </c>
      <c r="E473" s="20">
        <v>35775</v>
      </c>
      <c r="F473" s="26" t="s">
        <v>965</v>
      </c>
      <c r="G473" s="30" t="s">
        <v>5366</v>
      </c>
      <c r="H473" s="26" t="s">
        <v>327</v>
      </c>
      <c r="I473" s="26" t="s">
        <v>328</v>
      </c>
      <c r="J473" s="18" t="s">
        <v>327</v>
      </c>
      <c r="K473" s="18" t="s">
        <v>421</v>
      </c>
      <c r="L473" s="18" t="s">
        <v>335</v>
      </c>
      <c r="M473" s="19" t="s">
        <v>149</v>
      </c>
      <c r="N473" s="19" t="s">
        <v>327</v>
      </c>
      <c r="O473" s="19" t="s">
        <v>421</v>
      </c>
      <c r="P473" s="30" t="s">
        <v>328</v>
      </c>
      <c r="Q473" s="19"/>
      <c r="R473" s="19"/>
      <c r="S473" s="30"/>
      <c r="T473" s="19"/>
      <c r="U473" s="19"/>
      <c r="V473" s="30"/>
      <c r="W473" s="19"/>
      <c r="X473" s="19"/>
      <c r="Y473" s="30"/>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row>
    <row r="474" spans="1:73" s="19" customFormat="1" ht="12.75" customHeight="1" x14ac:dyDescent="0.35">
      <c r="A474" s="18" t="s">
        <v>327</v>
      </c>
      <c r="B474" s="18" t="s">
        <v>1124</v>
      </c>
      <c r="C474" s="143" t="str">
        <f>IF(VLOOKUP(D474,Table16[[#All],[Player]:[2024 Card Info]],7,FALSE)&lt;&gt;"",VLOOKUP(D474,Table16[[#All],[Player]:[2024 Card Info]],7,FALSE),"")</f>
        <v>00</v>
      </c>
      <c r="D474" s="26" t="s">
        <v>1183</v>
      </c>
      <c r="E474" s="27">
        <v>35743</v>
      </c>
      <c r="F474" s="26" t="s">
        <v>241</v>
      </c>
      <c r="G474" s="26" t="s">
        <v>387</v>
      </c>
      <c r="H474" s="26" t="s">
        <v>169</v>
      </c>
      <c r="I474" s="26" t="s">
        <v>335</v>
      </c>
      <c r="J474" s="18" t="s">
        <v>331</v>
      </c>
      <c r="K474" s="18" t="s">
        <v>94</v>
      </c>
      <c r="L474" s="18" t="s">
        <v>342</v>
      </c>
      <c r="M474" s="26" t="s">
        <v>335</v>
      </c>
      <c r="N474" s="27"/>
      <c r="O474" s="27"/>
      <c r="P474" s="27"/>
      <c r="Q474" s="27"/>
      <c r="R474" s="29"/>
      <c r="S474" s="25"/>
      <c r="T474" s="25"/>
      <c r="U474" s="25"/>
      <c r="V474" s="25"/>
      <c r="W474" s="25"/>
      <c r="X474" s="25"/>
      <c r="Y474" s="25"/>
      <c r="Z474" s="25"/>
      <c r="AA474" s="25"/>
      <c r="AB474" s="25"/>
      <c r="AC474" s="25"/>
      <c r="AD474" s="25"/>
      <c r="AE474" s="25"/>
      <c r="AF474" s="25"/>
      <c r="AG474" s="25"/>
      <c r="AH474" s="25"/>
      <c r="AI474" s="25"/>
      <c r="AJ474" s="25"/>
      <c r="AK474" s="25"/>
      <c r="AL474" s="25"/>
      <c r="AM474" s="25"/>
      <c r="AN474" s="25"/>
      <c r="AO474" s="25"/>
      <c r="AP474" s="25"/>
      <c r="AQ474" s="25"/>
      <c r="AR474" s="25"/>
      <c r="AS474" s="25"/>
      <c r="AT474" s="25"/>
      <c r="AU474"/>
      <c r="AV474"/>
      <c r="AW474"/>
      <c r="AX474"/>
      <c r="AY474"/>
      <c r="AZ474"/>
      <c r="BA474"/>
      <c r="BB474"/>
      <c r="BC474"/>
      <c r="BD474"/>
      <c r="BE474"/>
      <c r="BF474"/>
      <c r="BG474"/>
      <c r="BH474"/>
      <c r="BI474"/>
      <c r="BJ474"/>
      <c r="BK474"/>
      <c r="BL474"/>
      <c r="BM474"/>
      <c r="BN474"/>
      <c r="BO474"/>
      <c r="BP474"/>
      <c r="BQ474"/>
      <c r="BR474"/>
      <c r="BS474"/>
      <c r="BT474"/>
      <c r="BU474"/>
    </row>
    <row r="475" spans="1:73" x14ac:dyDescent="0.35">
      <c r="A475" s="18"/>
      <c r="B475" s="18"/>
      <c r="C475" s="143"/>
      <c r="D475" s="19" t="s">
        <v>1187</v>
      </c>
      <c r="E475" s="20">
        <v>34668</v>
      </c>
      <c r="F475" s="19" t="s">
        <v>303</v>
      </c>
      <c r="G475" s="19" t="s">
        <v>189</v>
      </c>
      <c r="H475"/>
      <c r="I475"/>
      <c r="J475" s="18" t="s">
        <v>327</v>
      </c>
      <c r="K475" s="18" t="s">
        <v>471</v>
      </c>
      <c r="L475" s="18" t="s">
        <v>335</v>
      </c>
      <c r="M475" s="19" t="s">
        <v>149</v>
      </c>
      <c r="N475" s="19" t="s">
        <v>327</v>
      </c>
      <c r="O475" s="19" t="s">
        <v>193</v>
      </c>
      <c r="P475" s="19" t="s">
        <v>340</v>
      </c>
      <c r="Q475" s="19" t="s">
        <v>327</v>
      </c>
      <c r="R475" s="19" t="s">
        <v>195</v>
      </c>
      <c r="S475" s="19" t="s">
        <v>328</v>
      </c>
      <c r="T475" s="19" t="s">
        <v>327</v>
      </c>
      <c r="U475" s="19" t="s">
        <v>195</v>
      </c>
      <c r="V475" s="19" t="s">
        <v>328</v>
      </c>
      <c r="W475" s="19">
        <v>0</v>
      </c>
      <c r="X475" s="19">
        <v>0</v>
      </c>
      <c r="Y475" s="19">
        <v>0</v>
      </c>
      <c r="Z475" s="19">
        <v>0</v>
      </c>
      <c r="AA475" s="19">
        <v>0</v>
      </c>
      <c r="AB475" s="19">
        <v>0</v>
      </c>
      <c r="AC475" s="19">
        <v>0</v>
      </c>
      <c r="AD475" s="19">
        <v>0</v>
      </c>
      <c r="AE475" s="19">
        <v>0</v>
      </c>
      <c r="AF475" s="19">
        <v>0</v>
      </c>
      <c r="AG475" s="19">
        <v>0</v>
      </c>
      <c r="AH475" s="19">
        <v>0</v>
      </c>
      <c r="AI475" s="19">
        <v>0</v>
      </c>
      <c r="AJ475" s="19">
        <v>0</v>
      </c>
      <c r="AK475" s="19">
        <v>0</v>
      </c>
      <c r="AL475" s="19">
        <v>0</v>
      </c>
      <c r="AM475" s="19">
        <v>0</v>
      </c>
      <c r="AN475" s="19">
        <v>0</v>
      </c>
      <c r="AO475" s="19">
        <v>0</v>
      </c>
      <c r="AP475" s="19">
        <v>0</v>
      </c>
      <c r="AQ475" s="19">
        <v>0</v>
      </c>
      <c r="AR475" s="19">
        <v>0</v>
      </c>
      <c r="AS475" s="19">
        <v>0</v>
      </c>
      <c r="AT475" s="19">
        <v>0</v>
      </c>
    </row>
    <row r="476" spans="1:73" x14ac:dyDescent="0.35">
      <c r="A476" s="18"/>
      <c r="B476" s="18"/>
      <c r="C476" s="143"/>
      <c r="D476" s="26" t="s">
        <v>1188</v>
      </c>
      <c r="E476" s="27">
        <v>36475</v>
      </c>
      <c r="F476" s="26" t="s">
        <v>241</v>
      </c>
      <c r="G476" s="26" t="s">
        <v>457</v>
      </c>
      <c r="H476"/>
      <c r="I476"/>
      <c r="J476" s="18" t="s">
        <v>169</v>
      </c>
      <c r="K476" s="18"/>
      <c r="L476" s="18"/>
      <c r="M476" s="26" t="s">
        <v>335</v>
      </c>
      <c r="N476" s="27"/>
      <c r="O476" s="27"/>
      <c r="P476" s="27"/>
      <c r="Q476" s="27"/>
      <c r="R476" s="29"/>
      <c r="S476" s="25"/>
      <c r="T476" s="25"/>
      <c r="U476" s="25"/>
      <c r="V476" s="25"/>
      <c r="W476" s="25"/>
      <c r="X476" s="25"/>
      <c r="Y476" s="25"/>
      <c r="Z476" s="25"/>
      <c r="AA476" s="25"/>
      <c r="AB476" s="25"/>
      <c r="AC476" s="25"/>
      <c r="AD476" s="25"/>
      <c r="AE476" s="25"/>
      <c r="AF476" s="25"/>
      <c r="AG476" s="25"/>
      <c r="AH476" s="25"/>
      <c r="AI476" s="25"/>
      <c r="AJ476" s="25"/>
      <c r="AK476" s="25"/>
      <c r="AL476" s="25"/>
      <c r="AM476" s="25"/>
      <c r="AN476" s="25"/>
      <c r="AO476" s="25"/>
      <c r="AP476" s="25"/>
      <c r="AQ476" s="25"/>
      <c r="AR476" s="25"/>
      <c r="AS476" s="25"/>
      <c r="AT476" s="25"/>
    </row>
    <row r="477" spans="1:73" x14ac:dyDescent="0.35">
      <c r="A477" s="18"/>
      <c r="B477" s="18"/>
      <c r="C477" s="143"/>
      <c r="D477" s="19"/>
      <c r="E477" s="20"/>
      <c r="F477" s="19"/>
      <c r="G477" s="19"/>
      <c r="H477" t="s">
        <v>4284</v>
      </c>
      <c r="I477"/>
      <c r="J477" s="18"/>
      <c r="K477" s="18"/>
      <c r="L477" s="18"/>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row>
    <row r="478" spans="1:73" ht="12.75" customHeight="1" x14ac:dyDescent="0.35">
      <c r="A478" s="18"/>
      <c r="B478" s="18"/>
      <c r="C478" s="143"/>
      <c r="D478" s="26" t="s">
        <v>1189</v>
      </c>
      <c r="E478" s="27">
        <v>35708</v>
      </c>
      <c r="F478" s="26" t="s">
        <v>102</v>
      </c>
      <c r="G478" s="26" t="s">
        <v>566</v>
      </c>
      <c r="H478"/>
      <c r="I478"/>
      <c r="J478" s="18" t="s">
        <v>1190</v>
      </c>
      <c r="K478" s="18" t="s">
        <v>123</v>
      </c>
      <c r="L478" s="18"/>
      <c r="M478" s="26" t="s">
        <v>1191</v>
      </c>
      <c r="N478" s="27"/>
      <c r="O478" s="27"/>
      <c r="P478" s="27"/>
      <c r="Q478" s="27"/>
      <c r="R478" s="29"/>
      <c r="S478" s="25"/>
      <c r="T478" s="25"/>
      <c r="U478" s="25"/>
      <c r="V478" s="25"/>
      <c r="W478" s="25"/>
      <c r="X478" s="25"/>
      <c r="Y478" s="25"/>
      <c r="Z478" s="25"/>
      <c r="AA478" s="25"/>
      <c r="AB478" s="25"/>
      <c r="AC478" s="25"/>
      <c r="AD478" s="25"/>
      <c r="AE478" s="25"/>
      <c r="AF478" s="25"/>
      <c r="AG478" s="25"/>
      <c r="AH478" s="25"/>
      <c r="AI478" s="25"/>
      <c r="AJ478" s="25"/>
      <c r="AK478" s="25"/>
      <c r="AL478" s="25"/>
      <c r="AM478" s="25"/>
      <c r="AN478" s="25"/>
      <c r="AO478" s="25"/>
      <c r="AP478" s="25"/>
      <c r="AQ478" s="25"/>
      <c r="AR478" s="25"/>
      <c r="AS478" s="25"/>
      <c r="AT478" s="25"/>
    </row>
    <row r="479" spans="1:73" x14ac:dyDescent="0.35">
      <c r="A479" s="18"/>
      <c r="B479" s="18"/>
      <c r="C479" s="143"/>
      <c r="D479" s="19" t="s">
        <v>1192</v>
      </c>
      <c r="E479" s="20">
        <v>34765</v>
      </c>
      <c r="F479" s="19" t="s">
        <v>1116</v>
      </c>
      <c r="G479" s="19" t="s">
        <v>1193</v>
      </c>
      <c r="H479"/>
      <c r="I479"/>
      <c r="J479" s="18" t="s">
        <v>1190</v>
      </c>
      <c r="K479" s="18" t="s">
        <v>78</v>
      </c>
      <c r="L479" s="18"/>
      <c r="M479" s="19"/>
      <c r="N479" s="19" t="s">
        <v>568</v>
      </c>
      <c r="O479" s="19" t="s">
        <v>419</v>
      </c>
      <c r="P479" s="19" t="s">
        <v>79</v>
      </c>
      <c r="Q479" s="19" t="s">
        <v>562</v>
      </c>
      <c r="R479" s="19" t="s">
        <v>78</v>
      </c>
      <c r="S479" s="19"/>
      <c r="T479" s="19" t="s">
        <v>1190</v>
      </c>
      <c r="U479" s="19" t="s">
        <v>229</v>
      </c>
      <c r="V479" s="19">
        <v>0</v>
      </c>
      <c r="W479" s="19" t="s">
        <v>413</v>
      </c>
      <c r="X479" s="19" t="s">
        <v>229</v>
      </c>
      <c r="Y479" s="19">
        <v>0</v>
      </c>
      <c r="Z479" s="19" t="s">
        <v>408</v>
      </c>
      <c r="AA479" s="19" t="s">
        <v>994</v>
      </c>
      <c r="AB479" s="19">
        <v>0</v>
      </c>
      <c r="AC479" s="19">
        <v>0</v>
      </c>
      <c r="AD479" s="19">
        <v>0</v>
      </c>
      <c r="AE479" s="19">
        <v>0</v>
      </c>
      <c r="AF479" s="19">
        <v>0</v>
      </c>
      <c r="AG479" s="19">
        <v>0</v>
      </c>
      <c r="AH479" s="19">
        <v>0</v>
      </c>
      <c r="AI479" s="19">
        <v>0</v>
      </c>
      <c r="AJ479" s="19">
        <v>0</v>
      </c>
      <c r="AK479" s="19">
        <v>0</v>
      </c>
      <c r="AL479" s="19">
        <v>0</v>
      </c>
      <c r="AM479" s="19">
        <v>0</v>
      </c>
      <c r="AN479" s="19">
        <v>0</v>
      </c>
      <c r="AO479" s="19">
        <v>0</v>
      </c>
      <c r="AP479" s="19">
        <v>0</v>
      </c>
      <c r="AQ479" s="19">
        <v>0</v>
      </c>
      <c r="AR479" s="19">
        <v>0</v>
      </c>
      <c r="AS479" s="19">
        <v>0</v>
      </c>
      <c r="AT479" s="19">
        <v>0</v>
      </c>
    </row>
    <row r="480" spans="1:73" s="25" customFormat="1" x14ac:dyDescent="0.35">
      <c r="A480" s="18" t="s">
        <v>410</v>
      </c>
      <c r="B480" s="18" t="s">
        <v>3520</v>
      </c>
      <c r="C480" s="143" t="str">
        <f>IF(VLOOKUP(D480,Table16[[#All],[Player]:[2024 Card Info]],7,FALSE)&lt;&gt;"",VLOOKUP(D480,Table16[[#All],[Player]:[2024 Card Info]],7,FALSE),"")</f>
        <v/>
      </c>
      <c r="D480" s="19" t="s">
        <v>1107</v>
      </c>
      <c r="E480" s="20">
        <v>34137</v>
      </c>
      <c r="F480" s="19" t="s">
        <v>1108</v>
      </c>
      <c r="G480" s="19" t="s">
        <v>141</v>
      </c>
      <c r="H480" s="26" t="s">
        <v>569</v>
      </c>
      <c r="I480" s="26"/>
      <c r="J480" s="18" t="s">
        <v>410</v>
      </c>
      <c r="K480" s="18" t="s">
        <v>131</v>
      </c>
      <c r="L480" s="18"/>
      <c r="M480" s="19"/>
      <c r="N480" s="19" t="s">
        <v>122</v>
      </c>
      <c r="O480" s="19" t="s">
        <v>165</v>
      </c>
      <c r="P480" s="19" t="s">
        <v>79</v>
      </c>
      <c r="Q480" s="19" t="s">
        <v>122</v>
      </c>
      <c r="R480" s="19" t="s">
        <v>165</v>
      </c>
      <c r="S480" s="19"/>
      <c r="T480" s="19" t="s">
        <v>132</v>
      </c>
      <c r="U480" s="19" t="s">
        <v>128</v>
      </c>
      <c r="V480" s="19">
        <v>0</v>
      </c>
      <c r="W480" s="19" t="s">
        <v>569</v>
      </c>
      <c r="X480" s="19" t="s">
        <v>128</v>
      </c>
      <c r="Y480" s="19">
        <v>0</v>
      </c>
      <c r="Z480" s="19" t="s">
        <v>569</v>
      </c>
      <c r="AA480" s="19" t="s">
        <v>128</v>
      </c>
      <c r="AB480" s="19"/>
      <c r="AC480" s="19" t="s">
        <v>569</v>
      </c>
      <c r="AD480" s="19" t="s">
        <v>128</v>
      </c>
      <c r="AE480" s="19">
        <v>0</v>
      </c>
      <c r="AF480" s="19" t="s">
        <v>569</v>
      </c>
      <c r="AG480" s="19" t="s">
        <v>128</v>
      </c>
      <c r="AH480" s="19">
        <v>0</v>
      </c>
      <c r="AI480" s="19">
        <v>0</v>
      </c>
      <c r="AJ480" s="19">
        <v>0</v>
      </c>
      <c r="AK480" s="19">
        <v>0</v>
      </c>
      <c r="AL480" s="19">
        <v>0</v>
      </c>
      <c r="AM480" s="19">
        <v>0</v>
      </c>
      <c r="AN480" s="19">
        <v>0</v>
      </c>
      <c r="AO480" s="19">
        <v>0</v>
      </c>
      <c r="AP480" s="19">
        <v>0</v>
      </c>
      <c r="AQ480" s="19">
        <v>0</v>
      </c>
      <c r="AR480" s="19">
        <v>0</v>
      </c>
      <c r="AS480" s="19">
        <v>0</v>
      </c>
      <c r="AT480" s="19">
        <v>0</v>
      </c>
      <c r="AU480" s="19"/>
      <c r="AV480" s="19"/>
      <c r="AW480" s="19"/>
      <c r="AX480" s="19"/>
      <c r="AY480" s="19"/>
      <c r="AZ480" s="19"/>
      <c r="BA480" s="19"/>
      <c r="BB480" s="19"/>
      <c r="BC480" s="19"/>
      <c r="BD480" s="19"/>
      <c r="BE480" s="19"/>
      <c r="BF480" s="19"/>
      <c r="BG480" s="19"/>
      <c r="BH480" s="19"/>
      <c r="BI480" s="19"/>
    </row>
    <row r="481" spans="1:61" s="25" customFormat="1" ht="12.75" customHeight="1" x14ac:dyDescent="0.35">
      <c r="A481" s="18" t="s">
        <v>3547</v>
      </c>
      <c r="B481" s="18" t="s">
        <v>109</v>
      </c>
      <c r="C481" s="143" t="str">
        <f>IF(VLOOKUP(D481,Table16[[#All],[Player]:[2024 Card Info]],7,FALSE)&lt;&gt;"",VLOOKUP(D481,Table16[[#All],[Player]:[2024 Card Info]],7,FALSE),"")</f>
        <v/>
      </c>
      <c r="D481" s="26" t="s">
        <v>1194</v>
      </c>
      <c r="E481" s="27">
        <v>35512</v>
      </c>
      <c r="F481" s="26" t="s">
        <v>241</v>
      </c>
      <c r="G481" s="26" t="s">
        <v>361</v>
      </c>
      <c r="H481" s="26" t="s">
        <v>1190</v>
      </c>
      <c r="I481" s="26"/>
      <c r="J481" s="18" t="s">
        <v>132</v>
      </c>
      <c r="K481" s="18" t="s">
        <v>259</v>
      </c>
      <c r="L481" s="18"/>
      <c r="M481" s="19"/>
      <c r="N481" s="27"/>
      <c r="O481" s="27"/>
      <c r="P481" s="27"/>
      <c r="Q481" s="27"/>
      <c r="R481" s="29"/>
    </row>
    <row r="482" spans="1:61" x14ac:dyDescent="0.35">
      <c r="A482" s="19" t="s">
        <v>3560</v>
      </c>
      <c r="B482" s="26" t="s">
        <v>3525</v>
      </c>
      <c r="C482" s="144" t="str">
        <f>IF(VLOOKUP(D482,Table16[[#All],[Player]:[2024 Card Info]],7,FALSE)&lt;&gt;"",VLOOKUP(D482,Table16[[#All],[Player]:[2024 Card Info]],7,FALSE),"")</f>
        <v/>
      </c>
      <c r="D482" s="19" t="s">
        <v>1195</v>
      </c>
      <c r="E482" s="27">
        <v>36097</v>
      </c>
      <c r="F482" s="28" t="s">
        <v>160</v>
      </c>
      <c r="G482" s="28" t="s">
        <v>313</v>
      </c>
      <c r="H482" s="26" t="s">
        <v>410</v>
      </c>
      <c r="I482" s="26"/>
    </row>
    <row r="483" spans="1:61" x14ac:dyDescent="0.35">
      <c r="A483" t="s">
        <v>366</v>
      </c>
      <c r="B483" t="s">
        <v>860</v>
      </c>
      <c r="C483" s="144" t="str">
        <f>IF(VLOOKUP(D483,Table16[[#All],[Player]:[2024 Card Info]],7,FALSE)&lt;&gt;"",VLOOKUP(D483,Table16[[#All],[Player]:[2024 Card Info]],7,FALSE),"")</f>
        <v/>
      </c>
      <c r="D483" t="s">
        <v>3916</v>
      </c>
      <c r="E483" s="40">
        <v>37850</v>
      </c>
      <c r="F483" t="s">
        <v>4060</v>
      </c>
      <c r="G483" s="102" t="s">
        <v>5137</v>
      </c>
      <c r="H483" t="str">
        <f>IF(ISBLANK(VLOOKUP(TRIM(D483),ALL_SOMIFA!$A$1:$V$2737,8,FALSE)),"",IF(ISERROR(VLOOKUP(TRIM(D483),ALL_SOMIFA!$A$1:$V$2737,8,FALSE))," ",VLOOKUP(TRIM(D483),ALL_SOMIFA!$A$1:$V$2737,8,FALSE)))</f>
        <v/>
      </c>
      <c r="I483" t="str">
        <f>IF(ISBLANK(VLOOKUP(TRIM(D483),ALL_SOMIFA!$A$1:$V$2737,9,FALSE)),"",IF(ISERROR(VLOOKUP(TRIM(D483),ALL_SOMIFA!$A$1:$V$2737,9,FALSE))," ",VLOOKUP(TRIM(D483),ALL_SOMIFA!$A$1:$V$2737,9,FALSE)))</f>
        <v/>
      </c>
      <c r="J483" t="str">
        <f>IF(ISBLANK(VLOOKUP(TRIM(D483),ALL_SOMIFA!$A$1:$V$2737,10,FALSE)),"",IF(ISERROR(VLOOKUP(TRIM(D483),ALL_SOMIFA!$A$1:$V$2737,10,FALSE))," ",VLOOKUP(TRIM(D483),ALL_SOMIFA!$A$1:$V$2737,10,FALSE)))</f>
        <v/>
      </c>
      <c r="K483" t="str">
        <f>IF(ISBLANK(VLOOKUP(TRIM(D483),ALL_SOMIFA!$A$1:$V$2737,11,FALSE)),"",IF(ISERROR(VLOOKUP(TRIM(D483),ALL_SOMIFA!$A$1:$V$2737,11,FALSE))," ",VLOOKUP(TRIM(D483),ALL_SOMIFA!$A$1:$V$2737,11,FALSE)))</f>
        <v/>
      </c>
      <c r="L483" t="str">
        <f>IF(ISBLANK(VLOOKUP(TRIM(D483),ALL_SOMIFA!$A$1:$V$2737,12,FALSE)),"",IF(ISERROR(VLOOKUP(TRIM(D483),ALL_SOMIFA!$A$1:$V$2737,12,FALSE))," ",VLOOKUP(TRIM(D483),ALL_SOMIFA!$A$1:$V$2737,12,FALSE)))</f>
        <v/>
      </c>
      <c r="M483" t="str">
        <f>IF(ISBLANK(VLOOKUP(TRIM(D483),ALL_SOMIFA!$A$1:$V$2737,13,FALSE)),"",IF(ISERROR(VLOOKUP(TRIM(D483),ALL_SOMIFA!$A$1:$V$2737,13,FALSE))," ",VLOOKUP(TRIM(D483),ALL_SOMIFA!$A$1:$V$2737,13,FALSE)))</f>
        <v/>
      </c>
      <c r="N483" t="str">
        <f>IF(ISBLANK(VLOOKUP(TRIM(D483),ALL_SOMIFA!$A$1:$V$2737,14,FALSE)),"",IF(ISERROR(VLOOKUP(TRIM(D483),ALL_SOMIFA!$A$1:$V$2737,14,FALSE))," ",VLOOKUP(TRIM(D483),ALL_SOMIFA!$A$1:$V$2737,14,FALSE)))</f>
        <v/>
      </c>
      <c r="O483" t="str">
        <f>IF(ISBLANK(VLOOKUP(TRIM(D483),ALL_SOMIFA!$A$1:$V$2737,15,FALSE)),"",IF(ISERROR(VLOOKUP(TRIM(D483),ALL_SOMIFA!$A$1:$V$2737,15,FALSE))," ",VLOOKUP(TRIM(D483),ALL_SOMIFA!$A$1:$V$2737,15,FALSE)))</f>
        <v/>
      </c>
      <c r="P483" t="str">
        <f>IF(ISBLANK(VLOOKUP(TRIM(D483),ALL_SOMIFA!$A$1:$V$2737,16,FALSE)),"",IF(ISERROR(VLOOKUP(TRIM(D483),ALL_SOMIFA!$A$1:$V$2737,16,FALSE))," ",VLOOKUP(TRIM(D483),ALL_SOMIFA!$A$1:$V$2737,16,FALSE)))</f>
        <v/>
      </c>
      <c r="Q483" t="str">
        <f>IF(ISBLANK(VLOOKUP(TRIM(D483),ALL_SOMIFA!$A$1:$V$2737,17,FALSE)),"",IF(ISERROR(VLOOKUP(TRIM(D483),ALL_SOMIFA!$A$1:$V$2737,17,FALSE))," ",VLOOKUP(TRIM(D483),ALL_SOMIFA!$A$1:$V$2737,17,FALSE)))</f>
        <v/>
      </c>
      <c r="R483" t="str">
        <f>IF(ISBLANK(VLOOKUP(TRIM(D483),ALL_SOMIFA!$A$1:$V$2737,18,FALSE)),"",IF(ISERROR(VLOOKUP(TRIM(D483),ALL_SOMIFA!$A$1:$V$2737,18,FALSE))," ",VLOOKUP(TRIM(D483),ALL_SOMIFA!$A$1:$V$2737,18,FALSE)))</f>
        <v/>
      </c>
      <c r="S483" t="str">
        <f>IF(ISBLANK(VLOOKUP(TRIM(D483),ALL_SOMIFA!$A$1:$V$2737,19,FALSE)),"",IF(ISERROR(VLOOKUP(TRIM(D483),ALL_SOMIFA!$A$1:$V$2737,19,FALSE))," ",VLOOKUP(TRIM(D483),ALL_SOMIFA!$A$1:$V$2737,19,FALSE)))</f>
        <v/>
      </c>
      <c r="T483" t="str">
        <f>IF(ISBLANK(VLOOKUP(TRIM(D483),ALL_SOMIFA!$A$1:$V$2737,20,FALSE)),"",IF(ISERROR(VLOOKUP(TRIM(D483),ALL_SOMIFA!$A$1:$V$2737,20,FALSE))," ",VLOOKUP(TRIM(D483),ALL_SOMIFA!$A$1:$V$2737,20,FALSE)))</f>
        <v/>
      </c>
      <c r="U483" t="str">
        <f>IF(ISBLANK(VLOOKUP(TRIM(D483),ALL_SOMIFA!$A$1:$V$2737,21,FALSE)),"",IF(ISERROR(VLOOKUP(TRIM(D483),ALL_SOMIFA!$A$1:$V$2737,21,FALSE))," ",VLOOKUP(TRIM(D483),ALL_SOMIFA!$A$1:$V$2737,21,FALSE)))</f>
        <v/>
      </c>
      <c r="V483" t="str">
        <f>IF(ISBLANK(VLOOKUP(TRIM(D483),ALL_SOMIFA!$A$1:$V$2737,22,FALSE)),"",IF(ISERROR(VLOOKUP(TRIM(D483),ALL_SOMIFA!$A$1:$V$2737,22,FALSE))," ",VLOOKUP(TRIM(D483),ALL_SOMIFA!$A$1:$V$2737,22,FALSE)))</f>
        <v/>
      </c>
    </row>
    <row r="484" spans="1:61" ht="12.75" customHeight="1" x14ac:dyDescent="0.35">
      <c r="A484" s="18" t="s">
        <v>802</v>
      </c>
      <c r="B484" s="18" t="s">
        <v>860</v>
      </c>
      <c r="C484" s="143" t="str">
        <f>IF(VLOOKUP(D484,Table16[[#All],[Player]:[2024 Card Info]],7,FALSE)&lt;&gt;"",VLOOKUP(D484,Table16[[#All],[Player]:[2024 Card Info]],7,FALSE),"")</f>
        <v/>
      </c>
      <c r="D484" s="19" t="s">
        <v>1196</v>
      </c>
      <c r="E484" s="20">
        <v>34908</v>
      </c>
      <c r="F484" s="19" t="s">
        <v>189</v>
      </c>
      <c r="G484" s="19" t="s">
        <v>337</v>
      </c>
      <c r="H484" s="26" t="s">
        <v>362</v>
      </c>
      <c r="I484" s="26"/>
      <c r="J484" s="18" t="s">
        <v>362</v>
      </c>
      <c r="K484" s="18" t="s">
        <v>96</v>
      </c>
      <c r="L484" s="18"/>
      <c r="M484" s="19"/>
      <c r="N484" s="19" t="s">
        <v>802</v>
      </c>
      <c r="O484" s="19" t="s">
        <v>860</v>
      </c>
      <c r="P484" s="19" t="s">
        <v>79</v>
      </c>
      <c r="Q484" s="19" t="s">
        <v>362</v>
      </c>
      <c r="R484" s="19" t="s">
        <v>96</v>
      </c>
      <c r="S484" s="19"/>
      <c r="T484" s="19" t="s">
        <v>362</v>
      </c>
      <c r="U484" s="19" t="s">
        <v>96</v>
      </c>
      <c r="V484" s="19">
        <v>0</v>
      </c>
      <c r="W484" s="19">
        <v>0</v>
      </c>
      <c r="X484" s="19">
        <v>0</v>
      </c>
      <c r="Y484" s="19">
        <v>0</v>
      </c>
      <c r="Z484" s="19">
        <v>0</v>
      </c>
      <c r="AA484" s="19">
        <v>0</v>
      </c>
      <c r="AB484" s="19">
        <v>0</v>
      </c>
      <c r="AC484" s="19">
        <v>0</v>
      </c>
      <c r="AD484" s="19">
        <v>0</v>
      </c>
      <c r="AE484" s="19">
        <v>0</v>
      </c>
      <c r="AF484" s="19">
        <v>0</v>
      </c>
      <c r="AG484" s="19">
        <v>0</v>
      </c>
      <c r="AH484" s="19">
        <v>0</v>
      </c>
      <c r="AI484" s="19">
        <v>0</v>
      </c>
      <c r="AJ484" s="19">
        <v>0</v>
      </c>
      <c r="AK484" s="19">
        <v>0</v>
      </c>
      <c r="AL484" s="19">
        <v>0</v>
      </c>
      <c r="AM484" s="19">
        <v>0</v>
      </c>
      <c r="AN484" s="19">
        <v>0</v>
      </c>
      <c r="AO484" s="19">
        <v>0</v>
      </c>
      <c r="AP484" s="19">
        <v>0</v>
      </c>
      <c r="AQ484" s="19">
        <v>0</v>
      </c>
      <c r="AR484" s="19">
        <v>0</v>
      </c>
      <c r="AS484" s="19">
        <v>0</v>
      </c>
      <c r="AT484" s="19">
        <v>0</v>
      </c>
    </row>
    <row r="485" spans="1:61" x14ac:dyDescent="0.35">
      <c r="A485" s="19"/>
      <c r="B485" s="19"/>
      <c r="C485" s="143"/>
      <c r="D485" s="19"/>
      <c r="E485" s="39"/>
      <c r="F485" s="19"/>
      <c r="G485" s="19"/>
      <c r="H485" s="26"/>
      <c r="I485" s="26" t="s">
        <v>4284</v>
      </c>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row>
    <row r="486" spans="1:61" ht="13.15" x14ac:dyDescent="0.4">
      <c r="C486" s="140"/>
      <c r="E486" s="10" t="s">
        <v>70</v>
      </c>
      <c r="F486" s="11" t="s">
        <v>71</v>
      </c>
      <c r="G486" s="11" t="s">
        <v>72</v>
      </c>
      <c r="H486" s="94"/>
      <c r="I486" s="94" t="s">
        <v>73</v>
      </c>
      <c r="M486" s="11"/>
      <c r="N486" s="8"/>
      <c r="O486" s="16" t="str">
        <f>IF(ISERROR(VLOOKUP(TRIM(B486),#REF!,11,FALSE())),"",VLOOKUP(TRIM(B486),#REF!,11,FALSE()))</f>
        <v/>
      </c>
      <c r="P486" s="16" t="str">
        <f>IF(ISERROR(VLOOKUP(TRIM(B486),#REF!,12,FALSE())),"",VLOOKUP(TRIM(B486),#REF!,12,FALSE()))</f>
        <v/>
      </c>
      <c r="Q486" s="16" t="str">
        <f>IF(ISERROR(VLOOKUP(TRIM(B486),#REF!,13,FALSE())),"",VLOOKUP(TRIM(B486),#REF!,13,FALSE()))</f>
        <v/>
      </c>
      <c r="R486" s="16" t="str">
        <f>IF(ISERROR(VLOOKUP(TRIM(B486),#REF!,14,FALSE())),"",VLOOKUP(TRIM(B486),#REF!,14,FALSE()))</f>
        <v/>
      </c>
      <c r="S486" s="16" t="str">
        <f>IF(ISERROR(VLOOKUP(TRIM(B486),#REF!,15,FALSE())),"",VLOOKUP(TRIM(B486),#REF!,15,FALSE()))</f>
        <v/>
      </c>
      <c r="T486" s="16" t="str">
        <f>IF(ISERROR(VLOOKUP(TRIM(B486),#REF!,16,FALSE())),"",VLOOKUP(TRIM(B486),#REF!,16,FALSE()))</f>
        <v/>
      </c>
      <c r="V486" s="8"/>
      <c r="X486" t="str">
        <f>IF(ISERROR(VLOOKUP(TRIM(B486),#REF!,20,FALSE())),"",VLOOKUP(TRIM(B486),#REF!,20,FALSE()))</f>
        <v/>
      </c>
      <c r="Y486" t="str">
        <f>IF(ISERROR(VLOOKUP(TRIM(B486),#REF!,21,FALSE())),"",VLOOKUP(TRIM(B486),#REF!,21,FALSE()))</f>
        <v/>
      </c>
      <c r="Z486" t="str">
        <f>IF(ISERROR(VLOOKUP(TRIM(B486),#REF!,22,FALSE())),"",VLOOKUP(TRIM(B486),#REF!,22,FALSE()))</f>
        <v/>
      </c>
      <c r="AA486" t="str">
        <f>IF(ISERROR(VLOOKUP(TRIM(B486),#REF!,20,FALSE())),"",VLOOKUP(TRIM(B486),#REF!,20,FALSE()))</f>
        <v/>
      </c>
      <c r="AB486" t="str">
        <f>IF(ISERROR(VLOOKUP(TRIM(B486),#REF!,21,FALSE())),"",VLOOKUP(TRIM(B486),#REF!,21,FALSE()))</f>
        <v/>
      </c>
      <c r="AC486" t="str">
        <f>IF(ISERROR(VLOOKUP(TRIM(B486),#REF!,22,FALSE())),"",VLOOKUP(TRIM(B486),#REF!,22,FALSE()))</f>
        <v/>
      </c>
      <c r="AD486" t="str">
        <f>IF(ISERROR(VLOOKUP(TRIM(B486),#REF!,23,FALSE())),"",VLOOKUP(TRIM(B486),#REF!,23,FALSE()))</f>
        <v/>
      </c>
      <c r="AE486" t="str">
        <f>IF(ISERROR(VLOOKUP(TRIM(B486),#REF!,24,FALSE())),"",VLOOKUP(TRIM(B486),#REF!,24,FALSE()))</f>
        <v/>
      </c>
      <c r="AF486" t="str">
        <f>IF(ISERROR(VLOOKUP(TRIM(B486),#REF!,25,FALSE())),"",VLOOKUP(TRIM(B486),#REF!,25,FALSE()))</f>
        <v/>
      </c>
      <c r="AQ486" s="8"/>
      <c r="AR486" s="8"/>
      <c r="AT486" s="8"/>
      <c r="AU486" s="8"/>
      <c r="AV486" s="8"/>
      <c r="AW486" s="8"/>
      <c r="AX486" s="8"/>
      <c r="AZ486" s="8"/>
      <c r="BA486" s="8"/>
      <c r="BC486" s="8"/>
      <c r="BD486" s="8"/>
      <c r="BF486" s="8"/>
      <c r="BG486" s="8"/>
    </row>
    <row r="487" spans="1:61" ht="17.649999999999999" x14ac:dyDescent="0.5">
      <c r="A487" s="41" t="s">
        <v>4410</v>
      </c>
      <c r="C487" s="145"/>
      <c r="E487" s="13">
        <f>COUNTA(D490:D556)</f>
        <v>57</v>
      </c>
      <c r="F487" s="14">
        <f>COUNTIF(A490:A556,"*HB*")</f>
        <v>4</v>
      </c>
      <c r="G487" s="14">
        <f>COUNTIF(A490:A556,"*KOR*")+COUNTIF(A490:A624,"*LK*")</f>
        <v>2</v>
      </c>
      <c r="H487" s="95"/>
      <c r="I487" s="95">
        <f>COUNTIF(A490:A555,"*PR*")+COUNTIF(A490:A555,"*LP*")</f>
        <v>2</v>
      </c>
      <c r="J487" s="41"/>
      <c r="M487" s="14"/>
      <c r="N487" s="7"/>
      <c r="O487" s="16" t="str">
        <f>IF(ISERROR(VLOOKUP(TRIM(B487),#REF!,11,FALSE())),"",VLOOKUP(TRIM(B487),#REF!,11,FALSE()))</f>
        <v/>
      </c>
      <c r="P487" s="16" t="str">
        <f>IF(ISERROR(VLOOKUP(TRIM(B487),#REF!,12,FALSE())),"",VLOOKUP(TRIM(B487),#REF!,12,FALSE()))</f>
        <v/>
      </c>
      <c r="Q487" s="16" t="str">
        <f>IF(ISERROR(VLOOKUP(TRIM(B487),#REF!,13,FALSE())),"",VLOOKUP(TRIM(B487),#REF!,13,FALSE()))</f>
        <v/>
      </c>
      <c r="R487" s="16" t="str">
        <f>IF(ISERROR(VLOOKUP(TRIM(B487),#REF!,14,FALSE())),"",VLOOKUP(TRIM(B487),#REF!,14,FALSE()))</f>
        <v/>
      </c>
      <c r="S487" s="16" t="str">
        <f>IF(ISERROR(VLOOKUP(TRIM(B487),#REF!,15,FALSE())),"",VLOOKUP(TRIM(B487),#REF!,15,FALSE()))</f>
        <v/>
      </c>
      <c r="T487" s="16" t="str">
        <f>IF(ISERROR(VLOOKUP(TRIM(B487),#REF!,16,FALSE())),"",VLOOKUP(TRIM(B487),#REF!,16,FALSE()))</f>
        <v/>
      </c>
      <c r="U487" s="15"/>
      <c r="V487" s="8"/>
      <c r="X487" t="str">
        <f>IF(ISERROR(VLOOKUP(TRIM(B487),#REF!,20,FALSE())),"",VLOOKUP(TRIM(B487),#REF!,20,FALSE()))</f>
        <v/>
      </c>
      <c r="Y487" t="str">
        <f>IF(ISERROR(VLOOKUP(TRIM(B487),#REF!,21,FALSE())),"",VLOOKUP(TRIM(B487),#REF!,21,FALSE()))</f>
        <v/>
      </c>
      <c r="Z487" t="str">
        <f>IF(ISERROR(VLOOKUP(TRIM(B487),#REF!,22,FALSE())),"",VLOOKUP(TRIM(B487),#REF!,22,FALSE()))</f>
        <v/>
      </c>
      <c r="AA487" t="str">
        <f>IF(ISERROR(VLOOKUP(TRIM(B487),#REF!,20,FALSE())),"",VLOOKUP(TRIM(B487),#REF!,20,FALSE()))</f>
        <v/>
      </c>
      <c r="AB487" t="str">
        <f>IF(ISERROR(VLOOKUP(TRIM(B487),#REF!,21,FALSE())),"",VLOOKUP(TRIM(B487),#REF!,21,FALSE()))</f>
        <v/>
      </c>
      <c r="AC487" t="str">
        <f>IF(ISERROR(VLOOKUP(TRIM(B487),#REF!,22,FALSE())),"",VLOOKUP(TRIM(B487),#REF!,22,FALSE()))</f>
        <v/>
      </c>
      <c r="AD487" t="str">
        <f>IF(ISERROR(VLOOKUP(TRIM(B487),#REF!,23,FALSE())),"",VLOOKUP(TRIM(B487),#REF!,23,FALSE()))</f>
        <v/>
      </c>
      <c r="AE487" t="str">
        <f>IF(ISERROR(VLOOKUP(TRIM(B487),#REF!,24,FALSE())),"",VLOOKUP(TRIM(B487),#REF!,24,FALSE()))</f>
        <v/>
      </c>
      <c r="AF487" t="str">
        <f>IF(ISERROR(VLOOKUP(TRIM(B487),#REF!,25,FALSE())),"",VLOOKUP(TRIM(B487),#REF!,25,FALSE()))</f>
        <v/>
      </c>
      <c r="AP487" s="15"/>
      <c r="AQ487" s="8"/>
      <c r="AR487" s="8"/>
      <c r="AT487" s="8"/>
      <c r="AU487" s="8"/>
      <c r="AV487" s="8"/>
      <c r="AW487" s="8"/>
      <c r="AX487" s="8"/>
      <c r="AY487" s="15"/>
      <c r="AZ487" s="8"/>
      <c r="BA487" s="8"/>
      <c r="BC487" s="8"/>
      <c r="BD487" s="8"/>
      <c r="BF487" s="8"/>
      <c r="BG487" s="8"/>
    </row>
    <row r="488" spans="1:61" s="19" customFormat="1" ht="13.15" x14ac:dyDescent="0.4">
      <c r="A488" s="148"/>
      <c r="C488" s="143"/>
      <c r="E488" s="39"/>
      <c r="H488" s="26"/>
      <c r="I488" s="26"/>
      <c r="J488" s="42"/>
    </row>
    <row r="489" spans="1:61" s="19" customFormat="1" ht="13.15" x14ac:dyDescent="0.4">
      <c r="A489" s="148" t="s">
        <v>5384</v>
      </c>
      <c r="C489" s="143"/>
      <c r="E489" s="39"/>
      <c r="H489" s="26"/>
      <c r="I489" s="26"/>
      <c r="J489" s="42"/>
    </row>
    <row r="490" spans="1:61" s="25" customFormat="1" x14ac:dyDescent="0.35">
      <c r="A490" s="21" t="s">
        <v>77</v>
      </c>
      <c r="B490" s="21" t="s">
        <v>339</v>
      </c>
      <c r="C490" s="143" t="str">
        <f>IF(VLOOKUP(D490,Table16[[#All],[Player]:[2024 Card Info]],7,FALSE)&lt;&gt;"",VLOOKUP(D490,Table16[[#All],[Player]:[2024 Card Info]],7,FALSE),"")</f>
        <v>570 Attempts</v>
      </c>
      <c r="D490" s="19" t="s">
        <v>1323</v>
      </c>
      <c r="E490" s="20">
        <v>34803</v>
      </c>
      <c r="F490" s="19" t="s">
        <v>1324</v>
      </c>
      <c r="G490" s="19" t="s">
        <v>1324</v>
      </c>
      <c r="H490" s="26" t="s">
        <v>77</v>
      </c>
      <c r="I490" s="26"/>
      <c r="J490" s="21" t="s">
        <v>77</v>
      </c>
      <c r="K490" s="21" t="s">
        <v>229</v>
      </c>
      <c r="L490" s="21"/>
      <c r="M490" s="19"/>
      <c r="N490" s="19" t="s">
        <v>77</v>
      </c>
      <c r="O490" s="19" t="s">
        <v>460</v>
      </c>
      <c r="P490" s="19" t="s">
        <v>79</v>
      </c>
      <c r="Q490" s="19" t="s">
        <v>77</v>
      </c>
      <c r="R490" s="19" t="s">
        <v>460</v>
      </c>
      <c r="S490" s="19"/>
      <c r="T490" s="19" t="s">
        <v>77</v>
      </c>
      <c r="U490" s="19" t="s">
        <v>460</v>
      </c>
      <c r="V490" s="19">
        <v>0</v>
      </c>
      <c r="W490" s="19">
        <v>0</v>
      </c>
      <c r="X490" s="19">
        <v>0</v>
      </c>
      <c r="Y490" s="19">
        <v>0</v>
      </c>
      <c r="Z490" s="19"/>
      <c r="AA490" s="19"/>
      <c r="AB490" s="19"/>
      <c r="AC490" s="19">
        <v>0</v>
      </c>
      <c r="AD490" s="19">
        <v>0</v>
      </c>
      <c r="AE490" s="19">
        <v>0</v>
      </c>
      <c r="AF490" s="19">
        <v>0</v>
      </c>
      <c r="AG490" s="19">
        <v>0</v>
      </c>
      <c r="AH490" s="19">
        <v>0</v>
      </c>
      <c r="AI490" s="19">
        <v>0</v>
      </c>
      <c r="AJ490" s="19">
        <v>0</v>
      </c>
      <c r="AK490" s="19">
        <v>0</v>
      </c>
      <c r="AL490" s="19">
        <v>0</v>
      </c>
      <c r="AM490" s="19">
        <v>0</v>
      </c>
      <c r="AN490" s="19">
        <v>0</v>
      </c>
      <c r="AO490" s="19">
        <v>0</v>
      </c>
      <c r="AP490" s="19">
        <v>0</v>
      </c>
      <c r="AQ490" s="19">
        <v>0</v>
      </c>
      <c r="AR490" s="19">
        <v>0</v>
      </c>
      <c r="AS490" s="19">
        <v>0</v>
      </c>
      <c r="AT490" s="19">
        <v>0</v>
      </c>
      <c r="AU490" s="19"/>
      <c r="AV490" s="19"/>
      <c r="AW490" s="19"/>
      <c r="AX490" s="19"/>
      <c r="AY490" s="19"/>
      <c r="AZ490" s="19"/>
      <c r="BA490" s="19"/>
      <c r="BB490" s="19"/>
      <c r="BC490" s="19"/>
      <c r="BD490" s="19"/>
      <c r="BE490" s="19"/>
      <c r="BF490" s="19"/>
      <c r="BG490" s="19"/>
      <c r="BH490" s="19"/>
      <c r="BI490" s="19"/>
    </row>
    <row r="491" spans="1:61" x14ac:dyDescent="0.35">
      <c r="A491" s="21" t="s">
        <v>77</v>
      </c>
      <c r="B491" s="21" t="s">
        <v>3524</v>
      </c>
      <c r="C491" s="143" t="str">
        <f>IF(VLOOKUP(D491,Table16[[#All],[Player]:[2024 Card Info]],7,FALSE)&lt;&gt;"",VLOOKUP(D491,Table16[[#All],[Player]:[2024 Card Info]],7,FALSE),"")</f>
        <v>41 Attempts</v>
      </c>
      <c r="D491" s="19" t="s">
        <v>1325</v>
      </c>
      <c r="E491" s="20">
        <v>33544</v>
      </c>
      <c r="F491" s="19" t="s">
        <v>1140</v>
      </c>
      <c r="G491" s="19" t="s">
        <v>1326</v>
      </c>
      <c r="H491" s="26" t="s">
        <v>77</v>
      </c>
      <c r="I491" s="26"/>
      <c r="J491" s="21" t="s">
        <v>77</v>
      </c>
      <c r="K491" s="21" t="s">
        <v>252</v>
      </c>
      <c r="L491" s="21"/>
      <c r="M491" s="19"/>
      <c r="N491" s="19" t="s">
        <v>77</v>
      </c>
      <c r="O491" s="19" t="s">
        <v>318</v>
      </c>
      <c r="P491" s="19" t="s">
        <v>79</v>
      </c>
      <c r="Q491" s="19" t="s">
        <v>77</v>
      </c>
      <c r="R491" s="19" t="s">
        <v>252</v>
      </c>
      <c r="S491" s="19"/>
      <c r="T491" s="19" t="s">
        <v>77</v>
      </c>
      <c r="U491" s="19" t="s">
        <v>252</v>
      </c>
      <c r="V491" s="19" t="s">
        <v>1327</v>
      </c>
      <c r="W491" s="19" t="s">
        <v>77</v>
      </c>
      <c r="X491" s="19" t="s">
        <v>252</v>
      </c>
      <c r="Y491" s="19">
        <v>0</v>
      </c>
      <c r="Z491" s="19" t="s">
        <v>77</v>
      </c>
      <c r="AA491" s="19" t="s">
        <v>85</v>
      </c>
      <c r="AB491" s="19" t="s">
        <v>1328</v>
      </c>
      <c r="AC491" s="19" t="s">
        <v>77</v>
      </c>
      <c r="AD491" s="19" t="s">
        <v>85</v>
      </c>
      <c r="AE491" s="19" t="s">
        <v>1208</v>
      </c>
      <c r="AF491" s="19" t="s">
        <v>77</v>
      </c>
      <c r="AG491" s="19" t="s">
        <v>85</v>
      </c>
      <c r="AH491" s="19" t="s">
        <v>1208</v>
      </c>
      <c r="AI491" s="19" t="s">
        <v>77</v>
      </c>
      <c r="AJ491" s="19" t="s">
        <v>85</v>
      </c>
      <c r="AK491" s="19" t="s">
        <v>1329</v>
      </c>
      <c r="AL491" s="19">
        <v>0</v>
      </c>
      <c r="AM491" s="19">
        <v>0</v>
      </c>
      <c r="AN491" s="19">
        <v>0</v>
      </c>
      <c r="AO491" s="19">
        <v>0</v>
      </c>
      <c r="AP491" s="19">
        <v>0</v>
      </c>
      <c r="AQ491" s="19">
        <v>0</v>
      </c>
      <c r="AR491" s="19">
        <v>0</v>
      </c>
      <c r="AS491" s="19">
        <v>0</v>
      </c>
      <c r="AT491" s="19">
        <v>0</v>
      </c>
      <c r="AU491" s="19"/>
      <c r="AV491" s="19"/>
      <c r="AW491" s="19"/>
      <c r="AX491" s="19"/>
      <c r="AY491" s="19"/>
      <c r="AZ491" s="19"/>
      <c r="BA491" s="19"/>
      <c r="BB491" s="19"/>
      <c r="BC491" s="19"/>
      <c r="BD491" s="19"/>
      <c r="BE491" s="19"/>
      <c r="BF491" s="19"/>
      <c r="BG491" s="19"/>
      <c r="BH491" s="19"/>
      <c r="BI491" s="19"/>
    </row>
    <row r="492" spans="1:61" s="25" customFormat="1" x14ac:dyDescent="0.35">
      <c r="A492" s="19"/>
      <c r="B492" s="19"/>
      <c r="C492" s="143"/>
      <c r="D492" s="19"/>
      <c r="E492" s="39"/>
      <c r="F492" s="19"/>
      <c r="G492" s="19"/>
      <c r="H492"/>
      <c r="I492" t="s">
        <v>4284</v>
      </c>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row>
    <row r="493" spans="1:61" s="19" customFormat="1" ht="12.75" customHeight="1" x14ac:dyDescent="0.35">
      <c r="A493" s="21" t="s">
        <v>93</v>
      </c>
      <c r="B493" s="21" t="s">
        <v>325</v>
      </c>
      <c r="C493" s="143" t="str">
        <f>IF(VLOOKUP(D493,Table16[[#All],[Player]:[2024 Card Info]],7,FALSE)&lt;&gt;"",VLOOKUP(D493,Table16[[#All],[Player]:[2024 Card Info]],7,FALSE),"")</f>
        <v>0-4 200</v>
      </c>
      <c r="D493" s="19" t="s">
        <v>1334</v>
      </c>
      <c r="E493" s="20">
        <v>34917</v>
      </c>
      <c r="F493" s="19" t="s">
        <v>222</v>
      </c>
      <c r="G493" s="19" t="s">
        <v>1335</v>
      </c>
      <c r="H493" s="26" t="s">
        <v>93</v>
      </c>
      <c r="I493" s="26" t="s">
        <v>3433</v>
      </c>
      <c r="J493" s="21" t="s">
        <v>93</v>
      </c>
      <c r="K493" s="21" t="s">
        <v>460</v>
      </c>
      <c r="L493" s="21" t="s">
        <v>1336</v>
      </c>
      <c r="M493" s="19" t="s">
        <v>1337</v>
      </c>
      <c r="N493" s="19" t="s">
        <v>93</v>
      </c>
      <c r="O493" s="19" t="s">
        <v>460</v>
      </c>
      <c r="P493" s="19" t="s">
        <v>1338</v>
      </c>
      <c r="Q493" s="19" t="s">
        <v>1339</v>
      </c>
      <c r="R493" s="19" t="s">
        <v>460</v>
      </c>
      <c r="S493" s="19" t="s">
        <v>1340</v>
      </c>
      <c r="T493" s="19" t="s">
        <v>93</v>
      </c>
      <c r="U493" s="19" t="s">
        <v>326</v>
      </c>
      <c r="V493" s="19" t="s">
        <v>1341</v>
      </c>
      <c r="W493" s="19" t="s">
        <v>93</v>
      </c>
      <c r="X493" s="19" t="s">
        <v>326</v>
      </c>
      <c r="Y493" s="19" t="s">
        <v>1342</v>
      </c>
      <c r="Z493" s="19">
        <v>0</v>
      </c>
      <c r="AA493" s="19">
        <v>0</v>
      </c>
      <c r="AB493" s="19">
        <v>0</v>
      </c>
      <c r="AC493" s="19">
        <v>0</v>
      </c>
      <c r="AD493" s="19">
        <v>0</v>
      </c>
      <c r="AE493" s="19">
        <v>0</v>
      </c>
      <c r="AF493" s="19">
        <v>0</v>
      </c>
      <c r="AG493" s="19">
        <v>0</v>
      </c>
      <c r="AH493" s="19">
        <v>0</v>
      </c>
      <c r="AI493" s="19">
        <v>0</v>
      </c>
      <c r="AJ493" s="19">
        <v>0</v>
      </c>
      <c r="AK493" s="19">
        <v>0</v>
      </c>
      <c r="AL493" s="19">
        <v>0</v>
      </c>
      <c r="AM493" s="19">
        <v>0</v>
      </c>
      <c r="AN493" s="19">
        <v>0</v>
      </c>
      <c r="AO493" s="19">
        <v>0</v>
      </c>
      <c r="AP493" s="19">
        <v>0</v>
      </c>
      <c r="AQ493" s="19">
        <v>0</v>
      </c>
      <c r="AR493" s="19">
        <v>0</v>
      </c>
      <c r="AS493" s="19">
        <v>0</v>
      </c>
      <c r="AT493" s="19">
        <v>0</v>
      </c>
    </row>
    <row r="494" spans="1:61" x14ac:dyDescent="0.35">
      <c r="A494" t="s">
        <v>3533</v>
      </c>
      <c r="B494" t="s">
        <v>3519</v>
      </c>
      <c r="C494" s="143" t="str">
        <f>IF(VLOOKUP(D494,Table16[[#All],[Player]:[2024 Card Info]],7,FALSE)&lt;&gt;"",VLOOKUP(D494,Table16[[#All],[Player]:[2024 Card Info]],7,FALSE),"")</f>
        <v>0-0 113</v>
      </c>
      <c r="D494" t="s">
        <v>3779</v>
      </c>
      <c r="E494" s="40">
        <v>36475</v>
      </c>
      <c r="F494" t="s">
        <v>3994</v>
      </c>
      <c r="H494" t="str">
        <f>IF(ISBLANK(VLOOKUP(TRIM(D494),ALL_SOMIFA!$A$1:$V$2737,8,FALSE)),"",IF(ISERROR(VLOOKUP(TRIM(D494),ALL_SOMIFA!$A$1:$V$2737,8,FALSE))," ",VLOOKUP(TRIM(D494),ALL_SOMIFA!$A$1:$V$2737,8,FALSE)))</f>
        <v/>
      </c>
      <c r="I494" t="str">
        <f>IF(ISBLANK(VLOOKUP(TRIM(D494),ALL_SOMIFA!$A$1:$V$2737,9,FALSE)),"",IF(ISERROR(VLOOKUP(TRIM(D494),ALL_SOMIFA!$A$1:$V$2737,9,FALSE))," ",VLOOKUP(TRIM(D494),ALL_SOMIFA!$A$1:$V$2737,9,FALSE)))</f>
        <v/>
      </c>
      <c r="J494" t="str">
        <f>IF(ISBLANK(VLOOKUP(TRIM(D494),ALL_SOMIFA!$A$1:$V$2737,10,FALSE)),"",IF(ISERROR(VLOOKUP(TRIM(D494),ALL_SOMIFA!$A$1:$V$2737,10,FALSE))," ",VLOOKUP(TRIM(D494),ALL_SOMIFA!$A$1:$V$2737,10,FALSE)))</f>
        <v/>
      </c>
      <c r="K494" t="str">
        <f>IF(ISBLANK(VLOOKUP(TRIM(D494),ALL_SOMIFA!$A$1:$V$2737,11,FALSE)),"",IF(ISERROR(VLOOKUP(TRIM(D494),ALL_SOMIFA!$A$1:$V$2737,11,FALSE))," ",VLOOKUP(TRIM(D494),ALL_SOMIFA!$A$1:$V$2737,11,FALSE)))</f>
        <v/>
      </c>
      <c r="L494" t="str">
        <f>IF(ISBLANK(VLOOKUP(TRIM(D494),ALL_SOMIFA!$A$1:$V$2737,12,FALSE)),"",IF(ISERROR(VLOOKUP(TRIM(D494),ALL_SOMIFA!$A$1:$V$2737,12,FALSE))," ",VLOOKUP(TRIM(D494),ALL_SOMIFA!$A$1:$V$2737,12,FALSE)))</f>
        <v/>
      </c>
      <c r="M494" t="str">
        <f>IF(ISBLANK(VLOOKUP(TRIM(D494),ALL_SOMIFA!$A$1:$V$2737,13,FALSE)),"",IF(ISERROR(VLOOKUP(TRIM(D494),ALL_SOMIFA!$A$1:$V$2737,13,FALSE))," ",VLOOKUP(TRIM(D494),ALL_SOMIFA!$A$1:$V$2737,13,FALSE)))</f>
        <v/>
      </c>
      <c r="N494" t="str">
        <f>IF(ISBLANK(VLOOKUP(TRIM(D494),ALL_SOMIFA!$A$1:$V$2737,14,FALSE)),"",IF(ISERROR(VLOOKUP(TRIM(D494),ALL_SOMIFA!$A$1:$V$2737,14,FALSE))," ",VLOOKUP(TRIM(D494),ALL_SOMIFA!$A$1:$V$2737,14,FALSE)))</f>
        <v/>
      </c>
      <c r="O494" t="str">
        <f>IF(ISBLANK(VLOOKUP(TRIM(D494),ALL_SOMIFA!$A$1:$V$2737,15,FALSE)),"",IF(ISERROR(VLOOKUP(TRIM(D494),ALL_SOMIFA!$A$1:$V$2737,15,FALSE))," ",VLOOKUP(TRIM(D494),ALL_SOMIFA!$A$1:$V$2737,15,FALSE)))</f>
        <v/>
      </c>
      <c r="P494" t="str">
        <f>IF(ISBLANK(VLOOKUP(TRIM(D494),ALL_SOMIFA!$A$1:$V$2737,16,FALSE)),"",IF(ISERROR(VLOOKUP(TRIM(D494),ALL_SOMIFA!$A$1:$V$2737,16,FALSE))," ",VLOOKUP(TRIM(D494),ALL_SOMIFA!$A$1:$V$2737,16,FALSE)))</f>
        <v/>
      </c>
      <c r="Q494" t="str">
        <f>IF(ISBLANK(VLOOKUP(TRIM(D494),ALL_SOMIFA!$A$1:$V$2737,17,FALSE)),"",IF(ISERROR(VLOOKUP(TRIM(D494),ALL_SOMIFA!$A$1:$V$2737,17,FALSE))," ",VLOOKUP(TRIM(D494),ALL_SOMIFA!$A$1:$V$2737,17,FALSE)))</f>
        <v/>
      </c>
      <c r="R494" t="str">
        <f>IF(ISBLANK(VLOOKUP(TRIM(D494),ALL_SOMIFA!$A$1:$V$2737,18,FALSE)),"",IF(ISERROR(VLOOKUP(TRIM(D494),ALL_SOMIFA!$A$1:$V$2737,18,FALSE))," ",VLOOKUP(TRIM(D494),ALL_SOMIFA!$A$1:$V$2737,18,FALSE)))</f>
        <v/>
      </c>
      <c r="S494" t="str">
        <f>IF(ISBLANK(VLOOKUP(TRIM(D494),ALL_SOMIFA!$A$1:$V$2737,19,FALSE)),"",IF(ISERROR(VLOOKUP(TRIM(D494),ALL_SOMIFA!$A$1:$V$2737,19,FALSE))," ",VLOOKUP(TRIM(D494),ALL_SOMIFA!$A$1:$V$2737,19,FALSE)))</f>
        <v/>
      </c>
      <c r="T494" t="str">
        <f>IF(ISBLANK(VLOOKUP(TRIM(D494),ALL_SOMIFA!$A$1:$V$2737,20,FALSE)),"",IF(ISERROR(VLOOKUP(TRIM(D494),ALL_SOMIFA!$A$1:$V$2737,20,FALSE))," ",VLOOKUP(TRIM(D494),ALL_SOMIFA!$A$1:$V$2737,20,FALSE)))</f>
        <v/>
      </c>
      <c r="U494" t="str">
        <f>IF(ISBLANK(VLOOKUP(TRIM(D494),ALL_SOMIFA!$A$1:$V$2737,21,FALSE)),"",IF(ISERROR(VLOOKUP(TRIM(D494),ALL_SOMIFA!$A$1:$V$2737,21,FALSE))," ",VLOOKUP(TRIM(D494),ALL_SOMIFA!$A$1:$V$2737,21,FALSE)))</f>
        <v/>
      </c>
      <c r="V494" t="str">
        <f>IF(ISBLANK(VLOOKUP(TRIM(D494),ALL_SOMIFA!$A$1:$V$2737,22,FALSE)),"",IF(ISERROR(VLOOKUP(TRIM(D494),ALL_SOMIFA!$A$1:$V$2737,22,FALSE))," ",VLOOKUP(TRIM(D494),ALL_SOMIFA!$A$1:$V$2737,22,FALSE)))</f>
        <v/>
      </c>
    </row>
    <row r="495" spans="1:61" s="19" customFormat="1" ht="12.75" customHeight="1" x14ac:dyDescent="0.35">
      <c r="A495" s="21" t="s">
        <v>93</v>
      </c>
      <c r="B495" s="21" t="s">
        <v>318</v>
      </c>
      <c r="C495" s="143" t="str">
        <f>IF(VLOOKUP(D495,Table16[[#All],[Player]:[2024 Card Info]],7,FALSE)&lt;&gt;"",VLOOKUP(D495,Table16[[#All],[Player]:[2024 Card Info]],7,FALSE),"")</f>
        <v>0-3 39</v>
      </c>
      <c r="D495" s="26" t="s">
        <v>1343</v>
      </c>
      <c r="E495" s="27">
        <v>35914</v>
      </c>
      <c r="F495" s="26" t="s">
        <v>107</v>
      </c>
      <c r="G495" s="26" t="s">
        <v>349</v>
      </c>
      <c r="H495" s="26" t="s">
        <v>93</v>
      </c>
      <c r="I495" s="26" t="s">
        <v>2939</v>
      </c>
      <c r="J495" s="21" t="s">
        <v>93</v>
      </c>
      <c r="K495" s="21" t="s">
        <v>135</v>
      </c>
      <c r="L495" s="21" t="s">
        <v>1344</v>
      </c>
      <c r="M495" s="26" t="s">
        <v>1345</v>
      </c>
      <c r="N495" s="27"/>
      <c r="O495" s="27"/>
      <c r="P495" s="27"/>
      <c r="Q495" s="27"/>
      <c r="R495" s="29"/>
      <c r="S495" s="25"/>
      <c r="T495" s="25"/>
      <c r="U495" s="25"/>
      <c r="V495" s="25"/>
      <c r="W495" s="25"/>
      <c r="X495" s="25"/>
      <c r="Y495" s="25"/>
      <c r="Z495" s="25"/>
      <c r="AA495" s="25"/>
      <c r="AB495" s="25"/>
      <c r="AC495" s="25"/>
      <c r="AD495" s="25"/>
      <c r="AE495" s="25"/>
      <c r="AF495" s="25"/>
      <c r="AG495" s="25"/>
      <c r="AH495" s="25"/>
      <c r="AI495" s="25"/>
      <c r="AJ495" s="25"/>
      <c r="AK495" s="25"/>
      <c r="AL495" s="25"/>
      <c r="AM495" s="25"/>
      <c r="AN495" s="25"/>
      <c r="AO495" s="25"/>
      <c r="AP495" s="25"/>
      <c r="AQ495" s="25"/>
      <c r="AR495" s="25"/>
      <c r="AS495" s="25"/>
      <c r="AT495" s="25"/>
      <c r="AU495" s="25"/>
      <c r="AV495" s="25"/>
      <c r="AW495" s="25"/>
      <c r="AX495" s="25"/>
      <c r="AY495" s="25"/>
      <c r="AZ495" s="25"/>
      <c r="BA495" s="25"/>
      <c r="BB495" s="25"/>
      <c r="BC495" s="25"/>
      <c r="BD495" s="25"/>
      <c r="BE495" s="25"/>
      <c r="BF495" s="25"/>
      <c r="BG495" s="25"/>
      <c r="BH495" s="25"/>
      <c r="BI495" s="25"/>
    </row>
    <row r="496" spans="1:61" ht="12.75" customHeight="1" x14ac:dyDescent="0.35">
      <c r="A496" s="18" t="s">
        <v>3320</v>
      </c>
      <c r="B496" s="18" t="s">
        <v>3523</v>
      </c>
      <c r="C496" s="143" t="str">
        <f>IF(VLOOKUP(D496,Table16[[#All],[Player]:[2024 Card Info]],7,FALSE)&lt;&gt;"",VLOOKUP(D496,Table16[[#All],[Player]:[2024 Card Info]],7,FALSE),"")</f>
        <v>0-0 34</v>
      </c>
      <c r="D496" s="22" t="s">
        <v>3116</v>
      </c>
      <c r="E496" s="23">
        <v>36490</v>
      </c>
      <c r="F496" s="24" t="s">
        <v>83</v>
      </c>
      <c r="G496" s="22" t="s">
        <v>5367</v>
      </c>
      <c r="H496" s="26" t="s">
        <v>169</v>
      </c>
      <c r="I496" s="26"/>
      <c r="J496" s="18" t="s">
        <v>954</v>
      </c>
      <c r="K496" s="18" t="s">
        <v>268</v>
      </c>
      <c r="L496" s="18" t="s">
        <v>3117</v>
      </c>
      <c r="M496" s="25"/>
      <c r="N496" s="25"/>
      <c r="O496" s="25"/>
      <c r="P496" s="25"/>
      <c r="Q496" s="25"/>
      <c r="R496" s="25"/>
      <c r="S496" s="25"/>
      <c r="T496" s="25"/>
      <c r="U496" s="25"/>
      <c r="V496" s="25"/>
      <c r="W496" s="25"/>
      <c r="X496" s="25"/>
      <c r="Y496" s="25"/>
      <c r="Z496" s="25"/>
      <c r="AA496" s="25"/>
      <c r="AB496" s="25"/>
      <c r="AC496" s="25"/>
      <c r="AD496" s="25"/>
      <c r="AE496" s="25"/>
      <c r="AF496" s="25"/>
      <c r="AG496" s="25"/>
      <c r="AH496" s="25"/>
      <c r="AI496" s="25"/>
      <c r="AJ496" s="25"/>
      <c r="AK496" s="25"/>
      <c r="AL496" s="25"/>
      <c r="AM496" s="25"/>
      <c r="AN496" s="25"/>
      <c r="AO496" s="25"/>
      <c r="AP496" s="25"/>
      <c r="AQ496" s="25"/>
      <c r="AR496" s="25"/>
      <c r="AS496" s="25"/>
      <c r="AT496" s="25"/>
      <c r="AU496" s="25"/>
      <c r="AV496" s="25"/>
    </row>
    <row r="497" spans="1:61" s="19" customFormat="1" x14ac:dyDescent="0.35">
      <c r="A497" s="16"/>
      <c r="B497" s="16"/>
      <c r="C497" s="143"/>
      <c r="D497"/>
      <c r="E497" s="1"/>
      <c r="F497" s="8"/>
      <c r="G497" s="8"/>
      <c r="H497"/>
      <c r="I497" t="s">
        <v>4284</v>
      </c>
      <c r="J497" s="16"/>
      <c r="K497" s="16"/>
      <c r="L497" s="16"/>
      <c r="M497" s="26" t="str">
        <f>IF(ISERROR(VLOOKUP(TRIM(D497),#REF!,8,FALSE())),"",VLOOKUP(TRIM(D497),#REF!,8,FALSE()))</f>
        <v/>
      </c>
      <c r="N497" s="8"/>
      <c r="O497" s="8"/>
      <c r="P497" s="16"/>
      <c r="Q497" s="16" t="str">
        <f>IF(ISERROR(VLOOKUP(TRIM(D497),#REF!,11,FALSE())),"",VLOOKUP(TRIM(D497),#REF!,11,FALSE()))</f>
        <v/>
      </c>
      <c r="R497" s="16" t="str">
        <f>IF(ISERROR(VLOOKUP(TRIM(D497),#REF!,12,FALSE())),"",VLOOKUP(TRIM(D497),#REF!,12,FALSE()))</f>
        <v/>
      </c>
      <c r="S497" s="16" t="str">
        <f>IF(ISERROR(VLOOKUP(TRIM(D497),#REF!,13,FALSE())),"",VLOOKUP(TRIM(D497),#REF!,13,FALSE()))</f>
        <v/>
      </c>
      <c r="T497" s="16" t="str">
        <f>IF(ISERROR(VLOOKUP(TRIM(D497),#REF!,14,FALSE())),"",VLOOKUP(TRIM(D497),#REF!,14,FALSE()))</f>
        <v/>
      </c>
      <c r="U497" s="16" t="str">
        <f>IF(ISERROR(VLOOKUP(TRIM(D497),#REF!,15,FALSE())),"",VLOOKUP(TRIM(D497),#REF!,15,FALSE()))</f>
        <v/>
      </c>
      <c r="V497" s="16" t="str">
        <f>IF(ISERROR(VLOOKUP(TRIM(D497),#REF!,16,FALSE())),"",VLOOKUP(TRIM(D497),#REF!,16,FALSE()))</f>
        <v/>
      </c>
      <c r="W497" s="16"/>
      <c r="X497" s="8"/>
      <c r="Y497" s="8"/>
      <c r="Z497" t="str">
        <f>IF(ISERROR(VLOOKUP(TRIM(D497),#REF!,20,FALSE())),"",VLOOKUP(TRIM(D497),#REF!,20,FALSE()))</f>
        <v/>
      </c>
      <c r="AA497" t="str">
        <f>IF(ISERROR(VLOOKUP(TRIM(D497),#REF!,21,FALSE())),"",VLOOKUP(TRIM(D497),#REF!,21,FALSE()))</f>
        <v/>
      </c>
      <c r="AB497" t="str">
        <f>IF(ISERROR(VLOOKUP(TRIM(D497),#REF!,22,FALSE())),"",VLOOKUP(TRIM(D497),#REF!,22,FALSE()))</f>
        <v/>
      </c>
      <c r="AC497" t="str">
        <f>IF(ISERROR(VLOOKUP(TRIM(D497),#REF!,20,FALSE())),"",VLOOKUP(TRIM(D497),#REF!,20,FALSE()))</f>
        <v/>
      </c>
      <c r="AD497" t="str">
        <f>IF(ISERROR(VLOOKUP(TRIM(D497),#REF!,21,FALSE())),"",VLOOKUP(TRIM(D497),#REF!,21,FALSE()))</f>
        <v/>
      </c>
      <c r="AE497" t="str">
        <f>IF(ISERROR(VLOOKUP(TRIM(D497),#REF!,22,FALSE())),"",VLOOKUP(TRIM(D497),#REF!,22,FALSE()))</f>
        <v/>
      </c>
      <c r="AF497" t="str">
        <f>IF(ISERROR(VLOOKUP(TRIM(D497),#REF!,23,FALSE())),"",VLOOKUP(TRIM(D497),#REF!,23,FALSE()))</f>
        <v/>
      </c>
      <c r="AG497" t="str">
        <f>IF(ISERROR(VLOOKUP(TRIM(D497),#REF!,24,FALSE())),"",VLOOKUP(TRIM(D497),#REF!,24,FALSE()))</f>
        <v/>
      </c>
      <c r="AH497" t="str">
        <f>IF(ISERROR(VLOOKUP(TRIM(D497),#REF!,25,FALSE())),"",VLOOKUP(TRIM(D497),#REF!,25,FALSE()))</f>
        <v/>
      </c>
      <c r="AI497"/>
      <c r="AJ497"/>
      <c r="AK497"/>
      <c r="AL497"/>
      <c r="AM497"/>
      <c r="AN497"/>
      <c r="AO497"/>
      <c r="AP497"/>
      <c r="AQ497"/>
      <c r="AR497"/>
      <c r="AS497" s="8"/>
      <c r="AT497" s="8"/>
      <c r="AU497"/>
      <c r="AV497" s="8"/>
      <c r="AW497" s="8"/>
      <c r="AX497" s="8"/>
      <c r="AY497" s="8"/>
      <c r="AZ497" s="8"/>
      <c r="BA497"/>
      <c r="BB497" s="8"/>
      <c r="BC497" s="8"/>
      <c r="BD497"/>
      <c r="BE497" s="8"/>
      <c r="BF497" s="8"/>
      <c r="BG497"/>
      <c r="BH497" s="8"/>
      <c r="BI497" s="8"/>
    </row>
    <row r="498" spans="1:61" x14ac:dyDescent="0.35">
      <c r="A498" s="21" t="s">
        <v>122</v>
      </c>
      <c r="B498" s="21" t="s">
        <v>3531</v>
      </c>
      <c r="C498" s="143" t="str">
        <f>IF(VLOOKUP(D498,Table16[[#All],[Player]:[2024 Card Info]],7,FALSE)&lt;&gt;"",VLOOKUP(D498,Table16[[#All],[Player]:[2024 Card Info]],7,FALSE),"")</f>
        <v>6-6-6</v>
      </c>
      <c r="D498" s="19" t="s">
        <v>1346</v>
      </c>
      <c r="E498" s="20">
        <v>33962</v>
      </c>
      <c r="F498" s="19" t="s">
        <v>1140</v>
      </c>
      <c r="G498" s="19" t="s">
        <v>541</v>
      </c>
      <c r="H498" s="26" t="s">
        <v>127</v>
      </c>
      <c r="I498" s="26"/>
      <c r="J498" s="21" t="s">
        <v>122</v>
      </c>
      <c r="K498" s="21" t="s">
        <v>471</v>
      </c>
      <c r="L498" s="21"/>
      <c r="M498" s="19"/>
      <c r="N498" s="19" t="s">
        <v>127</v>
      </c>
      <c r="O498" s="19" t="s">
        <v>308</v>
      </c>
      <c r="P498" s="19" t="s">
        <v>79</v>
      </c>
      <c r="Q498" s="19" t="s">
        <v>127</v>
      </c>
      <c r="R498" s="19" t="s">
        <v>135</v>
      </c>
      <c r="S498" s="19"/>
      <c r="T498" s="19" t="s">
        <v>127</v>
      </c>
      <c r="U498" s="19" t="s">
        <v>135</v>
      </c>
      <c r="V498" s="19">
        <v>0</v>
      </c>
      <c r="W498" s="19" t="s">
        <v>122</v>
      </c>
      <c r="X498" s="19" t="s">
        <v>135</v>
      </c>
      <c r="Y498" s="19">
        <v>0</v>
      </c>
      <c r="Z498" s="19" t="s">
        <v>122</v>
      </c>
      <c r="AA498" s="19" t="s">
        <v>135</v>
      </c>
      <c r="AB498" s="19"/>
      <c r="AC498" s="19" t="s">
        <v>127</v>
      </c>
      <c r="AD498" s="19" t="s">
        <v>135</v>
      </c>
      <c r="AE498" s="19">
        <v>0</v>
      </c>
      <c r="AF498" s="19" t="s">
        <v>127</v>
      </c>
      <c r="AG498" s="19" t="s">
        <v>135</v>
      </c>
      <c r="AH498" s="19">
        <v>0</v>
      </c>
      <c r="AI498" s="19" t="s">
        <v>122</v>
      </c>
      <c r="AJ498" s="19" t="s">
        <v>135</v>
      </c>
      <c r="AK498" s="19">
        <v>0</v>
      </c>
      <c r="AL498" s="19">
        <v>0</v>
      </c>
      <c r="AM498" s="19">
        <v>0</v>
      </c>
      <c r="AN498" s="19">
        <v>0</v>
      </c>
      <c r="AO498" s="19">
        <v>0</v>
      </c>
      <c r="AP498" s="19">
        <v>0</v>
      </c>
      <c r="AQ498" s="19">
        <v>0</v>
      </c>
      <c r="AR498" s="19">
        <v>0</v>
      </c>
      <c r="AS498" s="19">
        <v>0</v>
      </c>
      <c r="AT498" s="19">
        <v>0</v>
      </c>
      <c r="AU498" s="19"/>
      <c r="AV498" s="19"/>
      <c r="AW498" s="19"/>
      <c r="AX498" s="19"/>
      <c r="AY498" s="19"/>
      <c r="AZ498" s="19"/>
      <c r="BA498" s="19"/>
      <c r="BB498" s="19"/>
      <c r="BC498" s="19"/>
      <c r="BD498" s="19"/>
      <c r="BE498" s="19"/>
      <c r="BF498" s="19"/>
      <c r="BG498" s="19"/>
      <c r="BH498" s="19"/>
      <c r="BI498" s="19"/>
    </row>
    <row r="499" spans="1:61" x14ac:dyDescent="0.35">
      <c r="A499" s="21" t="s">
        <v>127</v>
      </c>
      <c r="B499" s="21" t="s">
        <v>109</v>
      </c>
      <c r="C499" s="143" t="str">
        <f>IF(VLOOKUP(D499,Table16[[#All],[Player]:[2024 Card Info]],7,FALSE)&lt;&gt;"",VLOOKUP(D499,Table16[[#All],[Player]:[2024 Card Info]],7,FALSE),"")</f>
        <v>5-4-5</v>
      </c>
      <c r="D499" s="26" t="s">
        <v>1347</v>
      </c>
      <c r="E499" s="27">
        <v>36124</v>
      </c>
      <c r="F499" s="26" t="s">
        <v>1348</v>
      </c>
      <c r="G499" s="26" t="s">
        <v>1349</v>
      </c>
      <c r="H499" s="26" t="s">
        <v>127</v>
      </c>
      <c r="I499" s="26"/>
      <c r="J499" s="21" t="s">
        <v>127</v>
      </c>
      <c r="K499" s="21" t="s">
        <v>109</v>
      </c>
      <c r="L499" s="21"/>
      <c r="M499" s="19"/>
      <c r="N499" s="27"/>
      <c r="O499" s="27"/>
      <c r="P499" s="27"/>
      <c r="Q499" s="27"/>
      <c r="R499" s="29"/>
      <c r="S499" s="25"/>
      <c r="T499" s="25"/>
      <c r="U499" s="25"/>
      <c r="V499" s="25"/>
      <c r="W499" s="25"/>
      <c r="X499" s="25"/>
      <c r="Y499" s="25"/>
      <c r="Z499" s="25"/>
      <c r="AA499" s="25"/>
      <c r="AB499" s="25"/>
      <c r="AC499" s="25"/>
      <c r="AD499" s="25"/>
      <c r="AE499" s="25"/>
      <c r="AF499" s="25"/>
      <c r="AG499" s="25"/>
      <c r="AH499" s="25"/>
      <c r="AI499" s="25"/>
      <c r="AJ499" s="25"/>
      <c r="AK499" s="25"/>
      <c r="AL499" s="25"/>
      <c r="AM499" s="25"/>
      <c r="AN499" s="25"/>
      <c r="AO499" s="25"/>
      <c r="AP499" s="25"/>
      <c r="AQ499" s="25"/>
      <c r="AR499" s="25"/>
      <c r="AS499" s="25"/>
      <c r="AT499" s="25"/>
      <c r="AU499" s="25"/>
      <c r="AV499" s="25"/>
      <c r="AW499" s="25"/>
      <c r="AX499" s="25"/>
      <c r="AY499" s="25"/>
      <c r="AZ499" s="25"/>
      <c r="BA499" s="25"/>
      <c r="BB499" s="25"/>
      <c r="BC499" s="25"/>
      <c r="BD499" s="25"/>
      <c r="BE499" s="25"/>
      <c r="BF499" s="25"/>
      <c r="BG499" s="25"/>
      <c r="BH499" s="25"/>
      <c r="BI499" s="25"/>
    </row>
    <row r="500" spans="1:61" x14ac:dyDescent="0.35">
      <c r="A500" t="s">
        <v>122</v>
      </c>
      <c r="B500" t="s">
        <v>3517</v>
      </c>
      <c r="C500" s="143" t="str">
        <f>IF(VLOOKUP(D500,Table16[[#All],[Player]:[2024 Card Info]],7,FALSE)&lt;&gt;"",VLOOKUP(D500,Table16[[#All],[Player]:[2024 Card Info]],7,FALSE),"")</f>
        <v>4-4-4</v>
      </c>
      <c r="D500" t="s">
        <v>3941</v>
      </c>
      <c r="E500" s="40">
        <v>35776</v>
      </c>
      <c r="F500" t="s">
        <v>4135</v>
      </c>
      <c r="G500" t="s">
        <v>5136</v>
      </c>
      <c r="H500" t="str">
        <f>IF(ISBLANK(VLOOKUP(TRIM(D500),ALL_SOMIFA!$A$1:$V$2737,8,FALSE)),"",IF(ISERROR(VLOOKUP(TRIM(D500),ALL_SOMIFA!$A$1:$V$2737,8,FALSE))," ",VLOOKUP(TRIM(D500),ALL_SOMIFA!$A$1:$V$2737,8,FALSE)))</f>
        <v/>
      </c>
      <c r="I500" t="str">
        <f>IF(ISBLANK(VLOOKUP(TRIM(D500),ALL_SOMIFA!$A$1:$V$2737,9,FALSE)),"",IF(ISERROR(VLOOKUP(TRIM(D500),ALL_SOMIFA!$A$1:$V$2737,9,FALSE))," ",VLOOKUP(TRIM(D500),ALL_SOMIFA!$A$1:$V$2737,9,FALSE)))</f>
        <v/>
      </c>
      <c r="J500" t="str">
        <f>IF(ISBLANK(VLOOKUP(TRIM(D500),ALL_SOMIFA!$A$1:$V$2737,10,FALSE)),"",IF(ISERROR(VLOOKUP(TRIM(D500),ALL_SOMIFA!$A$1:$V$2737,10,FALSE))," ",VLOOKUP(TRIM(D500),ALL_SOMIFA!$A$1:$V$2737,10,FALSE)))</f>
        <v/>
      </c>
      <c r="K500" t="str">
        <f>IF(ISBLANK(VLOOKUP(TRIM(D500),ALL_SOMIFA!$A$1:$V$2737,11,FALSE)),"",IF(ISERROR(VLOOKUP(TRIM(D500),ALL_SOMIFA!$A$1:$V$2737,11,FALSE))," ",VLOOKUP(TRIM(D500),ALL_SOMIFA!$A$1:$V$2737,11,FALSE)))</f>
        <v/>
      </c>
      <c r="L500" t="str">
        <f>IF(ISBLANK(VLOOKUP(TRIM(D500),ALL_SOMIFA!$A$1:$V$2737,12,FALSE)),"",IF(ISERROR(VLOOKUP(TRIM(D500),ALL_SOMIFA!$A$1:$V$2737,12,FALSE))," ",VLOOKUP(TRIM(D500),ALL_SOMIFA!$A$1:$V$2737,12,FALSE)))</f>
        <v/>
      </c>
      <c r="M500" t="str">
        <f>IF(ISBLANK(VLOOKUP(TRIM(D500),ALL_SOMIFA!$A$1:$V$2737,13,FALSE)),"",IF(ISERROR(VLOOKUP(TRIM(D500),ALL_SOMIFA!$A$1:$V$2737,13,FALSE))," ",VLOOKUP(TRIM(D500),ALL_SOMIFA!$A$1:$V$2737,13,FALSE)))</f>
        <v/>
      </c>
      <c r="N500" t="str">
        <f>IF(ISBLANK(VLOOKUP(TRIM(D500),ALL_SOMIFA!$A$1:$V$2737,14,FALSE)),"",IF(ISERROR(VLOOKUP(TRIM(D500),ALL_SOMIFA!$A$1:$V$2737,14,FALSE))," ",VLOOKUP(TRIM(D500),ALL_SOMIFA!$A$1:$V$2737,14,FALSE)))</f>
        <v/>
      </c>
      <c r="O500" t="str">
        <f>IF(ISBLANK(VLOOKUP(TRIM(D500),ALL_SOMIFA!$A$1:$V$2737,15,FALSE)),"",IF(ISERROR(VLOOKUP(TRIM(D500),ALL_SOMIFA!$A$1:$V$2737,15,FALSE))," ",VLOOKUP(TRIM(D500),ALL_SOMIFA!$A$1:$V$2737,15,FALSE)))</f>
        <v/>
      </c>
      <c r="P500" t="str">
        <f>IF(ISBLANK(VLOOKUP(TRIM(D500),ALL_SOMIFA!$A$1:$V$2737,16,FALSE)),"",IF(ISERROR(VLOOKUP(TRIM(D500),ALL_SOMIFA!$A$1:$V$2737,16,FALSE))," ",VLOOKUP(TRIM(D500),ALL_SOMIFA!$A$1:$V$2737,16,FALSE)))</f>
        <v/>
      </c>
      <c r="Q500" t="str">
        <f>IF(ISBLANK(VLOOKUP(TRIM(D500),ALL_SOMIFA!$A$1:$V$2737,17,FALSE)),"",IF(ISERROR(VLOOKUP(TRIM(D500),ALL_SOMIFA!$A$1:$V$2737,17,FALSE))," ",VLOOKUP(TRIM(D500),ALL_SOMIFA!$A$1:$V$2737,17,FALSE)))</f>
        <v/>
      </c>
      <c r="R500" t="str">
        <f>IF(ISBLANK(VLOOKUP(TRIM(D500),ALL_SOMIFA!$A$1:$V$2737,18,FALSE)),"",IF(ISERROR(VLOOKUP(TRIM(D500),ALL_SOMIFA!$A$1:$V$2737,18,FALSE))," ",VLOOKUP(TRIM(D500),ALL_SOMIFA!$A$1:$V$2737,18,FALSE)))</f>
        <v/>
      </c>
      <c r="S500" t="str">
        <f>IF(ISBLANK(VLOOKUP(TRIM(D500),ALL_SOMIFA!$A$1:$V$2737,19,FALSE)),"",IF(ISERROR(VLOOKUP(TRIM(D500),ALL_SOMIFA!$A$1:$V$2737,19,FALSE))," ",VLOOKUP(TRIM(D500),ALL_SOMIFA!$A$1:$V$2737,19,FALSE)))</f>
        <v/>
      </c>
      <c r="T500" t="str">
        <f>IF(ISBLANK(VLOOKUP(TRIM(D500),ALL_SOMIFA!$A$1:$V$2737,20,FALSE)),"",IF(ISERROR(VLOOKUP(TRIM(D500),ALL_SOMIFA!$A$1:$V$2737,20,FALSE))," ",VLOOKUP(TRIM(D500),ALL_SOMIFA!$A$1:$V$2737,20,FALSE)))</f>
        <v/>
      </c>
      <c r="U500" t="str">
        <f>IF(ISBLANK(VLOOKUP(TRIM(D500),ALL_SOMIFA!$A$1:$V$2737,21,FALSE)),"",IF(ISERROR(VLOOKUP(TRIM(D500),ALL_SOMIFA!$A$1:$V$2737,21,FALSE))," ",VLOOKUP(TRIM(D500),ALL_SOMIFA!$A$1:$V$2737,21,FALSE)))</f>
        <v/>
      </c>
      <c r="V500" t="str">
        <f>IF(ISBLANK(VLOOKUP(TRIM(D500),ALL_SOMIFA!$A$1:$V$2737,22,FALSE)),"",IF(ISERROR(VLOOKUP(TRIM(D500),ALL_SOMIFA!$A$1:$V$2737,22,FALSE))," ",VLOOKUP(TRIM(D500),ALL_SOMIFA!$A$1:$V$2737,22,FALSE)))</f>
        <v/>
      </c>
    </row>
    <row r="501" spans="1:61" s="25" customFormat="1" x14ac:dyDescent="0.35">
      <c r="A501" s="18" t="s">
        <v>3532</v>
      </c>
      <c r="B501" s="18" t="s">
        <v>116</v>
      </c>
      <c r="C501" s="143" t="str">
        <f>IF(VLOOKUP(D501,Table16[[#All],[Player]:[2024 Card Info]],7,FALSE)&lt;&gt;"",VLOOKUP(D501,Table16[[#All],[Player]:[2024 Card Info]],7,FALSE),"")</f>
        <v>4-3-3</v>
      </c>
      <c r="D501" s="19" t="s">
        <v>1661</v>
      </c>
      <c r="E501" s="20">
        <v>34554</v>
      </c>
      <c r="F501" s="19" t="s">
        <v>344</v>
      </c>
      <c r="G501" s="19" t="s">
        <v>412</v>
      </c>
      <c r="H501" s="26" t="s">
        <v>569</v>
      </c>
      <c r="I501" s="26"/>
      <c r="J501" s="18" t="s">
        <v>569</v>
      </c>
      <c r="K501" s="18" t="s">
        <v>103</v>
      </c>
      <c r="L501" s="18"/>
      <c r="M501" s="19"/>
      <c r="N501" s="19" t="s">
        <v>568</v>
      </c>
      <c r="O501" s="19" t="s">
        <v>452</v>
      </c>
      <c r="P501" s="19" t="s">
        <v>79</v>
      </c>
      <c r="Q501" s="19" t="s">
        <v>415</v>
      </c>
      <c r="R501" s="19" t="s">
        <v>268</v>
      </c>
      <c r="S501" s="19"/>
      <c r="T501" s="19"/>
      <c r="U501" s="19"/>
      <c r="V501" s="19"/>
      <c r="W501" s="19" t="s">
        <v>415</v>
      </c>
      <c r="X501" s="19" t="s">
        <v>206</v>
      </c>
      <c r="Y501" s="19"/>
      <c r="Z501" s="19" t="s">
        <v>415</v>
      </c>
      <c r="AA501" s="19" t="s">
        <v>116</v>
      </c>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row>
    <row r="502" spans="1:61" x14ac:dyDescent="0.35">
      <c r="A502" t="s">
        <v>3521</v>
      </c>
      <c r="B502" t="s">
        <v>339</v>
      </c>
      <c r="C502" s="143" t="str">
        <f>IF(VLOOKUP(D502,Table16[[#All],[Player]:[2024 Card Info]],7,FALSE)&lt;&gt;"",VLOOKUP(D502,Table16[[#All],[Player]:[2024 Card Info]],7,FALSE),"")</f>
        <v>4-3-3</v>
      </c>
      <c r="D502" t="s">
        <v>3922</v>
      </c>
      <c r="E502" s="40">
        <v>32695</v>
      </c>
      <c r="F502" t="s">
        <v>364</v>
      </c>
      <c r="G502" s="102" t="s">
        <v>3515</v>
      </c>
      <c r="H502" t="str">
        <f>IF(ISBLANK(VLOOKUP(TRIM(D502),ALL_SOMIFA!$A$1:$V$2737,8,FALSE)),"",IF(ISERROR(VLOOKUP(TRIM(D502),ALL_SOMIFA!$A$1:$V$2737,8,FALSE))," ",VLOOKUP(TRIM(D502),ALL_SOMIFA!$A$1:$V$2737,8,FALSE)))</f>
        <v/>
      </c>
      <c r="I502" t="str">
        <f>IF(ISBLANK(VLOOKUP(TRIM(D502),ALL_SOMIFA!$A$1:$V$2737,9,FALSE)),"",IF(ISERROR(VLOOKUP(TRIM(D502),ALL_SOMIFA!$A$1:$V$2737,9,FALSE))," ",VLOOKUP(TRIM(D502),ALL_SOMIFA!$A$1:$V$2737,9,FALSE)))</f>
        <v/>
      </c>
      <c r="J502" t="str">
        <f>IF(ISBLANK(VLOOKUP(TRIM(D502),ALL_SOMIFA!$A$1:$V$2737,10,FALSE)),"",IF(ISERROR(VLOOKUP(TRIM(D502),ALL_SOMIFA!$A$1:$V$2737,10,FALSE))," ",VLOOKUP(TRIM(D502),ALL_SOMIFA!$A$1:$V$2737,10,FALSE)))</f>
        <v/>
      </c>
      <c r="K502" t="str">
        <f>IF(ISBLANK(VLOOKUP(TRIM(D502),ALL_SOMIFA!$A$1:$V$2737,11,FALSE)),"",IF(ISERROR(VLOOKUP(TRIM(D502),ALL_SOMIFA!$A$1:$V$2737,11,FALSE))," ",VLOOKUP(TRIM(D502),ALL_SOMIFA!$A$1:$V$2737,11,FALSE)))</f>
        <v/>
      </c>
      <c r="L502" t="str">
        <f>IF(ISBLANK(VLOOKUP(TRIM(D502),ALL_SOMIFA!$A$1:$V$2737,12,FALSE)),"",IF(ISERROR(VLOOKUP(TRIM(D502),ALL_SOMIFA!$A$1:$V$2737,12,FALSE))," ",VLOOKUP(TRIM(D502),ALL_SOMIFA!$A$1:$V$2737,12,FALSE)))</f>
        <v/>
      </c>
      <c r="M502" t="str">
        <f>IF(ISBLANK(VLOOKUP(TRIM(D502),ALL_SOMIFA!$A$1:$V$2737,13,FALSE)),"",IF(ISERROR(VLOOKUP(TRIM(D502),ALL_SOMIFA!$A$1:$V$2737,13,FALSE))," ",VLOOKUP(TRIM(D502),ALL_SOMIFA!$A$1:$V$2737,13,FALSE)))</f>
        <v/>
      </c>
      <c r="N502" t="str">
        <f>IF(ISBLANK(VLOOKUP(TRIM(D502),ALL_SOMIFA!$A$1:$V$2737,14,FALSE)),"",IF(ISERROR(VLOOKUP(TRIM(D502),ALL_SOMIFA!$A$1:$V$2737,14,FALSE))," ",VLOOKUP(TRIM(D502),ALL_SOMIFA!$A$1:$V$2737,14,FALSE)))</f>
        <v/>
      </c>
      <c r="O502" t="str">
        <f>IF(ISBLANK(VLOOKUP(TRIM(D502),ALL_SOMIFA!$A$1:$V$2737,15,FALSE)),"",IF(ISERROR(VLOOKUP(TRIM(D502),ALL_SOMIFA!$A$1:$V$2737,15,FALSE))," ",VLOOKUP(TRIM(D502),ALL_SOMIFA!$A$1:$V$2737,15,FALSE)))</f>
        <v/>
      </c>
      <c r="P502" t="str">
        <f>IF(ISBLANK(VLOOKUP(TRIM(D502),ALL_SOMIFA!$A$1:$V$2737,16,FALSE)),"",IF(ISERROR(VLOOKUP(TRIM(D502),ALL_SOMIFA!$A$1:$V$2737,16,FALSE))," ",VLOOKUP(TRIM(D502),ALL_SOMIFA!$A$1:$V$2737,16,FALSE)))</f>
        <v/>
      </c>
      <c r="Q502" t="str">
        <f>IF(ISBLANK(VLOOKUP(TRIM(D502),ALL_SOMIFA!$A$1:$V$2737,17,FALSE)),"",IF(ISERROR(VLOOKUP(TRIM(D502),ALL_SOMIFA!$A$1:$V$2737,17,FALSE))," ",VLOOKUP(TRIM(D502),ALL_SOMIFA!$A$1:$V$2737,17,FALSE)))</f>
        <v/>
      </c>
      <c r="R502" t="str">
        <f>IF(ISBLANK(VLOOKUP(TRIM(D502),ALL_SOMIFA!$A$1:$V$2737,18,FALSE)),"",IF(ISERROR(VLOOKUP(TRIM(D502),ALL_SOMIFA!$A$1:$V$2737,18,FALSE))," ",VLOOKUP(TRIM(D502),ALL_SOMIFA!$A$1:$V$2737,18,FALSE)))</f>
        <v/>
      </c>
      <c r="S502" t="str">
        <f>IF(ISBLANK(VLOOKUP(TRIM(D502),ALL_SOMIFA!$A$1:$V$2737,19,FALSE)),"",IF(ISERROR(VLOOKUP(TRIM(D502),ALL_SOMIFA!$A$1:$V$2737,19,FALSE))," ",VLOOKUP(TRIM(D502),ALL_SOMIFA!$A$1:$V$2737,19,FALSE)))</f>
        <v/>
      </c>
      <c r="T502" t="str">
        <f>IF(ISBLANK(VLOOKUP(TRIM(D502),ALL_SOMIFA!$A$1:$V$2737,20,FALSE)),"",IF(ISERROR(VLOOKUP(TRIM(D502),ALL_SOMIFA!$A$1:$V$2737,20,FALSE))," ",VLOOKUP(TRIM(D502),ALL_SOMIFA!$A$1:$V$2737,20,FALSE)))</f>
        <v/>
      </c>
      <c r="U502" t="str">
        <f>IF(ISBLANK(VLOOKUP(TRIM(D502),ALL_SOMIFA!$A$1:$V$2737,21,FALSE)),"",IF(ISERROR(VLOOKUP(TRIM(D502),ALL_SOMIFA!$A$1:$V$2737,21,FALSE))," ",VLOOKUP(TRIM(D502),ALL_SOMIFA!$A$1:$V$2737,21,FALSE)))</f>
        <v/>
      </c>
      <c r="V502" t="str">
        <f>IF(ISBLANK(VLOOKUP(TRIM(D502),ALL_SOMIFA!$A$1:$V$2737,22,FALSE)),"",IF(ISERROR(VLOOKUP(TRIM(D502),ALL_SOMIFA!$A$1:$V$2737,22,FALSE))," ",VLOOKUP(TRIM(D502),ALL_SOMIFA!$A$1:$V$2737,22,FALSE)))</f>
        <v/>
      </c>
    </row>
    <row r="503" spans="1:61" s="25" customFormat="1" x14ac:dyDescent="0.35">
      <c r="A503" s="19"/>
      <c r="B503" s="26"/>
      <c r="C503" s="144"/>
      <c r="D503" s="19" t="s">
        <v>1353</v>
      </c>
      <c r="E503" s="27">
        <v>36553</v>
      </c>
      <c r="F503" s="28" t="s">
        <v>134</v>
      </c>
      <c r="G503" s="28" t="s">
        <v>138</v>
      </c>
      <c r="H503" t="s">
        <v>132</v>
      </c>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row>
    <row r="504" spans="1:61" s="19" customFormat="1" x14ac:dyDescent="0.35">
      <c r="C504" s="143"/>
      <c r="E504" s="39"/>
      <c r="H504"/>
      <c r="I504" t="s">
        <v>4284</v>
      </c>
    </row>
    <row r="505" spans="1:61" s="25" customFormat="1" ht="12.75" customHeight="1" x14ac:dyDescent="0.35">
      <c r="A505" s="19" t="s">
        <v>1113</v>
      </c>
      <c r="B505" s="26" t="s">
        <v>452</v>
      </c>
      <c r="C505" s="144" t="str">
        <f>IF(VLOOKUP(D505,Table16[[#All],[Player]:[2024 Card Info]],7,FALSE)&lt;&gt;"",VLOOKUP(D505,Table16[[#All],[Player]:[2024 Card Info]],7,FALSE),"")</f>
        <v>0-0 4-3-0</v>
      </c>
      <c r="D505" s="19" t="s">
        <v>1358</v>
      </c>
      <c r="E505" s="27">
        <v>36411</v>
      </c>
      <c r="F505" s="28" t="s">
        <v>88</v>
      </c>
      <c r="G505" s="28" t="s">
        <v>313</v>
      </c>
      <c r="H505" s="26" t="s">
        <v>147</v>
      </c>
      <c r="I505" s="26" t="s">
        <v>161</v>
      </c>
    </row>
    <row r="506" spans="1:61" s="19" customFormat="1" x14ac:dyDescent="0.35">
      <c r="A506" s="21" t="s">
        <v>1113</v>
      </c>
      <c r="B506" s="21" t="s">
        <v>1315</v>
      </c>
      <c r="C506" s="143" t="str">
        <f>IF(VLOOKUP(D506,Table16[[#All],[Player]:[2024 Card Info]],7,FALSE)&lt;&gt;"",VLOOKUP(D506,Table16[[#All],[Player]:[2024 Card Info]],7,FALSE),"")</f>
        <v>0-0  3-3-0</v>
      </c>
      <c r="D506" s="19" t="s">
        <v>1354</v>
      </c>
      <c r="E506" s="20">
        <v>34458</v>
      </c>
      <c r="F506" s="26" t="s">
        <v>720</v>
      </c>
      <c r="G506" s="30" t="s">
        <v>965</v>
      </c>
      <c r="H506" s="26" t="s">
        <v>156</v>
      </c>
      <c r="I506" s="26" t="s">
        <v>161</v>
      </c>
      <c r="J506" s="21" t="s">
        <v>156</v>
      </c>
      <c r="K506" s="21" t="s">
        <v>460</v>
      </c>
      <c r="L506" s="21" t="s">
        <v>848</v>
      </c>
      <c r="M506" s="19" t="s">
        <v>154</v>
      </c>
      <c r="N506" s="19" t="s">
        <v>147</v>
      </c>
      <c r="O506" s="19" t="s">
        <v>235</v>
      </c>
      <c r="P506" s="30" t="s">
        <v>1355</v>
      </c>
      <c r="S506" s="30"/>
      <c r="V506" s="30"/>
      <c r="Y506" s="30"/>
    </row>
    <row r="507" spans="1:61" x14ac:dyDescent="0.35">
      <c r="A507" s="21"/>
      <c r="B507" s="21"/>
      <c r="C507" s="143"/>
      <c r="D507" s="19" t="s">
        <v>1356</v>
      </c>
      <c r="E507" s="20">
        <v>34856</v>
      </c>
      <c r="F507" s="19" t="s">
        <v>303</v>
      </c>
      <c r="G507" s="19" t="s">
        <v>303</v>
      </c>
      <c r="H507" t="s">
        <v>156</v>
      </c>
      <c r="I507" t="s">
        <v>969</v>
      </c>
      <c r="J507" s="21" t="s">
        <v>153</v>
      </c>
      <c r="K507" s="21" t="s">
        <v>190</v>
      </c>
      <c r="L507" s="21" t="s">
        <v>149</v>
      </c>
      <c r="M507" s="19" t="s">
        <v>154</v>
      </c>
      <c r="N507" s="19" t="s">
        <v>150</v>
      </c>
      <c r="O507" s="19" t="s">
        <v>419</v>
      </c>
      <c r="P507" s="19" t="s">
        <v>225</v>
      </c>
      <c r="Q507" s="19" t="s">
        <v>156</v>
      </c>
      <c r="R507" s="19" t="s">
        <v>190</v>
      </c>
      <c r="S507" s="19" t="s">
        <v>161</v>
      </c>
      <c r="T507" s="19" t="s">
        <v>147</v>
      </c>
      <c r="U507" s="19" t="s">
        <v>190</v>
      </c>
      <c r="V507" s="19" t="s">
        <v>1357</v>
      </c>
      <c r="W507" s="19">
        <v>0</v>
      </c>
      <c r="X507" s="19">
        <v>0</v>
      </c>
      <c r="Y507" s="19">
        <v>0</v>
      </c>
      <c r="Z507" s="19"/>
      <c r="AA507" s="19"/>
      <c r="AB507" s="19"/>
      <c r="AC507" s="19">
        <v>0</v>
      </c>
      <c r="AD507" s="19">
        <v>0</v>
      </c>
      <c r="AE507" s="19">
        <v>0</v>
      </c>
      <c r="AF507" s="19">
        <v>0</v>
      </c>
      <c r="AG507" s="19">
        <v>0</v>
      </c>
      <c r="AH507" s="19">
        <v>0</v>
      </c>
      <c r="AI507" s="19">
        <v>0</v>
      </c>
      <c r="AJ507" s="19">
        <v>0</v>
      </c>
      <c r="AK507" s="19">
        <v>0</v>
      </c>
      <c r="AL507" s="19">
        <v>0</v>
      </c>
      <c r="AM507" s="19">
        <v>0</v>
      </c>
      <c r="AN507" s="19">
        <v>0</v>
      </c>
      <c r="AO507" s="19">
        <v>0</v>
      </c>
      <c r="AP507" s="19">
        <v>0</v>
      </c>
      <c r="AQ507" s="19">
        <v>0</v>
      </c>
      <c r="AR507" s="19">
        <v>0</v>
      </c>
      <c r="AS507" s="19">
        <v>0</v>
      </c>
      <c r="AT507" s="19">
        <v>0</v>
      </c>
      <c r="AU507" s="19"/>
      <c r="AV507" s="19"/>
      <c r="AW507" s="19"/>
      <c r="AX507" s="19"/>
      <c r="AY507" s="19"/>
      <c r="AZ507" s="19"/>
      <c r="BA507" s="19"/>
      <c r="BB507" s="19"/>
      <c r="BC507" s="19"/>
      <c r="BD507" s="19"/>
      <c r="BE507" s="19"/>
      <c r="BF507" s="19"/>
      <c r="BG507" s="19"/>
      <c r="BH507" s="19"/>
      <c r="BI507" s="19"/>
    </row>
    <row r="508" spans="1:61" s="19" customFormat="1" x14ac:dyDescent="0.35">
      <c r="C508" s="143"/>
      <c r="E508" s="39"/>
      <c r="H508"/>
      <c r="I508" t="s">
        <v>4284</v>
      </c>
    </row>
    <row r="509" spans="1:61" ht="12.75" customHeight="1" x14ac:dyDescent="0.35">
      <c r="A509" s="21" t="s">
        <v>211</v>
      </c>
      <c r="B509" s="21" t="s">
        <v>3517</v>
      </c>
      <c r="C509" s="143" t="str">
        <f>IF(VLOOKUP(D509,Table16[[#All],[Player]:[2024 Card Info]],7,FALSE)&lt;&gt;"",VLOOKUP(D509,Table16[[#All],[Player]:[2024 Card Info]],7,FALSE),"")</f>
        <v>5-5</v>
      </c>
      <c r="D509" s="19" t="s">
        <v>1359</v>
      </c>
      <c r="E509" s="20">
        <v>34346</v>
      </c>
      <c r="F509" s="19" t="s">
        <v>1360</v>
      </c>
      <c r="G509" s="19" t="s">
        <v>1361</v>
      </c>
      <c r="H509" s="26" t="s">
        <v>211</v>
      </c>
      <c r="I509" s="26" t="s">
        <v>216</v>
      </c>
      <c r="J509" s="21" t="s">
        <v>211</v>
      </c>
      <c r="K509" s="21" t="s">
        <v>252</v>
      </c>
      <c r="L509" s="21" t="s">
        <v>430</v>
      </c>
      <c r="M509" s="19" t="s">
        <v>201</v>
      </c>
      <c r="N509" s="19" t="s">
        <v>211</v>
      </c>
      <c r="O509" s="19" t="s">
        <v>318</v>
      </c>
      <c r="P509" s="19" t="s">
        <v>875</v>
      </c>
      <c r="Q509" s="19" t="s">
        <v>211</v>
      </c>
      <c r="R509" s="19" t="s">
        <v>252</v>
      </c>
      <c r="S509" s="19" t="s">
        <v>191</v>
      </c>
      <c r="T509" s="19" t="s">
        <v>974</v>
      </c>
      <c r="U509" s="19" t="s">
        <v>252</v>
      </c>
      <c r="V509" s="19" t="s">
        <v>447</v>
      </c>
      <c r="W509" s="19">
        <v>0</v>
      </c>
      <c r="X509" s="19">
        <v>0</v>
      </c>
      <c r="Y509" s="19">
        <v>0</v>
      </c>
      <c r="Z509" s="19">
        <v>0</v>
      </c>
      <c r="AA509" s="19">
        <v>0</v>
      </c>
      <c r="AB509" s="19">
        <v>0</v>
      </c>
      <c r="AC509" s="19">
        <v>0</v>
      </c>
      <c r="AD509" s="19">
        <v>0</v>
      </c>
      <c r="AE509" s="19">
        <v>0</v>
      </c>
      <c r="AF509" s="19">
        <v>0</v>
      </c>
      <c r="AG509" s="19">
        <v>0</v>
      </c>
      <c r="AH509" s="19">
        <v>0</v>
      </c>
      <c r="AI509" s="19">
        <v>0</v>
      </c>
      <c r="AJ509" s="19">
        <v>0</v>
      </c>
      <c r="AK509" s="19">
        <v>0</v>
      </c>
      <c r="AL509" s="19">
        <v>0</v>
      </c>
      <c r="AM509" s="19">
        <v>0</v>
      </c>
      <c r="AN509" s="19">
        <v>0</v>
      </c>
      <c r="AO509" s="19">
        <v>0</v>
      </c>
      <c r="AP509" s="19">
        <v>0</v>
      </c>
      <c r="AQ509" s="19">
        <v>0</v>
      </c>
      <c r="AR509" s="19">
        <v>0</v>
      </c>
      <c r="AS509" s="19">
        <v>0</v>
      </c>
      <c r="AT509" s="19">
        <v>0</v>
      </c>
      <c r="AU509" s="19"/>
      <c r="AV509" s="19"/>
      <c r="AW509" s="19"/>
      <c r="AX509" s="19"/>
      <c r="AY509" s="19"/>
      <c r="AZ509" s="19"/>
      <c r="BA509" s="19"/>
      <c r="BB509" s="19"/>
      <c r="BC509" s="19"/>
      <c r="BD509" s="19"/>
      <c r="BE509" s="19"/>
      <c r="BF509" s="19"/>
      <c r="BG509" s="19"/>
      <c r="BH509" s="19"/>
      <c r="BI509" s="19"/>
    </row>
    <row r="510" spans="1:61" x14ac:dyDescent="0.35">
      <c r="A510" t="s">
        <v>211</v>
      </c>
      <c r="B510" t="s">
        <v>3523</v>
      </c>
      <c r="C510" s="143" t="str">
        <f>IF(VLOOKUP(D510,Table16[[#All],[Player]:[2024 Card Info]],7,FALSE)&lt;&gt;"",VLOOKUP(D510,Table16[[#All],[Player]:[2024 Card Info]],7,FALSE),"")</f>
        <v>5-5</v>
      </c>
      <c r="D510" t="s">
        <v>3699</v>
      </c>
      <c r="E510" s="40">
        <v>37680</v>
      </c>
      <c r="F510" t="s">
        <v>3958</v>
      </c>
      <c r="G510" s="19" t="s">
        <v>5175</v>
      </c>
      <c r="H510" t="str">
        <f>IF(ISBLANK(VLOOKUP(TRIM(D510),ALL_SOMIFA!$A$1:$V$2737,8,FALSE)),"",IF(ISERROR(VLOOKUP(TRIM(D510),ALL_SOMIFA!$A$1:$V$2737,8,FALSE))," ",VLOOKUP(TRIM(D510),ALL_SOMIFA!$A$1:$V$2737,8,FALSE)))</f>
        <v/>
      </c>
      <c r="I510" t="str">
        <f>IF(ISBLANK(VLOOKUP(TRIM(D510),ALL_SOMIFA!$A$1:$V$2737,9,FALSE)),"",IF(ISERROR(VLOOKUP(TRIM(D510),ALL_SOMIFA!$A$1:$V$2737,9,FALSE))," ",VLOOKUP(TRIM(D510),ALL_SOMIFA!$A$1:$V$2737,9,FALSE)))</f>
        <v/>
      </c>
      <c r="J510" t="str">
        <f>IF(ISBLANK(VLOOKUP(TRIM(D510),ALL_SOMIFA!$A$1:$V$2737,10,FALSE)),"",IF(ISERROR(VLOOKUP(TRIM(D510),ALL_SOMIFA!$A$1:$V$2737,10,FALSE))," ",VLOOKUP(TRIM(D510),ALL_SOMIFA!$A$1:$V$2737,10,FALSE)))</f>
        <v/>
      </c>
      <c r="K510" t="str">
        <f>IF(ISBLANK(VLOOKUP(TRIM(D510),ALL_SOMIFA!$A$1:$V$2737,11,FALSE)),"",IF(ISERROR(VLOOKUP(TRIM(D510),ALL_SOMIFA!$A$1:$V$2737,11,FALSE))," ",VLOOKUP(TRIM(D510),ALL_SOMIFA!$A$1:$V$2737,11,FALSE)))</f>
        <v/>
      </c>
      <c r="L510" t="str">
        <f>IF(ISBLANK(VLOOKUP(TRIM(D510),ALL_SOMIFA!$A$1:$V$2737,12,FALSE)),"",IF(ISERROR(VLOOKUP(TRIM(D510),ALL_SOMIFA!$A$1:$V$2737,12,FALSE))," ",VLOOKUP(TRIM(D510),ALL_SOMIFA!$A$1:$V$2737,12,FALSE)))</f>
        <v/>
      </c>
      <c r="M510" t="str">
        <f>IF(ISBLANK(VLOOKUP(TRIM(D510),ALL_SOMIFA!$A$1:$V$2737,13,FALSE)),"",IF(ISERROR(VLOOKUP(TRIM(D510),ALL_SOMIFA!$A$1:$V$2737,13,FALSE))," ",VLOOKUP(TRIM(D510),ALL_SOMIFA!$A$1:$V$2737,13,FALSE)))</f>
        <v/>
      </c>
      <c r="N510" t="str">
        <f>IF(ISBLANK(VLOOKUP(TRIM(D510),ALL_SOMIFA!$A$1:$V$2737,14,FALSE)),"",IF(ISERROR(VLOOKUP(TRIM(D510),ALL_SOMIFA!$A$1:$V$2737,14,FALSE))," ",VLOOKUP(TRIM(D510),ALL_SOMIFA!$A$1:$V$2737,14,FALSE)))</f>
        <v/>
      </c>
      <c r="O510" t="str">
        <f>IF(ISBLANK(VLOOKUP(TRIM(D510),ALL_SOMIFA!$A$1:$V$2737,15,FALSE)),"",IF(ISERROR(VLOOKUP(TRIM(D510),ALL_SOMIFA!$A$1:$V$2737,15,FALSE))," ",VLOOKUP(TRIM(D510),ALL_SOMIFA!$A$1:$V$2737,15,FALSE)))</f>
        <v/>
      </c>
      <c r="P510" t="str">
        <f>IF(ISBLANK(VLOOKUP(TRIM(D510),ALL_SOMIFA!$A$1:$V$2737,16,FALSE)),"",IF(ISERROR(VLOOKUP(TRIM(D510),ALL_SOMIFA!$A$1:$V$2737,16,FALSE))," ",VLOOKUP(TRIM(D510),ALL_SOMIFA!$A$1:$V$2737,16,FALSE)))</f>
        <v/>
      </c>
      <c r="Q510" t="str">
        <f>IF(ISBLANK(VLOOKUP(TRIM(D510),ALL_SOMIFA!$A$1:$V$2737,17,FALSE)),"",IF(ISERROR(VLOOKUP(TRIM(D510),ALL_SOMIFA!$A$1:$V$2737,17,FALSE))," ",VLOOKUP(TRIM(D510),ALL_SOMIFA!$A$1:$V$2737,17,FALSE)))</f>
        <v/>
      </c>
      <c r="R510" t="str">
        <f>IF(ISBLANK(VLOOKUP(TRIM(D510),ALL_SOMIFA!$A$1:$V$2737,18,FALSE)),"",IF(ISERROR(VLOOKUP(TRIM(D510),ALL_SOMIFA!$A$1:$V$2737,18,FALSE))," ",VLOOKUP(TRIM(D510),ALL_SOMIFA!$A$1:$V$2737,18,FALSE)))</f>
        <v/>
      </c>
      <c r="S510" t="str">
        <f>IF(ISBLANK(VLOOKUP(TRIM(D510),ALL_SOMIFA!$A$1:$V$2737,19,FALSE)),"",IF(ISERROR(VLOOKUP(TRIM(D510),ALL_SOMIFA!$A$1:$V$2737,19,FALSE))," ",VLOOKUP(TRIM(D510),ALL_SOMIFA!$A$1:$V$2737,19,FALSE)))</f>
        <v/>
      </c>
      <c r="T510" t="str">
        <f>IF(ISBLANK(VLOOKUP(TRIM(D510),ALL_SOMIFA!$A$1:$V$2737,20,FALSE)),"",IF(ISERROR(VLOOKUP(TRIM(D510),ALL_SOMIFA!$A$1:$V$2737,20,FALSE))," ",VLOOKUP(TRIM(D510),ALL_SOMIFA!$A$1:$V$2737,20,FALSE)))</f>
        <v/>
      </c>
      <c r="U510" t="str">
        <f>IF(ISBLANK(VLOOKUP(TRIM(D510),ALL_SOMIFA!$A$1:$V$2737,21,FALSE)),"",IF(ISERROR(VLOOKUP(TRIM(D510),ALL_SOMIFA!$A$1:$V$2737,21,FALSE))," ",VLOOKUP(TRIM(D510),ALL_SOMIFA!$A$1:$V$2737,21,FALSE)))</f>
        <v/>
      </c>
      <c r="V510" t="str">
        <f>IF(ISBLANK(VLOOKUP(TRIM(D510),ALL_SOMIFA!$A$1:$V$2737,22,FALSE)),"",IF(ISERROR(VLOOKUP(TRIM(D510),ALL_SOMIFA!$A$1:$V$2737,22,FALSE))," ",VLOOKUP(TRIM(D510),ALL_SOMIFA!$A$1:$V$2737,22,FALSE)))</f>
        <v/>
      </c>
    </row>
    <row r="511" spans="1:61" s="19" customFormat="1" ht="12.75" customHeight="1" x14ac:dyDescent="0.35">
      <c r="A511" s="31" t="s">
        <v>2406</v>
      </c>
      <c r="B511" s="32" t="s">
        <v>3522</v>
      </c>
      <c r="C511" s="144" t="str">
        <f>IF(VLOOKUP(D511,Table16[[#All],[Player]:[2024 Card Info]],7,FALSE)&lt;&gt;"",VLOOKUP(D511,Table16[[#All],[Player]:[2024 Card Info]],7,FALSE),"")</f>
        <v>4-4/0-4</v>
      </c>
      <c r="D511" s="19" t="s">
        <v>1362</v>
      </c>
      <c r="E511" s="27">
        <v>36544</v>
      </c>
      <c r="F511" s="28" t="s">
        <v>200</v>
      </c>
      <c r="G511" s="28" t="s">
        <v>200</v>
      </c>
      <c r="H511" s="26" t="s">
        <v>192</v>
      </c>
      <c r="I511" s="26" t="s">
        <v>208</v>
      </c>
      <c r="J511" s="33"/>
      <c r="K511" s="33"/>
      <c r="L511" s="33"/>
      <c r="M511" s="25"/>
      <c r="N511" s="25"/>
      <c r="O511" s="25"/>
      <c r="P511" s="25"/>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row>
    <row r="512" spans="1:61" s="25" customFormat="1" x14ac:dyDescent="0.35">
      <c r="A512" s="21" t="s">
        <v>192</v>
      </c>
      <c r="B512" s="21" t="s">
        <v>441</v>
      </c>
      <c r="C512" s="143" t="str">
        <f>IF(VLOOKUP(D512,Table16[[#All],[Player]:[2024 Card Info]],7,FALSE)&lt;&gt;"",VLOOKUP(D512,Table16[[#All],[Player]:[2024 Card Info]],7,FALSE),"")</f>
        <v>4-4</v>
      </c>
      <c r="D512" s="19" t="s">
        <v>1363</v>
      </c>
      <c r="E512" s="20">
        <v>34180</v>
      </c>
      <c r="F512" s="19" t="s">
        <v>344</v>
      </c>
      <c r="G512" s="19" t="s">
        <v>884</v>
      </c>
      <c r="H512" s="26" t="s">
        <v>177</v>
      </c>
      <c r="I512" s="26" t="s">
        <v>185</v>
      </c>
      <c r="J512" s="21" t="s">
        <v>184</v>
      </c>
      <c r="K512" s="21" t="s">
        <v>421</v>
      </c>
      <c r="L512" s="21" t="s">
        <v>231</v>
      </c>
      <c r="M512" s="19" t="s">
        <v>227</v>
      </c>
      <c r="N512" s="19" t="s">
        <v>1249</v>
      </c>
      <c r="O512" s="19" t="s">
        <v>308</v>
      </c>
      <c r="P512" s="19" t="s">
        <v>1364</v>
      </c>
      <c r="Q512" s="19" t="s">
        <v>1365</v>
      </c>
      <c r="R512" s="19" t="s">
        <v>135</v>
      </c>
      <c r="S512" s="19" t="s">
        <v>1261</v>
      </c>
      <c r="T512" s="19" t="s">
        <v>184</v>
      </c>
      <c r="U512" s="19" t="s">
        <v>135</v>
      </c>
      <c r="V512" s="19" t="s">
        <v>231</v>
      </c>
      <c r="W512" s="19" t="s">
        <v>461</v>
      </c>
      <c r="X512" s="19" t="s">
        <v>135</v>
      </c>
      <c r="Y512" s="19" t="s">
        <v>231</v>
      </c>
      <c r="Z512" s="19"/>
      <c r="AA512" s="19"/>
      <c r="AB512" s="19"/>
      <c r="AC512" s="19">
        <v>0</v>
      </c>
      <c r="AD512" s="19">
        <v>0</v>
      </c>
      <c r="AE512" s="19">
        <v>0</v>
      </c>
      <c r="AF512" s="19">
        <v>0</v>
      </c>
      <c r="AG512" s="19">
        <v>0</v>
      </c>
      <c r="AH512" s="19">
        <v>0</v>
      </c>
      <c r="AI512" s="19">
        <v>0</v>
      </c>
      <c r="AJ512" s="19">
        <v>0</v>
      </c>
      <c r="AK512" s="19">
        <v>0</v>
      </c>
      <c r="AL512" s="19">
        <v>0</v>
      </c>
      <c r="AM512" s="19">
        <v>0</v>
      </c>
      <c r="AN512" s="19">
        <v>0</v>
      </c>
      <c r="AO512" s="19">
        <v>0</v>
      </c>
      <c r="AP512" s="19">
        <v>0</v>
      </c>
      <c r="AQ512" s="19">
        <v>0</v>
      </c>
      <c r="AR512" s="19">
        <v>0</v>
      </c>
      <c r="AS512" s="19">
        <v>0</v>
      </c>
      <c r="AT512" s="19">
        <v>0</v>
      </c>
      <c r="AU512" s="19"/>
      <c r="AV512" s="19"/>
      <c r="AW512" s="19"/>
      <c r="AX512" s="19"/>
      <c r="AY512" s="19"/>
      <c r="AZ512" s="19"/>
      <c r="BA512" s="19"/>
      <c r="BB512" s="19"/>
      <c r="BC512" s="19"/>
      <c r="BD512" s="19"/>
      <c r="BE512" s="19"/>
      <c r="BF512" s="19"/>
      <c r="BG512" s="19"/>
      <c r="BH512" s="19"/>
      <c r="BI512" s="19"/>
    </row>
    <row r="513" spans="1:73" s="19" customFormat="1" x14ac:dyDescent="0.35">
      <c r="A513" s="31" t="s">
        <v>177</v>
      </c>
      <c r="B513" s="31" t="s">
        <v>1124</v>
      </c>
      <c r="C513" s="144" t="str">
        <f>IF(VLOOKUP(D513,Table16[[#All],[Player]:[2024 Card Info]],7,FALSE)&lt;&gt;"",VLOOKUP(D513,Table16[[#All],[Player]:[2024 Card Info]],7,FALSE),"")</f>
        <v>4-3</v>
      </c>
      <c r="D513" s="19" t="s">
        <v>1373</v>
      </c>
      <c r="E513" s="27">
        <v>35642</v>
      </c>
      <c r="F513" s="28" t="s">
        <v>359</v>
      </c>
      <c r="G513" s="30" t="s">
        <v>230</v>
      </c>
      <c r="H513" s="26" t="s">
        <v>459</v>
      </c>
      <c r="I513" s="26" t="s">
        <v>186</v>
      </c>
      <c r="J513" s="33"/>
      <c r="K513" s="33"/>
      <c r="L513" s="3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row>
    <row r="514" spans="1:73" s="25" customFormat="1" x14ac:dyDescent="0.35">
      <c r="A514" s="21" t="s">
        <v>1249</v>
      </c>
      <c r="B514" s="21" t="s">
        <v>271</v>
      </c>
      <c r="C514" s="143" t="str">
        <f>IF(VLOOKUP(D514,Table16[[#All],[Player]:[2024 Card Info]],7,FALSE)&lt;&gt;"",VLOOKUP(D514,Table16[[#All],[Player]:[2024 Card Info]],7,FALSE),"")</f>
        <v>4-2/0-2</v>
      </c>
      <c r="D514" s="19" t="s">
        <v>1374</v>
      </c>
      <c r="E514" s="20">
        <v>34684</v>
      </c>
      <c r="F514" s="19" t="s">
        <v>188</v>
      </c>
      <c r="G514" s="19" t="s">
        <v>1375</v>
      </c>
      <c r="H514" s="26" t="s">
        <v>744</v>
      </c>
      <c r="I514" s="26" t="s">
        <v>231</v>
      </c>
      <c r="J514" s="21" t="s">
        <v>744</v>
      </c>
      <c r="K514" s="21" t="s">
        <v>172</v>
      </c>
      <c r="L514" s="21" t="s">
        <v>231</v>
      </c>
      <c r="M514" s="19" t="s">
        <v>223</v>
      </c>
      <c r="N514" s="19" t="s">
        <v>237</v>
      </c>
      <c r="O514" s="19" t="s">
        <v>151</v>
      </c>
      <c r="P514" s="19" t="s">
        <v>1376</v>
      </c>
      <c r="Q514" s="19" t="s">
        <v>461</v>
      </c>
      <c r="R514" s="19" t="s">
        <v>151</v>
      </c>
      <c r="S514" s="19" t="s">
        <v>186</v>
      </c>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row>
    <row r="515" spans="1:73" s="19" customFormat="1" x14ac:dyDescent="0.35">
      <c r="A515" s="21" t="s">
        <v>2299</v>
      </c>
      <c r="B515" s="21" t="s">
        <v>860</v>
      </c>
      <c r="C515" s="143" t="str">
        <f>IF(VLOOKUP(D515,Table16[[#All],[Player]:[2024 Card Info]],7,FALSE)&lt;&gt;"",VLOOKUP(D515,Table16[[#All],[Player]:[2024 Card Info]],7,FALSE),"")</f>
        <v>0-2/0-2</v>
      </c>
      <c r="D515" s="26" t="s">
        <v>1381</v>
      </c>
      <c r="E515" s="27">
        <v>35075</v>
      </c>
      <c r="F515" s="26" t="s">
        <v>101</v>
      </c>
      <c r="G515" s="26" t="s">
        <v>1132</v>
      </c>
      <c r="H515" s="26" t="s">
        <v>220</v>
      </c>
      <c r="I515" s="26" t="s">
        <v>1130</v>
      </c>
      <c r="J515" s="21" t="s">
        <v>744</v>
      </c>
      <c r="K515" s="21" t="s">
        <v>96</v>
      </c>
      <c r="L515" s="21" t="s">
        <v>231</v>
      </c>
      <c r="M515" s="26" t="s">
        <v>1382</v>
      </c>
      <c r="N515" s="27"/>
      <c r="O515" s="27"/>
      <c r="P515" s="27"/>
      <c r="Q515" s="27"/>
      <c r="R515" s="29"/>
      <c r="S515" s="25"/>
      <c r="T515" s="25"/>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row>
    <row r="516" spans="1:73" s="19" customFormat="1" x14ac:dyDescent="0.35">
      <c r="A516" s="31" t="s">
        <v>205</v>
      </c>
      <c r="B516" s="32" t="s">
        <v>325</v>
      </c>
      <c r="C516" s="144" t="str">
        <f>IF(VLOOKUP(D516,Table16[[#All],[Player]:[2024 Card Info]],7,FALSE)&lt;&gt;"",VLOOKUP(D516,Table16[[#All],[Player]:[2024 Card Info]],7,FALSE),"")</f>
        <v>0-2</v>
      </c>
      <c r="D516" s="19" t="s">
        <v>1372</v>
      </c>
      <c r="E516" s="27">
        <v>36809</v>
      </c>
      <c r="F516" s="28" t="s">
        <v>98</v>
      </c>
      <c r="G516" s="28" t="s">
        <v>98</v>
      </c>
      <c r="H516" s="26" t="s">
        <v>177</v>
      </c>
      <c r="I516" s="26" t="s">
        <v>186</v>
      </c>
      <c r="J516" s="33"/>
      <c r="K516" s="33"/>
      <c r="L516" s="33"/>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row>
    <row r="517" spans="1:73" s="25" customFormat="1" x14ac:dyDescent="0.35">
      <c r="A517" s="21" t="s">
        <v>2299</v>
      </c>
      <c r="B517" s="21" t="s">
        <v>143</v>
      </c>
      <c r="C517" s="143" t="str">
        <f>IF(VLOOKUP(D517,Table16[[#All],[Player]:[2024 Card Info]],7,FALSE)&lt;&gt;"",VLOOKUP(D517,Table16[[#All],[Player]:[2024 Card Info]],7,FALSE),"")</f>
        <v>0-0/0-0</v>
      </c>
      <c r="D517" s="22" t="s">
        <v>1377</v>
      </c>
      <c r="E517" s="23">
        <v>35575</v>
      </c>
      <c r="F517" s="24" t="s">
        <v>125</v>
      </c>
      <c r="G517" s="22" t="s">
        <v>822</v>
      </c>
      <c r="H517" s="26" t="s">
        <v>744</v>
      </c>
      <c r="I517" s="26" t="s">
        <v>231</v>
      </c>
      <c r="J517" s="21" t="s">
        <v>461</v>
      </c>
      <c r="K517" s="21" t="s">
        <v>94</v>
      </c>
      <c r="L517" s="21" t="s">
        <v>186</v>
      </c>
      <c r="BJ517" s="19"/>
      <c r="BK517" s="19"/>
      <c r="BL517" s="19"/>
      <c r="BM517" s="19"/>
      <c r="BN517" s="19"/>
      <c r="BO517" s="19"/>
      <c r="BP517" s="19"/>
      <c r="BQ517" s="19"/>
      <c r="BR517" s="19"/>
      <c r="BS517" s="19"/>
      <c r="BT517" s="19"/>
      <c r="BU517" s="19"/>
    </row>
    <row r="518" spans="1:73" s="19" customFormat="1" ht="12.75" customHeight="1" x14ac:dyDescent="0.35">
      <c r="A518" s="21"/>
      <c r="B518" s="21"/>
      <c r="C518" s="143"/>
      <c r="D518" s="19" t="s">
        <v>1366</v>
      </c>
      <c r="E518" s="20">
        <v>35650</v>
      </c>
      <c r="F518" s="19" t="s">
        <v>140</v>
      </c>
      <c r="G518" s="19" t="s">
        <v>188</v>
      </c>
      <c r="H518" t="s">
        <v>744</v>
      </c>
      <c r="I518" t="s">
        <v>1133</v>
      </c>
      <c r="J518" s="21" t="s">
        <v>234</v>
      </c>
      <c r="K518" s="21" t="s">
        <v>158</v>
      </c>
      <c r="L518" s="21" t="s">
        <v>1367</v>
      </c>
      <c r="M518" s="19" t="s">
        <v>855</v>
      </c>
      <c r="N518" s="19" t="s">
        <v>211</v>
      </c>
      <c r="O518" s="19" t="s">
        <v>285</v>
      </c>
      <c r="P518" s="19" t="s">
        <v>225</v>
      </c>
      <c r="Q518" s="19" t="s">
        <v>220</v>
      </c>
      <c r="R518" s="19" t="s">
        <v>158</v>
      </c>
      <c r="S518" s="19" t="s">
        <v>166</v>
      </c>
      <c r="T518" s="19" t="s">
        <v>459</v>
      </c>
      <c r="U518" s="19" t="s">
        <v>158</v>
      </c>
      <c r="V518" s="19" t="s">
        <v>148</v>
      </c>
      <c r="W518" s="19">
        <v>0</v>
      </c>
      <c r="X518" s="19">
        <v>0</v>
      </c>
      <c r="Y518" s="19">
        <v>0</v>
      </c>
      <c r="AC518" s="19">
        <v>0</v>
      </c>
      <c r="AD518" s="19">
        <v>0</v>
      </c>
      <c r="AE518" s="19">
        <v>0</v>
      </c>
      <c r="AF518" s="19">
        <v>0</v>
      </c>
      <c r="AG518" s="19">
        <v>0</v>
      </c>
      <c r="AH518" s="19">
        <v>0</v>
      </c>
      <c r="AI518" s="19">
        <v>0</v>
      </c>
      <c r="AJ518" s="19">
        <v>0</v>
      </c>
      <c r="AK518" s="19">
        <v>0</v>
      </c>
      <c r="AL518" s="19">
        <v>0</v>
      </c>
      <c r="AM518" s="19">
        <v>0</v>
      </c>
      <c r="AN518" s="19">
        <v>0</v>
      </c>
      <c r="AO518" s="19">
        <v>0</v>
      </c>
      <c r="AP518" s="19">
        <v>0</v>
      </c>
      <c r="AQ518" s="19">
        <v>0</v>
      </c>
      <c r="AR518" s="19">
        <v>0</v>
      </c>
      <c r="AS518" s="19">
        <v>0</v>
      </c>
      <c r="AT518" s="19">
        <v>0</v>
      </c>
    </row>
    <row r="519" spans="1:73" s="19" customFormat="1" x14ac:dyDescent="0.35">
      <c r="C519" s="143"/>
      <c r="E519" s="39"/>
      <c r="H519"/>
      <c r="I519" t="s">
        <v>4284</v>
      </c>
    </row>
    <row r="520" spans="1:73" s="19" customFormat="1" x14ac:dyDescent="0.35">
      <c r="A520" s="21" t="s">
        <v>211</v>
      </c>
      <c r="B520" s="21" t="s">
        <v>308</v>
      </c>
      <c r="C520" s="143" t="str">
        <f>IF(VLOOKUP(D520,Table16[[#All],[Player]:[2024 Card Info]],7,FALSE)&lt;&gt;"",VLOOKUP(D520,Table16[[#All],[Player]:[2024 Card Info]],7,FALSE),"")</f>
        <v>5-2</v>
      </c>
      <c r="D520" s="26" t="s">
        <v>1386</v>
      </c>
      <c r="E520" s="27">
        <v>35706</v>
      </c>
      <c r="F520" s="26" t="s">
        <v>566</v>
      </c>
      <c r="G520" s="26" t="s">
        <v>349</v>
      </c>
      <c r="H520" s="26" t="s">
        <v>242</v>
      </c>
      <c r="I520" s="26" t="s">
        <v>168</v>
      </c>
      <c r="J520" s="21" t="s">
        <v>250</v>
      </c>
      <c r="K520" s="21" t="s">
        <v>135</v>
      </c>
      <c r="L520" s="21" t="s">
        <v>231</v>
      </c>
      <c r="M520" s="26" t="s">
        <v>484</v>
      </c>
      <c r="N520" s="27"/>
      <c r="O520" s="27"/>
      <c r="P520" s="27"/>
      <c r="Q520" s="27"/>
      <c r="R520" s="29"/>
      <c r="S520" s="25"/>
      <c r="T520" s="25"/>
      <c r="U520" s="25"/>
      <c r="V520" s="25"/>
      <c r="W520" s="25"/>
      <c r="X520" s="25"/>
      <c r="Y520" s="25"/>
      <c r="Z520" s="25"/>
      <c r="AA520" s="25"/>
      <c r="AB520" s="25"/>
      <c r="AC520" s="25"/>
      <c r="AD520" s="25"/>
      <c r="AE520" s="25"/>
      <c r="AF520" s="25"/>
      <c r="AG520" s="25"/>
      <c r="AH520" s="25"/>
      <c r="AI520" s="25"/>
      <c r="AJ520" s="25"/>
      <c r="AK520" s="25"/>
      <c r="AL520" s="25"/>
      <c r="AM520" s="25"/>
      <c r="AN520" s="25"/>
      <c r="AO520" s="25"/>
      <c r="AP520" s="25"/>
      <c r="AQ520" s="25"/>
      <c r="AR520" s="25"/>
      <c r="AS520" s="25"/>
      <c r="AT520" s="25"/>
      <c r="AU520" s="25"/>
      <c r="AV520" s="25"/>
      <c r="AW520" s="25"/>
      <c r="AX520" s="25"/>
      <c r="AY520" s="25"/>
      <c r="AZ520" s="25"/>
      <c r="BA520" s="25"/>
      <c r="BB520" s="25"/>
      <c r="BC520" s="25"/>
      <c r="BD520" s="25"/>
      <c r="BE520" s="25"/>
      <c r="BF520" s="25"/>
      <c r="BG520" s="25"/>
      <c r="BH520" s="25"/>
      <c r="BI520" s="25"/>
    </row>
    <row r="521" spans="1:73" s="19" customFormat="1" ht="12.75" customHeight="1" x14ac:dyDescent="0.35">
      <c r="A521" s="44" t="s">
        <v>3070</v>
      </c>
      <c r="B521" s="44" t="s">
        <v>3525</v>
      </c>
      <c r="C521" s="143" t="str">
        <f>IF(VLOOKUP(D521,Table16[[#All],[Player]:[2024 Card Info]],7,FALSE)&lt;&gt;"",VLOOKUP(D521,Table16[[#All],[Player]:[2024 Card Info]],7,FALSE),"")</f>
        <v>5/5-3</v>
      </c>
      <c r="D521" s="19" t="s">
        <v>1383</v>
      </c>
      <c r="E521" s="20">
        <v>34879</v>
      </c>
      <c r="F521" s="19" t="s">
        <v>140</v>
      </c>
      <c r="G521" s="19" t="s">
        <v>140</v>
      </c>
      <c r="H521" s="26" t="s">
        <v>243</v>
      </c>
      <c r="I521" s="26" t="s">
        <v>178</v>
      </c>
      <c r="J521" s="44" t="s">
        <v>267</v>
      </c>
      <c r="K521" s="44" t="s">
        <v>123</v>
      </c>
      <c r="L521" s="44" t="s">
        <v>1384</v>
      </c>
      <c r="M521" s="19" t="s">
        <v>1385</v>
      </c>
      <c r="N521" s="19" t="s">
        <v>242</v>
      </c>
      <c r="O521" s="19" t="s">
        <v>123</v>
      </c>
      <c r="P521" s="19" t="s">
        <v>487</v>
      </c>
      <c r="Q521" s="19" t="s">
        <v>253</v>
      </c>
      <c r="R521" s="19" t="s">
        <v>123</v>
      </c>
      <c r="S521" s="19" t="s">
        <v>1145</v>
      </c>
      <c r="T521" s="19" t="s">
        <v>273</v>
      </c>
      <c r="U521" s="19" t="s">
        <v>123</v>
      </c>
      <c r="V521" s="19" t="s">
        <v>178</v>
      </c>
      <c r="W521" s="19">
        <v>0</v>
      </c>
      <c r="X521" s="19">
        <v>0</v>
      </c>
      <c r="Y521" s="19">
        <v>0</v>
      </c>
      <c r="AC521" s="19">
        <v>0</v>
      </c>
      <c r="AD521" s="19">
        <v>0</v>
      </c>
      <c r="AE521" s="19">
        <v>0</v>
      </c>
      <c r="AF521" s="19">
        <v>0</v>
      </c>
      <c r="AG521" s="19">
        <v>0</v>
      </c>
      <c r="AH521" s="19">
        <v>0</v>
      </c>
      <c r="AI521" s="19">
        <v>0</v>
      </c>
      <c r="AJ521" s="19">
        <v>0</v>
      </c>
      <c r="AK521" s="19">
        <v>0</v>
      </c>
      <c r="AL521" s="19">
        <v>0</v>
      </c>
      <c r="AM521" s="19">
        <v>0</v>
      </c>
      <c r="AN521" s="19">
        <v>0</v>
      </c>
      <c r="AO521" s="19">
        <v>0</v>
      </c>
      <c r="AP521" s="19">
        <v>0</v>
      </c>
      <c r="AQ521" s="19">
        <v>0</v>
      </c>
      <c r="AR521" s="19">
        <v>0</v>
      </c>
      <c r="AS521" s="19">
        <v>0</v>
      </c>
      <c r="AT521" s="19">
        <v>0</v>
      </c>
    </row>
    <row r="522" spans="1:73" x14ac:dyDescent="0.35">
      <c r="A522" t="s">
        <v>2632</v>
      </c>
      <c r="B522" t="s">
        <v>109</v>
      </c>
      <c r="C522" s="143" t="str">
        <f>IF(VLOOKUP(D522,Table16[[#All],[Player]:[2024 Card Info]],7,FALSE)&lt;&gt;"",VLOOKUP(D522,Table16[[#All],[Player]:[2024 Card Info]],7,FALSE),"")</f>
        <v>4/4-1</v>
      </c>
      <c r="D522" t="s">
        <v>3642</v>
      </c>
      <c r="E522" s="40">
        <v>35186</v>
      </c>
      <c r="F522" t="s">
        <v>996</v>
      </c>
      <c r="G522" s="19" t="s">
        <v>5380</v>
      </c>
      <c r="H522" t="str">
        <f>IF(ISBLANK(VLOOKUP(TRIM(D522),ALL_SOMIFA!$A$1:$V$2737,8,FALSE)),"",IF(ISERROR(VLOOKUP(TRIM(D522),ALL_SOMIFA!$A$1:$V$2737,8,FALSE))," ",VLOOKUP(TRIM(D522),ALL_SOMIFA!$A$1:$V$2737,8,FALSE)))</f>
        <v/>
      </c>
      <c r="I522" t="str">
        <f>IF(ISBLANK(VLOOKUP(TRIM(D522),ALL_SOMIFA!$A$1:$V$2737,9,FALSE)),"",IF(ISERROR(VLOOKUP(TRIM(D522),ALL_SOMIFA!$A$1:$V$2737,9,FALSE))," ",VLOOKUP(TRIM(D522),ALL_SOMIFA!$A$1:$V$2737,9,FALSE)))</f>
        <v/>
      </c>
      <c r="J522" t="str">
        <f>IF(ISBLANK(VLOOKUP(TRIM(D522),ALL_SOMIFA!$A$1:$V$2737,10,FALSE)),"",IF(ISERROR(VLOOKUP(TRIM(D522),ALL_SOMIFA!$A$1:$V$2737,10,FALSE))," ",VLOOKUP(TRIM(D522),ALL_SOMIFA!$A$1:$V$2737,10,FALSE)))</f>
        <v/>
      </c>
      <c r="K522" t="str">
        <f>IF(ISBLANK(VLOOKUP(TRIM(D522),ALL_SOMIFA!$A$1:$V$2737,11,FALSE)),"",IF(ISERROR(VLOOKUP(TRIM(D522),ALL_SOMIFA!$A$1:$V$2737,11,FALSE))," ",VLOOKUP(TRIM(D522),ALL_SOMIFA!$A$1:$V$2737,11,FALSE)))</f>
        <v>OLB</v>
      </c>
      <c r="L522" t="str">
        <f>IF(ISBLANK(VLOOKUP(TRIM(D522),ALL_SOMIFA!$A$1:$V$2737,12,FALSE)),"",IF(ISERROR(VLOOKUP(TRIM(D522),ALL_SOMIFA!$A$1:$V$2737,12,FALSE))," ",VLOOKUP(TRIM(D522),ALL_SOMIFA!$A$1:$V$2737,12,FALSE)))</f>
        <v>ATL</v>
      </c>
      <c r="M522" t="str">
        <f>IF(ISBLANK(VLOOKUP(TRIM(D522),ALL_SOMIFA!$A$1:$V$2737,13,FALSE)),"",IF(ISERROR(VLOOKUP(TRIM(D522),ALL_SOMIFA!$A$1:$V$2737,13,FALSE))," ",VLOOKUP(TRIM(D522),ALL_SOMIFA!$A$1:$V$2737,13,FALSE)))</f>
        <v>00-0</v>
      </c>
      <c r="N522" t="str">
        <f>IF(ISBLANK(VLOOKUP(TRIM(D522),ALL_SOMIFA!$A$1:$V$2737,14,FALSE)),"",IF(ISERROR(VLOOKUP(TRIM(D522),ALL_SOMIFA!$A$1:$V$2737,14,FALSE))," ",VLOOKUP(TRIM(D522),ALL_SOMIFA!$A$1:$V$2737,14,FALSE)))</f>
        <v/>
      </c>
      <c r="O522" t="str">
        <f>IF(ISBLANK(VLOOKUP(TRIM(D522),ALL_SOMIFA!$A$1:$V$2737,15,FALSE)),"",IF(ISERROR(VLOOKUP(TRIM(D522),ALL_SOMIFA!$A$1:$V$2737,15,FALSE))," ",VLOOKUP(TRIM(D522),ALL_SOMIFA!$A$1:$V$2737,15,FALSE)))</f>
        <v/>
      </c>
      <c r="P522" t="str">
        <f>IF(ISBLANK(VLOOKUP(TRIM(D522),ALL_SOMIFA!$A$1:$V$2737,16,FALSE)),"",IF(ISERROR(VLOOKUP(TRIM(D522),ALL_SOMIFA!$A$1:$V$2737,16,FALSE))," ",VLOOKUP(TRIM(D522),ALL_SOMIFA!$A$1:$V$2737,16,FALSE)))</f>
        <v/>
      </c>
      <c r="Q522" t="str">
        <f>IF(ISBLANK(VLOOKUP(TRIM(D522),ALL_SOMIFA!$A$1:$V$2737,17,FALSE)),"",IF(ISERROR(VLOOKUP(TRIM(D522),ALL_SOMIFA!$A$1:$V$2737,17,FALSE))," ",VLOOKUP(TRIM(D522),ALL_SOMIFA!$A$1:$V$2737,17,FALSE)))</f>
        <v/>
      </c>
      <c r="R522" t="str">
        <f>IF(ISBLANK(VLOOKUP(TRIM(D522),ALL_SOMIFA!$A$1:$V$2737,18,FALSE)),"",IF(ISERROR(VLOOKUP(TRIM(D522),ALL_SOMIFA!$A$1:$V$2737,18,FALSE))," ",VLOOKUP(TRIM(D522),ALL_SOMIFA!$A$1:$V$2737,18,FALSE)))</f>
        <v/>
      </c>
      <c r="S522" t="str">
        <f>IF(ISBLANK(VLOOKUP(TRIM(D522),ALL_SOMIFA!$A$1:$V$2737,19,FALSE)),"",IF(ISERROR(VLOOKUP(TRIM(D522),ALL_SOMIFA!$A$1:$V$2737,19,FALSE))," ",VLOOKUP(TRIM(D522),ALL_SOMIFA!$A$1:$V$2737,19,FALSE)))</f>
        <v/>
      </c>
      <c r="T522" t="str">
        <f>IF(ISBLANK(VLOOKUP(TRIM(D522),ALL_SOMIFA!$A$1:$V$2737,20,FALSE)),"",IF(ISERROR(VLOOKUP(TRIM(D522),ALL_SOMIFA!$A$1:$V$2737,20,FALSE))," ",VLOOKUP(TRIM(D522),ALL_SOMIFA!$A$1:$V$2737,20,FALSE)))</f>
        <v/>
      </c>
      <c r="U522" t="str">
        <f>IF(ISBLANK(VLOOKUP(TRIM(D522),ALL_SOMIFA!$A$1:$V$2737,21,FALSE)),"",IF(ISERROR(VLOOKUP(TRIM(D522),ALL_SOMIFA!$A$1:$V$2737,21,FALSE))," ",VLOOKUP(TRIM(D522),ALL_SOMIFA!$A$1:$V$2737,21,FALSE)))</f>
        <v/>
      </c>
      <c r="V522" t="str">
        <f>IF(ISBLANK(VLOOKUP(TRIM(D522),ALL_SOMIFA!$A$1:$V$2737,22,FALSE)),"",IF(ISERROR(VLOOKUP(TRIM(D522),ALL_SOMIFA!$A$1:$V$2737,22,FALSE))," ",VLOOKUP(TRIM(D522),ALL_SOMIFA!$A$1:$V$2737,22,FALSE)))</f>
        <v/>
      </c>
    </row>
    <row r="523" spans="1:73" x14ac:dyDescent="0.35">
      <c r="A523" s="18" t="s">
        <v>243</v>
      </c>
      <c r="B523" s="18" t="s">
        <v>3530</v>
      </c>
      <c r="C523" s="143" t="str">
        <f>IF(VLOOKUP(D523,Table16[[#All],[Player]:[2024 Card Info]],7,FALSE)&lt;&gt;"",VLOOKUP(D523,Table16[[#All],[Player]:[2024 Card Info]],7,FALSE),"")</f>
        <v>4-1</v>
      </c>
      <c r="D523" s="22" t="s">
        <v>1689</v>
      </c>
      <c r="E523" s="23">
        <v>36537</v>
      </c>
      <c r="F523" s="24" t="s">
        <v>1690</v>
      </c>
      <c r="G523" s="22" t="s">
        <v>84</v>
      </c>
      <c r="H523" s="26" t="s">
        <v>491</v>
      </c>
      <c r="I523" s="26" t="s">
        <v>576</v>
      </c>
      <c r="J523" s="18" t="s">
        <v>258</v>
      </c>
      <c r="K523" s="18" t="s">
        <v>151</v>
      </c>
      <c r="L523" s="18" t="s">
        <v>231</v>
      </c>
      <c r="M523" s="25"/>
      <c r="N523" s="25"/>
      <c r="O523" s="25"/>
      <c r="P523" s="25"/>
      <c r="Q523" s="25"/>
      <c r="R523" s="25"/>
      <c r="S523" s="25"/>
      <c r="T523" s="25"/>
      <c r="U523" s="25"/>
      <c r="V523" s="25"/>
      <c r="W523" s="25"/>
      <c r="X523" s="25"/>
      <c r="Y523" s="25"/>
      <c r="Z523" s="25"/>
      <c r="AA523" s="25"/>
      <c r="AB523" s="25"/>
      <c r="AC523" s="25"/>
      <c r="AD523" s="25"/>
      <c r="AE523" s="25"/>
      <c r="AF523" s="25"/>
      <c r="AG523" s="25"/>
      <c r="AH523" s="25"/>
      <c r="AI523" s="25"/>
      <c r="AJ523" s="25"/>
      <c r="AK523" s="25"/>
      <c r="AL523" s="25"/>
      <c r="AM523" s="25"/>
      <c r="AN523" s="25"/>
      <c r="AO523" s="25"/>
      <c r="AP523" s="25"/>
      <c r="AQ523" s="25"/>
      <c r="AR523" s="25"/>
      <c r="AS523" s="25"/>
      <c r="AT523" s="25"/>
      <c r="AU523" s="25"/>
      <c r="AV523" s="25"/>
      <c r="AW523" s="25"/>
      <c r="AX523" s="25"/>
      <c r="AY523" s="25"/>
      <c r="AZ523" s="25"/>
      <c r="BA523" s="25"/>
      <c r="BB523" s="25"/>
      <c r="BC523" s="25"/>
      <c r="BD523" s="25"/>
      <c r="BE523" s="25"/>
      <c r="BF523" s="25"/>
    </row>
    <row r="524" spans="1:73" s="19" customFormat="1" x14ac:dyDescent="0.35">
      <c r="A524" s="21" t="s">
        <v>220</v>
      </c>
      <c r="B524" s="21" t="s">
        <v>1124</v>
      </c>
      <c r="C524" s="143" t="str">
        <f>IF(VLOOKUP(D524,Table16[[#All],[Player]:[2024 Card Info]],7,FALSE)&lt;&gt;"",VLOOKUP(D524,Table16[[#All],[Player]:[2024 Card Info]],7,FALSE),"")</f>
        <v>0-1</v>
      </c>
      <c r="D524" s="19" t="s">
        <v>1394</v>
      </c>
      <c r="E524" s="20">
        <v>35193</v>
      </c>
      <c r="F524" s="28" t="s">
        <v>303</v>
      </c>
      <c r="G524" s="28" t="s">
        <v>210</v>
      </c>
      <c r="H524" s="26" t="s">
        <v>273</v>
      </c>
      <c r="I524" s="26" t="s">
        <v>186</v>
      </c>
      <c r="J524" s="21" t="s">
        <v>258</v>
      </c>
      <c r="K524" s="21" t="s">
        <v>274</v>
      </c>
      <c r="L524" s="21" t="s">
        <v>227</v>
      </c>
      <c r="M524" s="19" t="s">
        <v>227</v>
      </c>
      <c r="N524" s="19" t="s">
        <v>1395</v>
      </c>
      <c r="O524" s="19" t="s">
        <v>318</v>
      </c>
      <c r="P524" s="37" t="str">
        <f>IF(ISERROR(VLOOKUP(TRIM(D524),#REF!,8,FALSE())),"",VLOOKUP(TRIM(D524),#REF!,8,FALSE()))</f>
        <v/>
      </c>
      <c r="Q524" s="25"/>
      <c r="R524" s="25"/>
      <c r="S524" s="25"/>
      <c r="T524" s="25"/>
      <c r="U524" s="25"/>
      <c r="V524" s="25"/>
      <c r="W524" s="25"/>
      <c r="X524" s="25"/>
      <c r="Y524" s="25"/>
      <c r="Z524" s="25"/>
      <c r="AA524" s="25"/>
      <c r="AB524" s="25"/>
      <c r="AC524" s="25"/>
      <c r="AD524" s="25"/>
      <c r="AE524" s="25"/>
      <c r="AF524" s="25"/>
      <c r="AG524" s="25"/>
      <c r="AH524" s="25"/>
      <c r="AI524" s="25"/>
      <c r="AJ524" s="25"/>
      <c r="AK524" s="25"/>
      <c r="AL524" s="25"/>
      <c r="AM524" s="25"/>
      <c r="AN524" s="25"/>
      <c r="AO524" s="25"/>
      <c r="AP524" s="25"/>
      <c r="AQ524" s="25"/>
      <c r="AR524" s="25"/>
      <c r="AS524" s="25"/>
      <c r="AT524" s="25"/>
      <c r="AU524" s="25"/>
      <c r="AV524" s="25"/>
      <c r="AW524" s="25"/>
      <c r="AX524" s="25"/>
      <c r="AY524" s="25"/>
      <c r="AZ524" s="25"/>
      <c r="BA524" s="25"/>
      <c r="BB524" s="25"/>
      <c r="BC524" s="25"/>
      <c r="BD524" s="25"/>
      <c r="BE524" s="25"/>
      <c r="BF524" s="25"/>
      <c r="BG524" s="25"/>
      <c r="BH524" s="25"/>
      <c r="BI524" s="25"/>
      <c r="BJ524" s="25"/>
      <c r="BK524" s="25"/>
      <c r="BL524" s="25"/>
      <c r="BM524" s="25"/>
      <c r="BN524" s="25"/>
      <c r="BO524" s="25"/>
      <c r="BP524" s="25"/>
      <c r="BQ524" s="25"/>
      <c r="BR524" s="25"/>
      <c r="BS524" s="25"/>
      <c r="BT524" s="25"/>
      <c r="BU524" s="25"/>
    </row>
    <row r="525" spans="1:73" x14ac:dyDescent="0.35">
      <c r="A525" s="31" t="s">
        <v>270</v>
      </c>
      <c r="B525" s="32" t="s">
        <v>500</v>
      </c>
      <c r="C525" s="144" t="str">
        <f>IF(VLOOKUP(D525,Table16[[#All],[Player]:[2024 Card Info]],7,FALSE)&lt;&gt;"",VLOOKUP(D525,Table16[[#All],[Player]:[2024 Card Info]],7,FALSE),"")</f>
        <v>0-0</v>
      </c>
      <c r="D525" s="19" t="s">
        <v>1391</v>
      </c>
      <c r="E525" s="27">
        <v>36561</v>
      </c>
      <c r="F525" s="28" t="s">
        <v>391</v>
      </c>
      <c r="G525" s="28" t="s">
        <v>134</v>
      </c>
      <c r="H525" s="26" t="s">
        <v>273</v>
      </c>
      <c r="I525" s="26" t="s">
        <v>264</v>
      </c>
      <c r="J525" s="33"/>
      <c r="K525" s="33"/>
      <c r="L525" s="33"/>
    </row>
    <row r="526" spans="1:73" s="19" customFormat="1" x14ac:dyDescent="0.35">
      <c r="A526" s="21" t="s">
        <v>220</v>
      </c>
      <c r="B526" s="21" t="s">
        <v>81</v>
      </c>
      <c r="C526" s="143" t="str">
        <f>IF(VLOOKUP(D526,Table16[[#All],[Player]:[2024 Card Info]],7,FALSE)&lt;&gt;"",VLOOKUP(D526,Table16[[#All],[Player]:[2024 Card Info]],7,FALSE),"")</f>
        <v>0-0</v>
      </c>
      <c r="D526" s="26" t="s">
        <v>1392</v>
      </c>
      <c r="E526" s="27">
        <v>35253</v>
      </c>
      <c r="F526" s="26" t="s">
        <v>361</v>
      </c>
      <c r="G526" s="26" t="s">
        <v>458</v>
      </c>
      <c r="H526" s="26" t="s">
        <v>250</v>
      </c>
      <c r="I526" s="26" t="s">
        <v>231</v>
      </c>
      <c r="J526" s="21" t="s">
        <v>258</v>
      </c>
      <c r="K526" s="21" t="s">
        <v>86</v>
      </c>
      <c r="L526" s="21" t="s">
        <v>289</v>
      </c>
      <c r="M526" s="26" t="s">
        <v>231</v>
      </c>
      <c r="N526" s="27"/>
      <c r="O526" s="27"/>
      <c r="P526" s="27"/>
      <c r="Q526" s="27"/>
      <c r="R526" s="29"/>
      <c r="S526" s="25"/>
      <c r="T526" s="25"/>
      <c r="U526" s="25"/>
      <c r="V526" s="25"/>
      <c r="W526" s="25"/>
      <c r="X526" s="25"/>
      <c r="Y526" s="25"/>
      <c r="Z526" s="25"/>
      <c r="AA526" s="25"/>
      <c r="AB526" s="25"/>
      <c r="AC526" s="25"/>
      <c r="AD526" s="25"/>
      <c r="AE526" s="25"/>
      <c r="AF526" s="25"/>
      <c r="AG526" s="25"/>
      <c r="AH526" s="25"/>
      <c r="AI526" s="25"/>
      <c r="AJ526" s="25"/>
      <c r="AK526" s="25"/>
      <c r="AL526" s="25"/>
      <c r="AM526" s="25"/>
      <c r="AN526" s="25"/>
      <c r="AO526" s="25"/>
      <c r="AP526" s="25"/>
      <c r="AQ526" s="25"/>
      <c r="AR526" s="25"/>
      <c r="AS526" s="25"/>
      <c r="AT526" s="25"/>
      <c r="AU526" s="25"/>
      <c r="AV526" s="25"/>
      <c r="AW526" s="25"/>
      <c r="AX526" s="25"/>
      <c r="AY526" s="25"/>
      <c r="AZ526" s="25"/>
      <c r="BA526" s="25"/>
      <c r="BB526" s="25"/>
      <c r="BC526" s="25"/>
      <c r="BD526" s="25"/>
      <c r="BE526" s="25"/>
      <c r="BF526" s="25"/>
      <c r="BG526" s="25"/>
      <c r="BH526" s="25"/>
      <c r="BI526" s="25"/>
    </row>
    <row r="527" spans="1:73" s="19" customFormat="1" x14ac:dyDescent="0.35">
      <c r="A527" s="21"/>
      <c r="B527" s="21"/>
      <c r="C527" s="143"/>
      <c r="E527" s="20"/>
      <c r="H527"/>
      <c r="I527"/>
      <c r="J527" s="21"/>
      <c r="K527" s="21"/>
      <c r="L527" s="21"/>
    </row>
    <row r="528" spans="1:73" s="19" customFormat="1" ht="12.75" customHeight="1" x14ac:dyDescent="0.35">
      <c r="A528" s="21" t="s">
        <v>654</v>
      </c>
      <c r="B528" s="21" t="s">
        <v>441</v>
      </c>
      <c r="C528" s="143" t="str">
        <f>IF(VLOOKUP(D528,Table16[[#All],[Player]:[2024 Card Info]],7,FALSE)&lt;&gt;"",VLOOKUP(D528,Table16[[#All],[Player]:[2024 Card Info]],7,FALSE),"")</f>
        <v>45-4</v>
      </c>
      <c r="D528" s="19" t="s">
        <v>1398</v>
      </c>
      <c r="E528" s="20">
        <v>32519</v>
      </c>
      <c r="F528" s="19" t="s">
        <v>1399</v>
      </c>
      <c r="G528" s="19" t="s">
        <v>164</v>
      </c>
      <c r="H528" s="26" t="s">
        <v>654</v>
      </c>
      <c r="I528" s="26" t="s">
        <v>3393</v>
      </c>
      <c r="J528" s="21" t="s">
        <v>654</v>
      </c>
      <c r="K528" s="21" t="s">
        <v>274</v>
      </c>
      <c r="L528" s="21" t="s">
        <v>1400</v>
      </c>
      <c r="M528" s="19" t="s">
        <v>1401</v>
      </c>
      <c r="N528" s="19" t="s">
        <v>648</v>
      </c>
      <c r="O528" s="19" t="s">
        <v>441</v>
      </c>
      <c r="P528" s="19" t="s">
        <v>1402</v>
      </c>
      <c r="Q528" s="19" t="s">
        <v>648</v>
      </c>
      <c r="R528" s="19" t="s">
        <v>274</v>
      </c>
      <c r="S528" s="19" t="s">
        <v>1403</v>
      </c>
      <c r="T528" s="19" t="s">
        <v>648</v>
      </c>
      <c r="U528" s="19" t="s">
        <v>274</v>
      </c>
      <c r="V528" s="19" t="s">
        <v>1404</v>
      </c>
      <c r="W528" s="19" t="s">
        <v>311</v>
      </c>
      <c r="X528" s="19" t="s">
        <v>165</v>
      </c>
      <c r="Y528" s="19" t="s">
        <v>1405</v>
      </c>
      <c r="Z528" s="19" t="s">
        <v>292</v>
      </c>
      <c r="AA528" s="19" t="s">
        <v>460</v>
      </c>
      <c r="AB528" s="19" t="s">
        <v>1020</v>
      </c>
      <c r="AC528" s="19" t="s">
        <v>311</v>
      </c>
      <c r="AD528" s="19" t="s">
        <v>165</v>
      </c>
      <c r="AE528" s="19" t="s">
        <v>1406</v>
      </c>
      <c r="AF528" s="19" t="s">
        <v>311</v>
      </c>
      <c r="AG528" s="19" t="s">
        <v>165</v>
      </c>
      <c r="AH528" s="19" t="s">
        <v>1406</v>
      </c>
      <c r="AI528" s="19" t="s">
        <v>311</v>
      </c>
      <c r="AJ528" s="19" t="s">
        <v>165</v>
      </c>
      <c r="AK528" s="19" t="s">
        <v>775</v>
      </c>
      <c r="AL528" s="19" t="s">
        <v>304</v>
      </c>
      <c r="AM528" s="19" t="s">
        <v>165</v>
      </c>
      <c r="AN528" s="19" t="s">
        <v>231</v>
      </c>
      <c r="AO528" s="19">
        <v>0</v>
      </c>
      <c r="AP528" s="19">
        <v>0</v>
      </c>
      <c r="AQ528" s="19">
        <v>0</v>
      </c>
      <c r="AR528" s="19">
        <v>0</v>
      </c>
      <c r="AS528" s="19">
        <v>0</v>
      </c>
      <c r="AT528" s="19">
        <v>0</v>
      </c>
    </row>
    <row r="529" spans="1:73" s="19" customFormat="1" x14ac:dyDescent="0.35">
      <c r="A529" s="21" t="s">
        <v>654</v>
      </c>
      <c r="B529" s="21" t="s">
        <v>500</v>
      </c>
      <c r="C529" s="143" t="str">
        <f>IF(VLOOKUP(D529,Table16[[#All],[Player]:[2024 Card Info]],7,FALSE)&lt;&gt;"",VLOOKUP(D529,Table16[[#All],[Player]:[2024 Card Info]],7,FALSE),"")</f>
        <v>06-7</v>
      </c>
      <c r="D529" s="19" t="s">
        <v>1407</v>
      </c>
      <c r="E529" s="20">
        <v>35248</v>
      </c>
      <c r="F529" s="19" t="s">
        <v>189</v>
      </c>
      <c r="G529" s="19" t="s">
        <v>1408</v>
      </c>
      <c r="H529" s="26" t="s">
        <v>654</v>
      </c>
      <c r="I529" s="26" t="s">
        <v>1808</v>
      </c>
      <c r="J529" s="21" t="s">
        <v>648</v>
      </c>
      <c r="K529" s="21" t="s">
        <v>172</v>
      </c>
      <c r="L529" s="21" t="s">
        <v>619</v>
      </c>
      <c r="M529" s="19" t="s">
        <v>896</v>
      </c>
      <c r="N529" s="19" t="s">
        <v>480</v>
      </c>
      <c r="O529" s="19" t="s">
        <v>500</v>
      </c>
      <c r="P529" s="19" t="s">
        <v>309</v>
      </c>
      <c r="Q529" s="19" t="s">
        <v>169</v>
      </c>
    </row>
    <row r="530" spans="1:73" s="19" customFormat="1" x14ac:dyDescent="0.35">
      <c r="A530" s="21" t="s">
        <v>311</v>
      </c>
      <c r="B530" s="21" t="s">
        <v>81</v>
      </c>
      <c r="C530" s="143" t="str">
        <f>IF(VLOOKUP(D530,Table16[[#All],[Player]:[2024 Card Info]],7,FALSE)&lt;&gt;"",VLOOKUP(D530,Table16[[#All],[Player]:[2024 Card Info]],7,FALSE),"")</f>
        <v>04-6</v>
      </c>
      <c r="D530" s="19" t="s">
        <v>1419</v>
      </c>
      <c r="E530" s="20">
        <v>35840</v>
      </c>
      <c r="F530" s="19" t="s">
        <v>498</v>
      </c>
      <c r="G530" s="19" t="s">
        <v>498</v>
      </c>
      <c r="H530" s="26" t="s">
        <v>656</v>
      </c>
      <c r="I530" s="26" t="s">
        <v>3514</v>
      </c>
      <c r="J530" s="21" t="s">
        <v>307</v>
      </c>
      <c r="K530" s="21" t="s">
        <v>85</v>
      </c>
      <c r="L530" s="21" t="s">
        <v>317</v>
      </c>
      <c r="M530" s="19" t="s">
        <v>651</v>
      </c>
      <c r="N530" s="19" t="s">
        <v>480</v>
      </c>
      <c r="O530" s="19" t="s">
        <v>460</v>
      </c>
      <c r="P530" s="19" t="s">
        <v>309</v>
      </c>
      <c r="Q530" s="19" t="s">
        <v>648</v>
      </c>
      <c r="R530" s="19" t="s">
        <v>460</v>
      </c>
      <c r="S530" s="19" t="s">
        <v>317</v>
      </c>
      <c r="BG530" s="25"/>
      <c r="BH530" s="25"/>
      <c r="BI530" s="25"/>
      <c r="BJ530" s="25"/>
      <c r="BK530" s="25"/>
      <c r="BL530" s="25"/>
      <c r="BM530" s="25"/>
      <c r="BN530" s="25"/>
      <c r="BO530" s="25"/>
      <c r="BP530" s="25"/>
      <c r="BQ530" s="25"/>
      <c r="BR530" s="25"/>
      <c r="BS530" s="25"/>
      <c r="BT530" s="25"/>
      <c r="BU530" s="25"/>
    </row>
    <row r="531" spans="1:73" s="19" customFormat="1" x14ac:dyDescent="0.35">
      <c r="A531" s="21" t="s">
        <v>304</v>
      </c>
      <c r="B531" s="21" t="s">
        <v>3522</v>
      </c>
      <c r="C531" s="143" t="str">
        <f>IF(VLOOKUP(D531,Table16[[#All],[Player]:[2024 Card Info]],7,FALSE)&lt;&gt;"",VLOOKUP(D531,Table16[[#All],[Player]:[2024 Card Info]],7,FALSE),"")</f>
        <v>04-3</v>
      </c>
      <c r="D531" s="22" t="s">
        <v>1425</v>
      </c>
      <c r="E531" s="23">
        <v>35965</v>
      </c>
      <c r="F531" s="24" t="s">
        <v>279</v>
      </c>
      <c r="G531" s="22" t="s">
        <v>280</v>
      </c>
      <c r="H531" s="26" t="s">
        <v>648</v>
      </c>
      <c r="I531" s="26" t="s">
        <v>310</v>
      </c>
      <c r="J531" s="21" t="s">
        <v>276</v>
      </c>
      <c r="K531" s="21" t="s">
        <v>235</v>
      </c>
      <c r="L531" s="21" t="s">
        <v>906</v>
      </c>
      <c r="M531" s="25"/>
      <c r="N531" s="25"/>
      <c r="O531" s="25"/>
      <c r="P531" s="25"/>
      <c r="Q531" s="25"/>
      <c r="R531" s="25"/>
      <c r="S531" s="25"/>
      <c r="T531" s="25"/>
      <c r="U531" s="25"/>
      <c r="V531" s="25"/>
      <c r="W531" s="25"/>
      <c r="X531" s="25"/>
      <c r="Y531" s="25"/>
      <c r="Z531" s="25"/>
      <c r="AA531" s="25"/>
      <c r="AB531" s="25"/>
      <c r="AC531" s="25"/>
      <c r="AD531" s="25"/>
      <c r="AE531" s="25"/>
      <c r="AF531" s="25"/>
      <c r="AG531" s="25"/>
      <c r="AH531" s="25"/>
      <c r="AI531" s="25"/>
      <c r="AJ531" s="25"/>
      <c r="AK531" s="25"/>
      <c r="AL531" s="25"/>
      <c r="AM531" s="25"/>
      <c r="AN531" s="25"/>
      <c r="AO531" s="25"/>
      <c r="AP531" s="25"/>
      <c r="AQ531" s="25"/>
      <c r="AR531" s="25"/>
      <c r="AS531" s="25"/>
      <c r="AT531" s="25"/>
      <c r="AU531" s="25"/>
      <c r="AV531" s="25"/>
      <c r="AW531" s="25"/>
      <c r="AX531" s="25"/>
      <c r="AY531" s="25"/>
      <c r="AZ531" s="25"/>
      <c r="BA531" s="25"/>
      <c r="BB531" s="25"/>
      <c r="BC531" s="25"/>
      <c r="BD531" s="25"/>
      <c r="BE531" s="25"/>
      <c r="BF531" s="25"/>
      <c r="BG531"/>
      <c r="BH531"/>
      <c r="BI531"/>
      <c r="BJ531"/>
      <c r="BK531"/>
      <c r="BL531"/>
      <c r="BM531"/>
      <c r="BN531"/>
      <c r="BO531"/>
      <c r="BP531"/>
      <c r="BQ531"/>
      <c r="BR531"/>
      <c r="BS531"/>
      <c r="BT531"/>
      <c r="BU531"/>
    </row>
    <row r="532" spans="1:73" s="25" customFormat="1" x14ac:dyDescent="0.35">
      <c r="A532" s="21" t="s">
        <v>307</v>
      </c>
      <c r="B532" s="21" t="s">
        <v>3517</v>
      </c>
      <c r="C532" s="143" t="str">
        <f>IF(VLOOKUP(D532,Table16[[#All],[Player]:[2024 Card Info]],7,FALSE)&lt;&gt;"",VLOOKUP(D532,Table16[[#All],[Player]:[2024 Card Info]],7,FALSE),"")</f>
        <v>00-0</v>
      </c>
      <c r="D532" s="19" t="s">
        <v>1415</v>
      </c>
      <c r="E532" s="20">
        <v>34680</v>
      </c>
      <c r="F532" s="19" t="s">
        <v>249</v>
      </c>
      <c r="G532" s="19" t="s">
        <v>1416</v>
      </c>
      <c r="H532" s="26" t="s">
        <v>4394</v>
      </c>
      <c r="I532" s="26" t="s">
        <v>896</v>
      </c>
      <c r="J532" s="21" t="s">
        <v>169</v>
      </c>
      <c r="K532" s="21"/>
      <c r="L532" s="21"/>
      <c r="M532" s="19" t="s">
        <v>781</v>
      </c>
      <c r="N532" s="19" t="s">
        <v>311</v>
      </c>
      <c r="O532" s="19" t="s">
        <v>235</v>
      </c>
      <c r="P532" s="19" t="s">
        <v>1417</v>
      </c>
      <c r="Q532" s="19" t="s">
        <v>311</v>
      </c>
      <c r="R532" s="19" t="s">
        <v>235</v>
      </c>
      <c r="S532" s="19" t="s">
        <v>1418</v>
      </c>
      <c r="T532" s="19" t="s">
        <v>311</v>
      </c>
      <c r="U532" s="19" t="s">
        <v>235</v>
      </c>
      <c r="V532" s="19" t="s">
        <v>896</v>
      </c>
      <c r="W532" s="19" t="s">
        <v>311</v>
      </c>
      <c r="X532" s="19" t="s">
        <v>235</v>
      </c>
      <c r="Y532" s="19" t="s">
        <v>277</v>
      </c>
      <c r="Z532" s="19"/>
      <c r="AA532" s="19"/>
      <c r="AB532" s="19"/>
      <c r="AC532" s="19">
        <v>0</v>
      </c>
      <c r="AD532" s="19">
        <v>0</v>
      </c>
      <c r="AE532" s="19">
        <v>0</v>
      </c>
      <c r="AF532" s="19">
        <v>0</v>
      </c>
      <c r="AG532" s="19">
        <v>0</v>
      </c>
      <c r="AH532" s="19">
        <v>0</v>
      </c>
      <c r="AI532" s="19">
        <v>0</v>
      </c>
      <c r="AJ532" s="19">
        <v>0</v>
      </c>
      <c r="AK532" s="19">
        <v>0</v>
      </c>
      <c r="AL532" s="19">
        <v>0</v>
      </c>
      <c r="AM532" s="19">
        <v>0</v>
      </c>
      <c r="AN532" s="19">
        <v>0</v>
      </c>
      <c r="AO532" s="19">
        <v>0</v>
      </c>
      <c r="AP532" s="19">
        <v>0</v>
      </c>
      <c r="AQ532" s="19">
        <v>0</v>
      </c>
      <c r="AR532" s="19">
        <v>0</v>
      </c>
      <c r="AS532" s="19">
        <v>0</v>
      </c>
      <c r="AT532" s="19">
        <v>0</v>
      </c>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row>
    <row r="533" spans="1:73" x14ac:dyDescent="0.35">
      <c r="A533" s="21" t="s">
        <v>2632</v>
      </c>
      <c r="B533" s="21" t="s">
        <v>285</v>
      </c>
      <c r="C533" s="143" t="str">
        <f>IF(VLOOKUP(D533,Table16[[#All],[Player]:[2024 Card Info]],7,FALSE)&lt;&gt;"",VLOOKUP(D533,Table16[[#All],[Player]:[2024 Card Info]],7,FALSE),"")</f>
        <v>0/0-5</v>
      </c>
      <c r="D533" s="19" t="s">
        <v>1409</v>
      </c>
      <c r="E533" s="20">
        <v>33925</v>
      </c>
      <c r="F533" s="19" t="s">
        <v>265</v>
      </c>
      <c r="G533" s="19" t="s">
        <v>750</v>
      </c>
      <c r="H533" s="26" t="s">
        <v>480</v>
      </c>
      <c r="I533" s="26" t="s">
        <v>2433</v>
      </c>
      <c r="J533" s="21" t="s">
        <v>656</v>
      </c>
      <c r="K533" s="21" t="s">
        <v>135</v>
      </c>
      <c r="L533" s="21" t="s">
        <v>1410</v>
      </c>
      <c r="M533" s="19" t="s">
        <v>903</v>
      </c>
      <c r="N533" s="19" t="s">
        <v>504</v>
      </c>
      <c r="O533" s="19" t="s">
        <v>308</v>
      </c>
      <c r="P533" s="19" t="s">
        <v>1411</v>
      </c>
      <c r="Q533" s="19" t="s">
        <v>504</v>
      </c>
      <c r="R533" s="19" t="s">
        <v>135</v>
      </c>
      <c r="S533" s="19" t="s">
        <v>1412</v>
      </c>
      <c r="T533" s="19" t="s">
        <v>656</v>
      </c>
      <c r="U533" s="19" t="s">
        <v>128</v>
      </c>
      <c r="V533" s="19" t="s">
        <v>1413</v>
      </c>
      <c r="W533" s="19" t="s">
        <v>504</v>
      </c>
      <c r="X533" s="19" t="s">
        <v>128</v>
      </c>
      <c r="Y533" s="19" t="s">
        <v>1414</v>
      </c>
      <c r="Z533" s="19" t="s">
        <v>504</v>
      </c>
      <c r="AA533" s="19" t="s">
        <v>128</v>
      </c>
      <c r="AB533" s="19" t="s">
        <v>778</v>
      </c>
      <c r="AC533" s="19" t="s">
        <v>480</v>
      </c>
      <c r="AD533" s="19" t="s">
        <v>128</v>
      </c>
      <c r="AE533" s="19" t="s">
        <v>663</v>
      </c>
      <c r="AF533" s="19" t="s">
        <v>480</v>
      </c>
      <c r="AG533" s="19" t="s">
        <v>128</v>
      </c>
      <c r="AH533" s="19" t="s">
        <v>663</v>
      </c>
      <c r="AI533" s="19">
        <v>0</v>
      </c>
      <c r="AJ533" s="19">
        <v>0</v>
      </c>
      <c r="AK533" s="19">
        <v>0</v>
      </c>
      <c r="AL533" s="19">
        <v>0</v>
      </c>
      <c r="AM533" s="19">
        <v>0</v>
      </c>
      <c r="AN533" s="19">
        <v>0</v>
      </c>
      <c r="AO533" s="19">
        <v>0</v>
      </c>
      <c r="AP533" s="19">
        <v>0</v>
      </c>
      <c r="AQ533" s="19">
        <v>0</v>
      </c>
      <c r="AR533" s="19">
        <v>0</v>
      </c>
      <c r="AS533" s="19">
        <v>0</v>
      </c>
      <c r="AT533" s="19">
        <v>0</v>
      </c>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row>
    <row r="534" spans="1:73" ht="13.15" x14ac:dyDescent="0.4">
      <c r="A534" s="42"/>
      <c r="B534" s="19"/>
      <c r="C534" s="143"/>
      <c r="D534" s="19"/>
      <c r="E534" s="39"/>
      <c r="F534" s="19"/>
      <c r="G534" s="19"/>
      <c r="H534"/>
      <c r="I534"/>
      <c r="J534" s="42"/>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row>
    <row r="535" spans="1:73" x14ac:dyDescent="0.35">
      <c r="A535" t="s">
        <v>296</v>
      </c>
      <c r="B535" t="s">
        <v>81</v>
      </c>
      <c r="C535" s="144" t="str">
        <f>IF(VLOOKUP(D535,Table16[[#All],[Player]:[2024 Card Info]],7,FALSE)&lt;&gt;"",VLOOKUP(D535,Table16[[#All],[Player]:[2024 Card Info]],7,FALSE),"")</f>
        <v>45</v>
      </c>
      <c r="D535" t="s">
        <v>3829</v>
      </c>
      <c r="E535" s="40">
        <v>36911</v>
      </c>
      <c r="F535" t="s">
        <v>4128</v>
      </c>
      <c r="G535" s="19" t="s">
        <v>5137</v>
      </c>
      <c r="H535" t="str">
        <f>IF(ISBLANK(VLOOKUP(TRIM(D535),ALL_SOMIFA!$A$1:$V$2737,8,FALSE)),"",IF(ISERROR(VLOOKUP(TRIM(D535),ALL_SOMIFA!$A$1:$V$2737,8,FALSE))," ",VLOOKUP(TRIM(D535),ALL_SOMIFA!$A$1:$V$2737,8,FALSE)))</f>
        <v/>
      </c>
      <c r="I535" t="str">
        <f>IF(ISBLANK(VLOOKUP(TRIM(D535),ALL_SOMIFA!$A$1:$V$2737,9,FALSE)),"",IF(ISERROR(VLOOKUP(TRIM(D535),ALL_SOMIFA!$A$1:$V$2737,9,FALSE))," ",VLOOKUP(TRIM(D535),ALL_SOMIFA!$A$1:$V$2737,9,FALSE)))</f>
        <v/>
      </c>
      <c r="J535" t="str">
        <f>IF(ISBLANK(VLOOKUP(TRIM(D535),ALL_SOMIFA!$A$1:$V$2737,10,FALSE)),"",IF(ISERROR(VLOOKUP(TRIM(D535),ALL_SOMIFA!$A$1:$V$2737,10,FALSE))," ",VLOOKUP(TRIM(D535),ALL_SOMIFA!$A$1:$V$2737,10,FALSE)))</f>
        <v/>
      </c>
      <c r="K535" t="str">
        <f>IF(ISBLANK(VLOOKUP(TRIM(D535),ALL_SOMIFA!$A$1:$V$2737,11,FALSE)),"",IF(ISERROR(VLOOKUP(TRIM(D535),ALL_SOMIFA!$A$1:$V$2737,11,FALSE))," ",VLOOKUP(TRIM(D535),ALL_SOMIFA!$A$1:$V$2737,11,FALSE)))</f>
        <v/>
      </c>
      <c r="L535" t="str">
        <f>IF(ISBLANK(VLOOKUP(TRIM(D535),ALL_SOMIFA!$A$1:$V$2737,12,FALSE)),"",IF(ISERROR(VLOOKUP(TRIM(D535),ALL_SOMIFA!$A$1:$V$2737,12,FALSE))," ",VLOOKUP(TRIM(D535),ALL_SOMIFA!$A$1:$V$2737,12,FALSE)))</f>
        <v/>
      </c>
      <c r="M535" t="str">
        <f>IF(ISBLANK(VLOOKUP(TRIM(D535),ALL_SOMIFA!$A$1:$V$2737,13,FALSE)),"",IF(ISERROR(VLOOKUP(TRIM(D535),ALL_SOMIFA!$A$1:$V$2737,13,FALSE))," ",VLOOKUP(TRIM(D535),ALL_SOMIFA!$A$1:$V$2737,13,FALSE)))</f>
        <v/>
      </c>
      <c r="N535" t="str">
        <f>IF(ISBLANK(VLOOKUP(TRIM(D535),ALL_SOMIFA!$A$1:$V$2737,14,FALSE)),"",IF(ISERROR(VLOOKUP(TRIM(D535),ALL_SOMIFA!$A$1:$V$2737,14,FALSE))," ",VLOOKUP(TRIM(D535),ALL_SOMIFA!$A$1:$V$2737,14,FALSE)))</f>
        <v/>
      </c>
      <c r="O535" t="str">
        <f>IF(ISBLANK(VLOOKUP(TRIM(D535),ALL_SOMIFA!$A$1:$V$2737,15,FALSE)),"",IF(ISERROR(VLOOKUP(TRIM(D535),ALL_SOMIFA!$A$1:$V$2737,15,FALSE))," ",VLOOKUP(TRIM(D535),ALL_SOMIFA!$A$1:$V$2737,15,FALSE)))</f>
        <v/>
      </c>
      <c r="P535" t="str">
        <f>IF(ISBLANK(VLOOKUP(TRIM(D535),ALL_SOMIFA!$A$1:$V$2737,16,FALSE)),"",IF(ISERROR(VLOOKUP(TRIM(D535),ALL_SOMIFA!$A$1:$V$2737,16,FALSE))," ",VLOOKUP(TRIM(D535),ALL_SOMIFA!$A$1:$V$2737,16,FALSE)))</f>
        <v/>
      </c>
      <c r="Q535" t="str">
        <f>IF(ISBLANK(VLOOKUP(TRIM(D535),ALL_SOMIFA!$A$1:$V$2737,17,FALSE)),"",IF(ISERROR(VLOOKUP(TRIM(D535),ALL_SOMIFA!$A$1:$V$2737,17,FALSE))," ",VLOOKUP(TRIM(D535),ALL_SOMIFA!$A$1:$V$2737,17,FALSE)))</f>
        <v/>
      </c>
      <c r="R535" t="str">
        <f>IF(ISBLANK(VLOOKUP(TRIM(D535),ALL_SOMIFA!$A$1:$V$2737,18,FALSE)),"",IF(ISERROR(VLOOKUP(TRIM(D535),ALL_SOMIFA!$A$1:$V$2737,18,FALSE))," ",VLOOKUP(TRIM(D535),ALL_SOMIFA!$A$1:$V$2737,18,FALSE)))</f>
        <v/>
      </c>
      <c r="S535" t="str">
        <f>IF(ISBLANK(VLOOKUP(TRIM(D535),ALL_SOMIFA!$A$1:$V$2737,19,FALSE)),"",IF(ISERROR(VLOOKUP(TRIM(D535),ALL_SOMIFA!$A$1:$V$2737,19,FALSE))," ",VLOOKUP(TRIM(D535),ALL_SOMIFA!$A$1:$V$2737,19,FALSE)))</f>
        <v/>
      </c>
      <c r="T535" t="str">
        <f>IF(ISBLANK(VLOOKUP(TRIM(D535),ALL_SOMIFA!$A$1:$V$2737,20,FALSE)),"",IF(ISERROR(VLOOKUP(TRIM(D535),ALL_SOMIFA!$A$1:$V$2737,20,FALSE))," ",VLOOKUP(TRIM(D535),ALL_SOMIFA!$A$1:$V$2737,20,FALSE)))</f>
        <v/>
      </c>
      <c r="U535" t="str">
        <f>IF(ISBLANK(VLOOKUP(TRIM(D535),ALL_SOMIFA!$A$1:$V$2737,21,FALSE)),"",IF(ISERROR(VLOOKUP(TRIM(D535),ALL_SOMIFA!$A$1:$V$2737,21,FALSE))," ",VLOOKUP(TRIM(D535),ALL_SOMIFA!$A$1:$V$2737,21,FALSE)))</f>
        <v/>
      </c>
      <c r="V535" t="str">
        <f>IF(ISBLANK(VLOOKUP(TRIM(D535),ALL_SOMIFA!$A$1:$V$2737,22,FALSE)),"",IF(ISERROR(VLOOKUP(TRIM(D535),ALL_SOMIFA!$A$1:$V$2737,22,FALSE))," ",VLOOKUP(TRIM(D535),ALL_SOMIFA!$A$1:$V$2737,22,FALSE)))</f>
        <v/>
      </c>
    </row>
    <row r="536" spans="1:73" s="19" customFormat="1" x14ac:dyDescent="0.35">
      <c r="A536" s="19" t="s">
        <v>296</v>
      </c>
      <c r="B536" s="26" t="s">
        <v>3527</v>
      </c>
      <c r="C536" s="144" t="str">
        <f>IF(VLOOKUP(D536,Table16[[#All],[Player]:[2024 Card Info]],7,FALSE)&lt;&gt;"",VLOOKUP(D536,Table16[[#All],[Player]:[2024 Card Info]],7,FALSE),"")</f>
        <v>40</v>
      </c>
      <c r="D536" s="19" t="s">
        <v>3539</v>
      </c>
      <c r="E536" s="27">
        <v>37175</v>
      </c>
      <c r="F536" s="28" t="s">
        <v>391</v>
      </c>
      <c r="G536" s="28" t="s">
        <v>88</v>
      </c>
      <c r="H536" s="26" t="s">
        <v>323</v>
      </c>
      <c r="I536" s="26" t="s">
        <v>342</v>
      </c>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row>
    <row r="537" spans="1:73" x14ac:dyDescent="0.35">
      <c r="A537" t="s">
        <v>354</v>
      </c>
      <c r="B537" t="s">
        <v>452</v>
      </c>
      <c r="C537" s="143" t="str">
        <f>IF(VLOOKUP(D537,Table16[[#All],[Player]:[2024 Card Info]],7,FALSE)&lt;&gt;"",VLOOKUP(D537,Table16[[#All],[Player]:[2024 Card Info]],7,FALSE),"")</f>
        <v>0</v>
      </c>
      <c r="D537" t="s">
        <v>3886</v>
      </c>
      <c r="E537" s="40">
        <v>37085</v>
      </c>
      <c r="F537" t="s">
        <v>3975</v>
      </c>
      <c r="G537" s="19" t="s">
        <v>5138</v>
      </c>
      <c r="H537" t="str">
        <f>IF(ISBLANK(VLOOKUP(TRIM(D537),ALL_SOMIFA!$A$1:$V$2737,8,FALSE)),"",IF(ISERROR(VLOOKUP(TRIM(D537),ALL_SOMIFA!$A$1:$V$2737,8,FALSE))," ",VLOOKUP(TRIM(D537),ALL_SOMIFA!$A$1:$V$2737,8,FALSE)))</f>
        <v xml:space="preserve"> </v>
      </c>
      <c r="I537" t="str">
        <f>IF(ISBLANK(VLOOKUP(TRIM(D537),ALL_SOMIFA!$A$1:$V$2737,9,FALSE)),"",IF(ISERROR(VLOOKUP(TRIM(D537),ALL_SOMIFA!$A$1:$V$2737,9,FALSE))," ",VLOOKUP(TRIM(D537),ALL_SOMIFA!$A$1:$V$2737,9,FALSE)))</f>
        <v xml:space="preserve"> </v>
      </c>
      <c r="J537" t="str">
        <f>IF(ISBLANK(VLOOKUP(TRIM(D537),ALL_SOMIFA!$A$1:$V$2737,10,FALSE)),"",IF(ISERROR(VLOOKUP(TRIM(D537),ALL_SOMIFA!$A$1:$V$2737,10,FALSE))," ",VLOOKUP(TRIM(D537),ALL_SOMIFA!$A$1:$V$2737,10,FALSE)))</f>
        <v xml:space="preserve"> </v>
      </c>
      <c r="K537" t="str">
        <f>IF(ISBLANK(VLOOKUP(TRIM(D537),ALL_SOMIFA!$A$1:$V$2737,11,FALSE)),"",IF(ISERROR(VLOOKUP(TRIM(D537),ALL_SOMIFA!$A$1:$V$2737,11,FALSE))," ",VLOOKUP(TRIM(D537),ALL_SOMIFA!$A$1:$V$2737,11,FALSE)))</f>
        <v xml:space="preserve"> </v>
      </c>
      <c r="L537" t="str">
        <f>IF(ISBLANK(VLOOKUP(TRIM(D537),ALL_SOMIFA!$A$1:$V$2737,12,FALSE)),"",IF(ISERROR(VLOOKUP(TRIM(D537),ALL_SOMIFA!$A$1:$V$2737,12,FALSE))," ",VLOOKUP(TRIM(D537),ALL_SOMIFA!$A$1:$V$2737,12,FALSE)))</f>
        <v xml:space="preserve"> </v>
      </c>
      <c r="M537" t="str">
        <f>IF(ISBLANK(VLOOKUP(TRIM(D537),ALL_SOMIFA!$A$1:$V$2737,13,FALSE)),"",IF(ISERROR(VLOOKUP(TRIM(D537),ALL_SOMIFA!$A$1:$V$2737,13,FALSE))," ",VLOOKUP(TRIM(D537),ALL_SOMIFA!$A$1:$V$2737,13,FALSE)))</f>
        <v xml:space="preserve"> </v>
      </c>
      <c r="N537" t="str">
        <f>IF(ISBLANK(VLOOKUP(TRIM(D537),ALL_SOMIFA!$A$1:$V$2737,14,FALSE)),"",IF(ISERROR(VLOOKUP(TRIM(D537),ALL_SOMIFA!$A$1:$V$2737,14,FALSE))," ",VLOOKUP(TRIM(D537),ALL_SOMIFA!$A$1:$V$2737,14,FALSE)))</f>
        <v xml:space="preserve"> </v>
      </c>
      <c r="O537" t="str">
        <f>IF(ISBLANK(VLOOKUP(TRIM(D537),ALL_SOMIFA!$A$1:$V$2737,15,FALSE)),"",IF(ISERROR(VLOOKUP(TRIM(D537),ALL_SOMIFA!$A$1:$V$2737,15,FALSE))," ",VLOOKUP(TRIM(D537),ALL_SOMIFA!$A$1:$V$2737,15,FALSE)))</f>
        <v xml:space="preserve"> </v>
      </c>
      <c r="P537" t="str">
        <f>IF(ISBLANK(VLOOKUP(TRIM(D537),ALL_SOMIFA!$A$1:$V$2737,16,FALSE)),"",IF(ISERROR(VLOOKUP(TRIM(D537),ALL_SOMIFA!$A$1:$V$2737,16,FALSE))," ",VLOOKUP(TRIM(D537),ALL_SOMIFA!$A$1:$V$2737,16,FALSE)))</f>
        <v xml:space="preserve"> </v>
      </c>
      <c r="Q537" t="str">
        <f>IF(ISBLANK(VLOOKUP(TRIM(D537),ALL_SOMIFA!$A$1:$V$2737,17,FALSE)),"",IF(ISERROR(VLOOKUP(TRIM(D537),ALL_SOMIFA!$A$1:$V$2737,17,FALSE))," ",VLOOKUP(TRIM(D537),ALL_SOMIFA!$A$1:$V$2737,17,FALSE)))</f>
        <v xml:space="preserve"> </v>
      </c>
      <c r="R537" t="str">
        <f>IF(ISBLANK(VLOOKUP(TRIM(D537),ALL_SOMIFA!$A$1:$V$2737,18,FALSE)),"",IF(ISERROR(VLOOKUP(TRIM(D537),ALL_SOMIFA!$A$1:$V$2737,18,FALSE))," ",VLOOKUP(TRIM(D537),ALL_SOMIFA!$A$1:$V$2737,18,FALSE)))</f>
        <v xml:space="preserve"> </v>
      </c>
      <c r="S537" t="str">
        <f>IF(ISBLANK(VLOOKUP(TRIM(D537),ALL_SOMIFA!$A$1:$V$2737,19,FALSE)),"",IF(ISERROR(VLOOKUP(TRIM(D537),ALL_SOMIFA!$A$1:$V$2737,19,FALSE))," ",VLOOKUP(TRIM(D537),ALL_SOMIFA!$A$1:$V$2737,19,FALSE)))</f>
        <v xml:space="preserve"> </v>
      </c>
      <c r="T537" t="str">
        <f>IF(ISBLANK(VLOOKUP(TRIM(D537),ALL_SOMIFA!$A$1:$V$2737,20,FALSE)),"",IF(ISERROR(VLOOKUP(TRIM(D537),ALL_SOMIFA!$A$1:$V$2737,20,FALSE))," ",VLOOKUP(TRIM(D537),ALL_SOMIFA!$A$1:$V$2737,20,FALSE)))</f>
        <v xml:space="preserve"> </v>
      </c>
      <c r="U537" t="str">
        <f>IF(ISBLANK(VLOOKUP(TRIM(D537),ALL_SOMIFA!$A$1:$V$2737,21,FALSE)),"",IF(ISERROR(VLOOKUP(TRIM(D537),ALL_SOMIFA!$A$1:$V$2737,21,FALSE))," ",VLOOKUP(TRIM(D537),ALL_SOMIFA!$A$1:$V$2737,21,FALSE)))</f>
        <v xml:space="preserve"> </v>
      </c>
      <c r="V537" t="str">
        <f>IF(ISBLANK(VLOOKUP(TRIM(D537),ALL_SOMIFA!$A$1:$V$2737,22,FALSE)),"",IF(ISERROR(VLOOKUP(TRIM(D537),ALL_SOMIFA!$A$1:$V$2737,22,FALSE))," ",VLOOKUP(TRIM(D537),ALL_SOMIFA!$A$1:$V$2737,22,FALSE)))</f>
        <v xml:space="preserve"> </v>
      </c>
    </row>
    <row r="538" spans="1:73" s="19" customFormat="1" x14ac:dyDescent="0.35">
      <c r="A538" s="21" t="s">
        <v>327</v>
      </c>
      <c r="B538" s="21" t="s">
        <v>3519</v>
      </c>
      <c r="C538" s="143" t="str">
        <f>IF(VLOOKUP(D538,Table16[[#All],[Player]:[2024 Card Info]],7,FALSE)&lt;&gt;"",VLOOKUP(D538,Table16[[#All],[Player]:[2024 Card Info]],7,FALSE),"")</f>
        <v>05</v>
      </c>
      <c r="D538" s="22" t="s">
        <v>1436</v>
      </c>
      <c r="E538" s="23">
        <v>37016</v>
      </c>
      <c r="F538" s="24" t="s">
        <v>1437</v>
      </c>
      <c r="G538" s="22" t="s">
        <v>171</v>
      </c>
      <c r="H538" s="26" t="s">
        <v>331</v>
      </c>
      <c r="I538" s="26" t="s">
        <v>328</v>
      </c>
      <c r="J538" s="21" t="s">
        <v>327</v>
      </c>
      <c r="K538" s="21" t="s">
        <v>131</v>
      </c>
      <c r="L538" s="21" t="s">
        <v>328</v>
      </c>
      <c r="M538" s="25"/>
      <c r="N538" s="25"/>
      <c r="O538" s="25"/>
      <c r="P538" s="25"/>
      <c r="Q538" s="25"/>
      <c r="R538" s="25"/>
      <c r="S538" s="25"/>
      <c r="T538" s="25"/>
      <c r="U538" s="25"/>
      <c r="V538" s="25"/>
      <c r="W538" s="25"/>
      <c r="X538" s="25"/>
      <c r="Y538" s="25"/>
      <c r="Z538" s="25"/>
      <c r="AA538" s="25"/>
      <c r="AB538" s="25"/>
      <c r="AC538" s="25"/>
      <c r="AD538" s="25"/>
      <c r="AE538" s="25"/>
      <c r="AF538" s="25"/>
      <c r="AG538" s="25"/>
      <c r="AH538" s="25"/>
      <c r="AI538" s="25"/>
      <c r="AJ538" s="25"/>
      <c r="AK538" s="25"/>
      <c r="AL538" s="25"/>
      <c r="AM538" s="25"/>
      <c r="AN538" s="25"/>
      <c r="AO538" s="25"/>
      <c r="AP538" s="25"/>
      <c r="AQ538" s="25"/>
      <c r="AR538" s="25"/>
      <c r="AS538" s="25"/>
      <c r="AT538" s="25"/>
      <c r="AU538" s="25"/>
      <c r="AV538" s="25"/>
      <c r="AW538" s="25"/>
      <c r="AX538" s="25"/>
      <c r="AY538" s="25"/>
      <c r="AZ538" s="25"/>
      <c r="BA538" s="25"/>
      <c r="BB538" s="25"/>
      <c r="BC538" s="25"/>
      <c r="BD538" s="25"/>
      <c r="BE538" s="25"/>
      <c r="BF538" s="25"/>
      <c r="BG538"/>
      <c r="BH538"/>
      <c r="BI538"/>
      <c r="BJ538"/>
      <c r="BK538"/>
      <c r="BL538"/>
      <c r="BM538"/>
      <c r="BN538"/>
      <c r="BO538"/>
      <c r="BP538"/>
      <c r="BQ538"/>
      <c r="BR538"/>
      <c r="BS538"/>
      <c r="BT538"/>
      <c r="BU538"/>
    </row>
    <row r="539" spans="1:73" x14ac:dyDescent="0.35">
      <c r="A539" s="44" t="s">
        <v>345</v>
      </c>
      <c r="B539" s="44" t="s">
        <v>3519</v>
      </c>
      <c r="C539" s="143" t="str">
        <f>IF(VLOOKUP(D539,Table16[[#All],[Player]:[2024 Card Info]],7,FALSE)&lt;&gt;"",VLOOKUP(D539,Table16[[#All],[Player]:[2024 Card Info]],7,FALSE),"")</f>
        <v>4</v>
      </c>
      <c r="D539" s="19" t="s">
        <v>1434</v>
      </c>
      <c r="E539" s="20">
        <v>35273</v>
      </c>
      <c r="F539" s="19" t="s">
        <v>303</v>
      </c>
      <c r="G539" s="19" t="s">
        <v>337</v>
      </c>
      <c r="H539" s="26" t="s">
        <v>296</v>
      </c>
      <c r="I539" s="26" t="s">
        <v>155</v>
      </c>
      <c r="J539" s="44" t="s">
        <v>345</v>
      </c>
      <c r="K539" s="44" t="s">
        <v>131</v>
      </c>
      <c r="L539" s="44" t="s">
        <v>422</v>
      </c>
      <c r="M539" s="19" t="s">
        <v>154</v>
      </c>
      <c r="N539" s="19" t="s">
        <v>327</v>
      </c>
      <c r="O539" s="19" t="s">
        <v>131</v>
      </c>
      <c r="P539" s="19" t="s">
        <v>515</v>
      </c>
      <c r="Q539" s="19" t="s">
        <v>327</v>
      </c>
      <c r="R539" s="19" t="s">
        <v>131</v>
      </c>
      <c r="S539" s="19" t="s">
        <v>328</v>
      </c>
      <c r="T539" s="19" t="s">
        <v>345</v>
      </c>
      <c r="U539" s="19" t="s">
        <v>131</v>
      </c>
      <c r="V539" s="19" t="s">
        <v>154</v>
      </c>
      <c r="W539" s="19">
        <v>0</v>
      </c>
      <c r="X539" s="19">
        <v>0</v>
      </c>
      <c r="Y539" s="19">
        <v>0</v>
      </c>
      <c r="Z539" s="19"/>
      <c r="AA539" s="19"/>
      <c r="AB539" s="19"/>
      <c r="AC539" s="19">
        <v>0</v>
      </c>
      <c r="AD539" s="19">
        <v>0</v>
      </c>
      <c r="AE539" s="19">
        <v>0</v>
      </c>
      <c r="AF539" s="19">
        <v>0</v>
      </c>
      <c r="AG539" s="19">
        <v>0</v>
      </c>
      <c r="AH539" s="19">
        <v>0</v>
      </c>
      <c r="AI539" s="19">
        <v>0</v>
      </c>
      <c r="AJ539" s="19">
        <v>0</v>
      </c>
      <c r="AK539" s="19">
        <v>0</v>
      </c>
      <c r="AL539" s="19">
        <v>0</v>
      </c>
      <c r="AM539" s="19">
        <v>0</v>
      </c>
      <c r="AN539" s="19">
        <v>0</v>
      </c>
      <c r="AO539" s="19">
        <v>0</v>
      </c>
      <c r="AP539" s="19">
        <v>0</v>
      </c>
      <c r="AQ539" s="19">
        <v>0</v>
      </c>
      <c r="AR539" s="19">
        <v>0</v>
      </c>
      <c r="AS539" s="19">
        <v>0</v>
      </c>
      <c r="AT539" s="19">
        <v>0</v>
      </c>
      <c r="AU539" s="19"/>
      <c r="AV539" s="19"/>
      <c r="AW539" s="19"/>
      <c r="AX539" s="19"/>
      <c r="AY539" s="19"/>
      <c r="AZ539" s="19"/>
      <c r="BA539" s="19"/>
      <c r="BB539" s="19"/>
      <c r="BC539" s="19"/>
      <c r="BD539" s="19"/>
      <c r="BE539" s="19"/>
      <c r="BF539" s="19"/>
    </row>
    <row r="540" spans="1:73" ht="12.75" customHeight="1" x14ac:dyDescent="0.35">
      <c r="A540" s="21" t="s">
        <v>327</v>
      </c>
      <c r="B540" s="21" t="s">
        <v>285</v>
      </c>
      <c r="C540" s="143" t="str">
        <f>IF(VLOOKUP(D540,Table16[[#All],[Player]:[2024 Card Info]],7,FALSE)&lt;&gt;"",VLOOKUP(D540,Table16[[#All],[Player]:[2024 Card Info]],7,FALSE),"")</f>
        <v>04</v>
      </c>
      <c r="D540" s="19" t="s">
        <v>1433</v>
      </c>
      <c r="E540" s="20">
        <v>34757</v>
      </c>
      <c r="F540" s="19" t="s">
        <v>222</v>
      </c>
      <c r="G540" s="19" t="s">
        <v>330</v>
      </c>
      <c r="H540" s="26" t="s">
        <v>323</v>
      </c>
      <c r="I540" s="26" t="s">
        <v>154</v>
      </c>
      <c r="J540" s="21" t="s">
        <v>354</v>
      </c>
      <c r="K540" s="21" t="s">
        <v>158</v>
      </c>
      <c r="L540" s="21" t="s">
        <v>422</v>
      </c>
      <c r="M540" s="19" t="s">
        <v>154</v>
      </c>
      <c r="N540" s="19" t="s">
        <v>345</v>
      </c>
      <c r="O540" s="19" t="s">
        <v>285</v>
      </c>
      <c r="P540" s="19" t="s">
        <v>346</v>
      </c>
      <c r="Q540" s="19" t="s">
        <v>345</v>
      </c>
      <c r="R540" s="19" t="s">
        <v>158</v>
      </c>
      <c r="S540" s="19" t="s">
        <v>154</v>
      </c>
      <c r="T540" s="19" t="s">
        <v>327</v>
      </c>
      <c r="U540" s="19" t="s">
        <v>158</v>
      </c>
      <c r="V540" s="19" t="s">
        <v>328</v>
      </c>
      <c r="W540" s="19" t="s">
        <v>327</v>
      </c>
      <c r="X540" s="19" t="s">
        <v>158</v>
      </c>
      <c r="Y540" s="19" t="s">
        <v>328</v>
      </c>
      <c r="Z540" s="19"/>
      <c r="AA540" s="19"/>
      <c r="AB540" s="19"/>
      <c r="AC540" s="19">
        <v>0</v>
      </c>
      <c r="AD540" s="19">
        <v>0</v>
      </c>
      <c r="AE540" s="19">
        <v>0</v>
      </c>
      <c r="AF540" s="19">
        <v>0</v>
      </c>
      <c r="AG540" s="19">
        <v>0</v>
      </c>
      <c r="AH540" s="19">
        <v>0</v>
      </c>
      <c r="AI540" s="19">
        <v>0</v>
      </c>
      <c r="AJ540" s="19">
        <v>0</v>
      </c>
      <c r="AK540" s="19">
        <v>0</v>
      </c>
      <c r="AL540" s="19">
        <v>0</v>
      </c>
      <c r="AM540" s="19">
        <v>0</v>
      </c>
      <c r="AN540" s="19">
        <v>0</v>
      </c>
      <c r="AO540" s="19">
        <v>0</v>
      </c>
      <c r="AP540" s="19">
        <v>0</v>
      </c>
      <c r="AQ540" s="19">
        <v>0</v>
      </c>
      <c r="AR540" s="19">
        <v>0</v>
      </c>
      <c r="AS540" s="19">
        <v>0</v>
      </c>
      <c r="AT540" s="19">
        <v>0</v>
      </c>
      <c r="AU540" s="19"/>
      <c r="AV540" s="19"/>
      <c r="AW540" s="19"/>
      <c r="AX540" s="19"/>
      <c r="AY540" s="19"/>
      <c r="AZ540" s="19"/>
      <c r="BA540" s="19"/>
      <c r="BB540" s="19"/>
      <c r="BC540" s="19"/>
      <c r="BD540" s="19"/>
      <c r="BE540" s="19"/>
      <c r="BF540" s="19"/>
    </row>
    <row r="541" spans="1:73" x14ac:dyDescent="0.35">
      <c r="A541" s="21" t="s">
        <v>327</v>
      </c>
      <c r="B541" s="21" t="s">
        <v>860</v>
      </c>
      <c r="C541" s="143" t="str">
        <f>IF(VLOOKUP(D541,Table16[[#All],[Player]:[2024 Card Info]],7,FALSE)&lt;&gt;"",VLOOKUP(D541,Table16[[#All],[Player]:[2024 Card Info]],7,FALSE),"")</f>
        <v>04</v>
      </c>
      <c r="D541" s="19" t="s">
        <v>1435</v>
      </c>
      <c r="E541" s="20">
        <v>34336</v>
      </c>
      <c r="F541" s="19" t="s">
        <v>265</v>
      </c>
      <c r="G541" s="19" t="s">
        <v>559</v>
      </c>
      <c r="H541" s="26" t="s">
        <v>323</v>
      </c>
      <c r="I541" s="26" t="s">
        <v>154</v>
      </c>
      <c r="J541" s="21"/>
      <c r="K541" s="21"/>
      <c r="L541" s="21"/>
      <c r="M541" s="19" t="s">
        <v>154</v>
      </c>
      <c r="N541" s="19" t="s">
        <v>323</v>
      </c>
      <c r="O541" s="19" t="s">
        <v>128</v>
      </c>
      <c r="P541" s="19" t="s">
        <v>346</v>
      </c>
      <c r="Q541" s="19" t="s">
        <v>354</v>
      </c>
      <c r="R541" s="19" t="s">
        <v>151</v>
      </c>
      <c r="S541" s="19" t="s">
        <v>149</v>
      </c>
      <c r="T541" s="19" t="s">
        <v>354</v>
      </c>
      <c r="U541" s="19" t="s">
        <v>151</v>
      </c>
      <c r="V541" s="19" t="s">
        <v>422</v>
      </c>
      <c r="W541" s="19" t="s">
        <v>354</v>
      </c>
      <c r="X541" s="19" t="s">
        <v>151</v>
      </c>
      <c r="Y541" s="19" t="s">
        <v>422</v>
      </c>
      <c r="Z541" s="19" t="s">
        <v>323</v>
      </c>
      <c r="AA541" s="19" t="s">
        <v>131</v>
      </c>
      <c r="AB541" s="19" t="s">
        <v>154</v>
      </c>
      <c r="AC541" s="19" t="s">
        <v>323</v>
      </c>
      <c r="AD541" s="19" t="s">
        <v>131</v>
      </c>
      <c r="AE541" s="19" t="s">
        <v>422</v>
      </c>
      <c r="AF541" s="19" t="s">
        <v>323</v>
      </c>
      <c r="AG541" s="19" t="s">
        <v>131</v>
      </c>
      <c r="AH541" s="19" t="s">
        <v>422</v>
      </c>
      <c r="AI541" s="19">
        <v>0</v>
      </c>
      <c r="AJ541" s="19">
        <v>0</v>
      </c>
      <c r="AK541" s="19">
        <v>0</v>
      </c>
      <c r="AL541" s="19">
        <v>0</v>
      </c>
      <c r="AM541" s="19">
        <v>0</v>
      </c>
      <c r="AN541" s="19">
        <v>0</v>
      </c>
      <c r="AO541" s="19">
        <v>0</v>
      </c>
      <c r="AP541" s="19">
        <v>0</v>
      </c>
      <c r="AQ541" s="19">
        <v>0</v>
      </c>
      <c r="AR541" s="19">
        <v>0</v>
      </c>
      <c r="AS541" s="19">
        <v>0</v>
      </c>
      <c r="AT541" s="19">
        <v>0</v>
      </c>
      <c r="AU541" s="19"/>
      <c r="AV541" s="19"/>
      <c r="AW541" s="19"/>
      <c r="AX541" s="19"/>
      <c r="AY541" s="19"/>
      <c r="AZ541" s="19"/>
      <c r="BA541" s="19"/>
      <c r="BB541" s="19"/>
      <c r="BC541" s="19"/>
      <c r="BD541" s="19"/>
      <c r="BE541" s="19"/>
      <c r="BF541" s="19"/>
    </row>
    <row r="542" spans="1:73" x14ac:dyDescent="0.35">
      <c r="A542" s="18" t="s">
        <v>327</v>
      </c>
      <c r="B542" s="18" t="s">
        <v>3527</v>
      </c>
      <c r="C542" s="143" t="str">
        <f>IF(VLOOKUP(D542,Table16[[#All],[Player]:[2024 Card Info]],7,FALSE)&lt;&gt;"",VLOOKUP(D542,Table16[[#All],[Player]:[2024 Card Info]],7,FALSE),"")</f>
        <v>04</v>
      </c>
      <c r="D542" s="19" t="s">
        <v>1442</v>
      </c>
      <c r="E542" s="20">
        <v>33047</v>
      </c>
      <c r="F542" s="19" t="s">
        <v>1443</v>
      </c>
      <c r="G542" s="19" t="s">
        <v>1286</v>
      </c>
      <c r="H542" s="26" t="s">
        <v>345</v>
      </c>
      <c r="I542" s="26" t="s">
        <v>2741</v>
      </c>
      <c r="J542" s="18" t="s">
        <v>1444</v>
      </c>
      <c r="K542" s="18" t="s">
        <v>172</v>
      </c>
      <c r="L542" s="18" t="s">
        <v>1445</v>
      </c>
      <c r="M542" s="19" t="s">
        <v>301</v>
      </c>
      <c r="N542" s="19" t="s">
        <v>299</v>
      </c>
      <c r="O542" s="19" t="s">
        <v>151</v>
      </c>
      <c r="P542" s="19" t="s">
        <v>1446</v>
      </c>
      <c r="Q542" s="19" t="s">
        <v>299</v>
      </c>
      <c r="R542" s="19" t="s">
        <v>151</v>
      </c>
      <c r="S542" s="19" t="s">
        <v>334</v>
      </c>
      <c r="T542" s="19" t="s">
        <v>861</v>
      </c>
      <c r="U542" s="19">
        <v>0</v>
      </c>
      <c r="V542" s="19">
        <v>0</v>
      </c>
      <c r="W542" s="19" t="s">
        <v>299</v>
      </c>
      <c r="X542" s="19" t="s">
        <v>151</v>
      </c>
      <c r="Y542" s="19" t="s">
        <v>334</v>
      </c>
      <c r="Z542" s="19" t="s">
        <v>299</v>
      </c>
      <c r="AA542" s="19" t="s">
        <v>151</v>
      </c>
      <c r="AB542" s="19" t="s">
        <v>334</v>
      </c>
      <c r="AC542" s="19" t="s">
        <v>299</v>
      </c>
      <c r="AD542" s="19" t="s">
        <v>1447</v>
      </c>
      <c r="AE542" s="19" t="s">
        <v>682</v>
      </c>
      <c r="AF542" s="19" t="s">
        <v>299</v>
      </c>
      <c r="AG542" s="19" t="s">
        <v>1447</v>
      </c>
      <c r="AH542" s="19" t="s">
        <v>682</v>
      </c>
      <c r="AI542" s="19" t="s">
        <v>299</v>
      </c>
      <c r="AJ542" s="19" t="s">
        <v>1447</v>
      </c>
      <c r="AK542" s="19" t="s">
        <v>334</v>
      </c>
      <c r="AL542" s="19" t="s">
        <v>327</v>
      </c>
      <c r="AM542" s="19" t="s">
        <v>1447</v>
      </c>
      <c r="AN542" s="19" t="s">
        <v>149</v>
      </c>
      <c r="AO542" s="19"/>
      <c r="AP542" s="19"/>
      <c r="AQ542" s="19"/>
      <c r="AR542" s="19"/>
      <c r="AS542" s="19"/>
      <c r="AT542" s="19"/>
      <c r="AU542" s="19"/>
      <c r="AV542" s="19"/>
      <c r="AW542" s="19"/>
      <c r="AX542" s="19"/>
      <c r="AY542" s="19"/>
      <c r="AZ542" s="19"/>
      <c r="BA542" s="19"/>
      <c r="BB542" s="19"/>
      <c r="BC542" s="19"/>
      <c r="BD542" s="19"/>
      <c r="BE542" s="19"/>
      <c r="BF542" s="19"/>
    </row>
    <row r="543" spans="1:73" x14ac:dyDescent="0.35">
      <c r="A543" s="21" t="s">
        <v>327</v>
      </c>
      <c r="B543" s="21" t="s">
        <v>1315</v>
      </c>
      <c r="C543" s="143" t="str">
        <f>IF(VLOOKUP(D543,Table16[[#All],[Player]:[2024 Card Info]],7,FALSE)&lt;&gt;"",VLOOKUP(D543,Table16[[#All],[Player]:[2024 Card Info]],7,FALSE),"")</f>
        <v>00</v>
      </c>
      <c r="D543" s="19" t="s">
        <v>1429</v>
      </c>
      <c r="E543" s="20">
        <v>34359</v>
      </c>
      <c r="F543" s="19" t="s">
        <v>486</v>
      </c>
      <c r="G543" s="19" t="s">
        <v>1430</v>
      </c>
      <c r="H543" s="26" t="s">
        <v>345</v>
      </c>
      <c r="I543" s="26" t="s">
        <v>342</v>
      </c>
      <c r="J543" s="21" t="s">
        <v>331</v>
      </c>
      <c r="K543" s="21" t="s">
        <v>96</v>
      </c>
      <c r="L543" s="21" t="s">
        <v>297</v>
      </c>
      <c r="M543" s="19" t="s">
        <v>297</v>
      </c>
      <c r="N543" s="19" t="s">
        <v>331</v>
      </c>
      <c r="O543" s="19" t="s">
        <v>224</v>
      </c>
      <c r="P543" s="19" t="s">
        <v>333</v>
      </c>
      <c r="Q543" s="19" t="s">
        <v>299</v>
      </c>
      <c r="R543" s="19" t="s">
        <v>224</v>
      </c>
      <c r="S543" s="19" t="s">
        <v>342</v>
      </c>
      <c r="T543" s="19" t="s">
        <v>327</v>
      </c>
      <c r="U543" s="19" t="s">
        <v>224</v>
      </c>
      <c r="V543" s="19" t="s">
        <v>328</v>
      </c>
      <c r="W543" s="19" t="s">
        <v>327</v>
      </c>
      <c r="X543" s="19" t="s">
        <v>224</v>
      </c>
      <c r="Y543" s="19" t="s">
        <v>328</v>
      </c>
      <c r="Z543" s="19"/>
      <c r="AA543" s="19"/>
      <c r="AB543" s="19"/>
      <c r="AC543" s="19">
        <v>0</v>
      </c>
      <c r="AD543" s="19">
        <v>0</v>
      </c>
      <c r="AE543" s="19">
        <v>0</v>
      </c>
      <c r="AF543" s="19">
        <v>0</v>
      </c>
      <c r="AG543" s="19">
        <v>0</v>
      </c>
      <c r="AH543" s="19">
        <v>0</v>
      </c>
      <c r="AI543" s="19">
        <v>0</v>
      </c>
      <c r="AJ543" s="19">
        <v>0</v>
      </c>
      <c r="AK543" s="19">
        <v>0</v>
      </c>
      <c r="AL543" s="19">
        <v>0</v>
      </c>
      <c r="AM543" s="19">
        <v>0</v>
      </c>
      <c r="AN543" s="19">
        <v>0</v>
      </c>
      <c r="AO543" s="19">
        <v>0</v>
      </c>
      <c r="AP543" s="19">
        <v>0</v>
      </c>
      <c r="AQ543" s="19">
        <v>0</v>
      </c>
      <c r="AR543" s="19">
        <v>0</v>
      </c>
      <c r="AS543" s="19">
        <v>0</v>
      </c>
      <c r="AT543" s="19">
        <v>0</v>
      </c>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row>
    <row r="544" spans="1:73" x14ac:dyDescent="0.35">
      <c r="A544" s="31" t="s">
        <v>327</v>
      </c>
      <c r="B544" s="32" t="s">
        <v>500</v>
      </c>
      <c r="C544" s="144" t="str">
        <f>IF(VLOOKUP(D544,Table16[[#All],[Player]:[2024 Card Info]],7,FALSE)&lt;&gt;"",VLOOKUP(D544,Table16[[#All],[Player]:[2024 Card Info]],7,FALSE),"")</f>
        <v>00</v>
      </c>
      <c r="D544" s="19" t="s">
        <v>1431</v>
      </c>
      <c r="E544" s="27">
        <v>36543</v>
      </c>
      <c r="F544" s="28" t="s">
        <v>200</v>
      </c>
      <c r="G544" s="28" t="s">
        <v>200</v>
      </c>
      <c r="H544" s="26" t="s">
        <v>327</v>
      </c>
      <c r="I544" s="26" t="s">
        <v>154</v>
      </c>
      <c r="J544" s="33"/>
      <c r="K544" s="33"/>
      <c r="L544" s="33"/>
      <c r="BG544" s="19"/>
      <c r="BH544" s="19"/>
      <c r="BI544" s="19"/>
      <c r="BJ544" s="19"/>
      <c r="BK544" s="19"/>
      <c r="BL544" s="19"/>
      <c r="BM544" s="19"/>
      <c r="BN544" s="19"/>
      <c r="BO544" s="19"/>
      <c r="BP544" s="19"/>
      <c r="BQ544" s="19"/>
      <c r="BR544" s="19"/>
      <c r="BS544" s="19"/>
      <c r="BT544" s="19"/>
      <c r="BU544" s="19"/>
    </row>
    <row r="545" spans="1:73" x14ac:dyDescent="0.35">
      <c r="A545" s="21" t="s">
        <v>327</v>
      </c>
      <c r="B545" s="21" t="s">
        <v>3517</v>
      </c>
      <c r="C545" s="143" t="str">
        <f>IF(VLOOKUP(D545,Table16[[#All],[Player]:[2024 Card Info]],7,FALSE)&lt;&gt;"",VLOOKUP(D545,Table16[[#All],[Player]:[2024 Card Info]],7,FALSE),"")</f>
        <v>00</v>
      </c>
      <c r="D545" s="22" t="s">
        <v>1439</v>
      </c>
      <c r="E545" s="23">
        <v>36262</v>
      </c>
      <c r="F545" s="24" t="s">
        <v>83</v>
      </c>
      <c r="G545" s="22" t="s">
        <v>171</v>
      </c>
      <c r="H545" s="26" t="s">
        <v>327</v>
      </c>
      <c r="I545" s="26" t="s">
        <v>328</v>
      </c>
      <c r="J545" s="21" t="s">
        <v>323</v>
      </c>
      <c r="K545" s="21" t="s">
        <v>116</v>
      </c>
      <c r="L545" s="21" t="s">
        <v>154</v>
      </c>
      <c r="M545" s="25"/>
      <c r="N545" s="25"/>
      <c r="O545" s="25"/>
      <c r="P545" s="25"/>
      <c r="Q545" s="25"/>
      <c r="R545" s="25"/>
      <c r="S545" s="25"/>
      <c r="T545" s="25"/>
      <c r="U545" s="25"/>
      <c r="V545" s="25"/>
      <c r="W545" s="25"/>
      <c r="X545" s="25"/>
      <c r="Y545" s="25"/>
      <c r="Z545" s="25"/>
      <c r="AA545" s="25"/>
      <c r="AB545" s="25"/>
      <c r="AC545" s="25"/>
      <c r="AD545" s="25"/>
      <c r="AE545" s="25"/>
      <c r="AF545" s="25"/>
      <c r="AG545" s="25"/>
      <c r="AH545" s="25"/>
      <c r="AI545" s="25"/>
      <c r="AJ545" s="25"/>
      <c r="AK545" s="25"/>
      <c r="AL545" s="25"/>
      <c r="AM545" s="25"/>
      <c r="AN545" s="25"/>
      <c r="AO545" s="25"/>
      <c r="AP545" s="25"/>
      <c r="AQ545" s="25"/>
      <c r="AR545" s="25"/>
      <c r="AS545" s="25"/>
      <c r="AT545" s="25"/>
      <c r="AU545" s="25"/>
      <c r="AV545" s="25"/>
      <c r="AW545" s="25"/>
      <c r="AX545" s="25"/>
      <c r="AY545" s="25"/>
      <c r="AZ545" s="25"/>
      <c r="BA545" s="25"/>
      <c r="BB545" s="25"/>
      <c r="BC545" s="25"/>
      <c r="BD545" s="25"/>
      <c r="BE545" s="25"/>
      <c r="BF545" s="25"/>
    </row>
    <row r="546" spans="1:73" ht="12.75" customHeight="1" x14ac:dyDescent="0.35">
      <c r="A546" s="21" t="s">
        <v>327</v>
      </c>
      <c r="B546" s="21" t="s">
        <v>3531</v>
      </c>
      <c r="C546" s="143" t="str">
        <f>IF(VLOOKUP(D546,Table16[[#All],[Player]:[2024 Card Info]],7,FALSE)&lt;&gt;"",VLOOKUP(D546,Table16[[#All],[Player]:[2024 Card Info]],7,FALSE),"")</f>
        <v>00</v>
      </c>
      <c r="D546" s="19" t="s">
        <v>1448</v>
      </c>
      <c r="E546" s="20">
        <v>35215</v>
      </c>
      <c r="F546" s="19" t="s">
        <v>115</v>
      </c>
      <c r="G546" s="19" t="s">
        <v>996</v>
      </c>
      <c r="H546" s="26" t="s">
        <v>327</v>
      </c>
      <c r="I546" s="26" t="s">
        <v>4284</v>
      </c>
      <c r="J546" s="21"/>
      <c r="K546" s="21"/>
      <c r="L546" s="21"/>
      <c r="M546" s="19"/>
      <c r="N546" s="19" t="s">
        <v>354</v>
      </c>
      <c r="O546" s="19" t="s">
        <v>1124</v>
      </c>
      <c r="P546" s="19" t="s">
        <v>918</v>
      </c>
      <c r="Q546" s="19" t="s">
        <v>1449</v>
      </c>
      <c r="R546" s="19" t="s">
        <v>94</v>
      </c>
      <c r="S546" s="19" t="s">
        <v>328</v>
      </c>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row>
    <row r="547" spans="1:73" x14ac:dyDescent="0.35">
      <c r="A547" t="s">
        <v>3860</v>
      </c>
      <c r="B547" t="s">
        <v>271</v>
      </c>
      <c r="C547" s="143" t="str">
        <f>IF(VLOOKUP(D547,Table16[[#All],[Player]:[2024 Card Info]],7,FALSE)&lt;&gt;"",VLOOKUP(D547,Table16[[#All],[Player]:[2024 Card Info]],7,FALSE),"")</f>
        <v>00</v>
      </c>
      <c r="D547" t="s">
        <v>3298</v>
      </c>
      <c r="E547" s="40">
        <v>36255</v>
      </c>
      <c r="F547" t="s">
        <v>279</v>
      </c>
      <c r="G547" s="102" t="s">
        <v>5154</v>
      </c>
      <c r="H547" t="str">
        <f>IF(ISBLANK(VLOOKUP(TRIM(D547),ALL_SOMIFA!$A$1:$V$2737,8,FALSE)),"",IF(ISERROR(VLOOKUP(TRIM(D547),ALL_SOMIFA!$A$1:$V$2737,8,FALSE))," ",VLOOKUP(TRIM(D547),ALL_SOMIFA!$A$1:$V$2737,8,FALSE)))</f>
        <v/>
      </c>
      <c r="I547" t="str">
        <f>IF(ISBLANK(VLOOKUP(TRIM(D547),ALL_SOMIFA!$A$1:$V$2737,9,FALSE)),"",IF(ISERROR(VLOOKUP(TRIM(D547),ALL_SOMIFA!$A$1:$V$2737,9,FALSE))," ",VLOOKUP(TRIM(D547),ALL_SOMIFA!$A$1:$V$2737,9,FALSE)))</f>
        <v/>
      </c>
      <c r="J547" t="str">
        <f>IF(ISBLANK(VLOOKUP(TRIM(D547),ALL_SOMIFA!$A$1:$V$2737,10,FALSE)),"",IF(ISERROR(VLOOKUP(TRIM(D547),ALL_SOMIFA!$A$1:$V$2737,10,FALSE))," ",VLOOKUP(TRIM(D547),ALL_SOMIFA!$A$1:$V$2737,10,FALSE)))</f>
        <v/>
      </c>
      <c r="K547" t="str">
        <f>IF(ISBLANK(VLOOKUP(TRIM(D547),ALL_SOMIFA!$A$1:$V$2737,11,FALSE)),"",IF(ISERROR(VLOOKUP(TRIM(D547),ALL_SOMIFA!$A$1:$V$2737,11,FALSE))," ",VLOOKUP(TRIM(D547),ALL_SOMIFA!$A$1:$V$2737,11,FALSE)))</f>
        <v>DB</v>
      </c>
      <c r="L547" t="str">
        <f>IF(ISBLANK(VLOOKUP(TRIM(D547),ALL_SOMIFA!$A$1:$V$2737,12,FALSE)),"",IF(ISERROR(VLOOKUP(TRIM(D547),ALL_SOMIFA!$A$1:$V$2737,12,FALSE))," ",VLOOKUP(TRIM(D547),ALL_SOMIFA!$A$1:$V$2737,12,FALSE)))</f>
        <v>CHI</v>
      </c>
      <c r="M547" t="str">
        <f>IF(ISBLANK(VLOOKUP(TRIM(D547),ALL_SOMIFA!$A$1:$V$2737,13,FALSE)),"",IF(ISERROR(VLOOKUP(TRIM(D547),ALL_SOMIFA!$A$1:$V$2737,13,FALSE))," ",VLOOKUP(TRIM(D547),ALL_SOMIFA!$A$1:$V$2737,13,FALSE)))</f>
        <v>00</v>
      </c>
      <c r="N547" t="str">
        <f>IF(ISBLANK(VLOOKUP(TRIM(D547),ALL_SOMIFA!$A$1:$V$2737,14,FALSE)),"",IF(ISERROR(VLOOKUP(TRIM(D547),ALL_SOMIFA!$A$1:$V$2737,14,FALSE))," ",VLOOKUP(TRIM(D547),ALL_SOMIFA!$A$1:$V$2737,14,FALSE)))</f>
        <v/>
      </c>
      <c r="O547" t="str">
        <f>IF(ISBLANK(VLOOKUP(TRIM(D547),ALL_SOMIFA!$A$1:$V$2737,15,FALSE)),"",IF(ISERROR(VLOOKUP(TRIM(D547),ALL_SOMIFA!$A$1:$V$2737,15,FALSE))," ",VLOOKUP(TRIM(D547),ALL_SOMIFA!$A$1:$V$2737,15,FALSE)))</f>
        <v/>
      </c>
      <c r="P547" t="str">
        <f>IF(ISBLANK(VLOOKUP(TRIM(D547),ALL_SOMIFA!$A$1:$V$2737,16,FALSE)),"",IF(ISERROR(VLOOKUP(TRIM(D547),ALL_SOMIFA!$A$1:$V$2737,16,FALSE))," ",VLOOKUP(TRIM(D547),ALL_SOMIFA!$A$1:$V$2737,16,FALSE)))</f>
        <v/>
      </c>
      <c r="Q547" t="str">
        <f>IF(ISBLANK(VLOOKUP(TRIM(D547),ALL_SOMIFA!$A$1:$V$2737,17,FALSE)),"",IF(ISERROR(VLOOKUP(TRIM(D547),ALL_SOMIFA!$A$1:$V$2737,17,FALSE))," ",VLOOKUP(TRIM(D547),ALL_SOMIFA!$A$1:$V$2737,17,FALSE)))</f>
        <v/>
      </c>
      <c r="R547" t="str">
        <f>IF(ISBLANK(VLOOKUP(TRIM(D547),ALL_SOMIFA!$A$1:$V$2737,18,FALSE)),"",IF(ISERROR(VLOOKUP(TRIM(D547),ALL_SOMIFA!$A$1:$V$2737,18,FALSE))," ",VLOOKUP(TRIM(D547),ALL_SOMIFA!$A$1:$V$2737,18,FALSE)))</f>
        <v/>
      </c>
      <c r="S547" t="str">
        <f>IF(ISBLANK(VLOOKUP(TRIM(D547),ALL_SOMIFA!$A$1:$V$2737,19,FALSE)),"",IF(ISERROR(VLOOKUP(TRIM(D547),ALL_SOMIFA!$A$1:$V$2737,19,FALSE))," ",VLOOKUP(TRIM(D547),ALL_SOMIFA!$A$1:$V$2737,19,FALSE)))</f>
        <v/>
      </c>
      <c r="T547" t="str">
        <f>IF(ISBLANK(VLOOKUP(TRIM(D547),ALL_SOMIFA!$A$1:$V$2737,20,FALSE)),"",IF(ISERROR(VLOOKUP(TRIM(D547),ALL_SOMIFA!$A$1:$V$2737,20,FALSE))," ",VLOOKUP(TRIM(D547),ALL_SOMIFA!$A$1:$V$2737,20,FALSE)))</f>
        <v/>
      </c>
      <c r="U547" t="str">
        <f>IF(ISBLANK(VLOOKUP(TRIM(D547),ALL_SOMIFA!$A$1:$V$2737,21,FALSE)),"",IF(ISERROR(VLOOKUP(TRIM(D547),ALL_SOMIFA!$A$1:$V$2737,21,FALSE))," ",VLOOKUP(TRIM(D547),ALL_SOMIFA!$A$1:$V$2737,21,FALSE)))</f>
        <v/>
      </c>
      <c r="V547" t="str">
        <f>IF(ISBLANK(VLOOKUP(TRIM(D547),ALL_SOMIFA!$A$1:$V$2737,22,FALSE)),"",IF(ISERROR(VLOOKUP(TRIM(D547),ALL_SOMIFA!$A$1:$V$2737,22,FALSE))," ",VLOOKUP(TRIM(D547),ALL_SOMIFA!$A$1:$V$2737,22,FALSE)))</f>
        <v/>
      </c>
    </row>
    <row r="548" spans="1:73" s="25" customFormat="1" x14ac:dyDescent="0.35">
      <c r="A548" s="21"/>
      <c r="B548" s="21"/>
      <c r="C548" s="143"/>
      <c r="D548" s="19" t="s">
        <v>1432</v>
      </c>
      <c r="E548" s="20">
        <v>34154</v>
      </c>
      <c r="F548" s="19" t="s">
        <v>540</v>
      </c>
      <c r="G548" s="19" t="s">
        <v>901</v>
      </c>
      <c r="H548" t="s">
        <v>327</v>
      </c>
      <c r="I548" t="s">
        <v>154</v>
      </c>
      <c r="J548" s="21" t="s">
        <v>323</v>
      </c>
      <c r="K548" s="21" t="s">
        <v>109</v>
      </c>
      <c r="L548" s="21" t="s">
        <v>155</v>
      </c>
      <c r="M548" s="19" t="s">
        <v>155</v>
      </c>
      <c r="N548" s="19" t="s">
        <v>323</v>
      </c>
      <c r="O548" s="19" t="s">
        <v>109</v>
      </c>
      <c r="P548" s="19" t="s">
        <v>678</v>
      </c>
      <c r="Q548" s="19"/>
      <c r="R548" s="19"/>
      <c r="S548" s="19">
        <v>0</v>
      </c>
      <c r="T548" s="19" t="s">
        <v>354</v>
      </c>
      <c r="U548" s="19" t="s">
        <v>109</v>
      </c>
      <c r="V548" s="19" t="s">
        <v>155</v>
      </c>
      <c r="W548" s="19" t="s">
        <v>354</v>
      </c>
      <c r="X548" s="19" t="s">
        <v>109</v>
      </c>
      <c r="Y548" s="19" t="s">
        <v>154</v>
      </c>
      <c r="Z548" s="19" t="s">
        <v>327</v>
      </c>
      <c r="AA548" s="19" t="s">
        <v>109</v>
      </c>
      <c r="AB548" s="19" t="s">
        <v>335</v>
      </c>
      <c r="AC548" s="19">
        <v>0</v>
      </c>
      <c r="AD548" s="19">
        <v>0</v>
      </c>
      <c r="AE548" s="19">
        <v>0</v>
      </c>
      <c r="AF548" s="19">
        <v>0</v>
      </c>
      <c r="AG548" s="19">
        <v>0</v>
      </c>
      <c r="AH548" s="19">
        <v>0</v>
      </c>
      <c r="AI548" s="19">
        <v>0</v>
      </c>
      <c r="AJ548" s="19">
        <v>0</v>
      </c>
      <c r="AK548" s="19">
        <v>0</v>
      </c>
      <c r="AL548" s="19">
        <v>0</v>
      </c>
      <c r="AM548" s="19">
        <v>0</v>
      </c>
      <c r="AN548" s="19">
        <v>0</v>
      </c>
      <c r="AO548" s="19">
        <v>0</v>
      </c>
      <c r="AP548" s="19">
        <v>0</v>
      </c>
      <c r="AQ548" s="19">
        <v>0</v>
      </c>
      <c r="AR548" s="19">
        <v>0</v>
      </c>
      <c r="AS548" s="19">
        <v>0</v>
      </c>
      <c r="AT548" s="19">
        <v>0</v>
      </c>
      <c r="AU548" s="19"/>
      <c r="AV548" s="19"/>
      <c r="AW548" s="19"/>
      <c r="AX548" s="19"/>
      <c r="AY548" s="19"/>
      <c r="AZ548" s="19"/>
      <c r="BA548" s="19"/>
      <c r="BB548" s="19"/>
      <c r="BC548" s="19"/>
      <c r="BD548" s="19"/>
      <c r="BE548" s="19"/>
      <c r="BF548" s="19"/>
      <c r="BG548"/>
      <c r="BH548"/>
      <c r="BI548"/>
      <c r="BJ548"/>
      <c r="BK548"/>
      <c r="BL548"/>
      <c r="BM548"/>
      <c r="BN548"/>
      <c r="BO548"/>
      <c r="BP548"/>
      <c r="BQ548"/>
      <c r="BR548"/>
      <c r="BS548"/>
      <c r="BT548"/>
      <c r="BU548"/>
    </row>
    <row r="549" spans="1:73" x14ac:dyDescent="0.35">
      <c r="A549" s="21"/>
      <c r="B549" s="21"/>
      <c r="C549" s="143"/>
      <c r="D549" s="19" t="s">
        <v>1438</v>
      </c>
      <c r="E549" s="20">
        <v>35208</v>
      </c>
      <c r="F549" s="19" t="s">
        <v>398</v>
      </c>
      <c r="G549" s="19" t="s">
        <v>125</v>
      </c>
      <c r="H549" t="s">
        <v>4387</v>
      </c>
      <c r="I549" t="s">
        <v>328</v>
      </c>
      <c r="J549" s="21" t="s">
        <v>323</v>
      </c>
      <c r="K549" s="21" t="s">
        <v>471</v>
      </c>
      <c r="L549" s="21" t="s">
        <v>154</v>
      </c>
      <c r="M549" s="19" t="s">
        <v>422</v>
      </c>
      <c r="N549" s="19" t="s">
        <v>323</v>
      </c>
      <c r="O549" s="19" t="s">
        <v>500</v>
      </c>
      <c r="P549" s="19" t="s">
        <v>918</v>
      </c>
      <c r="Q549" s="19" t="s">
        <v>354</v>
      </c>
      <c r="R549" s="19" t="s">
        <v>172</v>
      </c>
      <c r="S549" s="19" t="s">
        <v>149</v>
      </c>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row>
    <row r="550" spans="1:73" x14ac:dyDescent="0.35">
      <c r="A550" s="18"/>
      <c r="B550" s="18"/>
      <c r="C550" s="143"/>
      <c r="D550" s="19" t="s">
        <v>1440</v>
      </c>
      <c r="E550" s="20">
        <v>36068</v>
      </c>
      <c r="F550" s="26" t="s">
        <v>1441</v>
      </c>
      <c r="G550" s="30" t="s">
        <v>141</v>
      </c>
      <c r="H550" t="s">
        <v>169</v>
      </c>
      <c r="I550" t="s">
        <v>328</v>
      </c>
      <c r="J550" s="18" t="s">
        <v>327</v>
      </c>
      <c r="K550" s="18" t="s">
        <v>190</v>
      </c>
      <c r="L550" s="18" t="s">
        <v>335</v>
      </c>
      <c r="M550" s="19"/>
      <c r="N550" s="19" t="s">
        <v>323</v>
      </c>
      <c r="O550" s="19" t="s">
        <v>96</v>
      </c>
      <c r="P550" s="30" t="s">
        <v>149</v>
      </c>
      <c r="Q550" s="19"/>
      <c r="R550" s="19"/>
      <c r="S550" s="30"/>
      <c r="T550" s="19"/>
      <c r="U550" s="19"/>
      <c r="V550" s="30"/>
      <c r="W550" s="19"/>
      <c r="X550" s="19"/>
      <c r="Y550" s="30"/>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25"/>
      <c r="BH550" s="25"/>
      <c r="BI550" s="25"/>
      <c r="BJ550" s="25"/>
      <c r="BK550" s="25"/>
      <c r="BL550" s="25"/>
      <c r="BM550" s="25"/>
      <c r="BN550" s="25"/>
      <c r="BO550" s="25"/>
      <c r="BP550" s="25"/>
      <c r="BQ550" s="25"/>
      <c r="BR550" s="25"/>
      <c r="BS550" s="25"/>
      <c r="BT550" s="25"/>
      <c r="BU550" s="25"/>
    </row>
    <row r="551" spans="1:73" s="25" customFormat="1" x14ac:dyDescent="0.35">
      <c r="A551" s="19"/>
      <c r="B551" s="19"/>
      <c r="C551" s="143"/>
      <c r="D551" s="19"/>
      <c r="E551" s="39"/>
      <c r="F551" s="19"/>
      <c r="G551" s="19"/>
      <c r="H551"/>
      <c r="I551" t="s">
        <v>4284</v>
      </c>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row>
    <row r="552" spans="1:73" s="25" customFormat="1" x14ac:dyDescent="0.35">
      <c r="A552" s="19"/>
      <c r="B552" s="19"/>
      <c r="C552" s="143"/>
      <c r="D552" s="19"/>
      <c r="E552" s="39"/>
      <c r="F552" s="19"/>
      <c r="G552" s="19"/>
      <c r="H552"/>
      <c r="I552" t="s">
        <v>4284</v>
      </c>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row>
    <row r="553" spans="1:73" x14ac:dyDescent="0.35">
      <c r="A553" t="s">
        <v>3547</v>
      </c>
      <c r="B553" t="s">
        <v>3517</v>
      </c>
      <c r="C553" s="143"/>
      <c r="D553" t="s">
        <v>3494</v>
      </c>
      <c r="E553" s="40">
        <v>35266</v>
      </c>
      <c r="F553" t="s">
        <v>188</v>
      </c>
      <c r="G553" s="19" t="s">
        <v>5378</v>
      </c>
      <c r="H553" t="str">
        <f>IF(ISBLANK(VLOOKUP(TRIM(D553),ALL_SOMIFA!$A$1:$V$2737,8,FALSE)),"",IF(ISERROR(VLOOKUP(TRIM(D553),ALL_SOMIFA!$A$1:$V$2737,8,FALSE))," ",VLOOKUP(TRIM(D553),ALL_SOMIFA!$A$1:$V$2737,8,FALSE)))</f>
        <v/>
      </c>
      <c r="I553" t="str">
        <f>IF(ISBLANK(VLOOKUP(TRIM(D553),ALL_SOMIFA!$A$1:$V$2737,9,FALSE)),"",IF(ISERROR(VLOOKUP(TRIM(D553),ALL_SOMIFA!$A$1:$V$2737,9,FALSE))," ",VLOOKUP(TRIM(D553),ALL_SOMIFA!$A$1:$V$2737,9,FALSE)))</f>
        <v/>
      </c>
      <c r="J553" t="str">
        <f>IF(ISBLANK(VLOOKUP(TRIM(D553),ALL_SOMIFA!$A$1:$V$2737,10,FALSE)),"",IF(ISERROR(VLOOKUP(TRIM(D553),ALL_SOMIFA!$A$1:$V$2737,10,FALSE))," ",VLOOKUP(TRIM(D553),ALL_SOMIFA!$A$1:$V$2737,10,FALSE)))</f>
        <v/>
      </c>
      <c r="K553" t="str">
        <f>IF(ISBLANK(VLOOKUP(TRIM(D553),ALL_SOMIFA!$A$1:$V$2737,11,FALSE)),"",IF(ISERROR(VLOOKUP(TRIM(D553),ALL_SOMIFA!$A$1:$V$2737,11,FALSE))," ",VLOOKUP(TRIM(D553),ALL_SOMIFA!$A$1:$V$2737,11,FALSE)))</f>
        <v>DB/LK</v>
      </c>
      <c r="L553" t="str">
        <f>IF(ISBLANK(VLOOKUP(TRIM(D553),ALL_SOMIFA!$A$1:$V$2737,12,FALSE)),"",IF(ISERROR(VLOOKUP(TRIM(D553),ALL_SOMIFA!$A$1:$V$2737,12,FALSE))," ",VLOOKUP(TRIM(D553),ALL_SOMIFA!$A$1:$V$2737,12,FALSE)))</f>
        <v>HOU</v>
      </c>
      <c r="M553" t="str">
        <f>IF(ISBLANK(VLOOKUP(TRIM(D553),ALL_SOMIFA!$A$1:$V$2737,13,FALSE)),"",IF(ISERROR(VLOOKUP(TRIM(D553),ALL_SOMIFA!$A$1:$V$2737,13,FALSE))," ",VLOOKUP(TRIM(D553),ALL_SOMIFA!$A$1:$V$2737,13,FALSE)))</f>
        <v>00</v>
      </c>
      <c r="N553" t="str">
        <f>IF(ISBLANK(VLOOKUP(TRIM(D553),ALL_SOMIFA!$A$1:$V$2737,14,FALSE)),"",IF(ISERROR(VLOOKUP(TRIM(D553),ALL_SOMIFA!$A$1:$V$2737,14,FALSE))," ",VLOOKUP(TRIM(D553),ALL_SOMIFA!$A$1:$V$2737,14,FALSE)))</f>
        <v>DB/KR</v>
      </c>
      <c r="O553" t="str">
        <f>IF(ISBLANK(VLOOKUP(TRIM(D553),ALL_SOMIFA!$A$1:$V$2737,15,FALSE)),"",IF(ISERROR(VLOOKUP(TRIM(D553),ALL_SOMIFA!$A$1:$V$2737,15,FALSE))," ",VLOOKUP(TRIM(D553),ALL_SOMIFA!$A$1:$V$2737,15,FALSE)))</f>
        <v>HOU</v>
      </c>
      <c r="P553" t="str">
        <f>IF(ISBLANK(VLOOKUP(TRIM(D553),ALL_SOMIFA!$A$1:$V$2737,16,FALSE)),"",IF(ISERROR(VLOOKUP(TRIM(D553),ALL_SOMIFA!$A$1:$V$2737,16,FALSE))," ",VLOOKUP(TRIM(D553),ALL_SOMIFA!$A$1:$V$2737,16,FALSE)))</f>
        <v>00</v>
      </c>
      <c r="Q553" t="str">
        <f>IF(ISBLANK(VLOOKUP(TRIM(D553),ALL_SOMIFA!$A$1:$V$2737,17,FALSE)),"",IF(ISERROR(VLOOKUP(TRIM(D553),ALL_SOMIFA!$A$1:$V$2737,17,FALSE))," ",VLOOKUP(TRIM(D553),ALL_SOMIFA!$A$1:$V$2737,17,FALSE)))</f>
        <v>KR</v>
      </c>
      <c r="R553" t="str">
        <f>IF(ISBLANK(VLOOKUP(TRIM(D553),ALL_SOMIFA!$A$1:$V$2737,18,FALSE)),"",IF(ISERROR(VLOOKUP(TRIM(D553),ALL_SOMIFA!$A$1:$V$2737,18,FALSE))," ",VLOOKUP(TRIM(D553),ALL_SOMIFA!$A$1:$V$2737,18,FALSE)))</f>
        <v>IND</v>
      </c>
      <c r="S553" t="str">
        <f>IF(ISBLANK(VLOOKUP(TRIM(D553),ALL_SOMIFA!$A$1:$V$2737,19,FALSE)),"",IF(ISERROR(VLOOKUP(TRIM(D553),ALL_SOMIFA!$A$1:$V$2737,19,FALSE))," ",VLOOKUP(TRIM(D553),ALL_SOMIFA!$A$1:$V$2737,19,FALSE)))</f>
        <v/>
      </c>
      <c r="T553" t="str">
        <f>IF(ISBLANK(VLOOKUP(TRIM(D553),ALL_SOMIFA!$A$1:$V$2737,20,FALSE)),"",IF(ISERROR(VLOOKUP(TRIM(D553),ALL_SOMIFA!$A$1:$V$2737,20,FALSE))," ",VLOOKUP(TRIM(D553),ALL_SOMIFA!$A$1:$V$2737,20,FALSE)))</f>
        <v>KR</v>
      </c>
      <c r="U553" t="str">
        <f>IF(ISBLANK(VLOOKUP(TRIM(D553),ALL_SOMIFA!$A$1:$V$2737,21,FALSE)),"",IF(ISERROR(VLOOKUP(TRIM(D553),ALL_SOMIFA!$A$1:$V$2737,21,FALSE))," ",VLOOKUP(TRIM(D553),ALL_SOMIFA!$A$1:$V$2737,21,FALSE)))</f>
        <v>GB</v>
      </c>
      <c r="V553" t="str">
        <f>IF(ISBLANK(VLOOKUP(TRIM(D553),ALL_SOMIFA!$A$1:$V$2737,22,FALSE)),"",IF(ISERROR(VLOOKUP(TRIM(D553),ALL_SOMIFA!$A$1:$V$2737,22,FALSE))," ",VLOOKUP(TRIM(D553),ALL_SOMIFA!$A$1:$V$2737,22,FALSE)))</f>
        <v/>
      </c>
    </row>
    <row r="554" spans="1:73" x14ac:dyDescent="0.35">
      <c r="A554" t="s">
        <v>802</v>
      </c>
      <c r="B554" t="s">
        <v>325</v>
      </c>
      <c r="C554" s="143"/>
      <c r="D554" t="s">
        <v>3888</v>
      </c>
      <c r="E554" s="40">
        <v>36526</v>
      </c>
      <c r="F554" t="s">
        <v>3949</v>
      </c>
      <c r="G554" s="19" t="s">
        <v>5377</v>
      </c>
      <c r="H554" t="str">
        <f>IF(ISBLANK(VLOOKUP(TRIM(D554),ALL_SOMIFA!$A$1:$V$2737,8,FALSE)),"",IF(ISERROR(VLOOKUP(TRIM(D554),ALL_SOMIFA!$A$1:$V$2737,8,FALSE))," ",VLOOKUP(TRIM(D554),ALL_SOMIFA!$A$1:$V$2737,8,FALSE)))</f>
        <v/>
      </c>
      <c r="I554" t="str">
        <f>IF(ISBLANK(VLOOKUP(TRIM(D554),ALL_SOMIFA!$A$1:$V$2737,9,FALSE)),"",IF(ISERROR(VLOOKUP(TRIM(D554),ALL_SOMIFA!$A$1:$V$2737,9,FALSE))," ",VLOOKUP(TRIM(D554),ALL_SOMIFA!$A$1:$V$2737,9,FALSE)))</f>
        <v/>
      </c>
      <c r="J554" t="str">
        <f>IF(ISBLANK(VLOOKUP(TRIM(D554),ALL_SOMIFA!$A$1:$V$2737,10,FALSE)),"",IF(ISERROR(VLOOKUP(TRIM(D554),ALL_SOMIFA!$A$1:$V$2737,10,FALSE))," ",VLOOKUP(TRIM(D554),ALL_SOMIFA!$A$1:$V$2737,10,FALSE)))</f>
        <v/>
      </c>
      <c r="K554" t="str">
        <f>IF(ISBLANK(VLOOKUP(TRIM(D554),ALL_SOMIFA!$A$1:$V$2737,11,FALSE)),"",IF(ISERROR(VLOOKUP(TRIM(D554),ALL_SOMIFA!$A$1:$V$2737,11,FALSE))," ",VLOOKUP(TRIM(D554),ALL_SOMIFA!$A$1:$V$2737,11,FALSE)))</f>
        <v/>
      </c>
      <c r="L554" t="str">
        <f>IF(ISBLANK(VLOOKUP(TRIM(D554),ALL_SOMIFA!$A$1:$V$2737,12,FALSE)),"",IF(ISERROR(VLOOKUP(TRIM(D554),ALL_SOMIFA!$A$1:$V$2737,12,FALSE))," ",VLOOKUP(TRIM(D554),ALL_SOMIFA!$A$1:$V$2737,12,FALSE)))</f>
        <v/>
      </c>
      <c r="M554" t="str">
        <f>IF(ISBLANK(VLOOKUP(TRIM(D554),ALL_SOMIFA!$A$1:$V$2737,13,FALSE)),"",IF(ISERROR(VLOOKUP(TRIM(D554),ALL_SOMIFA!$A$1:$V$2737,13,FALSE))," ",VLOOKUP(TRIM(D554),ALL_SOMIFA!$A$1:$V$2737,13,FALSE)))</f>
        <v/>
      </c>
      <c r="N554" t="str">
        <f>IF(ISBLANK(VLOOKUP(TRIM(D554),ALL_SOMIFA!$A$1:$V$2737,14,FALSE)),"",IF(ISERROR(VLOOKUP(TRIM(D554),ALL_SOMIFA!$A$1:$V$2737,14,FALSE))," ",VLOOKUP(TRIM(D554),ALL_SOMIFA!$A$1:$V$2737,14,FALSE)))</f>
        <v/>
      </c>
      <c r="O554" t="str">
        <f>IF(ISBLANK(VLOOKUP(TRIM(D554),ALL_SOMIFA!$A$1:$V$2737,15,FALSE)),"",IF(ISERROR(VLOOKUP(TRIM(D554),ALL_SOMIFA!$A$1:$V$2737,15,FALSE))," ",VLOOKUP(TRIM(D554),ALL_SOMIFA!$A$1:$V$2737,15,FALSE)))</f>
        <v/>
      </c>
      <c r="P554" t="str">
        <f>IF(ISBLANK(VLOOKUP(TRIM(D554),ALL_SOMIFA!$A$1:$V$2737,16,FALSE)),"",IF(ISERROR(VLOOKUP(TRIM(D554),ALL_SOMIFA!$A$1:$V$2737,16,FALSE))," ",VLOOKUP(TRIM(D554),ALL_SOMIFA!$A$1:$V$2737,16,FALSE)))</f>
        <v/>
      </c>
      <c r="Q554" t="str">
        <f>IF(ISBLANK(VLOOKUP(TRIM(D554),ALL_SOMIFA!$A$1:$V$2737,17,FALSE)),"",IF(ISERROR(VLOOKUP(TRIM(D554),ALL_SOMIFA!$A$1:$V$2737,17,FALSE))," ",VLOOKUP(TRIM(D554),ALL_SOMIFA!$A$1:$V$2737,17,FALSE)))</f>
        <v/>
      </c>
      <c r="R554" t="str">
        <f>IF(ISBLANK(VLOOKUP(TRIM(D554),ALL_SOMIFA!$A$1:$V$2737,18,FALSE)),"",IF(ISERROR(VLOOKUP(TRIM(D554),ALL_SOMIFA!$A$1:$V$2737,18,FALSE))," ",VLOOKUP(TRIM(D554),ALL_SOMIFA!$A$1:$V$2737,18,FALSE)))</f>
        <v/>
      </c>
      <c r="S554" t="str">
        <f>IF(ISBLANK(VLOOKUP(TRIM(D554),ALL_SOMIFA!$A$1:$V$2737,19,FALSE)),"",IF(ISERROR(VLOOKUP(TRIM(D554),ALL_SOMIFA!$A$1:$V$2737,19,FALSE))," ",VLOOKUP(TRIM(D554),ALL_SOMIFA!$A$1:$V$2737,19,FALSE)))</f>
        <v/>
      </c>
      <c r="T554" t="str">
        <f>IF(ISBLANK(VLOOKUP(TRIM(D554),ALL_SOMIFA!$A$1:$V$2737,20,FALSE)),"",IF(ISERROR(VLOOKUP(TRIM(D554),ALL_SOMIFA!$A$1:$V$2737,20,FALSE))," ",VLOOKUP(TRIM(D554),ALL_SOMIFA!$A$1:$V$2737,20,FALSE)))</f>
        <v/>
      </c>
      <c r="U554" t="str">
        <f>IF(ISBLANK(VLOOKUP(TRIM(D554),ALL_SOMIFA!$A$1:$V$2737,21,FALSE)),"",IF(ISERROR(VLOOKUP(TRIM(D554),ALL_SOMIFA!$A$1:$V$2737,21,FALSE))," ",VLOOKUP(TRIM(D554),ALL_SOMIFA!$A$1:$V$2737,21,FALSE)))</f>
        <v/>
      </c>
      <c r="V554" t="str">
        <f>IF(ISBLANK(VLOOKUP(TRIM(D554),ALL_SOMIFA!$A$1:$V$2737,22,FALSE)),"",IF(ISERROR(VLOOKUP(TRIM(D554),ALL_SOMIFA!$A$1:$V$2737,22,FALSE))," ",VLOOKUP(TRIM(D554),ALL_SOMIFA!$A$1:$V$2737,22,FALSE)))</f>
        <v/>
      </c>
    </row>
    <row r="555" spans="1:73" s="25" customFormat="1" x14ac:dyDescent="0.35">
      <c r="A555" s="21" t="s">
        <v>366</v>
      </c>
      <c r="B555" s="21" t="s">
        <v>325</v>
      </c>
      <c r="C555" s="143" t="str">
        <f>IF(VLOOKUP(D555,Table16[[#All],[Player]:[2024 Card Info]],7,FALSE)&lt;&gt;"",VLOOKUP(D555,Table16[[#All],[Player]:[2024 Card Info]],7,FALSE),"")</f>
        <v/>
      </c>
      <c r="D555" s="19" t="s">
        <v>1450</v>
      </c>
      <c r="E555" s="20">
        <v>34894</v>
      </c>
      <c r="F555" s="19" t="s">
        <v>1005</v>
      </c>
      <c r="G555" s="19" t="s">
        <v>486</v>
      </c>
      <c r="H555" s="26" t="s">
        <v>365</v>
      </c>
      <c r="I555" s="26"/>
      <c r="J555" s="21" t="s">
        <v>365</v>
      </c>
      <c r="K555" s="21" t="s">
        <v>326</v>
      </c>
      <c r="L555" s="21"/>
      <c r="M555" s="19"/>
      <c r="N555" s="19" t="s">
        <v>366</v>
      </c>
      <c r="O555" s="19" t="s">
        <v>325</v>
      </c>
      <c r="P555" s="19" t="s">
        <v>79</v>
      </c>
      <c r="Q555" s="19" t="s">
        <v>365</v>
      </c>
      <c r="R555" s="19" t="s">
        <v>326</v>
      </c>
      <c r="S555" s="19"/>
      <c r="T555" s="19" t="s">
        <v>365</v>
      </c>
      <c r="U555" s="19" t="s">
        <v>326</v>
      </c>
      <c r="V555" s="19">
        <v>0</v>
      </c>
      <c r="W555" s="19" t="s">
        <v>365</v>
      </c>
      <c r="X555" s="19" t="s">
        <v>326</v>
      </c>
      <c r="Y555" s="19">
        <v>0</v>
      </c>
      <c r="Z555" s="19">
        <v>0</v>
      </c>
      <c r="AA555" s="19">
        <v>0</v>
      </c>
      <c r="AB555" s="19">
        <v>0</v>
      </c>
      <c r="AC555" s="19">
        <v>0</v>
      </c>
      <c r="AD555" s="19">
        <v>0</v>
      </c>
      <c r="AE555" s="19">
        <v>0</v>
      </c>
      <c r="AF555" s="19">
        <v>0</v>
      </c>
      <c r="AG555" s="19">
        <v>0</v>
      </c>
      <c r="AH555" s="19">
        <v>0</v>
      </c>
      <c r="AI555" s="19">
        <v>0</v>
      </c>
      <c r="AJ555" s="19">
        <v>0</v>
      </c>
      <c r="AK555" s="19">
        <v>0</v>
      </c>
      <c r="AL555" s="19">
        <v>0</v>
      </c>
      <c r="AM555" s="19">
        <v>0</v>
      </c>
      <c r="AN555" s="19">
        <v>0</v>
      </c>
      <c r="AO555" s="19">
        <v>0</v>
      </c>
      <c r="AP555" s="19">
        <v>0</v>
      </c>
      <c r="AQ555" s="19">
        <v>0</v>
      </c>
      <c r="AR555" s="19">
        <v>0</v>
      </c>
      <c r="AS555" s="19">
        <v>0</v>
      </c>
      <c r="AT555" s="19">
        <v>0</v>
      </c>
      <c r="AU555" s="19"/>
      <c r="AV555" s="19"/>
      <c r="AW555" s="19"/>
      <c r="AX555" s="19"/>
      <c r="AY555" s="19"/>
      <c r="AZ555" s="19"/>
      <c r="BA555" s="19"/>
      <c r="BB555" s="19"/>
      <c r="BC555" s="19"/>
      <c r="BD555" s="19"/>
      <c r="BE555" s="19"/>
      <c r="BF555" s="19"/>
    </row>
    <row r="556" spans="1:73" x14ac:dyDescent="0.35">
      <c r="A556" s="44"/>
      <c r="B556" s="44"/>
      <c r="C556" s="143"/>
      <c r="D556" s="19"/>
      <c r="E556" s="20"/>
      <c r="F556" s="19"/>
      <c r="G556" s="19"/>
      <c r="H556"/>
      <c r="I556"/>
      <c r="J556" s="44"/>
      <c r="K556" s="44"/>
      <c r="L556" s="44"/>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row>
    <row r="557" spans="1:73" ht="13.15" x14ac:dyDescent="0.4">
      <c r="C557" s="140"/>
      <c r="E557" s="10" t="s">
        <v>70</v>
      </c>
      <c r="F557" s="11" t="s">
        <v>71</v>
      </c>
      <c r="G557" s="11" t="s">
        <v>72</v>
      </c>
      <c r="H557" s="94"/>
      <c r="I557" s="94" t="s">
        <v>73</v>
      </c>
      <c r="J557" s="11"/>
      <c r="K557" s="11"/>
      <c r="L557" s="8"/>
      <c r="M557" s="16" t="str">
        <f>IF(ISERROR(VLOOKUP(TRIM(B557),#REF!,13,FALSE())),"",VLOOKUP(TRIM(B557),#REF!,13,FALSE()))</f>
        <v/>
      </c>
      <c r="N557" s="16" t="str">
        <f>IF(ISERROR(VLOOKUP(TRIM(B557),#REF!,14,FALSE())),"",VLOOKUP(TRIM(B557),#REF!,14,FALSE()))</f>
        <v/>
      </c>
      <c r="O557" s="16" t="str">
        <f>IF(ISERROR(VLOOKUP(TRIM(B557),#REF!,15,FALSE())),"",VLOOKUP(TRIM(B557),#REF!,15,FALSE()))</f>
        <v/>
      </c>
      <c r="P557" s="16" t="str">
        <f>IF(ISERROR(VLOOKUP(TRIM(B557),#REF!,16,FALSE())),"",VLOOKUP(TRIM(B557),#REF!,16,FALSE()))</f>
        <v/>
      </c>
      <c r="R557" s="8"/>
      <c r="T557" t="str">
        <f>IF(ISERROR(VLOOKUP(TRIM(B557),#REF!,20,FALSE())),"",VLOOKUP(TRIM(B557),#REF!,20,FALSE()))</f>
        <v/>
      </c>
      <c r="U557" t="str">
        <f>IF(ISERROR(VLOOKUP(TRIM(B557),#REF!,21,FALSE())),"",VLOOKUP(TRIM(B557),#REF!,21,FALSE()))</f>
        <v/>
      </c>
      <c r="V557" t="str">
        <f>IF(ISERROR(VLOOKUP(TRIM(B557),#REF!,22,FALSE())),"",VLOOKUP(TRIM(B557),#REF!,22,FALSE()))</f>
        <v/>
      </c>
      <c r="W557" t="str">
        <f>IF(ISERROR(VLOOKUP(TRIM(B557),#REF!,20,FALSE())),"",VLOOKUP(TRIM(B557),#REF!,20,FALSE()))</f>
        <v/>
      </c>
      <c r="X557" t="str">
        <f>IF(ISERROR(VLOOKUP(TRIM(B557),#REF!,21,FALSE())),"",VLOOKUP(TRIM(B557),#REF!,21,FALSE()))</f>
        <v/>
      </c>
      <c r="Y557" t="str">
        <f>IF(ISERROR(VLOOKUP(TRIM(B557),#REF!,22,FALSE())),"",VLOOKUP(TRIM(B557),#REF!,22,FALSE()))</f>
        <v/>
      </c>
      <c r="Z557" t="str">
        <f>IF(ISERROR(VLOOKUP(TRIM(B557),#REF!,23,FALSE())),"",VLOOKUP(TRIM(B557),#REF!,23,FALSE()))</f>
        <v/>
      </c>
      <c r="AA557" t="str">
        <f>IF(ISERROR(VLOOKUP(TRIM(B557),#REF!,24,FALSE())),"",VLOOKUP(TRIM(B557),#REF!,24,FALSE()))</f>
        <v/>
      </c>
      <c r="AB557" t="str">
        <f>IF(ISERROR(VLOOKUP(TRIM(B557),#REF!,25,FALSE())),"",VLOOKUP(TRIM(B557),#REF!,25,FALSE()))</f>
        <v/>
      </c>
      <c r="AM557" s="8"/>
      <c r="AN557" s="8"/>
      <c r="AP557" s="8"/>
      <c r="AQ557" s="8"/>
      <c r="AR557" s="8"/>
      <c r="AS557" s="8"/>
      <c r="AT557" s="8"/>
    </row>
    <row r="558" spans="1:73" ht="17.649999999999999" x14ac:dyDescent="0.5">
      <c r="A558" s="41" t="s">
        <v>1198</v>
      </c>
      <c r="C558" s="141"/>
      <c r="E558" s="13">
        <f>COUNTA(D561:D624)</f>
        <v>56</v>
      </c>
      <c r="F558" s="14">
        <f>COUNTIF(A561:A624,"*HB*")</f>
        <v>4</v>
      </c>
      <c r="G558" s="14">
        <f>COUNTIF(A561:A624,"*KOR*")+COUNTIF(A561:A624,"*LK*")</f>
        <v>2</v>
      </c>
      <c r="H558" s="95"/>
      <c r="I558" s="95">
        <f>COUNTIF(A561:A624,"*PR*")+COUNTIF(A561:A624,"*LP*")</f>
        <v>2</v>
      </c>
      <c r="J558" s="14"/>
      <c r="K558" s="14"/>
      <c r="L558" s="8"/>
      <c r="M558" s="16" t="str">
        <f>IF(ISERROR(VLOOKUP(TRIM(B558),#REF!,13,FALSE())),"",VLOOKUP(TRIM(B558),#REF!,13,FALSE()))</f>
        <v/>
      </c>
      <c r="N558" s="16" t="str">
        <f>IF(ISERROR(VLOOKUP(TRIM(B558),#REF!,14,FALSE())),"",VLOOKUP(TRIM(B558),#REF!,14,FALSE()))</f>
        <v/>
      </c>
      <c r="O558" s="16" t="str">
        <f>IF(ISERROR(VLOOKUP(TRIM(B558),#REF!,15,FALSE())),"",VLOOKUP(TRIM(B558),#REF!,15,FALSE()))</f>
        <v/>
      </c>
      <c r="P558" s="16" t="str">
        <f>IF(ISERROR(VLOOKUP(TRIM(B558),#REF!,16,FALSE())),"",VLOOKUP(TRIM(B558),#REF!,16,FALSE()))</f>
        <v/>
      </c>
      <c r="Q558" s="15"/>
      <c r="R558" s="8"/>
      <c r="T558" t="str">
        <f>IF(ISERROR(VLOOKUP(TRIM(B558),#REF!,20,FALSE())),"",VLOOKUP(TRIM(B558),#REF!,20,FALSE()))</f>
        <v/>
      </c>
      <c r="U558" t="str">
        <f>IF(ISERROR(VLOOKUP(TRIM(B558),#REF!,21,FALSE())),"",VLOOKUP(TRIM(B558),#REF!,21,FALSE()))</f>
        <v/>
      </c>
      <c r="V558" t="str">
        <f>IF(ISERROR(VLOOKUP(TRIM(B558),#REF!,22,FALSE())),"",VLOOKUP(TRIM(B558),#REF!,22,FALSE()))</f>
        <v/>
      </c>
      <c r="W558" t="str">
        <f>IF(ISERROR(VLOOKUP(TRIM(B558),#REF!,20,FALSE())),"",VLOOKUP(TRIM(B558),#REF!,20,FALSE()))</f>
        <v/>
      </c>
      <c r="X558" t="str">
        <f>IF(ISERROR(VLOOKUP(TRIM(B558),#REF!,21,FALSE())),"",VLOOKUP(TRIM(B558),#REF!,21,FALSE()))</f>
        <v/>
      </c>
      <c r="Y558" t="str">
        <f>IF(ISERROR(VLOOKUP(TRIM(B558),#REF!,22,FALSE())),"",VLOOKUP(TRIM(B558),#REF!,22,FALSE()))</f>
        <v/>
      </c>
      <c r="Z558" t="str">
        <f>IF(ISERROR(VLOOKUP(TRIM(B558),#REF!,23,FALSE())),"",VLOOKUP(TRIM(B558),#REF!,23,FALSE()))</f>
        <v/>
      </c>
      <c r="AA558" t="str">
        <f>IF(ISERROR(VLOOKUP(TRIM(B558),#REF!,24,FALSE())),"",VLOOKUP(TRIM(B558),#REF!,24,FALSE()))</f>
        <v/>
      </c>
      <c r="AB558" t="str">
        <f>IF(ISERROR(VLOOKUP(TRIM(B558),#REF!,25,FALSE())),"",VLOOKUP(TRIM(B558),#REF!,25,FALSE()))</f>
        <v/>
      </c>
      <c r="AL558" s="15"/>
    </row>
    <row r="559" spans="1:73" x14ac:dyDescent="0.35">
      <c r="A559" s="16" t="s">
        <v>5349</v>
      </c>
      <c r="B559" s="16"/>
      <c r="C559" s="143"/>
      <c r="I559" s="9" t="s">
        <v>4284</v>
      </c>
      <c r="J559" s="16"/>
      <c r="K559" s="16"/>
      <c r="L559" s="16"/>
      <c r="M559" s="26"/>
      <c r="P559" s="16"/>
      <c r="Q559" s="16" t="str">
        <f>IF(ISERROR(VLOOKUP(TRIM(D559),#REF!,11,FALSE())),"",VLOOKUP(TRIM(D559),#REF!,11,FALSE()))</f>
        <v/>
      </c>
      <c r="R559" s="16" t="str">
        <f>IF(ISERROR(VLOOKUP(TRIM(D559),#REF!,12,FALSE())),"",VLOOKUP(TRIM(D559),#REF!,12,FALSE()))</f>
        <v/>
      </c>
      <c r="S559" s="16" t="str">
        <f>IF(ISERROR(VLOOKUP(TRIM(D559),#REF!,13,FALSE())),"",VLOOKUP(TRIM(D559),#REF!,13,FALSE()))</f>
        <v/>
      </c>
      <c r="T559" s="16" t="str">
        <f>IF(ISERROR(VLOOKUP(TRIM(D559),#REF!,14,FALSE())),"",VLOOKUP(TRIM(D559),#REF!,14,FALSE()))</f>
        <v/>
      </c>
      <c r="U559" s="16" t="str">
        <f>IF(ISERROR(VLOOKUP(TRIM(D559),#REF!,15,FALSE())),"",VLOOKUP(TRIM(D559),#REF!,15,FALSE()))</f>
        <v/>
      </c>
      <c r="V559" s="16" t="str">
        <f>IF(ISERROR(VLOOKUP(TRIM(D559),#REF!,16,FALSE())),"",VLOOKUP(TRIM(D559),#REF!,16,FALSE()))</f>
        <v/>
      </c>
      <c r="Z559" t="str">
        <f>IF(ISERROR(VLOOKUP(TRIM(D559),#REF!,20,FALSE())),"",VLOOKUP(TRIM(D559),#REF!,20,FALSE()))</f>
        <v/>
      </c>
      <c r="AA559" t="str">
        <f>IF(ISERROR(VLOOKUP(TRIM(D559),#REF!,21,FALSE())),"",VLOOKUP(TRIM(D559),#REF!,21,FALSE()))</f>
        <v/>
      </c>
      <c r="AB559" t="str">
        <f>IF(ISERROR(VLOOKUP(TRIM(D559),#REF!,22,FALSE())),"",VLOOKUP(TRIM(D559),#REF!,22,FALSE()))</f>
        <v/>
      </c>
      <c r="AC559" t="str">
        <f>IF(ISERROR(VLOOKUP(TRIM(D559),#REF!,20,FALSE())),"",VLOOKUP(TRIM(D559),#REF!,20,FALSE()))</f>
        <v/>
      </c>
      <c r="AD559" t="str">
        <f>IF(ISERROR(VLOOKUP(TRIM(D559),#REF!,21,FALSE())),"",VLOOKUP(TRIM(D559),#REF!,21,FALSE()))</f>
        <v/>
      </c>
      <c r="AE559" t="str">
        <f>IF(ISERROR(VLOOKUP(TRIM(D559),#REF!,22,FALSE())),"",VLOOKUP(TRIM(D559),#REF!,22,FALSE()))</f>
        <v/>
      </c>
      <c r="AF559" t="str">
        <f>IF(ISERROR(VLOOKUP(TRIM(D559),#REF!,23,FALSE())),"",VLOOKUP(TRIM(D559),#REF!,23,FALSE()))</f>
        <v/>
      </c>
      <c r="AG559" t="str">
        <f>IF(ISERROR(VLOOKUP(TRIM(D559),#REF!,24,FALSE())),"",VLOOKUP(TRIM(D559),#REF!,24,FALSE()))</f>
        <v/>
      </c>
      <c r="AH559" t="str">
        <f>IF(ISERROR(VLOOKUP(TRIM(D559),#REF!,25,FALSE())),"",VLOOKUP(TRIM(D559),#REF!,25,FALSE()))</f>
        <v/>
      </c>
    </row>
    <row r="560" spans="1:73" ht="13.15" x14ac:dyDescent="0.4">
      <c r="A560" s="148" t="s">
        <v>5385</v>
      </c>
      <c r="B560" s="19"/>
      <c r="C560" s="143"/>
      <c r="D560" s="19"/>
      <c r="E560" s="39"/>
      <c r="F560" s="19"/>
      <c r="G560" s="19"/>
      <c r="H560" s="26"/>
      <c r="I560" s="26"/>
      <c r="J560" s="42"/>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row>
    <row r="561" spans="1:46" s="25" customFormat="1" x14ac:dyDescent="0.35">
      <c r="A561" s="21" t="s">
        <v>77</v>
      </c>
      <c r="B561" s="21" t="s">
        <v>143</v>
      </c>
      <c r="C561" s="143" t="str">
        <f>IF(VLOOKUP(D561,Table16[[#All],[Player]:[2024 Card Info]],7,FALSE)&lt;&gt;"",VLOOKUP(D561,Table16[[#All],[Player]:[2024 Card Info]],7,FALSE),"")</f>
        <v>286 Attempts</v>
      </c>
      <c r="D561" s="19" t="s">
        <v>1199</v>
      </c>
      <c r="E561" s="20">
        <v>34179</v>
      </c>
      <c r="F561" s="19" t="s">
        <v>1116</v>
      </c>
      <c r="G561" s="19" t="s">
        <v>1200</v>
      </c>
      <c r="H561" s="26" t="s">
        <v>77</v>
      </c>
      <c r="I561" s="26"/>
      <c r="J561" s="21" t="s">
        <v>77</v>
      </c>
      <c r="K561" s="21" t="s">
        <v>142</v>
      </c>
      <c r="L561" s="21"/>
      <c r="M561" s="19"/>
      <c r="N561" s="19" t="s">
        <v>77</v>
      </c>
      <c r="O561" s="19" t="s">
        <v>143</v>
      </c>
      <c r="P561" s="19" t="s">
        <v>79</v>
      </c>
      <c r="Q561" s="19" t="s">
        <v>77</v>
      </c>
      <c r="R561" s="19" t="s">
        <v>142</v>
      </c>
      <c r="S561" s="19"/>
      <c r="T561" s="19" t="s">
        <v>77</v>
      </c>
      <c r="U561" s="19" t="s">
        <v>142</v>
      </c>
      <c r="V561" s="19">
        <v>0</v>
      </c>
      <c r="W561" s="19" t="s">
        <v>77</v>
      </c>
      <c r="X561" s="19" t="s">
        <v>142</v>
      </c>
      <c r="Y561" s="19">
        <v>0</v>
      </c>
      <c r="Z561" s="19" t="s">
        <v>77</v>
      </c>
      <c r="AA561" s="19" t="s">
        <v>142</v>
      </c>
      <c r="AB561" s="19"/>
      <c r="AC561" s="19">
        <v>0</v>
      </c>
      <c r="AD561" s="19">
        <v>0</v>
      </c>
      <c r="AE561" s="19">
        <v>0</v>
      </c>
      <c r="AF561" s="19">
        <v>0</v>
      </c>
      <c r="AG561" s="19">
        <v>0</v>
      </c>
      <c r="AH561" s="19">
        <v>0</v>
      </c>
      <c r="AI561" s="19">
        <v>0</v>
      </c>
      <c r="AJ561" s="19">
        <v>0</v>
      </c>
      <c r="AK561" s="19">
        <v>0</v>
      </c>
      <c r="AL561" s="19">
        <v>0</v>
      </c>
      <c r="AM561" s="19">
        <v>0</v>
      </c>
      <c r="AN561" s="19">
        <v>0</v>
      </c>
      <c r="AO561" s="19">
        <v>0</v>
      </c>
      <c r="AP561" s="19">
        <v>0</v>
      </c>
      <c r="AQ561" s="19">
        <v>0</v>
      </c>
      <c r="AR561" s="19">
        <v>0</v>
      </c>
      <c r="AS561" s="19">
        <v>0</v>
      </c>
      <c r="AT561" s="19">
        <v>0</v>
      </c>
    </row>
    <row r="562" spans="1:46" x14ac:dyDescent="0.35">
      <c r="A562" s="110" t="s">
        <v>77</v>
      </c>
      <c r="B562" s="110" t="s">
        <v>116</v>
      </c>
      <c r="C562" s="143" t="str">
        <f>IF(VLOOKUP(D562,Table16[[#All],[Player]:[2024 Card Info]],7,FALSE)&lt;&gt;"",VLOOKUP(D562,Table16[[#All],[Player]:[2024 Card Info]],7,FALSE),"")</f>
        <v>0 att</v>
      </c>
      <c r="D562" s="19" t="s">
        <v>1206</v>
      </c>
      <c r="E562" s="20">
        <v>35285</v>
      </c>
      <c r="F562" s="19" t="s">
        <v>115</v>
      </c>
      <c r="G562" s="19" t="s">
        <v>498</v>
      </c>
      <c r="H562" t="s">
        <v>77</v>
      </c>
      <c r="I562"/>
      <c r="J562" s="18" t="s">
        <v>77</v>
      </c>
      <c r="K562" s="18" t="s">
        <v>471</v>
      </c>
      <c r="L562" s="18"/>
      <c r="M562" s="19"/>
      <c r="N562" s="19" t="s">
        <v>77</v>
      </c>
      <c r="O562" s="19" t="s">
        <v>403</v>
      </c>
      <c r="P562" s="19" t="s">
        <v>1207</v>
      </c>
      <c r="Q562" s="19" t="s">
        <v>77</v>
      </c>
      <c r="R562" s="19" t="s">
        <v>85</v>
      </c>
      <c r="S562" s="19" t="s">
        <v>1208</v>
      </c>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row>
    <row r="563" spans="1:46" x14ac:dyDescent="0.35">
      <c r="A563" s="18"/>
      <c r="B563" s="18"/>
      <c r="C563" s="143"/>
      <c r="D563" s="19"/>
      <c r="E563" s="20"/>
      <c r="F563" s="19"/>
      <c r="G563" s="19"/>
      <c r="H563" t="s">
        <v>4284</v>
      </c>
      <c r="I563" t="s">
        <v>4284</v>
      </c>
      <c r="J563" s="18"/>
      <c r="K563" s="18"/>
      <c r="L563" s="18"/>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row>
    <row r="564" spans="1:46" s="25" customFormat="1" x14ac:dyDescent="0.35">
      <c r="A564" s="19" t="s">
        <v>93</v>
      </c>
      <c r="B564" s="26" t="s">
        <v>143</v>
      </c>
      <c r="C564" s="143" t="str">
        <f>IF(VLOOKUP(D564,Table16[[#All],[Player]:[2024 Card Info]],7,FALSE)&lt;&gt;"",VLOOKUP(D564,Table16[[#All],[Player]:[2024 Card Info]],7,FALSE),"")</f>
        <v>0-2 235</v>
      </c>
      <c r="D564" s="19" t="s">
        <v>1214</v>
      </c>
      <c r="E564" s="27">
        <v>35960</v>
      </c>
      <c r="F564" s="28" t="s">
        <v>107</v>
      </c>
      <c r="G564" s="28" t="s">
        <v>98</v>
      </c>
      <c r="H564" s="26" t="s">
        <v>93</v>
      </c>
      <c r="I564" s="26" t="s">
        <v>949</v>
      </c>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row>
    <row r="565" spans="1:46" x14ac:dyDescent="0.35">
      <c r="A565" s="18" t="s">
        <v>93</v>
      </c>
      <c r="B565" s="18" t="s">
        <v>3527</v>
      </c>
      <c r="C565" s="143" t="str">
        <f>IF(VLOOKUP(D565,Table16[[#All],[Player]:[2024 Card Info]],7,FALSE)&lt;&gt;"",VLOOKUP(D565,Table16[[#All],[Player]:[2024 Card Info]],7,FALSE),"")</f>
        <v>0-2 102</v>
      </c>
      <c r="D565" s="19" t="s">
        <v>1216</v>
      </c>
      <c r="E565" s="20">
        <v>35060</v>
      </c>
      <c r="F565" s="19" t="s">
        <v>425</v>
      </c>
      <c r="G565" s="19" t="s">
        <v>1217</v>
      </c>
      <c r="H565" s="26" t="s">
        <v>954</v>
      </c>
      <c r="I565" s="26" t="s">
        <v>3384</v>
      </c>
      <c r="J565" s="18" t="s">
        <v>93</v>
      </c>
      <c r="K565" s="18" t="s">
        <v>460</v>
      </c>
      <c r="L565" s="18" t="s">
        <v>1218</v>
      </c>
      <c r="M565" s="19" t="s">
        <v>1219</v>
      </c>
      <c r="N565" s="19" t="s">
        <v>93</v>
      </c>
      <c r="O565" s="19" t="s">
        <v>460</v>
      </c>
      <c r="P565" s="19" t="s">
        <v>1220</v>
      </c>
      <c r="Q565" s="19" t="s">
        <v>93</v>
      </c>
      <c r="R565" s="19" t="s">
        <v>460</v>
      </c>
      <c r="S565" s="19" t="s">
        <v>1221</v>
      </c>
      <c r="T565" s="19" t="s">
        <v>93</v>
      </c>
      <c r="U565" s="19" t="s">
        <v>460</v>
      </c>
      <c r="V565" s="19" t="s">
        <v>1222</v>
      </c>
      <c r="W565" s="19">
        <v>0</v>
      </c>
      <c r="X565" s="19">
        <v>0</v>
      </c>
      <c r="Y565" s="19">
        <v>0</v>
      </c>
      <c r="Z565" s="19"/>
      <c r="AA565" s="19"/>
      <c r="AB565" s="19"/>
      <c r="AC565" s="19">
        <v>0</v>
      </c>
      <c r="AD565" s="19">
        <v>0</v>
      </c>
      <c r="AE565" s="19">
        <v>0</v>
      </c>
      <c r="AF565" s="19">
        <v>0</v>
      </c>
      <c r="AG565" s="19">
        <v>0</v>
      </c>
      <c r="AH565" s="19">
        <v>0</v>
      </c>
      <c r="AI565" s="19">
        <v>0</v>
      </c>
      <c r="AJ565" s="19">
        <v>0</v>
      </c>
      <c r="AK565" s="19">
        <v>0</v>
      </c>
      <c r="AL565" s="19">
        <v>0</v>
      </c>
      <c r="AM565" s="19">
        <v>0</v>
      </c>
      <c r="AN565" s="19">
        <v>0</v>
      </c>
      <c r="AO565" s="19">
        <v>0</v>
      </c>
      <c r="AP565" s="19">
        <v>0</v>
      </c>
      <c r="AQ565" s="19">
        <v>0</v>
      </c>
      <c r="AR565" s="19">
        <v>0</v>
      </c>
      <c r="AS565" s="19">
        <v>0</v>
      </c>
      <c r="AT565" s="19">
        <v>0</v>
      </c>
    </row>
    <row r="566" spans="1:46" x14ac:dyDescent="0.35">
      <c r="A566" t="s">
        <v>3533</v>
      </c>
      <c r="B566" t="s">
        <v>339</v>
      </c>
      <c r="C566" s="143" t="str">
        <f>IF(VLOOKUP(D566,Table16[[#All],[Player]:[2024 Card Info]],7,FALSE)&lt;&gt;"",VLOOKUP(D566,Table16[[#All],[Player]:[2024 Card Info]],7,FALSE),"")</f>
        <v>0-250</v>
      </c>
      <c r="D566" t="s">
        <v>3744</v>
      </c>
      <c r="E566" s="40">
        <v>37189</v>
      </c>
      <c r="F566" t="s">
        <v>391</v>
      </c>
      <c r="G566" s="19" t="s">
        <v>5138</v>
      </c>
      <c r="H566" t="str">
        <f>IF(ISBLANK(VLOOKUP(TRIM(D566),ALL_SOMIFA!$A$1:$V$2737,8,FALSE)),"",IF(ISERROR(VLOOKUP(TRIM(D566),ALL_SOMIFA!$A$1:$V$2737,8,FALSE))," ",VLOOKUP(TRIM(D566),ALL_SOMIFA!$A$1:$V$2737,8,FALSE)))</f>
        <v/>
      </c>
      <c r="I566" t="str">
        <f>IF(ISBLANK(VLOOKUP(TRIM(D566),ALL_SOMIFA!$A$1:$V$2737,9,FALSE)),"",IF(ISERROR(VLOOKUP(TRIM(D566),ALL_SOMIFA!$A$1:$V$2737,9,FALSE))," ",VLOOKUP(TRIM(D566),ALL_SOMIFA!$A$1:$V$2737,9,FALSE)))</f>
        <v/>
      </c>
      <c r="J566" t="str">
        <f>IF(ISBLANK(VLOOKUP(TRIM(D566),ALL_SOMIFA!$A$1:$V$2737,10,FALSE)),"",IF(ISERROR(VLOOKUP(TRIM(D566),ALL_SOMIFA!$A$1:$V$2737,10,FALSE))," ",VLOOKUP(TRIM(D566),ALL_SOMIFA!$A$1:$V$2737,10,FALSE)))</f>
        <v/>
      </c>
      <c r="K566" t="str">
        <f>IF(ISBLANK(VLOOKUP(TRIM(D566),ALL_SOMIFA!$A$1:$V$2737,11,FALSE)),"",IF(ISERROR(VLOOKUP(TRIM(D566),ALL_SOMIFA!$A$1:$V$2737,11,FALSE))," ",VLOOKUP(TRIM(D566),ALL_SOMIFA!$A$1:$V$2737,11,FALSE)))</f>
        <v/>
      </c>
      <c r="L566" t="str">
        <f>IF(ISBLANK(VLOOKUP(TRIM(D566),ALL_SOMIFA!$A$1:$V$2737,12,FALSE)),"",IF(ISERROR(VLOOKUP(TRIM(D566),ALL_SOMIFA!$A$1:$V$2737,12,FALSE))," ",VLOOKUP(TRIM(D566),ALL_SOMIFA!$A$1:$V$2737,12,FALSE)))</f>
        <v/>
      </c>
      <c r="M566" t="str">
        <f>IF(ISBLANK(VLOOKUP(TRIM(D566),ALL_SOMIFA!$A$1:$V$2737,13,FALSE)),"",IF(ISERROR(VLOOKUP(TRIM(D566),ALL_SOMIFA!$A$1:$V$2737,13,FALSE))," ",VLOOKUP(TRIM(D566),ALL_SOMIFA!$A$1:$V$2737,13,FALSE)))</f>
        <v/>
      </c>
      <c r="N566" t="str">
        <f>IF(ISBLANK(VLOOKUP(TRIM(D566),ALL_SOMIFA!$A$1:$V$2737,14,FALSE)),"",IF(ISERROR(VLOOKUP(TRIM(D566),ALL_SOMIFA!$A$1:$V$2737,14,FALSE))," ",VLOOKUP(TRIM(D566),ALL_SOMIFA!$A$1:$V$2737,14,FALSE)))</f>
        <v/>
      </c>
      <c r="O566" t="str">
        <f>IF(ISBLANK(VLOOKUP(TRIM(D566),ALL_SOMIFA!$A$1:$V$2737,15,FALSE)),"",IF(ISERROR(VLOOKUP(TRIM(D566),ALL_SOMIFA!$A$1:$V$2737,15,FALSE))," ",VLOOKUP(TRIM(D566),ALL_SOMIFA!$A$1:$V$2737,15,FALSE)))</f>
        <v/>
      </c>
      <c r="P566" t="str">
        <f>IF(ISBLANK(VLOOKUP(TRIM(D566),ALL_SOMIFA!$A$1:$V$2737,16,FALSE)),"",IF(ISERROR(VLOOKUP(TRIM(D566),ALL_SOMIFA!$A$1:$V$2737,16,FALSE))," ",VLOOKUP(TRIM(D566),ALL_SOMIFA!$A$1:$V$2737,16,FALSE)))</f>
        <v/>
      </c>
      <c r="Q566" t="str">
        <f>IF(ISBLANK(VLOOKUP(TRIM(D566),ALL_SOMIFA!$A$1:$V$2737,17,FALSE)),"",IF(ISERROR(VLOOKUP(TRIM(D566),ALL_SOMIFA!$A$1:$V$2737,17,FALSE))," ",VLOOKUP(TRIM(D566),ALL_SOMIFA!$A$1:$V$2737,17,FALSE)))</f>
        <v/>
      </c>
      <c r="R566" t="str">
        <f>IF(ISBLANK(VLOOKUP(TRIM(D566),ALL_SOMIFA!$A$1:$V$2737,18,FALSE)),"",IF(ISERROR(VLOOKUP(TRIM(D566),ALL_SOMIFA!$A$1:$V$2737,18,FALSE))," ",VLOOKUP(TRIM(D566),ALL_SOMIFA!$A$1:$V$2737,18,FALSE)))</f>
        <v/>
      </c>
      <c r="S566" t="str">
        <f>IF(ISBLANK(VLOOKUP(TRIM(D566),ALL_SOMIFA!$A$1:$V$2737,19,FALSE)),"",IF(ISERROR(VLOOKUP(TRIM(D566),ALL_SOMIFA!$A$1:$V$2737,19,FALSE))," ",VLOOKUP(TRIM(D566),ALL_SOMIFA!$A$1:$V$2737,19,FALSE)))</f>
        <v/>
      </c>
      <c r="T566" t="str">
        <f>IF(ISBLANK(VLOOKUP(TRIM(D566),ALL_SOMIFA!$A$1:$V$2737,20,FALSE)),"",IF(ISERROR(VLOOKUP(TRIM(D566),ALL_SOMIFA!$A$1:$V$2737,20,FALSE))," ",VLOOKUP(TRIM(D566),ALL_SOMIFA!$A$1:$V$2737,20,FALSE)))</f>
        <v/>
      </c>
      <c r="U566" t="str">
        <f>IF(ISBLANK(VLOOKUP(TRIM(D566),ALL_SOMIFA!$A$1:$V$2737,21,FALSE)),"",IF(ISERROR(VLOOKUP(TRIM(D566),ALL_SOMIFA!$A$1:$V$2737,21,FALSE))," ",VLOOKUP(TRIM(D566),ALL_SOMIFA!$A$1:$V$2737,21,FALSE)))</f>
        <v/>
      </c>
      <c r="V566" t="str">
        <f>IF(ISBLANK(VLOOKUP(TRIM(D566),ALL_SOMIFA!$A$1:$V$2737,22,FALSE)),"",IF(ISERROR(VLOOKUP(TRIM(D566),ALL_SOMIFA!$A$1:$V$2737,22,FALSE))," ",VLOOKUP(TRIM(D566),ALL_SOMIFA!$A$1:$V$2737,22,FALSE)))</f>
        <v/>
      </c>
    </row>
    <row r="567" spans="1:46" ht="12.75" customHeight="1" x14ac:dyDescent="0.35">
      <c r="A567" s="18" t="s">
        <v>3533</v>
      </c>
      <c r="B567" s="18" t="s">
        <v>3527</v>
      </c>
      <c r="C567" s="143" t="str">
        <f>IF(VLOOKUP(D567,Table16[[#All],[Player]:[2024 Card Info]],7,FALSE)&lt;&gt;"",VLOOKUP(D567,Table16[[#All],[Player]:[2024 Card Info]],7,FALSE),"")</f>
        <v>0-0 26</v>
      </c>
      <c r="D567" s="19" t="s">
        <v>4124</v>
      </c>
      <c r="E567" s="27">
        <v>36139</v>
      </c>
      <c r="F567" s="28" t="s">
        <v>83</v>
      </c>
      <c r="G567" s="28" t="s">
        <v>160</v>
      </c>
      <c r="H567" t="s">
        <v>93</v>
      </c>
      <c r="I567" t="s">
        <v>1215</v>
      </c>
      <c r="J567" s="33"/>
      <c r="K567" s="33"/>
      <c r="L567" s="33"/>
      <c r="M567" s="25"/>
      <c r="N567" s="25"/>
      <c r="O567" s="25"/>
      <c r="P567" s="25"/>
      <c r="Q567" s="25"/>
      <c r="R567" s="25"/>
      <c r="S567" s="25"/>
      <c r="T567" s="25"/>
      <c r="U567" s="25"/>
      <c r="V567" s="25"/>
      <c r="W567" s="25"/>
      <c r="X567" s="25"/>
      <c r="Y567" s="25"/>
      <c r="Z567" s="25"/>
      <c r="AA567" s="25"/>
      <c r="AB567" s="25"/>
      <c r="AC567" s="25"/>
      <c r="AD567" s="25"/>
      <c r="AE567" s="25"/>
      <c r="AF567" s="25"/>
      <c r="AG567" s="25"/>
      <c r="AH567" s="25"/>
      <c r="AI567" s="25"/>
      <c r="AJ567" s="25"/>
      <c r="AK567" s="25"/>
      <c r="AL567" s="25"/>
      <c r="AM567" s="25"/>
      <c r="AN567" s="25"/>
      <c r="AO567" s="25"/>
      <c r="AP567" s="25"/>
      <c r="AQ567" s="25"/>
      <c r="AR567" s="25"/>
      <c r="AS567" s="25"/>
      <c r="AT567" s="25"/>
    </row>
    <row r="568" spans="1:46" x14ac:dyDescent="0.35">
      <c r="A568" s="18" t="s">
        <v>169</v>
      </c>
      <c r="B568" s="18"/>
      <c r="C568" s="143"/>
      <c r="D568" s="19" t="s">
        <v>1209</v>
      </c>
      <c r="E568" s="20">
        <v>35917</v>
      </c>
      <c r="F568" s="26" t="s">
        <v>204</v>
      </c>
      <c r="G568" s="30" t="s">
        <v>204</v>
      </c>
      <c r="H568" t="s">
        <v>554</v>
      </c>
      <c r="I568" t="s">
        <v>3394</v>
      </c>
      <c r="J568" s="18" t="s">
        <v>1210</v>
      </c>
      <c r="K568" s="18" t="s">
        <v>135</v>
      </c>
      <c r="L568" s="18" t="s">
        <v>1211</v>
      </c>
      <c r="M568" s="19" t="s">
        <v>1212</v>
      </c>
      <c r="N568" s="19" t="s">
        <v>93</v>
      </c>
      <c r="O568" s="19" t="s">
        <v>135</v>
      </c>
      <c r="P568" s="30" t="s">
        <v>1213</v>
      </c>
      <c r="Q568" s="19"/>
      <c r="R568" s="19"/>
      <c r="S568" s="30"/>
      <c r="T568" s="19"/>
      <c r="U568" s="19"/>
      <c r="V568" s="30"/>
      <c r="W568" s="19"/>
      <c r="X568" s="19"/>
      <c r="Y568" s="30"/>
      <c r="Z568" s="19"/>
      <c r="AA568" s="19"/>
      <c r="AB568" s="19"/>
      <c r="AC568" s="19"/>
      <c r="AD568" s="19"/>
      <c r="AE568" s="19"/>
      <c r="AF568" s="19"/>
      <c r="AG568" s="19"/>
      <c r="AH568" s="19"/>
      <c r="AI568" s="19"/>
      <c r="AJ568" s="19"/>
      <c r="AK568" s="19"/>
      <c r="AL568" s="19"/>
      <c r="AM568" s="19"/>
      <c r="AN568" s="19"/>
      <c r="AO568" s="19"/>
      <c r="AP568" s="19"/>
      <c r="AQ568" s="19"/>
      <c r="AR568" s="19"/>
      <c r="AS568" s="19"/>
      <c r="AT568" s="19"/>
    </row>
    <row r="569" spans="1:46" x14ac:dyDescent="0.35">
      <c r="A569" s="18"/>
      <c r="B569" s="18"/>
      <c r="C569" s="143"/>
      <c r="D569" s="19"/>
      <c r="E569" s="20"/>
      <c r="F569" s="19"/>
      <c r="G569" s="19"/>
      <c r="H569" t="s">
        <v>4284</v>
      </c>
      <c r="I569"/>
      <c r="J569" s="18"/>
      <c r="K569" s="18"/>
      <c r="L569" s="18"/>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row>
    <row r="570" spans="1:46" s="25" customFormat="1" x14ac:dyDescent="0.35">
      <c r="A570" s="18" t="s">
        <v>122</v>
      </c>
      <c r="B570" s="18" t="s">
        <v>339</v>
      </c>
      <c r="C570" s="143" t="str">
        <f>IF(VLOOKUP(D570,Table16[[#All],[Player]:[2024 Card Info]],7,FALSE)&lt;&gt;"",VLOOKUP(D570,Table16[[#All],[Player]:[2024 Card Info]],7,FALSE),"")</f>
        <v>6-5-3</v>
      </c>
      <c r="D570" s="19" t="s">
        <v>1235</v>
      </c>
      <c r="E570" s="20">
        <v>35122</v>
      </c>
      <c r="F570" s="19" t="s">
        <v>222</v>
      </c>
      <c r="G570" s="19" t="s">
        <v>222</v>
      </c>
      <c r="H570" s="26" t="s">
        <v>122</v>
      </c>
      <c r="I570" s="26"/>
      <c r="J570" s="18" t="s">
        <v>122</v>
      </c>
      <c r="K570" s="18" t="s">
        <v>341</v>
      </c>
      <c r="L570" s="18"/>
      <c r="M570" s="19"/>
      <c r="N570" s="19" t="s">
        <v>122</v>
      </c>
      <c r="O570" s="19" t="s">
        <v>339</v>
      </c>
      <c r="P570" s="19" t="s">
        <v>79</v>
      </c>
      <c r="Q570" s="19" t="s">
        <v>122</v>
      </c>
      <c r="R570" s="19" t="s">
        <v>341</v>
      </c>
      <c r="S570" s="19"/>
      <c r="T570" s="19" t="s">
        <v>132</v>
      </c>
      <c r="U570" s="19" t="s">
        <v>341</v>
      </c>
      <c r="V570" s="19">
        <v>0</v>
      </c>
      <c r="W570" s="19" t="s">
        <v>132</v>
      </c>
      <c r="X570" s="19" t="s">
        <v>341</v>
      </c>
      <c r="Y570" s="19">
        <v>0</v>
      </c>
      <c r="Z570" s="19"/>
      <c r="AA570" s="19"/>
      <c r="AB570" s="19"/>
      <c r="AC570" s="19">
        <v>0</v>
      </c>
      <c r="AD570" s="19">
        <v>0</v>
      </c>
      <c r="AE570" s="19">
        <v>0</v>
      </c>
      <c r="AF570" s="19">
        <v>0</v>
      </c>
      <c r="AG570" s="19">
        <v>0</v>
      </c>
      <c r="AH570" s="19">
        <v>0</v>
      </c>
      <c r="AI570" s="19">
        <v>0</v>
      </c>
      <c r="AJ570" s="19">
        <v>0</v>
      </c>
      <c r="AK570" s="19">
        <v>0</v>
      </c>
      <c r="AL570" s="19">
        <v>0</v>
      </c>
      <c r="AM570" s="19">
        <v>0</v>
      </c>
      <c r="AN570" s="19">
        <v>0</v>
      </c>
      <c r="AO570" s="19">
        <v>0</v>
      </c>
      <c r="AP570" s="19">
        <v>0</v>
      </c>
      <c r="AQ570" s="19">
        <v>0</v>
      </c>
      <c r="AR570" s="19">
        <v>0</v>
      </c>
      <c r="AS570" s="19">
        <v>0</v>
      </c>
      <c r="AT570" s="19">
        <v>0</v>
      </c>
    </row>
    <row r="571" spans="1:46" x14ac:dyDescent="0.35">
      <c r="A571" s="19" t="s">
        <v>3538</v>
      </c>
      <c r="B571" s="26" t="s">
        <v>500</v>
      </c>
      <c r="C571" s="144" t="str">
        <f>IF(VLOOKUP(D571,Table16[[#All],[Player]:[2024 Card Info]],7,FALSE)&lt;&gt;"",VLOOKUP(D571,Table16[[#All],[Player]:[2024 Card Info]],7,FALSE),"")</f>
        <v>5-5-4</v>
      </c>
      <c r="D571" s="19" t="s">
        <v>1236</v>
      </c>
      <c r="E571" s="27">
        <v>37115</v>
      </c>
      <c r="F571" s="28" t="s">
        <v>98</v>
      </c>
      <c r="G571" s="28" t="s">
        <v>160</v>
      </c>
      <c r="H571" s="26" t="s">
        <v>408</v>
      </c>
      <c r="I571" s="26"/>
    </row>
    <row r="572" spans="1:46" s="25" customFormat="1" x14ac:dyDescent="0.35">
      <c r="A572" s="18" t="s">
        <v>122</v>
      </c>
      <c r="B572" s="18" t="s">
        <v>3520</v>
      </c>
      <c r="C572" s="143" t="str">
        <f>IF(VLOOKUP(D572,Table16[[#All],[Player]:[2024 Card Info]],7,FALSE)&lt;&gt;"",VLOOKUP(D572,Table16[[#All],[Player]:[2024 Card Info]],7,FALSE),"")</f>
        <v>4-4-4</v>
      </c>
      <c r="D572" t="s">
        <v>1237</v>
      </c>
      <c r="E572" s="35">
        <v>35070</v>
      </c>
      <c r="F572" s="36" t="s">
        <v>1005</v>
      </c>
      <c r="G572" s="51" t="s">
        <v>1137</v>
      </c>
      <c r="H572" s="26" t="s">
        <v>132</v>
      </c>
      <c r="I572" s="26"/>
      <c r="J572" s="18" t="s">
        <v>127</v>
      </c>
      <c r="K572" s="18" t="s">
        <v>142</v>
      </c>
      <c r="L572" s="18"/>
      <c r="M572" s="19"/>
      <c r="N572" s="19" t="s">
        <v>132</v>
      </c>
      <c r="O572" s="19" t="s">
        <v>143</v>
      </c>
      <c r="P572" s="37" t="s">
        <v>79</v>
      </c>
    </row>
    <row r="573" spans="1:46" ht="12.75" customHeight="1" x14ac:dyDescent="0.35">
      <c r="A573" s="18" t="s">
        <v>3521</v>
      </c>
      <c r="B573" s="18" t="s">
        <v>339</v>
      </c>
      <c r="C573" s="143" t="str">
        <f>IF(VLOOKUP(D573,Table16[[#All],[Player]:[2024 Card Info]],7,FALSE)&lt;&gt;"",VLOOKUP(D573,Table16[[#All],[Player]:[2024 Card Info]],7,FALSE),"")</f>
        <v>4-4-3</v>
      </c>
      <c r="D573" s="19" t="s">
        <v>1239</v>
      </c>
      <c r="E573" s="20">
        <v>34010</v>
      </c>
      <c r="F573" s="19" t="s">
        <v>540</v>
      </c>
      <c r="G573" s="19" t="s">
        <v>873</v>
      </c>
      <c r="H573" s="26" t="s">
        <v>132</v>
      </c>
      <c r="I573" s="26"/>
      <c r="J573" s="18" t="s">
        <v>132</v>
      </c>
      <c r="K573" s="18" t="s">
        <v>206</v>
      </c>
      <c r="L573" s="18"/>
      <c r="M573" s="19"/>
      <c r="N573" s="19" t="s">
        <v>122</v>
      </c>
      <c r="O573" s="19" t="s">
        <v>916</v>
      </c>
      <c r="P573" s="19" t="s">
        <v>79</v>
      </c>
      <c r="Q573" s="19" t="s">
        <v>122</v>
      </c>
      <c r="R573" s="19" t="s">
        <v>206</v>
      </c>
      <c r="S573" s="19"/>
      <c r="T573" s="19" t="s">
        <v>122</v>
      </c>
      <c r="U573" s="19" t="s">
        <v>206</v>
      </c>
      <c r="V573" s="19">
        <v>0</v>
      </c>
      <c r="W573" s="19" t="s">
        <v>127</v>
      </c>
      <c r="X573" s="19" t="s">
        <v>206</v>
      </c>
      <c r="Y573" s="19">
        <v>0</v>
      </c>
      <c r="Z573" s="19" t="s">
        <v>122</v>
      </c>
      <c r="AA573" s="19" t="s">
        <v>206</v>
      </c>
      <c r="AB573" s="19"/>
      <c r="AC573" s="19">
        <v>0</v>
      </c>
      <c r="AD573" s="19">
        <v>0</v>
      </c>
      <c r="AE573" s="19">
        <v>0</v>
      </c>
      <c r="AF573" s="19">
        <v>0</v>
      </c>
      <c r="AG573" s="19">
        <v>0</v>
      </c>
      <c r="AH573" s="19">
        <v>0</v>
      </c>
      <c r="AI573" s="19">
        <v>0</v>
      </c>
      <c r="AJ573" s="19">
        <v>0</v>
      </c>
      <c r="AK573" s="19">
        <v>0</v>
      </c>
      <c r="AL573" s="19">
        <v>0</v>
      </c>
      <c r="AM573" s="19">
        <v>0</v>
      </c>
      <c r="AN573" s="19">
        <v>0</v>
      </c>
      <c r="AO573" s="19">
        <v>0</v>
      </c>
      <c r="AP573" s="19">
        <v>0</v>
      </c>
      <c r="AQ573" s="19">
        <v>0</v>
      </c>
      <c r="AR573" s="19">
        <v>0</v>
      </c>
      <c r="AS573" s="19">
        <v>0</v>
      </c>
      <c r="AT573" s="19">
        <v>0</v>
      </c>
    </row>
    <row r="574" spans="1:46" x14ac:dyDescent="0.35">
      <c r="A574" s="18" t="s">
        <v>153</v>
      </c>
      <c r="B574" s="18" t="s">
        <v>1315</v>
      </c>
      <c r="C574" s="143" t="str">
        <f>IF(VLOOKUP(D574,Table16[[#All],[Player]:[2024 Card Info]],7,FALSE)&lt;&gt;"",VLOOKUP(D574,Table16[[#All],[Player]:[2024 Card Info]],7,FALSE),"")</f>
        <v>0 5-3-0</v>
      </c>
      <c r="D574" s="19" t="s">
        <v>1241</v>
      </c>
      <c r="E574" s="20">
        <v>35754</v>
      </c>
      <c r="F574" s="19" t="s">
        <v>1242</v>
      </c>
      <c r="G574" s="19" t="s">
        <v>1242</v>
      </c>
      <c r="H574" s="26" t="s">
        <v>153</v>
      </c>
      <c r="I574" s="26" t="s">
        <v>154</v>
      </c>
      <c r="J574" s="18" t="s">
        <v>147</v>
      </c>
      <c r="K574" s="18" t="s">
        <v>259</v>
      </c>
      <c r="L574" s="18" t="s">
        <v>1243</v>
      </c>
      <c r="M574" s="19" t="s">
        <v>149</v>
      </c>
      <c r="N574" s="19" t="s">
        <v>153</v>
      </c>
      <c r="O574" s="19" t="s">
        <v>116</v>
      </c>
      <c r="P574" s="19" t="s">
        <v>492</v>
      </c>
      <c r="Q574" s="19" t="s">
        <v>147</v>
      </c>
      <c r="R574" s="19" t="s">
        <v>116</v>
      </c>
      <c r="S574" s="19" t="s">
        <v>1118</v>
      </c>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row>
    <row r="575" spans="1:46" s="25" customFormat="1" x14ac:dyDescent="0.35">
      <c r="A575" s="31" t="s">
        <v>1113</v>
      </c>
      <c r="B575" s="32" t="s">
        <v>500</v>
      </c>
      <c r="C575" s="144" t="str">
        <f>IF(VLOOKUP(D575,Table16[[#All],[Player]:[2024 Card Info]],7,FALSE)&lt;&gt;"",VLOOKUP(D575,Table16[[#All],[Player]:[2024 Card Info]],7,FALSE),"")</f>
        <v>5-0  3-3-0</v>
      </c>
      <c r="D575" s="19" t="s">
        <v>1244</v>
      </c>
      <c r="E575" s="27">
        <v>36004</v>
      </c>
      <c r="F575" s="28" t="s">
        <v>295</v>
      </c>
      <c r="G575" s="28" t="s">
        <v>88</v>
      </c>
      <c r="H575" s="26" t="s">
        <v>147</v>
      </c>
      <c r="I575" s="26" t="s">
        <v>1245</v>
      </c>
      <c r="J575" s="33"/>
      <c r="K575" s="33"/>
      <c r="L575" s="33"/>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row>
    <row r="576" spans="1:46" x14ac:dyDescent="0.35">
      <c r="A576" s="31" t="s">
        <v>1113</v>
      </c>
      <c r="B576" s="32" t="s">
        <v>3517</v>
      </c>
      <c r="C576" s="144" t="str">
        <f>IF(VLOOKUP(D576,Table16[[#All],[Player]:[2024 Card Info]],7,FALSE)&lt;&gt;"",VLOOKUP(D576,Table16[[#All],[Player]:[2024 Card Info]],7,FALSE),"")</f>
        <v>0-0  3-3-0</v>
      </c>
      <c r="D576" s="19" t="s">
        <v>1246</v>
      </c>
      <c r="E576" s="27">
        <v>35987</v>
      </c>
      <c r="F576" s="28" t="s">
        <v>279</v>
      </c>
      <c r="G576" s="28" t="s">
        <v>141</v>
      </c>
      <c r="H576" s="26" t="s">
        <v>153</v>
      </c>
      <c r="I576" s="26" t="s">
        <v>154</v>
      </c>
      <c r="J576" s="33"/>
      <c r="K576" s="33"/>
      <c r="L576" s="33"/>
    </row>
    <row r="577" spans="1:73" ht="12.75" customHeight="1" x14ac:dyDescent="0.35">
      <c r="A577" s="18" t="s">
        <v>169</v>
      </c>
      <c r="B577" s="18"/>
      <c r="C577" s="143"/>
      <c r="D577" s="22" t="s">
        <v>1247</v>
      </c>
      <c r="E577" s="23">
        <v>36611</v>
      </c>
      <c r="F577" s="24" t="s">
        <v>171</v>
      </c>
      <c r="G577" s="22" t="s">
        <v>84</v>
      </c>
      <c r="H577" t="s">
        <v>169</v>
      </c>
      <c r="I577"/>
      <c r="J577" s="18" t="s">
        <v>147</v>
      </c>
      <c r="K577" s="18" t="s">
        <v>116</v>
      </c>
      <c r="L577" s="18" t="s">
        <v>148</v>
      </c>
      <c r="M577" s="25"/>
      <c r="N577" s="25"/>
      <c r="O577" s="25"/>
      <c r="P577" s="25"/>
      <c r="Q577" s="25"/>
      <c r="R577" s="25"/>
      <c r="S577" s="25"/>
      <c r="T577" s="25"/>
      <c r="U577" s="25"/>
      <c r="V577" s="25"/>
      <c r="W577" s="25"/>
      <c r="X577" s="25"/>
      <c r="Y577" s="25"/>
      <c r="Z577" s="25"/>
      <c r="AA577" s="25"/>
      <c r="AB577" s="25"/>
      <c r="AC577" s="25"/>
      <c r="AD577" s="25"/>
      <c r="AE577" s="25"/>
      <c r="AF577" s="25"/>
      <c r="AG577" s="25"/>
      <c r="AH577" s="25"/>
      <c r="AI577" s="25"/>
      <c r="AJ577" s="25"/>
      <c r="AK577" s="25"/>
      <c r="AL577" s="25"/>
      <c r="AM577" s="25"/>
      <c r="AN577" s="25"/>
      <c r="AO577" s="25"/>
      <c r="AP577" s="25"/>
      <c r="AQ577" s="25"/>
      <c r="AR577" s="25"/>
      <c r="AS577" s="25"/>
      <c r="AT577" s="25"/>
    </row>
    <row r="578" spans="1:73" x14ac:dyDescent="0.35">
      <c r="A578" s="18"/>
      <c r="B578" s="18"/>
      <c r="C578" s="143"/>
      <c r="D578" s="19"/>
      <c r="E578" s="20"/>
      <c r="F578" s="19"/>
      <c r="G578" s="19"/>
      <c r="H578" t="s">
        <v>4284</v>
      </c>
      <c r="I578" t="s">
        <v>4284</v>
      </c>
      <c r="J578" s="18"/>
      <c r="K578" s="18"/>
      <c r="L578" s="18"/>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row>
    <row r="579" spans="1:73" x14ac:dyDescent="0.35">
      <c r="A579" s="18" t="s">
        <v>192</v>
      </c>
      <c r="B579" s="18" t="s">
        <v>339</v>
      </c>
      <c r="C579" s="143" t="str">
        <f>IF(VLOOKUP(D579,Table16[[#All],[Player]:[2024 Card Info]],7,FALSE)&lt;&gt;"",VLOOKUP(D579,Table16[[#All],[Player]:[2024 Card Info]],7,FALSE),"")</f>
        <v>5-4</v>
      </c>
      <c r="D579" s="19" t="s">
        <v>1262</v>
      </c>
      <c r="E579" s="20">
        <v>35846</v>
      </c>
      <c r="F579" s="26" t="s">
        <v>108</v>
      </c>
      <c r="G579" s="30" t="s">
        <v>965</v>
      </c>
      <c r="H579" s="26" t="s">
        <v>211</v>
      </c>
      <c r="I579" s="26" t="s">
        <v>231</v>
      </c>
      <c r="J579" s="18" t="s">
        <v>226</v>
      </c>
      <c r="K579" s="18" t="s">
        <v>206</v>
      </c>
      <c r="L579" s="18" t="s">
        <v>767</v>
      </c>
      <c r="M579" s="19" t="s">
        <v>166</v>
      </c>
      <c r="N579" s="19" t="s">
        <v>459</v>
      </c>
      <c r="O579" s="19" t="s">
        <v>195</v>
      </c>
      <c r="P579" s="30" t="s">
        <v>426</v>
      </c>
      <c r="Q579" s="19"/>
      <c r="R579" s="19"/>
      <c r="S579" s="30"/>
      <c r="T579" s="19"/>
      <c r="U579" s="19"/>
      <c r="V579" s="30"/>
      <c r="W579" s="19"/>
      <c r="X579" s="19"/>
      <c r="Y579" s="30"/>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25"/>
      <c r="AV579" s="25"/>
      <c r="AW579" s="25"/>
      <c r="AX579" s="25"/>
      <c r="AY579" s="25"/>
      <c r="AZ579" s="25"/>
      <c r="BA579" s="25"/>
      <c r="BB579" s="25"/>
      <c r="BC579" s="25"/>
      <c r="BD579" s="25"/>
      <c r="BE579" s="25"/>
      <c r="BF579" s="25"/>
      <c r="BG579" s="25"/>
      <c r="BH579" s="25"/>
      <c r="BI579" s="25"/>
      <c r="BJ579" s="25"/>
      <c r="BK579" s="25"/>
      <c r="BL579" s="25"/>
      <c r="BM579" s="25"/>
      <c r="BN579" s="25"/>
      <c r="BO579" s="25"/>
      <c r="BP579" s="25"/>
      <c r="BQ579" s="25"/>
      <c r="BR579" s="25"/>
      <c r="BS579" s="25"/>
      <c r="BT579" s="25"/>
      <c r="BU579" s="25"/>
    </row>
    <row r="580" spans="1:73" s="25" customFormat="1" x14ac:dyDescent="0.35">
      <c r="A580" s="34" t="s">
        <v>211</v>
      </c>
      <c r="B580" s="34" t="s">
        <v>916</v>
      </c>
      <c r="C580" s="143" t="str">
        <f>IF(VLOOKUP(D580,Table16[[#All],[Player]:[2024 Card Info]],7,FALSE)&lt;&gt;"",VLOOKUP(D580,Table16[[#All],[Player]:[2024 Card Info]],7,FALSE),"")</f>
        <v>5-3</v>
      </c>
      <c r="D580" s="22" t="s">
        <v>1265</v>
      </c>
      <c r="E580" s="23">
        <v>36788</v>
      </c>
      <c r="F580" s="24" t="s">
        <v>796</v>
      </c>
      <c r="G580" s="22" t="s">
        <v>84</v>
      </c>
      <c r="H580" s="26" t="s">
        <v>211</v>
      </c>
      <c r="I580" s="26"/>
      <c r="J580" s="34" t="s">
        <v>211</v>
      </c>
      <c r="K580" s="34" t="s">
        <v>206</v>
      </c>
      <c r="L580" s="34" t="s">
        <v>231</v>
      </c>
      <c r="AU580"/>
      <c r="AV580"/>
      <c r="AW580"/>
      <c r="AX580"/>
      <c r="AY580"/>
      <c r="AZ580"/>
      <c r="BA580"/>
      <c r="BB580"/>
      <c r="BC580"/>
      <c r="BD580"/>
      <c r="BE580"/>
      <c r="BF580"/>
      <c r="BG580"/>
      <c r="BH580"/>
      <c r="BI580"/>
      <c r="BJ580"/>
      <c r="BK580"/>
      <c r="BL580"/>
      <c r="BM580"/>
      <c r="BN580"/>
      <c r="BO580"/>
      <c r="BP580"/>
      <c r="BQ580"/>
      <c r="BR580"/>
      <c r="BS580"/>
      <c r="BT580"/>
      <c r="BU580"/>
    </row>
    <row r="581" spans="1:73" x14ac:dyDescent="0.35">
      <c r="A581" s="18" t="s">
        <v>177</v>
      </c>
      <c r="B581" s="18" t="s">
        <v>3519</v>
      </c>
      <c r="C581" s="143" t="str">
        <f>IF(VLOOKUP(D581,Table16[[#All],[Player]:[2024 Card Info]],7,FALSE)&lt;&gt;"",VLOOKUP(D581,Table16[[#All],[Player]:[2024 Card Info]],7,FALSE),"")</f>
        <v>4-7</v>
      </c>
      <c r="D581" s="19" t="s">
        <v>1254</v>
      </c>
      <c r="E581" s="20">
        <v>35737</v>
      </c>
      <c r="F581" s="26" t="s">
        <v>125</v>
      </c>
      <c r="G581" s="30" t="s">
        <v>218</v>
      </c>
      <c r="H581" s="26" t="s">
        <v>182</v>
      </c>
      <c r="I581" s="26" t="s">
        <v>743</v>
      </c>
      <c r="J581" s="18" t="s">
        <v>226</v>
      </c>
      <c r="K581" s="18" t="s">
        <v>142</v>
      </c>
      <c r="L581" s="18" t="s">
        <v>743</v>
      </c>
      <c r="M581" s="19" t="s">
        <v>1255</v>
      </c>
      <c r="N581" s="19" t="s">
        <v>461</v>
      </c>
      <c r="O581" s="19" t="s">
        <v>142</v>
      </c>
      <c r="P581" s="30" t="s">
        <v>186</v>
      </c>
      <c r="Q581" s="19"/>
      <c r="R581" s="19"/>
      <c r="S581" s="30"/>
      <c r="T581" s="19"/>
      <c r="U581" s="19"/>
      <c r="V581" s="30"/>
      <c r="W581" s="19"/>
      <c r="X581" s="19"/>
      <c r="Y581" s="30"/>
      <c r="Z581" s="19"/>
      <c r="AA581" s="19"/>
      <c r="AB581" s="19"/>
      <c r="AC581" s="19"/>
      <c r="AD581" s="19"/>
      <c r="AE581" s="19"/>
      <c r="AF581" s="19"/>
      <c r="AG581" s="19"/>
      <c r="AH581" s="19"/>
      <c r="AI581" s="19"/>
      <c r="AJ581" s="19"/>
      <c r="AK581" s="19"/>
      <c r="AL581" s="19"/>
      <c r="AM581" s="19"/>
      <c r="AN581" s="19"/>
      <c r="AO581" s="19"/>
      <c r="AP581" s="19"/>
      <c r="AQ581" s="19"/>
      <c r="AR581" s="19"/>
      <c r="AS581" s="19"/>
      <c r="AT581" s="19"/>
    </row>
    <row r="582" spans="1:73" s="25" customFormat="1" x14ac:dyDescent="0.35">
      <c r="A582" s="18" t="s">
        <v>211</v>
      </c>
      <c r="B582" s="18" t="s">
        <v>318</v>
      </c>
      <c r="C582" s="143" t="str">
        <f>IF(VLOOKUP(D582,Table16[[#All],[Player]:[2024 Card Info]],7,FALSE)&lt;&gt;"",VLOOKUP(D582,Table16[[#All],[Player]:[2024 Card Info]],7,FALSE),"")</f>
        <v>4-5</v>
      </c>
      <c r="D582" t="s">
        <v>1248</v>
      </c>
      <c r="E582" s="35">
        <v>35286</v>
      </c>
      <c r="F582" s="36" t="s">
        <v>965</v>
      </c>
      <c r="G582" s="36" t="s">
        <v>316</v>
      </c>
      <c r="H582" s="26" t="s">
        <v>156</v>
      </c>
      <c r="I582" s="26" t="s">
        <v>178</v>
      </c>
      <c r="J582" s="18" t="s">
        <v>220</v>
      </c>
      <c r="K582" s="18" t="s">
        <v>252</v>
      </c>
      <c r="L582" s="18" t="s">
        <v>186</v>
      </c>
      <c r="M582" s="19" t="s">
        <v>231</v>
      </c>
      <c r="N582" s="19" t="s">
        <v>1249</v>
      </c>
      <c r="O582" s="19" t="s">
        <v>318</v>
      </c>
      <c r="P582" s="37" t="str">
        <f>IF(ISERROR(VLOOKUP(TRIM(D582),#REF!,8,FALSE())),"",VLOOKUP(TRIM(D582),#REF!,8,FALSE()))</f>
        <v/>
      </c>
      <c r="AU582"/>
      <c r="AV582"/>
      <c r="AW582"/>
      <c r="AX582"/>
      <c r="AY582"/>
      <c r="AZ582"/>
      <c r="BA582"/>
      <c r="BB582"/>
      <c r="BC582"/>
      <c r="BD582"/>
      <c r="BE582"/>
      <c r="BF582"/>
      <c r="BG582"/>
      <c r="BH582"/>
      <c r="BI582"/>
      <c r="BJ582"/>
      <c r="BK582"/>
      <c r="BL582"/>
      <c r="BM582"/>
      <c r="BN582"/>
      <c r="BO582"/>
      <c r="BP582"/>
      <c r="BQ582"/>
      <c r="BR582"/>
      <c r="BS582"/>
      <c r="BT582"/>
      <c r="BU582"/>
    </row>
    <row r="583" spans="1:73" ht="12.75" customHeight="1" x14ac:dyDescent="0.35">
      <c r="A583" s="31" t="s">
        <v>211</v>
      </c>
      <c r="B583" s="32" t="s">
        <v>285</v>
      </c>
      <c r="C583" s="144" t="str">
        <f>IF(VLOOKUP(D583,Table16[[#All],[Player]:[2024 Card Info]],7,FALSE)&lt;&gt;"",VLOOKUP(D583,Table16[[#All],[Player]:[2024 Card Info]],7,FALSE),"")</f>
        <v>4-3</v>
      </c>
      <c r="D583" s="19" t="s">
        <v>1250</v>
      </c>
      <c r="E583" s="27">
        <v>37027</v>
      </c>
      <c r="F583" s="28" t="s">
        <v>1251</v>
      </c>
      <c r="G583" s="28" t="s">
        <v>200</v>
      </c>
      <c r="H583" s="26" t="s">
        <v>192</v>
      </c>
      <c r="I583" s="26" t="s">
        <v>254</v>
      </c>
      <c r="J583" s="33"/>
      <c r="K583" s="33"/>
      <c r="L583" s="33"/>
      <c r="AU583" s="25"/>
      <c r="AV583" s="25"/>
      <c r="AW583" s="25"/>
      <c r="AX583" s="25"/>
      <c r="AY583" s="25"/>
      <c r="AZ583" s="25"/>
      <c r="BA583" s="25"/>
      <c r="BB583" s="25"/>
      <c r="BC583" s="25"/>
      <c r="BD583" s="25"/>
      <c r="BE583" s="25"/>
      <c r="BF583" s="25"/>
      <c r="BG583" s="25"/>
      <c r="BH583" s="25"/>
      <c r="BI583" s="25"/>
      <c r="BJ583" s="25"/>
      <c r="BK583" s="25"/>
      <c r="BL583" s="25"/>
      <c r="BM583" s="25"/>
      <c r="BN583" s="25"/>
      <c r="BO583" s="25"/>
      <c r="BP583" s="25"/>
      <c r="BQ583" s="25"/>
      <c r="BR583" s="25"/>
      <c r="BS583" s="25"/>
      <c r="BT583" s="25"/>
      <c r="BU583" s="25"/>
    </row>
    <row r="584" spans="1:73" x14ac:dyDescent="0.35">
      <c r="A584" s="18" t="s">
        <v>192</v>
      </c>
      <c r="B584" s="18" t="s">
        <v>3520</v>
      </c>
      <c r="C584" s="143" t="str">
        <f>IF(VLOOKUP(D584,Table16[[#All],[Player]:[2024 Card Info]],7,FALSE)&lt;&gt;"",VLOOKUP(D584,Table16[[#All],[Player]:[2024 Card Info]],7,FALSE),"")</f>
        <v>4-3</v>
      </c>
      <c r="D584" s="19" t="s">
        <v>1252</v>
      </c>
      <c r="E584" s="20">
        <v>35176</v>
      </c>
      <c r="F584" s="19" t="s">
        <v>996</v>
      </c>
      <c r="G584" s="19" t="s">
        <v>282</v>
      </c>
      <c r="H584" s="26" t="s">
        <v>184</v>
      </c>
      <c r="I584" s="26" t="s">
        <v>183</v>
      </c>
      <c r="J584" s="18" t="s">
        <v>182</v>
      </c>
      <c r="K584" s="18" t="s">
        <v>326</v>
      </c>
      <c r="L584" s="18" t="s">
        <v>488</v>
      </c>
      <c r="M584" s="19" t="s">
        <v>1118</v>
      </c>
      <c r="N584" s="19" t="s">
        <v>192</v>
      </c>
      <c r="O584" s="19" t="s">
        <v>325</v>
      </c>
      <c r="P584" s="19" t="s">
        <v>194</v>
      </c>
      <c r="Q584" s="19" t="s">
        <v>459</v>
      </c>
      <c r="R584" s="19" t="s">
        <v>326</v>
      </c>
      <c r="S584" s="19" t="s">
        <v>166</v>
      </c>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row>
    <row r="585" spans="1:73" ht="12.75" customHeight="1" x14ac:dyDescent="0.35">
      <c r="A585" s="31" t="s">
        <v>177</v>
      </c>
      <c r="B585" s="32" t="s">
        <v>1315</v>
      </c>
      <c r="C585" s="144" t="str">
        <f>IF(VLOOKUP(D585,Table16[[#All],[Player]:[2024 Card Info]],7,FALSE)&lt;&gt;"",VLOOKUP(D585,Table16[[#All],[Player]:[2024 Card Info]],7,FALSE),"")</f>
        <v>4-0</v>
      </c>
      <c r="D585" s="19" t="s">
        <v>1257</v>
      </c>
      <c r="E585" s="27">
        <v>36377</v>
      </c>
      <c r="F585" s="28" t="s">
        <v>88</v>
      </c>
      <c r="G585" s="28" t="s">
        <v>134</v>
      </c>
      <c r="H585" s="26" t="s">
        <v>177</v>
      </c>
      <c r="I585" s="26" t="s">
        <v>186</v>
      </c>
      <c r="J585" s="33"/>
      <c r="K585" s="33"/>
      <c r="L585" s="33"/>
      <c r="M585" s="25"/>
      <c r="N585" s="25"/>
      <c r="O585" s="25"/>
      <c r="P585" s="25"/>
      <c r="Q585" s="25"/>
      <c r="R585" s="25"/>
      <c r="S585" s="25"/>
      <c r="T585" s="25"/>
      <c r="U585" s="25"/>
      <c r="V585" s="25"/>
      <c r="W585" s="25"/>
      <c r="X585" s="25"/>
      <c r="Y585" s="25"/>
      <c r="Z585" s="25"/>
      <c r="AA585" s="25"/>
      <c r="AB585" s="25"/>
      <c r="AC585" s="25"/>
      <c r="AD585" s="25"/>
      <c r="AE585" s="25"/>
      <c r="AF585" s="25"/>
      <c r="AG585" s="25"/>
      <c r="AH585" s="25"/>
      <c r="AI585" s="25"/>
      <c r="AJ585" s="25"/>
      <c r="AK585" s="25"/>
      <c r="AL585" s="25"/>
      <c r="AM585" s="25"/>
      <c r="AN585" s="25"/>
      <c r="AO585" s="25"/>
      <c r="AP585" s="25"/>
      <c r="AQ585" s="25"/>
      <c r="AR585" s="25"/>
      <c r="AS585" s="25"/>
      <c r="AT585" s="25"/>
    </row>
    <row r="586" spans="1:73" x14ac:dyDescent="0.35">
      <c r="A586" t="s">
        <v>220</v>
      </c>
      <c r="B586" t="s">
        <v>3522</v>
      </c>
      <c r="C586" s="144" t="str">
        <f>IF(VLOOKUP(D586,Table16[[#All],[Player]:[2024 Card Info]],7,FALSE)&lt;&gt;"",VLOOKUP(D586,Table16[[#All],[Player]:[2024 Card Info]],7,FALSE),"")</f>
        <v>0-2</v>
      </c>
      <c r="D586" t="s">
        <v>3737</v>
      </c>
      <c r="E586" s="40">
        <v>37705</v>
      </c>
      <c r="F586" t="s">
        <v>4005</v>
      </c>
      <c r="G586" s="102" t="s">
        <v>5154</v>
      </c>
      <c r="H586" t="str">
        <f>IF(ISBLANK(VLOOKUP(TRIM(D586),ALL_SOMIFA!$A$1:$V$2737,8,FALSE)),"",IF(ISERROR(VLOOKUP(TRIM(D586),ALL_SOMIFA!$A$1:$V$2737,8,FALSE))," ",VLOOKUP(TRIM(D586),ALL_SOMIFA!$A$1:$V$2737,8,FALSE)))</f>
        <v/>
      </c>
      <c r="I586" t="str">
        <f>IF(ISBLANK(VLOOKUP(TRIM(D586),ALL_SOMIFA!$A$1:$V$2737,9,FALSE)),"",IF(ISERROR(VLOOKUP(TRIM(D586),ALL_SOMIFA!$A$1:$V$2737,9,FALSE))," ",VLOOKUP(TRIM(D586),ALL_SOMIFA!$A$1:$V$2737,9,FALSE)))</f>
        <v/>
      </c>
      <c r="J586" t="str">
        <f>IF(ISBLANK(VLOOKUP(TRIM(D586),ALL_SOMIFA!$A$1:$V$2737,10,FALSE)),"",IF(ISERROR(VLOOKUP(TRIM(D586),ALL_SOMIFA!$A$1:$V$2737,10,FALSE))," ",VLOOKUP(TRIM(D586),ALL_SOMIFA!$A$1:$V$2737,10,FALSE)))</f>
        <v/>
      </c>
      <c r="K586" t="str">
        <f>IF(ISBLANK(VLOOKUP(TRIM(D586),ALL_SOMIFA!$A$1:$V$2737,11,FALSE)),"",IF(ISERROR(VLOOKUP(TRIM(D586),ALL_SOMIFA!$A$1:$V$2737,11,FALSE))," ",VLOOKUP(TRIM(D586),ALL_SOMIFA!$A$1:$V$2737,11,FALSE)))</f>
        <v/>
      </c>
      <c r="L586" t="str">
        <f>IF(ISBLANK(VLOOKUP(TRIM(D586),ALL_SOMIFA!$A$1:$V$2737,12,FALSE)),"",IF(ISERROR(VLOOKUP(TRIM(D586),ALL_SOMIFA!$A$1:$V$2737,12,FALSE))," ",VLOOKUP(TRIM(D586),ALL_SOMIFA!$A$1:$V$2737,12,FALSE)))</f>
        <v/>
      </c>
      <c r="M586" t="str">
        <f>IF(ISBLANK(VLOOKUP(TRIM(D586),ALL_SOMIFA!$A$1:$V$2737,13,FALSE)),"",IF(ISERROR(VLOOKUP(TRIM(D586),ALL_SOMIFA!$A$1:$V$2737,13,FALSE))," ",VLOOKUP(TRIM(D586),ALL_SOMIFA!$A$1:$V$2737,13,FALSE)))</f>
        <v/>
      </c>
      <c r="N586" t="str">
        <f>IF(ISBLANK(VLOOKUP(TRIM(D586),ALL_SOMIFA!$A$1:$V$2737,14,FALSE)),"",IF(ISERROR(VLOOKUP(TRIM(D586),ALL_SOMIFA!$A$1:$V$2737,14,FALSE))," ",VLOOKUP(TRIM(D586),ALL_SOMIFA!$A$1:$V$2737,14,FALSE)))</f>
        <v/>
      </c>
      <c r="O586" t="str">
        <f>IF(ISBLANK(VLOOKUP(TRIM(D586),ALL_SOMIFA!$A$1:$V$2737,15,FALSE)),"",IF(ISERROR(VLOOKUP(TRIM(D586),ALL_SOMIFA!$A$1:$V$2737,15,FALSE))," ",VLOOKUP(TRIM(D586),ALL_SOMIFA!$A$1:$V$2737,15,FALSE)))</f>
        <v/>
      </c>
      <c r="P586" t="str">
        <f>IF(ISBLANK(VLOOKUP(TRIM(D586),ALL_SOMIFA!$A$1:$V$2737,16,FALSE)),"",IF(ISERROR(VLOOKUP(TRIM(D586),ALL_SOMIFA!$A$1:$V$2737,16,FALSE))," ",VLOOKUP(TRIM(D586),ALL_SOMIFA!$A$1:$V$2737,16,FALSE)))</f>
        <v/>
      </c>
      <c r="Q586" t="str">
        <f>IF(ISBLANK(VLOOKUP(TRIM(D586),ALL_SOMIFA!$A$1:$V$2737,17,FALSE)),"",IF(ISERROR(VLOOKUP(TRIM(D586),ALL_SOMIFA!$A$1:$V$2737,17,FALSE))," ",VLOOKUP(TRIM(D586),ALL_SOMIFA!$A$1:$V$2737,17,FALSE)))</f>
        <v/>
      </c>
      <c r="R586" t="str">
        <f>IF(ISBLANK(VLOOKUP(TRIM(D586),ALL_SOMIFA!$A$1:$V$2737,18,FALSE)),"",IF(ISERROR(VLOOKUP(TRIM(D586),ALL_SOMIFA!$A$1:$V$2737,18,FALSE))," ",VLOOKUP(TRIM(D586),ALL_SOMIFA!$A$1:$V$2737,18,FALSE)))</f>
        <v/>
      </c>
      <c r="S586" t="str">
        <f>IF(ISBLANK(VLOOKUP(TRIM(D586),ALL_SOMIFA!$A$1:$V$2737,19,FALSE)),"",IF(ISERROR(VLOOKUP(TRIM(D586),ALL_SOMIFA!$A$1:$V$2737,19,FALSE))," ",VLOOKUP(TRIM(D586),ALL_SOMIFA!$A$1:$V$2737,19,FALSE)))</f>
        <v/>
      </c>
      <c r="T586" t="str">
        <f>IF(ISBLANK(VLOOKUP(TRIM(D586),ALL_SOMIFA!$A$1:$V$2737,20,FALSE)),"",IF(ISERROR(VLOOKUP(TRIM(D586),ALL_SOMIFA!$A$1:$V$2737,20,FALSE))," ",VLOOKUP(TRIM(D586),ALL_SOMIFA!$A$1:$V$2737,20,FALSE)))</f>
        <v/>
      </c>
      <c r="U586" t="str">
        <f>IF(ISBLANK(VLOOKUP(TRIM(D586),ALL_SOMIFA!$A$1:$V$2737,21,FALSE)),"",IF(ISERROR(VLOOKUP(TRIM(D586),ALL_SOMIFA!$A$1:$V$2737,21,FALSE))," ",VLOOKUP(TRIM(D586),ALL_SOMIFA!$A$1:$V$2737,21,FALSE)))</f>
        <v/>
      </c>
      <c r="V586" t="str">
        <f>IF(ISBLANK(VLOOKUP(TRIM(D586),ALL_SOMIFA!$A$1:$V$2737,22,FALSE)),"",IF(ISERROR(VLOOKUP(TRIM(D586),ALL_SOMIFA!$A$1:$V$2737,22,FALSE))," ",VLOOKUP(TRIM(D586),ALL_SOMIFA!$A$1:$V$2737,22,FALSE)))</f>
        <v/>
      </c>
    </row>
    <row r="587" spans="1:73" x14ac:dyDescent="0.35">
      <c r="A587" t="s">
        <v>2500</v>
      </c>
      <c r="B587" t="s">
        <v>3527</v>
      </c>
      <c r="C587" s="143" t="str">
        <f>IF(VLOOKUP(D587,Table16[[#All],[Player]:[2024 Card Info]],7,FALSE)&lt;&gt;"",VLOOKUP(D587,Table16[[#All],[Player]:[2024 Card Info]],7,FALSE),"")</f>
        <v>0-2/4-2</v>
      </c>
      <c r="D587" t="s">
        <v>3729</v>
      </c>
      <c r="E587" s="40">
        <v>36998</v>
      </c>
      <c r="F587" t="s">
        <v>4155</v>
      </c>
      <c r="G587" s="102" t="s">
        <v>5154</v>
      </c>
      <c r="H587" t="str">
        <f>IF(ISBLANK(VLOOKUP(TRIM(D587),ALL_SOMIFA!$A$1:$V$2737,8,FALSE)),"",IF(ISERROR(VLOOKUP(TRIM(D587),ALL_SOMIFA!$A$1:$V$2737,8,FALSE))," ",VLOOKUP(TRIM(D587),ALL_SOMIFA!$A$1:$V$2737,8,FALSE)))</f>
        <v/>
      </c>
      <c r="I587" t="str">
        <f>IF(ISBLANK(VLOOKUP(TRIM(D587),ALL_SOMIFA!$A$1:$V$2737,9,FALSE)),"",IF(ISERROR(VLOOKUP(TRIM(D587),ALL_SOMIFA!$A$1:$V$2737,9,FALSE))," ",VLOOKUP(TRIM(D587),ALL_SOMIFA!$A$1:$V$2737,9,FALSE)))</f>
        <v/>
      </c>
      <c r="J587" t="str">
        <f>IF(ISBLANK(VLOOKUP(TRIM(D587),ALL_SOMIFA!$A$1:$V$2737,10,FALSE)),"",IF(ISERROR(VLOOKUP(TRIM(D587),ALL_SOMIFA!$A$1:$V$2737,10,FALSE))," ",VLOOKUP(TRIM(D587),ALL_SOMIFA!$A$1:$V$2737,10,FALSE)))</f>
        <v/>
      </c>
      <c r="K587" t="str">
        <f>IF(ISBLANK(VLOOKUP(TRIM(D587),ALL_SOMIFA!$A$1:$V$2737,11,FALSE)),"",IF(ISERROR(VLOOKUP(TRIM(D587),ALL_SOMIFA!$A$1:$V$2737,11,FALSE))," ",VLOOKUP(TRIM(D587),ALL_SOMIFA!$A$1:$V$2737,11,FALSE)))</f>
        <v/>
      </c>
      <c r="L587" t="str">
        <f>IF(ISBLANK(VLOOKUP(TRIM(D587),ALL_SOMIFA!$A$1:$V$2737,12,FALSE)),"",IF(ISERROR(VLOOKUP(TRIM(D587),ALL_SOMIFA!$A$1:$V$2737,12,FALSE))," ",VLOOKUP(TRIM(D587),ALL_SOMIFA!$A$1:$V$2737,12,FALSE)))</f>
        <v/>
      </c>
      <c r="M587" t="str">
        <f>IF(ISBLANK(VLOOKUP(TRIM(D587),ALL_SOMIFA!$A$1:$V$2737,13,FALSE)),"",IF(ISERROR(VLOOKUP(TRIM(D587),ALL_SOMIFA!$A$1:$V$2737,13,FALSE))," ",VLOOKUP(TRIM(D587),ALL_SOMIFA!$A$1:$V$2737,13,FALSE)))</f>
        <v/>
      </c>
      <c r="N587" t="str">
        <f>IF(ISBLANK(VLOOKUP(TRIM(D587),ALL_SOMIFA!$A$1:$V$2737,14,FALSE)),"",IF(ISERROR(VLOOKUP(TRIM(D587),ALL_SOMIFA!$A$1:$V$2737,14,FALSE))," ",VLOOKUP(TRIM(D587),ALL_SOMIFA!$A$1:$V$2737,14,FALSE)))</f>
        <v/>
      </c>
      <c r="O587" t="str">
        <f>IF(ISBLANK(VLOOKUP(TRIM(D587),ALL_SOMIFA!$A$1:$V$2737,15,FALSE)),"",IF(ISERROR(VLOOKUP(TRIM(D587),ALL_SOMIFA!$A$1:$V$2737,15,FALSE))," ",VLOOKUP(TRIM(D587),ALL_SOMIFA!$A$1:$V$2737,15,FALSE)))</f>
        <v/>
      </c>
      <c r="P587" t="str">
        <f>IF(ISBLANK(VLOOKUP(TRIM(D587),ALL_SOMIFA!$A$1:$V$2737,16,FALSE)),"",IF(ISERROR(VLOOKUP(TRIM(D587),ALL_SOMIFA!$A$1:$V$2737,16,FALSE))," ",VLOOKUP(TRIM(D587),ALL_SOMIFA!$A$1:$V$2737,16,FALSE)))</f>
        <v/>
      </c>
      <c r="Q587" t="str">
        <f>IF(ISBLANK(VLOOKUP(TRIM(D587),ALL_SOMIFA!$A$1:$V$2737,17,FALSE)),"",IF(ISERROR(VLOOKUP(TRIM(D587),ALL_SOMIFA!$A$1:$V$2737,17,FALSE))," ",VLOOKUP(TRIM(D587),ALL_SOMIFA!$A$1:$V$2737,17,FALSE)))</f>
        <v/>
      </c>
      <c r="R587" t="str">
        <f>IF(ISBLANK(VLOOKUP(TRIM(D587),ALL_SOMIFA!$A$1:$V$2737,18,FALSE)),"",IF(ISERROR(VLOOKUP(TRIM(D587),ALL_SOMIFA!$A$1:$V$2737,18,FALSE))," ",VLOOKUP(TRIM(D587),ALL_SOMIFA!$A$1:$V$2737,18,FALSE)))</f>
        <v/>
      </c>
      <c r="S587" t="str">
        <f>IF(ISBLANK(VLOOKUP(TRIM(D587),ALL_SOMIFA!$A$1:$V$2737,19,FALSE)),"",IF(ISERROR(VLOOKUP(TRIM(D587),ALL_SOMIFA!$A$1:$V$2737,19,FALSE))," ",VLOOKUP(TRIM(D587),ALL_SOMIFA!$A$1:$V$2737,19,FALSE)))</f>
        <v/>
      </c>
      <c r="T587" t="str">
        <f>IF(ISBLANK(VLOOKUP(TRIM(D587),ALL_SOMIFA!$A$1:$V$2737,20,FALSE)),"",IF(ISERROR(VLOOKUP(TRIM(D587),ALL_SOMIFA!$A$1:$V$2737,20,FALSE))," ",VLOOKUP(TRIM(D587),ALL_SOMIFA!$A$1:$V$2737,20,FALSE)))</f>
        <v/>
      </c>
      <c r="U587" t="str">
        <f>IF(ISBLANK(VLOOKUP(TRIM(D587),ALL_SOMIFA!$A$1:$V$2737,21,FALSE)),"",IF(ISERROR(VLOOKUP(TRIM(D587),ALL_SOMIFA!$A$1:$V$2737,21,FALSE))," ",VLOOKUP(TRIM(D587),ALL_SOMIFA!$A$1:$V$2737,21,FALSE)))</f>
        <v/>
      </c>
      <c r="V587" t="str">
        <f>IF(ISBLANK(VLOOKUP(TRIM(D587),ALL_SOMIFA!$A$1:$V$2737,22,FALSE)),"",IF(ISERROR(VLOOKUP(TRIM(D587),ALL_SOMIFA!$A$1:$V$2737,22,FALSE))," ",VLOOKUP(TRIM(D587),ALL_SOMIFA!$A$1:$V$2737,22,FALSE)))</f>
        <v/>
      </c>
    </row>
    <row r="588" spans="1:73" x14ac:dyDescent="0.35">
      <c r="A588" s="31" t="s">
        <v>1113</v>
      </c>
      <c r="B588" s="31" t="s">
        <v>3519</v>
      </c>
      <c r="C588" s="144" t="str">
        <f>IF(VLOOKUP(D588,Table16[[#All],[Player]:[2024 Card Info]],7,FALSE)&lt;&gt;"",VLOOKUP(D588,Table16[[#All],[Player]:[2024 Card Info]],7,FALSE),"")</f>
        <v>0-0  3-3-0</v>
      </c>
      <c r="D588" s="19" t="s">
        <v>1253</v>
      </c>
      <c r="E588" s="27">
        <v>36181</v>
      </c>
      <c r="F588" s="28" t="s">
        <v>359</v>
      </c>
      <c r="G588" s="30" t="s">
        <v>320</v>
      </c>
      <c r="H588" s="26" t="s">
        <v>177</v>
      </c>
      <c r="I588" s="26" t="s">
        <v>161</v>
      </c>
      <c r="J588" s="33"/>
      <c r="K588" s="33"/>
      <c r="L588" s="33"/>
      <c r="AU588" s="25"/>
      <c r="AV588" s="25"/>
      <c r="AW588" s="25"/>
      <c r="AX588" s="25"/>
      <c r="AY588" s="25"/>
      <c r="AZ588" s="25"/>
      <c r="BA588" s="25"/>
      <c r="BB588" s="25"/>
      <c r="BC588" s="25"/>
      <c r="BD588" s="25"/>
      <c r="BE588" s="25"/>
      <c r="BF588" s="25"/>
      <c r="BG588" s="25"/>
      <c r="BH588" s="25"/>
      <c r="BI588" s="25"/>
      <c r="BJ588" s="25"/>
      <c r="BK588" s="25"/>
      <c r="BL588" s="25"/>
      <c r="BM588" s="25"/>
      <c r="BN588" s="25"/>
      <c r="BO588" s="25"/>
      <c r="BP588" s="25"/>
      <c r="BQ588" s="25"/>
      <c r="BR588" s="25"/>
      <c r="BS588" s="25"/>
      <c r="BT588" s="25"/>
      <c r="BU588" s="25"/>
    </row>
    <row r="589" spans="1:73" ht="12.75" customHeight="1" x14ac:dyDescent="0.35">
      <c r="A589" s="18" t="s">
        <v>461</v>
      </c>
      <c r="B589" s="18" t="s">
        <v>271</v>
      </c>
      <c r="C589" s="143" t="str">
        <f>IF(VLOOKUP(D589,Table16[[#All],[Player]:[2024 Card Info]],7,FALSE)&lt;&gt;"",VLOOKUP(D589,Table16[[#All],[Player]:[2024 Card Info]],7,FALSE),"")</f>
        <v>0-0</v>
      </c>
      <c r="D589" s="19" t="s">
        <v>1258</v>
      </c>
      <c r="E589" s="20">
        <v>35475</v>
      </c>
      <c r="F589" s="26" t="s">
        <v>101</v>
      </c>
      <c r="G589" s="30" t="s">
        <v>624</v>
      </c>
      <c r="H589" s="26" t="s">
        <v>220</v>
      </c>
      <c r="I589" s="26" t="s">
        <v>231</v>
      </c>
      <c r="J589" s="18" t="s">
        <v>446</v>
      </c>
      <c r="K589" s="18" t="s">
        <v>131</v>
      </c>
      <c r="L589" s="18" t="s">
        <v>183</v>
      </c>
      <c r="M589" s="19" t="s">
        <v>1259</v>
      </c>
      <c r="N589" s="19" t="s">
        <v>1260</v>
      </c>
      <c r="O589" s="19" t="s">
        <v>131</v>
      </c>
      <c r="P589" s="30" t="s">
        <v>1261</v>
      </c>
      <c r="Q589" s="19" t="s">
        <v>220</v>
      </c>
      <c r="R589" s="19" t="s">
        <v>131</v>
      </c>
      <c r="S589" s="30" t="s">
        <v>231</v>
      </c>
      <c r="T589" s="19"/>
      <c r="U589" s="19"/>
      <c r="V589" s="30"/>
      <c r="W589" s="19"/>
      <c r="X589" s="19"/>
      <c r="Y589" s="30"/>
      <c r="Z589" s="19"/>
      <c r="AA589" s="19"/>
      <c r="AB589" s="19"/>
      <c r="AC589" s="19"/>
      <c r="AD589" s="19"/>
      <c r="AE589" s="19"/>
      <c r="AF589" s="19"/>
      <c r="AG589" s="19"/>
      <c r="AH589" s="19"/>
      <c r="AI589" s="19"/>
      <c r="AJ589" s="19"/>
      <c r="AK589" s="19"/>
      <c r="AL589" s="19"/>
      <c r="AM589" s="19"/>
      <c r="AN589" s="19"/>
      <c r="AO589" s="19"/>
      <c r="AP589" s="19"/>
      <c r="AQ589" s="19"/>
      <c r="AR589" s="19"/>
      <c r="AS589" s="19"/>
      <c r="AT589" s="19"/>
    </row>
    <row r="590" spans="1:73" x14ac:dyDescent="0.35">
      <c r="A590" s="18" t="s">
        <v>220</v>
      </c>
      <c r="B590" s="18" t="s">
        <v>318</v>
      </c>
      <c r="C590" s="143" t="str">
        <f>IF(VLOOKUP(D590,Table16[[#All],[Player]:[2024 Card Info]],7,FALSE)&lt;&gt;"",VLOOKUP(D590,Table16[[#All],[Player]:[2024 Card Info]],7,FALSE),"")</f>
        <v>0-0</v>
      </c>
      <c r="D590" s="26" t="s">
        <v>1263</v>
      </c>
      <c r="E590" s="27">
        <v>35389</v>
      </c>
      <c r="F590" s="26" t="s">
        <v>108</v>
      </c>
      <c r="G590" s="26" t="s">
        <v>349</v>
      </c>
      <c r="H590" s="26" t="s">
        <v>461</v>
      </c>
      <c r="I590" s="26" t="s">
        <v>231</v>
      </c>
      <c r="J590" s="18" t="s">
        <v>459</v>
      </c>
      <c r="K590" s="18" t="s">
        <v>235</v>
      </c>
      <c r="L590" s="18" t="s">
        <v>166</v>
      </c>
      <c r="M590" s="26" t="s">
        <v>477</v>
      </c>
      <c r="N590" s="27"/>
      <c r="O590" s="27"/>
      <c r="P590" s="27"/>
      <c r="Q590" s="27"/>
      <c r="R590" s="29"/>
      <c r="S590" s="25"/>
      <c r="T590" s="25"/>
      <c r="U590" s="25"/>
      <c r="V590" s="25"/>
      <c r="W590" s="25"/>
      <c r="X590" s="25"/>
      <c r="Y590" s="25"/>
      <c r="Z590" s="25"/>
      <c r="AA590" s="25"/>
      <c r="AB590" s="25"/>
      <c r="AC590" s="25"/>
      <c r="AD590" s="25"/>
      <c r="AE590" s="25"/>
      <c r="AF590" s="25"/>
      <c r="AG590" s="25"/>
      <c r="AH590" s="25"/>
      <c r="AI590" s="25"/>
      <c r="AJ590" s="25"/>
      <c r="AK590" s="25"/>
      <c r="AL590" s="25"/>
      <c r="AM590" s="25"/>
      <c r="AN590" s="25"/>
      <c r="AO590" s="25"/>
      <c r="AP590" s="25"/>
      <c r="AQ590" s="25"/>
      <c r="AR590" s="25"/>
      <c r="AS590" s="25"/>
      <c r="AT590" s="25"/>
    </row>
    <row r="591" spans="1:73" s="25" customFormat="1" x14ac:dyDescent="0.35">
      <c r="A591" s="18"/>
      <c r="B591" s="18"/>
      <c r="C591" s="143"/>
      <c r="D591" s="19"/>
      <c r="E591" s="20"/>
      <c r="F591" s="19"/>
      <c r="G591" s="19"/>
      <c r="H591" s="26" t="s">
        <v>4284</v>
      </c>
      <c r="I591" s="26" t="s">
        <v>4284</v>
      </c>
      <c r="J591" s="18"/>
      <c r="K591" s="18"/>
      <c r="L591" s="18"/>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row>
    <row r="592" spans="1:73" x14ac:dyDescent="0.35">
      <c r="A592" s="18" t="s">
        <v>211</v>
      </c>
      <c r="B592" s="18" t="s">
        <v>326</v>
      </c>
      <c r="C592" s="143" t="str">
        <f>IF(VLOOKUP(D592,Table16[[#All],[Player]:[2024 Card Info]],7,FALSE)&lt;&gt;"",VLOOKUP(D592,Table16[[#All],[Player]:[2024 Card Info]],7,FALSE),"")</f>
        <v>6-7</v>
      </c>
      <c r="D592" s="19" t="s">
        <v>1266</v>
      </c>
      <c r="E592" s="20">
        <v>34518</v>
      </c>
      <c r="F592" s="19" t="s">
        <v>540</v>
      </c>
      <c r="G592" s="19" t="s">
        <v>559</v>
      </c>
      <c r="H592" s="26" t="s">
        <v>491</v>
      </c>
      <c r="I592" s="26" t="s">
        <v>595</v>
      </c>
      <c r="J592" s="18" t="s">
        <v>491</v>
      </c>
      <c r="K592" s="18" t="s">
        <v>326</v>
      </c>
      <c r="L592" s="18" t="s">
        <v>1267</v>
      </c>
      <c r="M592" s="19" t="s">
        <v>1268</v>
      </c>
      <c r="N592" s="19" t="s">
        <v>205</v>
      </c>
      <c r="O592" s="19" t="s">
        <v>325</v>
      </c>
      <c r="P592" s="19" t="s">
        <v>1269</v>
      </c>
      <c r="Q592" s="19" t="s">
        <v>491</v>
      </c>
      <c r="R592" s="19" t="s">
        <v>326</v>
      </c>
      <c r="S592" s="19" t="s">
        <v>596</v>
      </c>
      <c r="T592" s="19" t="s">
        <v>242</v>
      </c>
      <c r="U592" s="19" t="s">
        <v>326</v>
      </c>
      <c r="V592" s="19" t="s">
        <v>1270</v>
      </c>
      <c r="W592" s="19" t="s">
        <v>273</v>
      </c>
      <c r="X592" s="19" t="s">
        <v>326</v>
      </c>
      <c r="Y592" s="19" t="s">
        <v>743</v>
      </c>
      <c r="Z592" s="19" t="s">
        <v>253</v>
      </c>
      <c r="AA592" s="19" t="s">
        <v>326</v>
      </c>
      <c r="AB592" s="19" t="s">
        <v>216</v>
      </c>
      <c r="AC592" s="19">
        <v>0</v>
      </c>
      <c r="AD592" s="19">
        <v>0</v>
      </c>
      <c r="AE592" s="19">
        <v>0</v>
      </c>
      <c r="AF592" s="19">
        <v>0</v>
      </c>
      <c r="AG592" s="19">
        <v>0</v>
      </c>
      <c r="AH592" s="19">
        <v>0</v>
      </c>
      <c r="AI592" s="19">
        <v>0</v>
      </c>
      <c r="AJ592" s="19">
        <v>0</v>
      </c>
      <c r="AK592" s="19">
        <v>0</v>
      </c>
      <c r="AL592" s="19">
        <v>0</v>
      </c>
      <c r="AM592" s="19">
        <v>0</v>
      </c>
      <c r="AN592" s="19">
        <v>0</v>
      </c>
      <c r="AO592" s="19">
        <v>0</v>
      </c>
      <c r="AP592" s="19">
        <v>0</v>
      </c>
      <c r="AQ592" s="19">
        <v>0</v>
      </c>
      <c r="AR592" s="19">
        <v>0</v>
      </c>
      <c r="AS592" s="19">
        <v>0</v>
      </c>
      <c r="AT592" s="19">
        <v>0</v>
      </c>
    </row>
    <row r="593" spans="1:73" x14ac:dyDescent="0.35">
      <c r="A593" s="18" t="s">
        <v>205</v>
      </c>
      <c r="B593" s="18" t="s">
        <v>271</v>
      </c>
      <c r="C593" s="143" t="str">
        <f>IF(VLOOKUP(D593,Table16[[#All],[Player]:[2024 Card Info]],7,FALSE)&lt;&gt;"",VLOOKUP(D593,Table16[[#All],[Player]:[2024 Card Info]],7,FALSE),"")</f>
        <v>4-4</v>
      </c>
      <c r="D593" s="19" t="s">
        <v>1276</v>
      </c>
      <c r="E593" s="20">
        <v>34764</v>
      </c>
      <c r="F593" s="19" t="s">
        <v>1116</v>
      </c>
      <c r="G593" s="19" t="s">
        <v>405</v>
      </c>
      <c r="H593" s="26" t="s">
        <v>273</v>
      </c>
      <c r="I593" s="26" t="s">
        <v>168</v>
      </c>
      <c r="J593" s="18" t="s">
        <v>491</v>
      </c>
      <c r="K593" s="18" t="s">
        <v>471</v>
      </c>
      <c r="L593" s="18" t="s">
        <v>216</v>
      </c>
      <c r="M593" s="19"/>
      <c r="N593" s="19"/>
      <c r="O593" s="19"/>
      <c r="P593" s="19"/>
      <c r="Q593" s="19" t="s">
        <v>491</v>
      </c>
      <c r="R593" s="19" t="s">
        <v>123</v>
      </c>
      <c r="S593" s="19" t="s">
        <v>185</v>
      </c>
      <c r="T593" s="19" t="s">
        <v>491</v>
      </c>
      <c r="U593" s="19" t="s">
        <v>123</v>
      </c>
      <c r="V593" s="19" t="s">
        <v>254</v>
      </c>
      <c r="W593" s="19" t="s">
        <v>258</v>
      </c>
      <c r="X593" s="19" t="s">
        <v>123</v>
      </c>
      <c r="Y593" s="19" t="s">
        <v>231</v>
      </c>
      <c r="Z593" s="19"/>
      <c r="AA593" s="19"/>
      <c r="AB593" s="19"/>
      <c r="AC593" s="19">
        <v>0</v>
      </c>
      <c r="AD593" s="19">
        <v>0</v>
      </c>
      <c r="AE593" s="19">
        <v>0</v>
      </c>
      <c r="AF593" s="19">
        <v>0</v>
      </c>
      <c r="AG593" s="19">
        <v>0</v>
      </c>
      <c r="AH593" s="19">
        <v>0</v>
      </c>
      <c r="AI593" s="19">
        <v>0</v>
      </c>
      <c r="AJ593" s="19">
        <v>0</v>
      </c>
      <c r="AK593" s="19">
        <v>0</v>
      </c>
      <c r="AL593" s="19">
        <v>0</v>
      </c>
      <c r="AM593" s="19">
        <v>0</v>
      </c>
      <c r="AN593" s="19">
        <v>0</v>
      </c>
      <c r="AO593" s="19">
        <v>0</v>
      </c>
      <c r="AP593" s="19">
        <v>0</v>
      </c>
      <c r="AQ593" s="19">
        <v>0</v>
      </c>
      <c r="AR593" s="19">
        <v>0</v>
      </c>
      <c r="AS593" s="19">
        <v>0</v>
      </c>
      <c r="AT593" s="19">
        <v>0</v>
      </c>
    </row>
    <row r="594" spans="1:73" x14ac:dyDescent="0.35">
      <c r="A594" s="18" t="s">
        <v>2333</v>
      </c>
      <c r="B594" s="18" t="s">
        <v>3530</v>
      </c>
      <c r="C594" s="143" t="str">
        <f>IF(VLOOKUP(D594,Table16[[#All],[Player]:[2024 Card Info]],7,FALSE)&lt;&gt;"",VLOOKUP(D594,Table16[[#All],[Player]:[2024 Card Info]],7,FALSE),"")</f>
        <v>04/4-7</v>
      </c>
      <c r="D594" s="19" t="s">
        <v>1271</v>
      </c>
      <c r="E594" s="20">
        <v>32236</v>
      </c>
      <c r="F594" s="19" t="s">
        <v>1272</v>
      </c>
      <c r="G594" s="19" t="s">
        <v>1110</v>
      </c>
      <c r="H594" s="26" t="s">
        <v>284</v>
      </c>
      <c r="I594" s="26" t="s">
        <v>208</v>
      </c>
      <c r="J594" s="18" t="s">
        <v>273</v>
      </c>
      <c r="K594" s="18" t="s">
        <v>151</v>
      </c>
      <c r="L594" s="18" t="s">
        <v>598</v>
      </c>
      <c r="M594" s="19"/>
      <c r="N594" s="19" t="s">
        <v>242</v>
      </c>
      <c r="O594" s="19" t="s">
        <v>151</v>
      </c>
      <c r="P594" s="19" t="s">
        <v>1273</v>
      </c>
      <c r="Q594" s="19" t="s">
        <v>242</v>
      </c>
      <c r="R594" s="19" t="s">
        <v>151</v>
      </c>
      <c r="S594" s="19" t="s">
        <v>1145</v>
      </c>
      <c r="T594" s="19" t="s">
        <v>242</v>
      </c>
      <c r="U594" s="19" t="s">
        <v>151</v>
      </c>
      <c r="V594" s="19" t="s">
        <v>191</v>
      </c>
      <c r="W594" s="19" t="s">
        <v>242</v>
      </c>
      <c r="X594" s="19" t="s">
        <v>151</v>
      </c>
      <c r="Y594" s="19" t="s">
        <v>1145</v>
      </c>
      <c r="Z594" s="19" t="s">
        <v>253</v>
      </c>
      <c r="AA594" s="19" t="s">
        <v>151</v>
      </c>
      <c r="AB594" s="19" t="s">
        <v>207</v>
      </c>
      <c r="AC594" s="19" t="s">
        <v>656</v>
      </c>
      <c r="AD594" s="19" t="s">
        <v>151</v>
      </c>
      <c r="AE594" s="19" t="s">
        <v>1274</v>
      </c>
      <c r="AF594" s="19" t="s">
        <v>656</v>
      </c>
      <c r="AG594" s="19" t="s">
        <v>151</v>
      </c>
      <c r="AH594" s="19" t="s">
        <v>1274</v>
      </c>
      <c r="AI594" s="19" t="s">
        <v>480</v>
      </c>
      <c r="AJ594" s="19" t="s">
        <v>151</v>
      </c>
      <c r="AK594" s="19" t="s">
        <v>1275</v>
      </c>
      <c r="AL594" s="19" t="s">
        <v>242</v>
      </c>
      <c r="AM594" s="19" t="s">
        <v>151</v>
      </c>
      <c r="AN594" s="19" t="s">
        <v>604</v>
      </c>
      <c r="AO594" s="19">
        <v>0</v>
      </c>
      <c r="AP594" s="19">
        <v>0</v>
      </c>
      <c r="AQ594" s="19">
        <v>0</v>
      </c>
      <c r="AR594" s="19" t="s">
        <v>273</v>
      </c>
      <c r="AS594" s="19" t="s">
        <v>151</v>
      </c>
      <c r="AT594" s="19" t="s">
        <v>227</v>
      </c>
    </row>
    <row r="595" spans="1:73" x14ac:dyDescent="0.35">
      <c r="A595" t="s">
        <v>1395</v>
      </c>
      <c r="B595" t="s">
        <v>271</v>
      </c>
      <c r="C595" s="143" t="str">
        <f>IF(VLOOKUP(D595,Table16[[#All],[Player]:[2024 Card Info]],7,FALSE)&lt;&gt;"",VLOOKUP(D595,Table16[[#All],[Player]:[2024 Card Info]],7,FALSE),"")</f>
        <v>0/0-5</v>
      </c>
      <c r="D595" t="s">
        <v>3234</v>
      </c>
      <c r="E595" s="40">
        <v>35044</v>
      </c>
      <c r="F595" t="s">
        <v>188</v>
      </c>
      <c r="H595" t="str">
        <f>IF(ISBLANK(VLOOKUP(TRIM(D595),ALL_SOMIFA!$A$1:$V$2737,8,FALSE)),"",IF(ISERROR(VLOOKUP(TRIM(D595),ALL_SOMIFA!$A$1:$V$2737,8,FALSE))," ",VLOOKUP(TRIM(D595),ALL_SOMIFA!$A$1:$V$2737,8,FALSE)))</f>
        <v>DE/OLB</v>
      </c>
      <c r="I595" t="str">
        <f>IF(ISBLANK(VLOOKUP(TRIM(D595),ALL_SOMIFA!$A$1:$V$2737,9,FALSE)),"",IF(ISERROR(VLOOKUP(TRIM(D595),ALL_SOMIFA!$A$1:$V$2737,9,FALSE))," ",VLOOKUP(TRIM(D595),ALL_SOMIFA!$A$1:$V$2737,9,FALSE)))</f>
        <v>IND</v>
      </c>
      <c r="J595" t="str">
        <f>IF(ISBLANK(VLOOKUP(TRIM(D595),ALL_SOMIFA!$A$1:$V$2737,10,FALSE)),"",IF(ISERROR(VLOOKUP(TRIM(D595),ALL_SOMIFA!$A$1:$V$2737,10,FALSE))," ",VLOOKUP(TRIM(D595),ALL_SOMIFA!$A$1:$V$2737,10,FALSE)))</f>
        <v>0-4/00-4</v>
      </c>
      <c r="K595" t="str">
        <f>IF(ISBLANK(VLOOKUP(TRIM(D595),ALL_SOMIFA!$A$1:$V$2737,11,FALSE)),"",IF(ISERROR(VLOOKUP(TRIM(D595),ALL_SOMIFA!$A$1:$V$2737,11,FALSE))," ",VLOOKUP(TRIM(D595),ALL_SOMIFA!$A$1:$V$2737,11,FALSE)))</f>
        <v>LB</v>
      </c>
      <c r="L595" t="str">
        <f>IF(ISBLANK(VLOOKUP(TRIM(D595),ALL_SOMIFA!$A$1:$V$2737,12,FALSE)),"",IF(ISERROR(VLOOKUP(TRIM(D595),ALL_SOMIFA!$A$1:$V$2737,12,FALSE))," ",VLOOKUP(TRIM(D595),ALL_SOMIFA!$A$1:$V$2737,12,FALSE)))</f>
        <v>DEN</v>
      </c>
      <c r="M595" t="str">
        <f>IF(ISBLANK(VLOOKUP(TRIM(D595),ALL_SOMIFA!$A$1:$V$2737,13,FALSE)),"",IF(ISERROR(VLOOKUP(TRIM(D595),ALL_SOMIFA!$A$1:$V$2737,13,FALSE))," ",VLOOKUP(TRIM(D595),ALL_SOMIFA!$A$1:$V$2737,13,FALSE)))</f>
        <v>00-4</v>
      </c>
      <c r="N595" t="str">
        <f>IF(ISBLANK(VLOOKUP(TRIM(D595),ALL_SOMIFA!$A$1:$V$2737,14,FALSE)),"",IF(ISERROR(VLOOKUP(TRIM(D595),ALL_SOMIFA!$A$1:$V$2737,14,FALSE))," ",VLOOKUP(TRIM(D595),ALL_SOMIFA!$A$1:$V$2737,14,FALSE)))</f>
        <v>LE</v>
      </c>
      <c r="O595" t="str">
        <f>IF(ISBLANK(VLOOKUP(TRIM(D595),ALL_SOMIFA!$A$1:$V$2737,15,FALSE)),"",IF(ISERROR(VLOOKUP(TRIM(D595),ALL_SOMIFA!$A$1:$V$2737,15,FALSE))," ",VLOOKUP(TRIM(D595),ALL_SOMIFA!$A$1:$V$2737,15,FALSE)))</f>
        <v>HOU</v>
      </c>
      <c r="P595" t="str">
        <f>IF(ISBLANK(VLOOKUP(TRIM(D595),ALL_SOMIFA!$A$1:$V$2737,16,FALSE)),"",IF(ISERROR(VLOOKUP(TRIM(D595),ALL_SOMIFA!$A$1:$V$2737,16,FALSE))," ",VLOOKUP(TRIM(D595),ALL_SOMIFA!$A$1:$V$2737,16,FALSE)))</f>
        <v>4-6</v>
      </c>
      <c r="Q595" t="str">
        <f>IF(ISBLANK(VLOOKUP(TRIM(D595),ALL_SOMIFA!$A$1:$V$2737,17,FALSE)),"",IF(ISERROR(VLOOKUP(TRIM(D595),ALL_SOMIFA!$A$1:$V$2737,17,FALSE))," ",VLOOKUP(TRIM(D595),ALL_SOMIFA!$A$1:$V$2737,17,FALSE)))</f>
        <v>DE/OLB</v>
      </c>
      <c r="R595" t="str">
        <f>IF(ISBLANK(VLOOKUP(TRIM(D595),ALL_SOMIFA!$A$1:$V$2737,18,FALSE)),"",IF(ISERROR(VLOOKUP(TRIM(D595),ALL_SOMIFA!$A$1:$V$2737,18,FALSE))," ",VLOOKUP(TRIM(D595),ALL_SOMIFA!$A$1:$V$2737,18,FALSE)))</f>
        <v>HOU</v>
      </c>
      <c r="S595" t="str">
        <f>IF(ISBLANK(VLOOKUP(TRIM(D595),ALL_SOMIFA!$A$1:$V$2737,19,FALSE)),"",IF(ISERROR(VLOOKUP(TRIM(D595),ALL_SOMIFA!$A$1:$V$2737,19,FALSE))," ",VLOOKUP(TRIM(D595),ALL_SOMIFA!$A$1:$V$2737,19,FALSE)))</f>
        <v>0-6/00-6</v>
      </c>
      <c r="T595" t="str">
        <f>IF(ISBLANK(VLOOKUP(TRIM(D595),ALL_SOMIFA!$A$1:$V$2737,20,FALSE)),"",IF(ISERROR(VLOOKUP(TRIM(D595),ALL_SOMIFA!$A$1:$V$2737,20,FALSE))," ",VLOOKUP(TRIM(D595),ALL_SOMIFA!$A$1:$V$2737,20,FALSE)))</f>
        <v>OLB</v>
      </c>
      <c r="U595" t="str">
        <f>IF(ISBLANK(VLOOKUP(TRIM(D595),ALL_SOMIFA!$A$1:$V$2737,21,FALSE)),"",IF(ISERROR(VLOOKUP(TRIM(D595),ALL_SOMIFA!$A$1:$V$2737,21,FALSE))," ",VLOOKUP(TRIM(D595),ALL_SOMIFA!$A$1:$V$2737,21,FALSE)))</f>
        <v>HOU</v>
      </c>
      <c r="V595" t="str">
        <f>IF(ISBLANK(VLOOKUP(TRIM(D595),ALL_SOMIFA!$A$1:$V$2737,22,FALSE)),"",IF(ISERROR(VLOOKUP(TRIM(D595),ALL_SOMIFA!$A$1:$V$2737,22,FALSE))," ",VLOOKUP(TRIM(D595),ALL_SOMIFA!$A$1:$V$2737,22,FALSE)))</f>
        <v>00-6</v>
      </c>
    </row>
    <row r="596" spans="1:73" x14ac:dyDescent="0.35">
      <c r="A596" t="s">
        <v>2333</v>
      </c>
      <c r="B596" t="s">
        <v>452</v>
      </c>
      <c r="C596" s="143" t="str">
        <f>IF(VLOOKUP(D596,Table16[[#All],[Player]:[2024 Card Info]],7,FALSE)&lt;&gt;"",VLOOKUP(D596,Table16[[#All],[Player]:[2024 Card Info]],7,FALSE),"")</f>
        <v>0/0-5</v>
      </c>
      <c r="D596" t="s">
        <v>3599</v>
      </c>
      <c r="E596" s="40">
        <v>36128</v>
      </c>
      <c r="F596" t="s">
        <v>3960</v>
      </c>
      <c r="H596" t="str">
        <f>IF(ISBLANK(VLOOKUP(TRIM(D596),ALL_SOMIFA!$A$1:$V$2737,8,FALSE)),"",IF(ISERROR(VLOOKUP(TRIM(D596),ALL_SOMIFA!$A$1:$V$2737,8,FALSE))," ",VLOOKUP(TRIM(D596),ALL_SOMIFA!$A$1:$V$2737,8,FALSE)))</f>
        <v/>
      </c>
      <c r="I596" t="str">
        <f>IF(ISBLANK(VLOOKUP(TRIM(D596),ALL_SOMIFA!$A$1:$V$2737,9,FALSE)),"",IF(ISERROR(VLOOKUP(TRIM(D596),ALL_SOMIFA!$A$1:$V$2737,9,FALSE))," ",VLOOKUP(TRIM(D596),ALL_SOMIFA!$A$1:$V$2737,9,FALSE)))</f>
        <v/>
      </c>
      <c r="J596" t="str">
        <f>IF(ISBLANK(VLOOKUP(TRIM(D596),ALL_SOMIFA!$A$1:$V$2737,10,FALSE)),"",IF(ISERROR(VLOOKUP(TRIM(D596),ALL_SOMIFA!$A$1:$V$2737,10,FALSE))," ",VLOOKUP(TRIM(D596),ALL_SOMIFA!$A$1:$V$2737,10,FALSE)))</f>
        <v/>
      </c>
      <c r="K596" t="str">
        <f>IF(ISBLANK(VLOOKUP(TRIM(D596),ALL_SOMIFA!$A$1:$V$2737,11,FALSE)),"",IF(ISERROR(VLOOKUP(TRIM(D596),ALL_SOMIFA!$A$1:$V$2737,11,FALSE))," ",VLOOKUP(TRIM(D596),ALL_SOMIFA!$A$1:$V$2737,11,FALSE)))</f>
        <v/>
      </c>
      <c r="L596" t="str">
        <f>IF(ISBLANK(VLOOKUP(TRIM(D596),ALL_SOMIFA!$A$1:$V$2737,12,FALSE)),"",IF(ISERROR(VLOOKUP(TRIM(D596),ALL_SOMIFA!$A$1:$V$2737,12,FALSE))," ",VLOOKUP(TRIM(D596),ALL_SOMIFA!$A$1:$V$2737,12,FALSE)))</f>
        <v/>
      </c>
      <c r="M596" t="str">
        <f>IF(ISBLANK(VLOOKUP(TRIM(D596),ALL_SOMIFA!$A$1:$V$2737,13,FALSE)),"",IF(ISERROR(VLOOKUP(TRIM(D596),ALL_SOMIFA!$A$1:$V$2737,13,FALSE))," ",VLOOKUP(TRIM(D596),ALL_SOMIFA!$A$1:$V$2737,13,FALSE)))</f>
        <v/>
      </c>
      <c r="N596" t="str">
        <f>IF(ISBLANK(VLOOKUP(TRIM(D596),ALL_SOMIFA!$A$1:$V$2737,14,FALSE)),"",IF(ISERROR(VLOOKUP(TRIM(D596),ALL_SOMIFA!$A$1:$V$2737,14,FALSE))," ",VLOOKUP(TRIM(D596),ALL_SOMIFA!$A$1:$V$2737,14,FALSE)))</f>
        <v/>
      </c>
      <c r="O596" t="str">
        <f>IF(ISBLANK(VLOOKUP(TRIM(D596),ALL_SOMIFA!$A$1:$V$2737,15,FALSE)),"",IF(ISERROR(VLOOKUP(TRIM(D596),ALL_SOMIFA!$A$1:$V$2737,15,FALSE))," ",VLOOKUP(TRIM(D596),ALL_SOMIFA!$A$1:$V$2737,15,FALSE)))</f>
        <v/>
      </c>
      <c r="P596" t="str">
        <f>IF(ISBLANK(VLOOKUP(TRIM(D596),ALL_SOMIFA!$A$1:$V$2737,16,FALSE)),"",IF(ISERROR(VLOOKUP(TRIM(D596),ALL_SOMIFA!$A$1:$V$2737,16,FALSE))," ",VLOOKUP(TRIM(D596),ALL_SOMIFA!$A$1:$V$2737,16,FALSE)))</f>
        <v/>
      </c>
      <c r="Q596" t="str">
        <f>IF(ISBLANK(VLOOKUP(TRIM(D596),ALL_SOMIFA!$A$1:$V$2737,17,FALSE)),"",IF(ISERROR(VLOOKUP(TRIM(D596),ALL_SOMIFA!$A$1:$V$2737,17,FALSE))," ",VLOOKUP(TRIM(D596),ALL_SOMIFA!$A$1:$V$2737,17,FALSE)))</f>
        <v/>
      </c>
      <c r="R596" t="str">
        <f>IF(ISBLANK(VLOOKUP(TRIM(D596),ALL_SOMIFA!$A$1:$V$2737,18,FALSE)),"",IF(ISERROR(VLOOKUP(TRIM(D596),ALL_SOMIFA!$A$1:$V$2737,18,FALSE))," ",VLOOKUP(TRIM(D596),ALL_SOMIFA!$A$1:$V$2737,18,FALSE)))</f>
        <v/>
      </c>
      <c r="S596" t="str">
        <f>IF(ISBLANK(VLOOKUP(TRIM(D596),ALL_SOMIFA!$A$1:$V$2737,19,FALSE)),"",IF(ISERROR(VLOOKUP(TRIM(D596),ALL_SOMIFA!$A$1:$V$2737,19,FALSE))," ",VLOOKUP(TRIM(D596),ALL_SOMIFA!$A$1:$V$2737,19,FALSE)))</f>
        <v/>
      </c>
      <c r="T596" t="str">
        <f>IF(ISBLANK(VLOOKUP(TRIM(D596),ALL_SOMIFA!$A$1:$V$2737,20,FALSE)),"",IF(ISERROR(VLOOKUP(TRIM(D596),ALL_SOMIFA!$A$1:$V$2737,20,FALSE))," ",VLOOKUP(TRIM(D596),ALL_SOMIFA!$A$1:$V$2737,20,FALSE)))</f>
        <v/>
      </c>
      <c r="U596" t="str">
        <f>IF(ISBLANK(VLOOKUP(TRIM(D596),ALL_SOMIFA!$A$1:$V$2737,21,FALSE)),"",IF(ISERROR(VLOOKUP(TRIM(D596),ALL_SOMIFA!$A$1:$V$2737,21,FALSE))," ",VLOOKUP(TRIM(D596),ALL_SOMIFA!$A$1:$V$2737,21,FALSE)))</f>
        <v/>
      </c>
      <c r="V596" t="str">
        <f>IF(ISBLANK(VLOOKUP(TRIM(D596),ALL_SOMIFA!$A$1:$V$2737,22,FALSE)),"",IF(ISERROR(VLOOKUP(TRIM(D596),ALL_SOMIFA!$A$1:$V$2737,22,FALSE))," ",VLOOKUP(TRIM(D596),ALL_SOMIFA!$A$1:$V$2737,22,FALSE)))</f>
        <v/>
      </c>
    </row>
    <row r="597" spans="1:73" x14ac:dyDescent="0.35">
      <c r="A597" t="s">
        <v>1395</v>
      </c>
      <c r="B597" t="s">
        <v>271</v>
      </c>
      <c r="C597" s="143" t="str">
        <f>IF(VLOOKUP(D597,Table16[[#All],[Player]:[2024 Card Info]],7,FALSE)&lt;&gt;"",VLOOKUP(D597,Table16[[#All],[Player]:[2024 Card Info]],7,FALSE),"")</f>
        <v>0/0-5</v>
      </c>
      <c r="D597" t="s">
        <v>3604</v>
      </c>
      <c r="E597" s="40">
        <v>31285</v>
      </c>
      <c r="F597" t="s">
        <v>4144</v>
      </c>
      <c r="H597" t="str">
        <f>IF(ISBLANK(VLOOKUP(TRIM(D597),ALL_SOMIFA!$A$1:$V$2737,8,FALSE)),"",IF(ISERROR(VLOOKUP(TRIM(D597),ALL_SOMIFA!$A$1:$V$2737,8,FALSE))," ",VLOOKUP(TRIM(D597),ALL_SOMIFA!$A$1:$V$2737,8,FALSE)))</f>
        <v/>
      </c>
      <c r="I597" t="str">
        <f>IF(ISBLANK(VLOOKUP(TRIM(D597),ALL_SOMIFA!$A$1:$V$2737,9,FALSE)),"",IF(ISERROR(VLOOKUP(TRIM(D597),ALL_SOMIFA!$A$1:$V$2737,9,FALSE))," ",VLOOKUP(TRIM(D597),ALL_SOMIFA!$A$1:$V$2737,9,FALSE)))</f>
        <v/>
      </c>
      <c r="J597" t="str">
        <f>IF(ISBLANK(VLOOKUP(TRIM(D597),ALL_SOMIFA!$A$1:$V$2737,10,FALSE)),"",IF(ISERROR(VLOOKUP(TRIM(D597),ALL_SOMIFA!$A$1:$V$2737,10,FALSE))," ",VLOOKUP(TRIM(D597),ALL_SOMIFA!$A$1:$V$2737,10,FALSE)))</f>
        <v/>
      </c>
      <c r="K597" t="str">
        <f>IF(ISBLANK(VLOOKUP(TRIM(D597),ALL_SOMIFA!$A$1:$V$2737,11,FALSE)),"",IF(ISERROR(VLOOKUP(TRIM(D597),ALL_SOMIFA!$A$1:$V$2737,11,FALSE))," ",VLOOKUP(TRIM(D597),ALL_SOMIFA!$A$1:$V$2737,11,FALSE)))</f>
        <v>DT</v>
      </c>
      <c r="L597" t="str">
        <f>IF(ISBLANK(VLOOKUP(TRIM(D597),ALL_SOMIFA!$A$1:$V$2737,12,FALSE)),"",IF(ISERROR(VLOOKUP(TRIM(D597),ALL_SOMIFA!$A$1:$V$2737,12,FALSE))," ",VLOOKUP(TRIM(D597),ALL_SOMIFA!$A$1:$V$2737,12,FALSE)))</f>
        <v>IND</v>
      </c>
      <c r="M597" t="str">
        <f>IF(ISBLANK(VLOOKUP(TRIM(D597),ALL_SOMIFA!$A$1:$V$2737,13,FALSE)),"",IF(ISERROR(VLOOKUP(TRIM(D597),ALL_SOMIFA!$A$1:$V$2737,13,FALSE))," ",VLOOKUP(TRIM(D597),ALL_SOMIFA!$A$1:$V$2737,13,FALSE)))</f>
        <v>0-0</v>
      </c>
      <c r="N597" t="str">
        <f>IF(ISBLANK(VLOOKUP(TRIM(D597),ALL_SOMIFA!$A$1:$V$2737,14,FALSE)),"",IF(ISERROR(VLOOKUP(TRIM(D597),ALL_SOMIFA!$A$1:$V$2737,14,FALSE))," ",VLOOKUP(TRIM(D597),ALL_SOMIFA!$A$1:$V$2737,14,FALSE)))</f>
        <v/>
      </c>
      <c r="O597" t="str">
        <f>IF(ISBLANK(VLOOKUP(TRIM(D597),ALL_SOMIFA!$A$1:$V$2737,15,FALSE)),"",IF(ISERROR(VLOOKUP(TRIM(D597),ALL_SOMIFA!$A$1:$V$2737,15,FALSE))," ",VLOOKUP(TRIM(D597),ALL_SOMIFA!$A$1:$V$2737,15,FALSE)))</f>
        <v/>
      </c>
      <c r="P597" t="str">
        <f>IF(ISBLANK(VLOOKUP(TRIM(D597),ALL_SOMIFA!$A$1:$V$2737,16,FALSE)),"",IF(ISERROR(VLOOKUP(TRIM(D597),ALL_SOMIFA!$A$1:$V$2737,16,FALSE))," ",VLOOKUP(TRIM(D597),ALL_SOMIFA!$A$1:$V$2737,16,FALSE)))</f>
        <v/>
      </c>
      <c r="Q597" t="str">
        <f>IF(ISBLANK(VLOOKUP(TRIM(D597),ALL_SOMIFA!$A$1:$V$2737,17,FALSE)),"",IF(ISERROR(VLOOKUP(TRIM(D597),ALL_SOMIFA!$A$1:$V$2737,17,FALSE))," ",VLOOKUP(TRIM(D597),ALL_SOMIFA!$A$1:$V$2737,17,FALSE)))</f>
        <v/>
      </c>
      <c r="R597" t="str">
        <f>IF(ISBLANK(VLOOKUP(TRIM(D597),ALL_SOMIFA!$A$1:$V$2737,18,FALSE)),"",IF(ISERROR(VLOOKUP(TRIM(D597),ALL_SOMIFA!$A$1:$V$2737,18,FALSE))," ",VLOOKUP(TRIM(D597),ALL_SOMIFA!$A$1:$V$2737,18,FALSE)))</f>
        <v/>
      </c>
      <c r="S597" t="str">
        <f>IF(ISBLANK(VLOOKUP(TRIM(D597),ALL_SOMIFA!$A$1:$V$2737,19,FALSE)),"",IF(ISERROR(VLOOKUP(TRIM(D597),ALL_SOMIFA!$A$1:$V$2737,19,FALSE))," ",VLOOKUP(TRIM(D597),ALL_SOMIFA!$A$1:$V$2737,19,FALSE)))</f>
        <v/>
      </c>
      <c r="T597" t="str">
        <f>IF(ISBLANK(VLOOKUP(TRIM(D597),ALL_SOMIFA!$A$1:$V$2737,20,FALSE)),"",IF(ISERROR(VLOOKUP(TRIM(D597),ALL_SOMIFA!$A$1:$V$2737,20,FALSE))," ",VLOOKUP(TRIM(D597),ALL_SOMIFA!$A$1:$V$2737,20,FALSE)))</f>
        <v/>
      </c>
      <c r="U597" t="str">
        <f>IF(ISBLANK(VLOOKUP(TRIM(D597),ALL_SOMIFA!$A$1:$V$2737,21,FALSE)),"",IF(ISERROR(VLOOKUP(TRIM(D597),ALL_SOMIFA!$A$1:$V$2737,21,FALSE))," ",VLOOKUP(TRIM(D597),ALL_SOMIFA!$A$1:$V$2737,21,FALSE)))</f>
        <v/>
      </c>
      <c r="V597" t="str">
        <f>IF(ISBLANK(VLOOKUP(TRIM(D597),ALL_SOMIFA!$A$1:$V$2737,22,FALSE)),"",IF(ISERROR(VLOOKUP(TRIM(D597),ALL_SOMIFA!$A$1:$V$2737,22,FALSE))," ",VLOOKUP(TRIM(D597),ALL_SOMIFA!$A$1:$V$2737,22,FALSE)))</f>
        <v/>
      </c>
    </row>
    <row r="598" spans="1:73" x14ac:dyDescent="0.35">
      <c r="A598" t="s">
        <v>1395</v>
      </c>
      <c r="B598" t="s">
        <v>3519</v>
      </c>
      <c r="C598" s="143" t="str">
        <f>IF(VLOOKUP(D598,Table16[[#All],[Player]:[2024 Card Info]],7,FALSE)&lt;&gt;"",VLOOKUP(D598,Table16[[#All],[Player]:[2024 Card Info]],7,FALSE),"")</f>
        <v>0/0-4</v>
      </c>
      <c r="D598" t="s">
        <v>3617</v>
      </c>
      <c r="E598" s="40">
        <v>36908</v>
      </c>
      <c r="F598" t="s">
        <v>4120</v>
      </c>
      <c r="G598" s="19" t="s">
        <v>5378</v>
      </c>
      <c r="H598" t="str">
        <f>IF(ISBLANK(VLOOKUP(TRIM(D598),ALL_SOMIFA!$A$1:$V$2737,8,FALSE)),"",IF(ISERROR(VLOOKUP(TRIM(D598),ALL_SOMIFA!$A$1:$V$2737,8,FALSE))," ",VLOOKUP(TRIM(D598),ALL_SOMIFA!$A$1:$V$2737,8,FALSE)))</f>
        <v/>
      </c>
      <c r="I598" t="str">
        <f>IF(ISBLANK(VLOOKUP(TRIM(D598),ALL_SOMIFA!$A$1:$V$2737,9,FALSE)),"",IF(ISERROR(VLOOKUP(TRIM(D598),ALL_SOMIFA!$A$1:$V$2737,9,FALSE))," ",VLOOKUP(TRIM(D598),ALL_SOMIFA!$A$1:$V$2737,9,FALSE)))</f>
        <v/>
      </c>
      <c r="J598" t="str">
        <f>IF(ISBLANK(VLOOKUP(TRIM(D598),ALL_SOMIFA!$A$1:$V$2737,10,FALSE)),"",IF(ISERROR(VLOOKUP(TRIM(D598),ALL_SOMIFA!$A$1:$V$2737,10,FALSE))," ",VLOOKUP(TRIM(D598),ALL_SOMIFA!$A$1:$V$2737,10,FALSE)))</f>
        <v/>
      </c>
      <c r="K598" t="str">
        <f>IF(ISBLANK(VLOOKUP(TRIM(D598),ALL_SOMIFA!$A$1:$V$2737,11,FALSE)),"",IF(ISERROR(VLOOKUP(TRIM(D598),ALL_SOMIFA!$A$1:$V$2737,11,FALSE))," ",VLOOKUP(TRIM(D598),ALL_SOMIFA!$A$1:$V$2737,11,FALSE)))</f>
        <v/>
      </c>
      <c r="L598" t="str">
        <f>IF(ISBLANK(VLOOKUP(TRIM(D598),ALL_SOMIFA!$A$1:$V$2737,12,FALSE)),"",IF(ISERROR(VLOOKUP(TRIM(D598),ALL_SOMIFA!$A$1:$V$2737,12,FALSE))," ",VLOOKUP(TRIM(D598),ALL_SOMIFA!$A$1:$V$2737,12,FALSE)))</f>
        <v/>
      </c>
      <c r="M598" t="str">
        <f>IF(ISBLANK(VLOOKUP(TRIM(D598),ALL_SOMIFA!$A$1:$V$2737,13,FALSE)),"",IF(ISERROR(VLOOKUP(TRIM(D598),ALL_SOMIFA!$A$1:$V$2737,13,FALSE))," ",VLOOKUP(TRIM(D598),ALL_SOMIFA!$A$1:$V$2737,13,FALSE)))</f>
        <v/>
      </c>
      <c r="N598" t="str">
        <f>IF(ISBLANK(VLOOKUP(TRIM(D598),ALL_SOMIFA!$A$1:$V$2737,14,FALSE)),"",IF(ISERROR(VLOOKUP(TRIM(D598),ALL_SOMIFA!$A$1:$V$2737,14,FALSE))," ",VLOOKUP(TRIM(D598),ALL_SOMIFA!$A$1:$V$2737,14,FALSE)))</f>
        <v/>
      </c>
      <c r="O598" t="str">
        <f>IF(ISBLANK(VLOOKUP(TRIM(D598),ALL_SOMIFA!$A$1:$V$2737,15,FALSE)),"",IF(ISERROR(VLOOKUP(TRIM(D598),ALL_SOMIFA!$A$1:$V$2737,15,FALSE))," ",VLOOKUP(TRIM(D598),ALL_SOMIFA!$A$1:$V$2737,15,FALSE)))</f>
        <v/>
      </c>
      <c r="P598" t="str">
        <f>IF(ISBLANK(VLOOKUP(TRIM(D598),ALL_SOMIFA!$A$1:$V$2737,16,FALSE)),"",IF(ISERROR(VLOOKUP(TRIM(D598),ALL_SOMIFA!$A$1:$V$2737,16,FALSE))," ",VLOOKUP(TRIM(D598),ALL_SOMIFA!$A$1:$V$2737,16,FALSE)))</f>
        <v/>
      </c>
      <c r="Q598" t="str">
        <f>IF(ISBLANK(VLOOKUP(TRIM(D598),ALL_SOMIFA!$A$1:$V$2737,17,FALSE)),"",IF(ISERROR(VLOOKUP(TRIM(D598),ALL_SOMIFA!$A$1:$V$2737,17,FALSE))," ",VLOOKUP(TRIM(D598),ALL_SOMIFA!$A$1:$V$2737,17,FALSE)))</f>
        <v/>
      </c>
      <c r="R598" t="str">
        <f>IF(ISBLANK(VLOOKUP(TRIM(D598),ALL_SOMIFA!$A$1:$V$2737,18,FALSE)),"",IF(ISERROR(VLOOKUP(TRIM(D598),ALL_SOMIFA!$A$1:$V$2737,18,FALSE))," ",VLOOKUP(TRIM(D598),ALL_SOMIFA!$A$1:$V$2737,18,FALSE)))</f>
        <v/>
      </c>
      <c r="S598" t="str">
        <f>IF(ISBLANK(VLOOKUP(TRIM(D598),ALL_SOMIFA!$A$1:$V$2737,19,FALSE)),"",IF(ISERROR(VLOOKUP(TRIM(D598),ALL_SOMIFA!$A$1:$V$2737,19,FALSE))," ",VLOOKUP(TRIM(D598),ALL_SOMIFA!$A$1:$V$2737,19,FALSE)))</f>
        <v/>
      </c>
      <c r="T598" t="str">
        <f>IF(ISBLANK(VLOOKUP(TRIM(D598),ALL_SOMIFA!$A$1:$V$2737,20,FALSE)),"",IF(ISERROR(VLOOKUP(TRIM(D598),ALL_SOMIFA!$A$1:$V$2737,20,FALSE))," ",VLOOKUP(TRIM(D598),ALL_SOMIFA!$A$1:$V$2737,20,FALSE)))</f>
        <v/>
      </c>
      <c r="U598" t="str">
        <f>IF(ISBLANK(VLOOKUP(TRIM(D598),ALL_SOMIFA!$A$1:$V$2737,21,FALSE)),"",IF(ISERROR(VLOOKUP(TRIM(D598),ALL_SOMIFA!$A$1:$V$2737,21,FALSE))," ",VLOOKUP(TRIM(D598),ALL_SOMIFA!$A$1:$V$2737,21,FALSE)))</f>
        <v/>
      </c>
      <c r="V598" t="str">
        <f>IF(ISBLANK(VLOOKUP(TRIM(D598),ALL_SOMIFA!$A$1:$V$2737,22,FALSE)),"",IF(ISERROR(VLOOKUP(TRIM(D598),ALL_SOMIFA!$A$1:$V$2737,22,FALSE))," ",VLOOKUP(TRIM(D598),ALL_SOMIFA!$A$1:$V$2737,22,FALSE)))</f>
        <v/>
      </c>
    </row>
    <row r="599" spans="1:73" s="25" customFormat="1" ht="12.75" customHeight="1" x14ac:dyDescent="0.35">
      <c r="A599" s="18" t="s">
        <v>220</v>
      </c>
      <c r="B599" s="18" t="s">
        <v>441</v>
      </c>
      <c r="C599" s="143" t="str">
        <f>IF(VLOOKUP(D599,Table16[[#All],[Player]:[2024 Card Info]],7,FALSE)&lt;&gt;"",VLOOKUP(D599,Table16[[#All],[Player]:[2024 Card Info]],7,FALSE),"")</f>
        <v>0-3</v>
      </c>
      <c r="D599" s="19" t="s">
        <v>1277</v>
      </c>
      <c r="E599" s="20">
        <v>35286</v>
      </c>
      <c r="F599" s="19" t="s">
        <v>125</v>
      </c>
      <c r="G599" s="19" t="s">
        <v>996</v>
      </c>
      <c r="H599" s="26" t="s">
        <v>284</v>
      </c>
      <c r="I599" s="26" t="s">
        <v>168</v>
      </c>
      <c r="J599" s="18" t="s">
        <v>258</v>
      </c>
      <c r="K599" s="18" t="s">
        <v>326</v>
      </c>
      <c r="L599" s="18" t="s">
        <v>227</v>
      </c>
      <c r="M599" s="19" t="s">
        <v>231</v>
      </c>
      <c r="N599" s="19" t="s">
        <v>169</v>
      </c>
      <c r="O599" s="19"/>
      <c r="P599" s="19"/>
      <c r="Q599" s="19" t="s">
        <v>258</v>
      </c>
      <c r="R599" s="19" t="s">
        <v>326</v>
      </c>
      <c r="S599" s="19" t="s">
        <v>186</v>
      </c>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row>
    <row r="600" spans="1:73" s="25" customFormat="1" x14ac:dyDescent="0.35">
      <c r="A600" s="18"/>
      <c r="B600" s="18"/>
      <c r="C600" s="143"/>
      <c r="D600" s="19"/>
      <c r="E600" s="20"/>
      <c r="F600" s="19"/>
      <c r="G600" s="19"/>
      <c r="H600" t="s">
        <v>4284</v>
      </c>
      <c r="I600" t="s">
        <v>4284</v>
      </c>
      <c r="J600" s="18"/>
      <c r="K600" s="18"/>
      <c r="L600" s="18"/>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row>
    <row r="601" spans="1:73" x14ac:dyDescent="0.35">
      <c r="A601" s="18" t="s">
        <v>654</v>
      </c>
      <c r="B601" s="18" t="s">
        <v>143</v>
      </c>
      <c r="C601" s="143" t="str">
        <f>IF(VLOOKUP(D601,Table16[[#All],[Player]:[2024 Card Info]],7,FALSE)&lt;&gt;"",VLOOKUP(D601,Table16[[#All],[Player]:[2024 Card Info]],7,FALSE),"")</f>
        <v>45-6</v>
      </c>
      <c r="D601" s="19" t="s">
        <v>1290</v>
      </c>
      <c r="E601" s="20">
        <v>33663</v>
      </c>
      <c r="F601" s="19" t="s">
        <v>265</v>
      </c>
      <c r="G601" s="19" t="s">
        <v>1110</v>
      </c>
      <c r="H601" s="26" t="s">
        <v>311</v>
      </c>
      <c r="I601" s="26" t="s">
        <v>1421</v>
      </c>
      <c r="J601" s="18" t="s">
        <v>292</v>
      </c>
      <c r="K601" s="18" t="s">
        <v>86</v>
      </c>
      <c r="L601" s="18" t="s">
        <v>277</v>
      </c>
      <c r="M601" s="19" t="s">
        <v>1291</v>
      </c>
      <c r="N601" s="19" t="s">
        <v>654</v>
      </c>
      <c r="O601" s="19" t="s">
        <v>86</v>
      </c>
      <c r="P601" s="19" t="s">
        <v>1292</v>
      </c>
      <c r="Q601" s="19" t="s">
        <v>654</v>
      </c>
      <c r="R601" s="19" t="s">
        <v>86</v>
      </c>
      <c r="S601" s="19" t="s">
        <v>1293</v>
      </c>
      <c r="T601" s="19" t="s">
        <v>654</v>
      </c>
      <c r="U601" s="19" t="s">
        <v>86</v>
      </c>
      <c r="V601" s="19" t="s">
        <v>277</v>
      </c>
      <c r="W601" s="19" t="s">
        <v>654</v>
      </c>
      <c r="X601" s="19" t="s">
        <v>86</v>
      </c>
      <c r="Y601" s="19" t="s">
        <v>897</v>
      </c>
      <c r="Z601" s="19" t="s">
        <v>654</v>
      </c>
      <c r="AA601" s="19" t="s">
        <v>86</v>
      </c>
      <c r="AB601" s="19" t="s">
        <v>645</v>
      </c>
      <c r="AC601" s="19" t="s">
        <v>654</v>
      </c>
      <c r="AD601" s="19" t="s">
        <v>86</v>
      </c>
      <c r="AE601" s="19" t="s">
        <v>619</v>
      </c>
      <c r="AF601" s="19" t="s">
        <v>654</v>
      </c>
      <c r="AG601" s="19" t="s">
        <v>86</v>
      </c>
      <c r="AH601" s="19" t="s">
        <v>619</v>
      </c>
      <c r="AI601" s="19">
        <v>0</v>
      </c>
      <c r="AJ601" s="19">
        <v>0</v>
      </c>
      <c r="AK601" s="19">
        <v>0</v>
      </c>
      <c r="AL601" s="19">
        <v>0</v>
      </c>
      <c r="AM601" s="19">
        <v>0</v>
      </c>
      <c r="AN601" s="19">
        <v>0</v>
      </c>
      <c r="AO601" s="19">
        <v>0</v>
      </c>
      <c r="AP601" s="19">
        <v>0</v>
      </c>
      <c r="AQ601" s="19">
        <v>0</v>
      </c>
      <c r="AR601" s="19">
        <v>0</v>
      </c>
      <c r="AS601" s="19">
        <v>0</v>
      </c>
      <c r="AT601" s="19">
        <v>0</v>
      </c>
      <c r="AU601" s="25"/>
      <c r="AV601" s="25"/>
      <c r="AW601" s="25"/>
      <c r="AX601" s="25"/>
      <c r="AY601" s="25"/>
      <c r="AZ601" s="25"/>
      <c r="BA601" s="25"/>
      <c r="BB601" s="25"/>
      <c r="BC601" s="25"/>
      <c r="BD601" s="25"/>
      <c r="BE601" s="25"/>
      <c r="BF601" s="25"/>
      <c r="BG601" s="25"/>
      <c r="BH601" s="25"/>
      <c r="BI601" s="25"/>
      <c r="BJ601" s="25"/>
      <c r="BK601" s="25"/>
      <c r="BL601" s="25"/>
      <c r="BM601" s="25"/>
      <c r="BN601" s="25"/>
      <c r="BO601" s="25"/>
      <c r="BP601" s="25"/>
      <c r="BQ601" s="25"/>
      <c r="BR601" s="25"/>
      <c r="BS601" s="25"/>
      <c r="BT601" s="25"/>
      <c r="BU601" s="25"/>
    </row>
    <row r="602" spans="1:73" s="25" customFormat="1" x14ac:dyDescent="0.35">
      <c r="A602" s="18" t="s">
        <v>311</v>
      </c>
      <c r="B602" s="18" t="s">
        <v>1124</v>
      </c>
      <c r="C602" s="143" t="str">
        <f>IF(VLOOKUP(D602,Table16[[#All],[Player]:[2024 Card Info]],7,FALSE)&lt;&gt;"",VLOOKUP(D602,Table16[[#All],[Player]:[2024 Card Info]],7,FALSE),"")</f>
        <v>05-8</v>
      </c>
      <c r="D602" s="26" t="s">
        <v>1288</v>
      </c>
      <c r="E602" s="27">
        <v>34890</v>
      </c>
      <c r="F602" s="26" t="s">
        <v>996</v>
      </c>
      <c r="G602" s="26" t="s">
        <v>361</v>
      </c>
      <c r="H602" s="26" t="s">
        <v>292</v>
      </c>
      <c r="I602" s="26" t="s">
        <v>775</v>
      </c>
      <c r="J602" s="18" t="s">
        <v>276</v>
      </c>
      <c r="K602" s="18" t="s">
        <v>274</v>
      </c>
      <c r="L602" s="18" t="s">
        <v>1289</v>
      </c>
      <c r="M602" s="26" t="s">
        <v>520</v>
      </c>
      <c r="N602" s="27"/>
      <c r="O602" s="27"/>
      <c r="P602" s="27"/>
      <c r="Q602" s="27"/>
      <c r="R602" s="29"/>
      <c r="AU602"/>
      <c r="AV602"/>
      <c r="AW602"/>
      <c r="AX602"/>
      <c r="AY602"/>
      <c r="AZ602"/>
      <c r="BA602"/>
      <c r="BB602"/>
      <c r="BC602"/>
      <c r="BD602"/>
      <c r="BE602"/>
      <c r="BF602"/>
      <c r="BG602"/>
      <c r="BH602"/>
      <c r="BI602"/>
      <c r="BJ602"/>
      <c r="BK602"/>
      <c r="BL602"/>
      <c r="BM602"/>
      <c r="BN602"/>
      <c r="BO602"/>
      <c r="BP602"/>
      <c r="BQ602"/>
      <c r="BR602"/>
      <c r="BS602"/>
      <c r="BT602"/>
      <c r="BU602"/>
    </row>
    <row r="603" spans="1:73" x14ac:dyDescent="0.35">
      <c r="A603" s="18" t="s">
        <v>3556</v>
      </c>
      <c r="B603" s="18" t="s">
        <v>193</v>
      </c>
      <c r="C603" s="143" t="str">
        <f>IF(VLOOKUP(D603,Table16[[#All],[Player]:[2024 Card Info]],7,FALSE)&lt;&gt;"",VLOOKUP(D603,Table16[[#All],[Player]:[2024 Card Info]],7,FALSE),"")</f>
        <v>04/4-4</v>
      </c>
      <c r="D603" s="19" t="s">
        <v>1294</v>
      </c>
      <c r="E603" s="20">
        <v>35859</v>
      </c>
      <c r="F603" s="26" t="s">
        <v>130</v>
      </c>
      <c r="G603" s="30" t="s">
        <v>130</v>
      </c>
      <c r="H603" s="26" t="s">
        <v>648</v>
      </c>
      <c r="I603" s="26" t="s">
        <v>651</v>
      </c>
      <c r="J603" s="18" t="s">
        <v>307</v>
      </c>
      <c r="K603" s="18" t="s">
        <v>195</v>
      </c>
      <c r="L603" s="18" t="s">
        <v>496</v>
      </c>
      <c r="M603" s="19" t="s">
        <v>310</v>
      </c>
      <c r="N603" s="19" t="s">
        <v>307</v>
      </c>
      <c r="O603" s="19" t="s">
        <v>195</v>
      </c>
      <c r="P603" s="30" t="s">
        <v>496</v>
      </c>
      <c r="Q603" s="19"/>
      <c r="R603" s="19"/>
      <c r="S603" s="30"/>
      <c r="T603" s="19"/>
      <c r="U603" s="19"/>
      <c r="V603" s="30"/>
      <c r="W603" s="19"/>
      <c r="X603" s="19"/>
      <c r="Y603" s="30"/>
      <c r="Z603" s="19"/>
      <c r="AA603" s="19"/>
      <c r="AB603" s="19"/>
      <c r="AC603" s="19"/>
      <c r="AD603" s="19"/>
      <c r="AE603" s="19"/>
      <c r="AF603" s="19"/>
      <c r="AG603" s="19"/>
      <c r="AH603" s="19"/>
      <c r="AI603" s="19"/>
      <c r="AJ603" s="19"/>
      <c r="AK603" s="19"/>
      <c r="AL603" s="19"/>
      <c r="AM603" s="19"/>
      <c r="AN603" s="19"/>
      <c r="AO603" s="19"/>
      <c r="AP603" s="19"/>
      <c r="AQ603" s="19"/>
      <c r="AR603" s="19"/>
      <c r="AS603" s="19"/>
      <c r="AT603" s="19"/>
    </row>
    <row r="604" spans="1:73" ht="12.75" customHeight="1" x14ac:dyDescent="0.35">
      <c r="A604" s="18" t="s">
        <v>304</v>
      </c>
      <c r="B604" s="18" t="s">
        <v>3524</v>
      </c>
      <c r="C604" s="143" t="str">
        <f>IF(VLOOKUP(D604,Table16[[#All],[Player]:[2024 Card Info]],7,FALSE)&lt;&gt;"",VLOOKUP(D604,Table16[[#All],[Player]:[2024 Card Info]],7,FALSE),"")</f>
        <v>04-7</v>
      </c>
      <c r="D604" s="26" t="s">
        <v>1296</v>
      </c>
      <c r="E604" s="27">
        <v>35708</v>
      </c>
      <c r="F604" s="26" t="s">
        <v>107</v>
      </c>
      <c r="G604" s="26"/>
      <c r="H604" s="26" t="s">
        <v>504</v>
      </c>
      <c r="I604" s="26" t="s">
        <v>621</v>
      </c>
      <c r="J604" s="18" t="s">
        <v>656</v>
      </c>
      <c r="K604" s="18" t="s">
        <v>229</v>
      </c>
      <c r="L604" s="18" t="s">
        <v>621</v>
      </c>
      <c r="M604" s="26" t="s">
        <v>231</v>
      </c>
      <c r="N604" s="27"/>
      <c r="O604" s="27"/>
      <c r="P604" s="27"/>
      <c r="Q604" s="27"/>
      <c r="R604" s="29"/>
      <c r="S604" s="25"/>
      <c r="T604" s="25"/>
      <c r="U604" s="25"/>
      <c r="V604" s="25"/>
      <c r="W604" s="25"/>
      <c r="X604" s="25"/>
      <c r="Y604" s="25"/>
      <c r="Z604" s="25"/>
      <c r="AA604" s="25"/>
      <c r="AB604" s="25"/>
      <c r="AC604" s="25"/>
      <c r="AD604" s="25"/>
      <c r="AE604" s="25"/>
      <c r="AF604" s="25"/>
      <c r="AG604" s="25"/>
      <c r="AH604" s="25"/>
      <c r="AI604" s="25"/>
      <c r="AJ604" s="25"/>
      <c r="AK604" s="25"/>
      <c r="AL604" s="25"/>
      <c r="AM604" s="25"/>
      <c r="AN604" s="25"/>
      <c r="AO604" s="25"/>
      <c r="AP604" s="25"/>
      <c r="AQ604" s="25"/>
      <c r="AR604" s="25"/>
      <c r="AS604" s="25"/>
      <c r="AT604" s="25"/>
    </row>
    <row r="605" spans="1:73" x14ac:dyDescent="0.35">
      <c r="A605" s="18" t="s">
        <v>276</v>
      </c>
      <c r="B605" s="18" t="s">
        <v>3520</v>
      </c>
      <c r="C605" s="143" t="str">
        <f>IF(VLOOKUP(D605,Table16[[#All],[Player]:[2024 Card Info]],7,FALSE)&lt;&gt;"",VLOOKUP(D605,Table16[[#All],[Player]:[2024 Card Info]],7,FALSE),"")</f>
        <v>00-12-7*</v>
      </c>
      <c r="D605" s="19" t="s">
        <v>1278</v>
      </c>
      <c r="E605" s="20">
        <v>34549</v>
      </c>
      <c r="F605" s="19" t="s">
        <v>1279</v>
      </c>
      <c r="G605" s="19" t="s">
        <v>1280</v>
      </c>
      <c r="H605" s="26" t="s">
        <v>273</v>
      </c>
      <c r="I605" s="26" t="s">
        <v>260</v>
      </c>
      <c r="J605" s="18" t="s">
        <v>273</v>
      </c>
      <c r="K605" s="18" t="s">
        <v>142</v>
      </c>
      <c r="L605" s="18" t="s">
        <v>743</v>
      </c>
      <c r="M605" s="19" t="s">
        <v>1281</v>
      </c>
      <c r="N605" s="19" t="s">
        <v>253</v>
      </c>
      <c r="O605" s="19" t="s">
        <v>1124</v>
      </c>
      <c r="P605" s="19" t="s">
        <v>272</v>
      </c>
      <c r="Q605" s="19" t="s">
        <v>656</v>
      </c>
      <c r="R605" s="19" t="s">
        <v>229</v>
      </c>
      <c r="S605" s="19" t="s">
        <v>1282</v>
      </c>
      <c r="T605" s="19" t="s">
        <v>656</v>
      </c>
      <c r="U605" s="19" t="s">
        <v>229</v>
      </c>
      <c r="V605" s="19" t="s">
        <v>1283</v>
      </c>
      <c r="W605" s="19" t="s">
        <v>273</v>
      </c>
      <c r="X605" s="19" t="s">
        <v>96</v>
      </c>
      <c r="Y605" s="19" t="s">
        <v>885</v>
      </c>
      <c r="Z605" s="19" t="s">
        <v>273</v>
      </c>
      <c r="AA605" s="19" t="s">
        <v>96</v>
      </c>
      <c r="AB605" s="19" t="s">
        <v>227</v>
      </c>
      <c r="AC605" s="19">
        <v>0</v>
      </c>
      <c r="AD605" s="19">
        <v>0</v>
      </c>
      <c r="AE605" s="19">
        <v>0</v>
      </c>
      <c r="AF605" s="19">
        <v>0</v>
      </c>
      <c r="AG605" s="19">
        <v>0</v>
      </c>
      <c r="AH605" s="19">
        <v>0</v>
      </c>
      <c r="AI605" s="19">
        <v>0</v>
      </c>
      <c r="AJ605" s="19">
        <v>0</v>
      </c>
      <c r="AK605" s="19">
        <v>0</v>
      </c>
      <c r="AL605" s="19">
        <v>0</v>
      </c>
      <c r="AM605" s="19">
        <v>0</v>
      </c>
      <c r="AN605" s="19">
        <v>0</v>
      </c>
      <c r="AO605" s="19">
        <v>0</v>
      </c>
      <c r="AP605" s="19">
        <v>0</v>
      </c>
      <c r="AQ605" s="19">
        <v>0</v>
      </c>
      <c r="AR605" s="19">
        <v>0</v>
      </c>
      <c r="AS605" s="19">
        <v>0</v>
      </c>
      <c r="AT605" s="19">
        <v>0</v>
      </c>
    </row>
    <row r="606" spans="1:73" x14ac:dyDescent="0.35">
      <c r="A606" s="34" t="s">
        <v>480</v>
      </c>
      <c r="B606" s="34" t="s">
        <v>1124</v>
      </c>
      <c r="C606" s="143" t="str">
        <f>IF(VLOOKUP(D606,Table16[[#All],[Player]:[2024 Card Info]],7,FALSE)&lt;&gt;"",VLOOKUP(D606,Table16[[#All],[Player]:[2024 Card Info]],7,FALSE),"")</f>
        <v>00-5</v>
      </c>
      <c r="D606" s="22" t="s">
        <v>1299</v>
      </c>
      <c r="E606" s="23">
        <v>36353</v>
      </c>
      <c r="F606" s="24" t="s">
        <v>171</v>
      </c>
      <c r="G606" s="22" t="s">
        <v>91</v>
      </c>
      <c r="H606" s="26" t="s">
        <v>504</v>
      </c>
      <c r="I606" s="26" t="s">
        <v>310</v>
      </c>
      <c r="J606" s="34" t="s">
        <v>480</v>
      </c>
      <c r="K606" s="34" t="s">
        <v>94</v>
      </c>
      <c r="L606" s="34" t="s">
        <v>317</v>
      </c>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row>
    <row r="607" spans="1:73" x14ac:dyDescent="0.35">
      <c r="A607" s="33" t="s">
        <v>648</v>
      </c>
      <c r="B607" s="33" t="s">
        <v>143</v>
      </c>
      <c r="C607" s="143" t="str">
        <f>IF(VLOOKUP(D607,Table16[[#All],[Player]:[2024 Card Info]],7,FALSE)&lt;&gt;"",VLOOKUP(D607,Table16[[#All],[Player]:[2024 Card Info]],7,FALSE),"")</f>
        <v>00-4</v>
      </c>
      <c r="D607" t="s">
        <v>3611</v>
      </c>
      <c r="E607" s="40">
        <v>36931</v>
      </c>
      <c r="F607" t="s">
        <v>4061</v>
      </c>
      <c r="G607" s="19" t="s">
        <v>5136</v>
      </c>
      <c r="H607" t="str">
        <f>IF(ISBLANK(VLOOKUP(TRIM(D607),ALL_SOMIFA!$A$1:$V$2737,8,FALSE)),"",IF(ISERROR(VLOOKUP(TRIM(D607),ALL_SOMIFA!$A$1:$V$2737,8,FALSE))," ",VLOOKUP(TRIM(D607),ALL_SOMIFA!$A$1:$V$2737,8,FALSE)))</f>
        <v/>
      </c>
      <c r="I607" t="str">
        <f>IF(ISBLANK(VLOOKUP(TRIM(D607),ALL_SOMIFA!$A$1:$V$2737,9,FALSE)),"",IF(ISERROR(VLOOKUP(TRIM(D607),ALL_SOMIFA!$A$1:$V$2737,9,FALSE))," ",VLOOKUP(TRIM(D607),ALL_SOMIFA!$A$1:$V$2737,9,FALSE)))</f>
        <v/>
      </c>
      <c r="J607" s="33" t="str">
        <f>IF(ISBLANK(VLOOKUP(TRIM(D607),ALL_SOMIFA!$A$1:$V$2737,10,FALSE)),"",IF(ISERROR(VLOOKUP(TRIM(D607),ALL_SOMIFA!$A$1:$V$2737,10,FALSE))," ",VLOOKUP(TRIM(D607),ALL_SOMIFA!$A$1:$V$2737,10,FALSE)))</f>
        <v/>
      </c>
      <c r="K607" s="33" t="str">
        <f>IF(ISBLANK(VLOOKUP(TRIM(D607),ALL_SOMIFA!$A$1:$V$2737,11,FALSE)),"",IF(ISERROR(VLOOKUP(TRIM(D607),ALL_SOMIFA!$A$1:$V$2737,11,FALSE))," ",VLOOKUP(TRIM(D607),ALL_SOMIFA!$A$1:$V$2737,11,FALSE)))</f>
        <v/>
      </c>
      <c r="L607" s="33" t="str">
        <f>IF(ISBLANK(VLOOKUP(TRIM(D607),ALL_SOMIFA!$A$1:$V$2737,12,FALSE)),"",IF(ISERROR(VLOOKUP(TRIM(D607),ALL_SOMIFA!$A$1:$V$2737,12,FALSE))," ",VLOOKUP(TRIM(D607),ALL_SOMIFA!$A$1:$V$2737,12,FALSE)))</f>
        <v/>
      </c>
      <c r="M607" t="str">
        <f>IF(ISBLANK(VLOOKUP(TRIM(D607),ALL_SOMIFA!$A$1:$V$2737,13,FALSE)),"",IF(ISERROR(VLOOKUP(TRIM(D607),ALL_SOMIFA!$A$1:$V$2737,13,FALSE))," ",VLOOKUP(TRIM(D607),ALL_SOMIFA!$A$1:$V$2737,13,FALSE)))</f>
        <v/>
      </c>
      <c r="N607" t="str">
        <f>IF(ISBLANK(VLOOKUP(TRIM(D607),ALL_SOMIFA!$A$1:$V$2737,14,FALSE)),"",IF(ISERROR(VLOOKUP(TRIM(D607),ALL_SOMIFA!$A$1:$V$2737,14,FALSE))," ",VLOOKUP(TRIM(D607),ALL_SOMIFA!$A$1:$V$2737,14,FALSE)))</f>
        <v/>
      </c>
      <c r="O607" t="str">
        <f>IF(ISBLANK(VLOOKUP(TRIM(D607),ALL_SOMIFA!$A$1:$V$2737,15,FALSE)),"",IF(ISERROR(VLOOKUP(TRIM(D607),ALL_SOMIFA!$A$1:$V$2737,15,FALSE))," ",VLOOKUP(TRIM(D607),ALL_SOMIFA!$A$1:$V$2737,15,FALSE)))</f>
        <v/>
      </c>
      <c r="P607" t="str">
        <f>IF(ISBLANK(VLOOKUP(TRIM(D607),ALL_SOMIFA!$A$1:$V$2737,16,FALSE)),"",IF(ISERROR(VLOOKUP(TRIM(D607),ALL_SOMIFA!$A$1:$V$2737,16,FALSE))," ",VLOOKUP(TRIM(D607),ALL_SOMIFA!$A$1:$V$2737,16,FALSE)))</f>
        <v/>
      </c>
      <c r="Q607" t="str">
        <f>IF(ISBLANK(VLOOKUP(TRIM(D607),ALL_SOMIFA!$A$1:$V$2737,17,FALSE)),"",IF(ISERROR(VLOOKUP(TRIM(D607),ALL_SOMIFA!$A$1:$V$2737,17,FALSE))," ",VLOOKUP(TRIM(D607),ALL_SOMIFA!$A$1:$V$2737,17,FALSE)))</f>
        <v/>
      </c>
      <c r="R607" t="str">
        <f>IF(ISBLANK(VLOOKUP(TRIM(D607),ALL_SOMIFA!$A$1:$V$2737,18,FALSE)),"",IF(ISERROR(VLOOKUP(TRIM(D607),ALL_SOMIFA!$A$1:$V$2737,18,FALSE))," ",VLOOKUP(TRIM(D607),ALL_SOMIFA!$A$1:$V$2737,18,FALSE)))</f>
        <v/>
      </c>
      <c r="S607" t="str">
        <f>IF(ISBLANK(VLOOKUP(TRIM(D607),ALL_SOMIFA!$A$1:$V$2737,19,FALSE)),"",IF(ISERROR(VLOOKUP(TRIM(D607),ALL_SOMIFA!$A$1:$V$2737,19,FALSE))," ",VLOOKUP(TRIM(D607),ALL_SOMIFA!$A$1:$V$2737,19,FALSE)))</f>
        <v/>
      </c>
      <c r="T607" t="str">
        <f>IF(ISBLANK(VLOOKUP(TRIM(D607),ALL_SOMIFA!$A$1:$V$2737,20,FALSE)),"",IF(ISERROR(VLOOKUP(TRIM(D607),ALL_SOMIFA!$A$1:$V$2737,20,FALSE))," ",VLOOKUP(TRIM(D607),ALL_SOMIFA!$A$1:$V$2737,20,FALSE)))</f>
        <v/>
      </c>
      <c r="U607" t="str">
        <f>IF(ISBLANK(VLOOKUP(TRIM(D607),ALL_SOMIFA!$A$1:$V$2737,21,FALSE)),"",IF(ISERROR(VLOOKUP(TRIM(D607),ALL_SOMIFA!$A$1:$V$2737,21,FALSE))," ",VLOOKUP(TRIM(D607),ALL_SOMIFA!$A$1:$V$2737,21,FALSE)))</f>
        <v/>
      </c>
      <c r="V607" t="str">
        <f>IF(ISBLANK(VLOOKUP(TRIM(D607),ALL_SOMIFA!$A$1:$V$2737,22,FALSE)),"",IF(ISERROR(VLOOKUP(TRIM(D607),ALL_SOMIFA!$A$1:$V$2737,22,FALSE))," ",VLOOKUP(TRIM(D607),ALL_SOMIFA!$A$1:$V$2737,22,FALSE)))</f>
        <v/>
      </c>
    </row>
    <row r="608" spans="1:73" x14ac:dyDescent="0.35">
      <c r="A608" s="34" t="s">
        <v>169</v>
      </c>
      <c r="B608" s="34"/>
      <c r="C608" s="143"/>
      <c r="D608" s="22" t="s">
        <v>1295</v>
      </c>
      <c r="E608" s="23">
        <v>36907</v>
      </c>
      <c r="F608" s="24" t="s">
        <v>171</v>
      </c>
      <c r="G608" s="22" t="s">
        <v>83</v>
      </c>
      <c r="H608" t="s">
        <v>480</v>
      </c>
      <c r="I608" t="s">
        <v>777</v>
      </c>
      <c r="J608" s="34" t="s">
        <v>648</v>
      </c>
      <c r="K608" s="34" t="s">
        <v>235</v>
      </c>
      <c r="L608" s="34" t="s">
        <v>906</v>
      </c>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c r="AQ608" s="25"/>
      <c r="AR608" s="25"/>
      <c r="AS608" s="25"/>
      <c r="AT608" s="25"/>
    </row>
    <row r="609" spans="1:73" x14ac:dyDescent="0.35">
      <c r="A609" s="18"/>
      <c r="B609" s="18"/>
      <c r="C609" s="143"/>
      <c r="D609" s="19"/>
      <c r="E609" s="20"/>
      <c r="F609" s="19"/>
      <c r="G609" s="19" t="s">
        <v>79</v>
      </c>
      <c r="H609" t="s">
        <v>4284</v>
      </c>
      <c r="I609" t="s">
        <v>4284</v>
      </c>
      <c r="J609" s="18"/>
      <c r="K609" s="18"/>
      <c r="L609" s="18"/>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row>
    <row r="610" spans="1:73" x14ac:dyDescent="0.35">
      <c r="A610" t="s">
        <v>323</v>
      </c>
      <c r="B610" t="s">
        <v>193</v>
      </c>
      <c r="C610" s="143" t="str">
        <f>IF(VLOOKUP(D610,Table16[[#All],[Player]:[2024 Card Info]],7,FALSE)&lt;&gt;"",VLOOKUP(D610,Table16[[#All],[Player]:[2024 Card Info]],7,FALSE),"")</f>
        <v>5</v>
      </c>
      <c r="D610" t="s">
        <v>3826</v>
      </c>
      <c r="E610" s="40">
        <v>37861</v>
      </c>
      <c r="F610" t="s">
        <v>4142</v>
      </c>
      <c r="G610" s="19" t="s">
        <v>5156</v>
      </c>
      <c r="H610" t="str">
        <f>IF(ISBLANK(VLOOKUP(TRIM(D610),ALL_SOMIFA!$A$1:$V$2737,8,FALSE)),"",IF(ISERROR(VLOOKUP(TRIM(D610),ALL_SOMIFA!$A$1:$V$2737,8,FALSE))," ",VLOOKUP(TRIM(D610),ALL_SOMIFA!$A$1:$V$2737,8,FALSE)))</f>
        <v/>
      </c>
      <c r="I610" t="str">
        <f>IF(ISBLANK(VLOOKUP(TRIM(D610),ALL_SOMIFA!$A$1:$V$2737,9,FALSE)),"",IF(ISERROR(VLOOKUP(TRIM(D610),ALL_SOMIFA!$A$1:$V$2737,9,FALSE))," ",VLOOKUP(TRIM(D610),ALL_SOMIFA!$A$1:$V$2737,9,FALSE)))</f>
        <v/>
      </c>
      <c r="J610" t="str">
        <f>IF(ISBLANK(VLOOKUP(TRIM(D610),ALL_SOMIFA!$A$1:$V$2737,10,FALSE)),"",IF(ISERROR(VLOOKUP(TRIM(D610),ALL_SOMIFA!$A$1:$V$2737,10,FALSE))," ",VLOOKUP(TRIM(D610),ALL_SOMIFA!$A$1:$V$2737,10,FALSE)))</f>
        <v/>
      </c>
      <c r="K610" t="str">
        <f>IF(ISBLANK(VLOOKUP(TRIM(D610),ALL_SOMIFA!$A$1:$V$2737,11,FALSE)),"",IF(ISERROR(VLOOKUP(TRIM(D610),ALL_SOMIFA!$A$1:$V$2737,11,FALSE))," ",VLOOKUP(TRIM(D610),ALL_SOMIFA!$A$1:$V$2737,11,FALSE)))</f>
        <v/>
      </c>
      <c r="L610" t="str">
        <f>IF(ISBLANK(VLOOKUP(TRIM(D610),ALL_SOMIFA!$A$1:$V$2737,12,FALSE)),"",IF(ISERROR(VLOOKUP(TRIM(D610),ALL_SOMIFA!$A$1:$V$2737,12,FALSE))," ",VLOOKUP(TRIM(D610),ALL_SOMIFA!$A$1:$V$2737,12,FALSE)))</f>
        <v/>
      </c>
      <c r="M610" t="str">
        <f>IF(ISBLANK(VLOOKUP(TRIM(D610),ALL_SOMIFA!$A$1:$V$2737,13,FALSE)),"",IF(ISERROR(VLOOKUP(TRIM(D610),ALL_SOMIFA!$A$1:$V$2737,13,FALSE))," ",VLOOKUP(TRIM(D610),ALL_SOMIFA!$A$1:$V$2737,13,FALSE)))</f>
        <v/>
      </c>
      <c r="N610" t="str">
        <f>IF(ISBLANK(VLOOKUP(TRIM(D610),ALL_SOMIFA!$A$1:$V$2737,14,FALSE)),"",IF(ISERROR(VLOOKUP(TRIM(D610),ALL_SOMIFA!$A$1:$V$2737,14,FALSE))," ",VLOOKUP(TRIM(D610),ALL_SOMIFA!$A$1:$V$2737,14,FALSE)))</f>
        <v/>
      </c>
      <c r="O610" t="str">
        <f>IF(ISBLANK(VLOOKUP(TRIM(D610),ALL_SOMIFA!$A$1:$V$2737,15,FALSE)),"",IF(ISERROR(VLOOKUP(TRIM(D610),ALL_SOMIFA!$A$1:$V$2737,15,FALSE))," ",VLOOKUP(TRIM(D610),ALL_SOMIFA!$A$1:$V$2737,15,FALSE)))</f>
        <v/>
      </c>
      <c r="P610" t="str">
        <f>IF(ISBLANK(VLOOKUP(TRIM(D610),ALL_SOMIFA!$A$1:$V$2737,16,FALSE)),"",IF(ISERROR(VLOOKUP(TRIM(D610),ALL_SOMIFA!$A$1:$V$2737,16,FALSE))," ",VLOOKUP(TRIM(D610),ALL_SOMIFA!$A$1:$V$2737,16,FALSE)))</f>
        <v/>
      </c>
      <c r="Q610" t="str">
        <f>IF(ISBLANK(VLOOKUP(TRIM(D610),ALL_SOMIFA!$A$1:$V$2737,17,FALSE)),"",IF(ISERROR(VLOOKUP(TRIM(D610),ALL_SOMIFA!$A$1:$V$2737,17,FALSE))," ",VLOOKUP(TRIM(D610),ALL_SOMIFA!$A$1:$V$2737,17,FALSE)))</f>
        <v/>
      </c>
      <c r="R610" t="str">
        <f>IF(ISBLANK(VLOOKUP(TRIM(D610),ALL_SOMIFA!$A$1:$V$2737,18,FALSE)),"",IF(ISERROR(VLOOKUP(TRIM(D610),ALL_SOMIFA!$A$1:$V$2737,18,FALSE))," ",VLOOKUP(TRIM(D610),ALL_SOMIFA!$A$1:$V$2737,18,FALSE)))</f>
        <v/>
      </c>
      <c r="S610" t="str">
        <f>IF(ISBLANK(VLOOKUP(TRIM(D610),ALL_SOMIFA!$A$1:$V$2737,19,FALSE)),"",IF(ISERROR(VLOOKUP(TRIM(D610),ALL_SOMIFA!$A$1:$V$2737,19,FALSE))," ",VLOOKUP(TRIM(D610),ALL_SOMIFA!$A$1:$V$2737,19,FALSE)))</f>
        <v/>
      </c>
      <c r="T610" t="str">
        <f>IF(ISBLANK(VLOOKUP(TRIM(D610),ALL_SOMIFA!$A$1:$V$2737,20,FALSE)),"",IF(ISERROR(VLOOKUP(TRIM(D610),ALL_SOMIFA!$A$1:$V$2737,20,FALSE))," ",VLOOKUP(TRIM(D610),ALL_SOMIFA!$A$1:$V$2737,20,FALSE)))</f>
        <v/>
      </c>
      <c r="U610" t="str">
        <f>IF(ISBLANK(VLOOKUP(TRIM(D610),ALL_SOMIFA!$A$1:$V$2737,21,FALSE)),"",IF(ISERROR(VLOOKUP(TRIM(D610),ALL_SOMIFA!$A$1:$V$2737,21,FALSE))," ",VLOOKUP(TRIM(D610),ALL_SOMIFA!$A$1:$V$2737,21,FALSE)))</f>
        <v/>
      </c>
      <c r="V610" t="str">
        <f>IF(ISBLANK(VLOOKUP(TRIM(D610),ALL_SOMIFA!$A$1:$V$2737,22,FALSE)),"",IF(ISERROR(VLOOKUP(TRIM(D610),ALL_SOMIFA!$A$1:$V$2737,22,FALSE))," ",VLOOKUP(TRIM(D610),ALL_SOMIFA!$A$1:$V$2737,22,FALSE)))</f>
        <v/>
      </c>
    </row>
    <row r="611" spans="1:73" x14ac:dyDescent="0.35">
      <c r="A611" s="18" t="s">
        <v>327</v>
      </c>
      <c r="B611" s="18" t="s">
        <v>3522</v>
      </c>
      <c r="C611" s="143" t="str">
        <f>IF(VLOOKUP(D611,Table16[[#All],[Player]:[2024 Card Info]],7,FALSE)&lt;&gt;"",VLOOKUP(D611,Table16[[#All],[Player]:[2024 Card Info]],7,FALSE),"")</f>
        <v>44</v>
      </c>
      <c r="D611" s="19" t="s">
        <v>1300</v>
      </c>
      <c r="E611" s="20">
        <v>33437</v>
      </c>
      <c r="F611" s="19" t="s">
        <v>1301</v>
      </c>
      <c r="G611" s="19" t="s">
        <v>601</v>
      </c>
      <c r="H611" s="26" t="s">
        <v>331</v>
      </c>
      <c r="I611" s="26" t="s">
        <v>297</v>
      </c>
      <c r="J611" s="18" t="s">
        <v>296</v>
      </c>
      <c r="K611" s="18" t="s">
        <v>252</v>
      </c>
      <c r="L611" s="18" t="s">
        <v>332</v>
      </c>
      <c r="M611" s="19" t="s">
        <v>929</v>
      </c>
      <c r="N611" s="19" t="s">
        <v>299</v>
      </c>
      <c r="O611" s="19" t="s">
        <v>318</v>
      </c>
      <c r="P611" s="19" t="s">
        <v>338</v>
      </c>
      <c r="Q611" s="19" t="s">
        <v>299</v>
      </c>
      <c r="R611" s="19" t="s">
        <v>252</v>
      </c>
      <c r="S611" s="19" t="s">
        <v>929</v>
      </c>
      <c r="T611" s="19" t="s">
        <v>327</v>
      </c>
      <c r="U611" s="19" t="s">
        <v>252</v>
      </c>
      <c r="V611" s="19" t="s">
        <v>335</v>
      </c>
      <c r="W611" s="19" t="s">
        <v>861</v>
      </c>
      <c r="X611" s="19">
        <v>0</v>
      </c>
      <c r="Y611" s="19">
        <v>0</v>
      </c>
      <c r="Z611" s="19" t="s">
        <v>354</v>
      </c>
      <c r="AA611" s="19" t="s">
        <v>252</v>
      </c>
      <c r="AB611" s="19" t="s">
        <v>154</v>
      </c>
      <c r="AC611" s="19" t="s">
        <v>345</v>
      </c>
      <c r="AD611" s="19" t="s">
        <v>252</v>
      </c>
      <c r="AE611" s="19" t="s">
        <v>154</v>
      </c>
      <c r="AF611" s="19"/>
      <c r="AG611" s="19"/>
      <c r="AH611" s="19"/>
      <c r="AI611" s="19"/>
      <c r="AJ611" s="19"/>
      <c r="AK611" s="19"/>
      <c r="AL611" s="19">
        <v>0</v>
      </c>
      <c r="AM611" s="19">
        <v>0</v>
      </c>
      <c r="AN611" s="19">
        <v>0</v>
      </c>
      <c r="AO611" s="19">
        <v>0</v>
      </c>
      <c r="AP611" s="19">
        <v>0</v>
      </c>
      <c r="AQ611" s="19">
        <v>0</v>
      </c>
      <c r="AR611" s="19">
        <v>0</v>
      </c>
      <c r="AS611" s="19">
        <v>0</v>
      </c>
      <c r="AT611" s="19">
        <v>0</v>
      </c>
    </row>
    <row r="612" spans="1:73" s="19" customFormat="1" x14ac:dyDescent="0.35">
      <c r="A612" s="18" t="s">
        <v>327</v>
      </c>
      <c r="B612" s="18" t="s">
        <v>193</v>
      </c>
      <c r="C612" s="143" t="str">
        <f>IF(VLOOKUP(D612,Table16[[#All],[Player]:[2024 Card Info]],7,FALSE)&lt;&gt;"",VLOOKUP(D612,Table16[[#All],[Player]:[2024 Card Info]],7,FALSE),"")</f>
        <v>00</v>
      </c>
      <c r="D612" s="19" t="s">
        <v>1317</v>
      </c>
      <c r="E612" s="20">
        <v>34715</v>
      </c>
      <c r="F612" s="19" t="s">
        <v>1318</v>
      </c>
      <c r="G612" s="19" t="s">
        <v>1319</v>
      </c>
      <c r="H612" s="26" t="s">
        <v>345</v>
      </c>
      <c r="I612" s="26"/>
      <c r="J612" s="18" t="s">
        <v>323</v>
      </c>
      <c r="K612" s="18" t="s">
        <v>131</v>
      </c>
      <c r="L612" s="18" t="s">
        <v>154</v>
      </c>
      <c r="M612" s="19" t="s">
        <v>422</v>
      </c>
      <c r="N612" s="19" t="s">
        <v>323</v>
      </c>
      <c r="O612" s="19" t="s">
        <v>131</v>
      </c>
      <c r="P612" s="19" t="s">
        <v>678</v>
      </c>
      <c r="Q612" s="19" t="s">
        <v>323</v>
      </c>
      <c r="R612" s="19" t="s">
        <v>131</v>
      </c>
      <c r="S612" s="19" t="s">
        <v>155</v>
      </c>
      <c r="T612" s="19" t="s">
        <v>323</v>
      </c>
      <c r="U612" s="19" t="s">
        <v>131</v>
      </c>
      <c r="V612" s="19" t="s">
        <v>155</v>
      </c>
      <c r="W612" s="19" t="s">
        <v>323</v>
      </c>
      <c r="X612" s="19" t="s">
        <v>131</v>
      </c>
      <c r="Y612" s="19" t="s">
        <v>422</v>
      </c>
      <c r="AC612" s="19">
        <v>0</v>
      </c>
      <c r="AD612" s="19">
        <v>0</v>
      </c>
      <c r="AE612" s="19">
        <v>0</v>
      </c>
      <c r="AL612" s="19">
        <v>0</v>
      </c>
      <c r="AM612" s="19">
        <v>0</v>
      </c>
      <c r="AN612" s="19">
        <v>0</v>
      </c>
      <c r="AO612" s="19">
        <v>0</v>
      </c>
      <c r="AP612" s="19">
        <v>0</v>
      </c>
      <c r="AQ612" s="19">
        <v>0</v>
      </c>
      <c r="AR612" s="19">
        <v>0</v>
      </c>
      <c r="AS612" s="19">
        <v>0</v>
      </c>
      <c r="AT612" s="19">
        <v>0</v>
      </c>
      <c r="BJ612"/>
      <c r="BK612"/>
      <c r="BL612"/>
      <c r="BM612"/>
      <c r="BN612"/>
      <c r="BO612"/>
      <c r="BP612"/>
      <c r="BQ612"/>
      <c r="BR612"/>
      <c r="BS612"/>
      <c r="BT612"/>
      <c r="BU612"/>
    </row>
    <row r="613" spans="1:73" s="25" customFormat="1" x14ac:dyDescent="0.35">
      <c r="A613" s="34" t="s">
        <v>327</v>
      </c>
      <c r="B613" s="34" t="s">
        <v>3531</v>
      </c>
      <c r="C613" s="143" t="str">
        <f>IF(VLOOKUP(D613,Table16[[#All],[Player]:[2024 Card Info]],7,FALSE)&lt;&gt;"",VLOOKUP(D613,Table16[[#All],[Player]:[2024 Card Info]],7,FALSE),"")</f>
        <v>04</v>
      </c>
      <c r="D613" s="26" t="s">
        <v>1308</v>
      </c>
      <c r="E613" s="27">
        <v>36227</v>
      </c>
      <c r="F613" s="26" t="s">
        <v>566</v>
      </c>
      <c r="G613" s="26" t="s">
        <v>349</v>
      </c>
      <c r="H613" s="26" t="s">
        <v>327</v>
      </c>
      <c r="I613" s="26" t="s">
        <v>155</v>
      </c>
      <c r="J613" s="34" t="s">
        <v>345</v>
      </c>
      <c r="K613" s="34" t="s">
        <v>165</v>
      </c>
      <c r="L613" s="34" t="s">
        <v>422</v>
      </c>
      <c r="M613" s="26" t="s">
        <v>328</v>
      </c>
      <c r="N613" s="27"/>
      <c r="O613" s="27"/>
      <c r="P613" s="27"/>
      <c r="Q613" s="27"/>
      <c r="R613" s="2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row>
    <row r="614" spans="1:73" s="19" customFormat="1" ht="12.75" customHeight="1" x14ac:dyDescent="0.35">
      <c r="A614" s="31" t="s">
        <v>327</v>
      </c>
      <c r="B614" s="32" t="s">
        <v>81</v>
      </c>
      <c r="C614" s="144" t="str">
        <f>IF(VLOOKUP(D614,Table16[[#All],[Player]:[2024 Card Info]],7,FALSE)&lt;&gt;"",VLOOKUP(D614,Table16[[#All],[Player]:[2024 Card Info]],7,FALSE),"")</f>
        <v>04</v>
      </c>
      <c r="D614" s="19" t="s">
        <v>1316</v>
      </c>
      <c r="E614" s="27">
        <v>36969</v>
      </c>
      <c r="F614" s="28" t="s">
        <v>313</v>
      </c>
      <c r="G614" s="28" t="s">
        <v>230</v>
      </c>
      <c r="H614" s="26" t="s">
        <v>299</v>
      </c>
      <c r="I614" s="26" t="s">
        <v>328</v>
      </c>
      <c r="J614" s="33"/>
      <c r="K614" s="33"/>
      <c r="L614" s="33"/>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s="25"/>
      <c r="AV614" s="25"/>
      <c r="AW614" s="25"/>
      <c r="AX614" s="25"/>
      <c r="AY614" s="25"/>
      <c r="AZ614" s="25"/>
      <c r="BA614" s="25"/>
      <c r="BB614" s="25"/>
      <c r="BC614" s="25"/>
      <c r="BD614" s="25"/>
      <c r="BE614" s="25"/>
      <c r="BF614" s="25"/>
      <c r="BG614" s="25"/>
      <c r="BH614" s="25"/>
      <c r="BI614" s="25"/>
      <c r="BJ614" s="25"/>
      <c r="BK614" s="25"/>
      <c r="BL614" s="25"/>
      <c r="BM614" s="25"/>
      <c r="BN614" s="25"/>
      <c r="BO614" s="25"/>
      <c r="BP614" s="25"/>
      <c r="BQ614" s="25"/>
      <c r="BR614" s="25"/>
      <c r="BS614" s="25"/>
      <c r="BT614" s="25"/>
      <c r="BU614" s="25"/>
    </row>
    <row r="615" spans="1:73" s="25" customFormat="1" x14ac:dyDescent="0.35">
      <c r="A615" s="18" t="s">
        <v>327</v>
      </c>
      <c r="B615" s="18" t="s">
        <v>441</v>
      </c>
      <c r="C615" s="143" t="str">
        <f>IF(VLOOKUP(D615,Table16[[#All],[Player]:[2024 Card Info]],7,FALSE)&lt;&gt;"",VLOOKUP(D615,Table16[[#All],[Player]:[2024 Card Info]],7,FALSE),"")</f>
        <v>04</v>
      </c>
      <c r="D615" s="19" t="s">
        <v>1314</v>
      </c>
      <c r="E615" s="20">
        <v>35566</v>
      </c>
      <c r="F615" s="19" t="s">
        <v>115</v>
      </c>
      <c r="G615" s="19" t="s">
        <v>412</v>
      </c>
      <c r="H615" s="26" t="s">
        <v>327</v>
      </c>
      <c r="I615" s="26" t="s">
        <v>328</v>
      </c>
      <c r="J615" s="18"/>
      <c r="K615" s="18"/>
      <c r="L615" s="18"/>
      <c r="M615" s="19" t="s">
        <v>328</v>
      </c>
      <c r="N615" s="19" t="s">
        <v>345</v>
      </c>
      <c r="O615" s="19" t="s">
        <v>259</v>
      </c>
      <c r="P615" s="19" t="s">
        <v>340</v>
      </c>
      <c r="Q615" s="19" t="s">
        <v>345</v>
      </c>
      <c r="R615" s="19" t="s">
        <v>1315</v>
      </c>
      <c r="S615" s="19" t="s">
        <v>340</v>
      </c>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row>
    <row r="616" spans="1:73" s="25" customFormat="1" ht="12.75" customHeight="1" x14ac:dyDescent="0.35">
      <c r="A616" s="18" t="s">
        <v>327</v>
      </c>
      <c r="B616" s="18" t="s">
        <v>419</v>
      </c>
      <c r="C616" s="143" t="str">
        <f>IF(VLOOKUP(D616,Table16[[#All],[Player]:[2024 Card Info]],7,FALSE)&lt;&gt;"",VLOOKUP(D616,Table16[[#All],[Player]:[2024 Card Info]],7,FALSE),"")</f>
        <v>00</v>
      </c>
      <c r="D616" s="19" t="s">
        <v>686</v>
      </c>
      <c r="E616" s="20">
        <v>35398</v>
      </c>
      <c r="F616" s="26" t="s">
        <v>624</v>
      </c>
      <c r="G616" s="30" t="s">
        <v>218</v>
      </c>
      <c r="H616" s="26" t="s">
        <v>299</v>
      </c>
      <c r="I616" s="26" t="s">
        <v>154</v>
      </c>
      <c r="J616" s="18" t="s">
        <v>354</v>
      </c>
      <c r="K616" s="18" t="s">
        <v>131</v>
      </c>
      <c r="L616" s="18" t="s">
        <v>154</v>
      </c>
      <c r="M616" s="19" t="s">
        <v>300</v>
      </c>
      <c r="N616" s="19" t="s">
        <v>327</v>
      </c>
      <c r="O616" s="19" t="s">
        <v>131</v>
      </c>
      <c r="P616" s="30" t="s">
        <v>335</v>
      </c>
      <c r="Q616" s="19"/>
      <c r="R616" s="19"/>
      <c r="S616" s="30"/>
      <c r="T616" s="19"/>
      <c r="U616" s="19"/>
      <c r="V616" s="30"/>
      <c r="W616" s="19"/>
      <c r="X616" s="19"/>
      <c r="Y616" s="30"/>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c r="AV616"/>
      <c r="AW616"/>
      <c r="AX616"/>
      <c r="AY616"/>
      <c r="AZ616"/>
      <c r="BA616"/>
      <c r="BB616"/>
      <c r="BC616"/>
      <c r="BD616"/>
      <c r="BE616"/>
      <c r="BF616"/>
      <c r="BG616"/>
      <c r="BH616"/>
      <c r="BI616"/>
      <c r="BJ616"/>
      <c r="BK616"/>
      <c r="BL616"/>
      <c r="BM616"/>
      <c r="BN616"/>
      <c r="BO616"/>
      <c r="BP616"/>
      <c r="BQ616"/>
      <c r="BR616"/>
      <c r="BS616"/>
      <c r="BT616"/>
      <c r="BU616"/>
    </row>
    <row r="617" spans="1:73" s="25" customFormat="1" ht="12.75" customHeight="1" x14ac:dyDescent="0.35">
      <c r="A617" s="18"/>
      <c r="B617" s="18"/>
      <c r="C617" s="143"/>
      <c r="D617" s="22" t="s">
        <v>4203</v>
      </c>
      <c r="E617" s="23">
        <v>36797</v>
      </c>
      <c r="F617" s="24" t="s">
        <v>84</v>
      </c>
      <c r="G617" s="22" t="s">
        <v>83</v>
      </c>
      <c r="H617" t="s">
        <v>327</v>
      </c>
      <c r="I617" t="s">
        <v>4284</v>
      </c>
      <c r="J617" s="18" t="s">
        <v>327</v>
      </c>
      <c r="K617" s="18" t="s">
        <v>86</v>
      </c>
      <c r="L617" s="18" t="s">
        <v>328</v>
      </c>
    </row>
    <row r="618" spans="1:73" ht="12.75" customHeight="1" x14ac:dyDescent="0.35">
      <c r="A618" s="18"/>
      <c r="B618" s="18"/>
      <c r="C618" s="143"/>
      <c r="D618" s="19" t="s">
        <v>1309</v>
      </c>
      <c r="E618" s="20">
        <v>34682</v>
      </c>
      <c r="F618" s="19" t="s">
        <v>405</v>
      </c>
      <c r="G618" s="19" t="s">
        <v>249</v>
      </c>
      <c r="H618" t="s">
        <v>169</v>
      </c>
      <c r="I618" t="s">
        <v>154</v>
      </c>
      <c r="J618" s="18" t="s">
        <v>1310</v>
      </c>
      <c r="K618" s="18" t="s">
        <v>235</v>
      </c>
      <c r="L618" s="18" t="s">
        <v>154</v>
      </c>
      <c r="M618" s="19" t="s">
        <v>149</v>
      </c>
      <c r="N618" s="19" t="s">
        <v>345</v>
      </c>
      <c r="O618" s="19" t="s">
        <v>452</v>
      </c>
      <c r="P618" s="19" t="s">
        <v>324</v>
      </c>
      <c r="Q618" s="19" t="s">
        <v>1311</v>
      </c>
      <c r="R618" s="19" t="s">
        <v>224</v>
      </c>
      <c r="S618" s="19" t="s">
        <v>154</v>
      </c>
      <c r="T618" s="19" t="s">
        <v>1312</v>
      </c>
      <c r="U618" s="19" t="s">
        <v>224</v>
      </c>
      <c r="V618" s="19" t="s">
        <v>155</v>
      </c>
      <c r="W618" s="19" t="s">
        <v>1313</v>
      </c>
      <c r="X618" s="19" t="s">
        <v>224</v>
      </c>
      <c r="Y618" s="19" t="s">
        <v>422</v>
      </c>
      <c r="Z618" s="19"/>
      <c r="AA618" s="19"/>
      <c r="AB618" s="19"/>
      <c r="AC618" s="19">
        <v>0</v>
      </c>
      <c r="AD618" s="19">
        <v>0</v>
      </c>
      <c r="AE618" s="19">
        <v>0</v>
      </c>
      <c r="AF618" s="19">
        <v>0</v>
      </c>
      <c r="AG618" s="19">
        <v>0</v>
      </c>
      <c r="AH618" s="19">
        <v>0</v>
      </c>
      <c r="AI618" s="19">
        <v>0</v>
      </c>
      <c r="AJ618" s="19">
        <v>0</v>
      </c>
      <c r="AK618" s="19">
        <v>0</v>
      </c>
      <c r="AL618" s="19">
        <v>0</v>
      </c>
      <c r="AM618" s="19">
        <v>0</v>
      </c>
      <c r="AN618" s="19">
        <v>0</v>
      </c>
      <c r="AO618" s="19">
        <v>0</v>
      </c>
      <c r="AP618" s="19">
        <v>0</v>
      </c>
      <c r="AQ618" s="19">
        <v>0</v>
      </c>
      <c r="AR618" s="19">
        <v>0</v>
      </c>
      <c r="AS618" s="19">
        <v>0</v>
      </c>
      <c r="AT618" s="19">
        <v>0</v>
      </c>
    </row>
    <row r="619" spans="1:73" s="19" customFormat="1" x14ac:dyDescent="0.35">
      <c r="A619" s="18"/>
      <c r="B619" s="18"/>
      <c r="C619" s="143"/>
      <c r="E619" s="20"/>
      <c r="H619" t="s">
        <v>4284</v>
      </c>
      <c r="I619"/>
      <c r="J619" s="18"/>
      <c r="K619" s="18"/>
      <c r="L619" s="18"/>
    </row>
    <row r="620" spans="1:73" s="19" customFormat="1" x14ac:dyDescent="0.35">
      <c r="A620" s="18"/>
      <c r="B620" s="18"/>
      <c r="C620" s="143"/>
      <c r="D620" s="19" t="s">
        <v>1320</v>
      </c>
      <c r="E620" s="20">
        <v>33658</v>
      </c>
      <c r="F620" s="19" t="s">
        <v>720</v>
      </c>
      <c r="H620" t="s">
        <v>362</v>
      </c>
      <c r="I620"/>
      <c r="J620" s="18" t="s">
        <v>362</v>
      </c>
      <c r="K620" s="18" t="s">
        <v>235</v>
      </c>
      <c r="L620" s="18"/>
      <c r="N620" s="19" t="s">
        <v>802</v>
      </c>
      <c r="O620" s="19" t="s">
        <v>151</v>
      </c>
      <c r="P620" s="19" t="s">
        <v>79</v>
      </c>
      <c r="Q620" s="19" t="s">
        <v>362</v>
      </c>
      <c r="R620" s="19" t="s">
        <v>151</v>
      </c>
      <c r="T620" s="19" t="s">
        <v>362</v>
      </c>
      <c r="U620" s="19" t="s">
        <v>151</v>
      </c>
      <c r="V620" s="19">
        <v>0</v>
      </c>
      <c r="W620" s="19">
        <v>0</v>
      </c>
      <c r="X620" s="19">
        <v>0</v>
      </c>
      <c r="Y620" s="19">
        <v>0</v>
      </c>
      <c r="AC620" s="19">
        <v>0</v>
      </c>
      <c r="AD620" s="19">
        <v>0</v>
      </c>
      <c r="AE620" s="19">
        <v>0</v>
      </c>
      <c r="AF620" s="19">
        <v>0</v>
      </c>
      <c r="AG620" s="19">
        <v>0</v>
      </c>
      <c r="AH620" s="19">
        <v>0</v>
      </c>
      <c r="AI620" s="19">
        <v>0</v>
      </c>
      <c r="AJ620" s="19">
        <v>0</v>
      </c>
      <c r="AK620" s="19">
        <v>0</v>
      </c>
      <c r="AL620" s="19">
        <v>0</v>
      </c>
      <c r="AM620" s="19">
        <v>0</v>
      </c>
      <c r="AN620" s="19">
        <v>0</v>
      </c>
      <c r="AO620" s="19">
        <v>0</v>
      </c>
      <c r="AP620" s="19">
        <v>0</v>
      </c>
      <c r="AQ620" s="19">
        <v>0</v>
      </c>
      <c r="AR620" s="19">
        <v>0</v>
      </c>
      <c r="AS620" s="19">
        <v>0</v>
      </c>
      <c r="AT620" s="19">
        <v>0</v>
      </c>
    </row>
    <row r="621" spans="1:73" x14ac:dyDescent="0.35">
      <c r="A621" s="18" t="s">
        <v>410</v>
      </c>
      <c r="B621" s="18" t="s">
        <v>86</v>
      </c>
      <c r="C621" s="143" t="str">
        <f>IF(VLOOKUP(D621,Table16[[#All],[Player]:[2024 Card Info]],7,FALSE)&lt;&gt;"",VLOOKUP(D621,Table16[[#All],[Player]:[2024 Card Info]],7,FALSE),"")</f>
        <v/>
      </c>
      <c r="D621" t="s">
        <v>1752</v>
      </c>
      <c r="E621" s="35">
        <v>34954</v>
      </c>
      <c r="F621" s="36" t="s">
        <v>114</v>
      </c>
      <c r="G621" s="37" t="s">
        <v>5367</v>
      </c>
      <c r="H621" s="26" t="s">
        <v>569</v>
      </c>
      <c r="I621" s="26"/>
      <c r="J621" s="18" t="s">
        <v>1753</v>
      </c>
      <c r="K621" s="18" t="s">
        <v>229</v>
      </c>
      <c r="L621" s="18" t="s">
        <v>1754</v>
      </c>
      <c r="M621" s="19"/>
      <c r="N621" s="19" t="s">
        <v>1485</v>
      </c>
      <c r="O621" s="19" t="s">
        <v>1124</v>
      </c>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c r="AQ621" s="25"/>
      <c r="AR621" s="25"/>
      <c r="AS621" s="25"/>
      <c r="AT621" s="25"/>
      <c r="AU621" s="25"/>
      <c r="AV621" s="25"/>
      <c r="AW621" s="25"/>
      <c r="AX621" s="25"/>
      <c r="AY621" s="25"/>
      <c r="AZ621" s="25"/>
      <c r="BA621" s="25"/>
      <c r="BB621" s="25"/>
      <c r="BC621" s="25"/>
      <c r="BD621" s="25"/>
      <c r="BE621" s="25"/>
      <c r="BF621" s="25"/>
    </row>
    <row r="622" spans="1:73" x14ac:dyDescent="0.35">
      <c r="A622" t="s">
        <v>802</v>
      </c>
      <c r="B622" t="s">
        <v>271</v>
      </c>
      <c r="C622" s="143"/>
      <c r="D622" t="s">
        <v>3937</v>
      </c>
      <c r="E622" s="40">
        <v>35621</v>
      </c>
      <c r="F622" t="s">
        <v>4127</v>
      </c>
      <c r="G622" s="19" t="s">
        <v>5377</v>
      </c>
      <c r="H622" t="str">
        <f>IF(ISBLANK(VLOOKUP(TRIM(D622),ALL_SOMIFA!$A$1:$V$2737,8,FALSE)),"",IF(ISERROR(VLOOKUP(TRIM(D622),ALL_SOMIFA!$A$1:$V$2737,8,FALSE))," ",VLOOKUP(TRIM(D622),ALL_SOMIFA!$A$1:$V$2737,8,FALSE)))</f>
        <v/>
      </c>
      <c r="I622" t="str">
        <f>IF(ISBLANK(VLOOKUP(TRIM(D622),ALL_SOMIFA!$A$1:$V$2737,9,FALSE)),"",IF(ISERROR(VLOOKUP(TRIM(D622),ALL_SOMIFA!$A$1:$V$2737,9,FALSE))," ",VLOOKUP(TRIM(D622),ALL_SOMIFA!$A$1:$V$2737,9,FALSE)))</f>
        <v/>
      </c>
      <c r="J622" t="str">
        <f>IF(ISBLANK(VLOOKUP(TRIM(D622),ALL_SOMIFA!$A$1:$V$2737,10,FALSE)),"",IF(ISERROR(VLOOKUP(TRIM(D622),ALL_SOMIFA!$A$1:$V$2737,10,FALSE))," ",VLOOKUP(TRIM(D622),ALL_SOMIFA!$A$1:$V$2737,10,FALSE)))</f>
        <v/>
      </c>
      <c r="K622" t="str">
        <f>IF(ISBLANK(VLOOKUP(TRIM(D622),ALL_SOMIFA!$A$1:$V$2737,11,FALSE)),"",IF(ISERROR(VLOOKUP(TRIM(D622),ALL_SOMIFA!$A$1:$V$2737,11,FALSE))," ",VLOOKUP(TRIM(D622),ALL_SOMIFA!$A$1:$V$2737,11,FALSE)))</f>
        <v/>
      </c>
      <c r="L622" t="str">
        <f>IF(ISBLANK(VLOOKUP(TRIM(D622),ALL_SOMIFA!$A$1:$V$2737,12,FALSE)),"",IF(ISERROR(VLOOKUP(TRIM(D622),ALL_SOMIFA!$A$1:$V$2737,12,FALSE))," ",VLOOKUP(TRIM(D622),ALL_SOMIFA!$A$1:$V$2737,12,FALSE)))</f>
        <v/>
      </c>
      <c r="M622" t="str">
        <f>IF(ISBLANK(VLOOKUP(TRIM(D622),ALL_SOMIFA!$A$1:$V$2737,13,FALSE)),"",IF(ISERROR(VLOOKUP(TRIM(D622),ALL_SOMIFA!$A$1:$V$2737,13,FALSE))," ",VLOOKUP(TRIM(D622),ALL_SOMIFA!$A$1:$V$2737,13,FALSE)))</f>
        <v/>
      </c>
      <c r="N622" t="str">
        <f>IF(ISBLANK(VLOOKUP(TRIM(D622),ALL_SOMIFA!$A$1:$V$2737,14,FALSE)),"",IF(ISERROR(VLOOKUP(TRIM(D622),ALL_SOMIFA!$A$1:$V$2737,14,FALSE))," ",VLOOKUP(TRIM(D622),ALL_SOMIFA!$A$1:$V$2737,14,FALSE)))</f>
        <v/>
      </c>
      <c r="O622" t="str">
        <f>IF(ISBLANK(VLOOKUP(TRIM(D622),ALL_SOMIFA!$A$1:$V$2737,15,FALSE)),"",IF(ISERROR(VLOOKUP(TRIM(D622),ALL_SOMIFA!$A$1:$V$2737,15,FALSE))," ",VLOOKUP(TRIM(D622),ALL_SOMIFA!$A$1:$V$2737,15,FALSE)))</f>
        <v/>
      </c>
      <c r="P622" t="str">
        <f>IF(ISBLANK(VLOOKUP(TRIM(D622),ALL_SOMIFA!$A$1:$V$2737,16,FALSE)),"",IF(ISERROR(VLOOKUP(TRIM(D622),ALL_SOMIFA!$A$1:$V$2737,16,FALSE))," ",VLOOKUP(TRIM(D622),ALL_SOMIFA!$A$1:$V$2737,16,FALSE)))</f>
        <v/>
      </c>
      <c r="Q622" t="str">
        <f>IF(ISBLANK(VLOOKUP(TRIM(D622),ALL_SOMIFA!$A$1:$V$2737,17,FALSE)),"",IF(ISERROR(VLOOKUP(TRIM(D622),ALL_SOMIFA!$A$1:$V$2737,17,FALSE))," ",VLOOKUP(TRIM(D622),ALL_SOMIFA!$A$1:$V$2737,17,FALSE)))</f>
        <v/>
      </c>
      <c r="R622" t="str">
        <f>IF(ISBLANK(VLOOKUP(TRIM(D622),ALL_SOMIFA!$A$1:$V$2737,18,FALSE)),"",IF(ISERROR(VLOOKUP(TRIM(D622),ALL_SOMIFA!$A$1:$V$2737,18,FALSE))," ",VLOOKUP(TRIM(D622),ALL_SOMIFA!$A$1:$V$2737,18,FALSE)))</f>
        <v/>
      </c>
      <c r="S622" t="str">
        <f>IF(ISBLANK(VLOOKUP(TRIM(D622),ALL_SOMIFA!$A$1:$V$2737,19,FALSE)),"",IF(ISERROR(VLOOKUP(TRIM(D622),ALL_SOMIFA!$A$1:$V$2737,19,FALSE))," ",VLOOKUP(TRIM(D622),ALL_SOMIFA!$A$1:$V$2737,19,FALSE)))</f>
        <v/>
      </c>
      <c r="T622" t="str">
        <f>IF(ISBLANK(VLOOKUP(TRIM(D622),ALL_SOMIFA!$A$1:$V$2737,20,FALSE)),"",IF(ISERROR(VLOOKUP(TRIM(D622),ALL_SOMIFA!$A$1:$V$2737,20,FALSE))," ",VLOOKUP(TRIM(D622),ALL_SOMIFA!$A$1:$V$2737,20,FALSE)))</f>
        <v/>
      </c>
      <c r="U622" t="str">
        <f>IF(ISBLANK(VLOOKUP(TRIM(D622),ALL_SOMIFA!$A$1:$V$2737,21,FALSE)),"",IF(ISERROR(VLOOKUP(TRIM(D622),ALL_SOMIFA!$A$1:$V$2737,21,FALSE))," ",VLOOKUP(TRIM(D622),ALL_SOMIFA!$A$1:$V$2737,21,FALSE)))</f>
        <v/>
      </c>
      <c r="V622" t="str">
        <f>IF(ISBLANK(VLOOKUP(TRIM(D622),ALL_SOMIFA!$A$1:$V$2737,22,FALSE)),"",IF(ISERROR(VLOOKUP(TRIM(D622),ALL_SOMIFA!$A$1:$V$2737,22,FALSE))," ",VLOOKUP(TRIM(D622),ALL_SOMIFA!$A$1:$V$2737,22,FALSE)))</f>
        <v/>
      </c>
    </row>
    <row r="623" spans="1:73" s="19" customFormat="1" x14ac:dyDescent="0.35">
      <c r="A623" s="18" t="s">
        <v>366</v>
      </c>
      <c r="B623" s="18" t="s">
        <v>308</v>
      </c>
      <c r="C623" s="143" t="str">
        <f>IF(VLOOKUP(D623,Table16[[#All],[Player]:[2024 Card Info]],7,FALSE)&lt;&gt;"",VLOOKUP(D623,Table16[[#All],[Player]:[2024 Card Info]],7,FALSE),"")</f>
        <v/>
      </c>
      <c r="D623" s="19" t="s">
        <v>1321</v>
      </c>
      <c r="E623" s="20">
        <v>33444</v>
      </c>
      <c r="F623" s="19" t="s">
        <v>1322</v>
      </c>
      <c r="G623" s="19" t="s">
        <v>750</v>
      </c>
      <c r="H623" s="26" t="s">
        <v>365</v>
      </c>
      <c r="I623" s="26"/>
      <c r="J623" s="18" t="s">
        <v>365</v>
      </c>
      <c r="K623" s="18" t="s">
        <v>116</v>
      </c>
      <c r="L623" s="18"/>
      <c r="N623" s="19" t="s">
        <v>366</v>
      </c>
      <c r="O623" s="19" t="s">
        <v>116</v>
      </c>
      <c r="P623" s="19" t="s">
        <v>79</v>
      </c>
      <c r="Q623" s="19" t="s">
        <v>365</v>
      </c>
      <c r="R623" s="19" t="s">
        <v>116</v>
      </c>
      <c r="S623" s="19">
        <v>0</v>
      </c>
      <c r="T623" s="19" t="s">
        <v>365</v>
      </c>
      <c r="U623" s="19" t="s">
        <v>116</v>
      </c>
      <c r="V623" s="19">
        <v>0</v>
      </c>
      <c r="W623" s="19" t="s">
        <v>365</v>
      </c>
      <c r="X623" s="19" t="s">
        <v>116</v>
      </c>
      <c r="Y623" s="19">
        <v>0</v>
      </c>
      <c r="Z623" s="19" t="s">
        <v>365</v>
      </c>
      <c r="AA623" s="19" t="s">
        <v>116</v>
      </c>
      <c r="AB623" s="19">
        <v>0</v>
      </c>
      <c r="AC623" s="19" t="s">
        <v>365</v>
      </c>
      <c r="AD623" s="19" t="s">
        <v>116</v>
      </c>
      <c r="AE623" s="19">
        <v>0</v>
      </c>
      <c r="AF623" s="19" t="s">
        <v>365</v>
      </c>
      <c r="AG623" s="19" t="s">
        <v>116</v>
      </c>
      <c r="AH623" s="19">
        <v>0</v>
      </c>
      <c r="AI623" s="19">
        <v>0</v>
      </c>
      <c r="AJ623" s="19">
        <v>0</v>
      </c>
      <c r="AK623" s="19">
        <v>0</v>
      </c>
      <c r="AL623" s="19">
        <v>0</v>
      </c>
      <c r="AM623" s="19">
        <v>0</v>
      </c>
      <c r="AN623" s="19">
        <v>0</v>
      </c>
      <c r="AO623" s="19">
        <v>0</v>
      </c>
      <c r="AP623" s="19">
        <v>0</v>
      </c>
      <c r="AQ623" s="19">
        <v>0</v>
      </c>
      <c r="AR623" s="19">
        <v>0</v>
      </c>
      <c r="AS623" s="19">
        <v>0</v>
      </c>
      <c r="AT623" s="19">
        <v>0</v>
      </c>
    </row>
    <row r="624" spans="1:73" s="25" customFormat="1" x14ac:dyDescent="0.35">
      <c r="A624" s="19"/>
      <c r="B624" s="19"/>
      <c r="C624" s="143"/>
      <c r="D624" s="19"/>
      <c r="E624" s="39"/>
      <c r="F624" s="19"/>
      <c r="G624" s="19"/>
      <c r="H624" s="26"/>
      <c r="I624" s="26" t="s">
        <v>4284</v>
      </c>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row>
    <row r="625" spans="1:58" s="25" customFormat="1" ht="13.15" x14ac:dyDescent="0.4">
      <c r="A625"/>
      <c r="B625"/>
      <c r="C625" s="140"/>
      <c r="D625"/>
      <c r="E625" s="10" t="s">
        <v>70</v>
      </c>
      <c r="F625" s="11" t="s">
        <v>71</v>
      </c>
      <c r="G625" s="11" t="s">
        <v>72</v>
      </c>
      <c r="H625" s="94"/>
      <c r="I625" s="94" t="s">
        <v>73</v>
      </c>
      <c r="J625" s="16" t="str">
        <f>IF(ISERROR(VLOOKUP(TRIM(B625),#REF!,11,FALSE())),"",VLOOKUP(TRIM(B625),#REF!,11,FALSE()))</f>
        <v/>
      </c>
      <c r="K625" s="16" t="str">
        <f>IF(ISERROR(VLOOKUP(TRIM(B625),#REF!,12,FALSE())),"",VLOOKUP(TRIM(B625),#REF!,12,FALSE()))</f>
        <v/>
      </c>
      <c r="L625" s="16" t="str">
        <f>IF(ISERROR(VLOOKUP(TRIM(B625),#REF!,13,FALSE())),"",VLOOKUP(TRIM(B625),#REF!,13,FALSE()))</f>
        <v/>
      </c>
      <c r="M625" s="16" t="str">
        <f>IF(ISERROR(VLOOKUP(TRIM(B625),#REF!,16,FALSE())),"",VLOOKUP(TRIM(B625),#REF!,16,FALSE()))</f>
        <v/>
      </c>
      <c r="N625"/>
      <c r="O625" s="8"/>
      <c r="P625"/>
      <c r="Q625" t="str">
        <f>IF(ISERROR(VLOOKUP(TRIM(B625),#REF!,20,FALSE())),"",VLOOKUP(TRIM(B625),#REF!,20,FALSE()))</f>
        <v/>
      </c>
      <c r="R625" t="str">
        <f>IF(ISERROR(VLOOKUP(TRIM(B625),#REF!,21,FALSE())),"",VLOOKUP(TRIM(B625),#REF!,21,FALSE()))</f>
        <v/>
      </c>
      <c r="S625" t="str">
        <f>IF(ISERROR(VLOOKUP(TRIM(B625),#REF!,22,FALSE())),"",VLOOKUP(TRIM(B625),#REF!,22,FALSE()))</f>
        <v/>
      </c>
      <c r="T625" t="str">
        <f>IF(ISERROR(VLOOKUP(TRIM(B625),#REF!,20,FALSE())),"",VLOOKUP(TRIM(B625),#REF!,20,FALSE()))</f>
        <v/>
      </c>
      <c r="U625" t="str">
        <f>IF(ISERROR(VLOOKUP(TRIM(B625),#REF!,21,FALSE())),"",VLOOKUP(TRIM(B625),#REF!,21,FALSE()))</f>
        <v/>
      </c>
      <c r="V625" t="str">
        <f>IF(ISERROR(VLOOKUP(TRIM(B625),#REF!,22,FALSE())),"",VLOOKUP(TRIM(B625),#REF!,22,FALSE()))</f>
        <v/>
      </c>
      <c r="W625" t="str">
        <f>IF(ISERROR(VLOOKUP(TRIM(B625),#REF!,23,FALSE())),"",VLOOKUP(TRIM(B625),#REF!,23,FALSE()))</f>
        <v/>
      </c>
      <c r="X625" t="str">
        <f>IF(ISERROR(VLOOKUP(TRIM(B625),#REF!,24,FALSE())),"",VLOOKUP(TRIM(B625),#REF!,24,FALSE()))</f>
        <v/>
      </c>
      <c r="Y625" t="str">
        <f>IF(ISERROR(VLOOKUP(TRIM(B625),#REF!,25,FALSE())),"",VLOOKUP(TRIM(B625),#REF!,25,FALSE()))</f>
        <v/>
      </c>
      <c r="Z625"/>
      <c r="AA625"/>
      <c r="AB625"/>
      <c r="AC625"/>
      <c r="AD625"/>
      <c r="AE625"/>
      <c r="AF625"/>
      <c r="AG625"/>
      <c r="AH625"/>
      <c r="AI625"/>
      <c r="AJ625" s="8"/>
      <c r="AK625" s="8"/>
      <c r="AL625"/>
      <c r="AM625" s="8"/>
      <c r="AN625" s="8"/>
      <c r="AO625" s="8"/>
      <c r="AP625" s="8"/>
      <c r="AQ625" s="8"/>
      <c r="AR625"/>
      <c r="AS625" s="8"/>
      <c r="AT625" s="8"/>
      <c r="AU625"/>
      <c r="AV625" s="8"/>
      <c r="AW625" s="8"/>
      <c r="AX625"/>
      <c r="AY625" s="8"/>
      <c r="AZ625" s="8"/>
      <c r="BA625"/>
      <c r="BB625"/>
      <c r="BC625"/>
      <c r="BD625"/>
      <c r="BE625"/>
      <c r="BF625"/>
    </row>
    <row r="626" spans="1:58" ht="17.649999999999999" x14ac:dyDescent="0.5">
      <c r="A626" s="41" t="s">
        <v>1452</v>
      </c>
      <c r="C626" s="141"/>
      <c r="E626" s="13">
        <f>COUNTA(D629:D692)</f>
        <v>55</v>
      </c>
      <c r="F626" s="52">
        <f>COUNTIF(A628:A692,"*HB*")-1</f>
        <v>2</v>
      </c>
      <c r="G626" s="14">
        <f>COUNTIF(A628:A692,"*KOR*")+COUNTIF(A628:A692,"*LK*")</f>
        <v>2</v>
      </c>
      <c r="H626" s="95"/>
      <c r="I626" s="95">
        <f>COUNTIF(A629:A692,"*PR*")+COUNTIF(A629:A692,"*LP*")</f>
        <v>0</v>
      </c>
      <c r="J626" s="16" t="str">
        <f>IF(ISERROR(VLOOKUP(TRIM(B626),#REF!,11,FALSE())),"",VLOOKUP(TRIM(B626),#REF!,11,FALSE()))</f>
        <v/>
      </c>
      <c r="K626" s="16" t="str">
        <f>IF(ISERROR(VLOOKUP(TRIM(B626),#REF!,12,FALSE())),"",VLOOKUP(TRIM(B626),#REF!,12,FALSE()))</f>
        <v/>
      </c>
      <c r="L626" s="16" t="str">
        <f>IF(ISERROR(VLOOKUP(TRIM(B626),#REF!,13,FALSE())),"",VLOOKUP(TRIM(B626),#REF!,13,FALSE()))</f>
        <v/>
      </c>
      <c r="M626" s="16" t="str">
        <f>IF(ISERROR(VLOOKUP(TRIM(B626),#REF!,16,FALSE())),"",VLOOKUP(TRIM(B626),#REF!,16,FALSE()))</f>
        <v/>
      </c>
      <c r="N626" s="15"/>
      <c r="O626" s="8"/>
      <c r="Q626" t="str">
        <f>IF(ISERROR(VLOOKUP(TRIM(B626),#REF!,20,FALSE())),"",VLOOKUP(TRIM(B626),#REF!,20,FALSE()))</f>
        <v/>
      </c>
      <c r="R626" t="str">
        <f>IF(ISERROR(VLOOKUP(TRIM(B626),#REF!,21,FALSE())),"",VLOOKUP(TRIM(B626),#REF!,21,FALSE()))</f>
        <v/>
      </c>
      <c r="S626" t="str">
        <f>IF(ISERROR(VLOOKUP(TRIM(B626),#REF!,22,FALSE())),"",VLOOKUP(TRIM(B626),#REF!,22,FALSE()))</f>
        <v/>
      </c>
      <c r="T626" t="str">
        <f>IF(ISERROR(VLOOKUP(TRIM(B626),#REF!,20,FALSE())),"",VLOOKUP(TRIM(B626),#REF!,20,FALSE()))</f>
        <v/>
      </c>
      <c r="U626" t="str">
        <f>IF(ISERROR(VLOOKUP(TRIM(B626),#REF!,21,FALSE())),"",VLOOKUP(TRIM(B626),#REF!,21,FALSE()))</f>
        <v/>
      </c>
      <c r="V626" t="str">
        <f>IF(ISERROR(VLOOKUP(TRIM(B626),#REF!,22,FALSE())),"",VLOOKUP(TRIM(B626),#REF!,22,FALSE()))</f>
        <v/>
      </c>
      <c r="W626" t="str">
        <f>IF(ISERROR(VLOOKUP(TRIM(B626),#REF!,23,FALSE())),"",VLOOKUP(TRIM(B626),#REF!,23,FALSE()))</f>
        <v/>
      </c>
      <c r="X626" t="str">
        <f>IF(ISERROR(VLOOKUP(TRIM(B626),#REF!,24,FALSE())),"",VLOOKUP(TRIM(B626),#REF!,24,FALSE()))</f>
        <v/>
      </c>
      <c r="Y626" t="str">
        <f>IF(ISERROR(VLOOKUP(TRIM(B626),#REF!,25,FALSE())),"",VLOOKUP(TRIM(B626),#REF!,25,FALSE()))</f>
        <v/>
      </c>
      <c r="AI626" s="15"/>
      <c r="AR626" s="15"/>
      <c r="AZ626" s="8"/>
    </row>
    <row r="627" spans="1:58" x14ac:dyDescent="0.35">
      <c r="A627" s="16" t="s">
        <v>5287</v>
      </c>
      <c r="B627" s="16"/>
      <c r="C627" s="143"/>
      <c r="I627" s="9" t="s">
        <v>4284</v>
      </c>
      <c r="J627" s="16"/>
      <c r="K627" s="16"/>
      <c r="L627" s="16"/>
      <c r="M627" s="16"/>
      <c r="N627" s="16" t="str">
        <f>IF(ISERROR(VLOOKUP(TRIM(D627),#REF!,11,FALSE())),"",VLOOKUP(TRIM(D627),#REF!,11,FALSE()))</f>
        <v/>
      </c>
      <c r="O627" s="16" t="str">
        <f>IF(ISERROR(VLOOKUP(TRIM(D627),#REF!,12,FALSE())),"",VLOOKUP(TRIM(D627),#REF!,12,FALSE()))</f>
        <v/>
      </c>
      <c r="P627" s="16" t="str">
        <f>IF(ISERROR(VLOOKUP(TRIM(D627),#REF!,13,FALSE())),"",VLOOKUP(TRIM(D627),#REF!,13,FALSE()))</f>
        <v/>
      </c>
      <c r="Q627" s="16" t="str">
        <f>IF(ISERROR(VLOOKUP(TRIM(D627),#REF!,14,FALSE())),"",VLOOKUP(TRIM(D627),#REF!,14,FALSE()))</f>
        <v/>
      </c>
      <c r="R627" s="16" t="str">
        <f>IF(ISERROR(VLOOKUP(TRIM(D627),#REF!,15,FALSE())),"",VLOOKUP(TRIM(D627),#REF!,15,FALSE()))</f>
        <v/>
      </c>
      <c r="S627" s="16" t="str">
        <f>IF(ISERROR(VLOOKUP(TRIM(D627),#REF!,16,FALSE())),"",VLOOKUP(TRIM(D627),#REF!,16,FALSE()))</f>
        <v/>
      </c>
      <c r="T627" s="16"/>
      <c r="W627" t="str">
        <f>IF(ISERROR(VLOOKUP(TRIM(D627),#REF!,20,FALSE())),"",VLOOKUP(TRIM(D627),#REF!,20,FALSE()))</f>
        <v/>
      </c>
      <c r="X627" t="str">
        <f>IF(ISERROR(VLOOKUP(TRIM(D627),#REF!,21,FALSE())),"",VLOOKUP(TRIM(D627),#REF!,21,FALSE()))</f>
        <v/>
      </c>
      <c r="Y627" t="str">
        <f>IF(ISERROR(VLOOKUP(TRIM(D627),#REF!,22,FALSE())),"",VLOOKUP(TRIM(D627),#REF!,22,FALSE()))</f>
        <v/>
      </c>
      <c r="Z627" t="str">
        <f>IF(ISERROR(VLOOKUP(TRIM(D627),#REF!,20,FALSE())),"",VLOOKUP(TRIM(D627),#REF!,20,FALSE()))</f>
        <v/>
      </c>
      <c r="AA627" t="str">
        <f>IF(ISERROR(VLOOKUP(TRIM(D627),#REF!,21,FALSE())),"",VLOOKUP(TRIM(D627),#REF!,21,FALSE()))</f>
        <v/>
      </c>
      <c r="AB627" t="str">
        <f>IF(ISERROR(VLOOKUP(TRIM(D627),#REF!,22,FALSE())),"",VLOOKUP(TRIM(D627),#REF!,22,FALSE()))</f>
        <v/>
      </c>
      <c r="AC627" t="str">
        <f>IF(ISERROR(VLOOKUP(TRIM(D627),#REF!,23,FALSE())),"",VLOOKUP(TRIM(D627),#REF!,23,FALSE()))</f>
        <v/>
      </c>
      <c r="AD627" t="str">
        <f>IF(ISERROR(VLOOKUP(TRIM(D627),#REF!,24,FALSE())),"",VLOOKUP(TRIM(D627),#REF!,24,FALSE()))</f>
        <v/>
      </c>
      <c r="AE627" t="str">
        <f>IF(ISERROR(VLOOKUP(TRIM(D627),#REF!,25,FALSE())),"",VLOOKUP(TRIM(D627),#REF!,25,FALSE()))</f>
        <v/>
      </c>
      <c r="BF627" s="8"/>
    </row>
    <row r="628" spans="1:58" ht="13.15" x14ac:dyDescent="0.4">
      <c r="A628" s="169" t="s">
        <v>5386</v>
      </c>
      <c r="B628" s="19"/>
      <c r="C628" s="143"/>
      <c r="D628" s="19"/>
      <c r="E628" s="39"/>
      <c r="F628" s="19"/>
      <c r="G628" s="19"/>
      <c r="H628" s="26"/>
      <c r="I628" s="26"/>
      <c r="J628" s="42"/>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row>
    <row r="629" spans="1:58" x14ac:dyDescent="0.35">
      <c r="A629" s="18" t="s">
        <v>77</v>
      </c>
      <c r="B629" s="18" t="s">
        <v>3524</v>
      </c>
      <c r="C629" s="143" t="str">
        <f>IF(VLOOKUP(D629,Table16[[#All],[Player]:[2024 Card Info]],7,FALSE)&lt;&gt;"",VLOOKUP(D629,Table16[[#All],[Player]:[2024 Card Info]],7,FALSE),"")</f>
        <v>517 Attempts</v>
      </c>
      <c r="D629" s="19" t="s">
        <v>1453</v>
      </c>
      <c r="E629" s="20">
        <v>32180</v>
      </c>
      <c r="F629" s="19" t="s">
        <v>1454</v>
      </c>
      <c r="G629" s="19" t="s">
        <v>1455</v>
      </c>
      <c r="H629" s="26" t="s">
        <v>77</v>
      </c>
      <c r="I629" s="26"/>
      <c r="J629" s="18" t="s">
        <v>77</v>
      </c>
      <c r="K629" s="18" t="s">
        <v>229</v>
      </c>
      <c r="L629" s="18"/>
      <c r="M629" s="19"/>
      <c r="N629" s="19" t="s">
        <v>77</v>
      </c>
      <c r="O629" s="19" t="s">
        <v>103</v>
      </c>
      <c r="P629" s="19" t="s">
        <v>79</v>
      </c>
      <c r="Q629" s="19" t="s">
        <v>77</v>
      </c>
      <c r="R629" s="19" t="s">
        <v>103</v>
      </c>
      <c r="S629" s="19"/>
      <c r="T629" s="19" t="s">
        <v>77</v>
      </c>
      <c r="U629" s="19" t="s">
        <v>103</v>
      </c>
      <c r="V629" s="19">
        <v>0</v>
      </c>
      <c r="W629" s="19" t="s">
        <v>77</v>
      </c>
      <c r="X629" s="19" t="s">
        <v>103</v>
      </c>
      <c r="Y629" s="19">
        <v>0</v>
      </c>
      <c r="Z629" s="19" t="s">
        <v>77</v>
      </c>
      <c r="AA629" s="19" t="s">
        <v>103</v>
      </c>
      <c r="AB629" s="19"/>
      <c r="AC629" s="19" t="s">
        <v>77</v>
      </c>
      <c r="AD629" s="19" t="s">
        <v>103</v>
      </c>
      <c r="AE629" s="19">
        <v>0</v>
      </c>
      <c r="AF629" s="19" t="s">
        <v>77</v>
      </c>
      <c r="AG629" s="19" t="s">
        <v>103</v>
      </c>
      <c r="AH629" s="19">
        <v>0</v>
      </c>
      <c r="AI629" s="19" t="s">
        <v>77</v>
      </c>
      <c r="AJ629" s="19" t="s">
        <v>103</v>
      </c>
      <c r="AK629" s="19">
        <v>0</v>
      </c>
      <c r="AL629" s="19" t="s">
        <v>77</v>
      </c>
      <c r="AM629" s="19" t="s">
        <v>103</v>
      </c>
      <c r="AN629" s="19">
        <v>0</v>
      </c>
      <c r="AO629" s="19" t="s">
        <v>77</v>
      </c>
      <c r="AP629" s="19" t="s">
        <v>103</v>
      </c>
      <c r="AQ629" s="19">
        <v>0</v>
      </c>
      <c r="AR629" s="19" t="s">
        <v>77</v>
      </c>
      <c r="AS629" s="19" t="s">
        <v>103</v>
      </c>
      <c r="AT629" s="19" t="s">
        <v>1456</v>
      </c>
      <c r="AU629" s="19" t="s">
        <v>77</v>
      </c>
      <c r="AV629" s="19" t="s">
        <v>103</v>
      </c>
      <c r="AW629" s="19"/>
      <c r="AX629" s="19"/>
      <c r="AY629" s="19"/>
      <c r="AZ629" s="19"/>
      <c r="BA629" s="19"/>
      <c r="BB629" s="19"/>
      <c r="BC629" s="19"/>
      <c r="BD629" s="19"/>
      <c r="BE629" s="19"/>
      <c r="BF629" s="19"/>
    </row>
    <row r="630" spans="1:58" x14ac:dyDescent="0.35">
      <c r="A630" s="18" t="s">
        <v>77</v>
      </c>
      <c r="B630" s="18" t="s">
        <v>86</v>
      </c>
      <c r="C630" s="143" t="str">
        <f>IF(VLOOKUP(D630,Table16[[#All],[Player]:[2024 Card Info]],7,FALSE)&lt;&gt;"",VLOOKUP(D630,Table16[[#All],[Player]:[2024 Card Info]],7,FALSE),"")</f>
        <v>2 Attempts</v>
      </c>
      <c r="D630" s="19" t="s">
        <v>1457</v>
      </c>
      <c r="E630" s="20">
        <v>34779</v>
      </c>
      <c r="F630" s="19" t="s">
        <v>720</v>
      </c>
      <c r="G630" s="19" t="s">
        <v>188</v>
      </c>
      <c r="H630" s="26" t="s">
        <v>77</v>
      </c>
      <c r="I630" s="26"/>
      <c r="J630" s="18" t="s">
        <v>77</v>
      </c>
      <c r="K630" s="18" t="s">
        <v>86</v>
      </c>
      <c r="L630" s="18" t="s">
        <v>1458</v>
      </c>
      <c r="M630" s="19" t="s">
        <v>1459</v>
      </c>
      <c r="N630" s="19" t="s">
        <v>77</v>
      </c>
      <c r="O630" s="19" t="s">
        <v>318</v>
      </c>
      <c r="P630" s="19" t="s">
        <v>79</v>
      </c>
      <c r="Q630" s="19" t="s">
        <v>77</v>
      </c>
      <c r="R630" s="19" t="s">
        <v>252</v>
      </c>
      <c r="S630" s="19" t="s">
        <v>1460</v>
      </c>
      <c r="T630" s="19" t="s">
        <v>77</v>
      </c>
      <c r="U630" s="19" t="s">
        <v>252</v>
      </c>
      <c r="V630" s="19">
        <v>0</v>
      </c>
      <c r="W630" s="19">
        <v>0</v>
      </c>
      <c r="X630" s="19">
        <v>0</v>
      </c>
      <c r="Y630" s="19">
        <v>0</v>
      </c>
      <c r="Z630" s="19"/>
      <c r="AA630" s="19"/>
      <c r="AB630" s="19"/>
      <c r="AC630" s="19">
        <v>0</v>
      </c>
      <c r="AD630" s="19">
        <v>0</v>
      </c>
      <c r="AE630" s="19">
        <v>0</v>
      </c>
      <c r="AF630" s="19">
        <v>0</v>
      </c>
      <c r="AG630" s="19">
        <v>0</v>
      </c>
      <c r="AH630" s="19">
        <v>0</v>
      </c>
      <c r="AI630" s="19">
        <v>0</v>
      </c>
      <c r="AJ630" s="19">
        <v>0</v>
      </c>
      <c r="AK630" s="19">
        <v>0</v>
      </c>
      <c r="AL630" s="19">
        <v>0</v>
      </c>
      <c r="AM630" s="19">
        <v>0</v>
      </c>
      <c r="AN630" s="19">
        <v>0</v>
      </c>
      <c r="AO630" s="19">
        <v>0</v>
      </c>
      <c r="AP630" s="19">
        <v>0</v>
      </c>
      <c r="AQ630" s="19">
        <v>0</v>
      </c>
      <c r="AR630" s="19">
        <v>0</v>
      </c>
      <c r="AS630" s="19">
        <v>0</v>
      </c>
      <c r="AT630" s="19">
        <v>0</v>
      </c>
      <c r="AU630" s="19"/>
      <c r="AV630" s="19"/>
      <c r="AW630" s="19"/>
      <c r="AX630" s="19"/>
      <c r="AY630" s="19"/>
      <c r="AZ630" s="19"/>
      <c r="BA630" s="19"/>
      <c r="BB630" s="19"/>
      <c r="BC630" s="19"/>
      <c r="BD630" s="19"/>
      <c r="BE630" s="19"/>
      <c r="BF630" s="19"/>
    </row>
    <row r="631" spans="1:58" s="25" customFormat="1" x14ac:dyDescent="0.35">
      <c r="A631" s="18"/>
      <c r="B631" s="18"/>
      <c r="C631" s="143"/>
      <c r="D631" s="19"/>
      <c r="E631" s="20"/>
      <c r="F631" s="19"/>
      <c r="G631" s="19"/>
      <c r="H631" t="s">
        <v>4284</v>
      </c>
      <c r="I631" t="s">
        <v>4284</v>
      </c>
      <c r="J631" s="18"/>
      <c r="K631" s="18"/>
      <c r="L631" s="18"/>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row>
    <row r="632" spans="1:58" x14ac:dyDescent="0.35">
      <c r="A632" s="19" t="s">
        <v>93</v>
      </c>
      <c r="B632" s="26" t="s">
        <v>116</v>
      </c>
      <c r="C632" s="144" t="str">
        <f>IF(VLOOKUP(D632,Table16[[#All],[Player]:[2024 Card Info]],7,FALSE)&lt;&gt;"",VLOOKUP(D632,Table16[[#All],[Player]:[2024 Card Info]],7,FALSE),"")</f>
        <v>0-0 250</v>
      </c>
      <c r="D632" s="19" t="s">
        <v>1463</v>
      </c>
      <c r="E632" s="27">
        <v>37335</v>
      </c>
      <c r="F632" s="28" t="s">
        <v>1464</v>
      </c>
      <c r="G632" s="28" t="s">
        <v>805</v>
      </c>
      <c r="H632" s="26" t="s">
        <v>93</v>
      </c>
      <c r="I632" s="26" t="s">
        <v>1465</v>
      </c>
    </row>
    <row r="633" spans="1:58" ht="12.75" customHeight="1" x14ac:dyDescent="0.35">
      <c r="A633" s="18" t="s">
        <v>93</v>
      </c>
      <c r="B633" s="18" t="s">
        <v>860</v>
      </c>
      <c r="C633" s="143" t="str">
        <f>IF(VLOOKUP(D633,Table16[[#All],[Player]:[2024 Card Info]],7,FALSE)&lt;&gt;"",VLOOKUP(D633,Table16[[#All],[Player]:[2024 Card Info]],7,FALSE),"")</f>
        <v>0-0 32</v>
      </c>
      <c r="D633" s="19" t="s">
        <v>1471</v>
      </c>
      <c r="E633" s="20">
        <v>35122</v>
      </c>
      <c r="F633" s="26" t="s">
        <v>114</v>
      </c>
      <c r="G633" s="30" t="s">
        <v>141</v>
      </c>
      <c r="H633" s="26" t="s">
        <v>93</v>
      </c>
      <c r="I633" s="26" t="s">
        <v>820</v>
      </c>
      <c r="J633" s="18" t="s">
        <v>169</v>
      </c>
      <c r="K633" s="18"/>
      <c r="L633" s="18"/>
      <c r="M633" s="19" t="s">
        <v>1472</v>
      </c>
      <c r="N633" s="19" t="s">
        <v>954</v>
      </c>
      <c r="O633" s="19" t="s">
        <v>460</v>
      </c>
      <c r="P633" s="30" t="s">
        <v>1473</v>
      </c>
      <c r="Q633" s="19"/>
      <c r="R633" s="19"/>
      <c r="S633" s="30"/>
      <c r="T633" s="19"/>
      <c r="U633" s="19"/>
      <c r="V633" s="30"/>
      <c r="W633" s="19"/>
      <c r="X633" s="19"/>
      <c r="Y633" s="30"/>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row>
    <row r="634" spans="1:58" x14ac:dyDescent="0.35">
      <c r="A634" t="s">
        <v>93</v>
      </c>
      <c r="B634" t="s">
        <v>1124</v>
      </c>
      <c r="C634" s="143" t="str">
        <f>IF(VLOOKUP(D634,Table16[[#All],[Player]:[2024 Card Info]],7,FALSE)&lt;&gt;"",VLOOKUP(D634,Table16[[#All],[Player]:[2024 Card Info]],7,FALSE),"")</f>
        <v>0-4 13</v>
      </c>
      <c r="D634" t="s">
        <v>3710</v>
      </c>
      <c r="E634" s="40">
        <v>37432</v>
      </c>
      <c r="F634" t="s">
        <v>3960</v>
      </c>
      <c r="G634" s="19" t="s">
        <v>5380</v>
      </c>
      <c r="H634" t="str">
        <f>IF(ISBLANK(VLOOKUP(TRIM(D634),ALL_SOMIFA!$A$1:$V$2737,8,FALSE)),"",IF(ISERROR(VLOOKUP(TRIM(D634),ALL_SOMIFA!$A$1:$V$2737,8,FALSE))," ",VLOOKUP(TRIM(D634),ALL_SOMIFA!$A$1:$V$2737,8,FALSE)))</f>
        <v/>
      </c>
      <c r="I634" t="str">
        <f>IF(ISBLANK(VLOOKUP(TRIM(D634),ALL_SOMIFA!$A$1:$V$2737,9,FALSE)),"",IF(ISERROR(VLOOKUP(TRIM(D634),ALL_SOMIFA!$A$1:$V$2737,9,FALSE))," ",VLOOKUP(TRIM(D634),ALL_SOMIFA!$A$1:$V$2737,9,FALSE)))</f>
        <v/>
      </c>
      <c r="J634" t="str">
        <f>IF(ISBLANK(VLOOKUP(TRIM(D634),ALL_SOMIFA!$A$1:$V$2737,10,FALSE)),"",IF(ISERROR(VLOOKUP(TRIM(D634),ALL_SOMIFA!$A$1:$V$2737,10,FALSE))," ",VLOOKUP(TRIM(D634),ALL_SOMIFA!$A$1:$V$2737,10,FALSE)))</f>
        <v/>
      </c>
      <c r="K634" t="str">
        <f>IF(ISBLANK(VLOOKUP(TRIM(D634),ALL_SOMIFA!$A$1:$V$2737,11,FALSE)),"",IF(ISERROR(VLOOKUP(TRIM(D634),ALL_SOMIFA!$A$1:$V$2737,11,FALSE))," ",VLOOKUP(TRIM(D634),ALL_SOMIFA!$A$1:$V$2737,11,FALSE)))</f>
        <v/>
      </c>
      <c r="L634" t="str">
        <f>IF(ISBLANK(VLOOKUP(TRIM(D634),ALL_SOMIFA!$A$1:$V$2737,12,FALSE)),"",IF(ISERROR(VLOOKUP(TRIM(D634),ALL_SOMIFA!$A$1:$V$2737,12,FALSE))," ",VLOOKUP(TRIM(D634),ALL_SOMIFA!$A$1:$V$2737,12,FALSE)))</f>
        <v/>
      </c>
      <c r="M634" t="str">
        <f>IF(ISBLANK(VLOOKUP(TRIM(D634),ALL_SOMIFA!$A$1:$V$2737,13,FALSE)),"",IF(ISERROR(VLOOKUP(TRIM(D634),ALL_SOMIFA!$A$1:$V$2737,13,FALSE))," ",VLOOKUP(TRIM(D634),ALL_SOMIFA!$A$1:$V$2737,13,FALSE)))</f>
        <v/>
      </c>
      <c r="N634" t="str">
        <f>IF(ISBLANK(VLOOKUP(TRIM(D634),ALL_SOMIFA!$A$1:$V$2737,14,FALSE)),"",IF(ISERROR(VLOOKUP(TRIM(D634),ALL_SOMIFA!$A$1:$V$2737,14,FALSE))," ",VLOOKUP(TRIM(D634),ALL_SOMIFA!$A$1:$V$2737,14,FALSE)))</f>
        <v/>
      </c>
      <c r="O634" t="str">
        <f>IF(ISBLANK(VLOOKUP(TRIM(D634),ALL_SOMIFA!$A$1:$V$2737,15,FALSE)),"",IF(ISERROR(VLOOKUP(TRIM(D634),ALL_SOMIFA!$A$1:$V$2737,15,FALSE))," ",VLOOKUP(TRIM(D634),ALL_SOMIFA!$A$1:$V$2737,15,FALSE)))</f>
        <v/>
      </c>
      <c r="P634" t="str">
        <f>IF(ISBLANK(VLOOKUP(TRIM(D634),ALL_SOMIFA!$A$1:$V$2737,16,FALSE)),"",IF(ISERROR(VLOOKUP(TRIM(D634),ALL_SOMIFA!$A$1:$V$2737,16,FALSE))," ",VLOOKUP(TRIM(D634),ALL_SOMIFA!$A$1:$V$2737,16,FALSE)))</f>
        <v/>
      </c>
      <c r="Q634" t="str">
        <f>IF(ISBLANK(VLOOKUP(TRIM(D634),ALL_SOMIFA!$A$1:$V$2737,17,FALSE)),"",IF(ISERROR(VLOOKUP(TRIM(D634),ALL_SOMIFA!$A$1:$V$2737,17,FALSE))," ",VLOOKUP(TRIM(D634),ALL_SOMIFA!$A$1:$V$2737,17,FALSE)))</f>
        <v/>
      </c>
      <c r="R634" t="str">
        <f>IF(ISBLANK(VLOOKUP(TRIM(D634),ALL_SOMIFA!$A$1:$V$2737,18,FALSE)),"",IF(ISERROR(VLOOKUP(TRIM(D634),ALL_SOMIFA!$A$1:$V$2737,18,FALSE))," ",VLOOKUP(TRIM(D634),ALL_SOMIFA!$A$1:$V$2737,18,FALSE)))</f>
        <v/>
      </c>
      <c r="S634" t="str">
        <f>IF(ISBLANK(VLOOKUP(TRIM(D634),ALL_SOMIFA!$A$1:$V$2737,19,FALSE)),"",IF(ISERROR(VLOOKUP(TRIM(D634),ALL_SOMIFA!$A$1:$V$2737,19,FALSE))," ",VLOOKUP(TRIM(D634),ALL_SOMIFA!$A$1:$V$2737,19,FALSE)))</f>
        <v/>
      </c>
      <c r="T634" t="str">
        <f>IF(ISBLANK(VLOOKUP(TRIM(D634),ALL_SOMIFA!$A$1:$V$2737,20,FALSE)),"",IF(ISERROR(VLOOKUP(TRIM(D634),ALL_SOMIFA!$A$1:$V$2737,20,FALSE))," ",VLOOKUP(TRIM(D634),ALL_SOMIFA!$A$1:$V$2737,20,FALSE)))</f>
        <v/>
      </c>
      <c r="U634" t="str">
        <f>IF(ISBLANK(VLOOKUP(TRIM(D634),ALL_SOMIFA!$A$1:$V$2737,21,FALSE)),"",IF(ISERROR(VLOOKUP(TRIM(D634),ALL_SOMIFA!$A$1:$V$2737,21,FALSE))," ",VLOOKUP(TRIM(D634),ALL_SOMIFA!$A$1:$V$2737,21,FALSE)))</f>
        <v/>
      </c>
      <c r="V634" t="str">
        <f>IF(ISBLANK(VLOOKUP(TRIM(D634),ALL_SOMIFA!$A$1:$V$2737,22,FALSE)),"",IF(ISERROR(VLOOKUP(TRIM(D634),ALL_SOMIFA!$A$1:$V$2737,22,FALSE))," ",VLOOKUP(TRIM(D634),ALL_SOMIFA!$A$1:$V$2737,22,FALSE)))</f>
        <v/>
      </c>
    </row>
    <row r="635" spans="1:58" x14ac:dyDescent="0.35">
      <c r="A635" s="18"/>
      <c r="B635" s="18"/>
      <c r="C635" s="143"/>
      <c r="D635" s="19"/>
      <c r="E635" s="20"/>
      <c r="F635" s="19"/>
      <c r="G635" s="19"/>
      <c r="H635" t="s">
        <v>4284</v>
      </c>
      <c r="I635" t="s">
        <v>4284</v>
      </c>
      <c r="J635" s="18"/>
      <c r="K635" s="18"/>
      <c r="L635" s="18"/>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row>
    <row r="636" spans="1:58" ht="12.75" customHeight="1" x14ac:dyDescent="0.35">
      <c r="A636" s="19" t="s">
        <v>3521</v>
      </c>
      <c r="B636" s="26" t="s">
        <v>1315</v>
      </c>
      <c r="C636" s="144" t="str">
        <f>IF(VLOOKUP(D636,Table16[[#All],[Player]:[2024 Card Info]],7,FALSE)&lt;&gt;"",VLOOKUP(D636,Table16[[#All],[Player]:[2024 Card Info]],7,FALSE),"")</f>
        <v>6-6-4</v>
      </c>
      <c r="D636" s="19" t="s">
        <v>1478</v>
      </c>
      <c r="E636" s="27">
        <v>37301</v>
      </c>
      <c r="F636" s="28" t="s">
        <v>1479</v>
      </c>
      <c r="G636" s="28" t="s">
        <v>200</v>
      </c>
      <c r="H636" s="26" t="s">
        <v>132</v>
      </c>
      <c r="I636" s="26"/>
      <c r="J636" s="25"/>
      <c r="K636" s="25"/>
      <c r="L636" s="25"/>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c r="AQ636" s="25"/>
      <c r="AR636" s="25"/>
      <c r="AS636" s="25"/>
      <c r="AT636" s="25"/>
      <c r="AU636" s="25"/>
      <c r="AV636" s="25"/>
      <c r="AW636" s="25"/>
      <c r="AX636" s="25"/>
      <c r="AY636" s="25"/>
      <c r="AZ636" s="25"/>
      <c r="BA636" s="25"/>
      <c r="BB636" s="25"/>
      <c r="BC636" s="25"/>
      <c r="BD636" s="25"/>
      <c r="BE636" s="25"/>
      <c r="BF636" s="25"/>
    </row>
    <row r="637" spans="1:58" x14ac:dyDescent="0.35">
      <c r="A637" s="18" t="s">
        <v>127</v>
      </c>
      <c r="B637" s="18" t="s">
        <v>193</v>
      </c>
      <c r="C637" s="143" t="str">
        <f>IF(VLOOKUP(D637,Table16[[#All],[Player]:[2024 Card Info]],7,FALSE)&lt;&gt;"",VLOOKUP(D637,Table16[[#All],[Player]:[2024 Card Info]],7,FALSE),"")</f>
        <v>4-4-5</v>
      </c>
      <c r="D637" s="26" t="s">
        <v>1481</v>
      </c>
      <c r="E637" s="27">
        <v>36432</v>
      </c>
      <c r="F637" s="26" t="s">
        <v>661</v>
      </c>
      <c r="G637" s="26" t="s">
        <v>241</v>
      </c>
      <c r="H637" s="26" t="s">
        <v>122</v>
      </c>
      <c r="I637" s="26"/>
      <c r="J637" s="18" t="s">
        <v>132</v>
      </c>
      <c r="K637" s="18" t="s">
        <v>195</v>
      </c>
      <c r="L637" s="18"/>
      <c r="M637" s="19"/>
      <c r="N637" s="27"/>
      <c r="O637" s="27"/>
      <c r="P637" s="27"/>
      <c r="Q637" s="27"/>
      <c r="R637" s="29"/>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c r="AQ637" s="25"/>
      <c r="AR637" s="25"/>
      <c r="AS637" s="25"/>
      <c r="AT637" s="25"/>
      <c r="AU637" s="25"/>
      <c r="AV637" s="25"/>
      <c r="AW637" s="25"/>
      <c r="AX637" s="25"/>
      <c r="AY637" s="25"/>
      <c r="AZ637" s="25"/>
      <c r="BA637" s="25"/>
      <c r="BB637" s="25"/>
      <c r="BC637" s="25"/>
      <c r="BD637" s="25"/>
      <c r="BE637" s="25"/>
      <c r="BF637" s="25"/>
    </row>
    <row r="638" spans="1:58" x14ac:dyDescent="0.35">
      <c r="A638" s="19" t="s">
        <v>3521</v>
      </c>
      <c r="B638" s="26" t="s">
        <v>916</v>
      </c>
      <c r="C638" s="144" t="str">
        <f>IF(VLOOKUP(D638,Table16[[#All],[Player]:[2024 Card Info]],7,FALSE)&lt;&gt;"",VLOOKUP(D638,Table16[[#All],[Player]:[2024 Card Info]],7,FALSE),"")</f>
        <v>4-3-3</v>
      </c>
      <c r="D638" s="19" t="s">
        <v>1480</v>
      </c>
      <c r="E638" s="27">
        <v>37159</v>
      </c>
      <c r="F638" s="28" t="s">
        <v>98</v>
      </c>
      <c r="G638" s="28" t="s">
        <v>88</v>
      </c>
      <c r="H638" s="26" t="s">
        <v>132</v>
      </c>
      <c r="I638" s="26"/>
    </row>
    <row r="639" spans="1:58" x14ac:dyDescent="0.35">
      <c r="A639" s="18" t="s">
        <v>3521</v>
      </c>
      <c r="B639" s="18" t="s">
        <v>193</v>
      </c>
      <c r="C639" s="143" t="str">
        <f>IF(VLOOKUP(D639,Table16[[#All],[Player]:[2024 Card Info]],7,FALSE)&lt;&gt;"",VLOOKUP(D639,Table16[[#All],[Player]:[2024 Card Info]],7,FALSE),"")</f>
        <v>4-3-3</v>
      </c>
      <c r="D639" s="19" t="s">
        <v>1482</v>
      </c>
      <c r="E639" s="20">
        <v>34113</v>
      </c>
      <c r="F639" s="19" t="s">
        <v>1483</v>
      </c>
      <c r="G639" s="19" t="s">
        <v>266</v>
      </c>
      <c r="H639" s="26" t="s">
        <v>132</v>
      </c>
      <c r="I639" s="26"/>
      <c r="J639" s="18" t="s">
        <v>132</v>
      </c>
      <c r="K639" s="18" t="s">
        <v>85</v>
      </c>
      <c r="L639" s="18"/>
      <c r="M639" s="19"/>
      <c r="N639" s="19" t="s">
        <v>127</v>
      </c>
      <c r="O639" s="19" t="s">
        <v>471</v>
      </c>
      <c r="P639" s="19" t="s">
        <v>79</v>
      </c>
      <c r="Q639" s="19" t="s">
        <v>122</v>
      </c>
      <c r="R639" s="19" t="s">
        <v>151</v>
      </c>
      <c r="S639" s="19"/>
      <c r="T639" s="19" t="s">
        <v>122</v>
      </c>
      <c r="U639" s="19" t="s">
        <v>151</v>
      </c>
      <c r="V639" s="19">
        <v>0</v>
      </c>
      <c r="W639" s="19" t="s">
        <v>132</v>
      </c>
      <c r="X639" s="19" t="s">
        <v>151</v>
      </c>
      <c r="Y639" s="19">
        <v>0</v>
      </c>
      <c r="Z639" s="19" t="s">
        <v>127</v>
      </c>
      <c r="AA639" s="19" t="s">
        <v>151</v>
      </c>
      <c r="AB639" s="19"/>
      <c r="AC639" s="19" t="s">
        <v>122</v>
      </c>
      <c r="AD639" s="19" t="s">
        <v>151</v>
      </c>
      <c r="AE639" s="19">
        <v>0</v>
      </c>
      <c r="AF639" s="19" t="s">
        <v>122</v>
      </c>
      <c r="AG639" s="19" t="s">
        <v>151</v>
      </c>
      <c r="AH639" s="19">
        <v>0</v>
      </c>
      <c r="AI639" s="19">
        <v>0</v>
      </c>
      <c r="AJ639" s="19">
        <v>0</v>
      </c>
      <c r="AK639" s="19">
        <v>0</v>
      </c>
      <c r="AL639" s="19">
        <v>0</v>
      </c>
      <c r="AM639" s="19">
        <v>0</v>
      </c>
      <c r="AN639" s="19">
        <v>0</v>
      </c>
      <c r="AO639" s="19">
        <v>0</v>
      </c>
      <c r="AP639" s="19">
        <v>0</v>
      </c>
      <c r="AQ639" s="19">
        <v>0</v>
      </c>
      <c r="AR639" s="19">
        <v>0</v>
      </c>
      <c r="AS639" s="19">
        <v>0</v>
      </c>
      <c r="AT639" s="19">
        <v>0</v>
      </c>
      <c r="AU639" s="19"/>
      <c r="AV639" s="19"/>
      <c r="AW639" s="19"/>
      <c r="AX639" s="19"/>
      <c r="AY639" s="19"/>
      <c r="AZ639" s="19"/>
      <c r="BA639" s="19"/>
      <c r="BB639" s="19"/>
      <c r="BC639" s="19"/>
      <c r="BD639" s="19"/>
      <c r="BE639" s="19"/>
      <c r="BF639" s="19"/>
    </row>
    <row r="640" spans="1:58" x14ac:dyDescent="0.35">
      <c r="A640" s="18"/>
      <c r="B640" s="18"/>
      <c r="C640" s="143"/>
      <c r="D640" s="19" t="s">
        <v>1484</v>
      </c>
      <c r="E640" s="20">
        <v>34792</v>
      </c>
      <c r="F640" s="19" t="s">
        <v>405</v>
      </c>
      <c r="G640" s="19" t="s">
        <v>486</v>
      </c>
      <c r="H640" t="s">
        <v>409</v>
      </c>
      <c r="I640"/>
      <c r="J640" s="18" t="s">
        <v>413</v>
      </c>
      <c r="K640" s="18" t="s">
        <v>96</v>
      </c>
      <c r="L640" s="18"/>
      <c r="M640" s="19"/>
      <c r="N640" s="19" t="s">
        <v>1485</v>
      </c>
      <c r="O640" s="19" t="s">
        <v>103</v>
      </c>
      <c r="P640" s="19" t="s">
        <v>79</v>
      </c>
      <c r="Q640" s="19" t="s">
        <v>1486</v>
      </c>
      <c r="R640" s="19" t="s">
        <v>103</v>
      </c>
      <c r="S640" s="19" t="s">
        <v>328</v>
      </c>
      <c r="T640" s="19" t="s">
        <v>415</v>
      </c>
      <c r="U640" s="19" t="s">
        <v>103</v>
      </c>
      <c r="V640" s="19">
        <v>0</v>
      </c>
      <c r="W640" s="19" t="s">
        <v>1487</v>
      </c>
      <c r="X640" s="19" t="s">
        <v>103</v>
      </c>
      <c r="Y640" s="19" t="s">
        <v>328</v>
      </c>
      <c r="Z640" s="19"/>
      <c r="AA640" s="19"/>
      <c r="AB640" s="19"/>
      <c r="AC640" s="19">
        <v>0</v>
      </c>
      <c r="AD640" s="19">
        <v>0</v>
      </c>
      <c r="AE640" s="19">
        <v>0</v>
      </c>
      <c r="AF640" s="19">
        <v>0</v>
      </c>
      <c r="AG640" s="19">
        <v>0</v>
      </c>
      <c r="AH640" s="19">
        <v>0</v>
      </c>
      <c r="AI640" s="19">
        <v>0</v>
      </c>
      <c r="AJ640" s="19">
        <v>0</v>
      </c>
      <c r="AK640" s="19">
        <v>0</v>
      </c>
      <c r="AL640" s="19">
        <v>0</v>
      </c>
      <c r="AM640" s="19">
        <v>0</v>
      </c>
      <c r="AN640" s="19">
        <v>0</v>
      </c>
      <c r="AO640" s="19">
        <v>0</v>
      </c>
      <c r="AP640" s="19">
        <v>0</v>
      </c>
      <c r="AQ640" s="19">
        <v>0</v>
      </c>
      <c r="AR640" s="19">
        <v>0</v>
      </c>
      <c r="AS640" s="19">
        <v>0</v>
      </c>
      <c r="AT640" s="19">
        <v>0</v>
      </c>
      <c r="AU640" s="19"/>
      <c r="AV640" s="19"/>
      <c r="AW640" s="19"/>
      <c r="AX640" s="19"/>
      <c r="AY640" s="19"/>
      <c r="AZ640" s="19"/>
      <c r="BA640" s="19"/>
      <c r="BB640" s="19"/>
      <c r="BC640" s="19"/>
      <c r="BD640" s="19"/>
      <c r="BE640" s="19"/>
      <c r="BF640" s="19"/>
    </row>
    <row r="641" spans="1:73" x14ac:dyDescent="0.35">
      <c r="A641" s="18"/>
      <c r="B641" s="18"/>
      <c r="C641" s="143"/>
      <c r="D641" s="19"/>
      <c r="E641" s="20"/>
      <c r="F641" s="19"/>
      <c r="G641" s="19"/>
      <c r="H641"/>
      <c r="I641"/>
      <c r="J641" s="18"/>
      <c r="K641" s="18"/>
      <c r="L641" s="18"/>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row>
    <row r="642" spans="1:73" s="25" customFormat="1" x14ac:dyDescent="0.35">
      <c r="A642" s="18" t="s">
        <v>150</v>
      </c>
      <c r="B642" s="18" t="s">
        <v>86</v>
      </c>
      <c r="C642" s="143" t="str">
        <f>IF(VLOOKUP(D642,Table16[[#All],[Player]:[2024 Card Info]],7,FALSE)&lt;&gt;"",VLOOKUP(D642,Table16[[#All],[Player]:[2024 Card Info]],7,FALSE),"")</f>
        <v>0-4 5-5-2</v>
      </c>
      <c r="D642" s="19" t="s">
        <v>1488</v>
      </c>
      <c r="E642" s="20">
        <v>35614</v>
      </c>
      <c r="F642" s="19" t="s">
        <v>1489</v>
      </c>
      <c r="G642" s="19" t="s">
        <v>1490</v>
      </c>
      <c r="H642" s="26" t="s">
        <v>153</v>
      </c>
      <c r="I642" s="26" t="s">
        <v>154</v>
      </c>
      <c r="J642" s="18" t="s">
        <v>147</v>
      </c>
      <c r="K642" s="18" t="s">
        <v>86</v>
      </c>
      <c r="L642" s="18" t="s">
        <v>426</v>
      </c>
      <c r="M642" s="19" t="s">
        <v>149</v>
      </c>
      <c r="N642" s="19" t="s">
        <v>153</v>
      </c>
      <c r="O642" s="19" t="s">
        <v>103</v>
      </c>
      <c r="P642" s="19" t="s">
        <v>492</v>
      </c>
      <c r="Q642" s="19" t="s">
        <v>147</v>
      </c>
      <c r="R642" s="19" t="s">
        <v>103</v>
      </c>
      <c r="S642" s="19" t="s">
        <v>166</v>
      </c>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row>
    <row r="643" spans="1:73" x14ac:dyDescent="0.35">
      <c r="A643" t="s">
        <v>1113</v>
      </c>
      <c r="B643" t="s">
        <v>3524</v>
      </c>
      <c r="C643" s="143" t="str">
        <f>IF(VLOOKUP(D643,Table16[[#All],[Player]:[2024 Card Info]],7,FALSE)&lt;&gt;"",VLOOKUP(D643,Table16[[#All],[Player]:[2024 Card Info]],7,FALSE),"")</f>
        <v>4-0  3-3-0</v>
      </c>
      <c r="D643" t="s">
        <v>3752</v>
      </c>
      <c r="E643" s="40">
        <v>36008</v>
      </c>
      <c r="F643" t="s">
        <v>387</v>
      </c>
      <c r="G643" s="102" t="s">
        <v>5146</v>
      </c>
      <c r="H643" t="str">
        <f>IF(ISBLANK(VLOOKUP(TRIM(D643),ALL_SOMIFA!$A$1:$V$2737,8,FALSE)),"",IF(ISERROR(VLOOKUP(TRIM(D643),ALL_SOMIFA!$A$1:$V$2737,8,FALSE))," ",VLOOKUP(TRIM(D643),ALL_SOMIFA!$A$1:$V$2737,8,FALSE)))</f>
        <v/>
      </c>
      <c r="I643" t="str">
        <f>IF(ISBLANK(VLOOKUP(TRIM(D643),ALL_SOMIFA!$A$1:$V$2737,9,FALSE)),"",IF(ISERROR(VLOOKUP(TRIM(D643),ALL_SOMIFA!$A$1:$V$2737,9,FALSE))," ",VLOOKUP(TRIM(D643),ALL_SOMIFA!$A$1:$V$2737,9,FALSE)))</f>
        <v/>
      </c>
      <c r="J643" t="str">
        <f>IF(ISBLANK(VLOOKUP(TRIM(D643),ALL_SOMIFA!$A$1:$V$2737,10,FALSE)),"",IF(ISERROR(VLOOKUP(TRIM(D643),ALL_SOMIFA!$A$1:$V$2737,10,FALSE))," ",VLOOKUP(TRIM(D643),ALL_SOMIFA!$A$1:$V$2737,10,FALSE)))</f>
        <v/>
      </c>
      <c r="K643" t="str">
        <f>IF(ISBLANK(VLOOKUP(TRIM(D643),ALL_SOMIFA!$A$1:$V$2737,11,FALSE)),"",IF(ISERROR(VLOOKUP(TRIM(D643),ALL_SOMIFA!$A$1:$V$2737,11,FALSE))," ",VLOOKUP(TRIM(D643),ALL_SOMIFA!$A$1:$V$2737,11,FALSE)))</f>
        <v/>
      </c>
      <c r="L643" t="str">
        <f>IF(ISBLANK(VLOOKUP(TRIM(D643),ALL_SOMIFA!$A$1:$V$2737,12,FALSE)),"",IF(ISERROR(VLOOKUP(TRIM(D643),ALL_SOMIFA!$A$1:$V$2737,12,FALSE))," ",VLOOKUP(TRIM(D643),ALL_SOMIFA!$A$1:$V$2737,12,FALSE)))</f>
        <v/>
      </c>
      <c r="M643" t="str">
        <f>IF(ISBLANK(VLOOKUP(TRIM(D643),ALL_SOMIFA!$A$1:$V$2737,13,FALSE)),"",IF(ISERROR(VLOOKUP(TRIM(D643),ALL_SOMIFA!$A$1:$V$2737,13,FALSE))," ",VLOOKUP(TRIM(D643),ALL_SOMIFA!$A$1:$V$2737,13,FALSE)))</f>
        <v/>
      </c>
      <c r="N643" t="str">
        <f>IF(ISBLANK(VLOOKUP(TRIM(D643),ALL_SOMIFA!$A$1:$V$2737,14,FALSE)),"",IF(ISERROR(VLOOKUP(TRIM(D643),ALL_SOMIFA!$A$1:$V$2737,14,FALSE))," ",VLOOKUP(TRIM(D643),ALL_SOMIFA!$A$1:$V$2737,14,FALSE)))</f>
        <v/>
      </c>
      <c r="O643" t="str">
        <f>IF(ISBLANK(VLOOKUP(TRIM(D643),ALL_SOMIFA!$A$1:$V$2737,15,FALSE)),"",IF(ISERROR(VLOOKUP(TRIM(D643),ALL_SOMIFA!$A$1:$V$2737,15,FALSE))," ",VLOOKUP(TRIM(D643),ALL_SOMIFA!$A$1:$V$2737,15,FALSE)))</f>
        <v/>
      </c>
      <c r="P643" t="str">
        <f>IF(ISBLANK(VLOOKUP(TRIM(D643),ALL_SOMIFA!$A$1:$V$2737,16,FALSE)),"",IF(ISERROR(VLOOKUP(TRIM(D643),ALL_SOMIFA!$A$1:$V$2737,16,FALSE))," ",VLOOKUP(TRIM(D643),ALL_SOMIFA!$A$1:$V$2737,16,FALSE)))</f>
        <v/>
      </c>
      <c r="Q643" t="str">
        <f>IF(ISBLANK(VLOOKUP(TRIM(D643),ALL_SOMIFA!$A$1:$V$2737,17,FALSE)),"",IF(ISERROR(VLOOKUP(TRIM(D643),ALL_SOMIFA!$A$1:$V$2737,17,FALSE))," ",VLOOKUP(TRIM(D643),ALL_SOMIFA!$A$1:$V$2737,17,FALSE)))</f>
        <v/>
      </c>
      <c r="R643" t="str">
        <f>IF(ISBLANK(VLOOKUP(TRIM(D643),ALL_SOMIFA!$A$1:$V$2737,18,FALSE)),"",IF(ISERROR(VLOOKUP(TRIM(D643),ALL_SOMIFA!$A$1:$V$2737,18,FALSE))," ",VLOOKUP(TRIM(D643),ALL_SOMIFA!$A$1:$V$2737,18,FALSE)))</f>
        <v/>
      </c>
      <c r="S643" t="str">
        <f>IF(ISBLANK(VLOOKUP(TRIM(D643),ALL_SOMIFA!$A$1:$V$2737,19,FALSE)),"",IF(ISERROR(VLOOKUP(TRIM(D643),ALL_SOMIFA!$A$1:$V$2737,19,FALSE))," ",VLOOKUP(TRIM(D643),ALL_SOMIFA!$A$1:$V$2737,19,FALSE)))</f>
        <v/>
      </c>
      <c r="T643" t="str">
        <f>IF(ISBLANK(VLOOKUP(TRIM(D643),ALL_SOMIFA!$A$1:$V$2737,20,FALSE)),"",IF(ISERROR(VLOOKUP(TRIM(D643),ALL_SOMIFA!$A$1:$V$2737,20,FALSE))," ",VLOOKUP(TRIM(D643),ALL_SOMIFA!$A$1:$V$2737,20,FALSE)))</f>
        <v/>
      </c>
      <c r="U643" t="str">
        <f>IF(ISBLANK(VLOOKUP(TRIM(D643),ALL_SOMIFA!$A$1:$V$2737,21,FALSE)),"",IF(ISERROR(VLOOKUP(TRIM(D643),ALL_SOMIFA!$A$1:$V$2737,21,FALSE))," ",VLOOKUP(TRIM(D643),ALL_SOMIFA!$A$1:$V$2737,21,FALSE)))</f>
        <v/>
      </c>
      <c r="V643" t="str">
        <f>IF(ISBLANK(VLOOKUP(TRIM(D643),ALL_SOMIFA!$A$1:$V$2737,22,FALSE)),"",IF(ISERROR(VLOOKUP(TRIM(D643),ALL_SOMIFA!$A$1:$V$2737,22,FALSE))," ",VLOOKUP(TRIM(D643),ALL_SOMIFA!$A$1:$V$2737,22,FALSE)))</f>
        <v/>
      </c>
    </row>
    <row r="644" spans="1:73" x14ac:dyDescent="0.35">
      <c r="A644" s="18"/>
      <c r="B644" s="18"/>
      <c r="C644" s="143"/>
      <c r="D644" s="19"/>
      <c r="E644" s="20"/>
      <c r="F644" s="19"/>
      <c r="G644" s="19"/>
      <c r="H644" t="s">
        <v>4284</v>
      </c>
      <c r="I644" t="s">
        <v>4284</v>
      </c>
      <c r="J644" s="18"/>
      <c r="K644" s="18"/>
      <c r="L644" s="18"/>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row>
    <row r="645" spans="1:73" x14ac:dyDescent="0.35">
      <c r="A645" s="18" t="s">
        <v>198</v>
      </c>
      <c r="B645" s="18" t="s">
        <v>1124</v>
      </c>
      <c r="C645" s="143" t="str">
        <f>IF(VLOOKUP(D645,Table16[[#All],[Player]:[2024 Card Info]],7,FALSE)&lt;&gt;"",VLOOKUP(D645,Table16[[#All],[Player]:[2024 Card Info]],7,FALSE),"")</f>
        <v>6-7</v>
      </c>
      <c r="D645" s="19" t="s">
        <v>1495</v>
      </c>
      <c r="E645" s="20">
        <v>35489</v>
      </c>
      <c r="F645" s="19" t="s">
        <v>1496</v>
      </c>
      <c r="G645" s="19" t="s">
        <v>125</v>
      </c>
      <c r="H645" s="26" t="s">
        <v>198</v>
      </c>
      <c r="I645" s="26" t="s">
        <v>207</v>
      </c>
      <c r="J645" s="18" t="s">
        <v>198</v>
      </c>
      <c r="K645" s="18" t="s">
        <v>94</v>
      </c>
      <c r="L645" s="18" t="s">
        <v>207</v>
      </c>
      <c r="M645" s="19" t="s">
        <v>440</v>
      </c>
      <c r="N645" s="19" t="s">
        <v>198</v>
      </c>
      <c r="O645" s="19" t="s">
        <v>1124</v>
      </c>
      <c r="P645" s="19" t="s">
        <v>760</v>
      </c>
      <c r="Q645" s="19" t="s">
        <v>198</v>
      </c>
      <c r="R645" s="19" t="s">
        <v>94</v>
      </c>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row>
    <row r="646" spans="1:73" s="25" customFormat="1" x14ac:dyDescent="0.35">
      <c r="A646" s="18" t="s">
        <v>205</v>
      </c>
      <c r="B646" s="18" t="s">
        <v>3524</v>
      </c>
      <c r="C646" s="143" t="str">
        <f>IF(VLOOKUP(D646,Table16[[#All],[Player]:[2024 Card Info]],7,FALSE)&lt;&gt;"",VLOOKUP(D646,Table16[[#All],[Player]:[2024 Card Info]],7,FALSE),"")</f>
        <v>5-7</v>
      </c>
      <c r="D646" s="26" t="s">
        <v>1502</v>
      </c>
      <c r="E646" s="27">
        <v>35990</v>
      </c>
      <c r="F646" s="26" t="s">
        <v>359</v>
      </c>
      <c r="G646" s="26" t="s">
        <v>219</v>
      </c>
      <c r="H646" s="26" t="s">
        <v>177</v>
      </c>
      <c r="I646" s="26" t="s">
        <v>178</v>
      </c>
      <c r="J646" s="18" t="s">
        <v>744</v>
      </c>
      <c r="K646" s="18" t="s">
        <v>229</v>
      </c>
      <c r="L646" s="18" t="s">
        <v>231</v>
      </c>
      <c r="M646" s="26" t="s">
        <v>231</v>
      </c>
      <c r="N646" s="27"/>
      <c r="O646" s="27"/>
      <c r="P646" s="27"/>
      <c r="Q646" s="27"/>
      <c r="R646" s="29"/>
    </row>
    <row r="647" spans="1:73" s="25" customFormat="1" x14ac:dyDescent="0.35">
      <c r="A647" s="18" t="s">
        <v>177</v>
      </c>
      <c r="B647" s="18" t="s">
        <v>3520</v>
      </c>
      <c r="C647" s="143" t="str">
        <f>IF(VLOOKUP(D647,Table16[[#All],[Player]:[2024 Card Info]],7,FALSE)&lt;&gt;"",VLOOKUP(D647,Table16[[#All],[Player]:[2024 Card Info]],7,FALSE),"")</f>
        <v>5-5</v>
      </c>
      <c r="D647" s="19" t="s">
        <v>1497</v>
      </c>
      <c r="E647" s="20">
        <v>35754</v>
      </c>
      <c r="F647" s="26" t="s">
        <v>108</v>
      </c>
      <c r="G647" s="30" t="s">
        <v>130</v>
      </c>
      <c r="H647" s="26" t="s">
        <v>205</v>
      </c>
      <c r="I647" s="26" t="s">
        <v>430</v>
      </c>
      <c r="J647" s="18" t="s">
        <v>177</v>
      </c>
      <c r="K647" s="18" t="s">
        <v>142</v>
      </c>
      <c r="L647" s="18" t="s">
        <v>178</v>
      </c>
      <c r="M647" s="19" t="s">
        <v>201</v>
      </c>
      <c r="N647" s="19" t="s">
        <v>177</v>
      </c>
      <c r="O647" s="19" t="s">
        <v>142</v>
      </c>
      <c r="P647" s="30" t="s">
        <v>231</v>
      </c>
      <c r="Q647" s="19"/>
      <c r="R647" s="19"/>
      <c r="S647" s="30"/>
      <c r="T647" s="19"/>
      <c r="U647" s="19"/>
      <c r="V647" s="30"/>
      <c r="W647" s="19"/>
      <c r="X647" s="19"/>
      <c r="Y647" s="30"/>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row>
    <row r="648" spans="1:73" x14ac:dyDescent="0.35">
      <c r="A648" s="18" t="s">
        <v>3559</v>
      </c>
      <c r="B648" s="18" t="s">
        <v>193</v>
      </c>
      <c r="C648" s="143" t="str">
        <f>IF(VLOOKUP(D648,Table16[[#All],[Player]:[2024 Card Info]],7,FALSE)&lt;&gt;"",VLOOKUP(D648,Table16[[#All],[Player]:[2024 Card Info]],7,FALSE),"")</f>
        <v>4-7</v>
      </c>
      <c r="D648" s="19" t="s">
        <v>2590</v>
      </c>
      <c r="E648" s="20">
        <v>34411</v>
      </c>
      <c r="F648" s="19" t="s">
        <v>2591</v>
      </c>
      <c r="G648" s="19" t="s">
        <v>541</v>
      </c>
      <c r="H648" s="26" t="s">
        <v>198</v>
      </c>
      <c r="I648" s="26" t="s">
        <v>201</v>
      </c>
      <c r="J648" s="18" t="s">
        <v>205</v>
      </c>
      <c r="K648" s="18" t="s">
        <v>195</v>
      </c>
      <c r="L648" s="18" t="s">
        <v>201</v>
      </c>
      <c r="M648" s="19"/>
      <c r="N648" s="19" t="s">
        <v>169</v>
      </c>
      <c r="O648" s="19"/>
      <c r="P648" s="19"/>
      <c r="Q648" s="19" t="s">
        <v>434</v>
      </c>
      <c r="R648" s="19" t="s">
        <v>195</v>
      </c>
      <c r="S648" s="19" t="s">
        <v>2087</v>
      </c>
      <c r="T648" s="19" t="s">
        <v>205</v>
      </c>
      <c r="U648" s="19" t="s">
        <v>195</v>
      </c>
      <c r="V648" s="19" t="s">
        <v>178</v>
      </c>
      <c r="W648" s="19" t="s">
        <v>205</v>
      </c>
      <c r="X648" s="19" t="s">
        <v>195</v>
      </c>
      <c r="Y648" s="19" t="s">
        <v>181</v>
      </c>
      <c r="Z648" s="19" t="s">
        <v>205</v>
      </c>
      <c r="AA648" s="19" t="s">
        <v>195</v>
      </c>
      <c r="AB648" s="19" t="s">
        <v>201</v>
      </c>
      <c r="AC648" s="19">
        <v>0</v>
      </c>
      <c r="AD648" s="19">
        <v>0</v>
      </c>
      <c r="AE648" s="19">
        <v>0</v>
      </c>
      <c r="AF648" s="19">
        <v>0</v>
      </c>
      <c r="AG648" s="19">
        <v>0</v>
      </c>
      <c r="AH648" s="19">
        <v>0</v>
      </c>
      <c r="AI648" s="19">
        <v>0</v>
      </c>
      <c r="AJ648" s="19">
        <v>0</v>
      </c>
      <c r="AK648" s="19">
        <v>0</v>
      </c>
      <c r="AL648" s="19">
        <v>0</v>
      </c>
      <c r="AM648" s="19">
        <v>0</v>
      </c>
      <c r="AN648" s="19">
        <v>0</v>
      </c>
      <c r="AO648" s="19">
        <v>0</v>
      </c>
      <c r="AP648" s="19">
        <v>0</v>
      </c>
      <c r="AQ648" s="19">
        <v>0</v>
      </c>
      <c r="AR648" s="19">
        <v>0</v>
      </c>
      <c r="AS648" s="19">
        <v>0</v>
      </c>
      <c r="AT648" s="19">
        <v>0</v>
      </c>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row>
    <row r="649" spans="1:73" s="25" customFormat="1" x14ac:dyDescent="0.35">
      <c r="A649" s="18" t="s">
        <v>192</v>
      </c>
      <c r="B649" s="18" t="s">
        <v>3517</v>
      </c>
      <c r="C649" s="143" t="str">
        <f>IF(VLOOKUP(D649,Table16[[#All],[Player]:[2024 Card Info]],7,FALSE)&lt;&gt;"",VLOOKUP(D649,Table16[[#All],[Player]:[2024 Card Info]],7,FALSE),"")</f>
        <v>4-5</v>
      </c>
      <c r="D649" s="19" t="s">
        <v>1886</v>
      </c>
      <c r="E649" s="20">
        <v>35367</v>
      </c>
      <c r="F649" s="26" t="s">
        <v>115</v>
      </c>
      <c r="G649" s="30" t="s">
        <v>965</v>
      </c>
      <c r="H649" s="26" t="s">
        <v>211</v>
      </c>
      <c r="I649" s="26" t="s">
        <v>185</v>
      </c>
      <c r="J649" s="18" t="s">
        <v>192</v>
      </c>
      <c r="K649" s="18" t="s">
        <v>195</v>
      </c>
      <c r="L649" s="18" t="s">
        <v>743</v>
      </c>
      <c r="M649" s="19" t="s">
        <v>208</v>
      </c>
      <c r="N649" s="19" t="s">
        <v>1887</v>
      </c>
      <c r="O649" s="19" t="s">
        <v>195</v>
      </c>
      <c r="P649" s="30" t="s">
        <v>855</v>
      </c>
      <c r="Q649" s="19"/>
      <c r="R649" s="19"/>
      <c r="S649" s="30"/>
      <c r="T649" s="19"/>
      <c r="U649" s="19"/>
      <c r="V649" s="30"/>
      <c r="W649" s="19"/>
      <c r="X649" s="19"/>
      <c r="Y649" s="30"/>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row>
    <row r="650" spans="1:73" s="25" customFormat="1" x14ac:dyDescent="0.35">
      <c r="A650" s="18" t="s">
        <v>2299</v>
      </c>
      <c r="B650" s="18" t="s">
        <v>3531</v>
      </c>
      <c r="C650" s="143" t="str">
        <f>IF(VLOOKUP(D650,Table16[[#All],[Player]:[2024 Card Info]],7,FALSE)&lt;&gt;"",VLOOKUP(D650,Table16[[#All],[Player]:[2024 Card Info]],7,FALSE),"")</f>
        <v>4-2/0-2</v>
      </c>
      <c r="D650" s="22" t="s">
        <v>1503</v>
      </c>
      <c r="E650" s="23">
        <v>36445</v>
      </c>
      <c r="F650" s="24" t="s">
        <v>83</v>
      </c>
      <c r="G650" s="22" t="s">
        <v>287</v>
      </c>
      <c r="H650" s="26" t="s">
        <v>198</v>
      </c>
      <c r="I650" s="26" t="s">
        <v>231</v>
      </c>
      <c r="J650" s="18" t="s">
        <v>220</v>
      </c>
      <c r="K650" s="18" t="s">
        <v>165</v>
      </c>
      <c r="L650" s="18" t="s">
        <v>231</v>
      </c>
      <c r="BG650"/>
      <c r="BH650"/>
      <c r="BI650"/>
      <c r="BJ650"/>
      <c r="BK650"/>
      <c r="BL650"/>
      <c r="BM650"/>
      <c r="BN650"/>
      <c r="BO650"/>
      <c r="BP650"/>
      <c r="BQ650"/>
      <c r="BR650"/>
      <c r="BS650"/>
      <c r="BT650"/>
      <c r="BU650"/>
    </row>
    <row r="651" spans="1:73" x14ac:dyDescent="0.35">
      <c r="A651" t="s">
        <v>177</v>
      </c>
      <c r="B651" t="s">
        <v>81</v>
      </c>
      <c r="C651" s="143" t="str">
        <f>IF(VLOOKUP(D651,Table16[[#All],[Player]:[2024 Card Info]],7,FALSE)&lt;&gt;"",VLOOKUP(D651,Table16[[#All],[Player]:[2024 Card Info]],7,FALSE),"")</f>
        <v>0-2</v>
      </c>
      <c r="D651" t="s">
        <v>3738</v>
      </c>
      <c r="E651" s="40">
        <v>36304</v>
      </c>
      <c r="F651" t="s">
        <v>160</v>
      </c>
      <c r="G651" s="19" t="s">
        <v>5367</v>
      </c>
      <c r="H651" t="str">
        <f>IF(ISBLANK(VLOOKUP(TRIM(D651),ALL_SOMIFA!$A$1:$V$2737,8,FALSE)),"",IF(ISERROR(VLOOKUP(TRIM(D651),ALL_SOMIFA!$A$1:$V$2737,8,FALSE))," ",VLOOKUP(TRIM(D651),ALL_SOMIFA!$A$1:$V$2737,8,FALSE)))</f>
        <v/>
      </c>
      <c r="I651" t="str">
        <f>IF(ISBLANK(VLOOKUP(TRIM(D651),ALL_SOMIFA!$A$1:$V$2737,9,FALSE)),"",IF(ISERROR(VLOOKUP(TRIM(D651),ALL_SOMIFA!$A$1:$V$2737,9,FALSE))," ",VLOOKUP(TRIM(D651),ALL_SOMIFA!$A$1:$V$2737,9,FALSE)))</f>
        <v/>
      </c>
      <c r="J651" t="str">
        <f>IF(ISBLANK(VLOOKUP(TRIM(D651),ALL_SOMIFA!$A$1:$V$2737,10,FALSE)),"",IF(ISERROR(VLOOKUP(TRIM(D651),ALL_SOMIFA!$A$1:$V$2737,10,FALSE))," ",VLOOKUP(TRIM(D651),ALL_SOMIFA!$A$1:$V$2737,10,FALSE)))</f>
        <v/>
      </c>
      <c r="K651" t="str">
        <f>IF(ISBLANK(VLOOKUP(TRIM(D651),ALL_SOMIFA!$A$1:$V$2737,11,FALSE)),"",IF(ISERROR(VLOOKUP(TRIM(D651),ALL_SOMIFA!$A$1:$V$2737,11,FALSE))," ",VLOOKUP(TRIM(D651),ALL_SOMIFA!$A$1:$V$2737,11,FALSE)))</f>
        <v/>
      </c>
      <c r="L651" t="str">
        <f>IF(ISBLANK(VLOOKUP(TRIM(D651),ALL_SOMIFA!$A$1:$V$2737,12,FALSE)),"",IF(ISERROR(VLOOKUP(TRIM(D651),ALL_SOMIFA!$A$1:$V$2737,12,FALSE))," ",VLOOKUP(TRIM(D651),ALL_SOMIFA!$A$1:$V$2737,12,FALSE)))</f>
        <v/>
      </c>
      <c r="M651" t="str">
        <f>IF(ISBLANK(VLOOKUP(TRIM(D651),ALL_SOMIFA!$A$1:$V$2737,13,FALSE)),"",IF(ISERROR(VLOOKUP(TRIM(D651),ALL_SOMIFA!$A$1:$V$2737,13,FALSE))," ",VLOOKUP(TRIM(D651),ALL_SOMIFA!$A$1:$V$2737,13,FALSE)))</f>
        <v/>
      </c>
      <c r="N651" t="str">
        <f>IF(ISBLANK(VLOOKUP(TRIM(D651),ALL_SOMIFA!$A$1:$V$2737,14,FALSE)),"",IF(ISERROR(VLOOKUP(TRIM(D651),ALL_SOMIFA!$A$1:$V$2737,14,FALSE))," ",VLOOKUP(TRIM(D651),ALL_SOMIFA!$A$1:$V$2737,14,FALSE)))</f>
        <v/>
      </c>
      <c r="O651" t="str">
        <f>IF(ISBLANK(VLOOKUP(TRIM(D651),ALL_SOMIFA!$A$1:$V$2737,15,FALSE)),"",IF(ISERROR(VLOOKUP(TRIM(D651),ALL_SOMIFA!$A$1:$V$2737,15,FALSE))," ",VLOOKUP(TRIM(D651),ALL_SOMIFA!$A$1:$V$2737,15,FALSE)))</f>
        <v/>
      </c>
      <c r="P651" t="str">
        <f>IF(ISBLANK(VLOOKUP(TRIM(D651),ALL_SOMIFA!$A$1:$V$2737,16,FALSE)),"",IF(ISERROR(VLOOKUP(TRIM(D651),ALL_SOMIFA!$A$1:$V$2737,16,FALSE))," ",VLOOKUP(TRIM(D651),ALL_SOMIFA!$A$1:$V$2737,16,FALSE)))</f>
        <v/>
      </c>
      <c r="Q651" t="str">
        <f>IF(ISBLANK(VLOOKUP(TRIM(D651),ALL_SOMIFA!$A$1:$V$2737,17,FALSE)),"",IF(ISERROR(VLOOKUP(TRIM(D651),ALL_SOMIFA!$A$1:$V$2737,17,FALSE))," ",VLOOKUP(TRIM(D651),ALL_SOMIFA!$A$1:$V$2737,17,FALSE)))</f>
        <v/>
      </c>
      <c r="R651" t="str">
        <f>IF(ISBLANK(VLOOKUP(TRIM(D651),ALL_SOMIFA!$A$1:$V$2737,18,FALSE)),"",IF(ISERROR(VLOOKUP(TRIM(D651),ALL_SOMIFA!$A$1:$V$2737,18,FALSE))," ",VLOOKUP(TRIM(D651),ALL_SOMIFA!$A$1:$V$2737,18,FALSE)))</f>
        <v/>
      </c>
      <c r="S651" t="str">
        <f>IF(ISBLANK(VLOOKUP(TRIM(D651),ALL_SOMIFA!$A$1:$V$2737,19,FALSE)),"",IF(ISERROR(VLOOKUP(TRIM(D651),ALL_SOMIFA!$A$1:$V$2737,19,FALSE))," ",VLOOKUP(TRIM(D651),ALL_SOMIFA!$A$1:$V$2737,19,FALSE)))</f>
        <v/>
      </c>
      <c r="T651" t="str">
        <f>IF(ISBLANK(VLOOKUP(TRIM(D651),ALL_SOMIFA!$A$1:$V$2737,20,FALSE)),"",IF(ISERROR(VLOOKUP(TRIM(D651),ALL_SOMIFA!$A$1:$V$2737,20,FALSE))," ",VLOOKUP(TRIM(D651),ALL_SOMIFA!$A$1:$V$2737,20,FALSE)))</f>
        <v/>
      </c>
      <c r="U651" t="str">
        <f>IF(ISBLANK(VLOOKUP(TRIM(D651),ALL_SOMIFA!$A$1:$V$2737,21,FALSE)),"",IF(ISERROR(VLOOKUP(TRIM(D651),ALL_SOMIFA!$A$1:$V$2737,21,FALSE))," ",VLOOKUP(TRIM(D651),ALL_SOMIFA!$A$1:$V$2737,21,FALSE)))</f>
        <v/>
      </c>
      <c r="V651" t="str">
        <f>IF(ISBLANK(VLOOKUP(TRIM(D651),ALL_SOMIFA!$A$1:$V$2737,22,FALSE)),"",IF(ISERROR(VLOOKUP(TRIM(D651),ALL_SOMIFA!$A$1:$V$2737,22,FALSE))," ",VLOOKUP(TRIM(D651),ALL_SOMIFA!$A$1:$V$2737,22,FALSE)))</f>
        <v/>
      </c>
    </row>
    <row r="652" spans="1:73" s="25" customFormat="1" x14ac:dyDescent="0.35">
      <c r="A652" s="31" t="s">
        <v>461</v>
      </c>
      <c r="B652" s="32" t="s">
        <v>3531</v>
      </c>
      <c r="C652" s="144" t="str">
        <f>IF(VLOOKUP(D652,Table16[[#All],[Player]:[2024 Card Info]],7,FALSE)&lt;&gt;"",VLOOKUP(D652,Table16[[#All],[Player]:[2024 Card Info]],7,FALSE),"")</f>
        <v>0-0</v>
      </c>
      <c r="D652" s="19" t="s">
        <v>1505</v>
      </c>
      <c r="E652" s="27">
        <v>36376</v>
      </c>
      <c r="F652" s="28" t="s">
        <v>279</v>
      </c>
      <c r="G652" s="28" t="s">
        <v>230</v>
      </c>
      <c r="H652" s="26" t="s">
        <v>205</v>
      </c>
      <c r="I652" s="26" t="s">
        <v>231</v>
      </c>
      <c r="J652" s="33"/>
      <c r="K652" s="33"/>
      <c r="L652" s="33"/>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row>
    <row r="653" spans="1:73" x14ac:dyDescent="0.35">
      <c r="A653" s="18"/>
      <c r="B653" s="18"/>
      <c r="C653" s="143"/>
      <c r="D653" s="19"/>
      <c r="E653" s="20"/>
      <c r="F653" s="19"/>
      <c r="G653" s="19"/>
      <c r="H653" t="s">
        <v>4284</v>
      </c>
      <c r="I653" t="s">
        <v>4284</v>
      </c>
      <c r="J653" s="18"/>
      <c r="K653" s="18"/>
      <c r="L653" s="18"/>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row>
    <row r="654" spans="1:73" s="19" customFormat="1" x14ac:dyDescent="0.35">
      <c r="A654" s="21" t="s">
        <v>253</v>
      </c>
      <c r="B654" s="21" t="s">
        <v>285</v>
      </c>
      <c r="C654" s="143" t="str">
        <f>IF(VLOOKUP(D654,Table16[[#All],[Player]:[2024 Card Info]],7,FALSE)&lt;&gt;"",VLOOKUP(D654,Table16[[#All],[Player]:[2024 Card Info]],7,FALSE),"")</f>
        <v>6-8</v>
      </c>
      <c r="D654" s="19" t="s">
        <v>871</v>
      </c>
      <c r="E654" s="20">
        <v>32634</v>
      </c>
      <c r="F654" s="19" t="s">
        <v>872</v>
      </c>
      <c r="G654" s="19" t="s">
        <v>873</v>
      </c>
      <c r="H654" s="26" t="s">
        <v>258</v>
      </c>
      <c r="I654" s="26" t="s">
        <v>216</v>
      </c>
      <c r="J654" s="21" t="s">
        <v>253</v>
      </c>
      <c r="K654" s="21" t="s">
        <v>158</v>
      </c>
      <c r="L654" s="21" t="s">
        <v>874</v>
      </c>
      <c r="M654" s="19" t="s">
        <v>874</v>
      </c>
      <c r="N654" s="19" t="s">
        <v>253</v>
      </c>
      <c r="O654" s="19" t="s">
        <v>285</v>
      </c>
      <c r="P654" s="19" t="s">
        <v>875</v>
      </c>
      <c r="Q654" s="19" t="s">
        <v>253</v>
      </c>
      <c r="R654" s="19" t="s">
        <v>158</v>
      </c>
      <c r="S654" s="19" t="s">
        <v>876</v>
      </c>
      <c r="T654" s="19" t="s">
        <v>242</v>
      </c>
      <c r="U654" s="19" t="s">
        <v>158</v>
      </c>
      <c r="V654" s="19" t="s">
        <v>877</v>
      </c>
      <c r="W654" s="19" t="s">
        <v>242</v>
      </c>
      <c r="X654" s="19" t="s">
        <v>158</v>
      </c>
      <c r="Y654" s="19" t="s">
        <v>878</v>
      </c>
      <c r="Z654" s="19" t="s">
        <v>242</v>
      </c>
      <c r="AA654" s="19" t="s">
        <v>158</v>
      </c>
      <c r="AB654" s="19" t="s">
        <v>208</v>
      </c>
      <c r="AC654" s="19" t="s">
        <v>242</v>
      </c>
      <c r="AD654" s="19" t="s">
        <v>158</v>
      </c>
      <c r="AE654" s="19" t="s">
        <v>181</v>
      </c>
      <c r="AF654" s="19" t="s">
        <v>242</v>
      </c>
      <c r="AG654" s="19" t="s">
        <v>158</v>
      </c>
      <c r="AH654" s="19" t="s">
        <v>181</v>
      </c>
      <c r="AI654" s="19" t="s">
        <v>242</v>
      </c>
      <c r="AJ654" s="19" t="s">
        <v>158</v>
      </c>
      <c r="AK654" s="19" t="s">
        <v>877</v>
      </c>
      <c r="AL654" s="19" t="s">
        <v>273</v>
      </c>
      <c r="AM654" s="19" t="s">
        <v>158</v>
      </c>
      <c r="AN654" s="19" t="s">
        <v>185</v>
      </c>
      <c r="AO654" s="19" t="s">
        <v>273</v>
      </c>
      <c r="AP654" s="19" t="s">
        <v>158</v>
      </c>
      <c r="AQ654" s="19" t="s">
        <v>186</v>
      </c>
      <c r="AR654" s="19">
        <v>0</v>
      </c>
      <c r="AS654" s="19">
        <v>0</v>
      </c>
      <c r="AT654" s="19">
        <v>0</v>
      </c>
    </row>
    <row r="655" spans="1:73" x14ac:dyDescent="0.35">
      <c r="A655" s="18" t="s">
        <v>243</v>
      </c>
      <c r="B655" s="18" t="s">
        <v>193</v>
      </c>
      <c r="C655" s="143" t="str">
        <f>IF(VLOOKUP(D655,Table16[[#All],[Player]:[2024 Card Info]],7,FALSE)&lt;&gt;"",VLOOKUP(D655,Table16[[#All],[Player]:[2024 Card Info]],7,FALSE),"")</f>
        <v>5-1</v>
      </c>
      <c r="D655" s="22" t="s">
        <v>1511</v>
      </c>
      <c r="E655" s="23">
        <v>36448</v>
      </c>
      <c r="F655" s="24" t="s">
        <v>171</v>
      </c>
      <c r="G655" s="22" t="s">
        <v>171</v>
      </c>
      <c r="H655" s="26" t="s">
        <v>243</v>
      </c>
      <c r="I655" s="26" t="s">
        <v>185</v>
      </c>
      <c r="J655" s="18" t="s">
        <v>258</v>
      </c>
      <c r="K655" s="18" t="s">
        <v>195</v>
      </c>
      <c r="L655" s="18" t="s">
        <v>484</v>
      </c>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c r="AQ655" s="25"/>
      <c r="AR655" s="25"/>
      <c r="AS655" s="25"/>
      <c r="AT655" s="25"/>
      <c r="AU655" s="25"/>
      <c r="AV655" s="25"/>
      <c r="AW655" s="25"/>
      <c r="AX655" s="25"/>
      <c r="AY655" s="25"/>
      <c r="AZ655" s="25"/>
      <c r="BA655" s="25"/>
      <c r="BB655" s="25"/>
      <c r="BC655" s="25"/>
      <c r="BD655" s="25"/>
      <c r="BE655" s="25"/>
      <c r="BF655" s="25"/>
      <c r="BG655" s="25"/>
      <c r="BH655" s="25"/>
      <c r="BI655" s="25"/>
      <c r="BJ655" s="25"/>
      <c r="BK655" s="25"/>
      <c r="BL655" s="25"/>
      <c r="BM655" s="25"/>
      <c r="BN655" s="25"/>
      <c r="BO655" s="25"/>
      <c r="BP655" s="25"/>
      <c r="BQ655" s="25"/>
      <c r="BR655" s="25"/>
      <c r="BS655" s="25"/>
      <c r="BT655" s="25"/>
      <c r="BU655" s="25"/>
    </row>
    <row r="656" spans="1:73" ht="12.75" customHeight="1" x14ac:dyDescent="0.35">
      <c r="A656" s="18" t="s">
        <v>205</v>
      </c>
      <c r="B656" s="18" t="s">
        <v>3518</v>
      </c>
      <c r="C656" s="143" t="str">
        <f>IF(VLOOKUP(D656,Table16[[#All],[Player]:[2024 Card Info]],7,FALSE)&lt;&gt;"",VLOOKUP(D656,Table16[[#All],[Player]:[2024 Card Info]],7,FALSE),"")</f>
        <v>4-3</v>
      </c>
      <c r="D656" s="19" t="s">
        <v>1508</v>
      </c>
      <c r="E656" s="20">
        <v>32700</v>
      </c>
      <c r="F656" s="19" t="s">
        <v>1509</v>
      </c>
      <c r="G656" s="19" t="s">
        <v>1510</v>
      </c>
      <c r="H656" s="26" t="s">
        <v>491</v>
      </c>
      <c r="I656" s="26" t="s">
        <v>208</v>
      </c>
      <c r="J656" s="18" t="s">
        <v>258</v>
      </c>
      <c r="K656" s="18" t="s">
        <v>109</v>
      </c>
      <c r="L656" s="18" t="s">
        <v>231</v>
      </c>
      <c r="M656" s="19" t="s">
        <v>168</v>
      </c>
      <c r="N656" s="19" t="s">
        <v>220</v>
      </c>
      <c r="O656" s="19" t="s">
        <v>271</v>
      </c>
      <c r="P656" s="19" t="s">
        <v>492</v>
      </c>
      <c r="Q656" s="19" t="s">
        <v>258</v>
      </c>
      <c r="R656" s="19" t="s">
        <v>109</v>
      </c>
      <c r="S656" s="19" t="s">
        <v>185</v>
      </c>
      <c r="T656" s="19" t="s">
        <v>258</v>
      </c>
      <c r="U656" s="19" t="s">
        <v>206</v>
      </c>
      <c r="V656" s="19" t="s">
        <v>231</v>
      </c>
      <c r="W656" s="19" t="s">
        <v>243</v>
      </c>
      <c r="X656" s="19" t="s">
        <v>421</v>
      </c>
      <c r="Y656" s="19" t="s">
        <v>231</v>
      </c>
      <c r="Z656" s="19"/>
      <c r="AA656" s="19"/>
      <c r="AB656" s="19"/>
      <c r="AC656" s="19" t="s">
        <v>491</v>
      </c>
      <c r="AD656" s="19" t="s">
        <v>274</v>
      </c>
      <c r="AE656" s="19" t="s">
        <v>289</v>
      </c>
      <c r="AF656" s="19" t="s">
        <v>491</v>
      </c>
      <c r="AG656" s="19" t="s">
        <v>274</v>
      </c>
      <c r="AH656" s="19" t="s">
        <v>289</v>
      </c>
      <c r="AI656" s="19" t="s">
        <v>243</v>
      </c>
      <c r="AJ656" s="19" t="s">
        <v>274</v>
      </c>
      <c r="AK656" s="19" t="s">
        <v>186</v>
      </c>
      <c r="AL656" s="19">
        <v>0</v>
      </c>
      <c r="AM656" s="19">
        <v>0</v>
      </c>
      <c r="AN656" s="19">
        <v>0</v>
      </c>
      <c r="AO656" s="19">
        <v>0</v>
      </c>
      <c r="AP656" s="19">
        <v>0</v>
      </c>
      <c r="AQ656" s="19">
        <v>0</v>
      </c>
      <c r="AR656" s="19">
        <v>0</v>
      </c>
      <c r="AS656" s="19">
        <v>0</v>
      </c>
      <c r="AT656" s="19">
        <v>0</v>
      </c>
      <c r="AU656" s="19"/>
      <c r="AV656" s="19"/>
      <c r="AW656" s="19"/>
      <c r="AX656" s="19"/>
      <c r="AY656" s="19"/>
      <c r="AZ656" s="19"/>
      <c r="BA656" s="19"/>
      <c r="BB656" s="19"/>
      <c r="BC656" s="19"/>
      <c r="BD656" s="19"/>
      <c r="BE656" s="19"/>
      <c r="BF656" s="19"/>
    </row>
    <row r="657" spans="1:73" s="25" customFormat="1" x14ac:dyDescent="0.35">
      <c r="A657" s="18" t="s">
        <v>243</v>
      </c>
      <c r="B657" s="18" t="s">
        <v>86</v>
      </c>
      <c r="C657" s="143" t="str">
        <f>IF(VLOOKUP(D657,Table16[[#All],[Player]:[2024 Card Info]],7,FALSE)&lt;&gt;"",VLOOKUP(D657,Table16[[#All],[Player]:[2024 Card Info]],7,FALSE),"")</f>
        <v>4-2</v>
      </c>
      <c r="D657" s="19" t="s">
        <v>1507</v>
      </c>
      <c r="E657" s="20">
        <v>35089</v>
      </c>
      <c r="F657" s="19" t="s">
        <v>140</v>
      </c>
      <c r="G657" s="19" t="s">
        <v>188</v>
      </c>
      <c r="H657" s="26" t="s">
        <v>258</v>
      </c>
      <c r="I657" s="26" t="s">
        <v>576</v>
      </c>
      <c r="J657" s="18" t="s">
        <v>243</v>
      </c>
      <c r="K657" s="18" t="s">
        <v>86</v>
      </c>
      <c r="L657" s="18" t="s">
        <v>216</v>
      </c>
      <c r="M657" s="19" t="s">
        <v>191</v>
      </c>
      <c r="N657" s="19" t="s">
        <v>220</v>
      </c>
      <c r="O657" s="19" t="s">
        <v>131</v>
      </c>
      <c r="P657" s="19" t="s">
        <v>167</v>
      </c>
      <c r="Q657" s="19" t="s">
        <v>258</v>
      </c>
      <c r="R657" s="19" t="s">
        <v>131</v>
      </c>
      <c r="S657" s="19" t="s">
        <v>484</v>
      </c>
      <c r="T657" s="19" t="s">
        <v>258</v>
      </c>
      <c r="U657" s="19" t="s">
        <v>131</v>
      </c>
      <c r="V657" s="19" t="s">
        <v>231</v>
      </c>
      <c r="W657" s="19">
        <v>0</v>
      </c>
      <c r="X657" s="19">
        <v>0</v>
      </c>
      <c r="Y657" s="19">
        <v>0</v>
      </c>
      <c r="Z657" s="19"/>
      <c r="AA657" s="19"/>
      <c r="AB657" s="19"/>
      <c r="AC657" s="19">
        <v>0</v>
      </c>
      <c r="AD657" s="19">
        <v>0</v>
      </c>
      <c r="AE657" s="19">
        <v>0</v>
      </c>
      <c r="AF657" s="19">
        <v>0</v>
      </c>
      <c r="AG657" s="19">
        <v>0</v>
      </c>
      <c r="AH657" s="19">
        <v>0</v>
      </c>
      <c r="AI657" s="19">
        <v>0</v>
      </c>
      <c r="AJ657" s="19">
        <v>0</v>
      </c>
      <c r="AK657" s="19">
        <v>0</v>
      </c>
      <c r="AL657" s="19">
        <v>0</v>
      </c>
      <c r="AM657" s="19">
        <v>0</v>
      </c>
      <c r="AN657" s="19">
        <v>0</v>
      </c>
      <c r="AO657" s="19">
        <v>0</v>
      </c>
      <c r="AP657" s="19">
        <v>0</v>
      </c>
      <c r="AQ657" s="19">
        <v>0</v>
      </c>
      <c r="AR657" s="19">
        <v>0</v>
      </c>
      <c r="AS657" s="19">
        <v>0</v>
      </c>
      <c r="AT657" s="19">
        <v>0</v>
      </c>
      <c r="AU657" s="19"/>
      <c r="AV657" s="19"/>
      <c r="AW657" s="19"/>
      <c r="AX657" s="19"/>
      <c r="AY657" s="19"/>
      <c r="AZ657" s="19"/>
      <c r="BA657" s="19"/>
      <c r="BB657" s="19"/>
      <c r="BC657" s="19"/>
      <c r="BD657" s="19"/>
      <c r="BE657" s="19"/>
      <c r="BF657" s="19"/>
      <c r="BG657"/>
      <c r="BH657"/>
      <c r="BI657"/>
      <c r="BJ657"/>
      <c r="BK657"/>
      <c r="BL657"/>
      <c r="BM657"/>
      <c r="BN657"/>
      <c r="BO657"/>
      <c r="BP657"/>
      <c r="BQ657"/>
      <c r="BR657"/>
      <c r="BS657"/>
      <c r="BT657"/>
      <c r="BU657"/>
    </row>
    <row r="658" spans="1:73" s="25" customFormat="1" x14ac:dyDescent="0.35">
      <c r="A658" s="18" t="s">
        <v>270</v>
      </c>
      <c r="B658" s="18" t="s">
        <v>441</v>
      </c>
      <c r="C658" s="143" t="str">
        <f>IF(VLOOKUP(D658,Table16[[#All],[Player]:[2024 Card Info]],7,FALSE)&lt;&gt;"",VLOOKUP(D658,Table16[[#All],[Player]:[2024 Card Info]],7,FALSE),"")</f>
        <v>0-7</v>
      </c>
      <c r="D658" s="19" t="s">
        <v>1513</v>
      </c>
      <c r="E658" s="20">
        <v>36264</v>
      </c>
      <c r="F658" s="19" t="s">
        <v>1514</v>
      </c>
      <c r="G658" s="19" t="s">
        <v>203</v>
      </c>
      <c r="H658" s="26" t="s">
        <v>250</v>
      </c>
      <c r="I658" s="26" t="s">
        <v>628</v>
      </c>
      <c r="J658" s="18" t="s">
        <v>273</v>
      </c>
      <c r="K658" s="18" t="s">
        <v>128</v>
      </c>
      <c r="L658" s="18" t="s">
        <v>168</v>
      </c>
      <c r="M658" s="19" t="s">
        <v>464</v>
      </c>
      <c r="N658" s="19" t="s">
        <v>242</v>
      </c>
      <c r="O658" s="19" t="s">
        <v>128</v>
      </c>
      <c r="P658" s="19" t="s">
        <v>877</v>
      </c>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row>
    <row r="659" spans="1:73" s="25" customFormat="1" x14ac:dyDescent="0.35">
      <c r="A659" s="18" t="s">
        <v>270</v>
      </c>
      <c r="B659" s="18" t="s">
        <v>3519</v>
      </c>
      <c r="C659" s="143" t="str">
        <f>IF(VLOOKUP(D659,Table16[[#All],[Player]:[2024 Card Info]],7,FALSE)&lt;&gt;"",VLOOKUP(D659,Table16[[#All],[Player]:[2024 Card Info]],7,FALSE),"")</f>
        <v>0-3</v>
      </c>
      <c r="D659" s="26" t="s">
        <v>1515</v>
      </c>
      <c r="E659" s="27">
        <v>35298</v>
      </c>
      <c r="F659" s="26" t="s">
        <v>624</v>
      </c>
      <c r="G659" s="26" t="s">
        <v>458</v>
      </c>
      <c r="H659" s="26" t="s">
        <v>273</v>
      </c>
      <c r="I659" s="26" t="s">
        <v>227</v>
      </c>
      <c r="J659" s="18" t="s">
        <v>273</v>
      </c>
      <c r="K659" s="18" t="s">
        <v>128</v>
      </c>
      <c r="L659" s="18" t="s">
        <v>186</v>
      </c>
      <c r="M659" s="26" t="s">
        <v>264</v>
      </c>
      <c r="N659" s="27"/>
      <c r="O659" s="27"/>
      <c r="P659" s="27"/>
      <c r="Q659" s="27"/>
      <c r="R659" s="29"/>
      <c r="BG659"/>
      <c r="BH659"/>
      <c r="BI659"/>
      <c r="BJ659"/>
      <c r="BK659"/>
      <c r="BL659"/>
      <c r="BM659"/>
      <c r="BN659"/>
      <c r="BO659"/>
      <c r="BP659"/>
      <c r="BQ659"/>
      <c r="BR659"/>
      <c r="BS659"/>
      <c r="BT659"/>
      <c r="BU659"/>
    </row>
    <row r="660" spans="1:73" x14ac:dyDescent="0.35">
      <c r="A660" s="18" t="s">
        <v>220</v>
      </c>
      <c r="B660" s="18" t="s">
        <v>3527</v>
      </c>
      <c r="C660" s="143" t="str">
        <f>IF(VLOOKUP(D660,Table16[[#All],[Player]:[2024 Card Info]],7,FALSE)&lt;&gt;"",VLOOKUP(D660,Table16[[#All],[Player]:[2024 Card Info]],7,FALSE),"")</f>
        <v>0-2</v>
      </c>
      <c r="D660" s="19" t="s">
        <v>1518</v>
      </c>
      <c r="E660" s="20">
        <v>34828</v>
      </c>
      <c r="F660" s="19" t="s">
        <v>337</v>
      </c>
      <c r="G660" s="19" t="s">
        <v>425</v>
      </c>
      <c r="H660" s="26" t="s">
        <v>253</v>
      </c>
      <c r="I660" s="26" t="s">
        <v>264</v>
      </c>
      <c r="J660" s="18" t="s">
        <v>169</v>
      </c>
      <c r="K660" s="18"/>
      <c r="L660" s="18"/>
      <c r="M660" s="19"/>
      <c r="N660" s="19" t="s">
        <v>220</v>
      </c>
      <c r="O660" s="19" t="s">
        <v>471</v>
      </c>
      <c r="P660" s="19" t="s">
        <v>1519</v>
      </c>
      <c r="Q660" s="19" t="s">
        <v>258</v>
      </c>
      <c r="R660" s="19" t="s">
        <v>275</v>
      </c>
      <c r="S660" s="19" t="s">
        <v>227</v>
      </c>
      <c r="T660" s="19" t="s">
        <v>491</v>
      </c>
      <c r="U660" s="19" t="s">
        <v>275</v>
      </c>
      <c r="V660" s="19" t="s">
        <v>201</v>
      </c>
      <c r="W660" s="19">
        <v>0</v>
      </c>
      <c r="X660" s="19">
        <v>0</v>
      </c>
      <c r="Y660" s="19">
        <v>0</v>
      </c>
      <c r="Z660" s="19"/>
      <c r="AA660" s="19"/>
      <c r="AB660" s="19"/>
      <c r="AC660" s="19">
        <v>0</v>
      </c>
      <c r="AD660" s="19">
        <v>0</v>
      </c>
      <c r="AE660" s="19">
        <v>0</v>
      </c>
      <c r="AF660" s="19">
        <v>0</v>
      </c>
      <c r="AG660" s="19">
        <v>0</v>
      </c>
      <c r="AH660" s="19">
        <v>0</v>
      </c>
      <c r="AI660" s="19">
        <v>0</v>
      </c>
      <c r="AJ660" s="19">
        <v>0</v>
      </c>
      <c r="AK660" s="19">
        <v>0</v>
      </c>
      <c r="AL660" s="19">
        <v>0</v>
      </c>
      <c r="AM660" s="19">
        <v>0</v>
      </c>
      <c r="AN660" s="19">
        <v>0</v>
      </c>
      <c r="AO660" s="19">
        <v>0</v>
      </c>
      <c r="AP660" s="19">
        <v>0</v>
      </c>
      <c r="AQ660" s="19">
        <v>0</v>
      </c>
      <c r="AR660" s="19">
        <v>0</v>
      </c>
      <c r="AS660" s="19">
        <v>0</v>
      </c>
      <c r="AT660" s="19">
        <v>0</v>
      </c>
      <c r="AU660" s="19"/>
      <c r="AV660" s="19"/>
      <c r="AW660" s="19"/>
      <c r="AX660" s="19"/>
      <c r="AY660" s="19"/>
      <c r="AZ660" s="19"/>
      <c r="BA660" s="19"/>
      <c r="BB660" s="19"/>
      <c r="BC660" s="19"/>
      <c r="BD660" s="19"/>
      <c r="BE660" s="19"/>
      <c r="BF660" s="19"/>
    </row>
    <row r="661" spans="1:73" ht="12.75" customHeight="1" x14ac:dyDescent="0.35">
      <c r="A661" s="31" t="s">
        <v>1395</v>
      </c>
      <c r="B661" s="32" t="s">
        <v>308</v>
      </c>
      <c r="C661" s="144" t="str">
        <f>IF(VLOOKUP(D661,Table16[[#All],[Player]:[2024 Card Info]],7,FALSE)&lt;&gt;"",VLOOKUP(D661,Table16[[#All],[Player]:[2024 Card Info]],7,FALSE),"")</f>
        <v>0/0-0</v>
      </c>
      <c r="D661" s="19" t="s">
        <v>1520</v>
      </c>
      <c r="E661" s="27">
        <v>36881</v>
      </c>
      <c r="F661" s="28" t="s">
        <v>160</v>
      </c>
      <c r="G661" s="28" t="s">
        <v>138</v>
      </c>
      <c r="H661" s="26" t="s">
        <v>273</v>
      </c>
      <c r="I661" s="26" t="s">
        <v>484</v>
      </c>
      <c r="J661" s="33"/>
      <c r="K661" s="33"/>
      <c r="L661" s="33"/>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c r="AQ661" s="25"/>
      <c r="AR661" s="25"/>
      <c r="AS661" s="25"/>
      <c r="AT661" s="25"/>
      <c r="AU661" s="25"/>
      <c r="AV661" s="25"/>
      <c r="AW661" s="25"/>
      <c r="AX661" s="25"/>
      <c r="AY661" s="25"/>
      <c r="AZ661" s="25"/>
      <c r="BA661" s="25"/>
      <c r="BB661" s="25"/>
      <c r="BC661" s="25"/>
      <c r="BD661" s="25"/>
      <c r="BE661" s="25"/>
      <c r="BF661" s="25"/>
    </row>
    <row r="662" spans="1:73" x14ac:dyDescent="0.35">
      <c r="A662" s="18"/>
      <c r="B662" s="18"/>
      <c r="C662" s="143"/>
      <c r="D662" s="19"/>
      <c r="E662" s="20"/>
      <c r="F662" s="19"/>
      <c r="G662" s="19"/>
      <c r="H662" t="s">
        <v>4284</v>
      </c>
      <c r="I662" t="s">
        <v>4284</v>
      </c>
      <c r="J662" s="18"/>
      <c r="K662" s="18"/>
      <c r="L662" s="18"/>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row>
    <row r="663" spans="1:73" ht="12.75" customHeight="1" x14ac:dyDescent="0.35">
      <c r="A663" s="18" t="s">
        <v>654</v>
      </c>
      <c r="B663" s="18" t="s">
        <v>308</v>
      </c>
      <c r="C663" s="143" t="str">
        <f>IF(VLOOKUP(D663,Table16[[#All],[Player]:[2024 Card Info]],7,FALSE)&lt;&gt;"",VLOOKUP(D663,Table16[[#All],[Player]:[2024 Card Info]],7,FALSE),"")</f>
        <v>44-5</v>
      </c>
      <c r="D663" s="22" t="s">
        <v>1528</v>
      </c>
      <c r="E663" s="23">
        <v>36654</v>
      </c>
      <c r="F663" s="24" t="s">
        <v>1529</v>
      </c>
      <c r="G663" s="22" t="s">
        <v>84</v>
      </c>
      <c r="H663" s="26" t="s">
        <v>654</v>
      </c>
      <c r="I663" s="26" t="s">
        <v>1168</v>
      </c>
      <c r="J663" s="18" t="s">
        <v>311</v>
      </c>
      <c r="K663" s="18" t="s">
        <v>135</v>
      </c>
      <c r="L663" s="18" t="s">
        <v>1283</v>
      </c>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c r="BI663" s="25"/>
      <c r="BJ663" s="25"/>
      <c r="BK663" s="25"/>
      <c r="BL663" s="25"/>
      <c r="BM663" s="25"/>
      <c r="BN663" s="25"/>
      <c r="BO663" s="25"/>
      <c r="BP663" s="25"/>
      <c r="BQ663" s="25"/>
      <c r="BR663" s="25"/>
      <c r="BS663" s="25"/>
      <c r="BT663" s="25"/>
      <c r="BU663" s="25"/>
    </row>
    <row r="664" spans="1:73" x14ac:dyDescent="0.35">
      <c r="A664" t="s">
        <v>276</v>
      </c>
      <c r="B664" t="s">
        <v>3518</v>
      </c>
      <c r="C664" s="143" t="str">
        <f>IF(VLOOKUP(D664,Table16[[#All],[Player]:[2024 Card Info]],7,FALSE)&lt;&gt;"",VLOOKUP(D664,Table16[[#All],[Player]:[2024 Card Info]],7,FALSE),"")</f>
        <v>05-4</v>
      </c>
      <c r="D664" t="s">
        <v>3609</v>
      </c>
      <c r="E664" s="40">
        <v>35855</v>
      </c>
      <c r="F664" t="s">
        <v>3949</v>
      </c>
      <c r="G664" s="102" t="s">
        <v>5146</v>
      </c>
      <c r="H664" t="str">
        <f>IF(ISBLANK(VLOOKUP(TRIM(D664),ALL_SOMIFA!$A$1:$V$2737,8,FALSE)),"",IF(ISERROR(VLOOKUP(TRIM(D664),ALL_SOMIFA!$A$1:$V$2737,8,FALSE))," ",VLOOKUP(TRIM(D664),ALL_SOMIFA!$A$1:$V$2737,8,FALSE)))</f>
        <v/>
      </c>
      <c r="I664" t="str">
        <f>IF(ISBLANK(VLOOKUP(TRIM(D664),ALL_SOMIFA!$A$1:$V$2737,9,FALSE)),"",IF(ISERROR(VLOOKUP(TRIM(D664),ALL_SOMIFA!$A$1:$V$2737,9,FALSE))," ",VLOOKUP(TRIM(D664),ALL_SOMIFA!$A$1:$V$2737,9,FALSE)))</f>
        <v/>
      </c>
      <c r="J664" t="str">
        <f>IF(ISBLANK(VLOOKUP(TRIM(D664),ALL_SOMIFA!$A$1:$V$2737,10,FALSE)),"",IF(ISERROR(VLOOKUP(TRIM(D664),ALL_SOMIFA!$A$1:$V$2737,10,FALSE))," ",VLOOKUP(TRIM(D664),ALL_SOMIFA!$A$1:$V$2737,10,FALSE)))</f>
        <v/>
      </c>
      <c r="K664" t="str">
        <f>IF(ISBLANK(VLOOKUP(TRIM(D664),ALL_SOMIFA!$A$1:$V$2737,11,FALSE)),"",IF(ISERROR(VLOOKUP(TRIM(D664),ALL_SOMIFA!$A$1:$V$2737,11,FALSE))," ",VLOOKUP(TRIM(D664),ALL_SOMIFA!$A$1:$V$2737,11,FALSE)))</f>
        <v/>
      </c>
      <c r="L664" t="str">
        <f>IF(ISBLANK(VLOOKUP(TRIM(D664),ALL_SOMIFA!$A$1:$V$2737,12,FALSE)),"",IF(ISERROR(VLOOKUP(TRIM(D664),ALL_SOMIFA!$A$1:$V$2737,12,FALSE))," ",VLOOKUP(TRIM(D664),ALL_SOMIFA!$A$1:$V$2737,12,FALSE)))</f>
        <v/>
      </c>
      <c r="M664" t="str">
        <f>IF(ISBLANK(VLOOKUP(TRIM(D664),ALL_SOMIFA!$A$1:$V$2737,13,FALSE)),"",IF(ISERROR(VLOOKUP(TRIM(D664),ALL_SOMIFA!$A$1:$V$2737,13,FALSE))," ",VLOOKUP(TRIM(D664),ALL_SOMIFA!$A$1:$V$2737,13,FALSE)))</f>
        <v/>
      </c>
      <c r="N664" t="str">
        <f>IF(ISBLANK(VLOOKUP(TRIM(D664),ALL_SOMIFA!$A$1:$V$2737,14,FALSE)),"",IF(ISERROR(VLOOKUP(TRIM(D664),ALL_SOMIFA!$A$1:$V$2737,14,FALSE))," ",VLOOKUP(TRIM(D664),ALL_SOMIFA!$A$1:$V$2737,14,FALSE)))</f>
        <v/>
      </c>
      <c r="O664" t="str">
        <f>IF(ISBLANK(VLOOKUP(TRIM(D664),ALL_SOMIFA!$A$1:$V$2737,15,FALSE)),"",IF(ISERROR(VLOOKUP(TRIM(D664),ALL_SOMIFA!$A$1:$V$2737,15,FALSE))," ",VLOOKUP(TRIM(D664),ALL_SOMIFA!$A$1:$V$2737,15,FALSE)))</f>
        <v/>
      </c>
      <c r="P664" t="str">
        <f>IF(ISBLANK(VLOOKUP(TRIM(D664),ALL_SOMIFA!$A$1:$V$2737,16,FALSE)),"",IF(ISERROR(VLOOKUP(TRIM(D664),ALL_SOMIFA!$A$1:$V$2737,16,FALSE))," ",VLOOKUP(TRIM(D664),ALL_SOMIFA!$A$1:$V$2737,16,FALSE)))</f>
        <v/>
      </c>
      <c r="Q664" t="str">
        <f>IF(ISBLANK(VLOOKUP(TRIM(D664),ALL_SOMIFA!$A$1:$V$2737,17,FALSE)),"",IF(ISERROR(VLOOKUP(TRIM(D664),ALL_SOMIFA!$A$1:$V$2737,17,FALSE))," ",VLOOKUP(TRIM(D664),ALL_SOMIFA!$A$1:$V$2737,17,FALSE)))</f>
        <v/>
      </c>
      <c r="R664" t="str">
        <f>IF(ISBLANK(VLOOKUP(TRIM(D664),ALL_SOMIFA!$A$1:$V$2737,18,FALSE)),"",IF(ISERROR(VLOOKUP(TRIM(D664),ALL_SOMIFA!$A$1:$V$2737,18,FALSE))," ",VLOOKUP(TRIM(D664),ALL_SOMIFA!$A$1:$V$2737,18,FALSE)))</f>
        <v/>
      </c>
      <c r="S664" t="str">
        <f>IF(ISBLANK(VLOOKUP(TRIM(D664),ALL_SOMIFA!$A$1:$V$2737,19,FALSE)),"",IF(ISERROR(VLOOKUP(TRIM(D664),ALL_SOMIFA!$A$1:$V$2737,19,FALSE))," ",VLOOKUP(TRIM(D664),ALL_SOMIFA!$A$1:$V$2737,19,FALSE)))</f>
        <v/>
      </c>
      <c r="T664" t="str">
        <f>IF(ISBLANK(VLOOKUP(TRIM(D664),ALL_SOMIFA!$A$1:$V$2737,20,FALSE)),"",IF(ISERROR(VLOOKUP(TRIM(D664),ALL_SOMIFA!$A$1:$V$2737,20,FALSE))," ",VLOOKUP(TRIM(D664),ALL_SOMIFA!$A$1:$V$2737,20,FALSE)))</f>
        <v/>
      </c>
      <c r="U664" t="str">
        <f>IF(ISBLANK(VLOOKUP(TRIM(D664),ALL_SOMIFA!$A$1:$V$2737,21,FALSE)),"",IF(ISERROR(VLOOKUP(TRIM(D664),ALL_SOMIFA!$A$1:$V$2737,21,FALSE))," ",VLOOKUP(TRIM(D664),ALL_SOMIFA!$A$1:$V$2737,21,FALSE)))</f>
        <v/>
      </c>
      <c r="V664" t="str">
        <f>IF(ISBLANK(VLOOKUP(TRIM(D664),ALL_SOMIFA!$A$1:$V$2737,22,FALSE)),"",IF(ISERROR(VLOOKUP(TRIM(D664),ALL_SOMIFA!$A$1:$V$2737,22,FALSE))," ",VLOOKUP(TRIM(D664),ALL_SOMIFA!$A$1:$V$2737,22,FALSE)))</f>
        <v/>
      </c>
    </row>
    <row r="665" spans="1:73" x14ac:dyDescent="0.35">
      <c r="A665" s="18" t="s">
        <v>654</v>
      </c>
      <c r="B665" s="18" t="s">
        <v>109</v>
      </c>
      <c r="C665" s="143" t="str">
        <f>IF(VLOOKUP(D665,Table16[[#All],[Player]:[2024 Card Info]],7,FALSE)&lt;&gt;"",VLOOKUP(D665,Table16[[#All],[Player]:[2024 Card Info]],7,FALSE),"")</f>
        <v>04-3</v>
      </c>
      <c r="D665" s="19" t="s">
        <v>1521</v>
      </c>
      <c r="E665" s="20">
        <v>34919</v>
      </c>
      <c r="F665" s="19" t="s">
        <v>405</v>
      </c>
      <c r="G665" s="19" t="s">
        <v>330</v>
      </c>
      <c r="H665" s="26" t="s">
        <v>656</v>
      </c>
      <c r="I665" s="26" t="s">
        <v>2320</v>
      </c>
      <c r="J665" s="18" t="s">
        <v>169</v>
      </c>
      <c r="K665" s="18"/>
      <c r="L665" s="18"/>
      <c r="M665" s="19" t="s">
        <v>653</v>
      </c>
      <c r="N665" s="19" t="s">
        <v>654</v>
      </c>
      <c r="O665" s="19" t="s">
        <v>500</v>
      </c>
      <c r="P665" s="19" t="s">
        <v>655</v>
      </c>
      <c r="Q665" s="19" t="s">
        <v>654</v>
      </c>
      <c r="R665" s="19" t="s">
        <v>172</v>
      </c>
      <c r="S665" s="19" t="s">
        <v>1522</v>
      </c>
      <c r="T665" s="19" t="s">
        <v>654</v>
      </c>
      <c r="U665" s="19" t="s">
        <v>172</v>
      </c>
      <c r="V665" s="19" t="s">
        <v>1406</v>
      </c>
      <c r="W665" s="19" t="s">
        <v>307</v>
      </c>
      <c r="X665" s="19" t="s">
        <v>172</v>
      </c>
      <c r="Y665" s="19" t="s">
        <v>310</v>
      </c>
      <c r="Z665" s="19"/>
      <c r="AA665" s="19"/>
      <c r="AB665" s="19"/>
      <c r="AC665" s="19">
        <v>0</v>
      </c>
      <c r="AD665" s="19">
        <v>0</v>
      </c>
      <c r="AE665" s="19">
        <v>0</v>
      </c>
      <c r="AF665" s="19"/>
      <c r="AG665" s="19"/>
      <c r="AH665" s="19"/>
      <c r="AI665" s="19"/>
      <c r="AJ665" s="19"/>
      <c r="AK665" s="19"/>
      <c r="AL665" s="19">
        <v>0</v>
      </c>
      <c r="AM665" s="19">
        <v>0</v>
      </c>
      <c r="AN665" s="19">
        <v>0</v>
      </c>
      <c r="AO665" s="19">
        <v>0</v>
      </c>
      <c r="AP665" s="19">
        <v>0</v>
      </c>
      <c r="AQ665" s="19">
        <v>0</v>
      </c>
      <c r="AR665" s="19">
        <v>0</v>
      </c>
      <c r="AS665" s="19">
        <v>0</v>
      </c>
      <c r="AT665" s="19">
        <v>0</v>
      </c>
      <c r="AU665" s="19"/>
      <c r="AV665" s="19"/>
      <c r="AW665" s="19"/>
      <c r="AX665" s="19"/>
      <c r="AY665" s="19"/>
      <c r="AZ665" s="19"/>
      <c r="BA665" s="19"/>
      <c r="BB665" s="19"/>
      <c r="BC665" s="19"/>
      <c r="BD665" s="19"/>
      <c r="BE665" s="19"/>
      <c r="BF665" s="19"/>
    </row>
    <row r="666" spans="1:73" x14ac:dyDescent="0.35">
      <c r="A666" t="s">
        <v>656</v>
      </c>
      <c r="B666" t="s">
        <v>81</v>
      </c>
      <c r="C666" s="143" t="str">
        <f>IF(VLOOKUP(D666,Table16[[#All],[Player]:[2024 Card Info]],7,FALSE)&lt;&gt;"",VLOOKUP(D666,Table16[[#All],[Player]:[2024 Card Info]],7,FALSE),"")</f>
        <v>04-6</v>
      </c>
      <c r="D666" t="s">
        <v>3279</v>
      </c>
      <c r="E666" s="40">
        <v>36175</v>
      </c>
      <c r="F666" t="s">
        <v>137</v>
      </c>
      <c r="G666" s="102" t="s">
        <v>5154</v>
      </c>
      <c r="H666" t="str">
        <f>IF(ISBLANK(VLOOKUP(TRIM(D666),ALL_SOMIFA!$A$1:$V$2737,8,FALSE)),"",IF(ISERROR(VLOOKUP(TRIM(D666),ALL_SOMIFA!$A$1:$V$2737,8,FALSE))," ",VLOOKUP(TRIM(D666),ALL_SOMIFA!$A$1:$V$2737,8,FALSE)))</f>
        <v>LB</v>
      </c>
      <c r="I666" t="str">
        <f>IF(ISBLANK(VLOOKUP(TRIM(D666),ALL_SOMIFA!$A$1:$V$2737,9,FALSE)),"",IF(ISERROR(VLOOKUP(TRIM(D666),ALL_SOMIFA!$A$1:$V$2737,9,FALSE))," ",VLOOKUP(TRIM(D666),ALL_SOMIFA!$A$1:$V$2737,9,FALSE)))</f>
        <v>ARI</v>
      </c>
      <c r="J666" t="str">
        <f>IF(ISBLANK(VLOOKUP(TRIM(D666),ALL_SOMIFA!$A$1:$V$2737,10,FALSE)),"",IF(ISERROR(VLOOKUP(TRIM(D666),ALL_SOMIFA!$A$1:$V$2737,10,FALSE))," ",VLOOKUP(TRIM(D666),ALL_SOMIFA!$A$1:$V$2737,10,FALSE)))</f>
        <v>00-0</v>
      </c>
      <c r="K666" t="str">
        <f>IF(ISBLANK(VLOOKUP(TRIM(D666),ALL_SOMIFA!$A$1:$V$2737,11,FALSE)),"",IF(ISERROR(VLOOKUP(TRIM(D666),ALL_SOMIFA!$A$1:$V$2737,11,FALSE))," ",VLOOKUP(TRIM(D666),ALL_SOMIFA!$A$1:$V$2737,11,FALSE)))</f>
        <v/>
      </c>
      <c r="L666" t="str">
        <f>IF(ISBLANK(VLOOKUP(TRIM(D666),ALL_SOMIFA!$A$1:$V$2737,12,FALSE)),"",IF(ISERROR(VLOOKUP(TRIM(D666),ALL_SOMIFA!$A$1:$V$2737,12,FALSE))," ",VLOOKUP(TRIM(D666),ALL_SOMIFA!$A$1:$V$2737,12,FALSE)))</f>
        <v/>
      </c>
      <c r="M666" t="str">
        <f>IF(ISBLANK(VLOOKUP(TRIM(D666),ALL_SOMIFA!$A$1:$V$2737,13,FALSE)),"",IF(ISERROR(VLOOKUP(TRIM(D666),ALL_SOMIFA!$A$1:$V$2737,13,FALSE))," ",VLOOKUP(TRIM(D666),ALL_SOMIFA!$A$1:$V$2737,13,FALSE)))</f>
        <v/>
      </c>
      <c r="N666" t="str">
        <f>IF(ISBLANK(VLOOKUP(TRIM(D666),ALL_SOMIFA!$A$1:$V$2737,14,FALSE)),"",IF(ISERROR(VLOOKUP(TRIM(D666),ALL_SOMIFA!$A$1:$V$2737,14,FALSE))," ",VLOOKUP(TRIM(D666),ALL_SOMIFA!$A$1:$V$2737,14,FALSE)))</f>
        <v/>
      </c>
      <c r="O666" t="str">
        <f>IF(ISBLANK(VLOOKUP(TRIM(D666),ALL_SOMIFA!$A$1:$V$2737,15,FALSE)),"",IF(ISERROR(VLOOKUP(TRIM(D666),ALL_SOMIFA!$A$1:$V$2737,15,FALSE))," ",VLOOKUP(TRIM(D666),ALL_SOMIFA!$A$1:$V$2737,15,FALSE)))</f>
        <v/>
      </c>
      <c r="P666" t="str">
        <f>IF(ISBLANK(VLOOKUP(TRIM(D666),ALL_SOMIFA!$A$1:$V$2737,16,FALSE)),"",IF(ISERROR(VLOOKUP(TRIM(D666),ALL_SOMIFA!$A$1:$V$2737,16,FALSE))," ",VLOOKUP(TRIM(D666),ALL_SOMIFA!$A$1:$V$2737,16,FALSE)))</f>
        <v/>
      </c>
      <c r="Q666" t="str">
        <f>IF(ISBLANK(VLOOKUP(TRIM(D666),ALL_SOMIFA!$A$1:$V$2737,17,FALSE)),"",IF(ISERROR(VLOOKUP(TRIM(D666),ALL_SOMIFA!$A$1:$V$2737,17,FALSE))," ",VLOOKUP(TRIM(D666),ALL_SOMIFA!$A$1:$V$2737,17,FALSE)))</f>
        <v/>
      </c>
      <c r="R666" t="str">
        <f>IF(ISBLANK(VLOOKUP(TRIM(D666),ALL_SOMIFA!$A$1:$V$2737,18,FALSE)),"",IF(ISERROR(VLOOKUP(TRIM(D666),ALL_SOMIFA!$A$1:$V$2737,18,FALSE))," ",VLOOKUP(TRIM(D666),ALL_SOMIFA!$A$1:$V$2737,18,FALSE)))</f>
        <v/>
      </c>
      <c r="S666" t="str">
        <f>IF(ISBLANK(VLOOKUP(TRIM(D666),ALL_SOMIFA!$A$1:$V$2737,19,FALSE)),"",IF(ISERROR(VLOOKUP(TRIM(D666),ALL_SOMIFA!$A$1:$V$2737,19,FALSE))," ",VLOOKUP(TRIM(D666),ALL_SOMIFA!$A$1:$V$2737,19,FALSE)))</f>
        <v/>
      </c>
      <c r="T666" t="str">
        <f>IF(ISBLANK(VLOOKUP(TRIM(D666),ALL_SOMIFA!$A$1:$V$2737,20,FALSE)),"",IF(ISERROR(VLOOKUP(TRIM(D666),ALL_SOMIFA!$A$1:$V$2737,20,FALSE))," ",VLOOKUP(TRIM(D666),ALL_SOMIFA!$A$1:$V$2737,20,FALSE)))</f>
        <v/>
      </c>
      <c r="U666" t="str">
        <f>IF(ISBLANK(VLOOKUP(TRIM(D666),ALL_SOMIFA!$A$1:$V$2737,21,FALSE)),"",IF(ISERROR(VLOOKUP(TRIM(D666),ALL_SOMIFA!$A$1:$V$2737,21,FALSE))," ",VLOOKUP(TRIM(D666),ALL_SOMIFA!$A$1:$V$2737,21,FALSE)))</f>
        <v/>
      </c>
      <c r="V666" t="str">
        <f>IF(ISBLANK(VLOOKUP(TRIM(D666),ALL_SOMIFA!$A$1:$V$2737,22,FALSE)),"",IF(ISERROR(VLOOKUP(TRIM(D666),ALL_SOMIFA!$A$1:$V$2737,22,FALSE))," ",VLOOKUP(TRIM(D666),ALL_SOMIFA!$A$1:$V$2737,22,FALSE)))</f>
        <v/>
      </c>
    </row>
    <row r="667" spans="1:73" x14ac:dyDescent="0.35">
      <c r="A667" s="18" t="s">
        <v>480</v>
      </c>
      <c r="B667" s="18" t="s">
        <v>81</v>
      </c>
      <c r="C667" s="143" t="str">
        <f>IF(VLOOKUP(D667,Table16[[#All],[Player]:[2024 Card Info]],7,FALSE)&lt;&gt;"",VLOOKUP(D667,Table16[[#All],[Player]:[2024 Card Info]],7,FALSE),"")</f>
        <v>04-4</v>
      </c>
      <c r="D667" s="19" t="s">
        <v>1531</v>
      </c>
      <c r="E667" s="20">
        <v>35791</v>
      </c>
      <c r="F667" s="26" t="s">
        <v>130</v>
      </c>
      <c r="G667" s="30" t="s">
        <v>108</v>
      </c>
      <c r="H667" s="26" t="s">
        <v>307</v>
      </c>
      <c r="I667" s="26" t="s">
        <v>1823</v>
      </c>
      <c r="J667" s="18" t="s">
        <v>480</v>
      </c>
      <c r="K667" s="18" t="s">
        <v>103</v>
      </c>
      <c r="L667" s="18" t="s">
        <v>906</v>
      </c>
      <c r="M667" s="19" t="s">
        <v>1532</v>
      </c>
      <c r="N667" s="19" t="s">
        <v>273</v>
      </c>
      <c r="O667" s="19" t="s">
        <v>103</v>
      </c>
      <c r="P667" s="30" t="s">
        <v>231</v>
      </c>
      <c r="Q667" s="19"/>
      <c r="R667" s="19"/>
      <c r="S667" s="30"/>
      <c r="T667" s="19"/>
      <c r="U667" s="19"/>
      <c r="V667" s="30"/>
      <c r="W667" s="19"/>
      <c r="X667" s="19"/>
      <c r="Y667" s="30"/>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row>
    <row r="668" spans="1:73" s="25" customFormat="1" x14ac:dyDescent="0.35">
      <c r="A668" s="31" t="s">
        <v>480</v>
      </c>
      <c r="B668" s="32" t="s">
        <v>285</v>
      </c>
      <c r="C668" s="144" t="str">
        <f>IF(VLOOKUP(D668,Table16[[#All],[Player]:[2024 Card Info]],7,FALSE)&lt;&gt;"",VLOOKUP(D668,Table16[[#All],[Player]:[2024 Card Info]],7,FALSE),"")</f>
        <v>00-8</v>
      </c>
      <c r="D668" s="19" t="s">
        <v>1530</v>
      </c>
      <c r="E668" s="27">
        <v>37216</v>
      </c>
      <c r="F668" s="28" t="s">
        <v>160</v>
      </c>
      <c r="G668" s="28" t="s">
        <v>160</v>
      </c>
      <c r="H668" s="26" t="s">
        <v>311</v>
      </c>
      <c r="I668" s="26" t="s">
        <v>481</v>
      </c>
      <c r="J668" s="33"/>
      <c r="K668" s="33"/>
      <c r="L668" s="33"/>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row>
    <row r="669" spans="1:73" x14ac:dyDescent="0.35">
      <c r="A669" s="34" t="s">
        <v>304</v>
      </c>
      <c r="B669" s="34" t="s">
        <v>3520</v>
      </c>
      <c r="C669" s="143" t="str">
        <f>IF(VLOOKUP(D669,Table16[[#All],[Player]:[2024 Card Info]],7,FALSE)&lt;&gt;"",VLOOKUP(D669,Table16[[#All],[Player]:[2024 Card Info]],7,FALSE),"")</f>
        <v>00-0</v>
      </c>
      <c r="D669" s="19" t="s">
        <v>1534</v>
      </c>
      <c r="E669" s="20">
        <v>35670</v>
      </c>
      <c r="F669" s="19" t="s">
        <v>108</v>
      </c>
      <c r="G669" s="19" t="s">
        <v>1441</v>
      </c>
      <c r="H669" s="26" t="s">
        <v>480</v>
      </c>
      <c r="I669" s="26" t="s">
        <v>310</v>
      </c>
      <c r="J669" s="34" t="s">
        <v>311</v>
      </c>
      <c r="K669" s="34" t="s">
        <v>94</v>
      </c>
      <c r="L669" s="34" t="s">
        <v>777</v>
      </c>
      <c r="M669" s="19" t="s">
        <v>314</v>
      </c>
      <c r="N669" s="19" t="s">
        <v>648</v>
      </c>
      <c r="O669" s="19" t="s">
        <v>1124</v>
      </c>
      <c r="P669" s="19" t="s">
        <v>1535</v>
      </c>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row>
    <row r="670" spans="1:73" x14ac:dyDescent="0.35">
      <c r="A670" s="18" t="s">
        <v>169</v>
      </c>
      <c r="B670" s="18"/>
      <c r="C670" s="143"/>
      <c r="D670" s="19" t="s">
        <v>1523</v>
      </c>
      <c r="E670" s="20">
        <v>35240</v>
      </c>
      <c r="F670" s="19" t="s">
        <v>790</v>
      </c>
      <c r="G670" s="19" t="s">
        <v>640</v>
      </c>
      <c r="H670" t="s">
        <v>304</v>
      </c>
      <c r="I670" t="s">
        <v>1422</v>
      </c>
      <c r="J670" s="18" t="s">
        <v>656</v>
      </c>
      <c r="K670" s="18" t="s">
        <v>109</v>
      </c>
      <c r="L670" s="18" t="s">
        <v>1524</v>
      </c>
      <c r="M670" s="19" t="s">
        <v>496</v>
      </c>
      <c r="N670" s="19" t="s">
        <v>656</v>
      </c>
      <c r="O670" s="19" t="s">
        <v>116</v>
      </c>
      <c r="P670" s="19" t="s">
        <v>1525</v>
      </c>
      <c r="Q670" s="19" t="s">
        <v>169</v>
      </c>
      <c r="R670" s="19"/>
      <c r="S670" s="19"/>
      <c r="T670" s="19" t="s">
        <v>656</v>
      </c>
      <c r="U670" s="19" t="s">
        <v>116</v>
      </c>
      <c r="V670" s="19" t="s">
        <v>1526</v>
      </c>
      <c r="W670" s="19">
        <v>0</v>
      </c>
      <c r="X670" s="19">
        <v>0</v>
      </c>
      <c r="Y670" s="19">
        <v>0</v>
      </c>
      <c r="Z670" s="19"/>
      <c r="AA670" s="19"/>
      <c r="AB670" s="19"/>
      <c r="AC670" s="19">
        <v>0</v>
      </c>
      <c r="AD670" s="19">
        <v>0</v>
      </c>
      <c r="AE670" s="19">
        <v>0</v>
      </c>
      <c r="AF670" s="19">
        <v>0</v>
      </c>
      <c r="AG670" s="19">
        <v>0</v>
      </c>
      <c r="AH670" s="19">
        <v>0</v>
      </c>
      <c r="AI670" s="19">
        <v>0</v>
      </c>
      <c r="AJ670" s="19">
        <v>0</v>
      </c>
      <c r="AK670" s="19">
        <v>0</v>
      </c>
      <c r="AL670" s="19">
        <v>0</v>
      </c>
      <c r="AM670" s="19">
        <v>0</v>
      </c>
      <c r="AN670" s="19">
        <v>0</v>
      </c>
      <c r="AO670" s="19">
        <v>0</v>
      </c>
      <c r="AP670" s="19">
        <v>0</v>
      </c>
      <c r="AQ670" s="19">
        <v>0</v>
      </c>
      <c r="AR670" s="19">
        <v>0</v>
      </c>
      <c r="AS670" s="19">
        <v>0</v>
      </c>
      <c r="AT670" s="19">
        <v>0</v>
      </c>
      <c r="AU670" s="19"/>
      <c r="AV670" s="19"/>
      <c r="AW670" s="19"/>
      <c r="AX670" s="19"/>
      <c r="AY670" s="19"/>
      <c r="AZ670" s="19"/>
      <c r="BA670" s="19"/>
      <c r="BB670" s="19"/>
      <c r="BC670" s="19"/>
      <c r="BD670" s="19"/>
      <c r="BE670" s="19"/>
      <c r="BF670" s="19"/>
    </row>
    <row r="671" spans="1:73" x14ac:dyDescent="0.35">
      <c r="A671" s="18"/>
      <c r="B671" s="18"/>
      <c r="C671" s="143"/>
      <c r="D671" s="22" t="s">
        <v>1539</v>
      </c>
      <c r="E671" s="23">
        <v>36614</v>
      </c>
      <c r="F671" s="24" t="s">
        <v>171</v>
      </c>
      <c r="G671" s="22" t="s">
        <v>83</v>
      </c>
      <c r="H671" t="s">
        <v>304</v>
      </c>
      <c r="I671" t="s">
        <v>310</v>
      </c>
      <c r="J671" s="18" t="s">
        <v>304</v>
      </c>
      <c r="K671" s="18" t="s">
        <v>86</v>
      </c>
      <c r="L671" s="18" t="s">
        <v>496</v>
      </c>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c r="AQ671" s="25"/>
      <c r="AR671" s="25"/>
      <c r="AS671" s="25"/>
      <c r="AT671" s="25"/>
      <c r="AU671" s="25"/>
      <c r="AV671" s="25"/>
      <c r="AW671" s="25"/>
      <c r="AX671" s="25"/>
      <c r="AY671" s="25"/>
      <c r="AZ671" s="25"/>
      <c r="BA671" s="25"/>
      <c r="BB671" s="25"/>
      <c r="BC671" s="25"/>
      <c r="BD671" s="25"/>
      <c r="BE671" s="25"/>
      <c r="BF671" s="25"/>
    </row>
    <row r="672" spans="1:73" x14ac:dyDescent="0.35">
      <c r="A672" s="18"/>
      <c r="B672" s="18"/>
      <c r="C672" s="143"/>
      <c r="D672" s="19"/>
      <c r="E672" s="20"/>
      <c r="F672" s="19"/>
      <c r="G672" s="19"/>
      <c r="H672" t="s">
        <v>4284</v>
      </c>
      <c r="I672" t="s">
        <v>4284</v>
      </c>
      <c r="J672" s="18"/>
      <c r="K672" s="18"/>
      <c r="L672" s="18"/>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row>
    <row r="673" spans="1:73" x14ac:dyDescent="0.35">
      <c r="A673" t="s">
        <v>323</v>
      </c>
      <c r="B673" t="s">
        <v>441</v>
      </c>
      <c r="C673" s="143" t="str">
        <f>IF(VLOOKUP(D673,Table16[[#All],[Player]:[2024 Card Info]],7,FALSE)&lt;&gt;"",VLOOKUP(D673,Table16[[#All],[Player]:[2024 Card Info]],7,FALSE),"")</f>
        <v>4</v>
      </c>
      <c r="D673" t="s">
        <v>3840</v>
      </c>
      <c r="E673" s="40">
        <v>37529</v>
      </c>
      <c r="F673" t="s">
        <v>4070</v>
      </c>
      <c r="G673" s="19" t="s">
        <v>5142</v>
      </c>
      <c r="H673" t="s">
        <v>5202</v>
      </c>
      <c r="I673" t="str">
        <f>IF(ISBLANK(VLOOKUP(TRIM(D673),ALL_SOMIFA!$A$1:$V$2737,9,FALSE)),"",IF(ISERROR(VLOOKUP(TRIM(D673),ALL_SOMIFA!$A$1:$V$2737,9,FALSE))," ",VLOOKUP(TRIM(D673),ALL_SOMIFA!$A$1:$V$2737,9,FALSE)))</f>
        <v/>
      </c>
      <c r="J673" t="str">
        <f>IF(ISBLANK(VLOOKUP(TRIM(D673),ALL_SOMIFA!$A$1:$V$2737,10,FALSE)),"",IF(ISERROR(VLOOKUP(TRIM(D673),ALL_SOMIFA!$A$1:$V$2737,10,FALSE))," ",VLOOKUP(TRIM(D673),ALL_SOMIFA!$A$1:$V$2737,10,FALSE)))</f>
        <v/>
      </c>
      <c r="K673" t="str">
        <f>IF(ISBLANK(VLOOKUP(TRIM(D673),ALL_SOMIFA!$A$1:$V$2737,11,FALSE)),"",IF(ISERROR(VLOOKUP(TRIM(D673),ALL_SOMIFA!$A$1:$V$2737,11,FALSE))," ",VLOOKUP(TRIM(D673),ALL_SOMIFA!$A$1:$V$2737,11,FALSE)))</f>
        <v/>
      </c>
      <c r="L673" t="str">
        <f>IF(ISBLANK(VLOOKUP(TRIM(D673),ALL_SOMIFA!$A$1:$V$2737,12,FALSE)),"",IF(ISERROR(VLOOKUP(TRIM(D673),ALL_SOMIFA!$A$1:$V$2737,12,FALSE))," ",VLOOKUP(TRIM(D673),ALL_SOMIFA!$A$1:$V$2737,12,FALSE)))</f>
        <v/>
      </c>
      <c r="M673" t="str">
        <f>IF(ISBLANK(VLOOKUP(TRIM(D673),ALL_SOMIFA!$A$1:$V$2737,13,FALSE)),"",IF(ISERROR(VLOOKUP(TRIM(D673),ALL_SOMIFA!$A$1:$V$2737,13,FALSE))," ",VLOOKUP(TRIM(D673),ALL_SOMIFA!$A$1:$V$2737,13,FALSE)))</f>
        <v/>
      </c>
      <c r="N673" t="str">
        <f>IF(ISBLANK(VLOOKUP(TRIM(D673),ALL_SOMIFA!$A$1:$V$2737,14,FALSE)),"",IF(ISERROR(VLOOKUP(TRIM(D673),ALL_SOMIFA!$A$1:$V$2737,14,FALSE))," ",VLOOKUP(TRIM(D673),ALL_SOMIFA!$A$1:$V$2737,14,FALSE)))</f>
        <v/>
      </c>
      <c r="O673" t="str">
        <f>IF(ISBLANK(VLOOKUP(TRIM(D673),ALL_SOMIFA!$A$1:$V$2737,15,FALSE)),"",IF(ISERROR(VLOOKUP(TRIM(D673),ALL_SOMIFA!$A$1:$V$2737,15,FALSE))," ",VLOOKUP(TRIM(D673),ALL_SOMIFA!$A$1:$V$2737,15,FALSE)))</f>
        <v/>
      </c>
      <c r="P673" t="str">
        <f>IF(ISBLANK(VLOOKUP(TRIM(D673),ALL_SOMIFA!$A$1:$V$2737,16,FALSE)),"",IF(ISERROR(VLOOKUP(TRIM(D673),ALL_SOMIFA!$A$1:$V$2737,16,FALSE))," ",VLOOKUP(TRIM(D673),ALL_SOMIFA!$A$1:$V$2737,16,FALSE)))</f>
        <v/>
      </c>
      <c r="Q673" t="str">
        <f>IF(ISBLANK(VLOOKUP(TRIM(D673),ALL_SOMIFA!$A$1:$V$2737,17,FALSE)),"",IF(ISERROR(VLOOKUP(TRIM(D673),ALL_SOMIFA!$A$1:$V$2737,17,FALSE))," ",VLOOKUP(TRIM(D673),ALL_SOMIFA!$A$1:$V$2737,17,FALSE)))</f>
        <v/>
      </c>
      <c r="R673" t="str">
        <f>IF(ISBLANK(VLOOKUP(TRIM(D673),ALL_SOMIFA!$A$1:$V$2737,18,FALSE)),"",IF(ISERROR(VLOOKUP(TRIM(D673),ALL_SOMIFA!$A$1:$V$2737,18,FALSE))," ",VLOOKUP(TRIM(D673),ALL_SOMIFA!$A$1:$V$2737,18,FALSE)))</f>
        <v/>
      </c>
      <c r="S673" t="str">
        <f>IF(ISBLANK(VLOOKUP(TRIM(D673),ALL_SOMIFA!$A$1:$V$2737,19,FALSE)),"",IF(ISERROR(VLOOKUP(TRIM(D673),ALL_SOMIFA!$A$1:$V$2737,19,FALSE))," ",VLOOKUP(TRIM(D673),ALL_SOMIFA!$A$1:$V$2737,19,FALSE)))</f>
        <v/>
      </c>
      <c r="T673" t="str">
        <f>IF(ISBLANK(VLOOKUP(TRIM(D673),ALL_SOMIFA!$A$1:$V$2737,20,FALSE)),"",IF(ISERROR(VLOOKUP(TRIM(D673),ALL_SOMIFA!$A$1:$V$2737,20,FALSE))," ",VLOOKUP(TRIM(D673),ALL_SOMIFA!$A$1:$V$2737,20,FALSE)))</f>
        <v/>
      </c>
      <c r="U673" t="str">
        <f>IF(ISBLANK(VLOOKUP(TRIM(D673),ALL_SOMIFA!$A$1:$V$2737,21,FALSE)),"",IF(ISERROR(VLOOKUP(TRIM(D673),ALL_SOMIFA!$A$1:$V$2737,21,FALSE))," ",VLOOKUP(TRIM(D673),ALL_SOMIFA!$A$1:$V$2737,21,FALSE)))</f>
        <v/>
      </c>
      <c r="V673" t="str">
        <f>IF(ISBLANK(VLOOKUP(TRIM(D673),ALL_SOMIFA!$A$1:$V$2737,22,FALSE)),"",IF(ISERROR(VLOOKUP(TRIM(D673),ALL_SOMIFA!$A$1:$V$2737,22,FALSE))," ",VLOOKUP(TRIM(D673),ALL_SOMIFA!$A$1:$V$2737,22,FALSE)))</f>
        <v/>
      </c>
    </row>
    <row r="674" spans="1:73" x14ac:dyDescent="0.35">
      <c r="A674" t="s">
        <v>354</v>
      </c>
      <c r="B674" t="s">
        <v>3520</v>
      </c>
      <c r="C674" s="143" t="str">
        <f>IF(VLOOKUP(D674,Table16[[#All],[Player]:[2024 Card Info]],7,FALSE)&lt;&gt;"",VLOOKUP(D674,Table16[[#All],[Player]:[2024 Card Info]],7,FALSE),"")</f>
        <v>4</v>
      </c>
      <c r="D674" t="s">
        <v>3843</v>
      </c>
      <c r="E674" s="40">
        <v>36802</v>
      </c>
      <c r="F674" t="s">
        <v>4111</v>
      </c>
      <c r="G674" s="19" t="s">
        <v>5149</v>
      </c>
      <c r="H674" t="str">
        <f>IF(ISBLANK(VLOOKUP(TRIM(D674),ALL_SOMIFA!$A$1:$V$2737,8,FALSE)),"",IF(ISERROR(VLOOKUP(TRIM(D674),ALL_SOMIFA!$A$1:$V$2737,8,FALSE))," ",VLOOKUP(TRIM(D674),ALL_SOMIFA!$A$1:$V$2737,8,FALSE)))</f>
        <v/>
      </c>
      <c r="I674" t="str">
        <f>IF(ISBLANK(VLOOKUP(TRIM(D674),ALL_SOMIFA!$A$1:$V$2737,9,FALSE)),"",IF(ISERROR(VLOOKUP(TRIM(D674),ALL_SOMIFA!$A$1:$V$2737,9,FALSE))," ",VLOOKUP(TRIM(D674),ALL_SOMIFA!$A$1:$V$2737,9,FALSE)))</f>
        <v/>
      </c>
      <c r="J674" t="str">
        <f>IF(ISBLANK(VLOOKUP(TRIM(D674),ALL_SOMIFA!$A$1:$V$2737,10,FALSE)),"",IF(ISERROR(VLOOKUP(TRIM(D674),ALL_SOMIFA!$A$1:$V$2737,10,FALSE))," ",VLOOKUP(TRIM(D674),ALL_SOMIFA!$A$1:$V$2737,10,FALSE)))</f>
        <v/>
      </c>
      <c r="K674" t="str">
        <f>IF(ISBLANK(VLOOKUP(TRIM(D674),ALL_SOMIFA!$A$1:$V$2737,11,FALSE)),"",IF(ISERROR(VLOOKUP(TRIM(D674),ALL_SOMIFA!$A$1:$V$2737,11,FALSE))," ",VLOOKUP(TRIM(D674),ALL_SOMIFA!$A$1:$V$2737,11,FALSE)))</f>
        <v/>
      </c>
      <c r="L674" t="str">
        <f>IF(ISBLANK(VLOOKUP(TRIM(D674),ALL_SOMIFA!$A$1:$V$2737,12,FALSE)),"",IF(ISERROR(VLOOKUP(TRIM(D674),ALL_SOMIFA!$A$1:$V$2737,12,FALSE))," ",VLOOKUP(TRIM(D674),ALL_SOMIFA!$A$1:$V$2737,12,FALSE)))</f>
        <v/>
      </c>
      <c r="M674" t="str">
        <f>IF(ISBLANK(VLOOKUP(TRIM(D674),ALL_SOMIFA!$A$1:$V$2737,13,FALSE)),"",IF(ISERROR(VLOOKUP(TRIM(D674),ALL_SOMIFA!$A$1:$V$2737,13,FALSE))," ",VLOOKUP(TRIM(D674),ALL_SOMIFA!$A$1:$V$2737,13,FALSE)))</f>
        <v/>
      </c>
      <c r="N674" t="str">
        <f>IF(ISBLANK(VLOOKUP(TRIM(D674),ALL_SOMIFA!$A$1:$V$2737,14,FALSE)),"",IF(ISERROR(VLOOKUP(TRIM(D674),ALL_SOMIFA!$A$1:$V$2737,14,FALSE))," ",VLOOKUP(TRIM(D674),ALL_SOMIFA!$A$1:$V$2737,14,FALSE)))</f>
        <v/>
      </c>
      <c r="O674" t="str">
        <f>IF(ISBLANK(VLOOKUP(TRIM(D674),ALL_SOMIFA!$A$1:$V$2737,15,FALSE)),"",IF(ISERROR(VLOOKUP(TRIM(D674),ALL_SOMIFA!$A$1:$V$2737,15,FALSE))," ",VLOOKUP(TRIM(D674),ALL_SOMIFA!$A$1:$V$2737,15,FALSE)))</f>
        <v/>
      </c>
      <c r="P674" t="str">
        <f>IF(ISBLANK(VLOOKUP(TRIM(D674),ALL_SOMIFA!$A$1:$V$2737,16,FALSE)),"",IF(ISERROR(VLOOKUP(TRIM(D674),ALL_SOMIFA!$A$1:$V$2737,16,FALSE))," ",VLOOKUP(TRIM(D674),ALL_SOMIFA!$A$1:$V$2737,16,FALSE)))</f>
        <v/>
      </c>
      <c r="Q674" t="str">
        <f>IF(ISBLANK(VLOOKUP(TRIM(D674),ALL_SOMIFA!$A$1:$V$2737,17,FALSE)),"",IF(ISERROR(VLOOKUP(TRIM(D674),ALL_SOMIFA!$A$1:$V$2737,17,FALSE))," ",VLOOKUP(TRIM(D674),ALL_SOMIFA!$A$1:$V$2737,17,FALSE)))</f>
        <v/>
      </c>
      <c r="R674" t="str">
        <f>IF(ISBLANK(VLOOKUP(TRIM(D674),ALL_SOMIFA!$A$1:$V$2737,18,FALSE)),"",IF(ISERROR(VLOOKUP(TRIM(D674),ALL_SOMIFA!$A$1:$V$2737,18,FALSE))," ",VLOOKUP(TRIM(D674),ALL_SOMIFA!$A$1:$V$2737,18,FALSE)))</f>
        <v/>
      </c>
      <c r="S674" t="str">
        <f>IF(ISBLANK(VLOOKUP(TRIM(D674),ALL_SOMIFA!$A$1:$V$2737,19,FALSE)),"",IF(ISERROR(VLOOKUP(TRIM(D674),ALL_SOMIFA!$A$1:$V$2737,19,FALSE))," ",VLOOKUP(TRIM(D674),ALL_SOMIFA!$A$1:$V$2737,19,FALSE)))</f>
        <v/>
      </c>
      <c r="T674" t="str">
        <f>IF(ISBLANK(VLOOKUP(TRIM(D674),ALL_SOMIFA!$A$1:$V$2737,20,FALSE)),"",IF(ISERROR(VLOOKUP(TRIM(D674),ALL_SOMIFA!$A$1:$V$2737,20,FALSE))," ",VLOOKUP(TRIM(D674),ALL_SOMIFA!$A$1:$V$2737,20,FALSE)))</f>
        <v/>
      </c>
      <c r="U674" t="str">
        <f>IF(ISBLANK(VLOOKUP(TRIM(D674),ALL_SOMIFA!$A$1:$V$2737,21,FALSE)),"",IF(ISERROR(VLOOKUP(TRIM(D674),ALL_SOMIFA!$A$1:$V$2737,21,FALSE))," ",VLOOKUP(TRIM(D674),ALL_SOMIFA!$A$1:$V$2737,21,FALSE)))</f>
        <v/>
      </c>
      <c r="V674" t="str">
        <f>IF(ISBLANK(VLOOKUP(TRIM(D674),ALL_SOMIFA!$A$1:$V$2737,22,FALSE)),"",IF(ISERROR(VLOOKUP(TRIM(D674),ALL_SOMIFA!$A$1:$V$2737,22,FALSE))," ",VLOOKUP(TRIM(D674),ALL_SOMIFA!$A$1:$V$2737,22,FALSE)))</f>
        <v/>
      </c>
    </row>
    <row r="675" spans="1:73" x14ac:dyDescent="0.35">
      <c r="A675" t="s">
        <v>296</v>
      </c>
      <c r="B675" t="s">
        <v>452</v>
      </c>
      <c r="C675" s="143" t="str">
        <f>IF(VLOOKUP(D675,Table16[[#All],[Player]:[2024 Card Info]],7,FALSE)&lt;&gt;"",VLOOKUP(D675,Table16[[#All],[Player]:[2024 Card Info]],7,FALSE),"")</f>
        <v>40</v>
      </c>
      <c r="D675" t="s">
        <v>3263</v>
      </c>
      <c r="E675" s="40">
        <v>32548</v>
      </c>
      <c r="F675" t="s">
        <v>1443</v>
      </c>
      <c r="G675" s="102" t="s">
        <v>5154</v>
      </c>
      <c r="H675" t="str">
        <f>IF(ISBLANK(VLOOKUP(TRIM(D675),ALL_SOMIFA!$A$1:$V$2737,8,FALSE)),"",IF(ISERROR(VLOOKUP(TRIM(D675),ALL_SOMIFA!$A$1:$V$2737,8,FALSE))," ",VLOOKUP(TRIM(D675),ALL_SOMIFA!$A$1:$V$2737,8,FALSE)))</f>
        <v>DB</v>
      </c>
      <c r="I675" t="str">
        <f>IF(ISBLANK(VLOOKUP(TRIM(D675),ALL_SOMIFA!$A$1:$V$2737,9,FALSE)),"",IF(ISERROR(VLOOKUP(TRIM(D675),ALL_SOMIFA!$A$1:$V$2737,9,FALSE))," ",VLOOKUP(TRIM(D675),ALL_SOMIFA!$A$1:$V$2737,9,FALSE)))</f>
        <v>TEN</v>
      </c>
      <c r="J675" t="str">
        <f>IF(ISBLANK(VLOOKUP(TRIM(D675),ALL_SOMIFA!$A$1:$V$2737,10,FALSE)),"",IF(ISERROR(VLOOKUP(TRIM(D675),ALL_SOMIFA!$A$1:$V$2737,10,FALSE))," ",VLOOKUP(TRIM(D675),ALL_SOMIFA!$A$1:$V$2737,10,FALSE)))</f>
        <v>00</v>
      </c>
      <c r="K675" t="str">
        <f>IF(ISBLANK(VLOOKUP(TRIM(D675),ALL_SOMIFA!$A$1:$V$2737,11,FALSE)),"",IF(ISERROR(VLOOKUP(TRIM(D675),ALL_SOMIFA!$A$1:$V$2737,11,FALSE))," ",VLOOKUP(TRIM(D675),ALL_SOMIFA!$A$1:$V$2737,11,FALSE)))</f>
        <v/>
      </c>
      <c r="L675" t="str">
        <f>IF(ISBLANK(VLOOKUP(TRIM(D675),ALL_SOMIFA!$A$1:$V$2737,12,FALSE)),"",IF(ISERROR(VLOOKUP(TRIM(D675),ALL_SOMIFA!$A$1:$V$2737,12,FALSE))," ",VLOOKUP(TRIM(D675),ALL_SOMIFA!$A$1:$V$2737,12,FALSE)))</f>
        <v/>
      </c>
      <c r="M675" t="str">
        <f>IF(ISBLANK(VLOOKUP(TRIM(D675),ALL_SOMIFA!$A$1:$V$2737,13,FALSE)),"",IF(ISERROR(VLOOKUP(TRIM(D675),ALL_SOMIFA!$A$1:$V$2737,13,FALSE))," ",VLOOKUP(TRIM(D675),ALL_SOMIFA!$A$1:$V$2737,13,FALSE)))</f>
        <v/>
      </c>
      <c r="N675" t="str">
        <f>IF(ISBLANK(VLOOKUP(TRIM(D675),ALL_SOMIFA!$A$1:$V$2737,14,FALSE)),"",IF(ISERROR(VLOOKUP(TRIM(D675),ALL_SOMIFA!$A$1:$V$2737,14,FALSE))," ",VLOOKUP(TRIM(D675),ALL_SOMIFA!$A$1:$V$2737,14,FALSE)))</f>
        <v/>
      </c>
      <c r="O675" t="str">
        <f>IF(ISBLANK(VLOOKUP(TRIM(D675),ALL_SOMIFA!$A$1:$V$2737,15,FALSE)),"",IF(ISERROR(VLOOKUP(TRIM(D675),ALL_SOMIFA!$A$1:$V$2737,15,FALSE))," ",VLOOKUP(TRIM(D675),ALL_SOMIFA!$A$1:$V$2737,15,FALSE)))</f>
        <v/>
      </c>
      <c r="P675" t="str">
        <f>IF(ISBLANK(VLOOKUP(TRIM(D675),ALL_SOMIFA!$A$1:$V$2737,16,FALSE)),"",IF(ISERROR(VLOOKUP(TRIM(D675),ALL_SOMIFA!$A$1:$V$2737,16,FALSE))," ",VLOOKUP(TRIM(D675),ALL_SOMIFA!$A$1:$V$2737,16,FALSE)))</f>
        <v/>
      </c>
      <c r="Q675" t="str">
        <f>IF(ISBLANK(VLOOKUP(TRIM(D675),ALL_SOMIFA!$A$1:$V$2737,17,FALSE)),"",IF(ISERROR(VLOOKUP(TRIM(D675),ALL_SOMIFA!$A$1:$V$2737,17,FALSE))," ",VLOOKUP(TRIM(D675),ALL_SOMIFA!$A$1:$V$2737,17,FALSE)))</f>
        <v/>
      </c>
      <c r="R675" t="str">
        <f>IF(ISBLANK(VLOOKUP(TRIM(D675),ALL_SOMIFA!$A$1:$V$2737,18,FALSE)),"",IF(ISERROR(VLOOKUP(TRIM(D675),ALL_SOMIFA!$A$1:$V$2737,18,FALSE))," ",VLOOKUP(TRIM(D675),ALL_SOMIFA!$A$1:$V$2737,18,FALSE)))</f>
        <v/>
      </c>
      <c r="S675" t="str">
        <f>IF(ISBLANK(VLOOKUP(TRIM(D675),ALL_SOMIFA!$A$1:$V$2737,19,FALSE)),"",IF(ISERROR(VLOOKUP(TRIM(D675),ALL_SOMIFA!$A$1:$V$2737,19,FALSE))," ",VLOOKUP(TRIM(D675),ALL_SOMIFA!$A$1:$V$2737,19,FALSE)))</f>
        <v/>
      </c>
      <c r="T675" t="str">
        <f>IF(ISBLANK(VLOOKUP(TRIM(D675),ALL_SOMIFA!$A$1:$V$2737,20,FALSE)),"",IF(ISERROR(VLOOKUP(TRIM(D675),ALL_SOMIFA!$A$1:$V$2737,20,FALSE))," ",VLOOKUP(TRIM(D675),ALL_SOMIFA!$A$1:$V$2737,20,FALSE)))</f>
        <v/>
      </c>
      <c r="U675" t="str">
        <f>IF(ISBLANK(VLOOKUP(TRIM(D675),ALL_SOMIFA!$A$1:$V$2737,21,FALSE)),"",IF(ISERROR(VLOOKUP(TRIM(D675),ALL_SOMIFA!$A$1:$V$2737,21,FALSE))," ",VLOOKUP(TRIM(D675),ALL_SOMIFA!$A$1:$V$2737,21,FALSE)))</f>
        <v/>
      </c>
      <c r="V675" t="str">
        <f>IF(ISBLANK(VLOOKUP(TRIM(D675),ALL_SOMIFA!$A$1:$V$2737,22,FALSE)),"",IF(ISERROR(VLOOKUP(TRIM(D675),ALL_SOMIFA!$A$1:$V$2737,22,FALSE))," ",VLOOKUP(TRIM(D675),ALL_SOMIFA!$A$1:$V$2737,22,FALSE)))</f>
        <v/>
      </c>
    </row>
    <row r="676" spans="1:73" x14ac:dyDescent="0.35">
      <c r="A676" t="s">
        <v>331</v>
      </c>
      <c r="B676" t="s">
        <v>3522</v>
      </c>
      <c r="C676" s="143" t="str">
        <f>IF(VLOOKUP(D676,Table16[[#All],[Player]:[2024 Card Info]],7,FALSE)&lt;&gt;"",VLOOKUP(D676,Table16[[#All],[Player]:[2024 Card Info]],7,FALSE),"")</f>
        <v>44</v>
      </c>
      <c r="D676" t="s">
        <v>3831</v>
      </c>
      <c r="E676" s="40">
        <v>37741</v>
      </c>
      <c r="F676" t="s">
        <v>3977</v>
      </c>
      <c r="G676" s="19" t="s">
        <v>5149</v>
      </c>
      <c r="H676" t="str">
        <f>IF(ISBLANK(VLOOKUP(TRIM(D676),ALL_SOMIFA!$A$1:$V$2737,8,FALSE)),"",IF(ISERROR(VLOOKUP(TRIM(D676),ALL_SOMIFA!$A$1:$V$2737,8,FALSE))," ",VLOOKUP(TRIM(D676),ALL_SOMIFA!$A$1:$V$2737,8,FALSE)))</f>
        <v/>
      </c>
      <c r="I676" t="str">
        <f>IF(ISBLANK(VLOOKUP(TRIM(D676),ALL_SOMIFA!$A$1:$V$2737,9,FALSE)),"",IF(ISERROR(VLOOKUP(TRIM(D676),ALL_SOMIFA!$A$1:$V$2737,9,FALSE))," ",VLOOKUP(TRIM(D676),ALL_SOMIFA!$A$1:$V$2737,9,FALSE)))</f>
        <v/>
      </c>
      <c r="J676" t="str">
        <f>IF(ISBLANK(VLOOKUP(TRIM(D676),ALL_SOMIFA!$A$1:$V$2737,10,FALSE)),"",IF(ISERROR(VLOOKUP(TRIM(D676),ALL_SOMIFA!$A$1:$V$2737,10,FALSE))," ",VLOOKUP(TRIM(D676),ALL_SOMIFA!$A$1:$V$2737,10,FALSE)))</f>
        <v/>
      </c>
      <c r="K676" t="str">
        <f>IF(ISBLANK(VLOOKUP(TRIM(D676),ALL_SOMIFA!$A$1:$V$2737,11,FALSE)),"",IF(ISERROR(VLOOKUP(TRIM(D676),ALL_SOMIFA!$A$1:$V$2737,11,FALSE))," ",VLOOKUP(TRIM(D676),ALL_SOMIFA!$A$1:$V$2737,11,FALSE)))</f>
        <v/>
      </c>
      <c r="L676" t="str">
        <f>IF(ISBLANK(VLOOKUP(TRIM(D676),ALL_SOMIFA!$A$1:$V$2737,12,FALSE)),"",IF(ISERROR(VLOOKUP(TRIM(D676),ALL_SOMIFA!$A$1:$V$2737,12,FALSE))," ",VLOOKUP(TRIM(D676),ALL_SOMIFA!$A$1:$V$2737,12,FALSE)))</f>
        <v/>
      </c>
      <c r="M676" t="str">
        <f>IF(ISBLANK(VLOOKUP(TRIM(D676),ALL_SOMIFA!$A$1:$V$2737,13,FALSE)),"",IF(ISERROR(VLOOKUP(TRIM(D676),ALL_SOMIFA!$A$1:$V$2737,13,FALSE))," ",VLOOKUP(TRIM(D676),ALL_SOMIFA!$A$1:$V$2737,13,FALSE)))</f>
        <v/>
      </c>
      <c r="N676" t="str">
        <f>IF(ISBLANK(VLOOKUP(TRIM(D676),ALL_SOMIFA!$A$1:$V$2737,14,FALSE)),"",IF(ISERROR(VLOOKUP(TRIM(D676),ALL_SOMIFA!$A$1:$V$2737,14,FALSE))," ",VLOOKUP(TRIM(D676),ALL_SOMIFA!$A$1:$V$2737,14,FALSE)))</f>
        <v/>
      </c>
      <c r="O676" t="str">
        <f>IF(ISBLANK(VLOOKUP(TRIM(D676),ALL_SOMIFA!$A$1:$V$2737,15,FALSE)),"",IF(ISERROR(VLOOKUP(TRIM(D676),ALL_SOMIFA!$A$1:$V$2737,15,FALSE))," ",VLOOKUP(TRIM(D676),ALL_SOMIFA!$A$1:$V$2737,15,FALSE)))</f>
        <v/>
      </c>
      <c r="P676" t="str">
        <f>IF(ISBLANK(VLOOKUP(TRIM(D676),ALL_SOMIFA!$A$1:$V$2737,16,FALSE)),"",IF(ISERROR(VLOOKUP(TRIM(D676),ALL_SOMIFA!$A$1:$V$2737,16,FALSE))," ",VLOOKUP(TRIM(D676),ALL_SOMIFA!$A$1:$V$2737,16,FALSE)))</f>
        <v/>
      </c>
      <c r="Q676" t="str">
        <f>IF(ISBLANK(VLOOKUP(TRIM(D676),ALL_SOMIFA!$A$1:$V$2737,17,FALSE)),"",IF(ISERROR(VLOOKUP(TRIM(D676),ALL_SOMIFA!$A$1:$V$2737,17,FALSE))," ",VLOOKUP(TRIM(D676),ALL_SOMIFA!$A$1:$V$2737,17,FALSE)))</f>
        <v/>
      </c>
      <c r="R676" t="str">
        <f>IF(ISBLANK(VLOOKUP(TRIM(D676),ALL_SOMIFA!$A$1:$V$2737,18,FALSE)),"",IF(ISERROR(VLOOKUP(TRIM(D676),ALL_SOMIFA!$A$1:$V$2737,18,FALSE))," ",VLOOKUP(TRIM(D676),ALL_SOMIFA!$A$1:$V$2737,18,FALSE)))</f>
        <v/>
      </c>
      <c r="S676" t="str">
        <f>IF(ISBLANK(VLOOKUP(TRIM(D676),ALL_SOMIFA!$A$1:$V$2737,19,FALSE)),"",IF(ISERROR(VLOOKUP(TRIM(D676),ALL_SOMIFA!$A$1:$V$2737,19,FALSE))," ",VLOOKUP(TRIM(D676),ALL_SOMIFA!$A$1:$V$2737,19,FALSE)))</f>
        <v/>
      </c>
      <c r="T676" t="str">
        <f>IF(ISBLANK(VLOOKUP(TRIM(D676),ALL_SOMIFA!$A$1:$V$2737,20,FALSE)),"",IF(ISERROR(VLOOKUP(TRIM(D676),ALL_SOMIFA!$A$1:$V$2737,20,FALSE))," ",VLOOKUP(TRIM(D676),ALL_SOMIFA!$A$1:$V$2737,20,FALSE)))</f>
        <v/>
      </c>
      <c r="U676" t="str">
        <f>IF(ISBLANK(VLOOKUP(TRIM(D676),ALL_SOMIFA!$A$1:$V$2737,21,FALSE)),"",IF(ISERROR(VLOOKUP(TRIM(D676),ALL_SOMIFA!$A$1:$V$2737,21,FALSE))," ",VLOOKUP(TRIM(D676),ALL_SOMIFA!$A$1:$V$2737,21,FALSE)))</f>
        <v/>
      </c>
      <c r="V676" t="str">
        <f>IF(ISBLANK(VLOOKUP(TRIM(D676),ALL_SOMIFA!$A$1:$V$2737,22,FALSE)),"",IF(ISERROR(VLOOKUP(TRIM(D676),ALL_SOMIFA!$A$1:$V$2737,22,FALSE))," ",VLOOKUP(TRIM(D676),ALL_SOMIFA!$A$1:$V$2737,22,FALSE)))</f>
        <v/>
      </c>
    </row>
    <row r="677" spans="1:73" ht="12.75" customHeight="1" x14ac:dyDescent="0.35">
      <c r="A677" s="31" t="s">
        <v>354</v>
      </c>
      <c r="B677" s="32" t="s">
        <v>500</v>
      </c>
      <c r="C677" s="143" t="str">
        <f>IF(VLOOKUP(D677,Table16[[#All],[Player]:[2024 Card Info]],7,FALSE)&lt;&gt;"",VLOOKUP(D677,Table16[[#All],[Player]:[2024 Card Info]],7,FALSE),"")</f>
        <v>4</v>
      </c>
      <c r="D677" s="19" t="s">
        <v>1547</v>
      </c>
      <c r="E677" s="27">
        <v>37349</v>
      </c>
      <c r="F677" s="28" t="s">
        <v>134</v>
      </c>
      <c r="G677" s="28" t="s">
        <v>98</v>
      </c>
      <c r="H677" s="26" t="s">
        <v>327</v>
      </c>
      <c r="I677" s="26" t="s">
        <v>154</v>
      </c>
      <c r="J677" s="33"/>
      <c r="K677" s="33"/>
      <c r="L677" s="33"/>
    </row>
    <row r="678" spans="1:73" x14ac:dyDescent="0.35">
      <c r="A678" s="18" t="s">
        <v>345</v>
      </c>
      <c r="B678" s="18" t="s">
        <v>3517</v>
      </c>
      <c r="C678" s="143" t="str">
        <f>IF(VLOOKUP(D678,Table16[[#All],[Player]:[2024 Card Info]],7,FALSE)&lt;&gt;"",VLOOKUP(D678,Table16[[#All],[Player]:[2024 Card Info]],7,FALSE),"")</f>
        <v>4</v>
      </c>
      <c r="D678" s="19" t="s">
        <v>1550</v>
      </c>
      <c r="E678" s="20">
        <v>34862</v>
      </c>
      <c r="F678" s="19" t="s">
        <v>114</v>
      </c>
      <c r="G678" s="19" t="s">
        <v>425</v>
      </c>
      <c r="H678" s="26" t="s">
        <v>354</v>
      </c>
      <c r="I678" s="26" t="s">
        <v>328</v>
      </c>
      <c r="J678" s="18" t="s">
        <v>323</v>
      </c>
      <c r="K678" s="18" t="s">
        <v>158</v>
      </c>
      <c r="L678" s="18" t="s">
        <v>149</v>
      </c>
      <c r="M678" s="19" t="s">
        <v>154</v>
      </c>
      <c r="N678" s="19" t="s">
        <v>354</v>
      </c>
      <c r="O678" s="19" t="s">
        <v>131</v>
      </c>
      <c r="P678" s="19" t="s">
        <v>324</v>
      </c>
      <c r="Q678" s="19" t="s">
        <v>354</v>
      </c>
      <c r="R678" s="19" t="s">
        <v>131</v>
      </c>
      <c r="S678" s="19" t="s">
        <v>422</v>
      </c>
      <c r="T678" s="19" t="s">
        <v>354</v>
      </c>
      <c r="U678" s="19" t="s">
        <v>131</v>
      </c>
      <c r="V678" s="19" t="s">
        <v>422</v>
      </c>
      <c r="W678" s="19">
        <v>0</v>
      </c>
      <c r="X678" s="19">
        <v>0</v>
      </c>
      <c r="Y678" s="19">
        <v>0</v>
      </c>
      <c r="Z678" s="19"/>
      <c r="AA678" s="19"/>
      <c r="AB678" s="19"/>
      <c r="AC678" s="19">
        <v>0</v>
      </c>
      <c r="AD678" s="19">
        <v>0</v>
      </c>
      <c r="AE678" s="19">
        <v>0</v>
      </c>
      <c r="AF678" s="19"/>
      <c r="AG678" s="19"/>
      <c r="AH678" s="19"/>
      <c r="AI678" s="19"/>
      <c r="AJ678" s="19"/>
      <c r="AK678" s="19"/>
      <c r="AL678" s="19">
        <v>0</v>
      </c>
      <c r="AM678" s="19">
        <v>0</v>
      </c>
      <c r="AN678" s="19">
        <v>0</v>
      </c>
      <c r="AO678" s="19">
        <v>0</v>
      </c>
      <c r="AP678" s="19">
        <v>0</v>
      </c>
      <c r="AQ678" s="19">
        <v>0</v>
      </c>
      <c r="AR678" s="19">
        <v>0</v>
      </c>
      <c r="AS678" s="19">
        <v>0</v>
      </c>
      <c r="AT678" s="19">
        <v>0</v>
      </c>
      <c r="AU678" s="19"/>
      <c r="AV678" s="19"/>
      <c r="AW678" s="19"/>
      <c r="AX678" s="19"/>
      <c r="AY678" s="19"/>
      <c r="AZ678" s="19"/>
      <c r="BA678" s="19"/>
      <c r="BB678" s="19"/>
      <c r="BC678" s="19"/>
      <c r="BD678" s="19"/>
      <c r="BE678" s="19"/>
      <c r="BF678" s="19"/>
      <c r="BG678" s="25"/>
      <c r="BH678" s="25"/>
      <c r="BI678" s="25"/>
      <c r="BJ678" s="25"/>
      <c r="BK678" s="25"/>
      <c r="BL678" s="25"/>
      <c r="BM678" s="25"/>
      <c r="BN678" s="25"/>
      <c r="BO678" s="25"/>
      <c r="BP678" s="25"/>
      <c r="BQ678" s="25"/>
      <c r="BR678" s="25"/>
      <c r="BS678" s="25"/>
      <c r="BT678" s="25"/>
      <c r="BU678" s="25"/>
    </row>
    <row r="679" spans="1:73" x14ac:dyDescent="0.35">
      <c r="A679" s="18" t="s">
        <v>327</v>
      </c>
      <c r="B679" s="18" t="s">
        <v>271</v>
      </c>
      <c r="C679" s="143" t="str">
        <f>IF(VLOOKUP(D679,Table16[[#All],[Player]:[2024 Card Info]],7,FALSE)&lt;&gt;"",VLOOKUP(D679,Table16[[#All],[Player]:[2024 Card Info]],7,FALSE),"")</f>
        <v>05</v>
      </c>
      <c r="D679" s="26" t="s">
        <v>1548</v>
      </c>
      <c r="E679" s="27">
        <v>34902</v>
      </c>
      <c r="F679" s="26" t="s">
        <v>114</v>
      </c>
      <c r="G679" s="26" t="s">
        <v>102</v>
      </c>
      <c r="H679" s="26" t="s">
        <v>299</v>
      </c>
      <c r="I679" s="26" t="s">
        <v>342</v>
      </c>
      <c r="J679" s="18" t="s">
        <v>331</v>
      </c>
      <c r="K679" s="18" t="s">
        <v>235</v>
      </c>
      <c r="L679" s="18" t="s">
        <v>335</v>
      </c>
      <c r="M679" s="26" t="s">
        <v>335</v>
      </c>
      <c r="N679" s="27"/>
      <c r="O679" s="27"/>
      <c r="P679" s="27"/>
      <c r="Q679" s="27"/>
      <c r="R679" s="29"/>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c r="AQ679" s="25"/>
      <c r="AR679" s="25"/>
      <c r="AS679" s="25"/>
      <c r="AT679" s="25"/>
      <c r="AU679" s="25"/>
      <c r="AV679" s="25"/>
      <c r="AW679" s="25"/>
      <c r="AX679" s="25"/>
      <c r="AY679" s="25"/>
      <c r="AZ679" s="25"/>
      <c r="BA679" s="25"/>
      <c r="BB679" s="25"/>
      <c r="BC679" s="25"/>
      <c r="BD679" s="25"/>
      <c r="BE679" s="25"/>
      <c r="BF679" s="25"/>
    </row>
    <row r="680" spans="1:73" x14ac:dyDescent="0.35">
      <c r="A680" s="18" t="s">
        <v>327</v>
      </c>
      <c r="B680" s="18" t="s">
        <v>193</v>
      </c>
      <c r="C680" s="143" t="str">
        <f>IF(VLOOKUP(D680,Table16[[#All],[Player]:[2024 Card Info]],7,FALSE)&lt;&gt;"",VLOOKUP(D680,Table16[[#All],[Player]:[2024 Card Info]],7,FALSE),"")</f>
        <v>04</v>
      </c>
      <c r="D680" s="19" t="s">
        <v>1545</v>
      </c>
      <c r="E680" s="20">
        <v>35316</v>
      </c>
      <c r="F680" s="19" t="s">
        <v>249</v>
      </c>
      <c r="G680" s="19" t="s">
        <v>1546</v>
      </c>
      <c r="H680" s="26" t="s">
        <v>299</v>
      </c>
      <c r="I680" s="26" t="s">
        <v>528</v>
      </c>
      <c r="J680" s="18" t="s">
        <v>299</v>
      </c>
      <c r="K680" s="18" t="s">
        <v>195</v>
      </c>
      <c r="L680" s="18" t="s">
        <v>682</v>
      </c>
      <c r="M680" s="19" t="s">
        <v>681</v>
      </c>
      <c r="N680" s="19" t="s">
        <v>299</v>
      </c>
      <c r="O680" s="19" t="s">
        <v>441</v>
      </c>
      <c r="P680" s="19" t="s">
        <v>1304</v>
      </c>
      <c r="Q680" s="19" t="s">
        <v>299</v>
      </c>
      <c r="R680" s="19" t="s">
        <v>274</v>
      </c>
      <c r="S680" s="19" t="s">
        <v>791</v>
      </c>
      <c r="T680" s="19" t="s">
        <v>299</v>
      </c>
      <c r="U680" s="19" t="s">
        <v>274</v>
      </c>
      <c r="V680" s="19" t="s">
        <v>682</v>
      </c>
      <c r="W680" s="19" t="s">
        <v>299</v>
      </c>
      <c r="X680" s="19" t="s">
        <v>274</v>
      </c>
      <c r="Y680" s="19" t="s">
        <v>682</v>
      </c>
      <c r="Z680" s="19"/>
      <c r="AA680" s="19"/>
      <c r="AB680" s="19"/>
      <c r="AC680" s="19">
        <v>0</v>
      </c>
      <c r="AD680" s="19">
        <v>0</v>
      </c>
      <c r="AE680" s="19">
        <v>0</v>
      </c>
      <c r="AF680" s="19"/>
      <c r="AG680" s="19"/>
      <c r="AH680" s="19"/>
      <c r="AI680" s="19"/>
      <c r="AJ680" s="19"/>
      <c r="AK680" s="19"/>
      <c r="AL680" s="19">
        <v>0</v>
      </c>
      <c r="AM680" s="19">
        <v>0</v>
      </c>
      <c r="AN680" s="19">
        <v>0</v>
      </c>
      <c r="AO680" s="19">
        <v>0</v>
      </c>
      <c r="AP680" s="19">
        <v>0</v>
      </c>
      <c r="AQ680" s="19">
        <v>0</v>
      </c>
      <c r="AR680" s="19">
        <v>0</v>
      </c>
      <c r="AS680" s="19">
        <v>0</v>
      </c>
      <c r="AT680" s="19">
        <v>0</v>
      </c>
      <c r="AU680" s="19"/>
      <c r="AV680" s="19"/>
      <c r="AW680" s="19"/>
      <c r="AX680" s="19"/>
      <c r="AY680" s="19"/>
      <c r="AZ680" s="19"/>
      <c r="BA680" s="19"/>
      <c r="BB680" s="19"/>
      <c r="BC680" s="19"/>
      <c r="BD680" s="19"/>
      <c r="BE680" s="19"/>
      <c r="BF680" s="19"/>
    </row>
    <row r="681" spans="1:73" s="25" customFormat="1" x14ac:dyDescent="0.35">
      <c r="A681" s="18" t="s">
        <v>327</v>
      </c>
      <c r="B681" s="18" t="s">
        <v>339</v>
      </c>
      <c r="C681" s="143" t="str">
        <f>IF(VLOOKUP(D681,Table16[[#All],[Player]:[2024 Card Info]],7,FALSE)&lt;&gt;"",VLOOKUP(D681,Table16[[#All],[Player]:[2024 Card Info]],7,FALSE),"")</f>
        <v>04</v>
      </c>
      <c r="D681" s="19" t="s">
        <v>1549</v>
      </c>
      <c r="E681" s="20">
        <v>35203</v>
      </c>
      <c r="F681" s="19" t="s">
        <v>125</v>
      </c>
      <c r="G681" s="19" t="s">
        <v>282</v>
      </c>
      <c r="H681" s="26" t="s">
        <v>327</v>
      </c>
      <c r="I681" s="26" t="s">
        <v>342</v>
      </c>
      <c r="J681" s="18" t="s">
        <v>331</v>
      </c>
      <c r="K681" s="18" t="s">
        <v>341</v>
      </c>
      <c r="L681" s="18" t="s">
        <v>328</v>
      </c>
      <c r="M681" s="19" t="s">
        <v>342</v>
      </c>
      <c r="N681" s="19" t="s">
        <v>296</v>
      </c>
      <c r="O681" s="19" t="s">
        <v>339</v>
      </c>
      <c r="P681" s="19" t="s">
        <v>333</v>
      </c>
      <c r="Q681" s="19" t="s">
        <v>327</v>
      </c>
      <c r="R681" s="19" t="s">
        <v>341</v>
      </c>
      <c r="S681" s="19" t="s">
        <v>328</v>
      </c>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row>
    <row r="682" spans="1:73" x14ac:dyDescent="0.35">
      <c r="A682" s="18" t="s">
        <v>327</v>
      </c>
      <c r="B682" s="18" t="s">
        <v>308</v>
      </c>
      <c r="C682" s="143" t="str">
        <f>IF(VLOOKUP(D682,Table16[[#All],[Player]:[2024 Card Info]],7,FALSE)&lt;&gt;"",VLOOKUP(D682,Table16[[#All],[Player]:[2024 Card Info]],7,FALSE),"")</f>
        <v>04</v>
      </c>
      <c r="D682" s="26" t="s">
        <v>1551</v>
      </c>
      <c r="E682" s="20">
        <v>36220</v>
      </c>
      <c r="F682" s="26" t="s">
        <v>1552</v>
      </c>
      <c r="G682" s="26" t="s">
        <v>1553</v>
      </c>
      <c r="H682" s="26" t="s">
        <v>331</v>
      </c>
      <c r="I682" s="26" t="s">
        <v>328</v>
      </c>
      <c r="J682" s="18" t="s">
        <v>323</v>
      </c>
      <c r="K682" s="18" t="s">
        <v>135</v>
      </c>
      <c r="L682" s="18" t="s">
        <v>149</v>
      </c>
      <c r="M682" s="19" t="s">
        <v>154</v>
      </c>
      <c r="N682" s="27"/>
      <c r="O682" s="27"/>
      <c r="P682" s="27"/>
      <c r="Q682" s="29"/>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c r="AQ682" s="25"/>
      <c r="AR682" s="25"/>
      <c r="AS682" s="25"/>
      <c r="AT682" s="25"/>
      <c r="AU682" s="25"/>
      <c r="AV682" s="25"/>
      <c r="AW682" s="25"/>
      <c r="AX682" s="25"/>
      <c r="AY682" s="25"/>
      <c r="AZ682" s="25"/>
      <c r="BA682" s="25"/>
      <c r="BB682" s="25"/>
      <c r="BC682" s="25"/>
      <c r="BD682" s="25"/>
      <c r="BE682" s="25"/>
      <c r="BF682" s="25"/>
    </row>
    <row r="683" spans="1:73" s="25" customFormat="1" x14ac:dyDescent="0.35">
      <c r="A683" s="18" t="s">
        <v>327</v>
      </c>
      <c r="B683" s="18" t="s">
        <v>3523</v>
      </c>
      <c r="C683" s="143" t="str">
        <f>IF(VLOOKUP(D683,Table16[[#All],[Player]:[2024 Card Info]],7,FALSE)&lt;&gt;"",VLOOKUP(D683,Table16[[#All],[Player]:[2024 Card Info]],7,FALSE),"")</f>
        <v>04</v>
      </c>
      <c r="D683" s="22" t="s">
        <v>1554</v>
      </c>
      <c r="E683" s="23">
        <v>36168</v>
      </c>
      <c r="F683" s="24" t="s">
        <v>295</v>
      </c>
      <c r="G683" s="22" t="s">
        <v>287</v>
      </c>
      <c r="H683" s="26" t="s">
        <v>296</v>
      </c>
      <c r="I683" s="26" t="s">
        <v>328</v>
      </c>
      <c r="J683" s="18" t="s">
        <v>327</v>
      </c>
      <c r="K683" s="18" t="s">
        <v>224</v>
      </c>
      <c r="L683" s="18" t="s">
        <v>328</v>
      </c>
      <c r="BG683"/>
      <c r="BH683"/>
      <c r="BI683"/>
      <c r="BJ683"/>
      <c r="BK683"/>
      <c r="BL683"/>
      <c r="BM683"/>
      <c r="BN683"/>
      <c r="BO683"/>
      <c r="BP683"/>
      <c r="BQ683"/>
      <c r="BR683"/>
      <c r="BS683"/>
      <c r="BT683"/>
      <c r="BU683"/>
    </row>
    <row r="684" spans="1:73" x14ac:dyDescent="0.35">
      <c r="A684" s="18" t="s">
        <v>169</v>
      </c>
      <c r="B684" s="18"/>
      <c r="C684" s="143"/>
      <c r="D684" s="19" t="s">
        <v>1540</v>
      </c>
      <c r="E684" s="20">
        <v>34976</v>
      </c>
      <c r="F684" s="19" t="s">
        <v>1541</v>
      </c>
      <c r="G684" s="19" t="s">
        <v>222</v>
      </c>
      <c r="H684" t="s">
        <v>327</v>
      </c>
      <c r="I684" t="s">
        <v>929</v>
      </c>
      <c r="J684" s="18" t="s">
        <v>296</v>
      </c>
      <c r="K684" s="18" t="s">
        <v>85</v>
      </c>
      <c r="L684" s="18" t="s">
        <v>301</v>
      </c>
      <c r="M684" s="19" t="s">
        <v>335</v>
      </c>
      <c r="N684" s="19" t="s">
        <v>1542</v>
      </c>
      <c r="O684" s="19" t="s">
        <v>916</v>
      </c>
      <c r="P684" s="19" t="s">
        <v>1181</v>
      </c>
      <c r="Q684" s="19" t="s">
        <v>331</v>
      </c>
      <c r="R684" s="19" t="s">
        <v>206</v>
      </c>
      <c r="S684" s="19" t="s">
        <v>297</v>
      </c>
      <c r="T684" s="19" t="s">
        <v>1543</v>
      </c>
      <c r="U684" s="19" t="s">
        <v>460</v>
      </c>
      <c r="V684" s="19" t="s">
        <v>682</v>
      </c>
      <c r="W684" s="19" t="s">
        <v>1544</v>
      </c>
      <c r="X684" s="19" t="s">
        <v>460</v>
      </c>
      <c r="Y684" s="19" t="s">
        <v>328</v>
      </c>
      <c r="Z684" s="19"/>
      <c r="AA684" s="19"/>
      <c r="AB684" s="19"/>
      <c r="AC684" s="19">
        <v>0</v>
      </c>
      <c r="AD684" s="19">
        <v>0</v>
      </c>
      <c r="AE684" s="19">
        <v>0</v>
      </c>
      <c r="AF684" s="19">
        <v>0</v>
      </c>
      <c r="AG684" s="19">
        <v>0</v>
      </c>
      <c r="AH684" s="19">
        <v>0</v>
      </c>
      <c r="AI684" s="19">
        <v>0</v>
      </c>
      <c r="AJ684" s="19">
        <v>0</v>
      </c>
      <c r="AK684" s="19">
        <v>0</v>
      </c>
      <c r="AL684" s="19">
        <v>0</v>
      </c>
      <c r="AM684" s="19">
        <v>0</v>
      </c>
      <c r="AN684" s="19">
        <v>0</v>
      </c>
      <c r="AO684" s="19">
        <v>0</v>
      </c>
      <c r="AP684" s="19">
        <v>0</v>
      </c>
      <c r="AQ684" s="19">
        <v>0</v>
      </c>
      <c r="AR684" s="19">
        <v>0</v>
      </c>
      <c r="AS684" s="19">
        <v>0</v>
      </c>
      <c r="AT684" s="19">
        <v>0</v>
      </c>
      <c r="AU684" s="19"/>
      <c r="AV684" s="19"/>
      <c r="AW684" s="19"/>
      <c r="AX684" s="19"/>
      <c r="AY684" s="19"/>
      <c r="AZ684" s="19"/>
      <c r="BA684" s="19"/>
      <c r="BB684" s="19"/>
      <c r="BC684" s="19"/>
      <c r="BD684" s="19"/>
      <c r="BE684" s="19"/>
      <c r="BF684" s="19"/>
    </row>
    <row r="685" spans="1:73" s="25" customFormat="1" x14ac:dyDescent="0.35">
      <c r="A685" s="18"/>
      <c r="B685" s="18"/>
      <c r="C685" s="143"/>
      <c r="D685" s="19" t="s">
        <v>1555</v>
      </c>
      <c r="E685" s="20">
        <v>35149</v>
      </c>
      <c r="F685" s="19" t="s">
        <v>114</v>
      </c>
      <c r="G685" s="19" t="s">
        <v>398</v>
      </c>
      <c r="H685" t="s">
        <v>169</v>
      </c>
      <c r="I685"/>
      <c r="J685" s="18" t="s">
        <v>169</v>
      </c>
      <c r="K685" s="18"/>
      <c r="L685" s="18"/>
      <c r="M685" s="19" t="s">
        <v>154</v>
      </c>
      <c r="N685" s="19" t="s">
        <v>323</v>
      </c>
      <c r="O685" s="19" t="s">
        <v>318</v>
      </c>
      <c r="P685" s="19" t="s">
        <v>324</v>
      </c>
      <c r="Q685" s="19" t="s">
        <v>354</v>
      </c>
      <c r="R685" s="19" t="s">
        <v>252</v>
      </c>
      <c r="S685" s="19" t="s">
        <v>154</v>
      </c>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row>
    <row r="686" spans="1:73" s="25" customFormat="1" x14ac:dyDescent="0.35">
      <c r="A686" s="18"/>
      <c r="B686" s="18"/>
      <c r="C686" s="143"/>
      <c r="D686" s="19"/>
      <c r="E686" s="20"/>
      <c r="F686" s="19"/>
      <c r="G686" s="19"/>
      <c r="H686" t="s">
        <v>4284</v>
      </c>
      <c r="I686"/>
      <c r="J686" s="18"/>
      <c r="K686" s="18"/>
      <c r="L686" s="18"/>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row>
    <row r="687" spans="1:73" x14ac:dyDescent="0.35">
      <c r="A687" t="s">
        <v>3547</v>
      </c>
      <c r="B687" t="s">
        <v>116</v>
      </c>
      <c r="C687" s="143"/>
      <c r="D687" t="s">
        <v>3913</v>
      </c>
      <c r="E687" s="40">
        <v>35247</v>
      </c>
      <c r="F687" t="s">
        <v>359</v>
      </c>
      <c r="G687" s="19" t="s">
        <v>5380</v>
      </c>
      <c r="H687" t="str">
        <f>IF(ISBLANK(VLOOKUP(TRIM(D687),ALL_SOMIFA!$A$1:$V$2737,8,FALSE)),"",IF(ISERROR(VLOOKUP(TRIM(D687),ALL_SOMIFA!$A$1:$V$2737,8,FALSE))," ",VLOOKUP(TRIM(D687),ALL_SOMIFA!$A$1:$V$2737,8,FALSE)))</f>
        <v/>
      </c>
      <c r="I687" t="str">
        <f>IF(ISBLANK(VLOOKUP(TRIM(D687),ALL_SOMIFA!$A$1:$V$2737,9,FALSE)),"",IF(ISERROR(VLOOKUP(TRIM(D687),ALL_SOMIFA!$A$1:$V$2737,9,FALSE))," ",VLOOKUP(TRIM(D687),ALL_SOMIFA!$A$1:$V$2737,9,FALSE)))</f>
        <v/>
      </c>
      <c r="J687" t="str">
        <f>IF(ISBLANK(VLOOKUP(TRIM(D687),ALL_SOMIFA!$A$1:$V$2737,10,FALSE)),"",IF(ISERROR(VLOOKUP(TRIM(D687),ALL_SOMIFA!$A$1:$V$2737,10,FALSE))," ",VLOOKUP(TRIM(D687),ALL_SOMIFA!$A$1:$V$2737,10,FALSE)))</f>
        <v/>
      </c>
      <c r="K687" t="str">
        <f>IF(ISBLANK(VLOOKUP(TRIM(D687),ALL_SOMIFA!$A$1:$V$2737,11,FALSE)),"",IF(ISERROR(VLOOKUP(TRIM(D687),ALL_SOMIFA!$A$1:$V$2737,11,FALSE))," ",VLOOKUP(TRIM(D687),ALL_SOMIFA!$A$1:$V$2737,11,FALSE)))</f>
        <v/>
      </c>
      <c r="L687" t="str">
        <f>IF(ISBLANK(VLOOKUP(TRIM(D687),ALL_SOMIFA!$A$1:$V$2737,12,FALSE)),"",IF(ISERROR(VLOOKUP(TRIM(D687),ALL_SOMIFA!$A$1:$V$2737,12,FALSE))," ",VLOOKUP(TRIM(D687),ALL_SOMIFA!$A$1:$V$2737,12,FALSE)))</f>
        <v/>
      </c>
      <c r="M687" t="str">
        <f>IF(ISBLANK(VLOOKUP(TRIM(D687),ALL_SOMIFA!$A$1:$V$2737,13,FALSE)),"",IF(ISERROR(VLOOKUP(TRIM(D687),ALL_SOMIFA!$A$1:$V$2737,13,FALSE))," ",VLOOKUP(TRIM(D687),ALL_SOMIFA!$A$1:$V$2737,13,FALSE)))</f>
        <v/>
      </c>
      <c r="N687" t="str">
        <f>IF(ISBLANK(VLOOKUP(TRIM(D687),ALL_SOMIFA!$A$1:$V$2737,14,FALSE)),"",IF(ISERROR(VLOOKUP(TRIM(D687),ALL_SOMIFA!$A$1:$V$2737,14,FALSE))," ",VLOOKUP(TRIM(D687),ALL_SOMIFA!$A$1:$V$2737,14,FALSE)))</f>
        <v/>
      </c>
      <c r="O687" t="str">
        <f>IF(ISBLANK(VLOOKUP(TRIM(D687),ALL_SOMIFA!$A$1:$V$2737,15,FALSE)),"",IF(ISERROR(VLOOKUP(TRIM(D687),ALL_SOMIFA!$A$1:$V$2737,15,FALSE))," ",VLOOKUP(TRIM(D687),ALL_SOMIFA!$A$1:$V$2737,15,FALSE)))</f>
        <v/>
      </c>
      <c r="P687" t="str">
        <f>IF(ISBLANK(VLOOKUP(TRIM(D687),ALL_SOMIFA!$A$1:$V$2737,16,FALSE)),"",IF(ISERROR(VLOOKUP(TRIM(D687),ALL_SOMIFA!$A$1:$V$2737,16,FALSE))," ",VLOOKUP(TRIM(D687),ALL_SOMIFA!$A$1:$V$2737,16,FALSE)))</f>
        <v/>
      </c>
      <c r="Q687" t="str">
        <f>IF(ISBLANK(VLOOKUP(TRIM(D687),ALL_SOMIFA!$A$1:$V$2737,17,FALSE)),"",IF(ISERROR(VLOOKUP(TRIM(D687),ALL_SOMIFA!$A$1:$V$2737,17,FALSE))," ",VLOOKUP(TRIM(D687),ALL_SOMIFA!$A$1:$V$2737,17,FALSE)))</f>
        <v/>
      </c>
      <c r="R687" t="str">
        <f>IF(ISBLANK(VLOOKUP(TRIM(D687),ALL_SOMIFA!$A$1:$V$2737,18,FALSE)),"",IF(ISERROR(VLOOKUP(TRIM(D687),ALL_SOMIFA!$A$1:$V$2737,18,FALSE))," ",VLOOKUP(TRIM(D687),ALL_SOMIFA!$A$1:$V$2737,18,FALSE)))</f>
        <v/>
      </c>
      <c r="S687" t="str">
        <f>IF(ISBLANK(VLOOKUP(TRIM(D687),ALL_SOMIFA!$A$1:$V$2737,19,FALSE)),"",IF(ISERROR(VLOOKUP(TRIM(D687),ALL_SOMIFA!$A$1:$V$2737,19,FALSE))," ",VLOOKUP(TRIM(D687),ALL_SOMIFA!$A$1:$V$2737,19,FALSE)))</f>
        <v/>
      </c>
      <c r="T687" t="str">
        <f>IF(ISBLANK(VLOOKUP(TRIM(D687),ALL_SOMIFA!$A$1:$V$2737,20,FALSE)),"",IF(ISERROR(VLOOKUP(TRIM(D687),ALL_SOMIFA!$A$1:$V$2737,20,FALSE))," ",VLOOKUP(TRIM(D687),ALL_SOMIFA!$A$1:$V$2737,20,FALSE)))</f>
        <v/>
      </c>
      <c r="U687" t="str">
        <f>IF(ISBLANK(VLOOKUP(TRIM(D687),ALL_SOMIFA!$A$1:$V$2737,21,FALSE)),"",IF(ISERROR(VLOOKUP(TRIM(D687),ALL_SOMIFA!$A$1:$V$2737,21,FALSE))," ",VLOOKUP(TRIM(D687),ALL_SOMIFA!$A$1:$V$2737,21,FALSE)))</f>
        <v/>
      </c>
      <c r="V687" t="str">
        <f>IF(ISBLANK(VLOOKUP(TRIM(D687),ALL_SOMIFA!$A$1:$V$2737,22,FALSE)),"",IF(ISERROR(VLOOKUP(TRIM(D687),ALL_SOMIFA!$A$1:$V$2737,22,FALSE))," ",VLOOKUP(TRIM(D687),ALL_SOMIFA!$A$1:$V$2737,22,FALSE)))</f>
        <v/>
      </c>
    </row>
    <row r="688" spans="1:73" x14ac:dyDescent="0.35">
      <c r="A688" t="s">
        <v>3547</v>
      </c>
      <c r="B688" t="s">
        <v>3518</v>
      </c>
      <c r="C688" s="143"/>
      <c r="D688" t="s">
        <v>3914</v>
      </c>
      <c r="E688" s="40">
        <v>36508</v>
      </c>
      <c r="F688" t="s">
        <v>4054</v>
      </c>
      <c r="G688" s="19" t="s">
        <v>5377</v>
      </c>
      <c r="H688" t="str">
        <f>IF(ISBLANK(VLOOKUP(TRIM(D688),ALL_SOMIFA!$A$1:$V$2737,8,FALSE)),"",IF(ISERROR(VLOOKUP(TRIM(D688),ALL_SOMIFA!$A$1:$V$2737,8,FALSE))," ",VLOOKUP(TRIM(D688),ALL_SOMIFA!$A$1:$V$2737,8,FALSE)))</f>
        <v/>
      </c>
      <c r="I688" t="str">
        <f>IF(ISBLANK(VLOOKUP(TRIM(D688),ALL_SOMIFA!$A$1:$V$2737,9,FALSE)),"",IF(ISERROR(VLOOKUP(TRIM(D688),ALL_SOMIFA!$A$1:$V$2737,9,FALSE))," ",VLOOKUP(TRIM(D688),ALL_SOMIFA!$A$1:$V$2737,9,FALSE)))</f>
        <v/>
      </c>
      <c r="J688" t="str">
        <f>IF(ISBLANK(VLOOKUP(TRIM(D688),ALL_SOMIFA!$A$1:$V$2737,10,FALSE)),"",IF(ISERROR(VLOOKUP(TRIM(D688),ALL_SOMIFA!$A$1:$V$2737,10,FALSE))," ",VLOOKUP(TRIM(D688),ALL_SOMIFA!$A$1:$V$2737,10,FALSE)))</f>
        <v/>
      </c>
      <c r="K688" t="str">
        <f>IF(ISBLANK(VLOOKUP(TRIM(D688),ALL_SOMIFA!$A$1:$V$2737,11,FALSE)),"",IF(ISERROR(VLOOKUP(TRIM(D688),ALL_SOMIFA!$A$1:$V$2737,11,FALSE))," ",VLOOKUP(TRIM(D688),ALL_SOMIFA!$A$1:$V$2737,11,FALSE)))</f>
        <v/>
      </c>
      <c r="L688" t="str">
        <f>IF(ISBLANK(VLOOKUP(TRIM(D688),ALL_SOMIFA!$A$1:$V$2737,12,FALSE)),"",IF(ISERROR(VLOOKUP(TRIM(D688),ALL_SOMIFA!$A$1:$V$2737,12,FALSE))," ",VLOOKUP(TRIM(D688),ALL_SOMIFA!$A$1:$V$2737,12,FALSE)))</f>
        <v/>
      </c>
      <c r="M688" t="str">
        <f>IF(ISBLANK(VLOOKUP(TRIM(D688),ALL_SOMIFA!$A$1:$V$2737,13,FALSE)),"",IF(ISERROR(VLOOKUP(TRIM(D688),ALL_SOMIFA!$A$1:$V$2737,13,FALSE))," ",VLOOKUP(TRIM(D688),ALL_SOMIFA!$A$1:$V$2737,13,FALSE)))</f>
        <v/>
      </c>
      <c r="N688" t="str">
        <f>IF(ISBLANK(VLOOKUP(TRIM(D688),ALL_SOMIFA!$A$1:$V$2737,14,FALSE)),"",IF(ISERROR(VLOOKUP(TRIM(D688),ALL_SOMIFA!$A$1:$V$2737,14,FALSE))," ",VLOOKUP(TRIM(D688),ALL_SOMIFA!$A$1:$V$2737,14,FALSE)))</f>
        <v/>
      </c>
      <c r="O688" t="str">
        <f>IF(ISBLANK(VLOOKUP(TRIM(D688),ALL_SOMIFA!$A$1:$V$2737,15,FALSE)),"",IF(ISERROR(VLOOKUP(TRIM(D688),ALL_SOMIFA!$A$1:$V$2737,15,FALSE))," ",VLOOKUP(TRIM(D688),ALL_SOMIFA!$A$1:$V$2737,15,FALSE)))</f>
        <v/>
      </c>
      <c r="P688" t="str">
        <f>IF(ISBLANK(VLOOKUP(TRIM(D688),ALL_SOMIFA!$A$1:$V$2737,16,FALSE)),"",IF(ISERROR(VLOOKUP(TRIM(D688),ALL_SOMIFA!$A$1:$V$2737,16,FALSE))," ",VLOOKUP(TRIM(D688),ALL_SOMIFA!$A$1:$V$2737,16,FALSE)))</f>
        <v/>
      </c>
      <c r="Q688" t="str">
        <f>IF(ISBLANK(VLOOKUP(TRIM(D688),ALL_SOMIFA!$A$1:$V$2737,17,FALSE)),"",IF(ISERROR(VLOOKUP(TRIM(D688),ALL_SOMIFA!$A$1:$V$2737,17,FALSE))," ",VLOOKUP(TRIM(D688),ALL_SOMIFA!$A$1:$V$2737,17,FALSE)))</f>
        <v/>
      </c>
      <c r="R688" t="str">
        <f>IF(ISBLANK(VLOOKUP(TRIM(D688),ALL_SOMIFA!$A$1:$V$2737,18,FALSE)),"",IF(ISERROR(VLOOKUP(TRIM(D688),ALL_SOMIFA!$A$1:$V$2737,18,FALSE))," ",VLOOKUP(TRIM(D688),ALL_SOMIFA!$A$1:$V$2737,18,FALSE)))</f>
        <v/>
      </c>
      <c r="S688" t="str">
        <f>IF(ISBLANK(VLOOKUP(TRIM(D688),ALL_SOMIFA!$A$1:$V$2737,19,FALSE)),"",IF(ISERROR(VLOOKUP(TRIM(D688),ALL_SOMIFA!$A$1:$V$2737,19,FALSE))," ",VLOOKUP(TRIM(D688),ALL_SOMIFA!$A$1:$V$2737,19,FALSE)))</f>
        <v/>
      </c>
      <c r="T688" t="str">
        <f>IF(ISBLANK(VLOOKUP(TRIM(D688),ALL_SOMIFA!$A$1:$V$2737,20,FALSE)),"",IF(ISERROR(VLOOKUP(TRIM(D688),ALL_SOMIFA!$A$1:$V$2737,20,FALSE))," ",VLOOKUP(TRIM(D688),ALL_SOMIFA!$A$1:$V$2737,20,FALSE)))</f>
        <v/>
      </c>
      <c r="U688" t="str">
        <f>IF(ISBLANK(VLOOKUP(TRIM(D688),ALL_SOMIFA!$A$1:$V$2737,21,FALSE)),"",IF(ISERROR(VLOOKUP(TRIM(D688),ALL_SOMIFA!$A$1:$V$2737,21,FALSE))," ",VLOOKUP(TRIM(D688),ALL_SOMIFA!$A$1:$V$2737,21,FALSE)))</f>
        <v/>
      </c>
      <c r="V688" t="str">
        <f>IF(ISBLANK(VLOOKUP(TRIM(D688),ALL_SOMIFA!$A$1:$V$2737,22,FALSE)),"",IF(ISERROR(VLOOKUP(TRIM(D688),ALL_SOMIFA!$A$1:$V$2737,22,FALSE))," ",VLOOKUP(TRIM(D688),ALL_SOMIFA!$A$1:$V$2737,22,FALSE)))</f>
        <v/>
      </c>
    </row>
    <row r="689" spans="1:58" x14ac:dyDescent="0.35">
      <c r="A689" t="s">
        <v>366</v>
      </c>
      <c r="B689" t="s">
        <v>116</v>
      </c>
      <c r="C689" s="143"/>
      <c r="D689" t="s">
        <v>3890</v>
      </c>
      <c r="E689" s="40">
        <v>36220</v>
      </c>
      <c r="F689" t="s">
        <v>391</v>
      </c>
      <c r="G689" s="19" t="s">
        <v>5137</v>
      </c>
      <c r="H689" t="str">
        <f>IF(ISBLANK(VLOOKUP(TRIM(D689),ALL_SOMIFA!$A$1:$V$2737,8,FALSE)),"",IF(ISERROR(VLOOKUP(TRIM(D689),ALL_SOMIFA!$A$1:$V$2737,8,FALSE))," ",VLOOKUP(TRIM(D689),ALL_SOMIFA!$A$1:$V$2737,8,FALSE)))</f>
        <v/>
      </c>
      <c r="I689" t="str">
        <f>IF(ISBLANK(VLOOKUP(TRIM(D689),ALL_SOMIFA!$A$1:$V$2737,9,FALSE)),"",IF(ISERROR(VLOOKUP(TRIM(D689),ALL_SOMIFA!$A$1:$V$2737,9,FALSE))," ",VLOOKUP(TRIM(D689),ALL_SOMIFA!$A$1:$V$2737,9,FALSE)))</f>
        <v/>
      </c>
      <c r="J689" t="str">
        <f>IF(ISBLANK(VLOOKUP(TRIM(D689),ALL_SOMIFA!$A$1:$V$2737,10,FALSE)),"",IF(ISERROR(VLOOKUP(TRIM(D689),ALL_SOMIFA!$A$1:$V$2737,10,FALSE))," ",VLOOKUP(TRIM(D689),ALL_SOMIFA!$A$1:$V$2737,10,FALSE)))</f>
        <v/>
      </c>
      <c r="K689" t="str">
        <f>IF(ISBLANK(VLOOKUP(TRIM(D689),ALL_SOMIFA!$A$1:$V$2737,11,FALSE)),"",IF(ISERROR(VLOOKUP(TRIM(D689),ALL_SOMIFA!$A$1:$V$2737,11,FALSE))," ",VLOOKUP(TRIM(D689),ALL_SOMIFA!$A$1:$V$2737,11,FALSE)))</f>
        <v/>
      </c>
      <c r="L689" t="str">
        <f>IF(ISBLANK(VLOOKUP(TRIM(D689),ALL_SOMIFA!$A$1:$V$2737,12,FALSE)),"",IF(ISERROR(VLOOKUP(TRIM(D689),ALL_SOMIFA!$A$1:$V$2737,12,FALSE))," ",VLOOKUP(TRIM(D689),ALL_SOMIFA!$A$1:$V$2737,12,FALSE)))</f>
        <v/>
      </c>
      <c r="M689" t="str">
        <f>IF(ISBLANK(VLOOKUP(TRIM(D689),ALL_SOMIFA!$A$1:$V$2737,13,FALSE)),"",IF(ISERROR(VLOOKUP(TRIM(D689),ALL_SOMIFA!$A$1:$V$2737,13,FALSE))," ",VLOOKUP(TRIM(D689),ALL_SOMIFA!$A$1:$V$2737,13,FALSE)))</f>
        <v/>
      </c>
      <c r="N689" t="str">
        <f>IF(ISBLANK(VLOOKUP(TRIM(D689),ALL_SOMIFA!$A$1:$V$2737,14,FALSE)),"",IF(ISERROR(VLOOKUP(TRIM(D689),ALL_SOMIFA!$A$1:$V$2737,14,FALSE))," ",VLOOKUP(TRIM(D689),ALL_SOMIFA!$A$1:$V$2737,14,FALSE)))</f>
        <v/>
      </c>
      <c r="O689" t="str">
        <f>IF(ISBLANK(VLOOKUP(TRIM(D689),ALL_SOMIFA!$A$1:$V$2737,15,FALSE)),"",IF(ISERROR(VLOOKUP(TRIM(D689),ALL_SOMIFA!$A$1:$V$2737,15,FALSE))," ",VLOOKUP(TRIM(D689),ALL_SOMIFA!$A$1:$V$2737,15,FALSE)))</f>
        <v/>
      </c>
      <c r="P689" t="str">
        <f>IF(ISBLANK(VLOOKUP(TRIM(D689),ALL_SOMIFA!$A$1:$V$2737,16,FALSE)),"",IF(ISERROR(VLOOKUP(TRIM(D689),ALL_SOMIFA!$A$1:$V$2737,16,FALSE))," ",VLOOKUP(TRIM(D689),ALL_SOMIFA!$A$1:$V$2737,16,FALSE)))</f>
        <v/>
      </c>
      <c r="Q689" t="str">
        <f>IF(ISBLANK(VLOOKUP(TRIM(D689),ALL_SOMIFA!$A$1:$V$2737,17,FALSE)),"",IF(ISERROR(VLOOKUP(TRIM(D689),ALL_SOMIFA!$A$1:$V$2737,17,FALSE))," ",VLOOKUP(TRIM(D689),ALL_SOMIFA!$A$1:$V$2737,17,FALSE)))</f>
        <v/>
      </c>
      <c r="R689" t="str">
        <f>IF(ISBLANK(VLOOKUP(TRIM(D689),ALL_SOMIFA!$A$1:$V$2737,18,FALSE)),"",IF(ISERROR(VLOOKUP(TRIM(D689),ALL_SOMIFA!$A$1:$V$2737,18,FALSE))," ",VLOOKUP(TRIM(D689),ALL_SOMIFA!$A$1:$V$2737,18,FALSE)))</f>
        <v/>
      </c>
      <c r="S689" t="str">
        <f>IF(ISBLANK(VLOOKUP(TRIM(D689),ALL_SOMIFA!$A$1:$V$2737,19,FALSE)),"",IF(ISERROR(VLOOKUP(TRIM(D689),ALL_SOMIFA!$A$1:$V$2737,19,FALSE))," ",VLOOKUP(TRIM(D689),ALL_SOMIFA!$A$1:$V$2737,19,FALSE)))</f>
        <v/>
      </c>
      <c r="T689" t="str">
        <f>IF(ISBLANK(VLOOKUP(TRIM(D689),ALL_SOMIFA!$A$1:$V$2737,20,FALSE)),"",IF(ISERROR(VLOOKUP(TRIM(D689),ALL_SOMIFA!$A$1:$V$2737,20,FALSE))," ",VLOOKUP(TRIM(D689),ALL_SOMIFA!$A$1:$V$2737,20,FALSE)))</f>
        <v/>
      </c>
      <c r="U689" t="str">
        <f>IF(ISBLANK(VLOOKUP(TRIM(D689),ALL_SOMIFA!$A$1:$V$2737,21,FALSE)),"",IF(ISERROR(VLOOKUP(TRIM(D689),ALL_SOMIFA!$A$1:$V$2737,21,FALSE))," ",VLOOKUP(TRIM(D689),ALL_SOMIFA!$A$1:$V$2737,21,FALSE)))</f>
        <v/>
      </c>
      <c r="V689" t="str">
        <f>IF(ISBLANK(VLOOKUP(TRIM(D689),ALL_SOMIFA!$A$1:$V$2737,22,FALSE)),"",IF(ISERROR(VLOOKUP(TRIM(D689),ALL_SOMIFA!$A$1:$V$2737,22,FALSE))," ",VLOOKUP(TRIM(D689),ALL_SOMIFA!$A$1:$V$2737,22,FALSE)))</f>
        <v/>
      </c>
    </row>
    <row r="690" spans="1:58" x14ac:dyDescent="0.35">
      <c r="A690" s="18" t="s">
        <v>802</v>
      </c>
      <c r="B690" s="18" t="s">
        <v>116</v>
      </c>
      <c r="C690" s="143" t="str">
        <f>IF(VLOOKUP(D690,Table16[[#All],[Player]:[2024 Card Info]],7,FALSE)&lt;&gt;"",VLOOKUP(D690,Table16[[#All],[Player]:[2024 Card Info]],7,FALSE),"")</f>
        <v/>
      </c>
      <c r="D690" s="19" t="s">
        <v>1556</v>
      </c>
      <c r="E690" s="20">
        <v>35309</v>
      </c>
      <c r="F690" s="28" t="s">
        <v>101</v>
      </c>
      <c r="G690" s="28"/>
      <c r="H690" s="26" t="s">
        <v>362</v>
      </c>
      <c r="I690" s="26"/>
      <c r="J690" s="18" t="s">
        <v>362</v>
      </c>
      <c r="K690" s="18" t="s">
        <v>103</v>
      </c>
      <c r="L690" s="18"/>
      <c r="M690" s="19"/>
      <c r="N690" s="19" t="s">
        <v>802</v>
      </c>
      <c r="O690" s="28" t="s">
        <v>103</v>
      </c>
      <c r="P690" s="28"/>
      <c r="Q690" s="19"/>
      <c r="R690" s="28"/>
      <c r="S690" s="28"/>
      <c r="T690" s="19"/>
      <c r="U690" s="28"/>
      <c r="V690" s="28"/>
      <c r="W690" s="19"/>
      <c r="X690" s="28"/>
      <c r="Y690" s="28"/>
      <c r="Z690" s="19"/>
      <c r="AA690" s="28"/>
      <c r="AB690" s="28"/>
      <c r="AC690" s="19"/>
      <c r="AD690" s="28"/>
      <c r="AE690" s="28"/>
      <c r="AF690" s="19"/>
      <c r="AG690" s="28"/>
      <c r="AH690" s="28"/>
      <c r="AI690" s="19"/>
      <c r="AJ690" s="28"/>
      <c r="AK690" s="28"/>
      <c r="AL690" s="19"/>
      <c r="AM690" s="28"/>
      <c r="AN690" s="28"/>
      <c r="AO690" s="19"/>
      <c r="AP690" s="28"/>
      <c r="AQ690" s="28"/>
      <c r="AR690" s="19"/>
      <c r="AS690" s="28"/>
      <c r="AT690" s="28"/>
      <c r="AU690" s="19"/>
      <c r="AV690" s="28"/>
      <c r="AW690" s="28"/>
      <c r="AX690" s="19"/>
      <c r="AY690" s="28"/>
      <c r="AZ690" s="28"/>
      <c r="BA690" s="19"/>
      <c r="BB690" s="28"/>
      <c r="BC690" s="28"/>
      <c r="BD690" s="19"/>
      <c r="BE690" s="28"/>
      <c r="BF690" s="28"/>
    </row>
    <row r="691" spans="1:58" x14ac:dyDescent="0.35">
      <c r="A691" s="18" t="s">
        <v>169</v>
      </c>
      <c r="B691" s="18" t="str">
        <f>IF(ISERROR(VLOOKUP(TRIM($D691),#REF!,3,FALSE())),"",VLOOKUP(TRIM($D691),#REF!,3,FALSE()))</f>
        <v/>
      </c>
      <c r="C691" s="143"/>
      <c r="D691" s="19" t="s">
        <v>1557</v>
      </c>
      <c r="E691" s="20">
        <v>30904</v>
      </c>
      <c r="F691" s="19" t="s">
        <v>1558</v>
      </c>
      <c r="G691" s="19" t="s">
        <v>769</v>
      </c>
      <c r="H691" t="s">
        <v>365</v>
      </c>
      <c r="I691"/>
      <c r="J691" s="18" t="s">
        <v>365</v>
      </c>
      <c r="K691" s="18" t="s">
        <v>78</v>
      </c>
      <c r="L691" s="18"/>
      <c r="M691" s="19"/>
      <c r="N691" s="19" t="s">
        <v>366</v>
      </c>
      <c r="O691" s="19" t="s">
        <v>103</v>
      </c>
      <c r="P691" s="19" t="s">
        <v>79</v>
      </c>
      <c r="Q691" s="19" t="s">
        <v>365</v>
      </c>
      <c r="R691" s="19" t="s">
        <v>103</v>
      </c>
      <c r="S691" s="19"/>
      <c r="T691" s="19" t="s">
        <v>365</v>
      </c>
      <c r="U691" s="19" t="s">
        <v>103</v>
      </c>
      <c r="V691" s="19">
        <v>0</v>
      </c>
      <c r="W691" s="19" t="s">
        <v>365</v>
      </c>
      <c r="X691" s="19" t="s">
        <v>103</v>
      </c>
      <c r="Y691" s="19">
        <v>0</v>
      </c>
      <c r="Z691" s="19" t="s">
        <v>365</v>
      </c>
      <c r="AA691" s="19" t="s">
        <v>103</v>
      </c>
      <c r="AB691" s="19"/>
      <c r="AC691" s="19" t="s">
        <v>365</v>
      </c>
      <c r="AD691" s="19" t="s">
        <v>103</v>
      </c>
      <c r="AE691" s="19">
        <v>0</v>
      </c>
      <c r="AF691" s="19" t="s">
        <v>365</v>
      </c>
      <c r="AG691" s="19" t="s">
        <v>103</v>
      </c>
      <c r="AH691" s="19">
        <v>0</v>
      </c>
      <c r="AI691" s="19" t="s">
        <v>365</v>
      </c>
      <c r="AJ691" s="19" t="s">
        <v>103</v>
      </c>
      <c r="AK691" s="19">
        <v>0</v>
      </c>
      <c r="AL691" s="19" t="s">
        <v>365</v>
      </c>
      <c r="AM691" s="19" t="s">
        <v>116</v>
      </c>
      <c r="AN691" s="19">
        <v>0</v>
      </c>
      <c r="AO691" s="19" t="s">
        <v>365</v>
      </c>
      <c r="AP691" s="19" t="s">
        <v>116</v>
      </c>
      <c r="AQ691" s="19">
        <v>0</v>
      </c>
      <c r="AR691" s="19" t="s">
        <v>365</v>
      </c>
      <c r="AS691" s="19" t="s">
        <v>116</v>
      </c>
      <c r="AT691" s="19">
        <v>0</v>
      </c>
      <c r="AU691" s="19" t="s">
        <v>365</v>
      </c>
      <c r="AV691" s="19" t="s">
        <v>116</v>
      </c>
      <c r="AW691" s="19"/>
      <c r="AX691" s="19" t="s">
        <v>365</v>
      </c>
      <c r="AY691" s="19" t="s">
        <v>116</v>
      </c>
      <c r="AZ691" s="19" t="s">
        <v>1559</v>
      </c>
      <c r="BA691" s="19"/>
      <c r="BB691" s="19"/>
      <c r="BC691" s="19"/>
      <c r="BD691" s="19"/>
      <c r="BE691" s="19"/>
      <c r="BF691" s="19"/>
    </row>
    <row r="692" spans="1:58" x14ac:dyDescent="0.35">
      <c r="A692" s="19"/>
      <c r="B692" s="19"/>
      <c r="C692" s="143"/>
      <c r="D692" s="19"/>
      <c r="E692" s="39"/>
      <c r="F692" s="19"/>
      <c r="G692" s="19"/>
      <c r="H692" s="26"/>
      <c r="I692" s="26" t="s">
        <v>4284</v>
      </c>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row>
    <row r="693" spans="1:58" s="25" customFormat="1" x14ac:dyDescent="0.35">
      <c r="A693" s="19"/>
      <c r="B693" s="19"/>
      <c r="C693" s="143"/>
      <c r="D693" s="19"/>
      <c r="E693" s="39"/>
      <c r="F693" s="19"/>
      <c r="G693" s="19"/>
      <c r="H693" s="26"/>
      <c r="I693" s="26" t="s">
        <v>4284</v>
      </c>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row>
    <row r="694" spans="1:58" ht="13.15" x14ac:dyDescent="0.4">
      <c r="C694" s="140"/>
      <c r="E694" s="10" t="s">
        <v>70</v>
      </c>
      <c r="F694" s="11" t="s">
        <v>71</v>
      </c>
      <c r="G694" s="11" t="s">
        <v>72</v>
      </c>
      <c r="H694" s="94"/>
      <c r="I694" s="94" t="s">
        <v>73</v>
      </c>
      <c r="J694" s="11"/>
      <c r="K694" s="11"/>
      <c r="L694" s="8"/>
      <c r="M694" s="16" t="str">
        <f>IF(ISERROR(VLOOKUP(TRIM(B694),#REF!,13,FALSE())),"",VLOOKUP(TRIM(B694),#REF!,13,FALSE()))</f>
        <v/>
      </c>
      <c r="N694" s="16" t="str">
        <f>IF(ISERROR(VLOOKUP(TRIM(B694),#REF!,14,FALSE())),"",VLOOKUP(TRIM(B694),#REF!,14,FALSE()))</f>
        <v/>
      </c>
      <c r="O694" s="16" t="str">
        <f>IF(ISERROR(VLOOKUP(TRIM(B694),#REF!,15,FALSE())),"",VLOOKUP(TRIM(B694),#REF!,15,FALSE()))</f>
        <v/>
      </c>
      <c r="P694" s="16" t="str">
        <f>IF(ISERROR(VLOOKUP(TRIM(B694),#REF!,16,FALSE())),"",VLOOKUP(TRIM(B694),#REF!,16,FALSE()))</f>
        <v/>
      </c>
      <c r="R694" s="8"/>
      <c r="T694" t="str">
        <f>IF(ISERROR(VLOOKUP(TRIM(B694),#REF!,20,FALSE())),"",VLOOKUP(TRIM(B694),#REF!,20,FALSE()))</f>
        <v/>
      </c>
      <c r="U694" t="str">
        <f>IF(ISERROR(VLOOKUP(TRIM(B694),#REF!,21,FALSE())),"",VLOOKUP(TRIM(B694),#REF!,21,FALSE()))</f>
        <v/>
      </c>
      <c r="V694" t="str">
        <f>IF(ISERROR(VLOOKUP(TRIM(B694),#REF!,22,FALSE())),"",VLOOKUP(TRIM(B694),#REF!,22,FALSE()))</f>
        <v/>
      </c>
      <c r="W694" t="str">
        <f>IF(ISERROR(VLOOKUP(TRIM(B694),#REF!,20,FALSE())),"",VLOOKUP(TRIM(B694),#REF!,20,FALSE()))</f>
        <v/>
      </c>
      <c r="X694" t="str">
        <f>IF(ISERROR(VLOOKUP(TRIM(B694),#REF!,21,FALSE())),"",VLOOKUP(TRIM(B694),#REF!,21,FALSE()))</f>
        <v/>
      </c>
      <c r="Y694" t="str">
        <f>IF(ISERROR(VLOOKUP(TRIM(B694),#REF!,22,FALSE())),"",VLOOKUP(TRIM(B694),#REF!,22,FALSE()))</f>
        <v/>
      </c>
      <c r="Z694" t="str">
        <f>IF(ISERROR(VLOOKUP(TRIM(B694),#REF!,23,FALSE())),"",VLOOKUP(TRIM(B694),#REF!,23,FALSE()))</f>
        <v/>
      </c>
      <c r="AA694" t="str">
        <f>IF(ISERROR(VLOOKUP(TRIM(B694),#REF!,24,FALSE())),"",VLOOKUP(TRIM(B694),#REF!,24,FALSE()))</f>
        <v/>
      </c>
      <c r="AB694" t="str">
        <f>IF(ISERROR(VLOOKUP(TRIM(B694),#REF!,25,FALSE())),"",VLOOKUP(TRIM(B694),#REF!,25,FALSE()))</f>
        <v/>
      </c>
      <c r="AM694" s="8"/>
      <c r="AN694" s="8"/>
      <c r="AP694" s="8"/>
      <c r="AQ694" s="8"/>
      <c r="AR694" s="8"/>
      <c r="AS694" s="8"/>
      <c r="AT694" s="8"/>
      <c r="AV694" s="8"/>
      <c r="AW694" s="8"/>
      <c r="AY694" s="8"/>
      <c r="AZ694" s="8"/>
      <c r="BB694" s="8"/>
      <c r="BC694" s="8"/>
    </row>
    <row r="695" spans="1:58" ht="17.649999999999999" x14ac:dyDescent="0.5">
      <c r="A695" s="12" t="s">
        <v>1560</v>
      </c>
      <c r="C695" s="141"/>
      <c r="E695" s="13">
        <f>COUNTA(D698:D762)</f>
        <v>56</v>
      </c>
      <c r="F695" s="14">
        <f>COUNTIF(A636:A763,"*HB*")-1</f>
        <v>3</v>
      </c>
      <c r="G695" s="14">
        <f>COUNTIF(A698:A763,"*KOR*")+COUNTIF(A698:A763,"*LK*")</f>
        <v>2</v>
      </c>
      <c r="H695" s="95"/>
      <c r="I695" s="95">
        <f>COUNTIF(A698:A763,"*PR*")+COUNTIF(A698:A763,"*LP*")</f>
        <v>2</v>
      </c>
      <c r="J695" s="14"/>
      <c r="K695" s="14"/>
      <c r="L695" s="8"/>
      <c r="M695" s="16" t="str">
        <f>IF(ISERROR(VLOOKUP(TRIM(B695),#REF!,13,FALSE())),"",VLOOKUP(TRIM(B695),#REF!,13,FALSE()))</f>
        <v/>
      </c>
      <c r="N695" s="16" t="str">
        <f>IF(ISERROR(VLOOKUP(TRIM(B695),#REF!,14,FALSE())),"",VLOOKUP(TRIM(B695),#REF!,14,FALSE()))</f>
        <v/>
      </c>
      <c r="O695" s="16" t="str">
        <f>IF(ISERROR(VLOOKUP(TRIM(B695),#REF!,15,FALSE())),"",VLOOKUP(TRIM(B695),#REF!,15,FALSE()))</f>
        <v/>
      </c>
      <c r="P695" s="16" t="str">
        <f>IF(ISERROR(VLOOKUP(TRIM(B695),#REF!,16,FALSE())),"",VLOOKUP(TRIM(B695),#REF!,16,FALSE()))</f>
        <v/>
      </c>
      <c r="Q695" s="15"/>
      <c r="R695" s="8"/>
      <c r="T695" t="str">
        <f>IF(ISERROR(VLOOKUP(TRIM(B695),#REF!,20,FALSE())),"",VLOOKUP(TRIM(B695),#REF!,20,FALSE()))</f>
        <v/>
      </c>
      <c r="U695" t="str">
        <f>IF(ISERROR(VLOOKUP(TRIM(B695),#REF!,21,FALSE())),"",VLOOKUP(TRIM(B695),#REF!,21,FALSE()))</f>
        <v/>
      </c>
      <c r="V695" t="str">
        <f>IF(ISERROR(VLOOKUP(TRIM(B695),#REF!,22,FALSE())),"",VLOOKUP(TRIM(B695),#REF!,22,FALSE()))</f>
        <v/>
      </c>
      <c r="W695" t="str">
        <f>IF(ISERROR(VLOOKUP(TRIM(B695),#REF!,20,FALSE())),"",VLOOKUP(TRIM(B695),#REF!,20,FALSE()))</f>
        <v/>
      </c>
      <c r="X695" t="str">
        <f>IF(ISERROR(VLOOKUP(TRIM(B695),#REF!,21,FALSE())),"",VLOOKUP(TRIM(B695),#REF!,21,FALSE()))</f>
        <v/>
      </c>
      <c r="Y695" t="str">
        <f>IF(ISERROR(VLOOKUP(TRIM(B695),#REF!,22,FALSE())),"",VLOOKUP(TRIM(B695),#REF!,22,FALSE()))</f>
        <v/>
      </c>
      <c r="Z695" t="str">
        <f>IF(ISERROR(VLOOKUP(TRIM(B695),#REF!,23,FALSE())),"",VLOOKUP(TRIM(B695),#REF!,23,FALSE()))</f>
        <v/>
      </c>
      <c r="AA695" t="str">
        <f>IF(ISERROR(VLOOKUP(TRIM(B695),#REF!,24,FALSE())),"",VLOOKUP(TRIM(B695),#REF!,24,FALSE()))</f>
        <v/>
      </c>
      <c r="AB695" t="str">
        <f>IF(ISERROR(VLOOKUP(TRIM(B695),#REF!,25,FALSE())),"",VLOOKUP(TRIM(B695),#REF!,25,FALSE()))</f>
        <v/>
      </c>
      <c r="AL695" s="15"/>
      <c r="AU695" s="15"/>
      <c r="BC695" s="8"/>
    </row>
    <row r="696" spans="1:58" x14ac:dyDescent="0.35">
      <c r="A696" s="16" t="s">
        <v>5288</v>
      </c>
      <c r="B696" s="16"/>
      <c r="C696" s="143"/>
      <c r="J696" s="16"/>
      <c r="K696" s="16"/>
      <c r="L696" s="16"/>
      <c r="M696" s="26"/>
      <c r="P696" s="16"/>
      <c r="Q696" s="16"/>
      <c r="R696" s="16" t="str">
        <f>IF(ISERROR(VLOOKUP(TRIM(D696),#REF!,12,FALSE())),"",VLOOKUP(TRIM(D696),#REF!,12,FALSE()))</f>
        <v/>
      </c>
      <c r="S696" s="16" t="str">
        <f>IF(ISERROR(VLOOKUP(TRIM(D696),#REF!,13,FALSE())),"",VLOOKUP(TRIM(D696),#REF!,13,FALSE()))</f>
        <v/>
      </c>
      <c r="T696" s="16" t="str">
        <f>IF(ISERROR(VLOOKUP(TRIM(D696),#REF!,14,FALSE())),"",VLOOKUP(TRIM(D696),#REF!,14,FALSE()))</f>
        <v/>
      </c>
      <c r="U696" s="16" t="str">
        <f>IF(ISERROR(VLOOKUP(TRIM(D696),#REF!,15,FALSE())),"",VLOOKUP(TRIM(D696),#REF!,15,FALSE()))</f>
        <v/>
      </c>
      <c r="V696" s="16" t="str">
        <f>IF(ISERROR(VLOOKUP(TRIM(D696),#REF!,16,FALSE())),"",VLOOKUP(TRIM(D696),#REF!,16,FALSE()))</f>
        <v/>
      </c>
      <c r="W696" s="16"/>
      <c r="Z696" t="str">
        <f>IF(ISERROR(VLOOKUP(TRIM(D696),#REF!,20,FALSE())),"",VLOOKUP(TRIM(D696),#REF!,20,FALSE()))</f>
        <v/>
      </c>
      <c r="AA696" t="str">
        <f>IF(ISERROR(VLOOKUP(TRIM(D696),#REF!,21,FALSE())),"",VLOOKUP(TRIM(D696),#REF!,21,FALSE()))</f>
        <v/>
      </c>
      <c r="AB696" t="str">
        <f>IF(ISERROR(VLOOKUP(TRIM(D696),#REF!,22,FALSE())),"",VLOOKUP(TRIM(D696),#REF!,22,FALSE()))</f>
        <v/>
      </c>
      <c r="AC696" t="str">
        <f>IF(ISERROR(VLOOKUP(TRIM(D696),#REF!,20,FALSE())),"",VLOOKUP(TRIM(D696),#REF!,20,FALSE()))</f>
        <v/>
      </c>
      <c r="AD696" t="str">
        <f>IF(ISERROR(VLOOKUP(TRIM(D696),#REF!,21,FALSE())),"",VLOOKUP(TRIM(D696),#REF!,21,FALSE()))</f>
        <v/>
      </c>
      <c r="AE696" t="str">
        <f>IF(ISERROR(VLOOKUP(TRIM(D696),#REF!,22,FALSE())),"",VLOOKUP(TRIM(D696),#REF!,22,FALSE()))</f>
        <v/>
      </c>
      <c r="AF696" t="str">
        <f>IF(ISERROR(VLOOKUP(TRIM(D696),#REF!,23,FALSE())),"",VLOOKUP(TRIM(D696),#REF!,23,FALSE()))</f>
        <v/>
      </c>
      <c r="AG696" t="str">
        <f>IF(ISERROR(VLOOKUP(TRIM(D696),#REF!,24,FALSE())),"",VLOOKUP(TRIM(D696),#REF!,24,FALSE()))</f>
        <v/>
      </c>
      <c r="AH696" t="str">
        <f>IF(ISERROR(VLOOKUP(TRIM(D696),#REF!,25,FALSE())),"",VLOOKUP(TRIM(D696),#REF!,25,FALSE()))</f>
        <v/>
      </c>
    </row>
    <row r="697" spans="1:58" s="25" customFormat="1" ht="13.15" x14ac:dyDescent="0.4">
      <c r="A697" s="102" t="s">
        <v>5387</v>
      </c>
      <c r="B697" s="19"/>
      <c r="C697" s="143"/>
      <c r="D697" s="19"/>
      <c r="E697" s="39"/>
      <c r="F697" s="19"/>
      <c r="G697" s="19"/>
      <c r="H697" s="26"/>
      <c r="I697" s="26"/>
      <c r="J697" s="17"/>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row>
    <row r="698" spans="1:58" x14ac:dyDescent="0.35">
      <c r="A698" s="31" t="s">
        <v>77</v>
      </c>
      <c r="B698" s="32" t="s">
        <v>3518</v>
      </c>
      <c r="C698" s="144" t="str">
        <f>IF(VLOOKUP(D698,Table16[[#All],[Player]:[2024 Card Info]],7,FALSE)&lt;&gt;"",VLOOKUP(D698,Table16[[#All],[Player]:[2024 Card Info]],7,FALSE),"")</f>
        <v>243 Attempts</v>
      </c>
      <c r="D698" s="19" t="s">
        <v>1561</v>
      </c>
      <c r="E698" s="27">
        <v>36039</v>
      </c>
      <c r="F698" s="28" t="s">
        <v>160</v>
      </c>
      <c r="G698" s="28"/>
      <c r="H698" s="26" t="s">
        <v>77</v>
      </c>
      <c r="I698" s="26"/>
      <c r="J698" s="33"/>
      <c r="K698" s="33"/>
      <c r="L698" s="33"/>
    </row>
    <row r="699" spans="1:58" x14ac:dyDescent="0.35">
      <c r="A699" t="s">
        <v>77</v>
      </c>
      <c r="B699" t="s">
        <v>441</v>
      </c>
      <c r="C699" s="144" t="str">
        <f>IF(VLOOKUP(D699,Table16[[#All],[Player]:[2024 Card Info]],7,FALSE)&lt;&gt;"",VLOOKUP(D699,Table16[[#All],[Player]:[2024 Card Info]],7,FALSE),"")</f>
        <v>228 Attempts</v>
      </c>
      <c r="D699" t="s">
        <v>3932</v>
      </c>
      <c r="E699" s="40">
        <v>36797</v>
      </c>
      <c r="F699" t="s">
        <v>4102</v>
      </c>
      <c r="G699" t="s">
        <v>5137</v>
      </c>
      <c r="H699" t="str">
        <f>IF(ISBLANK(VLOOKUP(TRIM(D699),ALL_SOMIFA!$A$1:$V$2737,8,FALSE)),"",IF(ISERROR(VLOOKUP(TRIM(D699),ALL_SOMIFA!$A$1:$V$2737,8,FALSE))," ",VLOOKUP(TRIM(D699),ALL_SOMIFA!$A$1:$V$2737,8,FALSE)))</f>
        <v/>
      </c>
      <c r="I699" t="str">
        <f>IF(ISBLANK(VLOOKUP(TRIM(D699),ALL_SOMIFA!$A$1:$V$2737,9,FALSE)),"",IF(ISERROR(VLOOKUP(TRIM(D699),ALL_SOMIFA!$A$1:$V$2737,9,FALSE))," ",VLOOKUP(TRIM(D699),ALL_SOMIFA!$A$1:$V$2737,9,FALSE)))</f>
        <v/>
      </c>
      <c r="J699" t="str">
        <f>IF(ISBLANK(VLOOKUP(TRIM(D699),ALL_SOMIFA!$A$1:$V$2737,10,FALSE)),"",IF(ISERROR(VLOOKUP(TRIM(D699),ALL_SOMIFA!$A$1:$V$2737,10,FALSE))," ",VLOOKUP(TRIM(D699),ALL_SOMIFA!$A$1:$V$2737,10,FALSE)))</f>
        <v/>
      </c>
      <c r="K699" t="str">
        <f>IF(ISBLANK(VLOOKUP(TRIM(D699),ALL_SOMIFA!$A$1:$V$2737,11,FALSE)),"",IF(ISERROR(VLOOKUP(TRIM(D699),ALL_SOMIFA!$A$1:$V$2737,11,FALSE))," ",VLOOKUP(TRIM(D699),ALL_SOMIFA!$A$1:$V$2737,11,FALSE)))</f>
        <v/>
      </c>
      <c r="L699" t="str">
        <f>IF(ISBLANK(VLOOKUP(TRIM(D699),ALL_SOMIFA!$A$1:$V$2737,12,FALSE)),"",IF(ISERROR(VLOOKUP(TRIM(D699),ALL_SOMIFA!$A$1:$V$2737,12,FALSE))," ",VLOOKUP(TRIM(D699),ALL_SOMIFA!$A$1:$V$2737,12,FALSE)))</f>
        <v/>
      </c>
      <c r="M699" t="str">
        <f>IF(ISBLANK(VLOOKUP(TRIM(D699),ALL_SOMIFA!$A$1:$V$2737,13,FALSE)),"",IF(ISERROR(VLOOKUP(TRIM(D699),ALL_SOMIFA!$A$1:$V$2737,13,FALSE))," ",VLOOKUP(TRIM(D699),ALL_SOMIFA!$A$1:$V$2737,13,FALSE)))</f>
        <v/>
      </c>
      <c r="N699" t="str">
        <f>IF(ISBLANK(VLOOKUP(TRIM(D699),ALL_SOMIFA!$A$1:$V$2737,14,FALSE)),"",IF(ISERROR(VLOOKUP(TRIM(D699),ALL_SOMIFA!$A$1:$V$2737,14,FALSE))," ",VLOOKUP(TRIM(D699),ALL_SOMIFA!$A$1:$V$2737,14,FALSE)))</f>
        <v/>
      </c>
      <c r="O699" t="str">
        <f>IF(ISBLANK(VLOOKUP(TRIM(D699),ALL_SOMIFA!$A$1:$V$2737,15,FALSE)),"",IF(ISERROR(VLOOKUP(TRIM(D699),ALL_SOMIFA!$A$1:$V$2737,15,FALSE))," ",VLOOKUP(TRIM(D699),ALL_SOMIFA!$A$1:$V$2737,15,FALSE)))</f>
        <v/>
      </c>
      <c r="P699" t="str">
        <f>IF(ISBLANK(VLOOKUP(TRIM(D699),ALL_SOMIFA!$A$1:$V$2737,16,FALSE)),"",IF(ISERROR(VLOOKUP(TRIM(D699),ALL_SOMIFA!$A$1:$V$2737,16,FALSE))," ",VLOOKUP(TRIM(D699),ALL_SOMIFA!$A$1:$V$2737,16,FALSE)))</f>
        <v/>
      </c>
      <c r="Q699" t="str">
        <f>IF(ISBLANK(VLOOKUP(TRIM(D699),ALL_SOMIFA!$A$1:$V$2737,17,FALSE)),"",IF(ISERROR(VLOOKUP(TRIM(D699),ALL_SOMIFA!$A$1:$V$2737,17,FALSE))," ",VLOOKUP(TRIM(D699),ALL_SOMIFA!$A$1:$V$2737,17,FALSE)))</f>
        <v/>
      </c>
      <c r="R699" t="str">
        <f>IF(ISBLANK(VLOOKUP(TRIM(D699),ALL_SOMIFA!$A$1:$V$2737,18,FALSE)),"",IF(ISERROR(VLOOKUP(TRIM(D699),ALL_SOMIFA!$A$1:$V$2737,18,FALSE))," ",VLOOKUP(TRIM(D699),ALL_SOMIFA!$A$1:$V$2737,18,FALSE)))</f>
        <v/>
      </c>
      <c r="S699" t="str">
        <f>IF(ISBLANK(VLOOKUP(TRIM(D699),ALL_SOMIFA!$A$1:$V$2737,19,FALSE)),"",IF(ISERROR(VLOOKUP(TRIM(D699),ALL_SOMIFA!$A$1:$V$2737,19,FALSE))," ",VLOOKUP(TRIM(D699),ALL_SOMIFA!$A$1:$V$2737,19,FALSE)))</f>
        <v/>
      </c>
      <c r="T699" t="str">
        <f>IF(ISBLANK(VLOOKUP(TRIM(D699),ALL_SOMIFA!$A$1:$V$2737,20,FALSE)),"",IF(ISERROR(VLOOKUP(TRIM(D699),ALL_SOMIFA!$A$1:$V$2737,20,FALSE))," ",VLOOKUP(TRIM(D699),ALL_SOMIFA!$A$1:$V$2737,20,FALSE)))</f>
        <v/>
      </c>
      <c r="U699" t="str">
        <f>IF(ISBLANK(VLOOKUP(TRIM(D699),ALL_SOMIFA!$A$1:$V$2737,21,FALSE)),"",IF(ISERROR(VLOOKUP(TRIM(D699),ALL_SOMIFA!$A$1:$V$2737,21,FALSE))," ",VLOOKUP(TRIM(D699),ALL_SOMIFA!$A$1:$V$2737,21,FALSE)))</f>
        <v/>
      </c>
      <c r="V699" t="str">
        <f>IF(ISBLANK(VLOOKUP(TRIM(D699),ALL_SOMIFA!$A$1:$V$2737,22,FALSE)),"",IF(ISERROR(VLOOKUP(TRIM(D699),ALL_SOMIFA!$A$1:$V$2737,22,FALSE))," ",VLOOKUP(TRIM(D699),ALL_SOMIFA!$A$1:$V$2737,22,FALSE)))</f>
        <v/>
      </c>
    </row>
    <row r="700" spans="1:58" s="25" customFormat="1" ht="12.75" customHeight="1" x14ac:dyDescent="0.35">
      <c r="A700" s="18" t="s">
        <v>77</v>
      </c>
      <c r="B700" s="18" t="s">
        <v>143</v>
      </c>
      <c r="C700" s="143" t="str">
        <f>IF(VLOOKUP(D700,Table16[[#All],[Player]:[2024 Card Info]],7,FALSE)&lt;&gt;"",VLOOKUP(D700,Table16[[#All],[Player]:[2024 Card Info]],7,FALSE),"")</f>
        <v>308 Attempts</v>
      </c>
      <c r="D700" s="26" t="s">
        <v>1563</v>
      </c>
      <c r="E700" s="27">
        <v>34294</v>
      </c>
      <c r="F700" s="26" t="s">
        <v>720</v>
      </c>
      <c r="G700" s="26" t="s">
        <v>361</v>
      </c>
      <c r="H700" s="26" t="s">
        <v>77</v>
      </c>
      <c r="I700" s="26" t="s">
        <v>3487</v>
      </c>
      <c r="J700" s="18" t="s">
        <v>77</v>
      </c>
      <c r="K700" s="18" t="s">
        <v>142</v>
      </c>
      <c r="L700" s="18"/>
      <c r="M700" s="26" t="s">
        <v>1564</v>
      </c>
      <c r="N700" s="27"/>
      <c r="O700" s="27"/>
      <c r="P700" s="27"/>
      <c r="Q700" s="27"/>
      <c r="R700" s="29"/>
    </row>
    <row r="701" spans="1:58" x14ac:dyDescent="0.35">
      <c r="A701" s="18"/>
      <c r="B701" s="18"/>
      <c r="C701" s="143"/>
      <c r="D701" s="19"/>
      <c r="E701" s="20"/>
      <c r="F701" s="19"/>
      <c r="G701" s="19"/>
      <c r="H701" t="s">
        <v>4284</v>
      </c>
      <c r="I701" t="s">
        <v>4284</v>
      </c>
      <c r="J701" s="18"/>
      <c r="K701" s="18"/>
      <c r="L701" s="18"/>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row>
    <row r="702" spans="1:58" s="25" customFormat="1" x14ac:dyDescent="0.35">
      <c r="A702" s="18" t="s">
        <v>93</v>
      </c>
      <c r="B702" s="18" t="s">
        <v>500</v>
      </c>
      <c r="C702" s="143" t="str">
        <f>IF(VLOOKUP(D702,Table16[[#All],[Player]:[2024 Card Info]],7,FALSE)&lt;&gt;"",VLOOKUP(D702,Table16[[#All],[Player]:[2024 Card Info]],7,FALSE),"")</f>
        <v>0-0 303</v>
      </c>
      <c r="D702" s="19" t="s">
        <v>1565</v>
      </c>
      <c r="E702" s="20">
        <v>36179</v>
      </c>
      <c r="F702" s="19" t="s">
        <v>204</v>
      </c>
      <c r="G702" s="19" t="s">
        <v>1566</v>
      </c>
      <c r="H702" s="26" t="s">
        <v>93</v>
      </c>
      <c r="I702" s="26" t="s">
        <v>3499</v>
      </c>
      <c r="J702" s="18" t="s">
        <v>93</v>
      </c>
      <c r="K702" s="18" t="s">
        <v>172</v>
      </c>
      <c r="L702" s="18" t="s">
        <v>1222</v>
      </c>
      <c r="M702" s="19" t="s">
        <v>1567</v>
      </c>
      <c r="N702" s="19" t="s">
        <v>93</v>
      </c>
      <c r="O702" s="19" t="s">
        <v>172</v>
      </c>
      <c r="P702" s="19" t="s">
        <v>1568</v>
      </c>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row>
    <row r="703" spans="1:58" ht="12.75" customHeight="1" x14ac:dyDescent="0.35">
      <c r="A703" s="18" t="s">
        <v>93</v>
      </c>
      <c r="B703" s="18" t="s">
        <v>339</v>
      </c>
      <c r="C703" s="143" t="str">
        <f>IF(VLOOKUP(D703,Table16[[#All],[Player]:[2024 Card Info]],7,FALSE)&lt;&gt;"",VLOOKUP(D703,Table16[[#All],[Player]:[2024 Card Info]],7,FALSE),"")</f>
        <v>4-5 144</v>
      </c>
      <c r="D703" s="22" t="s">
        <v>1569</v>
      </c>
      <c r="E703" s="23">
        <v>36172</v>
      </c>
      <c r="F703" s="24" t="s">
        <v>171</v>
      </c>
      <c r="G703" s="22" t="s">
        <v>84</v>
      </c>
      <c r="H703" s="26" t="s">
        <v>93</v>
      </c>
      <c r="I703" s="26" t="s">
        <v>1342</v>
      </c>
      <c r="J703" s="18" t="s">
        <v>954</v>
      </c>
      <c r="K703" s="18" t="s">
        <v>341</v>
      </c>
      <c r="L703" s="18" t="s">
        <v>1570</v>
      </c>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c r="AQ703" s="25"/>
      <c r="AR703" s="25"/>
      <c r="AS703" s="25"/>
      <c r="AT703" s="25"/>
      <c r="AU703" s="25"/>
      <c r="AV703" s="25"/>
      <c r="AW703" s="25"/>
      <c r="AX703" s="25"/>
      <c r="AY703" s="25"/>
      <c r="AZ703" s="25"/>
      <c r="BA703" s="25"/>
      <c r="BB703" s="25"/>
      <c r="BC703" s="25"/>
      <c r="BD703" s="25"/>
      <c r="BE703" s="25"/>
      <c r="BF703" s="25"/>
    </row>
    <row r="704" spans="1:58" s="25" customFormat="1" x14ac:dyDescent="0.35">
      <c r="A704" s="18" t="s">
        <v>93</v>
      </c>
      <c r="B704" s="18" t="s">
        <v>3522</v>
      </c>
      <c r="C704" s="143" t="str">
        <f>IF(VLOOKUP(D704,Table16[[#All],[Player]:[2024 Card Info]],7,FALSE)&lt;&gt;"",VLOOKUP(D704,Table16[[#All],[Player]:[2024 Card Info]],7,FALSE),"")</f>
        <v>0-0 30</v>
      </c>
      <c r="D704" s="19" t="s">
        <v>1572</v>
      </c>
      <c r="E704" s="20">
        <v>34458</v>
      </c>
      <c r="F704" s="19" t="s">
        <v>720</v>
      </c>
      <c r="G704" s="19" t="s">
        <v>884</v>
      </c>
      <c r="H704" s="26" t="s">
        <v>3108</v>
      </c>
      <c r="I704" s="26"/>
      <c r="J704" s="18" t="s">
        <v>93</v>
      </c>
      <c r="K704" s="18" t="s">
        <v>235</v>
      </c>
      <c r="L704" s="18" t="s">
        <v>1573</v>
      </c>
      <c r="M704" s="19" t="s">
        <v>1574</v>
      </c>
      <c r="N704" s="19" t="s">
        <v>93</v>
      </c>
      <c r="O704" s="19" t="s">
        <v>860</v>
      </c>
      <c r="P704" s="19" t="s">
        <v>1575</v>
      </c>
      <c r="Q704" s="19" t="s">
        <v>954</v>
      </c>
      <c r="R704" s="19" t="s">
        <v>341</v>
      </c>
      <c r="S704" s="19" t="s">
        <v>1576</v>
      </c>
      <c r="T704" s="19" t="s">
        <v>1190</v>
      </c>
      <c r="U704" s="19" t="s">
        <v>341</v>
      </c>
      <c r="V704" s="19">
        <v>0</v>
      </c>
      <c r="W704" s="19">
        <v>0</v>
      </c>
      <c r="X704" s="19">
        <v>0</v>
      </c>
      <c r="Y704" s="19">
        <v>0</v>
      </c>
      <c r="Z704" s="19"/>
      <c r="AA704" s="19"/>
      <c r="AB704" s="19"/>
      <c r="AC704" s="19">
        <v>0</v>
      </c>
      <c r="AD704" s="19">
        <v>0</v>
      </c>
      <c r="AE704" s="19">
        <v>0</v>
      </c>
      <c r="AF704" s="19">
        <v>0</v>
      </c>
      <c r="AG704" s="19">
        <v>0</v>
      </c>
      <c r="AH704" s="19">
        <v>0</v>
      </c>
      <c r="AI704" s="19">
        <v>0</v>
      </c>
      <c r="AJ704" s="19">
        <v>0</v>
      </c>
      <c r="AK704" s="19">
        <v>0</v>
      </c>
      <c r="AL704" s="19">
        <v>0</v>
      </c>
      <c r="AM704" s="19">
        <v>0</v>
      </c>
      <c r="AN704" s="19">
        <v>0</v>
      </c>
      <c r="AO704" s="19">
        <v>0</v>
      </c>
      <c r="AP704" s="19">
        <v>0</v>
      </c>
      <c r="AQ704" s="19">
        <v>0</v>
      </c>
      <c r="AR704" s="19">
        <v>0</v>
      </c>
      <c r="AS704" s="19">
        <v>0</v>
      </c>
      <c r="AT704" s="19">
        <v>0</v>
      </c>
      <c r="AU704" s="19"/>
      <c r="AV704" s="19"/>
      <c r="AW704" s="19"/>
      <c r="AX704" s="19"/>
      <c r="AY704" s="19"/>
      <c r="AZ704" s="19"/>
      <c r="BA704" s="19"/>
      <c r="BB704" s="19"/>
      <c r="BC704" s="19"/>
      <c r="BD704" s="19"/>
      <c r="BE704" s="19"/>
      <c r="BF704" s="19"/>
    </row>
    <row r="705" spans="1:58" x14ac:dyDescent="0.35">
      <c r="A705" t="s">
        <v>93</v>
      </c>
      <c r="B705" t="s">
        <v>3524</v>
      </c>
      <c r="C705" s="143" t="str">
        <f>IF(VLOOKUP(D705,Table16[[#All],[Player]:[2024 Card Info]],7,FALSE)&lt;&gt;"",VLOOKUP(D705,Table16[[#All],[Player]:[2024 Card Info]],7,FALSE),"")</f>
        <v>0-0 22</v>
      </c>
      <c r="D705" t="s">
        <v>3804</v>
      </c>
      <c r="E705" s="40">
        <v>36191</v>
      </c>
      <c r="F705" t="s">
        <v>279</v>
      </c>
      <c r="G705" s="19" t="s">
        <v>5380</v>
      </c>
      <c r="H705" t="str">
        <f>IF(ISBLANK(VLOOKUP(TRIM(D705),ALL_SOMIFA!$A$1:$V$2737,8,FALSE)),"",IF(ISERROR(VLOOKUP(TRIM(D705),ALL_SOMIFA!$A$1:$V$2737,8,FALSE))," ",VLOOKUP(TRIM(D705),ALL_SOMIFA!$A$1:$V$2737,8,FALSE)))</f>
        <v/>
      </c>
      <c r="I705" t="str">
        <f>IF(ISBLANK(VLOOKUP(TRIM(D705),ALL_SOMIFA!$A$1:$V$2737,9,FALSE)),"",IF(ISERROR(VLOOKUP(TRIM(D705),ALL_SOMIFA!$A$1:$V$2737,9,FALSE))," ",VLOOKUP(TRIM(D705),ALL_SOMIFA!$A$1:$V$2737,9,FALSE)))</f>
        <v/>
      </c>
      <c r="J705" t="str">
        <f>IF(ISBLANK(VLOOKUP(TRIM(D705),ALL_SOMIFA!$A$1:$V$2737,10,FALSE)),"",IF(ISERROR(VLOOKUP(TRIM(D705),ALL_SOMIFA!$A$1:$V$2737,10,FALSE))," ",VLOOKUP(TRIM(D705),ALL_SOMIFA!$A$1:$V$2737,10,FALSE)))</f>
        <v/>
      </c>
      <c r="K705" t="str">
        <f>IF(ISBLANK(VLOOKUP(TRIM(D705),ALL_SOMIFA!$A$1:$V$2737,11,FALSE)),"",IF(ISERROR(VLOOKUP(TRIM(D705),ALL_SOMIFA!$A$1:$V$2737,11,FALSE))," ",VLOOKUP(TRIM(D705),ALL_SOMIFA!$A$1:$V$2737,11,FALSE)))</f>
        <v/>
      </c>
      <c r="L705" t="str">
        <f>IF(ISBLANK(VLOOKUP(TRIM(D705),ALL_SOMIFA!$A$1:$V$2737,12,FALSE)),"",IF(ISERROR(VLOOKUP(TRIM(D705),ALL_SOMIFA!$A$1:$V$2737,12,FALSE))," ",VLOOKUP(TRIM(D705),ALL_SOMIFA!$A$1:$V$2737,12,FALSE)))</f>
        <v/>
      </c>
      <c r="M705" t="str">
        <f>IF(ISBLANK(VLOOKUP(TRIM(D705),ALL_SOMIFA!$A$1:$V$2737,13,FALSE)),"",IF(ISERROR(VLOOKUP(TRIM(D705),ALL_SOMIFA!$A$1:$V$2737,13,FALSE))," ",VLOOKUP(TRIM(D705),ALL_SOMIFA!$A$1:$V$2737,13,FALSE)))</f>
        <v/>
      </c>
      <c r="N705" t="str">
        <f>IF(ISBLANK(VLOOKUP(TRIM(D705),ALL_SOMIFA!$A$1:$V$2737,14,FALSE)),"",IF(ISERROR(VLOOKUP(TRIM(D705),ALL_SOMIFA!$A$1:$V$2737,14,FALSE))," ",VLOOKUP(TRIM(D705),ALL_SOMIFA!$A$1:$V$2737,14,FALSE)))</f>
        <v/>
      </c>
      <c r="O705" t="str">
        <f>IF(ISBLANK(VLOOKUP(TRIM(D705),ALL_SOMIFA!$A$1:$V$2737,15,FALSE)),"",IF(ISERROR(VLOOKUP(TRIM(D705),ALL_SOMIFA!$A$1:$V$2737,15,FALSE))," ",VLOOKUP(TRIM(D705),ALL_SOMIFA!$A$1:$V$2737,15,FALSE)))</f>
        <v/>
      </c>
      <c r="P705" t="str">
        <f>IF(ISBLANK(VLOOKUP(TRIM(D705),ALL_SOMIFA!$A$1:$V$2737,16,FALSE)),"",IF(ISERROR(VLOOKUP(TRIM(D705),ALL_SOMIFA!$A$1:$V$2737,16,FALSE))," ",VLOOKUP(TRIM(D705),ALL_SOMIFA!$A$1:$V$2737,16,FALSE)))</f>
        <v/>
      </c>
      <c r="Q705" t="str">
        <f>IF(ISBLANK(VLOOKUP(TRIM(D705),ALL_SOMIFA!$A$1:$V$2737,17,FALSE)),"",IF(ISERROR(VLOOKUP(TRIM(D705),ALL_SOMIFA!$A$1:$V$2737,17,FALSE))," ",VLOOKUP(TRIM(D705),ALL_SOMIFA!$A$1:$V$2737,17,FALSE)))</f>
        <v/>
      </c>
      <c r="R705" t="str">
        <f>IF(ISBLANK(VLOOKUP(TRIM(D705),ALL_SOMIFA!$A$1:$V$2737,18,FALSE)),"",IF(ISERROR(VLOOKUP(TRIM(D705),ALL_SOMIFA!$A$1:$V$2737,18,FALSE))," ",VLOOKUP(TRIM(D705),ALL_SOMIFA!$A$1:$V$2737,18,FALSE)))</f>
        <v/>
      </c>
      <c r="S705" t="str">
        <f>IF(ISBLANK(VLOOKUP(TRIM(D705),ALL_SOMIFA!$A$1:$V$2737,19,FALSE)),"",IF(ISERROR(VLOOKUP(TRIM(D705),ALL_SOMIFA!$A$1:$V$2737,19,FALSE))," ",VLOOKUP(TRIM(D705),ALL_SOMIFA!$A$1:$V$2737,19,FALSE)))</f>
        <v/>
      </c>
      <c r="T705" t="str">
        <f>IF(ISBLANK(VLOOKUP(TRIM(D705),ALL_SOMIFA!$A$1:$V$2737,20,FALSE)),"",IF(ISERROR(VLOOKUP(TRIM(D705),ALL_SOMIFA!$A$1:$V$2737,20,FALSE))," ",VLOOKUP(TRIM(D705),ALL_SOMIFA!$A$1:$V$2737,20,FALSE)))</f>
        <v/>
      </c>
      <c r="U705" t="str">
        <f>IF(ISBLANK(VLOOKUP(TRIM(D705),ALL_SOMIFA!$A$1:$V$2737,21,FALSE)),"",IF(ISERROR(VLOOKUP(TRIM(D705),ALL_SOMIFA!$A$1:$V$2737,21,FALSE))," ",VLOOKUP(TRIM(D705),ALL_SOMIFA!$A$1:$V$2737,21,FALSE)))</f>
        <v/>
      </c>
      <c r="V705" t="str">
        <f>IF(ISBLANK(VLOOKUP(TRIM(D705),ALL_SOMIFA!$A$1:$V$2737,22,FALSE)),"",IF(ISERROR(VLOOKUP(TRIM(D705),ALL_SOMIFA!$A$1:$V$2737,22,FALSE))," ",VLOOKUP(TRIM(D705),ALL_SOMIFA!$A$1:$V$2737,22,FALSE)))</f>
        <v/>
      </c>
    </row>
    <row r="706" spans="1:58" ht="12.75" customHeight="1" x14ac:dyDescent="0.35">
      <c r="A706" s="18"/>
      <c r="B706" s="18"/>
      <c r="C706" s="143"/>
      <c r="D706" s="26" t="s">
        <v>1571</v>
      </c>
      <c r="E706" s="27">
        <v>36686</v>
      </c>
      <c r="F706" s="26" t="s">
        <v>241</v>
      </c>
      <c r="G706" s="26" t="s">
        <v>387</v>
      </c>
      <c r="H706"/>
      <c r="I706" t="s">
        <v>3384</v>
      </c>
      <c r="J706" s="18" t="s">
        <v>132</v>
      </c>
      <c r="K706" s="18" t="s">
        <v>78</v>
      </c>
      <c r="L706" s="18"/>
      <c r="M706" s="19"/>
      <c r="N706" s="27"/>
      <c r="O706" s="27"/>
      <c r="P706" s="27"/>
      <c r="Q706" s="27"/>
      <c r="R706" s="29"/>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c r="AQ706" s="25"/>
      <c r="AR706" s="25"/>
      <c r="AS706" s="25"/>
      <c r="AT706" s="25"/>
      <c r="AU706" s="25"/>
      <c r="AV706" s="25"/>
      <c r="AW706" s="25"/>
      <c r="AX706" s="25"/>
      <c r="AY706" s="25"/>
      <c r="AZ706" s="25"/>
      <c r="BA706" s="25"/>
      <c r="BB706" s="25"/>
      <c r="BC706" s="25"/>
      <c r="BD706" s="25"/>
      <c r="BE706" s="25"/>
      <c r="BF706" s="25"/>
    </row>
    <row r="707" spans="1:58" s="25" customFormat="1" x14ac:dyDescent="0.35">
      <c r="A707" s="18"/>
      <c r="B707" s="18"/>
      <c r="C707" s="143"/>
      <c r="D707" s="19"/>
      <c r="E707" s="20"/>
      <c r="F707" s="19"/>
      <c r="G707" s="19"/>
      <c r="H707" t="s">
        <v>4284</v>
      </c>
      <c r="I707" t="s">
        <v>4284</v>
      </c>
      <c r="J707" s="18"/>
      <c r="K707" s="18"/>
      <c r="L707" s="18"/>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row>
    <row r="708" spans="1:58" x14ac:dyDescent="0.35">
      <c r="A708" s="26" t="s">
        <v>127</v>
      </c>
      <c r="B708" s="18" t="s">
        <v>1315</v>
      </c>
      <c r="C708" s="143" t="str">
        <f>IF(VLOOKUP(D708,Table16[[#All],[Player]:[2024 Card Info]],7,FALSE)&lt;&gt;"",VLOOKUP(D708,Table16[[#All],[Player]:[2024 Card Info]],7,FALSE),"")</f>
        <v>4-5-6</v>
      </c>
      <c r="D708" s="19" t="s">
        <v>397</v>
      </c>
      <c r="E708" s="20">
        <v>35778</v>
      </c>
      <c r="F708" s="19" t="s">
        <v>398</v>
      </c>
      <c r="G708" s="19" t="s">
        <v>399</v>
      </c>
      <c r="H708" s="26" t="s">
        <v>127</v>
      </c>
      <c r="I708" s="26"/>
      <c r="J708" s="18" t="s">
        <v>127</v>
      </c>
      <c r="K708" s="18" t="s">
        <v>259</v>
      </c>
      <c r="L708" s="18"/>
      <c r="M708" s="19"/>
      <c r="N708" s="19" t="s">
        <v>127</v>
      </c>
      <c r="O708" s="19" t="s">
        <v>259</v>
      </c>
      <c r="P708" s="19" t="s">
        <v>79</v>
      </c>
      <c r="Q708" s="19" t="s">
        <v>127</v>
      </c>
      <c r="R708" s="19" t="s">
        <v>259</v>
      </c>
      <c r="S708" s="19">
        <v>0</v>
      </c>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row>
    <row r="709" spans="1:58" s="25" customFormat="1" ht="12.75" customHeight="1" x14ac:dyDescent="0.35">
      <c r="A709" s="18" t="s">
        <v>127</v>
      </c>
      <c r="B709" s="18" t="s">
        <v>285</v>
      </c>
      <c r="C709" s="143" t="str">
        <f>IF(VLOOKUP(D709,Table16[[#All],[Player]:[2024 Card Info]],7,FALSE)&lt;&gt;"",VLOOKUP(D709,Table16[[#All],[Player]:[2024 Card Info]],7,FALSE),"")</f>
        <v>4-4-6</v>
      </c>
      <c r="D709" s="22" t="s">
        <v>1579</v>
      </c>
      <c r="E709" s="23">
        <v>36954</v>
      </c>
      <c r="F709" s="24" t="s">
        <v>84</v>
      </c>
      <c r="G709" s="22" t="s">
        <v>660</v>
      </c>
      <c r="H709" s="26" t="s">
        <v>127</v>
      </c>
      <c r="I709" s="26"/>
      <c r="J709" s="18" t="s">
        <v>122</v>
      </c>
      <c r="K709" s="18" t="s">
        <v>158</v>
      </c>
      <c r="L709" s="18"/>
    </row>
    <row r="710" spans="1:58" s="25" customFormat="1" x14ac:dyDescent="0.35">
      <c r="A710" s="18" t="s">
        <v>122</v>
      </c>
      <c r="B710" s="18" t="s">
        <v>3522</v>
      </c>
      <c r="C710" s="143" t="str">
        <f>IF(VLOOKUP(D710,Table16[[#All],[Player]:[2024 Card Info]],7,FALSE)&lt;&gt;"",VLOOKUP(D710,Table16[[#All],[Player]:[2024 Card Info]],7,FALSE),"")</f>
        <v>6-6-4</v>
      </c>
      <c r="D710" s="19" t="s">
        <v>1577</v>
      </c>
      <c r="E710" s="20">
        <v>34302</v>
      </c>
      <c r="F710" s="19" t="s">
        <v>163</v>
      </c>
      <c r="G710" s="19" t="s">
        <v>606</v>
      </c>
      <c r="H710" s="26" t="s">
        <v>122</v>
      </c>
      <c r="I710" s="26"/>
      <c r="J710" s="18" t="s">
        <v>122</v>
      </c>
      <c r="K710" s="18" t="s">
        <v>131</v>
      </c>
      <c r="L710" s="18"/>
      <c r="M710" s="19"/>
      <c r="N710" s="19" t="s">
        <v>122</v>
      </c>
      <c r="O710" s="19" t="s">
        <v>131</v>
      </c>
      <c r="P710" s="19" t="s">
        <v>79</v>
      </c>
      <c r="Q710" s="19" t="s">
        <v>127</v>
      </c>
      <c r="R710" s="19" t="s">
        <v>86</v>
      </c>
      <c r="S710" s="19"/>
      <c r="T710" s="19" t="s">
        <v>122</v>
      </c>
      <c r="U710" s="19" t="s">
        <v>86</v>
      </c>
      <c r="V710" s="19">
        <v>0</v>
      </c>
      <c r="W710" s="19" t="s">
        <v>122</v>
      </c>
      <c r="X710" s="19" t="s">
        <v>86</v>
      </c>
      <c r="Y710" s="19">
        <v>0</v>
      </c>
      <c r="Z710" s="19" t="s">
        <v>1578</v>
      </c>
      <c r="AA710" s="19" t="s">
        <v>86</v>
      </c>
      <c r="AB710" s="19"/>
      <c r="AC710" s="19" t="s">
        <v>122</v>
      </c>
      <c r="AD710" s="19" t="s">
        <v>86</v>
      </c>
      <c r="AE710" s="19">
        <v>0</v>
      </c>
      <c r="AF710" s="19" t="s">
        <v>122</v>
      </c>
      <c r="AG710" s="19" t="s">
        <v>86</v>
      </c>
      <c r="AH710" s="19">
        <v>0</v>
      </c>
      <c r="AI710" s="19">
        <v>0</v>
      </c>
      <c r="AJ710" s="19">
        <v>0</v>
      </c>
      <c r="AK710" s="19">
        <v>0</v>
      </c>
      <c r="AL710" s="19">
        <v>0</v>
      </c>
      <c r="AM710" s="19">
        <v>0</v>
      </c>
      <c r="AN710" s="19">
        <v>0</v>
      </c>
      <c r="AO710" s="19">
        <v>0</v>
      </c>
      <c r="AP710" s="19">
        <v>0</v>
      </c>
      <c r="AQ710" s="19">
        <v>0</v>
      </c>
      <c r="AR710" s="19">
        <v>0</v>
      </c>
      <c r="AS710" s="19">
        <v>0</v>
      </c>
      <c r="AT710" s="19">
        <v>0</v>
      </c>
      <c r="AU710" s="19"/>
      <c r="AV710" s="19"/>
      <c r="AW710" s="19"/>
      <c r="AX710" s="19"/>
      <c r="AY710" s="19"/>
      <c r="AZ710" s="19"/>
      <c r="BA710" s="19"/>
      <c r="BB710" s="19"/>
      <c r="BC710" s="19"/>
      <c r="BD710" s="19"/>
      <c r="BE710" s="19"/>
      <c r="BF710" s="19"/>
    </row>
    <row r="711" spans="1:58" x14ac:dyDescent="0.35">
      <c r="A711" s="19" t="s">
        <v>122</v>
      </c>
      <c r="B711" s="26" t="s">
        <v>403</v>
      </c>
      <c r="C711" s="144" t="str">
        <f>IF(VLOOKUP(D711,Table16[[#All],[Player]:[2024 Card Info]],7,FALSE)&lt;&gt;"",VLOOKUP(D711,Table16[[#All],[Player]:[2024 Card Info]],7,FALSE),"")</f>
        <v>4-4-3</v>
      </c>
      <c r="D711" s="19" t="s">
        <v>1583</v>
      </c>
      <c r="E711" s="27">
        <v>36868</v>
      </c>
      <c r="F711" s="28" t="s">
        <v>313</v>
      </c>
      <c r="G711" s="28" t="s">
        <v>88</v>
      </c>
      <c r="H711" s="26" t="s">
        <v>132</v>
      </c>
      <c r="I711" s="26"/>
    </row>
    <row r="712" spans="1:58" x14ac:dyDescent="0.35">
      <c r="A712" t="s">
        <v>3532</v>
      </c>
      <c r="B712" t="s">
        <v>441</v>
      </c>
      <c r="C712" s="144" t="str">
        <f>IF(VLOOKUP(D712,Table16[[#All],[Player]:[2024 Card Info]],7,FALSE)&lt;&gt;"",VLOOKUP(D712,Table16[[#All],[Player]:[2024 Card Info]],7,FALSE),"")</f>
        <v>4-3-3</v>
      </c>
      <c r="D712" t="s">
        <v>3315</v>
      </c>
      <c r="E712" s="40">
        <v>34995</v>
      </c>
      <c r="F712" t="s">
        <v>425</v>
      </c>
      <c r="G712" s="102" t="s">
        <v>5146</v>
      </c>
      <c r="H712" t="str">
        <f>IF(ISBLANK(VLOOKUP(TRIM(D712),ALL_SOMIFA!$A$1:$V$2737,8,FALSE)),"",IF(ISERROR(VLOOKUP(TRIM(D712),ALL_SOMIFA!$A$1:$V$2737,8,FALSE))," ",VLOOKUP(TRIM(D712),ALL_SOMIFA!$A$1:$V$2737,8,FALSE)))</f>
        <v/>
      </c>
      <c r="I712" t="str">
        <f>IF(ISBLANK(VLOOKUP(TRIM(D712),ALL_SOMIFA!$A$1:$V$2737,9,FALSE)),"",IF(ISERROR(VLOOKUP(TRIM(D712),ALL_SOMIFA!$A$1:$V$2737,9,FALSE))," ",VLOOKUP(TRIM(D712),ALL_SOMIFA!$A$1:$V$2737,9,FALSE)))</f>
        <v/>
      </c>
      <c r="J712" t="str">
        <f>IF(ISBLANK(VLOOKUP(TRIM(D712),ALL_SOMIFA!$A$1:$V$2737,10,FALSE)),"",IF(ISERROR(VLOOKUP(TRIM(D712),ALL_SOMIFA!$A$1:$V$2737,10,FALSE))," ",VLOOKUP(TRIM(D712),ALL_SOMIFA!$A$1:$V$2737,10,FALSE)))</f>
        <v/>
      </c>
      <c r="K712" t="str">
        <f>IF(ISBLANK(VLOOKUP(TRIM(D712),ALL_SOMIFA!$A$1:$V$2737,11,FALSE)),"",IF(ISERROR(VLOOKUP(TRIM(D712),ALL_SOMIFA!$A$1:$V$2737,11,FALSE))," ",VLOOKUP(TRIM(D712),ALL_SOMIFA!$A$1:$V$2737,11,FALSE)))</f>
        <v>WR/LP</v>
      </c>
      <c r="L712" t="str">
        <f>IF(ISBLANK(VLOOKUP(TRIM(D712),ALL_SOMIFA!$A$1:$V$2737,12,FALSE)),"",IF(ISERROR(VLOOKUP(TRIM(D712),ALL_SOMIFA!$A$1:$V$2737,12,FALSE))," ",VLOOKUP(TRIM(D712),ALL_SOMIFA!$A$1:$V$2737,12,FALSE)))</f>
        <v>CHI</v>
      </c>
      <c r="M712" t="str">
        <f>IF(ISBLANK(VLOOKUP(TRIM(D712),ALL_SOMIFA!$A$1:$V$2737,13,FALSE)),"",IF(ISERROR(VLOOKUP(TRIM(D712),ALL_SOMIFA!$A$1:$V$2737,13,FALSE))," ",VLOOKUP(TRIM(D712),ALL_SOMIFA!$A$1:$V$2737,13,FALSE)))</f>
        <v/>
      </c>
      <c r="N712" t="str">
        <f>IF(ISBLANK(VLOOKUP(TRIM(D712),ALL_SOMIFA!$A$1:$V$2737,14,FALSE)),"",IF(ISERROR(VLOOKUP(TRIM(D712),ALL_SOMIFA!$A$1:$V$2737,14,FALSE))," ",VLOOKUP(TRIM(D712),ALL_SOMIFA!$A$1:$V$2737,14,FALSE)))</f>
        <v/>
      </c>
      <c r="O712" t="str">
        <f>IF(ISBLANK(VLOOKUP(TRIM(D712),ALL_SOMIFA!$A$1:$V$2737,15,FALSE)),"",IF(ISERROR(VLOOKUP(TRIM(D712),ALL_SOMIFA!$A$1:$V$2737,15,FALSE))," ",VLOOKUP(TRIM(D712),ALL_SOMIFA!$A$1:$V$2737,15,FALSE)))</f>
        <v/>
      </c>
      <c r="P712" t="str">
        <f>IF(ISBLANK(VLOOKUP(TRIM(D712),ALL_SOMIFA!$A$1:$V$2737,16,FALSE)),"",IF(ISERROR(VLOOKUP(TRIM(D712),ALL_SOMIFA!$A$1:$V$2737,16,FALSE))," ",VLOOKUP(TRIM(D712),ALL_SOMIFA!$A$1:$V$2737,16,FALSE)))</f>
        <v/>
      </c>
      <c r="Q712" t="str">
        <f>IF(ISBLANK(VLOOKUP(TRIM(D712),ALL_SOMIFA!$A$1:$V$2737,17,FALSE)),"",IF(ISERROR(VLOOKUP(TRIM(D712),ALL_SOMIFA!$A$1:$V$2737,17,FALSE))," ",VLOOKUP(TRIM(D712),ALL_SOMIFA!$A$1:$V$2737,17,FALSE)))</f>
        <v/>
      </c>
      <c r="R712" t="str">
        <f>IF(ISBLANK(VLOOKUP(TRIM(D712),ALL_SOMIFA!$A$1:$V$2737,18,FALSE)),"",IF(ISERROR(VLOOKUP(TRIM(D712),ALL_SOMIFA!$A$1:$V$2737,18,FALSE))," ",VLOOKUP(TRIM(D712),ALL_SOMIFA!$A$1:$V$2737,18,FALSE)))</f>
        <v/>
      </c>
      <c r="S712" t="str">
        <f>IF(ISBLANK(VLOOKUP(TRIM(D712),ALL_SOMIFA!$A$1:$V$2737,19,FALSE)),"",IF(ISERROR(VLOOKUP(TRIM(D712),ALL_SOMIFA!$A$1:$V$2737,19,FALSE))," ",VLOOKUP(TRIM(D712),ALL_SOMIFA!$A$1:$V$2737,19,FALSE)))</f>
        <v/>
      </c>
      <c r="T712" t="str">
        <f>IF(ISBLANK(VLOOKUP(TRIM(D712),ALL_SOMIFA!$A$1:$V$2737,20,FALSE)),"",IF(ISERROR(VLOOKUP(TRIM(D712),ALL_SOMIFA!$A$1:$V$2737,20,FALSE))," ",VLOOKUP(TRIM(D712),ALL_SOMIFA!$A$1:$V$2737,20,FALSE)))</f>
        <v>(IR)</v>
      </c>
      <c r="U712" t="str">
        <f>IF(ISBLANK(VLOOKUP(TRIM(D712),ALL_SOMIFA!$A$1:$V$2737,21,FALSE)),"",IF(ISERROR(VLOOKUP(TRIM(D712),ALL_SOMIFA!$A$1:$V$2737,21,FALSE))," ",VLOOKUP(TRIM(D712),ALL_SOMIFA!$A$1:$V$2737,21,FALSE)))</f>
        <v/>
      </c>
      <c r="V712" t="str">
        <f>IF(ISBLANK(VLOOKUP(TRIM(D712),ALL_SOMIFA!$A$1:$V$2737,22,FALSE)),"",IF(ISERROR(VLOOKUP(TRIM(D712),ALL_SOMIFA!$A$1:$V$2737,22,FALSE))," ",VLOOKUP(TRIM(D712),ALL_SOMIFA!$A$1:$V$2737,22,FALSE)))</f>
        <v/>
      </c>
    </row>
    <row r="713" spans="1:58" x14ac:dyDescent="0.35">
      <c r="A713" s="21" t="s">
        <v>3544</v>
      </c>
      <c r="B713" s="21" t="s">
        <v>271</v>
      </c>
      <c r="C713" s="143" t="str">
        <f>IF(VLOOKUP(D713,Table16[[#All],[Player]:[2024 Card Info]],7,FALSE)&lt;&gt;"",VLOOKUP(D713,Table16[[#All],[Player]:[2024 Card Info]],7,FALSE),"")</f>
        <v>4-3-3</v>
      </c>
      <c r="D713" s="19" t="s">
        <v>936</v>
      </c>
      <c r="E713" s="20">
        <v>34069</v>
      </c>
      <c r="F713" s="19" t="s">
        <v>454</v>
      </c>
      <c r="G713" s="19" t="s">
        <v>189</v>
      </c>
      <c r="H713" s="26" t="s">
        <v>127</v>
      </c>
      <c r="I713" s="26"/>
      <c r="J713" s="21" t="s">
        <v>413</v>
      </c>
      <c r="K713" s="21" t="s">
        <v>224</v>
      </c>
      <c r="L713" s="21"/>
      <c r="M713" s="19"/>
      <c r="N713" s="19" t="s">
        <v>937</v>
      </c>
      <c r="O713" s="19" t="s">
        <v>235</v>
      </c>
      <c r="P713" s="19" t="s">
        <v>79</v>
      </c>
      <c r="Q713" s="19" t="s">
        <v>413</v>
      </c>
      <c r="R713" s="19" t="s">
        <v>235</v>
      </c>
      <c r="S713" s="19"/>
      <c r="T713" s="19" t="s">
        <v>409</v>
      </c>
      <c r="U713" s="19" t="s">
        <v>235</v>
      </c>
      <c r="V713" s="19">
        <v>0</v>
      </c>
      <c r="W713" s="19">
        <v>0</v>
      </c>
      <c r="X713" s="19">
        <v>0</v>
      </c>
      <c r="Y713" s="19">
        <v>0</v>
      </c>
      <c r="Z713" s="19"/>
      <c r="AA713" s="19"/>
      <c r="AB713" s="19"/>
      <c r="AC713" s="19">
        <v>0</v>
      </c>
      <c r="AD713" s="19">
        <v>0</v>
      </c>
      <c r="AE713" s="19">
        <v>0</v>
      </c>
      <c r="AF713" s="19">
        <v>0</v>
      </c>
      <c r="AG713" s="19">
        <v>0</v>
      </c>
      <c r="AH713" s="19">
        <v>0</v>
      </c>
      <c r="AI713" s="19">
        <v>0</v>
      </c>
      <c r="AJ713" s="19">
        <v>0</v>
      </c>
      <c r="AK713" s="19">
        <v>0</v>
      </c>
      <c r="AL713" s="19">
        <v>0</v>
      </c>
      <c r="AM713" s="19">
        <v>0</v>
      </c>
      <c r="AN713" s="19">
        <v>0</v>
      </c>
      <c r="AO713" s="19">
        <v>0</v>
      </c>
      <c r="AP713" s="19">
        <v>0</v>
      </c>
      <c r="AQ713" s="19">
        <v>0</v>
      </c>
      <c r="AR713" s="19">
        <v>0</v>
      </c>
      <c r="AS713" s="19">
        <v>0</v>
      </c>
      <c r="AT713" s="19">
        <v>0</v>
      </c>
    </row>
    <row r="714" spans="1:58" s="25" customFormat="1" x14ac:dyDescent="0.35">
      <c r="A714" s="18" t="s">
        <v>169</v>
      </c>
      <c r="B714" s="18"/>
      <c r="C714" s="143"/>
      <c r="D714" s="19" t="s">
        <v>1580</v>
      </c>
      <c r="E714" s="20">
        <v>35054</v>
      </c>
      <c r="F714" s="19" t="s">
        <v>498</v>
      </c>
      <c r="G714" s="19" t="s">
        <v>125</v>
      </c>
      <c r="H714" t="s">
        <v>132</v>
      </c>
      <c r="I714"/>
      <c r="J714" s="18" t="s">
        <v>844</v>
      </c>
      <c r="K714" s="18" t="s">
        <v>471</v>
      </c>
      <c r="L714" s="18"/>
      <c r="M714" s="19"/>
      <c r="N714" s="19" t="s">
        <v>1581</v>
      </c>
      <c r="O714" s="19" t="s">
        <v>471</v>
      </c>
      <c r="P714" s="19" t="s">
        <v>79</v>
      </c>
      <c r="Q714" s="19" t="s">
        <v>844</v>
      </c>
      <c r="R714" s="19" t="s">
        <v>275</v>
      </c>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row>
    <row r="715" spans="1:58" s="25" customFormat="1" x14ac:dyDescent="0.35">
      <c r="A715" s="18"/>
      <c r="B715" s="18"/>
      <c r="C715" s="143"/>
      <c r="D715" s="19"/>
      <c r="E715" s="20"/>
      <c r="F715" s="19"/>
      <c r="G715" s="19"/>
      <c r="H715"/>
      <c r="I715"/>
      <c r="J715" s="18"/>
      <c r="K715" s="18"/>
      <c r="L715" s="18"/>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row>
    <row r="716" spans="1:58" ht="12.75" customHeight="1" x14ac:dyDescent="0.35">
      <c r="A716" s="18" t="s">
        <v>153</v>
      </c>
      <c r="B716" s="18" t="s">
        <v>1124</v>
      </c>
      <c r="C716" s="143" t="str">
        <f>IF(VLOOKUP(D716,Table16[[#All],[Player]:[2024 Card Info]],7,FALSE)&lt;&gt;"",VLOOKUP(D716,Table16[[#All],[Player]:[2024 Card Info]],7,FALSE),"")</f>
        <v>0 4-4-3</v>
      </c>
      <c r="D716" s="26" t="s">
        <v>1584</v>
      </c>
      <c r="E716" s="20">
        <v>36805</v>
      </c>
      <c r="F716" s="26" t="s">
        <v>1148</v>
      </c>
      <c r="G716" s="26" t="s">
        <v>1585</v>
      </c>
      <c r="H716" s="26" t="s">
        <v>153</v>
      </c>
      <c r="I716" s="26" t="s">
        <v>149</v>
      </c>
      <c r="J716" s="18" t="s">
        <v>153</v>
      </c>
      <c r="K716" s="18" t="s">
        <v>94</v>
      </c>
      <c r="L716" s="18" t="s">
        <v>149</v>
      </c>
      <c r="M716" s="19" t="s">
        <v>149</v>
      </c>
      <c r="N716" s="27"/>
      <c r="O716" s="27"/>
      <c r="P716" s="27"/>
      <c r="Q716" s="29"/>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c r="AQ716" s="25"/>
      <c r="AR716" s="25"/>
      <c r="AS716" s="25"/>
      <c r="AT716" s="25"/>
      <c r="AU716" s="25"/>
      <c r="AV716" s="25"/>
      <c r="AW716" s="25"/>
      <c r="AX716" s="25"/>
      <c r="AY716" s="25"/>
      <c r="AZ716" s="25"/>
      <c r="BA716" s="25"/>
      <c r="BB716" s="25"/>
      <c r="BC716" s="25"/>
      <c r="BD716" s="25"/>
      <c r="BE716" s="25"/>
      <c r="BF716" s="25"/>
    </row>
    <row r="717" spans="1:58" ht="12.75" customHeight="1" x14ac:dyDescent="0.35">
      <c r="A717" s="18" t="s">
        <v>150</v>
      </c>
      <c r="B717" s="18" t="s">
        <v>325</v>
      </c>
      <c r="C717" s="143" t="str">
        <f>IF(VLOOKUP(D717,Table16[[#All],[Player]:[2024 Card Info]],7,FALSE)&lt;&gt;"",VLOOKUP(D717,Table16[[#All],[Player]:[2024 Card Info]],7,FALSE),"")</f>
        <v>4-4 5-4-2</v>
      </c>
      <c r="D717" s="22" t="s">
        <v>1593</v>
      </c>
      <c r="E717" s="23">
        <v>36280</v>
      </c>
      <c r="F717" s="24" t="s">
        <v>566</v>
      </c>
      <c r="G717" s="22" t="s">
        <v>91</v>
      </c>
      <c r="H717" s="26" t="s">
        <v>147</v>
      </c>
      <c r="I717" s="26" t="s">
        <v>2288</v>
      </c>
      <c r="J717" s="18" t="s">
        <v>156</v>
      </c>
      <c r="K717" s="18" t="s">
        <v>326</v>
      </c>
      <c r="L717" s="18" t="s">
        <v>161</v>
      </c>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c r="AQ717" s="25"/>
      <c r="AR717" s="25"/>
      <c r="AS717" s="25"/>
      <c r="AT717" s="25"/>
      <c r="AU717" s="25"/>
      <c r="AV717" s="25"/>
      <c r="AW717" s="25"/>
      <c r="AX717" s="25"/>
      <c r="AY717" s="25"/>
      <c r="AZ717" s="25"/>
      <c r="BA717" s="25"/>
      <c r="BB717" s="25"/>
      <c r="BC717" s="25"/>
      <c r="BD717" s="25"/>
      <c r="BE717" s="25"/>
      <c r="BF717" s="25"/>
    </row>
    <row r="718" spans="1:58" x14ac:dyDescent="0.35">
      <c r="A718" s="18"/>
      <c r="B718" s="18"/>
      <c r="C718" s="143"/>
      <c r="D718" s="19"/>
      <c r="E718" s="20"/>
      <c r="F718" s="19"/>
      <c r="G718" s="19"/>
      <c r="H718" t="s">
        <v>4284</v>
      </c>
      <c r="I718" t="s">
        <v>4284</v>
      </c>
      <c r="J718" s="18"/>
      <c r="K718" s="18"/>
      <c r="L718" s="18"/>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row>
    <row r="719" spans="1:58" ht="12.75" customHeight="1" x14ac:dyDescent="0.35">
      <c r="A719" s="18" t="s">
        <v>211</v>
      </c>
      <c r="B719" s="18" t="s">
        <v>308</v>
      </c>
      <c r="C719" s="143" t="str">
        <f>IF(VLOOKUP(D719,Table16[[#All],[Player]:[2024 Card Info]],7,FALSE)&lt;&gt;"",VLOOKUP(D719,Table16[[#All],[Player]:[2024 Card Info]],7,FALSE),"")</f>
        <v>6-7</v>
      </c>
      <c r="D719" s="22" t="s">
        <v>1594</v>
      </c>
      <c r="E719" s="23">
        <v>36245</v>
      </c>
      <c r="F719" s="24" t="s">
        <v>83</v>
      </c>
      <c r="G719" s="22" t="s">
        <v>171</v>
      </c>
      <c r="H719" s="26" t="s">
        <v>4396</v>
      </c>
      <c r="I719" s="26" t="s">
        <v>579</v>
      </c>
      <c r="J719" s="18" t="s">
        <v>744</v>
      </c>
      <c r="K719" s="18" t="s">
        <v>135</v>
      </c>
      <c r="L719" s="18" t="s">
        <v>186</v>
      </c>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c r="AQ719" s="25"/>
      <c r="AR719" s="25"/>
      <c r="AS719" s="25"/>
      <c r="AT719" s="25"/>
      <c r="AU719" s="25"/>
      <c r="AV719" s="25"/>
      <c r="AW719" s="25"/>
      <c r="AX719" s="25"/>
      <c r="AY719" s="25"/>
      <c r="AZ719" s="25"/>
      <c r="BA719" s="25"/>
      <c r="BB719" s="25"/>
      <c r="BC719" s="25"/>
      <c r="BD719" s="25"/>
      <c r="BE719" s="25"/>
      <c r="BF719" s="25"/>
    </row>
    <row r="720" spans="1:58" x14ac:dyDescent="0.35">
      <c r="A720" s="18" t="s">
        <v>205</v>
      </c>
      <c r="B720" s="18" t="s">
        <v>500</v>
      </c>
      <c r="C720" s="143" t="str">
        <f>IF(VLOOKUP(D720,Table16[[#All],[Player]:[2024 Card Info]],7,FALSE)&lt;&gt;"",VLOOKUP(D720,Table16[[#All],[Player]:[2024 Card Info]],7,FALSE),"")</f>
        <v>6-7</v>
      </c>
      <c r="D720" s="22" t="s">
        <v>1595</v>
      </c>
      <c r="E720" s="23">
        <v>35696</v>
      </c>
      <c r="F720" s="24" t="s">
        <v>171</v>
      </c>
      <c r="G720" s="22" t="s">
        <v>84</v>
      </c>
      <c r="H720" s="26" t="s">
        <v>205</v>
      </c>
      <c r="I720" s="26" t="s">
        <v>201</v>
      </c>
      <c r="J720" s="18" t="s">
        <v>205</v>
      </c>
      <c r="K720" s="18" t="s">
        <v>172</v>
      </c>
      <c r="L720" s="18" t="s">
        <v>216</v>
      </c>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c r="AQ720" s="25"/>
      <c r="AR720" s="25"/>
      <c r="AS720" s="25"/>
      <c r="AT720" s="25"/>
      <c r="AU720" s="25"/>
      <c r="AV720" s="25"/>
      <c r="AW720" s="25"/>
      <c r="AX720" s="25"/>
      <c r="AY720" s="25"/>
      <c r="AZ720" s="25"/>
      <c r="BA720" s="25"/>
      <c r="BB720" s="25"/>
      <c r="BC720" s="25"/>
      <c r="BD720" s="25"/>
      <c r="BE720" s="25"/>
      <c r="BF720" s="25"/>
    </row>
    <row r="721" spans="1:73" s="25" customFormat="1" x14ac:dyDescent="0.35">
      <c r="A721" s="26" t="s">
        <v>177</v>
      </c>
      <c r="B721" s="18" t="s">
        <v>116</v>
      </c>
      <c r="C721" s="143" t="str">
        <f>IF(VLOOKUP(D721,Table16[[#All],[Player]:[2024 Card Info]],7,FALSE)&lt;&gt;"",VLOOKUP(D721,Table16[[#All],[Player]:[2024 Card Info]],7,FALSE),"")</f>
        <v>6-5</v>
      </c>
      <c r="D721" s="19" t="s">
        <v>427</v>
      </c>
      <c r="E721" s="20">
        <v>35202</v>
      </c>
      <c r="F721" s="19" t="s">
        <v>428</v>
      </c>
      <c r="G721" s="19" t="s">
        <v>425</v>
      </c>
      <c r="H721" s="26" t="s">
        <v>205</v>
      </c>
      <c r="I721" s="26" t="s">
        <v>207</v>
      </c>
      <c r="J721" s="18" t="s">
        <v>177</v>
      </c>
      <c r="K721" s="18" t="s">
        <v>103</v>
      </c>
      <c r="L721" s="18" t="s">
        <v>207</v>
      </c>
      <c r="M721" s="19"/>
      <c r="N721" s="19" t="s">
        <v>177</v>
      </c>
      <c r="O721" s="19" t="s">
        <v>103</v>
      </c>
      <c r="P721" s="19" t="s">
        <v>429</v>
      </c>
      <c r="Q721" s="19" t="s">
        <v>177</v>
      </c>
      <c r="R721" s="19" t="s">
        <v>103</v>
      </c>
      <c r="S721" s="19" t="s">
        <v>430</v>
      </c>
      <c r="T721" s="19" t="s">
        <v>226</v>
      </c>
      <c r="U721" s="19" t="s">
        <v>103</v>
      </c>
      <c r="V721" s="19" t="s">
        <v>431</v>
      </c>
      <c r="W721" s="19"/>
      <c r="X721" s="19"/>
      <c r="Y721" s="19"/>
      <c r="Z721" s="19">
        <v>0</v>
      </c>
      <c r="AA721" s="19">
        <v>0</v>
      </c>
      <c r="AB721" s="19">
        <v>0</v>
      </c>
      <c r="AC721" s="19">
        <v>0</v>
      </c>
      <c r="AD721" s="19">
        <v>0</v>
      </c>
      <c r="AE721" s="19">
        <v>0</v>
      </c>
      <c r="AF721" s="19">
        <v>0</v>
      </c>
      <c r="AG721" s="19">
        <v>0</v>
      </c>
      <c r="AH721" s="19">
        <v>0</v>
      </c>
      <c r="AI721" s="19">
        <v>0</v>
      </c>
      <c r="AJ721" s="19">
        <v>0</v>
      </c>
      <c r="AK721" s="19">
        <v>0</v>
      </c>
      <c r="AL721" s="19">
        <v>0</v>
      </c>
      <c r="AM721" s="19">
        <v>0</v>
      </c>
      <c r="AN721" s="19">
        <v>0</v>
      </c>
      <c r="AO721" s="19">
        <v>0</v>
      </c>
      <c r="AP721" s="19">
        <v>0</v>
      </c>
      <c r="AQ721" s="19">
        <v>0</v>
      </c>
      <c r="AR721" s="19">
        <v>0</v>
      </c>
      <c r="AS721" s="19">
        <v>0</v>
      </c>
      <c r="AT721" s="19">
        <v>0</v>
      </c>
      <c r="AU721"/>
      <c r="AV721"/>
      <c r="AW721"/>
      <c r="AX721"/>
      <c r="AY721"/>
      <c r="AZ721"/>
      <c r="BA721"/>
      <c r="BB721"/>
      <c r="BC721"/>
      <c r="BD721"/>
      <c r="BE721"/>
      <c r="BF721"/>
      <c r="BG721"/>
      <c r="BH721"/>
      <c r="BI721"/>
      <c r="BJ721"/>
      <c r="BK721"/>
      <c r="BL721"/>
      <c r="BM721"/>
      <c r="BN721"/>
      <c r="BO721"/>
      <c r="BP721"/>
      <c r="BQ721"/>
      <c r="BR721"/>
      <c r="BS721"/>
      <c r="BT721"/>
      <c r="BU721"/>
    </row>
    <row r="722" spans="1:73" x14ac:dyDescent="0.35">
      <c r="A722" s="26" t="s">
        <v>192</v>
      </c>
      <c r="B722" s="18" t="s">
        <v>419</v>
      </c>
      <c r="C722" s="143" t="str">
        <f>IF(VLOOKUP(D722,Table16[[#All],[Player]:[2024 Card Info]],7,FALSE)&lt;&gt;"",VLOOKUP(D722,Table16[[#All],[Player]:[2024 Card Info]],7,FALSE),"")</f>
        <v>5-5</v>
      </c>
      <c r="D722" s="19" t="s">
        <v>448</v>
      </c>
      <c r="E722" s="20">
        <v>35510</v>
      </c>
      <c r="F722" s="26" t="s">
        <v>130</v>
      </c>
      <c r="G722" s="30" t="s">
        <v>130</v>
      </c>
      <c r="H722" s="26" t="s">
        <v>211</v>
      </c>
      <c r="I722" s="26" t="s">
        <v>178</v>
      </c>
      <c r="J722" s="18" t="s">
        <v>192</v>
      </c>
      <c r="K722" s="18" t="s">
        <v>259</v>
      </c>
      <c r="L722" s="18" t="s">
        <v>181</v>
      </c>
      <c r="M722" s="19" t="s">
        <v>201</v>
      </c>
      <c r="N722" s="19" t="s">
        <v>446</v>
      </c>
      <c r="O722" s="19" t="s">
        <v>259</v>
      </c>
      <c r="P722" s="30" t="s">
        <v>449</v>
      </c>
      <c r="Q722" s="19"/>
      <c r="R722" s="19"/>
      <c r="S722" s="30"/>
      <c r="T722" s="19"/>
      <c r="U722" s="19"/>
      <c r="V722" s="30"/>
      <c r="W722" s="19"/>
      <c r="X722" s="19"/>
      <c r="Y722" s="30"/>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25"/>
      <c r="AV722" s="25"/>
      <c r="AW722" s="25"/>
      <c r="AX722" s="25"/>
      <c r="AY722" s="25"/>
      <c r="AZ722" s="25"/>
      <c r="BA722" s="25"/>
      <c r="BB722" s="25"/>
      <c r="BC722" s="25"/>
      <c r="BD722" s="25"/>
      <c r="BE722" s="25"/>
      <c r="BF722" s="25"/>
      <c r="BG722" s="25"/>
      <c r="BH722" s="25"/>
      <c r="BI722" s="25"/>
      <c r="BJ722" s="25"/>
      <c r="BK722" s="25"/>
      <c r="BL722" s="25"/>
      <c r="BM722" s="25"/>
      <c r="BN722" s="25"/>
      <c r="BO722" s="25"/>
      <c r="BP722" s="25"/>
      <c r="BQ722" s="25"/>
      <c r="BR722" s="25"/>
      <c r="BS722" s="25"/>
      <c r="BT722" s="25"/>
      <c r="BU722" s="25"/>
    </row>
    <row r="723" spans="1:73" x14ac:dyDescent="0.35">
      <c r="A723" s="31" t="s">
        <v>1678</v>
      </c>
      <c r="B723" s="32" t="s">
        <v>308</v>
      </c>
      <c r="C723" s="144" t="str">
        <f>IF(VLOOKUP(D723,Table16[[#All],[Player]:[2024 Card Info]],7,FALSE)&lt;&gt;"",VLOOKUP(D723,Table16[[#All],[Player]:[2024 Card Info]],7,FALSE),"")</f>
        <v>4-3/0-3</v>
      </c>
      <c r="D723" s="19" t="s">
        <v>1598</v>
      </c>
      <c r="E723" s="27">
        <v>36784</v>
      </c>
      <c r="F723" s="28" t="s">
        <v>171</v>
      </c>
      <c r="G723" s="28" t="s">
        <v>160</v>
      </c>
      <c r="H723" s="26" t="s">
        <v>192</v>
      </c>
      <c r="I723" s="26" t="s">
        <v>186</v>
      </c>
      <c r="J723" s="38"/>
      <c r="K723" s="38"/>
      <c r="L723" s="38"/>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c r="AQ723" s="25"/>
      <c r="AR723" s="25"/>
      <c r="AS723" s="25"/>
      <c r="AT723" s="25"/>
      <c r="AU723" s="25"/>
      <c r="AV723" s="25"/>
      <c r="AW723" s="25"/>
      <c r="AX723" s="25"/>
      <c r="AY723" s="25"/>
      <c r="AZ723" s="25"/>
      <c r="BA723" s="25"/>
      <c r="BB723" s="25"/>
      <c r="BC723" s="25"/>
      <c r="BD723" s="25"/>
      <c r="BE723" s="25"/>
      <c r="BF723" s="25"/>
    </row>
    <row r="724" spans="1:73" ht="12.75" customHeight="1" x14ac:dyDescent="0.35">
      <c r="A724" s="18" t="s">
        <v>198</v>
      </c>
      <c r="B724" s="18" t="s">
        <v>86</v>
      </c>
      <c r="C724" s="143" t="str">
        <f>IF(VLOOKUP(D724,Table16[[#All],[Player]:[2024 Card Info]],7,FALSE)&lt;&gt;"",VLOOKUP(D724,Table16[[#All],[Player]:[2024 Card Info]],7,FALSE),"")</f>
        <v>0-5</v>
      </c>
      <c r="D724" s="19" t="s">
        <v>1596</v>
      </c>
      <c r="E724" s="20">
        <v>34893</v>
      </c>
      <c r="F724" s="19" t="s">
        <v>398</v>
      </c>
      <c r="G724" s="19" t="s">
        <v>398</v>
      </c>
      <c r="H724" s="26" t="s">
        <v>177</v>
      </c>
      <c r="I724" s="26" t="s">
        <v>477</v>
      </c>
      <c r="J724" s="18" t="s">
        <v>192</v>
      </c>
      <c r="K724" s="18" t="s">
        <v>116</v>
      </c>
      <c r="L724" s="18" t="s">
        <v>477</v>
      </c>
      <c r="M724" s="19" t="s">
        <v>201</v>
      </c>
      <c r="N724" s="19" t="s">
        <v>192</v>
      </c>
      <c r="O724" s="19" t="s">
        <v>116</v>
      </c>
      <c r="P724" s="19" t="s">
        <v>993</v>
      </c>
      <c r="Q724" s="19" t="s">
        <v>192</v>
      </c>
      <c r="R724" s="19" t="s">
        <v>116</v>
      </c>
      <c r="S724" s="19" t="s">
        <v>201</v>
      </c>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row>
    <row r="725" spans="1:73" ht="12.75" customHeight="1" x14ac:dyDescent="0.35">
      <c r="A725" s="34" t="s">
        <v>3576</v>
      </c>
      <c r="B725" s="34" t="s">
        <v>860</v>
      </c>
      <c r="C725" s="143" t="str">
        <f>IF(VLOOKUP(D725,Table16[[#All],[Player]:[2024 Card Info]],7,FALSE)&lt;&gt;"",VLOOKUP(D725,Table16[[#All],[Player]:[2024 Card Info]],7,FALSE),"")</f>
        <v>0-0</v>
      </c>
      <c r="D725" s="22" t="s">
        <v>1597</v>
      </c>
      <c r="E725" s="23">
        <v>35930</v>
      </c>
      <c r="F725" s="24" t="s">
        <v>171</v>
      </c>
      <c r="G725" s="22" t="s">
        <v>171</v>
      </c>
      <c r="H725" s="26" t="s">
        <v>461</v>
      </c>
      <c r="I725" s="26" t="s">
        <v>477</v>
      </c>
      <c r="J725" s="34" t="s">
        <v>177</v>
      </c>
      <c r="K725" s="34" t="s">
        <v>96</v>
      </c>
      <c r="L725" s="34" t="s">
        <v>186</v>
      </c>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c r="AQ725" s="25"/>
      <c r="AR725" s="25"/>
      <c r="AS725" s="25"/>
      <c r="AT725" s="25"/>
      <c r="AU725" s="25"/>
      <c r="AV725" s="25"/>
      <c r="AW725" s="25"/>
      <c r="AX725" s="25"/>
      <c r="AY725" s="25"/>
      <c r="AZ725" s="25"/>
      <c r="BA725" s="25"/>
      <c r="BB725" s="25"/>
      <c r="BC725" s="25"/>
      <c r="BD725" s="25"/>
      <c r="BE725" s="25"/>
      <c r="BF725" s="25"/>
    </row>
    <row r="726" spans="1:73" s="25" customFormat="1" ht="12.75" customHeight="1" x14ac:dyDescent="0.35">
      <c r="A726" s="18" t="s">
        <v>984</v>
      </c>
      <c r="B726" s="18" t="s">
        <v>81</v>
      </c>
      <c r="C726" s="143" t="str">
        <f>IF(VLOOKUP(D726,Table16[[#All],[Player]:[2024 Card Info]],7,FALSE)&lt;&gt;"",VLOOKUP(D726,Table16[[#All],[Player]:[2024 Card Info]],7,FALSE),"")</f>
        <v>0-0/0-0</v>
      </c>
      <c r="D726" s="25" t="s">
        <v>1601</v>
      </c>
      <c r="E726" s="35">
        <v>35877</v>
      </c>
      <c r="F726" s="36" t="s">
        <v>107</v>
      </c>
      <c r="G726" s="36" t="s">
        <v>210</v>
      </c>
      <c r="H726" s="26" t="s">
        <v>220</v>
      </c>
      <c r="I726" s="26" t="s">
        <v>231</v>
      </c>
      <c r="J726" s="18" t="s">
        <v>184</v>
      </c>
      <c r="K726" s="18" t="s">
        <v>195</v>
      </c>
      <c r="L726" s="18" t="s">
        <v>231</v>
      </c>
      <c r="M726" s="19" t="s">
        <v>1130</v>
      </c>
      <c r="N726" s="19" t="s">
        <v>177</v>
      </c>
      <c r="O726" s="19" t="s">
        <v>193</v>
      </c>
      <c r="P726" s="37" t="str">
        <f>IF(ISERROR(VLOOKUP(TRIM(D726),#REF!,8,FALSE())),"",VLOOKUP(TRIM(D726),#REF!,8,FALSE()))</f>
        <v/>
      </c>
    </row>
    <row r="727" spans="1:73" s="25" customFormat="1" ht="12.75" customHeight="1" x14ac:dyDescent="0.35">
      <c r="A727" s="18"/>
      <c r="B727" s="18"/>
      <c r="C727" s="143"/>
      <c r="D727" s="26" t="s">
        <v>1600</v>
      </c>
      <c r="E727" s="27">
        <v>35955</v>
      </c>
      <c r="F727" s="26" t="s">
        <v>361</v>
      </c>
      <c r="G727" s="26" t="s">
        <v>219</v>
      </c>
      <c r="H727" t="s">
        <v>184</v>
      </c>
      <c r="I727" t="s">
        <v>231</v>
      </c>
      <c r="J727" s="18" t="s">
        <v>184</v>
      </c>
      <c r="K727" s="18" t="s">
        <v>235</v>
      </c>
      <c r="L727" s="18" t="s">
        <v>231</v>
      </c>
      <c r="M727" s="26" t="s">
        <v>231</v>
      </c>
      <c r="N727" s="27"/>
      <c r="O727" s="27"/>
      <c r="P727" s="27"/>
      <c r="Q727" s="27"/>
      <c r="R727" s="29"/>
    </row>
    <row r="728" spans="1:73" s="25" customFormat="1" x14ac:dyDescent="0.35">
      <c r="A728" s="18"/>
      <c r="B728" s="18"/>
      <c r="C728" s="143"/>
      <c r="D728" s="19"/>
      <c r="E728" s="20"/>
      <c r="F728" s="19"/>
      <c r="G728" s="19"/>
      <c r="H728" t="s">
        <v>4284</v>
      </c>
      <c r="I728" t="s">
        <v>4284</v>
      </c>
      <c r="J728" s="18"/>
      <c r="K728" s="18"/>
      <c r="L728" s="18"/>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row>
    <row r="729" spans="1:73" x14ac:dyDescent="0.35">
      <c r="A729" s="19" t="s">
        <v>242</v>
      </c>
      <c r="B729" s="26" t="s">
        <v>3522</v>
      </c>
      <c r="C729" s="144" t="str">
        <f>IF(VLOOKUP(D729,Table16[[#All],[Player]:[2024 Card Info]],7,FALSE)&lt;&gt;"",VLOOKUP(D729,Table16[[#All],[Player]:[2024 Card Info]],7,FALSE),"")</f>
        <v>6-12-1*</v>
      </c>
      <c r="D729" s="19" t="s">
        <v>3573</v>
      </c>
      <c r="E729" s="27">
        <v>37136</v>
      </c>
      <c r="F729" s="28" t="s">
        <v>1602</v>
      </c>
      <c r="G729" s="28" t="s">
        <v>1602</v>
      </c>
      <c r="H729" s="26" t="s">
        <v>242</v>
      </c>
      <c r="I729" s="26" t="s">
        <v>1145</v>
      </c>
    </row>
    <row r="730" spans="1:73" x14ac:dyDescent="0.35">
      <c r="A730" s="18" t="s">
        <v>242</v>
      </c>
      <c r="B730" s="18" t="s">
        <v>3523</v>
      </c>
      <c r="C730" s="143" t="str">
        <f>IF(VLOOKUP(D730,Table16[[#All],[Player]:[2024 Card Info]],7,FALSE)&lt;&gt;"",VLOOKUP(D730,Table16[[#All],[Player]:[2024 Card Info]],7,FALSE),"")</f>
        <v>5-5</v>
      </c>
      <c r="D730" s="19" t="s">
        <v>2610</v>
      </c>
      <c r="E730" s="20">
        <v>34891</v>
      </c>
      <c r="F730" s="19" t="s">
        <v>2611</v>
      </c>
      <c r="G730" s="19" t="s">
        <v>2612</v>
      </c>
      <c r="H730" s="26" t="s">
        <v>4284</v>
      </c>
      <c r="I730" s="26" t="s">
        <v>3376</v>
      </c>
      <c r="J730" s="18" t="s">
        <v>242</v>
      </c>
      <c r="K730" s="18" t="s">
        <v>224</v>
      </c>
      <c r="L730" s="18" t="s">
        <v>254</v>
      </c>
      <c r="M730" s="19" t="s">
        <v>2613</v>
      </c>
      <c r="N730" s="19" t="s">
        <v>242</v>
      </c>
      <c r="O730" s="19" t="s">
        <v>224</v>
      </c>
      <c r="P730" s="19" t="s">
        <v>1142</v>
      </c>
      <c r="Q730" s="19" t="s">
        <v>242</v>
      </c>
      <c r="R730" s="19" t="s">
        <v>224</v>
      </c>
      <c r="S730" s="19" t="s">
        <v>595</v>
      </c>
      <c r="T730" s="19" t="s">
        <v>242</v>
      </c>
      <c r="U730" s="19" t="s">
        <v>224</v>
      </c>
      <c r="V730" s="19" t="s">
        <v>178</v>
      </c>
      <c r="W730" s="19" t="s">
        <v>242</v>
      </c>
      <c r="X730" s="19" t="s">
        <v>224</v>
      </c>
      <c r="Y730" s="19" t="s">
        <v>878</v>
      </c>
      <c r="Z730" s="19" t="s">
        <v>242</v>
      </c>
      <c r="AA730" s="19" t="s">
        <v>1111</v>
      </c>
      <c r="AB730" s="19" t="s">
        <v>1170</v>
      </c>
      <c r="AC730" s="19">
        <v>0</v>
      </c>
      <c r="AD730" s="19">
        <v>0</v>
      </c>
      <c r="AE730" s="19">
        <v>0</v>
      </c>
      <c r="AF730" s="19">
        <v>0</v>
      </c>
      <c r="AG730" s="19">
        <v>0</v>
      </c>
      <c r="AH730" s="19">
        <v>0</v>
      </c>
      <c r="AI730" s="19">
        <v>0</v>
      </c>
      <c r="AJ730" s="19">
        <v>0</v>
      </c>
      <c r="AK730" s="19">
        <v>0</v>
      </c>
      <c r="AL730" s="19">
        <v>0</v>
      </c>
      <c r="AM730" s="19">
        <v>0</v>
      </c>
      <c r="AN730" s="19">
        <v>0</v>
      </c>
      <c r="AO730" s="19">
        <v>0</v>
      </c>
      <c r="AP730" s="19">
        <v>0</v>
      </c>
      <c r="AQ730" s="19">
        <v>0</v>
      </c>
      <c r="AR730" s="19">
        <v>0</v>
      </c>
      <c r="AS730" s="19">
        <v>0</v>
      </c>
      <c r="AT730" s="19">
        <v>0</v>
      </c>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row>
    <row r="731" spans="1:73" x14ac:dyDescent="0.35">
      <c r="A731" s="18" t="s">
        <v>205</v>
      </c>
      <c r="B731" s="18" t="s">
        <v>325</v>
      </c>
      <c r="C731" s="143" t="str">
        <f>IF(VLOOKUP(D731,Table16[[#All],[Player]:[2024 Card Info]],7,FALSE)&lt;&gt;"",VLOOKUP(D731,Table16[[#All],[Player]:[2024 Card Info]],7,FALSE),"")</f>
        <v>4-8</v>
      </c>
      <c r="D731" s="19" t="s">
        <v>2509</v>
      </c>
      <c r="E731" s="20">
        <v>35971</v>
      </c>
      <c r="F731" s="26" t="s">
        <v>107</v>
      </c>
      <c r="G731" s="30" t="s">
        <v>218</v>
      </c>
      <c r="H731" s="26" t="s">
        <v>258</v>
      </c>
      <c r="I731" s="26" t="s">
        <v>264</v>
      </c>
      <c r="J731" s="18" t="s">
        <v>258</v>
      </c>
      <c r="K731" s="18" t="s">
        <v>326</v>
      </c>
      <c r="L731" s="18" t="s">
        <v>186</v>
      </c>
      <c r="M731" s="19" t="s">
        <v>264</v>
      </c>
      <c r="N731" s="19" t="s">
        <v>258</v>
      </c>
      <c r="O731" s="19" t="s">
        <v>326</v>
      </c>
      <c r="P731" s="30" t="s">
        <v>477</v>
      </c>
      <c r="Q731" s="19"/>
      <c r="R731" s="19"/>
      <c r="S731" s="30"/>
      <c r="T731" s="19"/>
      <c r="U731" s="19"/>
      <c r="V731" s="30"/>
      <c r="W731" s="19"/>
      <c r="X731" s="19"/>
      <c r="Y731" s="30"/>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row>
    <row r="732" spans="1:73" ht="12.75" customHeight="1" x14ac:dyDescent="0.35">
      <c r="A732" s="31" t="s">
        <v>220</v>
      </c>
      <c r="B732" s="53" t="s">
        <v>325</v>
      </c>
      <c r="C732" s="144" t="str">
        <f>IF(VLOOKUP(D732,Table16[[#All],[Player]:[2024 Card Info]],7,FALSE)&lt;&gt;"",VLOOKUP(D732,Table16[[#All],[Player]:[2024 Card Info]],7,FALSE),"")</f>
        <v>4-5</v>
      </c>
      <c r="D732" s="19" t="s">
        <v>3147</v>
      </c>
      <c r="E732" s="27">
        <v>33367</v>
      </c>
      <c r="F732" s="28" t="s">
        <v>900</v>
      </c>
      <c r="G732" s="28" t="s">
        <v>138</v>
      </c>
      <c r="H732" s="26" t="s">
        <v>242</v>
      </c>
      <c r="I732" s="26" t="s">
        <v>231</v>
      </c>
      <c r="J732" s="33"/>
      <c r="K732" s="33"/>
      <c r="L732" s="33"/>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c r="AQ732" s="25"/>
      <c r="AR732" s="25"/>
      <c r="AS732" s="25"/>
      <c r="AT732" s="25"/>
      <c r="AU732" s="25"/>
      <c r="AV732" s="25"/>
      <c r="AW732" s="25"/>
      <c r="AX732" s="25"/>
      <c r="AY732" s="25"/>
      <c r="AZ732" s="25"/>
      <c r="BA732" s="25"/>
      <c r="BB732" s="25"/>
      <c r="BC732" s="25"/>
      <c r="BD732" s="25"/>
      <c r="BE732" s="25"/>
      <c r="BF732" s="25"/>
      <c r="BG732" s="25"/>
      <c r="BH732" s="25"/>
      <c r="BI732" s="25"/>
      <c r="BJ732" s="25"/>
      <c r="BK732" s="25"/>
      <c r="BL732" s="25"/>
      <c r="BM732" s="25"/>
      <c r="BN732" s="25"/>
      <c r="BO732" s="25"/>
      <c r="BP732" s="25"/>
      <c r="BQ732" s="25"/>
      <c r="BR732" s="25"/>
      <c r="BS732" s="25"/>
      <c r="BT732" s="25"/>
      <c r="BU732" s="25"/>
    </row>
    <row r="733" spans="1:73" s="25" customFormat="1" x14ac:dyDescent="0.35">
      <c r="A733" s="18" t="s">
        <v>242</v>
      </c>
      <c r="B733" s="18" t="s">
        <v>285</v>
      </c>
      <c r="C733" s="143" t="str">
        <f>IF(VLOOKUP(D733,Table16[[#All],[Player]:[2024 Card Info]],7,FALSE)&lt;&gt;"",VLOOKUP(D733,Table16[[#All],[Player]:[2024 Card Info]],7,FALSE),"")</f>
        <v>4-2</v>
      </c>
      <c r="D733" s="19" t="s">
        <v>1603</v>
      </c>
      <c r="E733" s="20">
        <v>34488</v>
      </c>
      <c r="F733" s="19" t="s">
        <v>222</v>
      </c>
      <c r="G733" s="19" t="s">
        <v>222</v>
      </c>
      <c r="H733" s="26" t="s">
        <v>610</v>
      </c>
      <c r="I733" s="26" t="s">
        <v>208</v>
      </c>
      <c r="J733" s="18" t="s">
        <v>242</v>
      </c>
      <c r="K733" s="18" t="s">
        <v>158</v>
      </c>
      <c r="L733" s="18" t="s">
        <v>185</v>
      </c>
      <c r="M733" s="19" t="s">
        <v>179</v>
      </c>
      <c r="N733" s="19" t="s">
        <v>211</v>
      </c>
      <c r="O733" s="19" t="s">
        <v>460</v>
      </c>
      <c r="P733" s="19" t="s">
        <v>261</v>
      </c>
      <c r="Q733" s="19" t="s">
        <v>284</v>
      </c>
      <c r="R733" s="19" t="s">
        <v>460</v>
      </c>
      <c r="S733" s="19" t="s">
        <v>761</v>
      </c>
      <c r="T733" s="19" t="s">
        <v>491</v>
      </c>
      <c r="U733" s="19" t="s">
        <v>460</v>
      </c>
      <c r="V733" s="19" t="s">
        <v>629</v>
      </c>
      <c r="W733" s="19" t="s">
        <v>258</v>
      </c>
      <c r="X733" s="19" t="s">
        <v>460</v>
      </c>
      <c r="Y733" s="19" t="s">
        <v>185</v>
      </c>
      <c r="Z733" s="19"/>
      <c r="AA733" s="19"/>
      <c r="AB733" s="19"/>
      <c r="AC733" s="19">
        <v>0</v>
      </c>
      <c r="AD733" s="19">
        <v>0</v>
      </c>
      <c r="AE733" s="19">
        <v>0</v>
      </c>
      <c r="AF733" s="19">
        <v>0</v>
      </c>
      <c r="AG733" s="19">
        <v>0</v>
      </c>
      <c r="AH733" s="19">
        <v>0</v>
      </c>
      <c r="AI733" s="19">
        <v>0</v>
      </c>
      <c r="AJ733" s="19">
        <v>0</v>
      </c>
      <c r="AK733" s="19">
        <v>0</v>
      </c>
      <c r="AL733" s="19">
        <v>0</v>
      </c>
      <c r="AM733" s="19">
        <v>0</v>
      </c>
      <c r="AN733" s="19">
        <v>0</v>
      </c>
      <c r="AO733" s="19">
        <v>0</v>
      </c>
      <c r="AP733" s="19">
        <v>0</v>
      </c>
      <c r="AQ733" s="19">
        <v>0</v>
      </c>
      <c r="AR733" s="19">
        <v>0</v>
      </c>
      <c r="AS733" s="19">
        <v>0</v>
      </c>
      <c r="AT733" s="19">
        <v>0</v>
      </c>
      <c r="AU733" s="19"/>
      <c r="AV733" s="19"/>
      <c r="AW733" s="19"/>
      <c r="AX733" s="19"/>
      <c r="AY733" s="19"/>
      <c r="AZ733" s="19"/>
      <c r="BA733" s="19"/>
      <c r="BB733" s="19"/>
      <c r="BC733" s="19"/>
      <c r="BD733" s="19"/>
      <c r="BE733" s="19"/>
      <c r="BF733" s="19"/>
    </row>
    <row r="734" spans="1:73" ht="12.75" customHeight="1" x14ac:dyDescent="0.35">
      <c r="A734" s="31" t="s">
        <v>3297</v>
      </c>
      <c r="B734" s="32" t="s">
        <v>403</v>
      </c>
      <c r="C734" s="144" t="str">
        <f>IF(VLOOKUP(D734,Table16[[#All],[Player]:[2024 Card Info]],7,FALSE)&lt;&gt;"",VLOOKUP(D734,Table16[[#All],[Player]:[2024 Card Info]],7,FALSE),"")</f>
        <v>40/0-9</v>
      </c>
      <c r="D734" s="19" t="s">
        <v>1604</v>
      </c>
      <c r="E734" s="27">
        <v>36180</v>
      </c>
      <c r="F734" s="28" t="s">
        <v>200</v>
      </c>
      <c r="G734" s="28" t="s">
        <v>1464</v>
      </c>
      <c r="H734" s="26" t="s">
        <v>273</v>
      </c>
      <c r="I734" s="26" t="s">
        <v>289</v>
      </c>
      <c r="J734" s="33"/>
      <c r="K734" s="33"/>
      <c r="L734" s="33"/>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c r="AQ734" s="25"/>
      <c r="AR734" s="25"/>
      <c r="AS734" s="25"/>
      <c r="AT734" s="25"/>
      <c r="AU734" s="25"/>
      <c r="AV734" s="25"/>
      <c r="AW734" s="25"/>
      <c r="AX734" s="25"/>
      <c r="AY734" s="25"/>
      <c r="AZ734" s="25"/>
      <c r="BA734" s="25"/>
      <c r="BB734" s="25"/>
      <c r="BC734" s="25"/>
      <c r="BD734" s="25"/>
      <c r="BE734" s="25"/>
      <c r="BF734" s="25"/>
    </row>
    <row r="735" spans="1:73" s="25" customFormat="1" x14ac:dyDescent="0.35">
      <c r="A735" s="18" t="s">
        <v>1395</v>
      </c>
      <c r="B735" s="18" t="s">
        <v>325</v>
      </c>
      <c r="C735" s="143" t="str">
        <f>IF(VLOOKUP(D735,Table16[[#All],[Player]:[2024 Card Info]],7,FALSE)&lt;&gt;"",VLOOKUP(D735,Table16[[#All],[Player]:[2024 Card Info]],7,FALSE),"")</f>
        <v>4/0-3</v>
      </c>
      <c r="D735" s="19" t="s">
        <v>1605</v>
      </c>
      <c r="E735" s="20">
        <v>35662</v>
      </c>
      <c r="F735" s="19" t="s">
        <v>498</v>
      </c>
      <c r="G735" s="19" t="s">
        <v>115</v>
      </c>
      <c r="H735" s="26" t="s">
        <v>273</v>
      </c>
      <c r="I735" s="26" t="s">
        <v>992</v>
      </c>
      <c r="J735" s="18" t="s">
        <v>273</v>
      </c>
      <c r="K735" s="18" t="s">
        <v>252</v>
      </c>
      <c r="L735" s="18" t="s">
        <v>227</v>
      </c>
      <c r="M735" s="19" t="s">
        <v>231</v>
      </c>
      <c r="N735" s="19" t="s">
        <v>270</v>
      </c>
      <c r="O735" s="19" t="s">
        <v>235</v>
      </c>
      <c r="P735" s="19" t="s">
        <v>225</v>
      </c>
      <c r="Q735" s="19" t="s">
        <v>273</v>
      </c>
      <c r="R735" s="19" t="s">
        <v>235</v>
      </c>
      <c r="S735" s="19" t="s">
        <v>264</v>
      </c>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row>
    <row r="736" spans="1:73" x14ac:dyDescent="0.35">
      <c r="A736" s="18" t="s">
        <v>169</v>
      </c>
      <c r="B736" s="18"/>
      <c r="C736" s="143"/>
      <c r="D736" s="19" t="s">
        <v>1606</v>
      </c>
      <c r="E736" s="20">
        <v>36030</v>
      </c>
      <c r="F736" s="26" t="s">
        <v>108</v>
      </c>
      <c r="G736" s="30" t="s">
        <v>218</v>
      </c>
      <c r="H736" t="s">
        <v>258</v>
      </c>
      <c r="I736" t="s">
        <v>477</v>
      </c>
      <c r="J736" s="18" t="s">
        <v>243</v>
      </c>
      <c r="K736" s="18" t="s">
        <v>78</v>
      </c>
      <c r="L736" s="18" t="s">
        <v>168</v>
      </c>
      <c r="M736" s="19" t="s">
        <v>231</v>
      </c>
      <c r="N736" s="19" t="s">
        <v>273</v>
      </c>
      <c r="O736" s="19" t="s">
        <v>78</v>
      </c>
      <c r="P736" s="30" t="s">
        <v>186</v>
      </c>
      <c r="Q736" s="19"/>
      <c r="R736" s="19"/>
      <c r="S736" s="30"/>
      <c r="T736" s="19"/>
      <c r="U736" s="19"/>
      <c r="V736" s="30"/>
      <c r="W736" s="19"/>
      <c r="X736" s="19"/>
      <c r="Y736" s="30"/>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row>
    <row r="737" spans="1:73" x14ac:dyDescent="0.35">
      <c r="A737" s="18"/>
      <c r="B737" s="18"/>
      <c r="C737" s="143"/>
      <c r="D737" s="19" t="s">
        <v>1607</v>
      </c>
      <c r="E737" s="20">
        <v>33891</v>
      </c>
      <c r="F737" s="19" t="s">
        <v>1108</v>
      </c>
      <c r="G737" s="19" t="s">
        <v>999</v>
      </c>
      <c r="H737" t="s">
        <v>250</v>
      </c>
      <c r="I737" t="s">
        <v>231</v>
      </c>
      <c r="J737" s="18" t="s">
        <v>273</v>
      </c>
      <c r="K737" s="18" t="s">
        <v>421</v>
      </c>
      <c r="L737" s="18" t="s">
        <v>231</v>
      </c>
      <c r="M737" s="19" t="s">
        <v>254</v>
      </c>
      <c r="N737" s="19" t="s">
        <v>253</v>
      </c>
      <c r="O737" s="19" t="s">
        <v>78</v>
      </c>
      <c r="P737" s="19" t="s">
        <v>152</v>
      </c>
      <c r="Q737" s="19" t="s">
        <v>253</v>
      </c>
      <c r="R737" s="19" t="s">
        <v>235</v>
      </c>
      <c r="S737" s="19" t="s">
        <v>168</v>
      </c>
      <c r="T737" s="19" t="s">
        <v>273</v>
      </c>
      <c r="U737" s="19" t="s">
        <v>235</v>
      </c>
      <c r="V737" s="19" t="s">
        <v>484</v>
      </c>
      <c r="W737" s="19" t="s">
        <v>273</v>
      </c>
      <c r="X737" s="19" t="s">
        <v>235</v>
      </c>
      <c r="Y737" s="19" t="s">
        <v>231</v>
      </c>
      <c r="Z737" s="19" t="s">
        <v>258</v>
      </c>
      <c r="AA737" s="19" t="s">
        <v>268</v>
      </c>
      <c r="AB737" s="19" t="s">
        <v>231</v>
      </c>
      <c r="AC737" s="19" t="s">
        <v>273</v>
      </c>
      <c r="AD737" s="19" t="s">
        <v>268</v>
      </c>
      <c r="AE737" s="19" t="s">
        <v>264</v>
      </c>
      <c r="AF737" s="19" t="s">
        <v>273</v>
      </c>
      <c r="AG737" s="19" t="s">
        <v>268</v>
      </c>
      <c r="AH737" s="19" t="s">
        <v>264</v>
      </c>
      <c r="AI737" s="19">
        <v>0</v>
      </c>
      <c r="AJ737" s="19">
        <v>0</v>
      </c>
      <c r="AK737" s="19">
        <v>0</v>
      </c>
      <c r="AL737" s="19">
        <v>0</v>
      </c>
      <c r="AM737" s="19">
        <v>0</v>
      </c>
      <c r="AN737" s="19">
        <v>0</v>
      </c>
      <c r="AO737" s="19">
        <v>0</v>
      </c>
      <c r="AP737" s="19">
        <v>0</v>
      </c>
      <c r="AQ737" s="19">
        <v>0</v>
      </c>
      <c r="AR737" s="19">
        <v>0</v>
      </c>
      <c r="AS737" s="19">
        <v>0</v>
      </c>
      <c r="AT737" s="19">
        <v>0</v>
      </c>
      <c r="AU737" s="19"/>
      <c r="AV737" s="19"/>
      <c r="AW737" s="19"/>
      <c r="AX737" s="19"/>
      <c r="AY737" s="19"/>
      <c r="AZ737" s="19"/>
      <c r="BA737" s="19"/>
      <c r="BB737" s="19"/>
      <c r="BC737" s="19"/>
      <c r="BD737" s="19"/>
      <c r="BE737" s="19"/>
      <c r="BF737" s="19"/>
    </row>
    <row r="738" spans="1:73" s="25" customFormat="1" x14ac:dyDescent="0.35">
      <c r="A738" s="18"/>
      <c r="B738" s="18"/>
      <c r="C738" s="143"/>
      <c r="D738" s="19"/>
      <c r="E738" s="20"/>
      <c r="F738" s="19"/>
      <c r="G738" s="19"/>
      <c r="H738" t="s">
        <v>4284</v>
      </c>
      <c r="I738" t="s">
        <v>4284</v>
      </c>
      <c r="J738" s="18"/>
      <c r="K738" s="18"/>
      <c r="L738" s="18"/>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row>
    <row r="739" spans="1:73" s="25" customFormat="1" x14ac:dyDescent="0.35">
      <c r="A739" s="18" t="s">
        <v>3586</v>
      </c>
      <c r="B739" s="18" t="s">
        <v>86</v>
      </c>
      <c r="C739" s="143" t="str">
        <f>IF(VLOOKUP(D739,Table16[[#All],[Player]:[2024 Card Info]],7,FALSE)&lt;&gt;"",VLOOKUP(D739,Table16[[#All],[Player]:[2024 Card Info]],7,FALSE),"")</f>
        <v>64/4-12-1*</v>
      </c>
      <c r="D739" s="19" t="s">
        <v>1612</v>
      </c>
      <c r="E739" s="20">
        <v>34881</v>
      </c>
      <c r="F739" s="19" t="s">
        <v>498</v>
      </c>
      <c r="G739" s="19" t="s">
        <v>996</v>
      </c>
      <c r="H739" s="26" t="s">
        <v>648</v>
      </c>
      <c r="I739" s="26" t="s">
        <v>775</v>
      </c>
      <c r="J739" s="18" t="s">
        <v>480</v>
      </c>
      <c r="K739" s="18" t="s">
        <v>109</v>
      </c>
      <c r="L739" s="18" t="s">
        <v>1613</v>
      </c>
      <c r="M739" s="19" t="s">
        <v>619</v>
      </c>
      <c r="N739" s="19" t="s">
        <v>656</v>
      </c>
      <c r="O739" s="19" t="s">
        <v>109</v>
      </c>
      <c r="P739" s="19" t="s">
        <v>1614</v>
      </c>
      <c r="Q739" s="19" t="s">
        <v>480</v>
      </c>
      <c r="R739" s="19" t="s">
        <v>109</v>
      </c>
      <c r="S739" s="19" t="s">
        <v>317</v>
      </c>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c r="BH739"/>
      <c r="BI739"/>
      <c r="BJ739"/>
      <c r="BK739"/>
      <c r="BL739"/>
      <c r="BM739"/>
      <c r="BN739"/>
      <c r="BO739"/>
      <c r="BP739"/>
      <c r="BQ739"/>
      <c r="BR739"/>
      <c r="BS739"/>
      <c r="BT739"/>
      <c r="BU739"/>
    </row>
    <row r="740" spans="1:73" s="25" customFormat="1" x14ac:dyDescent="0.35">
      <c r="A740" s="31" t="s">
        <v>292</v>
      </c>
      <c r="B740" s="32" t="s">
        <v>403</v>
      </c>
      <c r="C740" s="144" t="str">
        <f>IF(VLOOKUP(D740,Table16[[#All],[Player]:[2024 Card Info]],7,FALSE)&lt;&gt;"",VLOOKUP(D740,Table16[[#All],[Player]:[2024 Card Info]],7,FALSE),"")</f>
        <v>44-5</v>
      </c>
      <c r="D740" s="19" t="s">
        <v>1619</v>
      </c>
      <c r="E740" s="27">
        <v>36162</v>
      </c>
      <c r="F740" s="28" t="s">
        <v>359</v>
      </c>
      <c r="G740" s="28" t="s">
        <v>138</v>
      </c>
      <c r="H740" s="26" t="s">
        <v>292</v>
      </c>
      <c r="I740" s="26" t="s">
        <v>310</v>
      </c>
      <c r="J740" s="33"/>
      <c r="K740" s="33"/>
      <c r="L740" s="33"/>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row>
    <row r="741" spans="1:73" s="25" customFormat="1" x14ac:dyDescent="0.35">
      <c r="A741" s="21" t="s">
        <v>656</v>
      </c>
      <c r="B741" s="21" t="s">
        <v>452</v>
      </c>
      <c r="C741" s="143" t="str">
        <f>IF(VLOOKUP(D741,Table16[[#All],[Player]:[2024 Card Info]],7,FALSE)&lt;&gt;"",VLOOKUP(D741,Table16[[#All],[Player]:[2024 Card Info]],7,FALSE),"")</f>
        <v>04-12-1*</v>
      </c>
      <c r="D741" s="19" t="s">
        <v>1016</v>
      </c>
      <c r="E741" s="20">
        <v>35188</v>
      </c>
      <c r="F741" s="19" t="s">
        <v>140</v>
      </c>
      <c r="G741" s="19" t="s">
        <v>189</v>
      </c>
      <c r="H741" s="26" t="s">
        <v>480</v>
      </c>
      <c r="I741" s="26" t="s">
        <v>510</v>
      </c>
      <c r="J741" s="21" t="s">
        <v>273</v>
      </c>
      <c r="K741" s="21" t="s">
        <v>96</v>
      </c>
      <c r="L741" s="21" t="s">
        <v>227</v>
      </c>
      <c r="M741" s="19" t="s">
        <v>992</v>
      </c>
      <c r="N741" s="19" t="s">
        <v>270</v>
      </c>
      <c r="O741" s="19" t="s">
        <v>471</v>
      </c>
      <c r="P741" s="19" t="s">
        <v>167</v>
      </c>
      <c r="Q741" s="19" t="s">
        <v>273</v>
      </c>
      <c r="R741" s="19" t="s">
        <v>275</v>
      </c>
      <c r="S741" s="19" t="s">
        <v>477</v>
      </c>
      <c r="T741" s="19" t="s">
        <v>253</v>
      </c>
      <c r="U741" s="19" t="s">
        <v>275</v>
      </c>
      <c r="V741" s="19" t="s">
        <v>186</v>
      </c>
      <c r="W741" s="19">
        <v>0</v>
      </c>
      <c r="X741" s="19">
        <v>0</v>
      </c>
      <c r="Y741" s="19">
        <v>0</v>
      </c>
      <c r="Z741" s="19"/>
      <c r="AA741" s="19"/>
      <c r="AB741" s="19"/>
      <c r="AC741" s="19">
        <v>0</v>
      </c>
      <c r="AD741" s="19">
        <v>0</v>
      </c>
      <c r="AE741" s="19">
        <v>0</v>
      </c>
      <c r="AF741" s="19">
        <v>0</v>
      </c>
      <c r="AG741" s="19">
        <v>0</v>
      </c>
      <c r="AH741" s="19">
        <v>0</v>
      </c>
      <c r="AI741" s="19">
        <v>0</v>
      </c>
      <c r="AJ741" s="19">
        <v>0</v>
      </c>
      <c r="AK741" s="19">
        <v>0</v>
      </c>
      <c r="AL741" s="19">
        <v>0</v>
      </c>
      <c r="AM741" s="19">
        <v>0</v>
      </c>
      <c r="AN741" s="19">
        <v>0</v>
      </c>
      <c r="AO741" s="19">
        <v>0</v>
      </c>
      <c r="AP741" s="19">
        <v>0</v>
      </c>
      <c r="AQ741" s="19">
        <v>0</v>
      </c>
      <c r="AR741" s="19">
        <v>0</v>
      </c>
      <c r="AS741" s="19">
        <v>0</v>
      </c>
      <c r="AT741" s="19">
        <v>0</v>
      </c>
      <c r="AU741"/>
      <c r="AV741"/>
      <c r="AW741"/>
      <c r="AX741"/>
      <c r="AY741"/>
      <c r="AZ741"/>
      <c r="BA741"/>
      <c r="BB741"/>
      <c r="BC741"/>
      <c r="BD741"/>
      <c r="BE741"/>
      <c r="BF741"/>
      <c r="BG741"/>
      <c r="BH741"/>
      <c r="BI741"/>
      <c r="BJ741"/>
      <c r="BK741"/>
      <c r="BL741"/>
      <c r="BM741"/>
      <c r="BN741"/>
      <c r="BO741"/>
      <c r="BP741"/>
      <c r="BQ741"/>
      <c r="BR741"/>
      <c r="BS741"/>
      <c r="BT741"/>
      <c r="BU741"/>
    </row>
    <row r="742" spans="1:73" x14ac:dyDescent="0.35">
      <c r="A742" s="34" t="s">
        <v>648</v>
      </c>
      <c r="B742" s="34" t="s">
        <v>271</v>
      </c>
      <c r="C742" s="143" t="str">
        <f>IF(VLOOKUP(D742,Table16[[#All],[Player]:[2024 Card Info]],7,FALSE)&lt;&gt;"",VLOOKUP(D742,Table16[[#All],[Player]:[2024 Card Info]],7,FALSE),"")</f>
        <v>04-7</v>
      </c>
      <c r="D742" s="19" t="s">
        <v>1608</v>
      </c>
      <c r="E742" s="20">
        <v>35289</v>
      </c>
      <c r="F742" s="19" t="s">
        <v>101</v>
      </c>
      <c r="G742" s="19" t="s">
        <v>115</v>
      </c>
      <c r="H742" s="26" t="s">
        <v>304</v>
      </c>
      <c r="I742" s="26" t="s">
        <v>3400</v>
      </c>
      <c r="J742" s="34" t="s">
        <v>654</v>
      </c>
      <c r="K742" s="34" t="s">
        <v>151</v>
      </c>
      <c r="L742" s="34" t="s">
        <v>1609</v>
      </c>
      <c r="M742" s="19" t="s">
        <v>1610</v>
      </c>
      <c r="N742" s="19" t="s">
        <v>654</v>
      </c>
      <c r="O742" s="19" t="s">
        <v>151</v>
      </c>
      <c r="P742" s="19" t="s">
        <v>1611</v>
      </c>
      <c r="Q742" s="19" t="s">
        <v>654</v>
      </c>
      <c r="R742" s="19" t="s">
        <v>151</v>
      </c>
      <c r="S742" s="19" t="s">
        <v>496</v>
      </c>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25"/>
      <c r="BH742" s="25"/>
      <c r="BI742" s="25"/>
      <c r="BJ742" s="25"/>
      <c r="BK742" s="25"/>
      <c r="BL742" s="25"/>
      <c r="BM742" s="25"/>
      <c r="BN742" s="25"/>
      <c r="BO742" s="25"/>
      <c r="BP742" s="25"/>
      <c r="BQ742" s="25"/>
      <c r="BR742" s="25"/>
      <c r="BS742" s="25"/>
      <c r="BT742" s="25"/>
      <c r="BU742" s="25"/>
    </row>
    <row r="743" spans="1:73" ht="12.75" customHeight="1" x14ac:dyDescent="0.35">
      <c r="A743" s="31" t="s">
        <v>304</v>
      </c>
      <c r="B743" s="32" t="s">
        <v>339</v>
      </c>
      <c r="C743" s="144" t="str">
        <f>IF(VLOOKUP(D743,Table16[[#All],[Player]:[2024 Card Info]],7,FALSE)&lt;&gt;"",VLOOKUP(D743,Table16[[#All],[Player]:[2024 Card Info]],7,FALSE),"")</f>
        <v>04-0</v>
      </c>
      <c r="D743" s="19" t="s">
        <v>1621</v>
      </c>
      <c r="E743" s="27">
        <v>36080</v>
      </c>
      <c r="F743" s="28" t="s">
        <v>279</v>
      </c>
      <c r="G743" s="28" t="s">
        <v>141</v>
      </c>
      <c r="H743" s="26" t="s">
        <v>304</v>
      </c>
      <c r="I743" s="26" t="s">
        <v>317</v>
      </c>
      <c r="J743" s="38"/>
      <c r="K743" s="38"/>
      <c r="L743" s="38"/>
      <c r="M743" s="25"/>
      <c r="N743" s="25"/>
      <c r="O743" s="25"/>
      <c r="P743" s="25"/>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c r="AQ743" s="25"/>
      <c r="AR743" s="25"/>
      <c r="AS743" s="25"/>
      <c r="AT743" s="25"/>
      <c r="AU743" s="25"/>
      <c r="AV743" s="25"/>
      <c r="AW743" s="25"/>
      <c r="AX743" s="25"/>
      <c r="AY743" s="25"/>
      <c r="AZ743" s="25"/>
      <c r="BA743" s="25"/>
      <c r="BB743" s="25"/>
      <c r="BC743" s="25"/>
      <c r="BD743" s="25"/>
      <c r="BE743" s="25"/>
      <c r="BF743" s="25"/>
      <c r="BG743" s="25"/>
      <c r="BH743" s="25"/>
      <c r="BI743" s="25"/>
      <c r="BJ743" s="25"/>
      <c r="BK743" s="25"/>
      <c r="BL743" s="25"/>
      <c r="BM743" s="25"/>
      <c r="BN743" s="25"/>
      <c r="BO743" s="25"/>
      <c r="BP743" s="25"/>
      <c r="BQ743" s="25"/>
      <c r="BR743" s="25"/>
      <c r="BS743" s="25"/>
      <c r="BT743" s="25"/>
      <c r="BU743" s="25"/>
    </row>
    <row r="744" spans="1:73" s="25" customFormat="1" ht="12.75" customHeight="1" x14ac:dyDescent="0.35">
      <c r="A744" s="19" t="s">
        <v>304</v>
      </c>
      <c r="B744" s="26" t="s">
        <v>452</v>
      </c>
      <c r="C744" s="144" t="str">
        <f>IF(VLOOKUP(D744,Table16[[#All],[Player]:[2024 Card Info]],7,FALSE)&lt;&gt;"",VLOOKUP(D744,Table16[[#All],[Player]:[2024 Card Info]],7,FALSE),"")</f>
        <v>00-0</v>
      </c>
      <c r="D744" s="19" t="s">
        <v>1620</v>
      </c>
      <c r="E744" s="27">
        <v>35978</v>
      </c>
      <c r="F744" s="28" t="s">
        <v>391</v>
      </c>
      <c r="G744" s="28" t="s">
        <v>320</v>
      </c>
      <c r="H744" s="26" t="s">
        <v>304</v>
      </c>
      <c r="I744" s="26" t="s">
        <v>310</v>
      </c>
      <c r="J744"/>
      <c r="K744"/>
      <c r="L744"/>
      <c r="BG744"/>
      <c r="BH744"/>
      <c r="BI744"/>
      <c r="BJ744"/>
      <c r="BK744"/>
      <c r="BL744"/>
      <c r="BM744"/>
      <c r="BN744"/>
      <c r="BO744"/>
      <c r="BP744"/>
      <c r="BQ744"/>
      <c r="BR744"/>
      <c r="BS744"/>
      <c r="BT744"/>
      <c r="BU744"/>
    </row>
    <row r="745" spans="1:73" ht="12.75" customHeight="1" x14ac:dyDescent="0.35">
      <c r="A745" s="19"/>
      <c r="B745" s="26"/>
      <c r="C745" s="144"/>
      <c r="D745" s="19" t="s">
        <v>1623</v>
      </c>
      <c r="E745" s="27">
        <v>36193</v>
      </c>
      <c r="F745" s="28" t="s">
        <v>359</v>
      </c>
      <c r="G745" s="28" t="s">
        <v>1624</v>
      </c>
      <c r="H745" t="s">
        <v>304</v>
      </c>
      <c r="I745" t="s">
        <v>310</v>
      </c>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c r="AQ745" s="25"/>
      <c r="AR745" s="25"/>
      <c r="AS745" s="25"/>
      <c r="AT745" s="25"/>
      <c r="AU745" s="25"/>
      <c r="AV745" s="25"/>
      <c r="AW745" s="25"/>
      <c r="AX745" s="25"/>
      <c r="AY745" s="25"/>
      <c r="AZ745" s="25"/>
      <c r="BA745" s="25"/>
      <c r="BB745" s="25"/>
      <c r="BC745" s="25"/>
      <c r="BD745" s="25"/>
      <c r="BE745" s="25"/>
      <c r="BF745" s="25"/>
    </row>
    <row r="746" spans="1:73" x14ac:dyDescent="0.35">
      <c r="A746" s="18"/>
      <c r="B746" s="18"/>
      <c r="C746" s="143"/>
      <c r="D746" s="19"/>
      <c r="E746" s="20"/>
      <c r="F746" s="19"/>
      <c r="G746" s="19"/>
      <c r="H746" t="s">
        <v>4284</v>
      </c>
      <c r="I746" t="s">
        <v>4284</v>
      </c>
      <c r="J746" s="18"/>
      <c r="K746" s="18"/>
      <c r="L746" s="18"/>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row>
    <row r="747" spans="1:73" s="25" customFormat="1" ht="12.75" customHeight="1" x14ac:dyDescent="0.35">
      <c r="A747" s="18" t="s">
        <v>331</v>
      </c>
      <c r="B747" s="18" t="s">
        <v>452</v>
      </c>
      <c r="C747" s="143" t="str">
        <f>IF(VLOOKUP(D747,Table16[[#All],[Player]:[2024 Card Info]],7,FALSE)&lt;&gt;"",VLOOKUP(D747,Table16[[#All],[Player]:[2024 Card Info]],7,FALSE),"")</f>
        <v>50</v>
      </c>
      <c r="D747" s="19" t="s">
        <v>1626</v>
      </c>
      <c r="E747" s="20">
        <v>35960</v>
      </c>
      <c r="F747" s="19" t="s">
        <v>115</v>
      </c>
      <c r="G747" s="19" t="s">
        <v>115</v>
      </c>
      <c r="H747" s="26" t="s">
        <v>323</v>
      </c>
      <c r="I747" s="26" t="s">
        <v>297</v>
      </c>
      <c r="J747" s="18" t="s">
        <v>296</v>
      </c>
      <c r="K747" s="18" t="s">
        <v>268</v>
      </c>
      <c r="L747" s="18" t="s">
        <v>297</v>
      </c>
      <c r="M747" s="19" t="s">
        <v>791</v>
      </c>
      <c r="N747" s="19" t="s">
        <v>296</v>
      </c>
      <c r="O747" s="19" t="s">
        <v>452</v>
      </c>
      <c r="P747" s="19" t="s">
        <v>333</v>
      </c>
      <c r="Q747" s="19" t="s">
        <v>327</v>
      </c>
      <c r="R747" s="19" t="s">
        <v>268</v>
      </c>
      <c r="S747" s="19" t="s">
        <v>342</v>
      </c>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c r="BH747"/>
      <c r="BI747"/>
      <c r="BJ747"/>
      <c r="BK747"/>
      <c r="BL747"/>
      <c r="BM747"/>
      <c r="BN747"/>
      <c r="BO747"/>
      <c r="BP747"/>
      <c r="BQ747"/>
      <c r="BR747"/>
      <c r="BS747"/>
      <c r="BT747"/>
      <c r="BU747"/>
    </row>
    <row r="748" spans="1:73" x14ac:dyDescent="0.35">
      <c r="A748" s="31" t="s">
        <v>354</v>
      </c>
      <c r="B748" s="32" t="s">
        <v>285</v>
      </c>
      <c r="C748" s="144" t="str">
        <f>IF(VLOOKUP(D748,Table16[[#All],[Player]:[2024 Card Info]],7,FALSE)&lt;&gt;"",VLOOKUP(D748,Table16[[#All],[Player]:[2024 Card Info]],7,FALSE),"")</f>
        <v>5</v>
      </c>
      <c r="D748" s="19" t="s">
        <v>3553</v>
      </c>
      <c r="E748" s="27">
        <v>36733</v>
      </c>
      <c r="F748" s="28" t="s">
        <v>200</v>
      </c>
      <c r="G748" s="28" t="s">
        <v>1625</v>
      </c>
      <c r="H748" s="26" t="s">
        <v>331</v>
      </c>
      <c r="I748" s="26" t="s">
        <v>422</v>
      </c>
      <c r="J748" s="33"/>
      <c r="K748" s="33"/>
      <c r="L748" s="33"/>
      <c r="M748" s="25"/>
      <c r="N748" s="25"/>
      <c r="O748" s="25"/>
      <c r="P748" s="25"/>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c r="AQ748" s="25"/>
      <c r="AR748" s="25"/>
      <c r="AS748" s="25"/>
      <c r="AT748" s="25"/>
      <c r="AU748" s="25"/>
      <c r="AV748" s="25"/>
      <c r="AW748" s="25"/>
      <c r="AX748" s="25"/>
      <c r="AY748" s="25"/>
      <c r="AZ748" s="25"/>
      <c r="BA748" s="25"/>
      <c r="BB748" s="25"/>
      <c r="BC748" s="25"/>
      <c r="BD748" s="25"/>
      <c r="BE748" s="25"/>
      <c r="BF748" s="25"/>
      <c r="BG748" s="25"/>
      <c r="BH748" s="25"/>
      <c r="BI748" s="25"/>
      <c r="BJ748" s="25"/>
      <c r="BK748" s="25"/>
      <c r="BL748" s="25"/>
      <c r="BM748" s="25"/>
      <c r="BN748" s="25"/>
      <c r="BO748" s="25"/>
      <c r="BP748" s="25"/>
      <c r="BQ748" s="25"/>
      <c r="BR748" s="25"/>
      <c r="BS748" s="25"/>
      <c r="BT748" s="25"/>
      <c r="BU748" s="25"/>
    </row>
    <row r="749" spans="1:73" ht="12.75" customHeight="1" x14ac:dyDescent="0.35">
      <c r="A749" s="31" t="s">
        <v>354</v>
      </c>
      <c r="B749" s="32" t="s">
        <v>308</v>
      </c>
      <c r="C749" s="144" t="str">
        <f>IF(VLOOKUP(D749,Table16[[#All],[Player]:[2024 Card Info]],7,FALSE)&lt;&gt;"",VLOOKUP(D749,Table16[[#All],[Player]:[2024 Card Info]],7,FALSE),"")</f>
        <v>5</v>
      </c>
      <c r="D749" s="19" t="s">
        <v>1627</v>
      </c>
      <c r="E749" s="27">
        <v>37143</v>
      </c>
      <c r="F749" s="28" t="s">
        <v>134</v>
      </c>
      <c r="G749" s="28" t="s">
        <v>98</v>
      </c>
      <c r="H749" s="26" t="s">
        <v>323</v>
      </c>
      <c r="I749" s="26" t="s">
        <v>154</v>
      </c>
      <c r="J749" s="33"/>
      <c r="K749" s="33"/>
      <c r="L749" s="33"/>
      <c r="M749" s="25"/>
      <c r="N749" s="25"/>
      <c r="O749" s="25"/>
      <c r="P749" s="25"/>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c r="AQ749" s="25"/>
      <c r="AR749" s="25"/>
      <c r="AS749" s="25"/>
      <c r="AT749" s="25"/>
      <c r="AU749" s="25"/>
      <c r="AV749" s="25"/>
      <c r="AW749" s="25"/>
      <c r="AX749" s="25"/>
      <c r="AY749" s="25"/>
      <c r="AZ749" s="25"/>
      <c r="BA749" s="25"/>
      <c r="BB749" s="25"/>
      <c r="BC749" s="25"/>
      <c r="BD749" s="25"/>
      <c r="BE749" s="25"/>
      <c r="BF749" s="25"/>
    </row>
    <row r="750" spans="1:73" x14ac:dyDescent="0.35">
      <c r="A750" s="18" t="s">
        <v>331</v>
      </c>
      <c r="B750" s="18" t="s">
        <v>271</v>
      </c>
      <c r="C750" s="143" t="str">
        <f>IF(VLOOKUP(D750,Table16[[#All],[Player]:[2024 Card Info]],7,FALSE)&lt;&gt;"",VLOOKUP(D750,Table16[[#All],[Player]:[2024 Card Info]],7,FALSE),"")</f>
        <v>45</v>
      </c>
      <c r="D750" s="22" t="s">
        <v>1634</v>
      </c>
      <c r="E750" s="23">
        <v>36449</v>
      </c>
      <c r="F750" s="24" t="s">
        <v>137</v>
      </c>
      <c r="G750" s="22" t="s">
        <v>137</v>
      </c>
      <c r="H750" s="26" t="s">
        <v>345</v>
      </c>
      <c r="I750" s="26" t="s">
        <v>335</v>
      </c>
      <c r="J750" s="18" t="s">
        <v>327</v>
      </c>
      <c r="K750" s="18" t="s">
        <v>421</v>
      </c>
      <c r="L750" s="18" t="s">
        <v>335</v>
      </c>
      <c r="M750" s="25"/>
      <c r="N750" s="25"/>
      <c r="O750" s="25"/>
      <c r="P750" s="25"/>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c r="AQ750" s="25"/>
      <c r="AR750" s="25"/>
      <c r="AS750" s="25"/>
      <c r="AT750" s="25"/>
      <c r="AU750" s="25"/>
      <c r="AV750" s="25"/>
      <c r="AW750" s="25"/>
      <c r="AX750" s="25"/>
      <c r="AY750" s="25"/>
      <c r="AZ750" s="25"/>
      <c r="BA750" s="25"/>
      <c r="BB750" s="25"/>
      <c r="BC750" s="25"/>
      <c r="BD750" s="25"/>
      <c r="BE750" s="25"/>
      <c r="BF750" s="25"/>
      <c r="BG750" s="25"/>
      <c r="BH750" s="25"/>
      <c r="BI750" s="25"/>
      <c r="BJ750" s="25"/>
      <c r="BK750" s="25"/>
      <c r="BL750" s="25"/>
      <c r="BM750" s="25"/>
      <c r="BN750" s="25"/>
      <c r="BO750" s="25"/>
      <c r="BP750" s="25"/>
      <c r="BQ750" s="25"/>
      <c r="BR750" s="25"/>
      <c r="BS750" s="25"/>
      <c r="BT750" s="25"/>
      <c r="BU750" s="25"/>
    </row>
    <row r="751" spans="1:73" ht="12.75" customHeight="1" x14ac:dyDescent="0.35">
      <c r="A751" s="18" t="s">
        <v>327</v>
      </c>
      <c r="B751" s="18" t="s">
        <v>441</v>
      </c>
      <c r="C751" s="143" t="str">
        <f>IF(VLOOKUP(D751,Table16[[#All],[Player]:[2024 Card Info]],7,FALSE)&lt;&gt;"",VLOOKUP(D751,Table16[[#All],[Player]:[2024 Card Info]],7,FALSE),"")</f>
        <v>00</v>
      </c>
      <c r="D751" s="19" t="s">
        <v>1632</v>
      </c>
      <c r="E751" s="20">
        <v>35363</v>
      </c>
      <c r="F751" s="26" t="s">
        <v>1633</v>
      </c>
      <c r="G751" s="30" t="s">
        <v>108</v>
      </c>
      <c r="H751" s="26" t="s">
        <v>4393</v>
      </c>
      <c r="I751" s="26" t="s">
        <v>335</v>
      </c>
      <c r="J751" s="18" t="s">
        <v>327</v>
      </c>
      <c r="K751" s="18" t="s">
        <v>259</v>
      </c>
      <c r="L751" s="18" t="s">
        <v>335</v>
      </c>
      <c r="M751" s="19" t="s">
        <v>297</v>
      </c>
      <c r="N751" s="19" t="s">
        <v>331</v>
      </c>
      <c r="O751" s="19" t="s">
        <v>471</v>
      </c>
      <c r="P751" s="30" t="s">
        <v>328</v>
      </c>
      <c r="Q751" s="19"/>
      <c r="R751" s="19"/>
      <c r="S751" s="30"/>
      <c r="T751" s="19"/>
      <c r="U751" s="19"/>
      <c r="V751" s="30"/>
      <c r="W751" s="19"/>
      <c r="X751" s="19"/>
      <c r="Y751" s="30"/>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row>
    <row r="752" spans="1:73" ht="12.75" customHeight="1" x14ac:dyDescent="0.35">
      <c r="A752" s="18" t="s">
        <v>327</v>
      </c>
      <c r="B752" s="18" t="s">
        <v>3524</v>
      </c>
      <c r="C752" s="143" t="str">
        <f>IF(VLOOKUP(D752,Table16[[#All],[Player]:[2024 Card Info]],7,FALSE)&lt;&gt;"",VLOOKUP(D752,Table16[[#All],[Player]:[2024 Card Info]],7,FALSE),"")</f>
        <v>00</v>
      </c>
      <c r="D752" s="19" t="s">
        <v>1635</v>
      </c>
      <c r="E752" s="20">
        <v>35052</v>
      </c>
      <c r="F752" s="19" t="s">
        <v>222</v>
      </c>
      <c r="G752" s="19" t="s">
        <v>1636</v>
      </c>
      <c r="H752" s="26" t="s">
        <v>327</v>
      </c>
      <c r="I752" s="26" t="s">
        <v>328</v>
      </c>
      <c r="J752" s="18" t="s">
        <v>299</v>
      </c>
      <c r="K752" s="18" t="s">
        <v>460</v>
      </c>
      <c r="L752" s="18" t="s">
        <v>297</v>
      </c>
      <c r="M752" s="19" t="s">
        <v>682</v>
      </c>
      <c r="N752" s="19" t="s">
        <v>299</v>
      </c>
      <c r="O752" s="19" t="s">
        <v>229</v>
      </c>
      <c r="P752" s="19" t="s">
        <v>912</v>
      </c>
      <c r="Q752" s="19" t="s">
        <v>169</v>
      </c>
      <c r="R752" s="19"/>
      <c r="S752" s="19"/>
      <c r="T752" s="19" t="s">
        <v>331</v>
      </c>
      <c r="U752" s="19" t="s">
        <v>229</v>
      </c>
      <c r="V752" s="19" t="s">
        <v>791</v>
      </c>
      <c r="W752" s="19" t="s">
        <v>331</v>
      </c>
      <c r="X752" s="19" t="s">
        <v>229</v>
      </c>
      <c r="Y752" s="19" t="s">
        <v>682</v>
      </c>
      <c r="Z752" s="19"/>
      <c r="AA752" s="19"/>
      <c r="AB752" s="19"/>
      <c r="AC752" s="19">
        <v>0</v>
      </c>
      <c r="AD752" s="19">
        <v>0</v>
      </c>
      <c r="AE752" s="19">
        <v>0</v>
      </c>
      <c r="AF752" s="19">
        <v>0</v>
      </c>
      <c r="AG752" s="19">
        <v>0</v>
      </c>
      <c r="AH752" s="19">
        <v>0</v>
      </c>
      <c r="AI752" s="19">
        <v>0</v>
      </c>
      <c r="AJ752" s="19">
        <v>0</v>
      </c>
      <c r="AK752" s="19">
        <v>0</v>
      </c>
      <c r="AL752" s="19">
        <v>0</v>
      </c>
      <c r="AM752" s="19">
        <v>0</v>
      </c>
      <c r="AN752" s="19">
        <v>0</v>
      </c>
      <c r="AO752" s="19">
        <v>0</v>
      </c>
      <c r="AP752" s="19">
        <v>0</v>
      </c>
      <c r="AQ752" s="19">
        <v>0</v>
      </c>
      <c r="AR752" s="19">
        <v>0</v>
      </c>
      <c r="AS752" s="19">
        <v>0</v>
      </c>
      <c r="AT752" s="19">
        <v>0</v>
      </c>
      <c r="AU752" s="19"/>
      <c r="AV752" s="19"/>
      <c r="AW752" s="19"/>
      <c r="AX752" s="19"/>
      <c r="AY752" s="19"/>
      <c r="AZ752" s="19"/>
      <c r="BA752" s="19"/>
      <c r="BB752" s="19"/>
      <c r="BC752" s="19"/>
      <c r="BD752" s="19"/>
      <c r="BE752" s="19"/>
      <c r="BF752" s="19"/>
      <c r="BG752" s="25"/>
      <c r="BH752" s="25"/>
      <c r="BI752" s="25"/>
      <c r="BJ752" s="25"/>
      <c r="BK752" s="25"/>
      <c r="BL752" s="25"/>
      <c r="BM752" s="25"/>
      <c r="BN752" s="25"/>
      <c r="BO752" s="25"/>
      <c r="BP752" s="25"/>
      <c r="BQ752" s="25"/>
      <c r="BR752" s="25"/>
      <c r="BS752" s="25"/>
      <c r="BT752" s="25"/>
      <c r="BU752" s="25"/>
    </row>
    <row r="753" spans="1:73" s="25" customFormat="1" x14ac:dyDescent="0.35">
      <c r="A753" s="18" t="s">
        <v>323</v>
      </c>
      <c r="B753" s="18" t="s">
        <v>3520</v>
      </c>
      <c r="C753" s="143" t="str">
        <f>IF(VLOOKUP(D753,Table16[[#All],[Player]:[2024 Card Info]],7,FALSE)&lt;&gt;"",VLOOKUP(D753,Table16[[#All],[Player]:[2024 Card Info]],7,FALSE),"")</f>
        <v>0</v>
      </c>
      <c r="D753" s="19" t="s">
        <v>1637</v>
      </c>
      <c r="E753" s="23">
        <v>35681</v>
      </c>
      <c r="F753" s="24" t="s">
        <v>387</v>
      </c>
      <c r="G753" s="22" t="s">
        <v>83</v>
      </c>
      <c r="H753" s="26" t="s">
        <v>327</v>
      </c>
      <c r="I753" s="26" t="s">
        <v>149</v>
      </c>
      <c r="J753" s="18" t="s">
        <v>323</v>
      </c>
      <c r="K753" s="18" t="s">
        <v>128</v>
      </c>
      <c r="L753" s="18" t="s">
        <v>154</v>
      </c>
    </row>
    <row r="754" spans="1:73" s="25" customFormat="1" ht="12.75" customHeight="1" x14ac:dyDescent="0.35">
      <c r="A754" s="31"/>
      <c r="B754" s="32"/>
      <c r="C754" s="144"/>
      <c r="D754" s="19" t="s">
        <v>1628</v>
      </c>
      <c r="E754" s="27">
        <v>35355</v>
      </c>
      <c r="F754" s="28" t="s">
        <v>279</v>
      </c>
      <c r="G754" s="28" t="s">
        <v>313</v>
      </c>
      <c r="H754" t="s">
        <v>299</v>
      </c>
      <c r="I754" t="s">
        <v>1629</v>
      </c>
      <c r="J754" s="33"/>
      <c r="K754" s="33"/>
      <c r="L754" s="33"/>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row>
    <row r="755" spans="1:73" s="25" customFormat="1" x14ac:dyDescent="0.35">
      <c r="A755" s="18"/>
      <c r="B755" s="18"/>
      <c r="C755" s="143"/>
      <c r="D755" s="26" t="s">
        <v>1631</v>
      </c>
      <c r="E755" s="27">
        <v>35797</v>
      </c>
      <c r="F755" s="26" t="s">
        <v>107</v>
      </c>
      <c r="G755" s="26" t="s">
        <v>349</v>
      </c>
      <c r="H755" t="s">
        <v>354</v>
      </c>
      <c r="I755" t="s">
        <v>154</v>
      </c>
      <c r="J755" s="18" t="s">
        <v>327</v>
      </c>
      <c r="K755" s="18" t="s">
        <v>85</v>
      </c>
      <c r="L755" s="18" t="s">
        <v>328</v>
      </c>
      <c r="M755" s="26" t="s">
        <v>335</v>
      </c>
      <c r="N755" s="27"/>
      <c r="O755" s="27"/>
      <c r="P755" s="27"/>
      <c r="Q755" s="27"/>
      <c r="R755" s="29"/>
      <c r="BG755"/>
      <c r="BH755"/>
      <c r="BI755"/>
      <c r="BJ755"/>
      <c r="BK755"/>
      <c r="BL755"/>
      <c r="BM755"/>
      <c r="BN755"/>
      <c r="BO755"/>
      <c r="BP755"/>
      <c r="BQ755"/>
      <c r="BR755"/>
      <c r="BS755"/>
      <c r="BT755"/>
      <c r="BU755"/>
    </row>
    <row r="756" spans="1:73" x14ac:dyDescent="0.35">
      <c r="A756" s="18"/>
      <c r="B756" s="18"/>
      <c r="C756" s="143"/>
      <c r="D756" s="19"/>
      <c r="E756" s="20"/>
      <c r="F756" s="19"/>
      <c r="G756" s="19"/>
      <c r="H756" t="s">
        <v>4284</v>
      </c>
      <c r="I756" t="s">
        <v>4284</v>
      </c>
      <c r="J756" s="18"/>
      <c r="K756" s="18"/>
      <c r="L756" s="18"/>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row>
    <row r="757" spans="1:73" s="25" customFormat="1" ht="12.75" customHeight="1" x14ac:dyDescent="0.35">
      <c r="A757" s="18"/>
      <c r="B757" s="18"/>
      <c r="C757" s="143"/>
      <c r="D757" s="22" t="s">
        <v>1638</v>
      </c>
      <c r="E757" s="23">
        <v>36233</v>
      </c>
      <c r="F757" s="24" t="s">
        <v>91</v>
      </c>
      <c r="G757" s="22" t="s">
        <v>295</v>
      </c>
      <c r="H757" t="s">
        <v>410</v>
      </c>
      <c r="I757"/>
      <c r="J757" s="18" t="s">
        <v>357</v>
      </c>
      <c r="K757" s="18" t="s">
        <v>116</v>
      </c>
      <c r="L757" s="18"/>
    </row>
    <row r="758" spans="1:73" x14ac:dyDescent="0.35">
      <c r="A758" s="18" t="s">
        <v>169</v>
      </c>
      <c r="B758" s="18"/>
      <c r="C758" s="143"/>
      <c r="D758" s="19" t="s">
        <v>1639</v>
      </c>
      <c r="E758" s="20">
        <v>36162</v>
      </c>
      <c r="F758" s="26" t="s">
        <v>1467</v>
      </c>
      <c r="G758" s="30" t="s">
        <v>130</v>
      </c>
      <c r="H758" t="s">
        <v>1190</v>
      </c>
      <c r="I758"/>
      <c r="J758" s="18" t="s">
        <v>569</v>
      </c>
      <c r="K758" s="18" t="s">
        <v>86</v>
      </c>
      <c r="L758" s="18"/>
      <c r="M758" s="19"/>
      <c r="N758" s="19" t="s">
        <v>122</v>
      </c>
      <c r="O758" s="19" t="s">
        <v>151</v>
      </c>
      <c r="P758" s="30"/>
      <c r="Q758" s="19"/>
      <c r="R758" s="19"/>
      <c r="S758" s="30"/>
      <c r="T758" s="19"/>
      <c r="U758" s="19"/>
      <c r="V758" s="30"/>
      <c r="W758" s="19"/>
      <c r="X758" s="19"/>
      <c r="Y758" s="30"/>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row>
    <row r="759" spans="1:73" x14ac:dyDescent="0.35">
      <c r="A759" s="34" t="s">
        <v>3547</v>
      </c>
      <c r="B759" s="34" t="s">
        <v>1315</v>
      </c>
      <c r="C759" s="143" t="str">
        <f>IF(VLOOKUP(D759,Table16[[#All],[Player]:[2024 Card Info]],7,FALSE)&lt;&gt;"",VLOOKUP(D759,Table16[[#All],[Player]:[2024 Card Info]],7,FALSE),"")</f>
        <v/>
      </c>
      <c r="D759" s="19" t="s">
        <v>1640</v>
      </c>
      <c r="E759" s="20">
        <v>36073</v>
      </c>
      <c r="F759" s="26" t="s">
        <v>204</v>
      </c>
      <c r="G759" s="30"/>
      <c r="H759" s="26" t="s">
        <v>1190</v>
      </c>
      <c r="I759" s="26"/>
      <c r="J759" s="34" t="s">
        <v>132</v>
      </c>
      <c r="K759" s="34" t="s">
        <v>190</v>
      </c>
      <c r="L759" s="34"/>
      <c r="M759" s="19"/>
      <c r="N759" s="19" t="s">
        <v>122</v>
      </c>
      <c r="O759" s="19" t="s">
        <v>96</v>
      </c>
      <c r="P759" s="30"/>
      <c r="Q759" s="19"/>
      <c r="R759" s="19"/>
      <c r="S759" s="30"/>
      <c r="T759" s="19"/>
      <c r="U759" s="19"/>
      <c r="V759" s="30"/>
      <c r="W759" s="19"/>
      <c r="X759" s="19"/>
      <c r="Y759" s="30"/>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row>
    <row r="760" spans="1:73" x14ac:dyDescent="0.35">
      <c r="A760" s="31" t="s">
        <v>366</v>
      </c>
      <c r="B760" s="32" t="s">
        <v>441</v>
      </c>
      <c r="C760" s="144" t="str">
        <f>IF(VLOOKUP(D760,Table16[[#All],[Player]:[2024 Card Info]],7,FALSE)&lt;&gt;"",VLOOKUP(D760,Table16[[#All],[Player]:[2024 Card Info]],7,FALSE),"")</f>
        <v/>
      </c>
      <c r="D760" s="19" t="s">
        <v>1641</v>
      </c>
      <c r="E760" s="27">
        <v>36104</v>
      </c>
      <c r="F760" s="28" t="s">
        <v>391</v>
      </c>
      <c r="G760" s="28" t="s">
        <v>134</v>
      </c>
      <c r="H760" s="26" t="s">
        <v>365</v>
      </c>
      <c r="I760" s="26"/>
      <c r="J760" s="33"/>
      <c r="K760" s="33"/>
      <c r="L760" s="33"/>
    </row>
    <row r="761" spans="1:73" s="19" customFormat="1" ht="12.75" customHeight="1" x14ac:dyDescent="0.35">
      <c r="A761" s="18" t="s">
        <v>802</v>
      </c>
      <c r="B761" s="18" t="s">
        <v>3518</v>
      </c>
      <c r="C761" s="143" t="str">
        <f>IF(VLOOKUP(D761,Table16[[#All],[Player]:[2024 Card Info]],7,FALSE)&lt;&gt;"",VLOOKUP(D761,Table16[[#All],[Player]:[2024 Card Info]],7,FALSE),"")</f>
        <v/>
      </c>
      <c r="D761" s="19" t="s">
        <v>1642</v>
      </c>
      <c r="E761" s="20">
        <v>35030</v>
      </c>
      <c r="F761" s="19" t="s">
        <v>101</v>
      </c>
      <c r="G761" s="19" t="s">
        <v>412</v>
      </c>
      <c r="H761" s="26" t="s">
        <v>362</v>
      </c>
      <c r="I761" s="26"/>
      <c r="J761" s="18" t="s">
        <v>362</v>
      </c>
      <c r="K761" s="18" t="s">
        <v>471</v>
      </c>
      <c r="L761" s="18"/>
      <c r="N761" s="19" t="s">
        <v>802</v>
      </c>
      <c r="O761" s="19" t="s">
        <v>471</v>
      </c>
      <c r="P761" s="19" t="s">
        <v>79</v>
      </c>
      <c r="Q761" s="19" t="s">
        <v>362</v>
      </c>
      <c r="R761" s="19" t="s">
        <v>275</v>
      </c>
    </row>
    <row r="762" spans="1:73" x14ac:dyDescent="0.35">
      <c r="A762" s="18" t="str">
        <f>IF(ISERROR(VLOOKUP(TRIM($D762),#REF!,2,FALSE())),"",VLOOKUP(TRIM($D762),#REF!,2,FALSE()))</f>
        <v/>
      </c>
      <c r="B762" s="18" t="str">
        <f>IF(ISERROR(VLOOKUP(TRIM($D762),#REF!,3,FALSE())),"",VLOOKUP(TRIM($D762),#REF!,3,FALSE()))</f>
        <v/>
      </c>
      <c r="C762" s="143"/>
      <c r="D762" s="19"/>
      <c r="E762" s="39"/>
      <c r="F762" s="19"/>
      <c r="G762" s="19"/>
      <c r="H762" s="26" t="s">
        <v>4284</v>
      </c>
      <c r="I762" s="26" t="s">
        <v>4284</v>
      </c>
      <c r="J762" s="18"/>
      <c r="K762" s="18"/>
      <c r="L762" s="18"/>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row>
    <row r="763" spans="1:73" x14ac:dyDescent="0.35">
      <c r="A763" s="18" t="str">
        <f>IF(ISERROR(VLOOKUP(TRIM($D763),#REF!,2,FALSE())),"",VLOOKUP(TRIM($D763),#REF!,2,FALSE()))</f>
        <v/>
      </c>
      <c r="B763" s="18" t="str">
        <f>IF(ISERROR(VLOOKUP(TRIM($D763),#REF!,3,FALSE())),"",VLOOKUP(TRIM($D763),#REF!,3,FALSE()))</f>
        <v/>
      </c>
      <c r="C763" s="143"/>
      <c r="D763" s="19"/>
      <c r="E763" s="39"/>
      <c r="F763" s="19"/>
      <c r="G763" s="19"/>
      <c r="H763" s="26" t="s">
        <v>4284</v>
      </c>
      <c r="I763" s="26" t="s">
        <v>4284</v>
      </c>
      <c r="J763" s="18"/>
      <c r="K763" s="18"/>
      <c r="L763" s="18"/>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row>
    <row r="764" spans="1:73" s="25" customFormat="1" ht="13.15" x14ac:dyDescent="0.4">
      <c r="A764" s="18" t="str">
        <f>IF(ISERROR(VLOOKUP(TRIM($D764),#REF!,2,FALSE())),"",VLOOKUP(TRIM($D764),#REF!,2,FALSE()))</f>
        <v/>
      </c>
      <c r="B764" s="18" t="str">
        <f>IF(ISERROR(VLOOKUP(TRIM($D764),#REF!,3,FALSE())),"",VLOOKUP(TRIM($D764),#REF!,3,FALSE()))</f>
        <v/>
      </c>
      <c r="C764" s="140"/>
      <c r="D764"/>
      <c r="E764" s="10" t="s">
        <v>70</v>
      </c>
      <c r="F764" s="11" t="s">
        <v>71</v>
      </c>
      <c r="G764" s="11" t="s">
        <v>72</v>
      </c>
      <c r="H764" s="94" t="s">
        <v>4284</v>
      </c>
      <c r="I764" s="94" t="s">
        <v>73</v>
      </c>
      <c r="J764" s="11"/>
      <c r="K764" s="11"/>
      <c r="L764" s="7"/>
      <c r="M764" s="16" t="str">
        <f>IF(ISERROR(VLOOKUP(TRIM(B764),#REF!,13,FALSE())),"",VLOOKUP(TRIM(B764),#REF!,13,FALSE()))</f>
        <v/>
      </c>
      <c r="N764" s="16" t="str">
        <f>IF(ISERROR(VLOOKUP(TRIM(B764),#REF!,14,FALSE())),"",VLOOKUP(TRIM(B764),#REF!,14,FALSE()))</f>
        <v/>
      </c>
      <c r="O764" s="16" t="str">
        <f>IF(ISERROR(VLOOKUP(TRIM(B764),#REF!,15,FALSE())),"",VLOOKUP(TRIM(B764),#REF!,15,FALSE()))</f>
        <v/>
      </c>
      <c r="P764" s="16" t="str">
        <f>IF(ISERROR(VLOOKUP(TRIM(B764),#REF!,16,FALSE())),"",VLOOKUP(TRIM(B764),#REF!,16,FALSE()))</f>
        <v/>
      </c>
      <c r="Q764"/>
      <c r="R764" s="8"/>
      <c r="S764"/>
      <c r="T764" t="str">
        <f>IF(ISERROR(VLOOKUP(TRIM(B764),#REF!,20,FALSE())),"",VLOOKUP(TRIM(B764),#REF!,20,FALSE()))</f>
        <v/>
      </c>
      <c r="U764" t="str">
        <f>IF(ISERROR(VLOOKUP(TRIM(B764),#REF!,21,FALSE())),"",VLOOKUP(TRIM(B764),#REF!,21,FALSE()))</f>
        <v/>
      </c>
      <c r="V764" t="str">
        <f>IF(ISERROR(VLOOKUP(TRIM(B764),#REF!,22,FALSE())),"",VLOOKUP(TRIM(B764),#REF!,22,FALSE()))</f>
        <v/>
      </c>
      <c r="W764" t="str">
        <f>IF(ISERROR(VLOOKUP(TRIM(B764),#REF!,20,FALSE())),"",VLOOKUP(TRIM(B764),#REF!,20,FALSE()))</f>
        <v/>
      </c>
      <c r="X764" t="str">
        <f>IF(ISERROR(VLOOKUP(TRIM(B764),#REF!,21,FALSE())),"",VLOOKUP(TRIM(B764),#REF!,21,FALSE()))</f>
        <v/>
      </c>
      <c r="Y764" t="str">
        <f>IF(ISERROR(VLOOKUP(TRIM(B764),#REF!,22,FALSE())),"",VLOOKUP(TRIM(B764),#REF!,22,FALSE()))</f>
        <v/>
      </c>
      <c r="Z764" t="str">
        <f>IF(ISERROR(VLOOKUP(TRIM(B764),#REF!,23,FALSE())),"",VLOOKUP(TRIM(B764),#REF!,23,FALSE()))</f>
        <v/>
      </c>
      <c r="AA764" t="str">
        <f>IF(ISERROR(VLOOKUP(TRIM(B764),#REF!,24,FALSE())),"",VLOOKUP(TRIM(B764),#REF!,24,FALSE()))</f>
        <v/>
      </c>
      <c r="AB764" t="str">
        <f>IF(ISERROR(VLOOKUP(TRIM(B764),#REF!,25,FALSE())),"",VLOOKUP(TRIM(B764),#REF!,25,FALSE()))</f>
        <v/>
      </c>
      <c r="AC764"/>
      <c r="AD764"/>
      <c r="AE764"/>
      <c r="AF764"/>
      <c r="AG764"/>
      <c r="AH764"/>
      <c r="AI764"/>
      <c r="AJ764"/>
      <c r="AK764"/>
      <c r="AL764"/>
      <c r="AM764" s="8"/>
      <c r="AN764" s="8"/>
      <c r="AO764"/>
      <c r="AP764" s="8"/>
      <c r="AQ764" s="8"/>
      <c r="AR764" s="8"/>
      <c r="AS764" s="8"/>
      <c r="AT764" s="8"/>
      <c r="AU764"/>
      <c r="AV764" s="8"/>
      <c r="AW764" s="8"/>
      <c r="AX764"/>
      <c r="AY764" s="8"/>
      <c r="AZ764" s="8"/>
      <c r="BA764"/>
      <c r="BB764" s="8"/>
      <c r="BC764" s="8"/>
      <c r="BD764"/>
      <c r="BE764"/>
      <c r="BF764" s="8"/>
    </row>
    <row r="765" spans="1:73" ht="17.649999999999999" x14ac:dyDescent="0.5">
      <c r="A765" s="12" t="s">
        <v>4411</v>
      </c>
      <c r="C765" s="141"/>
      <c r="E765" s="13">
        <f>COUNTA(D768:D831)</f>
        <v>55</v>
      </c>
      <c r="F765" s="14">
        <f>COUNTIF(A768:A831,"*HB*")-2</f>
        <v>3</v>
      </c>
      <c r="G765" s="14">
        <f>COUNTIF(A768:A831,"*KOR*")+COUNTIF(A768:A831,"*LK*")</f>
        <v>3</v>
      </c>
      <c r="H765" s="95"/>
      <c r="I765" s="95">
        <f>COUNTIF(A768:A831,"*PR*")+COUNTIF(A768:A831,"*LP*")</f>
        <v>1</v>
      </c>
      <c r="J765" s="14"/>
      <c r="K765" s="14"/>
      <c r="L765" s="7"/>
      <c r="M765" s="16" t="str">
        <f>IF(ISERROR(VLOOKUP(TRIM(B765),#REF!,13,FALSE())),"",VLOOKUP(TRIM(B765),#REF!,13,FALSE()))</f>
        <v/>
      </c>
      <c r="N765" s="16" t="str">
        <f>IF(ISERROR(VLOOKUP(TRIM(B765),#REF!,14,FALSE())),"",VLOOKUP(TRIM(B765),#REF!,14,FALSE()))</f>
        <v/>
      </c>
      <c r="O765" s="16" t="str">
        <f>IF(ISERROR(VLOOKUP(TRIM(B765),#REF!,15,FALSE())),"",VLOOKUP(TRIM(B765),#REF!,15,FALSE()))</f>
        <v/>
      </c>
      <c r="P765" s="16" t="str">
        <f>IF(ISERROR(VLOOKUP(TRIM(B765),#REF!,16,FALSE())),"",VLOOKUP(TRIM(B765),#REF!,16,FALSE()))</f>
        <v/>
      </c>
      <c r="Q765" s="15"/>
      <c r="R765" s="8"/>
      <c r="T765" t="str">
        <f>IF(ISERROR(VLOOKUP(TRIM(B765),#REF!,20,FALSE())),"",VLOOKUP(TRIM(B765),#REF!,20,FALSE()))</f>
        <v/>
      </c>
      <c r="U765" t="str">
        <f>IF(ISERROR(VLOOKUP(TRIM(B765),#REF!,21,FALSE())),"",VLOOKUP(TRIM(B765),#REF!,21,FALSE()))</f>
        <v/>
      </c>
      <c r="V765" t="str">
        <f>IF(ISERROR(VLOOKUP(TRIM(B765),#REF!,22,FALSE())),"",VLOOKUP(TRIM(B765),#REF!,22,FALSE()))</f>
        <v/>
      </c>
      <c r="W765" t="str">
        <f>IF(ISERROR(VLOOKUP(TRIM(B765),#REF!,20,FALSE())),"",VLOOKUP(TRIM(B765),#REF!,20,FALSE()))</f>
        <v/>
      </c>
      <c r="X765" t="str">
        <f>IF(ISERROR(VLOOKUP(TRIM(B765),#REF!,21,FALSE())),"",VLOOKUP(TRIM(B765),#REF!,21,FALSE()))</f>
        <v/>
      </c>
      <c r="Y765" t="str">
        <f>IF(ISERROR(VLOOKUP(TRIM(B765),#REF!,22,FALSE())),"",VLOOKUP(TRIM(B765),#REF!,22,FALSE()))</f>
        <v/>
      </c>
      <c r="Z765" t="str">
        <f>IF(ISERROR(VLOOKUP(TRIM(B765),#REF!,23,FALSE())),"",VLOOKUP(TRIM(B765),#REF!,23,FALSE()))</f>
        <v/>
      </c>
      <c r="AA765" t="str">
        <f>IF(ISERROR(VLOOKUP(TRIM(B765),#REF!,24,FALSE())),"",VLOOKUP(TRIM(B765),#REF!,24,FALSE()))</f>
        <v/>
      </c>
      <c r="AB765" t="str">
        <f>IF(ISERROR(VLOOKUP(TRIM(B765),#REF!,25,FALSE())),"",VLOOKUP(TRIM(B765),#REF!,25,FALSE()))</f>
        <v/>
      </c>
      <c r="AL765" s="15"/>
      <c r="AM765" s="8"/>
      <c r="AN765" s="8"/>
      <c r="AP765" s="8"/>
      <c r="AQ765" s="8"/>
      <c r="AR765" s="8"/>
      <c r="AS765" s="8"/>
      <c r="AT765" s="8"/>
      <c r="AU765" s="15"/>
      <c r="AV765" s="8"/>
      <c r="AW765" s="8"/>
      <c r="AY765" s="8"/>
      <c r="AZ765" s="8"/>
      <c r="BB765" s="8"/>
      <c r="BC765" s="8"/>
      <c r="BF765" s="8"/>
    </row>
    <row r="766" spans="1:73" x14ac:dyDescent="0.35">
      <c r="A766" s="16" t="s">
        <v>5289</v>
      </c>
      <c r="B766" s="16"/>
      <c r="C766" s="143"/>
      <c r="F766" s="8"/>
      <c r="G766" s="8"/>
      <c r="H766" s="36"/>
      <c r="I766" s="36" t="s">
        <v>4284</v>
      </c>
      <c r="J766" s="16"/>
      <c r="K766" s="16"/>
      <c r="L766" s="16"/>
      <c r="M766" s="26" t="str">
        <f>IF(ISERROR(VLOOKUP(TRIM(D766),#REF!,8,FALSE())),"",VLOOKUP(TRIM(D766),#REF!,8,FALSE()))</f>
        <v/>
      </c>
      <c r="N766" s="8"/>
      <c r="O766" s="8"/>
      <c r="P766" s="16"/>
      <c r="Q766" s="16"/>
      <c r="R766" s="16"/>
      <c r="S766" s="16" t="str">
        <f>IF(ISERROR(VLOOKUP(TRIM(D766),#REF!,13,FALSE())),"",VLOOKUP(TRIM(D766),#REF!,13,FALSE()))</f>
        <v/>
      </c>
      <c r="T766" s="16" t="str">
        <f>IF(ISERROR(VLOOKUP(TRIM(D766),#REF!,14,FALSE())),"",VLOOKUP(TRIM(D766),#REF!,14,FALSE()))</f>
        <v/>
      </c>
      <c r="U766" s="16" t="str">
        <f>IF(ISERROR(VLOOKUP(TRIM(D766),#REF!,15,FALSE())),"",VLOOKUP(TRIM(D766),#REF!,15,FALSE()))</f>
        <v/>
      </c>
      <c r="V766" s="16" t="str">
        <f>IF(ISERROR(VLOOKUP(TRIM(D766),#REF!,16,FALSE())),"",VLOOKUP(TRIM(D766),#REF!,16,FALSE()))</f>
        <v/>
      </c>
      <c r="W766" s="16"/>
      <c r="X766" s="8"/>
      <c r="Y766" s="8"/>
      <c r="Z766" t="str">
        <f>IF(ISERROR(VLOOKUP(TRIM(D766),#REF!,20,FALSE())),"",VLOOKUP(TRIM(D766),#REF!,20,FALSE()))</f>
        <v/>
      </c>
      <c r="AA766" t="str">
        <f>IF(ISERROR(VLOOKUP(TRIM(D766),#REF!,21,FALSE())),"",VLOOKUP(TRIM(D766),#REF!,21,FALSE()))</f>
        <v/>
      </c>
      <c r="AB766" t="str">
        <f>IF(ISERROR(VLOOKUP(TRIM(D766),#REF!,22,FALSE())),"",VLOOKUP(TRIM(D766),#REF!,22,FALSE()))</f>
        <v/>
      </c>
      <c r="AC766" t="str">
        <f>IF(ISERROR(VLOOKUP(TRIM(D766),#REF!,20,FALSE())),"",VLOOKUP(TRIM(D766),#REF!,20,FALSE()))</f>
        <v/>
      </c>
      <c r="AD766" t="str">
        <f>IF(ISERROR(VLOOKUP(TRIM(D766),#REF!,21,FALSE())),"",VLOOKUP(TRIM(D766),#REF!,21,FALSE()))</f>
        <v/>
      </c>
      <c r="AE766" t="str">
        <f>IF(ISERROR(VLOOKUP(TRIM(D766),#REF!,22,FALSE())),"",VLOOKUP(TRIM(D766),#REF!,22,FALSE()))</f>
        <v/>
      </c>
      <c r="AF766" t="str">
        <f>IF(ISERROR(VLOOKUP(TRIM(D766),#REF!,23,FALSE())),"",VLOOKUP(TRIM(D766),#REF!,23,FALSE()))</f>
        <v/>
      </c>
      <c r="AG766" t="str">
        <f>IF(ISERROR(VLOOKUP(TRIM(D766),#REF!,24,FALSE())),"",VLOOKUP(TRIM(D766),#REF!,24,FALSE()))</f>
        <v/>
      </c>
      <c r="AH766" t="str">
        <f>IF(ISERROR(VLOOKUP(TRIM(D766),#REF!,25,FALSE())),"",VLOOKUP(TRIM(D766),#REF!,25,FALSE()))</f>
        <v/>
      </c>
      <c r="AS766" s="8"/>
      <c r="AT766" s="8"/>
      <c r="AV766" s="8"/>
      <c r="AW766" s="8"/>
      <c r="AX766" s="8"/>
      <c r="AY766" s="8"/>
      <c r="AZ766" s="8"/>
      <c r="BB766" s="8"/>
      <c r="BC766" s="8"/>
      <c r="BE766" s="8"/>
      <c r="BF766" s="8"/>
    </row>
    <row r="767" spans="1:73" ht="13.15" x14ac:dyDescent="0.4">
      <c r="A767" s="148" t="s">
        <v>5457</v>
      </c>
      <c r="B767" s="19"/>
      <c r="C767" s="143"/>
      <c r="D767" s="19"/>
      <c r="E767" s="39"/>
      <c r="F767" s="19"/>
      <c r="G767" s="19"/>
      <c r="H767" s="26"/>
      <c r="I767" s="26"/>
      <c r="J767" s="42"/>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row>
    <row r="768" spans="1:73" ht="12.75" customHeight="1" x14ac:dyDescent="0.35">
      <c r="A768" s="31" t="s">
        <v>77</v>
      </c>
      <c r="B768" s="32" t="s">
        <v>3522</v>
      </c>
      <c r="C768" s="143" t="str">
        <f>IF(VLOOKUP(D768,Table16[[#All],[Player]:[2024 Card Info]],7,FALSE)&lt;&gt;"",VLOOKUP(D768,Table16[[#All],[Player]:[2024 Card Info]],7,FALSE),"")</f>
        <v>532 Attempts</v>
      </c>
      <c r="D768" s="19" t="s">
        <v>1643</v>
      </c>
      <c r="E768" s="27">
        <v>37167</v>
      </c>
      <c r="F768" s="28" t="s">
        <v>1035</v>
      </c>
      <c r="G768" s="28" t="s">
        <v>808</v>
      </c>
      <c r="H768" s="26" t="s">
        <v>77</v>
      </c>
      <c r="I768" s="26"/>
      <c r="J768" s="33"/>
      <c r="K768" s="33"/>
      <c r="L768" s="33"/>
      <c r="M768" s="25"/>
      <c r="N768" s="25"/>
      <c r="O768" s="25"/>
      <c r="P768" s="25"/>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c r="AQ768" s="25"/>
      <c r="AR768" s="25"/>
      <c r="AS768" s="25"/>
      <c r="AT768" s="25"/>
      <c r="AU768" s="25"/>
      <c r="AV768" s="25"/>
      <c r="AW768" s="25"/>
      <c r="AX768" s="25"/>
      <c r="AY768" s="25"/>
      <c r="AZ768" s="25"/>
      <c r="BA768" s="25"/>
      <c r="BB768" s="25"/>
      <c r="BC768" s="25"/>
      <c r="BD768" s="25"/>
      <c r="BE768" s="25"/>
      <c r="BF768" s="25"/>
    </row>
    <row r="769" spans="1:61" ht="12.75" customHeight="1" x14ac:dyDescent="0.35">
      <c r="A769" s="18" t="s">
        <v>77</v>
      </c>
      <c r="B769" s="18" t="s">
        <v>860</v>
      </c>
      <c r="C769" s="143" t="str">
        <f>IF(VLOOKUP(D769,Table16[[#All],[Player]:[2024 Card Info]],7,FALSE)&lt;&gt;"",VLOOKUP(D769,Table16[[#All],[Player]:[2024 Card Info]],7,FALSE),"")</f>
        <v>262 Attempts</v>
      </c>
      <c r="D769" s="26" t="s">
        <v>1644</v>
      </c>
      <c r="E769" s="20">
        <v>36043</v>
      </c>
      <c r="F769" s="26" t="s">
        <v>1645</v>
      </c>
      <c r="G769" s="26" t="s">
        <v>945</v>
      </c>
      <c r="H769" s="26" t="s">
        <v>77</v>
      </c>
      <c r="I769" s="26"/>
      <c r="J769" s="18" t="s">
        <v>77</v>
      </c>
      <c r="K769" s="18" t="s">
        <v>85</v>
      </c>
      <c r="L769" s="18"/>
      <c r="M769" s="19"/>
      <c r="N769" s="27"/>
      <c r="O769" s="27"/>
      <c r="P769" s="27"/>
      <c r="Q769" s="29"/>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c r="AQ769" s="25"/>
      <c r="AR769" s="25"/>
      <c r="AS769" s="25"/>
      <c r="AT769" s="25"/>
      <c r="AU769" s="25"/>
      <c r="AV769" s="25"/>
      <c r="AW769" s="25"/>
      <c r="AX769" s="25"/>
      <c r="AY769" s="25"/>
      <c r="AZ769" s="25"/>
      <c r="BA769" s="25"/>
      <c r="BB769" s="25"/>
      <c r="BC769" s="25"/>
      <c r="BD769" s="25"/>
      <c r="BE769" s="25"/>
      <c r="BF769" s="25"/>
    </row>
    <row r="770" spans="1:61" x14ac:dyDescent="0.35">
      <c r="A770" s="18"/>
      <c r="B770" s="18"/>
      <c r="C770" s="143"/>
      <c r="D770" s="19"/>
      <c r="E770" s="20"/>
      <c r="F770" s="19"/>
      <c r="G770" s="19"/>
      <c r="H770" t="s">
        <v>4284</v>
      </c>
      <c r="I770" t="s">
        <v>4284</v>
      </c>
      <c r="J770" s="18"/>
      <c r="K770" s="18"/>
      <c r="L770" s="18"/>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row>
    <row r="771" spans="1:61" s="25" customFormat="1" ht="12.75" customHeight="1" x14ac:dyDescent="0.35">
      <c r="A771" s="21" t="s">
        <v>93</v>
      </c>
      <c r="B771" s="21" t="s">
        <v>916</v>
      </c>
      <c r="C771" s="143" t="str">
        <f>IF(VLOOKUP(D771,Table16[[#All],[Player]:[2024 Card Info]],7,FALSE)&lt;&gt;"",VLOOKUP(D771,Table16[[#All],[Player]:[2024 Card Info]],7,FALSE),"")</f>
        <v>0-4 113</v>
      </c>
      <c r="D771" s="19" t="s">
        <v>1330</v>
      </c>
      <c r="E771" s="20">
        <v>35676</v>
      </c>
      <c r="F771" s="19" t="s">
        <v>125</v>
      </c>
      <c r="G771" s="19" t="s">
        <v>812</v>
      </c>
      <c r="H771" s="26" t="s">
        <v>93</v>
      </c>
      <c r="I771" s="26" t="s">
        <v>3491</v>
      </c>
      <c r="J771" s="21" t="s">
        <v>93</v>
      </c>
      <c r="K771" s="21" t="s">
        <v>131</v>
      </c>
      <c r="L771" s="21" t="s">
        <v>1331</v>
      </c>
      <c r="M771" s="19" t="s">
        <v>1332</v>
      </c>
      <c r="N771" s="19" t="s">
        <v>93</v>
      </c>
      <c r="O771" s="19" t="s">
        <v>131</v>
      </c>
      <c r="P771" s="19" t="s">
        <v>1333</v>
      </c>
      <c r="Q771" s="19" t="s">
        <v>93</v>
      </c>
      <c r="R771" s="19" t="s">
        <v>131</v>
      </c>
      <c r="S771" s="19" t="s">
        <v>382</v>
      </c>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row>
    <row r="772" spans="1:61" ht="12.75" customHeight="1" x14ac:dyDescent="0.35">
      <c r="A772" s="18" t="s">
        <v>3533</v>
      </c>
      <c r="B772" s="18" t="s">
        <v>3530</v>
      </c>
      <c r="C772" s="143" t="str">
        <f>IF(VLOOKUP(D772,Table16[[#All],[Player]:[2024 Card Info]],7,FALSE)&lt;&gt;"",VLOOKUP(D772,Table16[[#All],[Player]:[2024 Card Info]],7,FALSE),"")</f>
        <v>0-0 75</v>
      </c>
      <c r="D772" s="26" t="s">
        <v>1648</v>
      </c>
      <c r="E772" s="27">
        <v>36233</v>
      </c>
      <c r="F772" s="26" t="s">
        <v>566</v>
      </c>
      <c r="G772" s="26" t="s">
        <v>387</v>
      </c>
      <c r="H772" s="26" t="s">
        <v>93</v>
      </c>
      <c r="I772" s="26" t="s">
        <v>3410</v>
      </c>
      <c r="J772" s="18" t="s">
        <v>93</v>
      </c>
      <c r="K772" s="18" t="s">
        <v>151</v>
      </c>
      <c r="L772" s="18" t="s">
        <v>1649</v>
      </c>
      <c r="M772" s="26" t="s">
        <v>1650</v>
      </c>
      <c r="N772" s="27"/>
      <c r="O772" s="27"/>
      <c r="P772" s="27"/>
      <c r="Q772" s="27"/>
      <c r="R772" s="29"/>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c r="AQ772" s="25"/>
      <c r="AR772" s="25"/>
      <c r="AS772" s="25"/>
      <c r="AT772" s="25"/>
      <c r="AU772" s="25"/>
      <c r="AV772" s="25"/>
      <c r="AW772" s="25"/>
      <c r="AX772" s="25"/>
      <c r="AY772" s="25"/>
      <c r="AZ772" s="25"/>
      <c r="BA772" s="25"/>
      <c r="BB772" s="25"/>
      <c r="BC772" s="25"/>
      <c r="BD772" s="25"/>
      <c r="BE772" s="25"/>
      <c r="BF772" s="25"/>
    </row>
    <row r="773" spans="1:61" s="25" customFormat="1" x14ac:dyDescent="0.35">
      <c r="A773" s="18" t="s">
        <v>3533</v>
      </c>
      <c r="B773" s="18" t="s">
        <v>193</v>
      </c>
      <c r="C773" s="143" t="str">
        <f>IF(VLOOKUP(D773,Table16[[#All],[Player]:[2024 Card Info]],7,FALSE)&lt;&gt;"",VLOOKUP(D773,Table16[[#All],[Player]:[2024 Card Info]],7,FALSE),"")</f>
        <v>0-047</v>
      </c>
      <c r="D773" s="19" t="s">
        <v>1651</v>
      </c>
      <c r="E773" s="20">
        <v>35748</v>
      </c>
      <c r="F773" s="19" t="s">
        <v>115</v>
      </c>
      <c r="G773" s="19" t="s">
        <v>498</v>
      </c>
      <c r="H773" s="26" t="s">
        <v>954</v>
      </c>
      <c r="I773" s="26" t="s">
        <v>3425</v>
      </c>
      <c r="J773" s="18" t="s">
        <v>1190</v>
      </c>
      <c r="K773" s="18" t="s">
        <v>195</v>
      </c>
      <c r="L773" s="18"/>
      <c r="M773" s="19"/>
      <c r="N773" s="19" t="s">
        <v>93</v>
      </c>
      <c r="O773" s="19" t="s">
        <v>193</v>
      </c>
      <c r="P773" s="19" t="s">
        <v>110</v>
      </c>
      <c r="Q773" s="19" t="s">
        <v>954</v>
      </c>
      <c r="R773" s="19" t="s">
        <v>195</v>
      </c>
      <c r="S773" s="19" t="s">
        <v>1652</v>
      </c>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row>
    <row r="774" spans="1:61" s="25" customFormat="1" x14ac:dyDescent="0.35">
      <c r="A774" s="18" t="s">
        <v>3543</v>
      </c>
      <c r="B774" s="18" t="s">
        <v>419</v>
      </c>
      <c r="C774" s="143" t="str">
        <f>IF(VLOOKUP(D774,Table16[[#All],[Player]:[2024 Card Info]],7,FALSE)&lt;&gt;"",VLOOKUP(D774,Table16[[#All],[Player]:[2024 Card Info]],7,FALSE),"")</f>
        <v>0-0 15</v>
      </c>
      <c r="D774" s="22" t="s">
        <v>1074</v>
      </c>
      <c r="E774" s="23">
        <v>35951</v>
      </c>
      <c r="F774" s="24" t="s">
        <v>279</v>
      </c>
      <c r="G774" s="22"/>
      <c r="H774" s="26" t="s">
        <v>93</v>
      </c>
      <c r="I774" s="26" t="s">
        <v>3374</v>
      </c>
      <c r="J774" s="18" t="s">
        <v>1075</v>
      </c>
      <c r="K774" s="18" t="s">
        <v>190</v>
      </c>
      <c r="L774" s="18" t="s">
        <v>104</v>
      </c>
    </row>
    <row r="775" spans="1:61" x14ac:dyDescent="0.35">
      <c r="A775" s="31" t="s">
        <v>93</v>
      </c>
      <c r="B775" s="32" t="s">
        <v>193</v>
      </c>
      <c r="C775" s="144" t="str">
        <f>IF(VLOOKUP(D775,Table16[[#All],[Player]:[2024 Card Info]],7,FALSE)&lt;&gt;"",VLOOKUP(D775,Table16[[#All],[Player]:[2024 Card Info]],7,FALSE),"")</f>
        <v>0-4 15</v>
      </c>
      <c r="D775" s="19" t="s">
        <v>1657</v>
      </c>
      <c r="E775" s="27">
        <v>37273</v>
      </c>
      <c r="F775" s="28" t="s">
        <v>391</v>
      </c>
      <c r="G775" s="28" t="s">
        <v>98</v>
      </c>
      <c r="H775" s="26" t="s">
        <v>93</v>
      </c>
      <c r="I775" s="26" t="s">
        <v>1658</v>
      </c>
      <c r="J775" s="33"/>
      <c r="K775" s="33"/>
      <c r="L775" s="33"/>
    </row>
    <row r="776" spans="1:61" x14ac:dyDescent="0.35">
      <c r="A776" t="s">
        <v>389</v>
      </c>
      <c r="B776" t="s">
        <v>325</v>
      </c>
      <c r="C776" s="144" t="str">
        <f>IF(VLOOKUP(D776,Table16[[#All],[Player]:[2024 Card Info]],7,FALSE)&lt;&gt;"",VLOOKUP(D776,Table16[[#All],[Player]:[2024 Card Info]],7,FALSE),"")</f>
        <v>0-0</v>
      </c>
      <c r="D776" t="s">
        <v>3809</v>
      </c>
      <c r="E776" s="40">
        <v>37550</v>
      </c>
      <c r="F776" t="s">
        <v>3960</v>
      </c>
      <c r="G776" s="102" t="s">
        <v>5146</v>
      </c>
      <c r="H776" t="str">
        <f>IF(ISBLANK(VLOOKUP(TRIM(D776),ALL_SOMIFA!$A$1:$V$2737,8,FALSE)),"",IF(ISERROR(VLOOKUP(TRIM(D776),ALL_SOMIFA!$A$1:$V$2737,8,FALSE))," ",VLOOKUP(TRIM(D776),ALL_SOMIFA!$A$1:$V$2737,8,FALSE)))</f>
        <v/>
      </c>
      <c r="I776" t="str">
        <f>IF(ISBLANK(VLOOKUP(TRIM(D776),ALL_SOMIFA!$A$1:$V$2737,9,FALSE)),"",IF(ISERROR(VLOOKUP(TRIM(D776),ALL_SOMIFA!$A$1:$V$2737,9,FALSE))," ",VLOOKUP(TRIM(D776),ALL_SOMIFA!$A$1:$V$2737,9,FALSE)))</f>
        <v/>
      </c>
      <c r="J776" t="str">
        <f>IF(ISBLANK(VLOOKUP(TRIM(D776),ALL_SOMIFA!$A$1:$V$2737,10,FALSE)),"",IF(ISERROR(VLOOKUP(TRIM(D776),ALL_SOMIFA!$A$1:$V$2737,10,FALSE))," ",VLOOKUP(TRIM(D776),ALL_SOMIFA!$A$1:$V$2737,10,FALSE)))</f>
        <v/>
      </c>
      <c r="K776" t="str">
        <f>IF(ISBLANK(VLOOKUP(TRIM(D776),ALL_SOMIFA!$A$1:$V$2737,11,FALSE)),"",IF(ISERROR(VLOOKUP(TRIM(D776),ALL_SOMIFA!$A$1:$V$2737,11,FALSE))," ",VLOOKUP(TRIM(D776),ALL_SOMIFA!$A$1:$V$2737,11,FALSE)))</f>
        <v/>
      </c>
      <c r="L776" t="str">
        <f>IF(ISBLANK(VLOOKUP(TRIM(D776),ALL_SOMIFA!$A$1:$V$2737,12,FALSE)),"",IF(ISERROR(VLOOKUP(TRIM(D776),ALL_SOMIFA!$A$1:$V$2737,12,FALSE))," ",VLOOKUP(TRIM(D776),ALL_SOMIFA!$A$1:$V$2737,12,FALSE)))</f>
        <v/>
      </c>
      <c r="M776" t="str">
        <f>IF(ISBLANK(VLOOKUP(TRIM(D776),ALL_SOMIFA!$A$1:$V$2737,13,FALSE)),"",IF(ISERROR(VLOOKUP(TRIM(D776),ALL_SOMIFA!$A$1:$V$2737,13,FALSE))," ",VLOOKUP(TRIM(D776),ALL_SOMIFA!$A$1:$V$2737,13,FALSE)))</f>
        <v/>
      </c>
      <c r="N776" t="str">
        <f>IF(ISBLANK(VLOOKUP(TRIM(D776),ALL_SOMIFA!$A$1:$V$2737,14,FALSE)),"",IF(ISERROR(VLOOKUP(TRIM(D776),ALL_SOMIFA!$A$1:$V$2737,14,FALSE))," ",VLOOKUP(TRIM(D776),ALL_SOMIFA!$A$1:$V$2737,14,FALSE)))</f>
        <v/>
      </c>
      <c r="O776" t="str">
        <f>IF(ISBLANK(VLOOKUP(TRIM(D776),ALL_SOMIFA!$A$1:$V$2737,15,FALSE)),"",IF(ISERROR(VLOOKUP(TRIM(D776),ALL_SOMIFA!$A$1:$V$2737,15,FALSE))," ",VLOOKUP(TRIM(D776),ALL_SOMIFA!$A$1:$V$2737,15,FALSE)))</f>
        <v/>
      </c>
      <c r="P776" t="str">
        <f>IF(ISBLANK(VLOOKUP(TRIM(D776),ALL_SOMIFA!$A$1:$V$2737,16,FALSE)),"",IF(ISERROR(VLOOKUP(TRIM(D776),ALL_SOMIFA!$A$1:$V$2737,16,FALSE))," ",VLOOKUP(TRIM(D776),ALL_SOMIFA!$A$1:$V$2737,16,FALSE)))</f>
        <v/>
      </c>
      <c r="Q776" t="str">
        <f>IF(ISBLANK(VLOOKUP(TRIM(D776),ALL_SOMIFA!$A$1:$V$2737,17,FALSE)),"",IF(ISERROR(VLOOKUP(TRIM(D776),ALL_SOMIFA!$A$1:$V$2737,17,FALSE))," ",VLOOKUP(TRIM(D776),ALL_SOMIFA!$A$1:$V$2737,17,FALSE)))</f>
        <v/>
      </c>
      <c r="R776" t="str">
        <f>IF(ISBLANK(VLOOKUP(TRIM(D776),ALL_SOMIFA!$A$1:$V$2737,18,FALSE)),"",IF(ISERROR(VLOOKUP(TRIM(D776),ALL_SOMIFA!$A$1:$V$2737,18,FALSE))," ",VLOOKUP(TRIM(D776),ALL_SOMIFA!$A$1:$V$2737,18,FALSE)))</f>
        <v/>
      </c>
      <c r="S776" t="str">
        <f>IF(ISBLANK(VLOOKUP(TRIM(D776),ALL_SOMIFA!$A$1:$V$2737,19,FALSE)),"",IF(ISERROR(VLOOKUP(TRIM(D776),ALL_SOMIFA!$A$1:$V$2737,19,FALSE))," ",VLOOKUP(TRIM(D776),ALL_SOMIFA!$A$1:$V$2737,19,FALSE)))</f>
        <v/>
      </c>
      <c r="T776" t="str">
        <f>IF(ISBLANK(VLOOKUP(TRIM(D776),ALL_SOMIFA!$A$1:$V$2737,20,FALSE)),"",IF(ISERROR(VLOOKUP(TRIM(D776),ALL_SOMIFA!$A$1:$V$2737,20,FALSE))," ",VLOOKUP(TRIM(D776),ALL_SOMIFA!$A$1:$V$2737,20,FALSE)))</f>
        <v/>
      </c>
      <c r="U776" t="str">
        <f>IF(ISBLANK(VLOOKUP(TRIM(D776),ALL_SOMIFA!$A$1:$V$2737,21,FALSE)),"",IF(ISERROR(VLOOKUP(TRIM(D776),ALL_SOMIFA!$A$1:$V$2737,21,FALSE))," ",VLOOKUP(TRIM(D776),ALL_SOMIFA!$A$1:$V$2737,21,FALSE)))</f>
        <v/>
      </c>
      <c r="V776" t="str">
        <f>IF(ISBLANK(VLOOKUP(TRIM(D776),ALL_SOMIFA!$A$1:$V$2737,22,FALSE)),"",IF(ISERROR(VLOOKUP(TRIM(D776),ALL_SOMIFA!$A$1:$V$2737,22,FALSE))," ",VLOOKUP(TRIM(D776),ALL_SOMIFA!$A$1:$V$2737,22,FALSE)))</f>
        <v/>
      </c>
    </row>
    <row r="777" spans="1:61" x14ac:dyDescent="0.35">
      <c r="A777" s="18"/>
      <c r="B777" s="18"/>
      <c r="C777" s="143"/>
      <c r="D777" s="19"/>
      <c r="E777" s="20"/>
      <c r="F777" s="19"/>
      <c r="G777" s="19"/>
      <c r="H777" t="s">
        <v>4284</v>
      </c>
      <c r="I777" t="s">
        <v>4284</v>
      </c>
      <c r="J777" s="18"/>
      <c r="K777" s="18"/>
      <c r="L777" s="18"/>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row>
    <row r="778" spans="1:61" x14ac:dyDescent="0.35">
      <c r="A778" s="18" t="s">
        <v>127</v>
      </c>
      <c r="B778" s="18" t="s">
        <v>3530</v>
      </c>
      <c r="C778" s="143" t="str">
        <f>IF(VLOOKUP(D778,Table16[[#All],[Player]:[2024 Card Info]],7,FALSE)&lt;&gt;"",VLOOKUP(D778,Table16[[#All],[Player]:[2024 Card Info]],7,FALSE),"")</f>
        <v>5-6-6</v>
      </c>
      <c r="D778" s="19" t="s">
        <v>3190</v>
      </c>
      <c r="E778" s="20">
        <v>35611</v>
      </c>
      <c r="F778" s="19" t="s">
        <v>398</v>
      </c>
      <c r="G778" s="19" t="s">
        <v>1844</v>
      </c>
      <c r="H778" s="26" t="s">
        <v>127</v>
      </c>
      <c r="I778" s="26"/>
      <c r="J778" s="18" t="s">
        <v>127</v>
      </c>
      <c r="K778" s="18" t="s">
        <v>151</v>
      </c>
      <c r="L778" s="18"/>
      <c r="M778" s="19"/>
      <c r="N778" s="19" t="s">
        <v>3191</v>
      </c>
      <c r="O778" s="19" t="s">
        <v>452</v>
      </c>
      <c r="P778" s="19" t="s">
        <v>79</v>
      </c>
      <c r="Q778" s="19" t="s">
        <v>127</v>
      </c>
      <c r="R778" s="19" t="s">
        <v>268</v>
      </c>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row>
    <row r="779" spans="1:61" s="25" customFormat="1" x14ac:dyDescent="0.35">
      <c r="A779" s="18" t="s">
        <v>127</v>
      </c>
      <c r="B779" s="18" t="s">
        <v>3527</v>
      </c>
      <c r="C779" s="143" t="str">
        <f>IF(VLOOKUP(D779,Table16[[#All],[Player]:[2024 Card Info]],7,FALSE)&lt;&gt;"",VLOOKUP(D779,Table16[[#All],[Player]:[2024 Card Info]],7,FALSE),"")</f>
        <v>5-6-5</v>
      </c>
      <c r="D779" s="19" t="s">
        <v>1659</v>
      </c>
      <c r="E779" s="20">
        <v>36274</v>
      </c>
      <c r="F779" s="26" t="s">
        <v>953</v>
      </c>
      <c r="G779" s="30" t="s">
        <v>1660</v>
      </c>
      <c r="H779" s="26" t="s">
        <v>122</v>
      </c>
      <c r="I779" s="26"/>
      <c r="J779" s="18" t="s">
        <v>122</v>
      </c>
      <c r="K779" s="18" t="s">
        <v>116</v>
      </c>
      <c r="L779" s="18"/>
      <c r="M779" s="19"/>
      <c r="N779" s="19" t="s">
        <v>127</v>
      </c>
      <c r="O779" s="19" t="s">
        <v>103</v>
      </c>
      <c r="P779" s="30"/>
      <c r="Q779" s="19"/>
      <c r="R779" s="19"/>
      <c r="S779" s="30"/>
      <c r="T779" s="19"/>
      <c r="U779" s="19"/>
      <c r="V779" s="30"/>
      <c r="W779" s="19"/>
      <c r="X779" s="19"/>
      <c r="Y779" s="30"/>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row>
    <row r="780" spans="1:61" s="25" customFormat="1" ht="12.75" customHeight="1" x14ac:dyDescent="0.35">
      <c r="A780" s="31" t="s">
        <v>127</v>
      </c>
      <c r="B780" s="32" t="s">
        <v>143</v>
      </c>
      <c r="C780" s="144" t="str">
        <f>IF(VLOOKUP(D780,Table16[[#All],[Player]:[2024 Card Info]],7,FALSE)&lt;&gt;"",VLOOKUP(D780,Table16[[#All],[Player]:[2024 Card Info]],7,FALSE),"")</f>
        <v>4-4-4</v>
      </c>
      <c r="D780" s="19" t="s">
        <v>1662</v>
      </c>
      <c r="E780" s="27">
        <v>36218</v>
      </c>
      <c r="F780" s="28" t="s">
        <v>171</v>
      </c>
      <c r="G780" s="28" t="s">
        <v>160</v>
      </c>
      <c r="H780" s="26" t="s">
        <v>132</v>
      </c>
      <c r="I780" s="26"/>
      <c r="J780" s="33"/>
      <c r="K780" s="33"/>
      <c r="L780" s="33"/>
    </row>
    <row r="781" spans="1:61" x14ac:dyDescent="0.35">
      <c r="A781" s="18" t="s">
        <v>122</v>
      </c>
      <c r="B781" s="18" t="s">
        <v>285</v>
      </c>
      <c r="C781" s="143" t="str">
        <f>IF(VLOOKUP(D781,Table16[[#All],[Player]:[2024 Card Info]],7,FALSE)&lt;&gt;"",VLOOKUP(D781,Table16[[#All],[Player]:[2024 Card Info]],7,FALSE),"")</f>
        <v>4-3-3</v>
      </c>
      <c r="D781" s="19" t="s">
        <v>1663</v>
      </c>
      <c r="E781" s="20">
        <v>35272</v>
      </c>
      <c r="F781" s="26" t="s">
        <v>204</v>
      </c>
      <c r="G781" s="30" t="s">
        <v>108</v>
      </c>
      <c r="H781" s="26" t="s">
        <v>132</v>
      </c>
      <c r="I781" s="26"/>
      <c r="J781" s="18" t="s">
        <v>132</v>
      </c>
      <c r="K781" s="18" t="s">
        <v>229</v>
      </c>
      <c r="L781" s="18"/>
      <c r="M781" s="19"/>
      <c r="N781" s="19" t="s">
        <v>132</v>
      </c>
      <c r="O781" s="19" t="s">
        <v>229</v>
      </c>
      <c r="P781" s="30"/>
      <c r="Q781" s="19"/>
      <c r="R781" s="19"/>
      <c r="S781" s="30"/>
      <c r="T781" s="19"/>
      <c r="U781" s="19"/>
      <c r="V781" s="30"/>
      <c r="W781" s="19"/>
      <c r="X781" s="19"/>
      <c r="Y781" s="30"/>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row>
    <row r="782" spans="1:61" x14ac:dyDescent="0.35">
      <c r="A782" s="18" t="s">
        <v>3521</v>
      </c>
      <c r="B782" s="18" t="s">
        <v>285</v>
      </c>
      <c r="C782" s="143" t="str">
        <f>IF(VLOOKUP(D782,Table16[[#All],[Player]:[2024 Card Info]],7,FALSE)&lt;&gt;"",VLOOKUP(D782,Table16[[#All],[Player]:[2024 Card Info]],7,FALSE),"")</f>
        <v>4-3-3</v>
      </c>
      <c r="D782" s="19" t="s">
        <v>1664</v>
      </c>
      <c r="E782" s="20">
        <v>35642</v>
      </c>
      <c r="F782" s="19" t="s">
        <v>282</v>
      </c>
      <c r="G782" s="19" t="s">
        <v>282</v>
      </c>
      <c r="H782" s="26" t="s">
        <v>132</v>
      </c>
      <c r="I782" s="26"/>
      <c r="J782" s="18" t="s">
        <v>132</v>
      </c>
      <c r="K782" s="18" t="s">
        <v>341</v>
      </c>
      <c r="L782" s="18"/>
      <c r="M782" s="19"/>
      <c r="N782" s="19" t="s">
        <v>132</v>
      </c>
      <c r="O782" s="19" t="s">
        <v>339</v>
      </c>
      <c r="P782" s="19" t="s">
        <v>79</v>
      </c>
      <c r="Q782" s="19" t="s">
        <v>132</v>
      </c>
      <c r="R782" s="19" t="s">
        <v>341</v>
      </c>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row>
    <row r="783" spans="1:61" x14ac:dyDescent="0.35">
      <c r="A783" s="18"/>
      <c r="B783" s="18"/>
      <c r="C783" s="143"/>
      <c r="D783" s="19"/>
      <c r="E783" s="20"/>
      <c r="F783" s="19"/>
      <c r="G783" s="19"/>
      <c r="H783" s="26"/>
      <c r="I783" s="26"/>
      <c r="J783" s="18"/>
      <c r="K783" s="18"/>
      <c r="L783" s="18"/>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row>
    <row r="784" spans="1:61" x14ac:dyDescent="0.35">
      <c r="A784" s="18" t="s">
        <v>150</v>
      </c>
      <c r="B784" s="18" t="s">
        <v>441</v>
      </c>
      <c r="C784" s="143" t="str">
        <f>IF(VLOOKUP(D784,Table16[[#All],[Player]:[2024 Card Info]],7,FALSE)&lt;&gt;"",VLOOKUP(D784,Table16[[#All],[Player]:[2024 Card Info]],7,FALSE),"")</f>
        <v>0-3 4-5-3</v>
      </c>
      <c r="D784" s="19" t="s">
        <v>1667</v>
      </c>
      <c r="E784" s="20">
        <v>35556</v>
      </c>
      <c r="F784" s="19" t="s">
        <v>115</v>
      </c>
      <c r="G784" s="19" t="s">
        <v>115</v>
      </c>
      <c r="H784" s="26" t="s">
        <v>147</v>
      </c>
      <c r="I784" s="26" t="s">
        <v>1357</v>
      </c>
      <c r="J784" s="18" t="s">
        <v>156</v>
      </c>
      <c r="K784" s="18" t="s">
        <v>471</v>
      </c>
      <c r="L784" s="18" t="s">
        <v>173</v>
      </c>
      <c r="M784" s="19" t="s">
        <v>1668</v>
      </c>
      <c r="N784" s="19" t="s">
        <v>153</v>
      </c>
      <c r="O784" s="19" t="s">
        <v>471</v>
      </c>
      <c r="P784" s="19" t="s">
        <v>492</v>
      </c>
      <c r="Q784" s="19" t="s">
        <v>147</v>
      </c>
      <c r="R784" s="19" t="s">
        <v>275</v>
      </c>
      <c r="S784" s="19" t="s">
        <v>1380</v>
      </c>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row>
    <row r="785" spans="1:73" x14ac:dyDescent="0.35">
      <c r="A785" s="31" t="s">
        <v>1113</v>
      </c>
      <c r="B785" s="53" t="s">
        <v>86</v>
      </c>
      <c r="C785" s="144" t="str">
        <f>IF(VLOOKUP(D785,Table16[[#All],[Player]:[2024 Card Info]],7,FALSE)&lt;&gt;"",VLOOKUP(D785,Table16[[#All],[Player]:[2024 Card Info]],7,FALSE),"")</f>
        <v>0-0  3-3-0</v>
      </c>
      <c r="D785" s="19" t="s">
        <v>1669</v>
      </c>
      <c r="E785" s="27">
        <v>34661</v>
      </c>
      <c r="F785" s="28" t="s">
        <v>720</v>
      </c>
      <c r="G785" s="28" t="s">
        <v>1137</v>
      </c>
      <c r="H785" s="26" t="s">
        <v>156</v>
      </c>
      <c r="I785" s="26" t="s">
        <v>161</v>
      </c>
      <c r="J785" s="33"/>
      <c r="K785" s="33"/>
      <c r="L785" s="33"/>
    </row>
    <row r="786" spans="1:73" x14ac:dyDescent="0.35">
      <c r="A786" t="s">
        <v>1113</v>
      </c>
      <c r="B786" t="s">
        <v>3525</v>
      </c>
      <c r="C786" s="144" t="str">
        <f>IF(VLOOKUP(D786,Table16[[#All],[Player]:[2024 Card Info]],7,FALSE)&lt;&gt;"",VLOOKUP(D786,Table16[[#All],[Player]:[2024 Card Info]],7,FALSE),"")</f>
        <v>0-0 4-3-0</v>
      </c>
      <c r="D786" t="s">
        <v>3769</v>
      </c>
      <c r="E786" s="40">
        <v>36782</v>
      </c>
      <c r="F786" t="s">
        <v>3956</v>
      </c>
      <c r="G786" s="19" t="s">
        <v>5136</v>
      </c>
      <c r="H786" t="str">
        <f>IF(ISBLANK(VLOOKUP(TRIM(D786),ALL_SOMIFA!$A$1:$V$2737,8,FALSE)),"",IF(ISERROR(VLOOKUP(TRIM(D786),ALL_SOMIFA!$A$1:$V$2737,8,FALSE))," ",VLOOKUP(TRIM(D786),ALL_SOMIFA!$A$1:$V$2737,8,FALSE)))</f>
        <v/>
      </c>
      <c r="I786" t="str">
        <f>IF(ISBLANK(VLOOKUP(TRIM(D786),ALL_SOMIFA!$A$1:$V$2737,9,FALSE)),"",IF(ISERROR(VLOOKUP(TRIM(D786),ALL_SOMIFA!$A$1:$V$2737,9,FALSE))," ",VLOOKUP(TRIM(D786),ALL_SOMIFA!$A$1:$V$2737,9,FALSE)))</f>
        <v/>
      </c>
      <c r="J786" t="str">
        <f>IF(ISBLANK(VLOOKUP(TRIM(D786),ALL_SOMIFA!$A$1:$V$2737,10,FALSE)),"",IF(ISERROR(VLOOKUP(TRIM(D786),ALL_SOMIFA!$A$1:$V$2737,10,FALSE))," ",VLOOKUP(TRIM(D786),ALL_SOMIFA!$A$1:$V$2737,10,FALSE)))</f>
        <v/>
      </c>
      <c r="K786" t="str">
        <f>IF(ISBLANK(VLOOKUP(TRIM(D786),ALL_SOMIFA!$A$1:$V$2737,11,FALSE)),"",IF(ISERROR(VLOOKUP(TRIM(D786),ALL_SOMIFA!$A$1:$V$2737,11,FALSE))," ",VLOOKUP(TRIM(D786),ALL_SOMIFA!$A$1:$V$2737,11,FALSE)))</f>
        <v/>
      </c>
      <c r="L786" t="str">
        <f>IF(ISBLANK(VLOOKUP(TRIM(D786),ALL_SOMIFA!$A$1:$V$2737,12,FALSE)),"",IF(ISERROR(VLOOKUP(TRIM(D786),ALL_SOMIFA!$A$1:$V$2737,12,FALSE))," ",VLOOKUP(TRIM(D786),ALL_SOMIFA!$A$1:$V$2737,12,FALSE)))</f>
        <v/>
      </c>
      <c r="M786" t="str">
        <f>IF(ISBLANK(VLOOKUP(TRIM(D786),ALL_SOMIFA!$A$1:$V$2737,13,FALSE)),"",IF(ISERROR(VLOOKUP(TRIM(D786),ALL_SOMIFA!$A$1:$V$2737,13,FALSE))," ",VLOOKUP(TRIM(D786),ALL_SOMIFA!$A$1:$V$2737,13,FALSE)))</f>
        <v/>
      </c>
      <c r="N786" t="str">
        <f>IF(ISBLANK(VLOOKUP(TRIM(D786),ALL_SOMIFA!$A$1:$V$2737,14,FALSE)),"",IF(ISERROR(VLOOKUP(TRIM(D786),ALL_SOMIFA!$A$1:$V$2737,14,FALSE))," ",VLOOKUP(TRIM(D786),ALL_SOMIFA!$A$1:$V$2737,14,FALSE)))</f>
        <v/>
      </c>
      <c r="O786" t="str">
        <f>IF(ISBLANK(VLOOKUP(TRIM(D786),ALL_SOMIFA!$A$1:$V$2737,15,FALSE)),"",IF(ISERROR(VLOOKUP(TRIM(D786),ALL_SOMIFA!$A$1:$V$2737,15,FALSE))," ",VLOOKUP(TRIM(D786),ALL_SOMIFA!$A$1:$V$2737,15,FALSE)))</f>
        <v/>
      </c>
      <c r="P786" t="str">
        <f>IF(ISBLANK(VLOOKUP(TRIM(D786),ALL_SOMIFA!$A$1:$V$2737,16,FALSE)),"",IF(ISERROR(VLOOKUP(TRIM(D786),ALL_SOMIFA!$A$1:$V$2737,16,FALSE))," ",VLOOKUP(TRIM(D786),ALL_SOMIFA!$A$1:$V$2737,16,FALSE)))</f>
        <v/>
      </c>
      <c r="Q786" t="str">
        <f>IF(ISBLANK(VLOOKUP(TRIM(D786),ALL_SOMIFA!$A$1:$V$2737,17,FALSE)),"",IF(ISERROR(VLOOKUP(TRIM(D786),ALL_SOMIFA!$A$1:$V$2737,17,FALSE))," ",VLOOKUP(TRIM(D786),ALL_SOMIFA!$A$1:$V$2737,17,FALSE)))</f>
        <v/>
      </c>
      <c r="R786" t="str">
        <f>IF(ISBLANK(VLOOKUP(TRIM(D786),ALL_SOMIFA!$A$1:$V$2737,18,FALSE)),"",IF(ISERROR(VLOOKUP(TRIM(D786),ALL_SOMIFA!$A$1:$V$2737,18,FALSE))," ",VLOOKUP(TRIM(D786),ALL_SOMIFA!$A$1:$V$2737,18,FALSE)))</f>
        <v/>
      </c>
      <c r="S786" t="str">
        <f>IF(ISBLANK(VLOOKUP(TRIM(D786),ALL_SOMIFA!$A$1:$V$2737,19,FALSE)),"",IF(ISERROR(VLOOKUP(TRIM(D786),ALL_SOMIFA!$A$1:$V$2737,19,FALSE))," ",VLOOKUP(TRIM(D786),ALL_SOMIFA!$A$1:$V$2737,19,FALSE)))</f>
        <v/>
      </c>
      <c r="T786" t="str">
        <f>IF(ISBLANK(VLOOKUP(TRIM(D786),ALL_SOMIFA!$A$1:$V$2737,20,FALSE)),"",IF(ISERROR(VLOOKUP(TRIM(D786),ALL_SOMIFA!$A$1:$V$2737,20,FALSE))," ",VLOOKUP(TRIM(D786),ALL_SOMIFA!$A$1:$V$2737,20,FALSE)))</f>
        <v/>
      </c>
      <c r="U786" t="str">
        <f>IF(ISBLANK(VLOOKUP(TRIM(D786),ALL_SOMIFA!$A$1:$V$2737,21,FALSE)),"",IF(ISERROR(VLOOKUP(TRIM(D786),ALL_SOMIFA!$A$1:$V$2737,21,FALSE))," ",VLOOKUP(TRIM(D786),ALL_SOMIFA!$A$1:$V$2737,21,FALSE)))</f>
        <v/>
      </c>
      <c r="V786" t="str">
        <f>IF(ISBLANK(VLOOKUP(TRIM(D786),ALL_SOMIFA!$A$1:$V$2737,22,FALSE)),"",IF(ISERROR(VLOOKUP(TRIM(D786),ALL_SOMIFA!$A$1:$V$2737,22,FALSE))," ",VLOOKUP(TRIM(D786),ALL_SOMIFA!$A$1:$V$2737,22,FALSE)))</f>
        <v/>
      </c>
    </row>
    <row r="787" spans="1:73" x14ac:dyDescent="0.35">
      <c r="A787" s="18" t="s">
        <v>169</v>
      </c>
      <c r="B787" s="18"/>
      <c r="C787" s="143"/>
      <c r="D787" s="19" t="s">
        <v>1665</v>
      </c>
      <c r="E787" s="20">
        <v>33860</v>
      </c>
      <c r="F787" s="19" t="s">
        <v>1041</v>
      </c>
      <c r="G787" s="19" t="s">
        <v>1666</v>
      </c>
      <c r="H787" t="s">
        <v>153</v>
      </c>
      <c r="I787" t="s">
        <v>154</v>
      </c>
      <c r="J787" s="18" t="s">
        <v>153</v>
      </c>
      <c r="K787" s="18" t="s">
        <v>471</v>
      </c>
      <c r="L787" s="18" t="s">
        <v>154</v>
      </c>
      <c r="M787" s="19" t="s">
        <v>149</v>
      </c>
      <c r="N787" s="19" t="s">
        <v>153</v>
      </c>
      <c r="O787" s="19" t="s">
        <v>471</v>
      </c>
      <c r="P787" s="19" t="s">
        <v>1114</v>
      </c>
      <c r="Q787" s="19" t="s">
        <v>153</v>
      </c>
      <c r="R787" s="19" t="s">
        <v>275</v>
      </c>
      <c r="S787" s="19" t="s">
        <v>154</v>
      </c>
      <c r="T787" s="19">
        <v>0</v>
      </c>
      <c r="U787" s="19">
        <v>0</v>
      </c>
      <c r="V787" s="19">
        <v>0</v>
      </c>
      <c r="W787" s="19">
        <v>0</v>
      </c>
      <c r="X787" s="19">
        <v>0</v>
      </c>
      <c r="Y787" s="19">
        <v>0</v>
      </c>
      <c r="Z787" s="19" t="s">
        <v>156</v>
      </c>
      <c r="AA787" s="19" t="s">
        <v>195</v>
      </c>
      <c r="AB787" s="19" t="s">
        <v>161</v>
      </c>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row>
    <row r="788" spans="1:73" s="25" customFormat="1" x14ac:dyDescent="0.35">
      <c r="A788" s="18"/>
      <c r="B788" s="18"/>
      <c r="C788" s="143"/>
      <c r="D788" s="19"/>
      <c r="E788" s="20"/>
      <c r="F788" s="19"/>
      <c r="G788" s="19"/>
      <c r="H788" t="s">
        <v>4284</v>
      </c>
      <c r="I788" t="s">
        <v>4284</v>
      </c>
      <c r="J788" s="18"/>
      <c r="K788" s="18"/>
      <c r="L788" s="18"/>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row>
    <row r="789" spans="1:73" x14ac:dyDescent="0.35">
      <c r="A789" s="18" t="s">
        <v>205</v>
      </c>
      <c r="B789" s="18" t="s">
        <v>1315</v>
      </c>
      <c r="C789" s="143" t="str">
        <f>IF(VLOOKUP(D789,Table16[[#All],[Player]:[2024 Card Info]],7,FALSE)&lt;&gt;"",VLOOKUP(D789,Table16[[#All],[Player]:[2024 Card Info]],7,FALSE),"")</f>
        <v>5-5</v>
      </c>
      <c r="D789" s="22" t="s">
        <v>1675</v>
      </c>
      <c r="E789" s="23">
        <v>36855</v>
      </c>
      <c r="F789" s="24" t="s">
        <v>92</v>
      </c>
      <c r="G789" s="22" t="s">
        <v>987</v>
      </c>
      <c r="H789" s="26" t="s">
        <v>177</v>
      </c>
      <c r="I789" s="26" t="s">
        <v>178</v>
      </c>
      <c r="J789" s="18" t="s">
        <v>205</v>
      </c>
      <c r="K789" s="18" t="s">
        <v>259</v>
      </c>
      <c r="L789" s="18" t="s">
        <v>254</v>
      </c>
      <c r="M789" s="25"/>
      <c r="N789" s="25"/>
      <c r="O789" s="25"/>
      <c r="P789" s="25"/>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c r="AQ789" s="25"/>
      <c r="AR789" s="25"/>
      <c r="AS789" s="25"/>
      <c r="AT789" s="25"/>
      <c r="AU789" s="25"/>
      <c r="AV789" s="25"/>
      <c r="AW789" s="25"/>
      <c r="AX789" s="25"/>
      <c r="AY789" s="25"/>
      <c r="AZ789" s="25"/>
      <c r="BA789" s="25"/>
      <c r="BB789" s="25"/>
      <c r="BC789" s="25"/>
      <c r="BD789" s="25"/>
      <c r="BE789" s="25"/>
      <c r="BF789" s="25"/>
    </row>
    <row r="790" spans="1:73" s="25" customFormat="1" ht="12.75" customHeight="1" x14ac:dyDescent="0.35">
      <c r="A790" s="18" t="s">
        <v>177</v>
      </c>
      <c r="B790" s="18" t="s">
        <v>81</v>
      </c>
      <c r="C790" s="143" t="str">
        <f>IF(VLOOKUP(D790,Table16[[#All],[Player]:[2024 Card Info]],7,FALSE)&lt;&gt;"",VLOOKUP(D790,Table16[[#All],[Player]:[2024 Card Info]],7,FALSE),"")</f>
        <v>5-4</v>
      </c>
      <c r="D790" s="22" t="s">
        <v>1670</v>
      </c>
      <c r="E790" s="23">
        <v>35297</v>
      </c>
      <c r="F790" s="24" t="s">
        <v>115</v>
      </c>
      <c r="G790" s="22" t="s">
        <v>295</v>
      </c>
      <c r="H790" s="26" t="s">
        <v>192</v>
      </c>
      <c r="I790" s="26" t="s">
        <v>576</v>
      </c>
      <c r="J790" s="18" t="s">
        <v>184</v>
      </c>
      <c r="K790" s="18" t="s">
        <v>460</v>
      </c>
      <c r="L790" s="18" t="s">
        <v>488</v>
      </c>
      <c r="BG790"/>
      <c r="BH790"/>
      <c r="BI790"/>
      <c r="BJ790"/>
      <c r="BK790"/>
      <c r="BL790"/>
      <c r="BM790"/>
      <c r="BN790"/>
      <c r="BO790"/>
      <c r="BP790"/>
      <c r="BQ790"/>
      <c r="BR790"/>
      <c r="BS790"/>
      <c r="BT790"/>
      <c r="BU790"/>
    </row>
    <row r="791" spans="1:73" ht="12.75" customHeight="1" x14ac:dyDescent="0.35">
      <c r="A791" s="18" t="s">
        <v>2414</v>
      </c>
      <c r="B791" s="18" t="s">
        <v>308</v>
      </c>
      <c r="C791" s="143" t="str">
        <f>IF(VLOOKUP(D791,Table16[[#All],[Player]:[2024 Card Info]],7,FALSE)&lt;&gt;"",VLOOKUP(D791,Table16[[#All],[Player]:[2024 Card Info]],7,FALSE),"")</f>
        <v>4-7/0-7</v>
      </c>
      <c r="D791" s="19" t="s">
        <v>1671</v>
      </c>
      <c r="E791" s="20">
        <v>35059</v>
      </c>
      <c r="F791" s="19" t="s">
        <v>398</v>
      </c>
      <c r="G791" s="19" t="s">
        <v>398</v>
      </c>
      <c r="H791" s="26" t="s">
        <v>205</v>
      </c>
      <c r="I791" s="26" t="s">
        <v>178</v>
      </c>
      <c r="J791" s="18" t="s">
        <v>1672</v>
      </c>
      <c r="K791" s="18" t="s">
        <v>135</v>
      </c>
      <c r="L791" s="18" t="s">
        <v>263</v>
      </c>
      <c r="M791" s="19" t="s">
        <v>181</v>
      </c>
      <c r="N791" s="19" t="s">
        <v>1673</v>
      </c>
      <c r="O791" s="19" t="s">
        <v>308</v>
      </c>
      <c r="P791" s="19" t="s">
        <v>1674</v>
      </c>
      <c r="Q791" s="19" t="s">
        <v>1672</v>
      </c>
      <c r="R791" s="19" t="s">
        <v>135</v>
      </c>
      <c r="S791" s="19" t="s">
        <v>183</v>
      </c>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25"/>
      <c r="BH791" s="25"/>
      <c r="BI791" s="25"/>
      <c r="BJ791" s="25"/>
      <c r="BK791" s="25"/>
      <c r="BL791" s="25"/>
      <c r="BM791" s="25"/>
      <c r="BN791" s="25"/>
      <c r="BO791" s="25"/>
      <c r="BP791" s="25"/>
      <c r="BQ791" s="25"/>
      <c r="BR791" s="25"/>
      <c r="BS791" s="25"/>
      <c r="BT791" s="25"/>
      <c r="BU791" s="25"/>
    </row>
    <row r="792" spans="1:73" x14ac:dyDescent="0.35">
      <c r="A792" s="31" t="s">
        <v>461</v>
      </c>
      <c r="B792" s="32" t="s">
        <v>419</v>
      </c>
      <c r="C792" s="144" t="str">
        <f>IF(VLOOKUP(D792,Table16[[#All],[Player]:[2024 Card Info]],7,FALSE)&lt;&gt;"",VLOOKUP(D792,Table16[[#All],[Player]:[2024 Card Info]],7,FALSE),"")</f>
        <v>4-4</v>
      </c>
      <c r="D792" s="19" t="s">
        <v>1685</v>
      </c>
      <c r="E792" s="27">
        <v>36252</v>
      </c>
      <c r="F792" s="28" t="s">
        <v>160</v>
      </c>
      <c r="G792" s="28" t="s">
        <v>88</v>
      </c>
      <c r="H792" s="26" t="s">
        <v>184</v>
      </c>
      <c r="I792" s="26" t="s">
        <v>231</v>
      </c>
      <c r="J792" s="33"/>
      <c r="K792" s="33"/>
      <c r="L792" s="33"/>
      <c r="M792" s="25"/>
      <c r="N792" s="25"/>
      <c r="O792" s="25"/>
      <c r="P792" s="25"/>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c r="AQ792" s="25"/>
      <c r="AR792" s="25"/>
      <c r="AS792" s="25"/>
      <c r="AT792" s="25"/>
      <c r="AU792" s="25"/>
      <c r="AV792" s="25"/>
      <c r="AW792" s="25"/>
      <c r="AX792" s="25"/>
      <c r="AY792" s="25"/>
      <c r="AZ792" s="25"/>
      <c r="BA792" s="25"/>
      <c r="BB792" s="25"/>
      <c r="BC792" s="25"/>
      <c r="BD792" s="25"/>
      <c r="BE792" s="25"/>
      <c r="BF792" s="25"/>
      <c r="BG792" s="25"/>
      <c r="BH792" s="25"/>
      <c r="BI792" s="25"/>
      <c r="BJ792" s="25"/>
      <c r="BK792" s="25"/>
      <c r="BL792" s="25"/>
      <c r="BM792" s="25"/>
      <c r="BN792" s="25"/>
      <c r="BO792" s="25"/>
      <c r="BP792" s="25"/>
      <c r="BQ792" s="25"/>
      <c r="BR792" s="25"/>
      <c r="BS792" s="25"/>
      <c r="BT792" s="25"/>
      <c r="BU792" s="25"/>
    </row>
    <row r="793" spans="1:73" x14ac:dyDescent="0.35">
      <c r="A793" s="19" t="s">
        <v>205</v>
      </c>
      <c r="B793" s="19" t="s">
        <v>403</v>
      </c>
      <c r="C793" s="144" t="str">
        <f>IF(VLOOKUP(D793,Table16[[#All],[Player]:[2024 Card Info]],7,FALSE)&lt;&gt;"",VLOOKUP(D793,Table16[[#All],[Player]:[2024 Card Info]],7,FALSE),"")</f>
        <v>0-5</v>
      </c>
      <c r="D793" s="19" t="s">
        <v>1684</v>
      </c>
      <c r="E793" s="27">
        <v>36267</v>
      </c>
      <c r="F793" s="28" t="s">
        <v>295</v>
      </c>
      <c r="G793" s="30" t="s">
        <v>313</v>
      </c>
      <c r="H793" s="26" t="s">
        <v>220</v>
      </c>
      <c r="I793" s="26" t="s">
        <v>231</v>
      </c>
    </row>
    <row r="794" spans="1:73" x14ac:dyDescent="0.35">
      <c r="A794" s="18" t="s">
        <v>198</v>
      </c>
      <c r="B794" s="18" t="s">
        <v>109</v>
      </c>
      <c r="C794" s="143" t="str">
        <f>IF(VLOOKUP(D794,Table16[[#All],[Player]:[2024 Card Info]],7,FALSE)&lt;&gt;"",VLOOKUP(D794,Table16[[#All],[Player]:[2024 Card Info]],7,FALSE),"")</f>
        <v>0-3</v>
      </c>
      <c r="D794" s="26" t="s">
        <v>1686</v>
      </c>
      <c r="E794" s="27">
        <v>35814</v>
      </c>
      <c r="F794" s="26" t="s">
        <v>241</v>
      </c>
      <c r="G794" s="26" t="s">
        <v>387</v>
      </c>
      <c r="H794" s="26" t="s">
        <v>220</v>
      </c>
      <c r="I794" s="26" t="s">
        <v>231</v>
      </c>
      <c r="J794" s="18" t="s">
        <v>192</v>
      </c>
      <c r="K794" s="18" t="s">
        <v>109</v>
      </c>
      <c r="L794" s="18" t="s">
        <v>264</v>
      </c>
      <c r="M794" s="26" t="s">
        <v>227</v>
      </c>
      <c r="N794" s="27"/>
      <c r="O794" s="27"/>
      <c r="P794" s="27"/>
      <c r="Q794" s="27"/>
      <c r="R794" s="29"/>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c r="AQ794" s="25"/>
      <c r="AR794" s="25"/>
      <c r="AS794" s="25"/>
      <c r="AT794" s="25"/>
      <c r="AU794" s="25"/>
      <c r="AV794" s="25"/>
      <c r="AW794" s="25"/>
      <c r="AX794" s="25"/>
      <c r="AY794" s="25"/>
      <c r="AZ794" s="25"/>
      <c r="BA794" s="25"/>
      <c r="BB794" s="25"/>
      <c r="BC794" s="25"/>
      <c r="BD794" s="25"/>
      <c r="BE794" s="25"/>
      <c r="BF794" s="25"/>
    </row>
    <row r="795" spans="1:73" x14ac:dyDescent="0.35">
      <c r="A795" s="18" t="s">
        <v>220</v>
      </c>
      <c r="B795" s="18" t="s">
        <v>419</v>
      </c>
      <c r="C795" s="143" t="str">
        <f>IF(VLOOKUP(D795,Table16[[#All],[Player]:[2024 Card Info]],7,FALSE)&lt;&gt;"",VLOOKUP(D795,Table16[[#All],[Player]:[2024 Card Info]],7,FALSE),"")</f>
        <v>0-2</v>
      </c>
      <c r="D795" t="s">
        <v>1682</v>
      </c>
      <c r="E795" s="35">
        <v>35066</v>
      </c>
      <c r="F795" s="36" t="s">
        <v>107</v>
      </c>
      <c r="G795" s="51" t="s">
        <v>932</v>
      </c>
      <c r="H795" s="26" t="s">
        <v>192</v>
      </c>
      <c r="I795" s="26" t="s">
        <v>186</v>
      </c>
      <c r="J795" s="18" t="s">
        <v>211</v>
      </c>
      <c r="K795" s="18" t="s">
        <v>135</v>
      </c>
      <c r="L795" s="18" t="s">
        <v>227</v>
      </c>
      <c r="M795" s="19" t="s">
        <v>186</v>
      </c>
      <c r="N795" s="19" t="s">
        <v>220</v>
      </c>
      <c r="O795" s="19" t="s">
        <v>308</v>
      </c>
      <c r="P795" s="37" t="str">
        <f>IF(ISERROR(VLOOKUP(TRIM(D795),#REF!,8,FALSE())),"",VLOOKUP(TRIM(D795),#REF!,8,FALSE()))</f>
        <v/>
      </c>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c r="AQ795" s="25"/>
      <c r="AR795" s="25"/>
      <c r="AS795" s="25"/>
      <c r="AT795" s="25"/>
      <c r="AU795" s="25"/>
      <c r="AV795" s="25"/>
      <c r="AW795" s="25"/>
      <c r="AX795" s="25"/>
      <c r="AY795" s="25"/>
      <c r="AZ795" s="25"/>
      <c r="BA795" s="25"/>
      <c r="BB795" s="25"/>
      <c r="BC795" s="25"/>
      <c r="BD795" s="25"/>
      <c r="BE795" s="25"/>
      <c r="BF795" s="25"/>
    </row>
    <row r="796" spans="1:73" x14ac:dyDescent="0.35">
      <c r="A796" s="18" t="s">
        <v>177</v>
      </c>
      <c r="B796" s="18" t="s">
        <v>500</v>
      </c>
      <c r="C796" s="143" t="str">
        <f>IF(VLOOKUP(D796,Table16[[#All],[Player]:[2024 Card Info]],7,FALSE)&lt;&gt;"",VLOOKUP(D796,Table16[[#All],[Player]:[2024 Card Info]],7,FALSE),"")</f>
        <v>0-2</v>
      </c>
      <c r="D796" s="25" t="s">
        <v>1687</v>
      </c>
      <c r="E796" s="35">
        <v>35235</v>
      </c>
      <c r="F796" s="36" t="s">
        <v>965</v>
      </c>
      <c r="G796" s="36" t="s">
        <v>210</v>
      </c>
      <c r="H796" s="26" t="s">
        <v>220</v>
      </c>
      <c r="I796" s="26" t="s">
        <v>4284</v>
      </c>
      <c r="J796" s="18" t="s">
        <v>1365</v>
      </c>
      <c r="K796" s="18" t="s">
        <v>172</v>
      </c>
      <c r="L796" s="18" t="s">
        <v>1130</v>
      </c>
      <c r="M796" s="19" t="s">
        <v>1382</v>
      </c>
      <c r="N796" s="19" t="s">
        <v>1688</v>
      </c>
      <c r="O796" s="19" t="s">
        <v>500</v>
      </c>
      <c r="P796" s="37" t="str">
        <f>IF(ISERROR(VLOOKUP(TRIM(D796),#REF!,8,FALSE())),"",VLOOKUP(TRIM(D796),#REF!,8,FALSE()))</f>
        <v/>
      </c>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c r="AQ796" s="25"/>
      <c r="AR796" s="25"/>
      <c r="AS796" s="25"/>
      <c r="AT796" s="25"/>
      <c r="AU796" s="25"/>
      <c r="AV796" s="25"/>
      <c r="AW796" s="25"/>
      <c r="AX796" s="25"/>
      <c r="AY796" s="25"/>
      <c r="AZ796" s="25"/>
      <c r="BA796" s="25"/>
      <c r="BB796" s="25"/>
      <c r="BC796" s="25"/>
      <c r="BD796" s="25"/>
      <c r="BE796" s="25"/>
      <c r="BF796" s="25"/>
      <c r="BG796" s="25"/>
      <c r="BH796" s="25"/>
      <c r="BI796" s="25"/>
      <c r="BJ796" s="25"/>
      <c r="BK796" s="25"/>
      <c r="BL796" s="25"/>
      <c r="BM796" s="25"/>
      <c r="BN796" s="25"/>
      <c r="BO796" s="25"/>
      <c r="BP796" s="25"/>
      <c r="BQ796" s="25"/>
      <c r="BR796" s="25"/>
      <c r="BS796" s="25"/>
      <c r="BT796" s="25"/>
      <c r="BU796" s="25"/>
    </row>
    <row r="797" spans="1:73" s="25" customFormat="1" x14ac:dyDescent="0.35">
      <c r="A797" s="18"/>
      <c r="B797" s="18"/>
      <c r="C797" s="143"/>
      <c r="D797" s="19"/>
      <c r="E797" s="20"/>
      <c r="F797" s="19"/>
      <c r="G797" s="19"/>
      <c r="H797" t="s">
        <v>4284</v>
      </c>
      <c r="I797" t="s">
        <v>4284</v>
      </c>
      <c r="J797" s="18"/>
      <c r="K797" s="18"/>
      <c r="L797" s="18"/>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row>
    <row r="798" spans="1:73" x14ac:dyDescent="0.35">
      <c r="A798" s="18" t="s">
        <v>253</v>
      </c>
      <c r="B798" s="18" t="s">
        <v>3523</v>
      </c>
      <c r="C798" s="143" t="str">
        <f>IF(VLOOKUP(D798,Table16[[#All],[Player]:[2024 Card Info]],7,FALSE)&lt;&gt;"",VLOOKUP(D798,Table16[[#All],[Player]:[2024 Card Info]],7,FALSE),"")</f>
        <v>6-3</v>
      </c>
      <c r="D798" s="19" t="s">
        <v>1703</v>
      </c>
      <c r="E798" s="20">
        <v>35022</v>
      </c>
      <c r="F798" s="19" t="s">
        <v>114</v>
      </c>
      <c r="G798" s="19" t="s">
        <v>303</v>
      </c>
      <c r="H798" s="26" t="s">
        <v>491</v>
      </c>
      <c r="I798" s="26" t="s">
        <v>264</v>
      </c>
      <c r="J798" s="18" t="s">
        <v>242</v>
      </c>
      <c r="K798" s="18" t="s">
        <v>259</v>
      </c>
      <c r="L798" s="18" t="s">
        <v>477</v>
      </c>
      <c r="M798" s="19" t="s">
        <v>208</v>
      </c>
      <c r="N798" s="19" t="s">
        <v>211</v>
      </c>
      <c r="O798" s="19" t="s">
        <v>259</v>
      </c>
      <c r="P798" s="19" t="s">
        <v>1121</v>
      </c>
      <c r="Q798" s="19" t="s">
        <v>284</v>
      </c>
      <c r="R798" s="19" t="s">
        <v>259</v>
      </c>
      <c r="S798" s="19" t="s">
        <v>246</v>
      </c>
      <c r="T798" s="19" t="s">
        <v>258</v>
      </c>
      <c r="U798" s="19" t="s">
        <v>259</v>
      </c>
      <c r="V798" s="19" t="s">
        <v>168</v>
      </c>
      <c r="W798" s="19">
        <v>0</v>
      </c>
      <c r="X798" s="19">
        <v>0</v>
      </c>
      <c r="Y798" s="19">
        <v>0</v>
      </c>
      <c r="Z798" s="19"/>
      <c r="AA798" s="19"/>
      <c r="AB798" s="19"/>
      <c r="AC798" s="19">
        <v>0</v>
      </c>
      <c r="AD798" s="19">
        <v>0</v>
      </c>
      <c r="AE798" s="19">
        <v>0</v>
      </c>
      <c r="AF798" s="19">
        <v>0</v>
      </c>
      <c r="AG798" s="19">
        <v>0</v>
      </c>
      <c r="AH798" s="19">
        <v>0</v>
      </c>
      <c r="AI798" s="19">
        <v>0</v>
      </c>
      <c r="AJ798" s="19">
        <v>0</v>
      </c>
      <c r="AK798" s="19">
        <v>0</v>
      </c>
      <c r="AL798" s="19">
        <v>0</v>
      </c>
      <c r="AM798" s="19">
        <v>0</v>
      </c>
      <c r="AN798" s="19">
        <v>0</v>
      </c>
      <c r="AO798" s="19">
        <v>0</v>
      </c>
      <c r="AP798" s="19">
        <v>0</v>
      </c>
      <c r="AQ798" s="19">
        <v>0</v>
      </c>
      <c r="AR798" s="19">
        <v>0</v>
      </c>
      <c r="AS798" s="19">
        <v>0</v>
      </c>
      <c r="AT798" s="19">
        <v>0</v>
      </c>
      <c r="AU798" s="19"/>
      <c r="AV798" s="19"/>
      <c r="AW798" s="19"/>
      <c r="AX798" s="19"/>
      <c r="AY798" s="19"/>
      <c r="AZ798" s="19"/>
      <c r="BA798" s="19"/>
      <c r="BB798" s="19"/>
      <c r="BC798" s="19"/>
      <c r="BD798" s="19"/>
      <c r="BE798" s="19"/>
      <c r="BF798" s="19"/>
      <c r="BG798" s="25"/>
      <c r="BH798" s="25"/>
      <c r="BI798" s="25"/>
      <c r="BJ798" s="25"/>
      <c r="BK798" s="25"/>
      <c r="BL798" s="25"/>
      <c r="BM798" s="25"/>
      <c r="BN798" s="25"/>
      <c r="BO798" s="25"/>
      <c r="BP798" s="25"/>
      <c r="BQ798" s="25"/>
      <c r="BR798" s="25"/>
      <c r="BS798" s="25"/>
      <c r="BT798" s="25"/>
      <c r="BU798" s="25"/>
    </row>
    <row r="799" spans="1:73" x14ac:dyDescent="0.35">
      <c r="A799" s="18" t="s">
        <v>242</v>
      </c>
      <c r="B799" s="18" t="s">
        <v>860</v>
      </c>
      <c r="C799" s="143" t="str">
        <f>IF(VLOOKUP(D799,Table16[[#All],[Player]:[2024 Card Info]],7,FALSE)&lt;&gt;"",VLOOKUP(D799,Table16[[#All],[Player]:[2024 Card Info]],7,FALSE),"")</f>
        <v>5-9</v>
      </c>
      <c r="D799" s="19" t="s">
        <v>1709</v>
      </c>
      <c r="E799" s="20">
        <v>35624</v>
      </c>
      <c r="F799" s="19" t="s">
        <v>813</v>
      </c>
      <c r="G799" s="19" t="s">
        <v>1489</v>
      </c>
      <c r="H799" s="26" t="s">
        <v>311</v>
      </c>
      <c r="I799" s="26" t="s">
        <v>3369</v>
      </c>
      <c r="J799" s="18" t="s">
        <v>656</v>
      </c>
      <c r="K799" s="18" t="s">
        <v>96</v>
      </c>
      <c r="L799" s="18" t="s">
        <v>1710</v>
      </c>
      <c r="M799" s="19" t="s">
        <v>1711</v>
      </c>
      <c r="N799" s="19" t="s">
        <v>1712</v>
      </c>
      <c r="O799" s="19" t="s">
        <v>860</v>
      </c>
      <c r="P799" s="19" t="s">
        <v>1713</v>
      </c>
      <c r="Q799" s="19" t="s">
        <v>273</v>
      </c>
      <c r="R799" s="19" t="s">
        <v>96</v>
      </c>
      <c r="S799" s="19" t="s">
        <v>627</v>
      </c>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row>
    <row r="800" spans="1:73" x14ac:dyDescent="0.35">
      <c r="A800" s="18" t="s">
        <v>253</v>
      </c>
      <c r="B800" s="18" t="s">
        <v>3519</v>
      </c>
      <c r="C800" s="143" t="str">
        <f>IF(VLOOKUP(D800,Table16[[#All],[Player]:[2024 Card Info]],7,FALSE)&lt;&gt;"",VLOOKUP(D800,Table16[[#All],[Player]:[2024 Card Info]],7,FALSE),"")</f>
        <v>4-8</v>
      </c>
      <c r="D800" s="19" t="s">
        <v>1691</v>
      </c>
      <c r="E800" s="20">
        <v>36053</v>
      </c>
      <c r="F800" s="26" t="s">
        <v>204</v>
      </c>
      <c r="G800" s="30" t="s">
        <v>130</v>
      </c>
      <c r="H800" s="26" t="s">
        <v>273</v>
      </c>
      <c r="I800" s="26" t="s">
        <v>604</v>
      </c>
      <c r="J800" s="18" t="s">
        <v>273</v>
      </c>
      <c r="K800" s="18" t="s">
        <v>131</v>
      </c>
      <c r="L800" s="18" t="s">
        <v>743</v>
      </c>
      <c r="M800" s="19" t="s">
        <v>254</v>
      </c>
      <c r="N800" s="19" t="s">
        <v>273</v>
      </c>
      <c r="O800" s="19" t="s">
        <v>131</v>
      </c>
      <c r="P800" s="30" t="s">
        <v>484</v>
      </c>
      <c r="Q800" s="19"/>
      <c r="R800" s="19"/>
      <c r="S800" s="30"/>
      <c r="T800" s="19"/>
      <c r="U800" s="19"/>
      <c r="V800" s="30"/>
      <c r="W800" s="19"/>
      <c r="X800" s="19"/>
      <c r="Y800" s="30"/>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row>
    <row r="801" spans="1:73" x14ac:dyDescent="0.35">
      <c r="A801" s="18" t="s">
        <v>270</v>
      </c>
      <c r="B801" s="18" t="s">
        <v>500</v>
      </c>
      <c r="C801" s="143" t="str">
        <f>IF(VLOOKUP(D801,Table16[[#All],[Player]:[2024 Card Info]],7,FALSE)&lt;&gt;"",VLOOKUP(D801,Table16[[#All],[Player]:[2024 Card Info]],7,FALSE),"")</f>
        <v>4-3</v>
      </c>
      <c r="D801" s="19" t="s">
        <v>1699</v>
      </c>
      <c r="E801" s="20">
        <v>34729</v>
      </c>
      <c r="F801" s="19" t="s">
        <v>425</v>
      </c>
      <c r="G801" s="19" t="s">
        <v>337</v>
      </c>
      <c r="H801" s="26" t="s">
        <v>610</v>
      </c>
      <c r="I801" s="26" t="s">
        <v>260</v>
      </c>
      <c r="J801" s="18" t="s">
        <v>250</v>
      </c>
      <c r="K801" s="18" t="s">
        <v>172</v>
      </c>
      <c r="L801" s="18" t="s">
        <v>186</v>
      </c>
      <c r="M801" s="19" t="s">
        <v>264</v>
      </c>
      <c r="N801" s="19" t="s">
        <v>1395</v>
      </c>
      <c r="O801" s="19" t="s">
        <v>500</v>
      </c>
      <c r="P801" s="19" t="s">
        <v>1700</v>
      </c>
      <c r="Q801" s="19" t="s">
        <v>273</v>
      </c>
      <c r="R801" s="19" t="s">
        <v>172</v>
      </c>
      <c r="S801" s="19" t="s">
        <v>231</v>
      </c>
      <c r="T801" s="19" t="s">
        <v>250</v>
      </c>
      <c r="U801" s="19" t="s">
        <v>172</v>
      </c>
      <c r="V801" s="19" t="s">
        <v>264</v>
      </c>
      <c r="W801" s="19">
        <v>0</v>
      </c>
      <c r="X801" s="19">
        <v>0</v>
      </c>
      <c r="Y801" s="19">
        <v>0</v>
      </c>
      <c r="Z801" s="19"/>
      <c r="AA801" s="19"/>
      <c r="AB801" s="19"/>
      <c r="AC801" s="19">
        <v>0</v>
      </c>
      <c r="AD801" s="19">
        <v>0</v>
      </c>
      <c r="AE801" s="19">
        <v>0</v>
      </c>
      <c r="AF801" s="19">
        <v>0</v>
      </c>
      <c r="AG801" s="19">
        <v>0</v>
      </c>
      <c r="AH801" s="19">
        <v>0</v>
      </c>
      <c r="AI801" s="19">
        <v>0</v>
      </c>
      <c r="AJ801" s="19">
        <v>0</v>
      </c>
      <c r="AK801" s="19">
        <v>0</v>
      </c>
      <c r="AL801" s="19">
        <v>0</v>
      </c>
      <c r="AM801" s="19">
        <v>0</v>
      </c>
      <c r="AN801" s="19">
        <v>0</v>
      </c>
      <c r="AO801" s="19">
        <v>0</v>
      </c>
      <c r="AP801" s="19">
        <v>0</v>
      </c>
      <c r="AQ801" s="19">
        <v>0</v>
      </c>
      <c r="AR801" s="19">
        <v>0</v>
      </c>
      <c r="AS801" s="19">
        <v>0</v>
      </c>
      <c r="AT801" s="19">
        <v>0</v>
      </c>
      <c r="AU801" s="19"/>
      <c r="AV801" s="19"/>
      <c r="AW801" s="19"/>
      <c r="AX801" s="19"/>
      <c r="AY801" s="19"/>
      <c r="AZ801" s="19"/>
      <c r="BA801" s="19"/>
      <c r="BB801" s="19"/>
      <c r="BC801" s="19"/>
      <c r="BD801" s="19"/>
      <c r="BE801" s="19"/>
      <c r="BF801" s="19"/>
      <c r="BG801" s="25"/>
      <c r="BH801" s="25"/>
      <c r="BI801" s="25"/>
      <c r="BJ801" s="25"/>
      <c r="BK801" s="25"/>
      <c r="BL801" s="25"/>
      <c r="BM801" s="25"/>
      <c r="BN801" s="25"/>
      <c r="BO801" s="25"/>
      <c r="BP801" s="25"/>
      <c r="BQ801" s="25"/>
      <c r="BR801" s="25"/>
      <c r="BS801" s="25"/>
      <c r="BT801" s="25"/>
      <c r="BU801" s="25"/>
    </row>
    <row r="802" spans="1:73" x14ac:dyDescent="0.35">
      <c r="A802" s="18" t="s">
        <v>1395</v>
      </c>
      <c r="B802" s="18" t="s">
        <v>860</v>
      </c>
      <c r="C802" s="143" t="str">
        <f>IF(VLOOKUP(D802,Table16[[#All],[Player]:[2024 Card Info]],7,FALSE)&lt;&gt;"",VLOOKUP(D802,Table16[[#All],[Player]:[2024 Card Info]],7,FALSE),"")</f>
        <v>4/0-3</v>
      </c>
      <c r="D802" s="19" t="s">
        <v>1693</v>
      </c>
      <c r="E802" s="20">
        <v>34288</v>
      </c>
      <c r="F802" s="19" t="s">
        <v>1694</v>
      </c>
      <c r="G802" s="19" t="s">
        <v>1280</v>
      </c>
      <c r="H802" s="26" t="s">
        <v>284</v>
      </c>
      <c r="I802" s="26" t="s">
        <v>178</v>
      </c>
      <c r="J802" s="18" t="s">
        <v>284</v>
      </c>
      <c r="K802" s="18" t="s">
        <v>252</v>
      </c>
      <c r="L802" s="18" t="s">
        <v>472</v>
      </c>
      <c r="M802" s="19" t="s">
        <v>1695</v>
      </c>
      <c r="N802" s="19" t="s">
        <v>242</v>
      </c>
      <c r="O802" s="19" t="s">
        <v>318</v>
      </c>
      <c r="P802" s="19" t="s">
        <v>445</v>
      </c>
      <c r="Q802" s="19" t="s">
        <v>242</v>
      </c>
      <c r="R802" s="19" t="s">
        <v>252</v>
      </c>
      <c r="S802" s="19" t="s">
        <v>595</v>
      </c>
      <c r="T802" s="19" t="s">
        <v>253</v>
      </c>
      <c r="U802" s="19" t="s">
        <v>252</v>
      </c>
      <c r="V802" s="19" t="s">
        <v>191</v>
      </c>
      <c r="W802" s="19" t="s">
        <v>861</v>
      </c>
      <c r="X802" s="19">
        <v>0</v>
      </c>
      <c r="Y802" s="19">
        <v>0</v>
      </c>
      <c r="Z802" s="19" t="s">
        <v>273</v>
      </c>
      <c r="AA802" s="19" t="s">
        <v>252</v>
      </c>
      <c r="AB802" s="19" t="s">
        <v>264</v>
      </c>
      <c r="AC802" s="19" t="s">
        <v>273</v>
      </c>
      <c r="AD802" s="19" t="s">
        <v>252</v>
      </c>
      <c r="AE802" s="19" t="s">
        <v>264</v>
      </c>
      <c r="AF802" s="19" t="s">
        <v>273</v>
      </c>
      <c r="AG802" s="19" t="s">
        <v>252</v>
      </c>
      <c r="AH802" s="19" t="s">
        <v>264</v>
      </c>
      <c r="AI802" s="19">
        <v>0</v>
      </c>
      <c r="AJ802" s="19">
        <v>0</v>
      </c>
      <c r="AK802" s="19">
        <v>0</v>
      </c>
      <c r="AL802" s="19">
        <v>0</v>
      </c>
      <c r="AM802" s="19">
        <v>0</v>
      </c>
      <c r="AN802" s="19">
        <v>0</v>
      </c>
      <c r="AO802" s="19">
        <v>0</v>
      </c>
      <c r="AP802" s="19">
        <v>0</v>
      </c>
      <c r="AQ802" s="19">
        <v>0</v>
      </c>
      <c r="AR802" s="19">
        <v>0</v>
      </c>
      <c r="AS802" s="19">
        <v>0</v>
      </c>
      <c r="AT802" s="19">
        <v>0</v>
      </c>
      <c r="AU802" s="19"/>
      <c r="AV802" s="19"/>
      <c r="AW802" s="19"/>
      <c r="AX802" s="19"/>
      <c r="AY802" s="19"/>
      <c r="AZ802" s="19"/>
      <c r="BA802" s="19"/>
      <c r="BB802" s="19"/>
      <c r="BC802" s="19"/>
      <c r="BD802" s="19"/>
      <c r="BE802" s="19"/>
      <c r="BF802" s="19"/>
    </row>
    <row r="803" spans="1:73" x14ac:dyDescent="0.35">
      <c r="A803" t="s">
        <v>3563</v>
      </c>
      <c r="B803" t="s">
        <v>916</v>
      </c>
      <c r="C803" s="143" t="str">
        <f>IF(VLOOKUP(D803,Table16[[#All],[Player]:[2024 Card Info]],7,FALSE)&lt;&gt;"",VLOOKUP(D803,Table16[[#All],[Player]:[2024 Card Info]],7,FALSE),"")</f>
        <v>4/0-0</v>
      </c>
      <c r="D803" t="s">
        <v>3270</v>
      </c>
      <c r="E803" s="40">
        <v>35865</v>
      </c>
      <c r="F803" t="s">
        <v>279</v>
      </c>
      <c r="G803" s="102" t="s">
        <v>5154</v>
      </c>
      <c r="H803" t="str">
        <f>IF(ISBLANK(VLOOKUP(TRIM(D803),ALL_SOMIFA!$A$1:$V$2737,8,FALSE)),"",IF(ISERROR(VLOOKUP(TRIM(D803),ALL_SOMIFA!$A$1:$V$2737,8,FALSE))," ",VLOOKUP(TRIM(D803),ALL_SOMIFA!$A$1:$V$2737,8,FALSE)))</f>
        <v>DT/DE</v>
      </c>
      <c r="I803" t="str">
        <f>IF(ISBLANK(VLOOKUP(TRIM(D803),ALL_SOMIFA!$A$1:$V$2737,9,FALSE)),"",IF(ISERROR(VLOOKUP(TRIM(D803),ALL_SOMIFA!$A$1:$V$2737,9,FALSE))," ",VLOOKUP(TRIM(D803),ALL_SOMIFA!$A$1:$V$2737,9,FALSE)))</f>
        <v>DEN</v>
      </c>
      <c r="J803" t="str">
        <f>IF(ISBLANK(VLOOKUP(TRIM(D803),ALL_SOMIFA!$A$1:$V$2737,10,FALSE)),"",IF(ISERROR(VLOOKUP(TRIM(D803),ALL_SOMIFA!$A$1:$V$2737,10,FALSE))," ",VLOOKUP(TRIM(D803),ALL_SOMIFA!$A$1:$V$2737,10,FALSE)))</f>
        <v>0-2</v>
      </c>
      <c r="K803" t="str">
        <f>IF(ISBLANK(VLOOKUP(TRIM(D803),ALL_SOMIFA!$A$1:$V$2737,11,FALSE)),"",IF(ISERROR(VLOOKUP(TRIM(D803),ALL_SOMIFA!$A$1:$V$2737,11,FALSE))," ",VLOOKUP(TRIM(D803),ALL_SOMIFA!$A$1:$V$2737,11,FALSE)))</f>
        <v/>
      </c>
      <c r="L803" t="str">
        <f>IF(ISBLANK(VLOOKUP(TRIM(D803),ALL_SOMIFA!$A$1:$V$2737,12,FALSE)),"",IF(ISERROR(VLOOKUP(TRIM(D803),ALL_SOMIFA!$A$1:$V$2737,12,FALSE))," ",VLOOKUP(TRIM(D803),ALL_SOMIFA!$A$1:$V$2737,12,FALSE)))</f>
        <v/>
      </c>
      <c r="M803" t="str">
        <f>IF(ISBLANK(VLOOKUP(TRIM(D803),ALL_SOMIFA!$A$1:$V$2737,13,FALSE)),"",IF(ISERROR(VLOOKUP(TRIM(D803),ALL_SOMIFA!$A$1:$V$2737,13,FALSE))," ",VLOOKUP(TRIM(D803),ALL_SOMIFA!$A$1:$V$2737,13,FALSE)))</f>
        <v/>
      </c>
      <c r="N803" t="str">
        <f>IF(ISBLANK(VLOOKUP(TRIM(D803),ALL_SOMIFA!$A$1:$V$2737,14,FALSE)),"",IF(ISERROR(VLOOKUP(TRIM(D803),ALL_SOMIFA!$A$1:$V$2737,14,FALSE))," ",VLOOKUP(TRIM(D803),ALL_SOMIFA!$A$1:$V$2737,14,FALSE)))</f>
        <v/>
      </c>
      <c r="O803" t="str">
        <f>IF(ISBLANK(VLOOKUP(TRIM(D803),ALL_SOMIFA!$A$1:$V$2737,15,FALSE)),"",IF(ISERROR(VLOOKUP(TRIM(D803),ALL_SOMIFA!$A$1:$V$2737,15,FALSE))," ",VLOOKUP(TRIM(D803),ALL_SOMIFA!$A$1:$V$2737,15,FALSE)))</f>
        <v/>
      </c>
      <c r="P803" t="str">
        <f>IF(ISBLANK(VLOOKUP(TRIM(D803),ALL_SOMIFA!$A$1:$V$2737,16,FALSE)),"",IF(ISERROR(VLOOKUP(TRIM(D803),ALL_SOMIFA!$A$1:$V$2737,16,FALSE))," ",VLOOKUP(TRIM(D803),ALL_SOMIFA!$A$1:$V$2737,16,FALSE)))</f>
        <v/>
      </c>
      <c r="Q803" t="str">
        <f>IF(ISBLANK(VLOOKUP(TRIM(D803),ALL_SOMIFA!$A$1:$V$2737,17,FALSE)),"",IF(ISERROR(VLOOKUP(TRIM(D803),ALL_SOMIFA!$A$1:$V$2737,17,FALSE))," ",VLOOKUP(TRIM(D803),ALL_SOMIFA!$A$1:$V$2737,17,FALSE)))</f>
        <v/>
      </c>
      <c r="R803" t="str">
        <f>IF(ISBLANK(VLOOKUP(TRIM(D803),ALL_SOMIFA!$A$1:$V$2737,18,FALSE)),"",IF(ISERROR(VLOOKUP(TRIM(D803),ALL_SOMIFA!$A$1:$V$2737,18,FALSE))," ",VLOOKUP(TRIM(D803),ALL_SOMIFA!$A$1:$V$2737,18,FALSE)))</f>
        <v/>
      </c>
      <c r="S803" t="str">
        <f>IF(ISBLANK(VLOOKUP(TRIM(D803),ALL_SOMIFA!$A$1:$V$2737,19,FALSE)),"",IF(ISERROR(VLOOKUP(TRIM(D803),ALL_SOMIFA!$A$1:$V$2737,19,FALSE))," ",VLOOKUP(TRIM(D803),ALL_SOMIFA!$A$1:$V$2737,19,FALSE)))</f>
        <v/>
      </c>
      <c r="T803" t="str">
        <f>IF(ISBLANK(VLOOKUP(TRIM(D803),ALL_SOMIFA!$A$1:$V$2737,20,FALSE)),"",IF(ISERROR(VLOOKUP(TRIM(D803),ALL_SOMIFA!$A$1:$V$2737,20,FALSE))," ",VLOOKUP(TRIM(D803),ALL_SOMIFA!$A$1:$V$2737,20,FALSE)))</f>
        <v/>
      </c>
      <c r="U803" t="str">
        <f>IF(ISBLANK(VLOOKUP(TRIM(D803),ALL_SOMIFA!$A$1:$V$2737,21,FALSE)),"",IF(ISERROR(VLOOKUP(TRIM(D803),ALL_SOMIFA!$A$1:$V$2737,21,FALSE))," ",VLOOKUP(TRIM(D803),ALL_SOMIFA!$A$1:$V$2737,21,FALSE)))</f>
        <v/>
      </c>
      <c r="V803" t="str">
        <f>IF(ISBLANK(VLOOKUP(TRIM(D803),ALL_SOMIFA!$A$1:$V$2737,22,FALSE)),"",IF(ISERROR(VLOOKUP(TRIM(D803),ALL_SOMIFA!$A$1:$V$2737,22,FALSE))," ",VLOOKUP(TRIM(D803),ALL_SOMIFA!$A$1:$V$2737,22,FALSE)))</f>
        <v/>
      </c>
    </row>
    <row r="804" spans="1:73" x14ac:dyDescent="0.35">
      <c r="A804" t="s">
        <v>3563</v>
      </c>
      <c r="B804" t="s">
        <v>3527</v>
      </c>
      <c r="C804" s="143" t="str">
        <f>IF(VLOOKUP(D804,Table16[[#All],[Player]:[2024 Card Info]],7,FALSE)&lt;&gt;"",VLOOKUP(D804,Table16[[#All],[Player]:[2024 Card Info]],7,FALSE),"")</f>
        <v>4/0-0</v>
      </c>
      <c r="D804" t="s">
        <v>3657</v>
      </c>
      <c r="E804" s="40">
        <v>35462</v>
      </c>
      <c r="F804" t="s">
        <v>3949</v>
      </c>
      <c r="G804" t="s">
        <v>5377</v>
      </c>
      <c r="H804" t="str">
        <f>IF(ISBLANK(VLOOKUP(TRIM(D804),ALL_SOMIFA!$A$1:$V$2737,8,FALSE)),"",IF(ISERROR(VLOOKUP(TRIM(D804),ALL_SOMIFA!$A$1:$V$2737,8,FALSE))," ",VLOOKUP(TRIM(D804),ALL_SOMIFA!$A$1:$V$2737,8,FALSE)))</f>
        <v/>
      </c>
      <c r="I804" t="str">
        <f>IF(ISBLANK(VLOOKUP(TRIM(D804),ALL_SOMIFA!$A$1:$V$2737,9,FALSE)),"",IF(ISERROR(VLOOKUP(TRIM(D804),ALL_SOMIFA!$A$1:$V$2737,9,FALSE))," ",VLOOKUP(TRIM(D804),ALL_SOMIFA!$A$1:$V$2737,9,FALSE)))</f>
        <v/>
      </c>
      <c r="J804" t="str">
        <f>IF(ISBLANK(VLOOKUP(TRIM(D804),ALL_SOMIFA!$A$1:$V$2737,10,FALSE)),"",IF(ISERROR(VLOOKUP(TRIM(D804),ALL_SOMIFA!$A$1:$V$2737,10,FALSE))," ",VLOOKUP(TRIM(D804),ALL_SOMIFA!$A$1:$V$2737,10,FALSE)))</f>
        <v/>
      </c>
      <c r="K804" t="str">
        <f>IF(ISBLANK(VLOOKUP(TRIM(D804),ALL_SOMIFA!$A$1:$V$2737,11,FALSE)),"",IF(ISERROR(VLOOKUP(TRIM(D804),ALL_SOMIFA!$A$1:$V$2737,11,FALSE))," ",VLOOKUP(TRIM(D804),ALL_SOMIFA!$A$1:$V$2737,11,FALSE)))</f>
        <v/>
      </c>
      <c r="L804" t="str">
        <f>IF(ISBLANK(VLOOKUP(TRIM(D804),ALL_SOMIFA!$A$1:$V$2737,12,FALSE)),"",IF(ISERROR(VLOOKUP(TRIM(D804),ALL_SOMIFA!$A$1:$V$2737,12,FALSE))," ",VLOOKUP(TRIM(D804),ALL_SOMIFA!$A$1:$V$2737,12,FALSE)))</f>
        <v/>
      </c>
      <c r="M804" t="str">
        <f>IF(ISBLANK(VLOOKUP(TRIM(D804),ALL_SOMIFA!$A$1:$V$2737,13,FALSE)),"",IF(ISERROR(VLOOKUP(TRIM(D804),ALL_SOMIFA!$A$1:$V$2737,13,FALSE))," ",VLOOKUP(TRIM(D804),ALL_SOMIFA!$A$1:$V$2737,13,FALSE)))</f>
        <v/>
      </c>
      <c r="N804" t="str">
        <f>IF(ISBLANK(VLOOKUP(TRIM(D804),ALL_SOMIFA!$A$1:$V$2737,14,FALSE)),"",IF(ISERROR(VLOOKUP(TRIM(D804),ALL_SOMIFA!$A$1:$V$2737,14,FALSE))," ",VLOOKUP(TRIM(D804),ALL_SOMIFA!$A$1:$V$2737,14,FALSE)))</f>
        <v>LB</v>
      </c>
      <c r="O804" t="str">
        <f>IF(ISBLANK(VLOOKUP(TRIM(D804),ALL_SOMIFA!$A$1:$V$2737,15,FALSE)),"",IF(ISERROR(VLOOKUP(TRIM(D804),ALL_SOMIFA!$A$1:$V$2737,15,FALSE))," ",VLOOKUP(TRIM(D804),ALL_SOMIFA!$A$1:$V$2737,15,FALSE)))</f>
        <v>CHI</v>
      </c>
      <c r="P804" t="str">
        <f>IF(ISBLANK(VLOOKUP(TRIM(D804),ALL_SOMIFA!$A$1:$V$2737,16,FALSE)),"",IF(ISERROR(VLOOKUP(TRIM(D804),ALL_SOMIFA!$A$1:$V$2737,16,FALSE))," ",VLOOKUP(TRIM(D804),ALL_SOMIFA!$A$1:$V$2737,16,FALSE)))</f>
        <v>00-0</v>
      </c>
      <c r="Q804" t="str">
        <f>IF(ISBLANK(VLOOKUP(TRIM(D804),ALL_SOMIFA!$A$1:$V$2737,17,FALSE)),"",IF(ISERROR(VLOOKUP(TRIM(D804),ALL_SOMIFA!$A$1:$V$2737,17,FALSE))," ",VLOOKUP(TRIM(D804),ALL_SOMIFA!$A$1:$V$2737,17,FALSE)))</f>
        <v/>
      </c>
      <c r="R804" t="str">
        <f>IF(ISBLANK(VLOOKUP(TRIM(D804),ALL_SOMIFA!$A$1:$V$2737,18,FALSE)),"",IF(ISERROR(VLOOKUP(TRIM(D804),ALL_SOMIFA!$A$1:$V$2737,18,FALSE))," ",VLOOKUP(TRIM(D804),ALL_SOMIFA!$A$1:$V$2737,18,FALSE)))</f>
        <v/>
      </c>
      <c r="S804" t="str">
        <f>IF(ISBLANK(VLOOKUP(TRIM(D804),ALL_SOMIFA!$A$1:$V$2737,19,FALSE)),"",IF(ISERROR(VLOOKUP(TRIM(D804),ALL_SOMIFA!$A$1:$V$2737,19,FALSE))," ",VLOOKUP(TRIM(D804),ALL_SOMIFA!$A$1:$V$2737,19,FALSE)))</f>
        <v/>
      </c>
      <c r="T804" t="str">
        <f>IF(ISBLANK(VLOOKUP(TRIM(D804),ALL_SOMIFA!$A$1:$V$2737,20,FALSE)),"",IF(ISERROR(VLOOKUP(TRIM(D804),ALL_SOMIFA!$A$1:$V$2737,20,FALSE))," ",VLOOKUP(TRIM(D804),ALL_SOMIFA!$A$1:$V$2737,20,FALSE)))</f>
        <v/>
      </c>
      <c r="U804" t="str">
        <f>IF(ISBLANK(VLOOKUP(TRIM(D804),ALL_SOMIFA!$A$1:$V$2737,21,FALSE)),"",IF(ISERROR(VLOOKUP(TRIM(D804),ALL_SOMIFA!$A$1:$V$2737,21,FALSE))," ",VLOOKUP(TRIM(D804),ALL_SOMIFA!$A$1:$V$2737,21,FALSE)))</f>
        <v/>
      </c>
      <c r="V804" t="str">
        <f>IF(ISBLANK(VLOOKUP(TRIM(D804),ALL_SOMIFA!$A$1:$V$2737,22,FALSE)),"",IF(ISERROR(VLOOKUP(TRIM(D804),ALL_SOMIFA!$A$1:$V$2737,22,FALSE))," ",VLOOKUP(TRIM(D804),ALL_SOMIFA!$A$1:$V$2737,22,FALSE)))</f>
        <v/>
      </c>
    </row>
    <row r="805" spans="1:73" s="25" customFormat="1" x14ac:dyDescent="0.35">
      <c r="A805" s="18" t="s">
        <v>205</v>
      </c>
      <c r="B805" s="18" t="s">
        <v>318</v>
      </c>
      <c r="C805" s="143" t="str">
        <f>IF(VLOOKUP(D805,Table16[[#All],[Player]:[2024 Card Info]],7,FALSE)&lt;&gt;"",VLOOKUP(D805,Table16[[#All],[Player]:[2024 Card Info]],7,FALSE),"")</f>
        <v>0-7</v>
      </c>
      <c r="D805" s="19" t="s">
        <v>1696</v>
      </c>
      <c r="E805" s="20">
        <v>34797</v>
      </c>
      <c r="F805" s="19" t="s">
        <v>443</v>
      </c>
      <c r="G805" s="19" t="s">
        <v>1697</v>
      </c>
      <c r="H805" s="26" t="s">
        <v>273</v>
      </c>
      <c r="I805" s="26" t="s">
        <v>743</v>
      </c>
      <c r="J805" s="18" t="s">
        <v>284</v>
      </c>
      <c r="K805" s="18" t="s">
        <v>235</v>
      </c>
      <c r="L805" s="18" t="s">
        <v>260</v>
      </c>
      <c r="M805" s="19" t="s">
        <v>254</v>
      </c>
      <c r="N805" s="19" t="s">
        <v>205</v>
      </c>
      <c r="O805" s="19" t="s">
        <v>471</v>
      </c>
      <c r="P805" s="19" t="s">
        <v>492</v>
      </c>
      <c r="Q805" s="19" t="s">
        <v>491</v>
      </c>
      <c r="R805" s="19" t="s">
        <v>142</v>
      </c>
      <c r="S805" s="19" t="s">
        <v>201</v>
      </c>
      <c r="T805" s="19" t="s">
        <v>284</v>
      </c>
      <c r="U805" s="19" t="s">
        <v>142</v>
      </c>
      <c r="V805" s="19" t="s">
        <v>254</v>
      </c>
      <c r="W805" s="19" t="s">
        <v>491</v>
      </c>
      <c r="X805" s="19" t="s">
        <v>142</v>
      </c>
      <c r="Y805" s="19" t="s">
        <v>264</v>
      </c>
      <c r="Z805" s="19" t="s">
        <v>258</v>
      </c>
      <c r="AA805" s="19" t="s">
        <v>142</v>
      </c>
      <c r="AB805" s="19" t="s">
        <v>260</v>
      </c>
      <c r="AC805" s="19">
        <v>0</v>
      </c>
      <c r="AD805" s="19">
        <v>0</v>
      </c>
      <c r="AE805" s="19">
        <v>0</v>
      </c>
      <c r="AF805" s="19">
        <v>0</v>
      </c>
      <c r="AG805" s="19">
        <v>0</v>
      </c>
      <c r="AH805" s="19">
        <v>0</v>
      </c>
      <c r="AI805" s="19">
        <v>0</v>
      </c>
      <c r="AJ805" s="19">
        <v>0</v>
      </c>
      <c r="AK805" s="19">
        <v>0</v>
      </c>
      <c r="AL805" s="19">
        <v>0</v>
      </c>
      <c r="AM805" s="19">
        <v>0</v>
      </c>
      <c r="AN805" s="19">
        <v>0</v>
      </c>
      <c r="AO805" s="19">
        <v>0</v>
      </c>
      <c r="AP805" s="19">
        <v>0</v>
      </c>
      <c r="AQ805" s="19">
        <v>0</v>
      </c>
      <c r="AR805" s="19">
        <v>0</v>
      </c>
      <c r="AS805" s="19">
        <v>0</v>
      </c>
      <c r="AT805" s="19">
        <v>0</v>
      </c>
      <c r="AU805" s="19"/>
      <c r="AV805" s="19"/>
      <c r="AW805" s="19"/>
      <c r="AX805" s="19"/>
      <c r="AY805" s="19"/>
      <c r="AZ805" s="19"/>
      <c r="BA805" s="19"/>
      <c r="BB805" s="19"/>
      <c r="BC805" s="19"/>
      <c r="BD805" s="19"/>
      <c r="BE805" s="19"/>
      <c r="BF805" s="19"/>
      <c r="BG805"/>
      <c r="BH805"/>
      <c r="BI805"/>
      <c r="BJ805"/>
      <c r="BK805"/>
      <c r="BL805"/>
      <c r="BM805"/>
      <c r="BN805"/>
      <c r="BO805"/>
      <c r="BP805"/>
      <c r="BQ805"/>
      <c r="BR805"/>
      <c r="BS805"/>
      <c r="BT805"/>
      <c r="BU805"/>
    </row>
    <row r="806" spans="1:73" ht="12.75" customHeight="1" x14ac:dyDescent="0.35">
      <c r="A806" s="18" t="s">
        <v>220</v>
      </c>
      <c r="B806" s="18" t="s">
        <v>3523</v>
      </c>
      <c r="C806" s="143" t="str">
        <f>IF(VLOOKUP(D806,Table16[[#All],[Player]:[2024 Card Info]],7,FALSE)&lt;&gt;"",VLOOKUP(D806,Table16[[#All],[Player]:[2024 Card Info]],7,FALSE),"")</f>
        <v>0-1</v>
      </c>
      <c r="D806" s="19" t="s">
        <v>1702</v>
      </c>
      <c r="E806" s="20">
        <v>35489</v>
      </c>
      <c r="F806" s="26" t="s">
        <v>107</v>
      </c>
      <c r="G806" s="30" t="s">
        <v>218</v>
      </c>
      <c r="H806" s="26" t="s">
        <v>253</v>
      </c>
      <c r="I806" s="26" t="s">
        <v>264</v>
      </c>
      <c r="J806" s="18" t="s">
        <v>243</v>
      </c>
      <c r="K806" s="18" t="s">
        <v>268</v>
      </c>
      <c r="L806" s="18" t="s">
        <v>246</v>
      </c>
      <c r="M806" s="19" t="s">
        <v>168</v>
      </c>
      <c r="N806" s="19" t="s">
        <v>250</v>
      </c>
      <c r="O806" s="19" t="s">
        <v>268</v>
      </c>
      <c r="P806" s="30" t="s">
        <v>231</v>
      </c>
      <c r="Q806" s="19"/>
      <c r="R806" s="19"/>
      <c r="S806" s="30"/>
      <c r="T806" s="19"/>
      <c r="U806" s="19"/>
      <c r="V806" s="30"/>
      <c r="W806" s="19"/>
      <c r="X806" s="19"/>
      <c r="Y806" s="30"/>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25"/>
      <c r="BH806" s="25"/>
      <c r="BI806" s="25"/>
      <c r="BJ806" s="25"/>
      <c r="BK806" s="25"/>
      <c r="BL806" s="25"/>
      <c r="BM806" s="25"/>
      <c r="BN806" s="25"/>
      <c r="BO806" s="25"/>
      <c r="BP806" s="25"/>
      <c r="BQ806" s="25"/>
      <c r="BR806" s="25"/>
      <c r="BS806" s="25"/>
      <c r="BT806" s="25"/>
      <c r="BU806" s="25"/>
    </row>
    <row r="807" spans="1:73" s="25" customFormat="1" ht="12.75" customHeight="1" x14ac:dyDescent="0.35">
      <c r="A807" s="18" t="s">
        <v>3563</v>
      </c>
      <c r="B807" s="18" t="s">
        <v>403</v>
      </c>
      <c r="C807" s="143" t="str">
        <f>IF(VLOOKUP(D807,Table16[[#All],[Player]:[2024 Card Info]],7,FALSE)&lt;&gt;"",VLOOKUP(D807,Table16[[#All],[Player]:[2024 Card Info]],7,FALSE),"")</f>
        <v>0/0-2</v>
      </c>
      <c r="D807" s="26" t="s">
        <v>1692</v>
      </c>
      <c r="E807" s="27">
        <v>36369</v>
      </c>
      <c r="F807" s="26" t="s">
        <v>241</v>
      </c>
      <c r="G807" s="26" t="s">
        <v>241</v>
      </c>
      <c r="H807" s="26" t="s">
        <v>258</v>
      </c>
      <c r="I807" s="26" t="s">
        <v>604</v>
      </c>
      <c r="J807" s="18" t="s">
        <v>250</v>
      </c>
      <c r="K807" s="18" t="s">
        <v>85</v>
      </c>
      <c r="L807" s="18" t="s">
        <v>264</v>
      </c>
      <c r="M807" s="26" t="s">
        <v>264</v>
      </c>
      <c r="N807" s="27"/>
      <c r="O807" s="27"/>
      <c r="P807" s="27"/>
      <c r="Q807" s="27"/>
      <c r="R807" s="29"/>
      <c r="BG807"/>
      <c r="BH807"/>
      <c r="BI807"/>
      <c r="BJ807"/>
      <c r="BK807"/>
      <c r="BL807"/>
      <c r="BM807"/>
      <c r="BN807"/>
      <c r="BO807"/>
      <c r="BP807"/>
      <c r="BQ807"/>
      <c r="BR807"/>
      <c r="BS807"/>
      <c r="BT807"/>
      <c r="BU807"/>
    </row>
    <row r="808" spans="1:73" s="25" customFormat="1" x14ac:dyDescent="0.35">
      <c r="A808" s="18" t="s">
        <v>169</v>
      </c>
      <c r="B808" s="18"/>
      <c r="C808" s="143"/>
      <c r="D808" s="22" t="s">
        <v>1698</v>
      </c>
      <c r="E808" s="23">
        <v>36774</v>
      </c>
      <c r="F808" s="24" t="s">
        <v>171</v>
      </c>
      <c r="G808" s="22" t="s">
        <v>769</v>
      </c>
      <c r="H808" t="s">
        <v>258</v>
      </c>
      <c r="I808" t="s">
        <v>743</v>
      </c>
      <c r="J808" s="18" t="s">
        <v>273</v>
      </c>
      <c r="K808" s="18" t="s">
        <v>460</v>
      </c>
      <c r="L808" s="18" t="s">
        <v>231</v>
      </c>
    </row>
    <row r="809" spans="1:73" x14ac:dyDescent="0.35">
      <c r="A809" s="18"/>
      <c r="B809" s="18"/>
      <c r="C809" s="143"/>
      <c r="D809" s="19"/>
      <c r="E809" s="20"/>
      <c r="F809" s="19"/>
      <c r="G809" s="19"/>
      <c r="H809" t="s">
        <v>4284</v>
      </c>
      <c r="I809" t="s">
        <v>4284</v>
      </c>
      <c r="J809" s="18"/>
      <c r="K809" s="18"/>
      <c r="L809" s="18"/>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row>
    <row r="810" spans="1:73" x14ac:dyDescent="0.35">
      <c r="A810" t="s">
        <v>276</v>
      </c>
      <c r="B810" t="s">
        <v>3522</v>
      </c>
      <c r="C810" s="143" t="str">
        <f>IF(VLOOKUP(D810,Table16[[#All],[Player]:[2024 Card Info]],7,FALSE)&lt;&gt;"",VLOOKUP(D810,Table16[[#All],[Player]:[2024 Card Info]],7,FALSE),"")</f>
        <v>54-0</v>
      </c>
      <c r="D810" t="s">
        <v>3650</v>
      </c>
      <c r="E810" s="40">
        <v>34065</v>
      </c>
      <c r="F810" t="s">
        <v>454</v>
      </c>
      <c r="H810" t="str">
        <f>IF(ISBLANK(VLOOKUP(TRIM(D810),ALL_SOMIFA!$A$1:$V$2737,8,FALSE)),"",IF(ISERROR(VLOOKUP(TRIM(D810),ALL_SOMIFA!$A$1:$V$2737,8,FALSE))," ",VLOOKUP(TRIM(D810),ALL_SOMIFA!$A$1:$V$2737,8,FALSE)))</f>
        <v/>
      </c>
      <c r="I810" t="str">
        <f>IF(ISBLANK(VLOOKUP(TRIM(D810),ALL_SOMIFA!$A$1:$V$2737,9,FALSE)),"",IF(ISERROR(VLOOKUP(TRIM(D810),ALL_SOMIFA!$A$1:$V$2737,9,FALSE))," ",VLOOKUP(TRIM(D810),ALL_SOMIFA!$A$1:$V$2737,9,FALSE)))</f>
        <v/>
      </c>
      <c r="J810" t="str">
        <f>IF(ISBLANK(VLOOKUP(TRIM(D810),ALL_SOMIFA!$A$1:$V$2737,10,FALSE)),"",IF(ISERROR(VLOOKUP(TRIM(D810),ALL_SOMIFA!$A$1:$V$2737,10,FALSE))," ",VLOOKUP(TRIM(D810),ALL_SOMIFA!$A$1:$V$2737,10,FALSE)))</f>
        <v/>
      </c>
      <c r="K810" t="str">
        <f>IF(ISBLANK(VLOOKUP(TRIM(D810),ALL_SOMIFA!$A$1:$V$2737,11,FALSE)),"",IF(ISERROR(VLOOKUP(TRIM(D810),ALL_SOMIFA!$A$1:$V$2737,11,FALSE))," ",VLOOKUP(TRIM(D810),ALL_SOMIFA!$A$1:$V$2737,11,FALSE)))</f>
        <v/>
      </c>
      <c r="L810" t="str">
        <f>IF(ISBLANK(VLOOKUP(TRIM(D810),ALL_SOMIFA!$A$1:$V$2737,12,FALSE)),"",IF(ISERROR(VLOOKUP(TRIM(D810),ALL_SOMIFA!$A$1:$V$2737,12,FALSE))," ",VLOOKUP(TRIM(D810),ALL_SOMIFA!$A$1:$V$2737,12,FALSE)))</f>
        <v/>
      </c>
      <c r="M810" t="str">
        <f>IF(ISBLANK(VLOOKUP(TRIM(D810),ALL_SOMIFA!$A$1:$V$2737,13,FALSE)),"",IF(ISERROR(VLOOKUP(TRIM(D810),ALL_SOMIFA!$A$1:$V$2737,13,FALSE))," ",VLOOKUP(TRIM(D810),ALL_SOMIFA!$A$1:$V$2737,13,FALSE)))</f>
        <v/>
      </c>
      <c r="N810" t="str">
        <f>IF(ISBLANK(VLOOKUP(TRIM(D810),ALL_SOMIFA!$A$1:$V$2737,14,FALSE)),"",IF(ISERROR(VLOOKUP(TRIM(D810),ALL_SOMIFA!$A$1:$V$2737,14,FALSE))," ",VLOOKUP(TRIM(D810),ALL_SOMIFA!$A$1:$V$2737,14,FALSE)))</f>
        <v>MLB</v>
      </c>
      <c r="O810" t="str">
        <f>IF(ISBLANK(VLOOKUP(TRIM(D810),ALL_SOMIFA!$A$1:$V$2737,15,FALSE)),"",IF(ISERROR(VLOOKUP(TRIM(D810),ALL_SOMIFA!$A$1:$V$2737,15,FALSE))," ",VLOOKUP(TRIM(D810),ALL_SOMIFA!$A$1:$V$2737,15,FALSE)))</f>
        <v>HOU</v>
      </c>
      <c r="P810" t="str">
        <f>IF(ISBLANK(VLOOKUP(TRIM(D810),ALL_SOMIFA!$A$1:$V$2737,16,FALSE)),"",IF(ISERROR(VLOOKUP(TRIM(D810),ALL_SOMIFA!$A$1:$V$2737,16,FALSE))," ",VLOOKUP(TRIM(D810),ALL_SOMIFA!$A$1:$V$2737,16,FALSE)))</f>
        <v>00-0</v>
      </c>
      <c r="Q810" t="str">
        <f>IF(ISBLANK(VLOOKUP(TRIM(D810),ALL_SOMIFA!$A$1:$V$2737,17,FALSE)),"",IF(ISERROR(VLOOKUP(TRIM(D810),ALL_SOMIFA!$A$1:$V$2737,17,FALSE))," ",VLOOKUP(TRIM(D810),ALL_SOMIFA!$A$1:$V$2737,17,FALSE)))</f>
        <v>LILB</v>
      </c>
      <c r="R810" t="str">
        <f>IF(ISBLANK(VLOOKUP(TRIM(D810),ALL_SOMIFA!$A$1:$V$2737,18,FALSE)),"",IF(ISERROR(VLOOKUP(TRIM(D810),ALL_SOMIFA!$A$1:$V$2737,18,FALSE))," ",VLOOKUP(TRIM(D810),ALL_SOMIFA!$A$1:$V$2737,18,FALSE)))</f>
        <v>NYJ</v>
      </c>
      <c r="S810" t="str">
        <f>IF(ISBLANK(VLOOKUP(TRIM(D810),ALL_SOMIFA!$A$1:$V$2737,19,FALSE)),"",IF(ISERROR(VLOOKUP(TRIM(D810),ALL_SOMIFA!$A$1:$V$2737,19,FALSE))," ",VLOOKUP(TRIM(D810),ALL_SOMIFA!$A$1:$V$2737,19,FALSE)))</f>
        <v>44-4</v>
      </c>
      <c r="T810" t="str">
        <f>IF(ISBLANK(VLOOKUP(TRIM(D810),ALL_SOMIFA!$A$1:$V$2737,20,FALSE)),"",IF(ISERROR(VLOOKUP(TRIM(D810),ALL_SOMIFA!$A$1:$V$2737,20,FALSE))," ",VLOOKUP(TRIM(D810),ALL_SOMIFA!$A$1:$V$2737,20,FALSE)))</f>
        <v>RILB</v>
      </c>
      <c r="U810" t="str">
        <f>IF(ISBLANK(VLOOKUP(TRIM(D810),ALL_SOMIFA!$A$1:$V$2737,21,FALSE)),"",IF(ISERROR(VLOOKUP(TRIM(D810),ALL_SOMIFA!$A$1:$V$2737,21,FALSE))," ",VLOOKUP(TRIM(D810),ALL_SOMIFA!$A$1:$V$2737,21,FALSE)))</f>
        <v>NYJ</v>
      </c>
      <c r="V810" t="str">
        <f>IF(ISBLANK(VLOOKUP(TRIM(D810),ALL_SOMIFA!$A$1:$V$2737,22,FALSE)),"",IF(ISERROR(VLOOKUP(TRIM(D810),ALL_SOMIFA!$A$1:$V$2737,22,FALSE))," ",VLOOKUP(TRIM(D810),ALL_SOMIFA!$A$1:$V$2737,22,FALSE)))</f>
        <v>00-5</v>
      </c>
    </row>
    <row r="811" spans="1:73" x14ac:dyDescent="0.35">
      <c r="A811" s="18" t="s">
        <v>292</v>
      </c>
      <c r="B811" s="18" t="s">
        <v>452</v>
      </c>
      <c r="C811" s="143" t="str">
        <f>IF(VLOOKUP(D811,Table16[[#All],[Player]:[2024 Card Info]],7,FALSE)&lt;&gt;"",VLOOKUP(D811,Table16[[#All],[Player]:[2024 Card Info]],7,FALSE),"")</f>
        <v>44-8</v>
      </c>
      <c r="D811" s="19" t="s">
        <v>1705</v>
      </c>
      <c r="E811" s="20">
        <v>36115</v>
      </c>
      <c r="F811" s="26" t="s">
        <v>585</v>
      </c>
      <c r="G811" s="30" t="s">
        <v>1706</v>
      </c>
      <c r="H811" s="26" t="s">
        <v>656</v>
      </c>
      <c r="I811" s="26" t="s">
        <v>1020</v>
      </c>
      <c r="J811" s="18" t="s">
        <v>311</v>
      </c>
      <c r="K811" s="18" t="s">
        <v>224</v>
      </c>
      <c r="L811" s="18" t="s">
        <v>1283</v>
      </c>
      <c r="M811" s="19" t="s">
        <v>310</v>
      </c>
      <c r="N811" s="19" t="s">
        <v>1707</v>
      </c>
      <c r="O811" s="19" t="s">
        <v>224</v>
      </c>
      <c r="P811" s="30" t="s">
        <v>1708</v>
      </c>
      <c r="Q811" s="19"/>
      <c r="R811" s="19"/>
      <c r="S811" s="30"/>
      <c r="T811" s="19"/>
      <c r="U811" s="19"/>
      <c r="V811" s="30"/>
      <c r="W811" s="19"/>
      <c r="X811" s="19"/>
      <c r="Y811" s="30"/>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row>
    <row r="812" spans="1:73" s="25" customFormat="1" x14ac:dyDescent="0.35">
      <c r="A812" s="18" t="s">
        <v>480</v>
      </c>
      <c r="B812" s="18" t="s">
        <v>1315</v>
      </c>
      <c r="C812" s="143" t="str">
        <f>IF(VLOOKUP(D812,Table16[[#All],[Player]:[2024 Card Info]],7,FALSE)&lt;&gt;"",VLOOKUP(D812,Table16[[#All],[Player]:[2024 Card Info]],7,FALSE),"")</f>
        <v>00-7</v>
      </c>
      <c r="D812" s="19" t="s">
        <v>1701</v>
      </c>
      <c r="E812" s="20">
        <v>35435</v>
      </c>
      <c r="F812" s="19" t="s">
        <v>125</v>
      </c>
      <c r="G812" s="19" t="s">
        <v>115</v>
      </c>
      <c r="H812" s="26" t="s">
        <v>258</v>
      </c>
      <c r="I812" s="26" t="s">
        <v>227</v>
      </c>
      <c r="J812" s="18" t="s">
        <v>242</v>
      </c>
      <c r="K812" s="18" t="s">
        <v>116</v>
      </c>
      <c r="L812" s="18" t="s">
        <v>743</v>
      </c>
      <c r="M812" s="19" t="s">
        <v>260</v>
      </c>
      <c r="N812" s="19" t="s">
        <v>242</v>
      </c>
      <c r="O812" s="19" t="s">
        <v>116</v>
      </c>
      <c r="P812" s="19" t="s">
        <v>180</v>
      </c>
      <c r="Q812" s="19" t="s">
        <v>273</v>
      </c>
      <c r="R812" s="19" t="s">
        <v>116</v>
      </c>
      <c r="S812" s="19" t="s">
        <v>477</v>
      </c>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c r="BH812"/>
      <c r="BI812"/>
      <c r="BJ812"/>
      <c r="BK812"/>
      <c r="BL812"/>
      <c r="BM812"/>
      <c r="BN812"/>
      <c r="BO812"/>
      <c r="BP812"/>
      <c r="BQ812"/>
      <c r="BR812"/>
      <c r="BS812"/>
      <c r="BT812"/>
      <c r="BU812"/>
    </row>
    <row r="813" spans="1:73" x14ac:dyDescent="0.35">
      <c r="A813" t="s">
        <v>304</v>
      </c>
      <c r="B813" t="s">
        <v>916</v>
      </c>
      <c r="C813" s="143" t="str">
        <f>IF(VLOOKUP(D813,Table16[[#All],[Player]:[2024 Card Info]],7,FALSE)&lt;&gt;"",VLOOKUP(D813,Table16[[#All],[Player]:[2024 Card Info]],7,FALSE),"")</f>
        <v>00-6</v>
      </c>
      <c r="D813" t="s">
        <v>3593</v>
      </c>
      <c r="E813" s="40">
        <v>35870</v>
      </c>
      <c r="F813" t="s">
        <v>279</v>
      </c>
      <c r="G813" t="s">
        <v>5378</v>
      </c>
      <c r="H813" t="str">
        <f>IF(ISBLANK(VLOOKUP(TRIM(D813),ALL_SOMIFA!$A$1:$V$2737,8,FALSE)),"",IF(ISERROR(VLOOKUP(TRIM(D813),ALL_SOMIFA!$A$1:$V$2737,8,FALSE))," ",VLOOKUP(TRIM(D813),ALL_SOMIFA!$A$1:$V$2737,8,FALSE)))</f>
        <v/>
      </c>
      <c r="I813" t="str">
        <f>IF(ISBLANK(VLOOKUP(TRIM(D813),ALL_SOMIFA!$A$1:$V$2737,9,FALSE)),"",IF(ISERROR(VLOOKUP(TRIM(D813),ALL_SOMIFA!$A$1:$V$2737,9,FALSE))," ",VLOOKUP(TRIM(D813),ALL_SOMIFA!$A$1:$V$2737,9,FALSE)))</f>
        <v/>
      </c>
      <c r="J813" t="str">
        <f>IF(ISBLANK(VLOOKUP(TRIM(D813),ALL_SOMIFA!$A$1:$V$2737,10,FALSE)),"",IF(ISERROR(VLOOKUP(TRIM(D813),ALL_SOMIFA!$A$1:$V$2737,10,FALSE))," ",VLOOKUP(TRIM(D813),ALL_SOMIFA!$A$1:$V$2737,10,FALSE)))</f>
        <v/>
      </c>
      <c r="K813" t="str">
        <f>IF(ISBLANK(VLOOKUP(TRIM(D813),ALL_SOMIFA!$A$1:$V$2737,11,FALSE)),"",IF(ISERROR(VLOOKUP(TRIM(D813),ALL_SOMIFA!$A$1:$V$2737,11,FALSE))," ",VLOOKUP(TRIM(D813),ALL_SOMIFA!$A$1:$V$2737,11,FALSE)))</f>
        <v>OLB</v>
      </c>
      <c r="L813" t="str">
        <f>IF(ISBLANK(VLOOKUP(TRIM(D813),ALL_SOMIFA!$A$1:$V$2737,12,FALSE)),"",IF(ISERROR(VLOOKUP(TRIM(D813),ALL_SOMIFA!$A$1:$V$2737,12,FALSE))," ",VLOOKUP(TRIM(D813),ALL_SOMIFA!$A$1:$V$2737,12,FALSE)))</f>
        <v>NYG</v>
      </c>
      <c r="M813" t="str">
        <f>IF(ISBLANK(VLOOKUP(TRIM(D813),ALL_SOMIFA!$A$1:$V$2737,13,FALSE)),"",IF(ISERROR(VLOOKUP(TRIM(D813),ALL_SOMIFA!$A$1:$V$2737,13,FALSE))," ",VLOOKUP(TRIM(D813),ALL_SOMIFA!$A$1:$V$2737,13,FALSE)))</f>
        <v>00-3</v>
      </c>
      <c r="N813" t="str">
        <f>IF(ISBLANK(VLOOKUP(TRIM(D813),ALL_SOMIFA!$A$1:$V$2737,14,FALSE)),"",IF(ISERROR(VLOOKUP(TRIM(D813),ALL_SOMIFA!$A$1:$V$2737,14,FALSE))," ",VLOOKUP(TRIM(D813),ALL_SOMIFA!$A$1:$V$2737,14,FALSE)))</f>
        <v/>
      </c>
      <c r="O813" t="str">
        <f>IF(ISBLANK(VLOOKUP(TRIM(D813),ALL_SOMIFA!$A$1:$V$2737,15,FALSE)),"",IF(ISERROR(VLOOKUP(TRIM(D813),ALL_SOMIFA!$A$1:$V$2737,15,FALSE))," ",VLOOKUP(TRIM(D813),ALL_SOMIFA!$A$1:$V$2737,15,FALSE)))</f>
        <v/>
      </c>
      <c r="P813" t="str">
        <f>IF(ISBLANK(VLOOKUP(TRIM(D813),ALL_SOMIFA!$A$1:$V$2737,16,FALSE)),"",IF(ISERROR(VLOOKUP(TRIM(D813),ALL_SOMIFA!$A$1:$V$2737,16,FALSE))," ",VLOOKUP(TRIM(D813),ALL_SOMIFA!$A$1:$V$2737,16,FALSE)))</f>
        <v/>
      </c>
      <c r="Q813" t="str">
        <f>IF(ISBLANK(VLOOKUP(TRIM(D813),ALL_SOMIFA!$A$1:$V$2737,17,FALSE)),"",IF(ISERROR(VLOOKUP(TRIM(D813),ALL_SOMIFA!$A$1:$V$2737,17,FALSE))," ",VLOOKUP(TRIM(D813),ALL_SOMIFA!$A$1:$V$2737,17,FALSE)))</f>
        <v/>
      </c>
      <c r="R813" t="str">
        <f>IF(ISBLANK(VLOOKUP(TRIM(D813),ALL_SOMIFA!$A$1:$V$2737,18,FALSE)),"",IF(ISERROR(VLOOKUP(TRIM(D813),ALL_SOMIFA!$A$1:$V$2737,18,FALSE))," ",VLOOKUP(TRIM(D813),ALL_SOMIFA!$A$1:$V$2737,18,FALSE)))</f>
        <v/>
      </c>
      <c r="S813" t="str">
        <f>IF(ISBLANK(VLOOKUP(TRIM(D813),ALL_SOMIFA!$A$1:$V$2737,19,FALSE)),"",IF(ISERROR(VLOOKUP(TRIM(D813),ALL_SOMIFA!$A$1:$V$2737,19,FALSE))," ",VLOOKUP(TRIM(D813),ALL_SOMIFA!$A$1:$V$2737,19,FALSE)))</f>
        <v/>
      </c>
      <c r="T813" t="str">
        <f>IF(ISBLANK(VLOOKUP(TRIM(D813),ALL_SOMIFA!$A$1:$V$2737,20,FALSE)),"",IF(ISERROR(VLOOKUP(TRIM(D813),ALL_SOMIFA!$A$1:$V$2737,20,FALSE))," ",VLOOKUP(TRIM(D813),ALL_SOMIFA!$A$1:$V$2737,20,FALSE)))</f>
        <v/>
      </c>
      <c r="U813" t="str">
        <f>IF(ISBLANK(VLOOKUP(TRIM(D813),ALL_SOMIFA!$A$1:$V$2737,21,FALSE)),"",IF(ISERROR(VLOOKUP(TRIM(D813),ALL_SOMIFA!$A$1:$V$2737,21,FALSE))," ",VLOOKUP(TRIM(D813),ALL_SOMIFA!$A$1:$V$2737,21,FALSE)))</f>
        <v/>
      </c>
      <c r="V813" t="str">
        <f>IF(ISBLANK(VLOOKUP(TRIM(D813),ALL_SOMIFA!$A$1:$V$2737,22,FALSE)),"",IF(ISERROR(VLOOKUP(TRIM(D813),ALL_SOMIFA!$A$1:$V$2737,22,FALSE))," ",VLOOKUP(TRIM(D813),ALL_SOMIFA!$A$1:$V$2737,22,FALSE)))</f>
        <v/>
      </c>
    </row>
    <row r="814" spans="1:73" x14ac:dyDescent="0.35">
      <c r="A814" s="18" t="s">
        <v>480</v>
      </c>
      <c r="B814" s="18" t="s">
        <v>193</v>
      </c>
      <c r="C814" s="143" t="str">
        <f>IF(VLOOKUP(D814,Table16[[#All],[Player]:[2024 Card Info]],7,FALSE)&lt;&gt;"",VLOOKUP(D814,Table16[[#All],[Player]:[2024 Card Info]],7,FALSE),"")</f>
        <v>00-4</v>
      </c>
      <c r="D814" s="22" t="s">
        <v>1718</v>
      </c>
      <c r="E814" s="23">
        <v>36663</v>
      </c>
      <c r="F814" s="24" t="s">
        <v>84</v>
      </c>
      <c r="G814" s="22" t="s">
        <v>83</v>
      </c>
      <c r="H814" s="26" t="s">
        <v>480</v>
      </c>
      <c r="I814" s="26" t="s">
        <v>306</v>
      </c>
      <c r="J814" s="18" t="s">
        <v>480</v>
      </c>
      <c r="K814" s="18" t="s">
        <v>195</v>
      </c>
      <c r="L814" s="18" t="s">
        <v>317</v>
      </c>
      <c r="M814" s="25"/>
      <c r="N814" s="25"/>
      <c r="O814" s="25"/>
      <c r="P814" s="25"/>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c r="AQ814" s="25"/>
      <c r="AR814" s="25"/>
      <c r="AS814" s="25"/>
      <c r="AT814" s="25"/>
      <c r="AU814" s="25"/>
      <c r="AV814" s="25"/>
      <c r="AW814" s="25"/>
      <c r="AX814" s="25"/>
      <c r="AY814" s="25"/>
      <c r="AZ814" s="25"/>
      <c r="BA814" s="25"/>
      <c r="BB814" s="25"/>
      <c r="BC814" s="25"/>
      <c r="BD814" s="25"/>
      <c r="BE814" s="25"/>
      <c r="BF814" s="25"/>
    </row>
    <row r="815" spans="1:73" ht="12.75" customHeight="1" x14ac:dyDescent="0.35">
      <c r="A815" s="18" t="s">
        <v>304</v>
      </c>
      <c r="B815" s="18" t="s">
        <v>860</v>
      </c>
      <c r="C815" s="143" t="str">
        <f>IF(VLOOKUP(D815,Table16[[#All],[Player]:[2024 Card Info]],7,FALSE)&lt;&gt;"",VLOOKUP(D815,Table16[[#All],[Player]:[2024 Card Info]],7,FALSE),"")</f>
        <v>00-0</v>
      </c>
      <c r="D815" s="22" t="s">
        <v>1719</v>
      </c>
      <c r="E815" s="23">
        <v>36390</v>
      </c>
      <c r="F815" s="24" t="s">
        <v>171</v>
      </c>
      <c r="G815" s="22" t="s">
        <v>91</v>
      </c>
      <c r="H815" s="26" t="s">
        <v>307</v>
      </c>
      <c r="I815" s="26" t="s">
        <v>310</v>
      </c>
      <c r="J815" s="18" t="s">
        <v>307</v>
      </c>
      <c r="K815" s="18" t="s">
        <v>96</v>
      </c>
      <c r="L815" s="18" t="s">
        <v>1537</v>
      </c>
      <c r="M815" s="25"/>
      <c r="N815" s="25"/>
      <c r="O815" s="25"/>
      <c r="P815" s="25"/>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c r="AQ815" s="25"/>
      <c r="AR815" s="25"/>
      <c r="AS815" s="25"/>
      <c r="AT815" s="25"/>
      <c r="AU815" s="25"/>
      <c r="AV815" s="25"/>
      <c r="AW815" s="25"/>
      <c r="AX815" s="25"/>
      <c r="AY815" s="25"/>
      <c r="AZ815" s="25"/>
      <c r="BA815" s="25"/>
      <c r="BB815" s="25"/>
      <c r="BC815" s="25"/>
      <c r="BD815" s="25"/>
      <c r="BE815" s="25"/>
      <c r="BF815" s="25"/>
    </row>
    <row r="816" spans="1:73" ht="12.75" customHeight="1" x14ac:dyDescent="0.35">
      <c r="A816" s="18" t="s">
        <v>169</v>
      </c>
      <c r="B816" s="18"/>
      <c r="C816" s="143"/>
      <c r="D816" s="19" t="s">
        <v>1720</v>
      </c>
      <c r="E816" s="20">
        <v>34543</v>
      </c>
      <c r="F816" s="19" t="s">
        <v>405</v>
      </c>
      <c r="G816" s="19" t="s">
        <v>405</v>
      </c>
      <c r="H816" t="s">
        <v>169</v>
      </c>
      <c r="I816"/>
      <c r="J816" s="18" t="s">
        <v>648</v>
      </c>
      <c r="K816" s="18" t="s">
        <v>131</v>
      </c>
      <c r="L816" s="18" t="s">
        <v>1721</v>
      </c>
      <c r="M816" s="19" t="s">
        <v>774</v>
      </c>
      <c r="N816" s="19" t="s">
        <v>648</v>
      </c>
      <c r="O816" s="19" t="s">
        <v>131</v>
      </c>
      <c r="P816" s="19" t="s">
        <v>1722</v>
      </c>
      <c r="Q816" s="19" t="s">
        <v>276</v>
      </c>
      <c r="R816" s="19" t="s">
        <v>131</v>
      </c>
      <c r="S816" s="19" t="s">
        <v>1721</v>
      </c>
      <c r="T816" s="19" t="s">
        <v>648</v>
      </c>
      <c r="U816" s="19" t="s">
        <v>131</v>
      </c>
      <c r="V816" s="19" t="s">
        <v>494</v>
      </c>
      <c r="W816" s="19" t="s">
        <v>480</v>
      </c>
      <c r="X816" s="19" t="s">
        <v>131</v>
      </c>
      <c r="Y816" s="19" t="s">
        <v>496</v>
      </c>
      <c r="Z816" s="19"/>
      <c r="AA816" s="19"/>
      <c r="AB816" s="19"/>
      <c r="AC816" s="19">
        <v>0</v>
      </c>
      <c r="AD816" s="19">
        <v>0</v>
      </c>
      <c r="AE816" s="19">
        <v>0</v>
      </c>
      <c r="AF816" s="19">
        <v>0</v>
      </c>
      <c r="AG816" s="19">
        <v>0</v>
      </c>
      <c r="AH816" s="19">
        <v>0</v>
      </c>
      <c r="AI816" s="19">
        <v>0</v>
      </c>
      <c r="AJ816" s="19">
        <v>0</v>
      </c>
      <c r="AK816" s="19">
        <v>0</v>
      </c>
      <c r="AL816" s="19">
        <v>0</v>
      </c>
      <c r="AM816" s="19">
        <v>0</v>
      </c>
      <c r="AN816" s="19">
        <v>0</v>
      </c>
      <c r="AO816" s="19">
        <v>0</v>
      </c>
      <c r="AP816" s="19">
        <v>0</v>
      </c>
      <c r="AQ816" s="19">
        <v>0</v>
      </c>
      <c r="AR816" s="19">
        <v>0</v>
      </c>
      <c r="AS816" s="19">
        <v>0</v>
      </c>
      <c r="AT816" s="19">
        <v>0</v>
      </c>
      <c r="AU816" s="19"/>
      <c r="AV816" s="19"/>
      <c r="AW816" s="19"/>
      <c r="AX816" s="19"/>
      <c r="AY816" s="19"/>
      <c r="AZ816" s="19"/>
      <c r="BA816" s="19"/>
      <c r="BB816" s="19"/>
      <c r="BC816" s="19"/>
      <c r="BD816" s="19"/>
      <c r="BE816" s="19"/>
      <c r="BF816" s="19"/>
    </row>
    <row r="817" spans="1:73" x14ac:dyDescent="0.35">
      <c r="A817" s="18"/>
      <c r="B817" s="18"/>
      <c r="C817" s="143"/>
      <c r="D817" s="19"/>
      <c r="E817" s="20"/>
      <c r="F817" s="19"/>
      <c r="G817" s="19"/>
      <c r="H817" t="s">
        <v>4284</v>
      </c>
      <c r="I817" t="s">
        <v>4284</v>
      </c>
      <c r="J817" s="18"/>
      <c r="K817" s="18"/>
      <c r="L817" s="18"/>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row>
    <row r="818" spans="1:73" s="25" customFormat="1" x14ac:dyDescent="0.35">
      <c r="A818" s="18" t="s">
        <v>331</v>
      </c>
      <c r="B818" s="18" t="s">
        <v>3517</v>
      </c>
      <c r="C818" s="143" t="str">
        <f>IF(VLOOKUP(D818,Table16[[#All],[Player]:[2024 Card Info]],7,FALSE)&lt;&gt;"",VLOOKUP(D818,Table16[[#All],[Player]:[2024 Card Info]],7,FALSE),"")</f>
        <v>65</v>
      </c>
      <c r="D818" s="19" t="s">
        <v>1725</v>
      </c>
      <c r="E818" s="20">
        <v>35887</v>
      </c>
      <c r="F818" s="26" t="s">
        <v>130</v>
      </c>
      <c r="G818" s="30" t="s">
        <v>965</v>
      </c>
      <c r="H818" s="26" t="s">
        <v>299</v>
      </c>
      <c r="I818" s="26" t="s">
        <v>342</v>
      </c>
      <c r="J818" s="18" t="s">
        <v>169</v>
      </c>
      <c r="K818" s="18"/>
      <c r="L818" s="18"/>
      <c r="M818" s="19" t="s">
        <v>301</v>
      </c>
      <c r="N818" s="19" t="s">
        <v>327</v>
      </c>
      <c r="O818" s="19" t="s">
        <v>109</v>
      </c>
      <c r="P818" s="30" t="s">
        <v>335</v>
      </c>
      <c r="Q818" s="19"/>
      <c r="R818" s="19"/>
      <c r="S818" s="30"/>
      <c r="T818" s="19"/>
      <c r="U818" s="19"/>
      <c r="V818" s="30"/>
      <c r="W818" s="19"/>
      <c r="X818" s="19"/>
      <c r="Y818" s="30"/>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c r="BH818"/>
      <c r="BI818"/>
      <c r="BJ818"/>
      <c r="BK818"/>
      <c r="BL818"/>
      <c r="BM818"/>
      <c r="BN818"/>
      <c r="BO818"/>
      <c r="BP818"/>
      <c r="BQ818"/>
      <c r="BR818"/>
      <c r="BS818"/>
      <c r="BT818"/>
      <c r="BU818"/>
    </row>
    <row r="819" spans="1:73" x14ac:dyDescent="0.35">
      <c r="A819" t="s">
        <v>299</v>
      </c>
      <c r="B819" t="s">
        <v>193</v>
      </c>
      <c r="C819" s="143" t="str">
        <f>IF(VLOOKUP(D819,Table16[[#All],[Player]:[2024 Card Info]],7,FALSE)&lt;&gt;"",VLOOKUP(D819,Table16[[#All],[Player]:[2024 Card Info]],7,FALSE),"")</f>
        <v>64</v>
      </c>
      <c r="D819" t="s">
        <v>3818</v>
      </c>
      <c r="E819" s="40">
        <v>36465</v>
      </c>
      <c r="F819" t="s">
        <v>3949</v>
      </c>
      <c r="G819" s="102" t="s">
        <v>5137</v>
      </c>
      <c r="H819" t="str">
        <f>IF(ISBLANK(VLOOKUP(TRIM(D819),ALL_SOMIFA!$A$1:$V$2737,8,FALSE)),"",IF(ISERROR(VLOOKUP(TRIM(D819),ALL_SOMIFA!$A$1:$V$2737,8,FALSE))," ",VLOOKUP(TRIM(D819),ALL_SOMIFA!$A$1:$V$2737,8,FALSE)))</f>
        <v/>
      </c>
      <c r="I819" t="str">
        <f>IF(ISBLANK(VLOOKUP(TRIM(D819),ALL_SOMIFA!$A$1:$V$2737,9,FALSE)),"",IF(ISERROR(VLOOKUP(TRIM(D819),ALL_SOMIFA!$A$1:$V$2737,9,FALSE))," ",VLOOKUP(TRIM(D819),ALL_SOMIFA!$A$1:$V$2737,9,FALSE)))</f>
        <v/>
      </c>
      <c r="J819" t="str">
        <f>IF(ISBLANK(VLOOKUP(TRIM(D819),ALL_SOMIFA!$A$1:$V$2737,10,FALSE)),"",IF(ISERROR(VLOOKUP(TRIM(D819),ALL_SOMIFA!$A$1:$V$2737,10,FALSE))," ",VLOOKUP(TRIM(D819),ALL_SOMIFA!$A$1:$V$2737,10,FALSE)))</f>
        <v/>
      </c>
      <c r="K819" t="str">
        <f>IF(ISBLANK(VLOOKUP(TRIM(D819),ALL_SOMIFA!$A$1:$V$2737,11,FALSE)),"",IF(ISERROR(VLOOKUP(TRIM(D819),ALL_SOMIFA!$A$1:$V$2737,11,FALSE))," ",VLOOKUP(TRIM(D819),ALL_SOMIFA!$A$1:$V$2737,11,FALSE)))</f>
        <v/>
      </c>
      <c r="L819" t="str">
        <f>IF(ISBLANK(VLOOKUP(TRIM(D819),ALL_SOMIFA!$A$1:$V$2737,12,FALSE)),"",IF(ISERROR(VLOOKUP(TRIM(D819),ALL_SOMIFA!$A$1:$V$2737,12,FALSE))," ",VLOOKUP(TRIM(D819),ALL_SOMIFA!$A$1:$V$2737,12,FALSE)))</f>
        <v/>
      </c>
      <c r="M819" t="str">
        <f>IF(ISBLANK(VLOOKUP(TRIM(D819),ALL_SOMIFA!$A$1:$V$2737,13,FALSE)),"",IF(ISERROR(VLOOKUP(TRIM(D819),ALL_SOMIFA!$A$1:$V$2737,13,FALSE))," ",VLOOKUP(TRIM(D819),ALL_SOMIFA!$A$1:$V$2737,13,FALSE)))</f>
        <v/>
      </c>
      <c r="N819" t="str">
        <f>IF(ISBLANK(VLOOKUP(TRIM(D819),ALL_SOMIFA!$A$1:$V$2737,14,FALSE)),"",IF(ISERROR(VLOOKUP(TRIM(D819),ALL_SOMIFA!$A$1:$V$2737,14,FALSE))," ",VLOOKUP(TRIM(D819),ALL_SOMIFA!$A$1:$V$2737,14,FALSE)))</f>
        <v/>
      </c>
      <c r="O819" t="str">
        <f>IF(ISBLANK(VLOOKUP(TRIM(D819),ALL_SOMIFA!$A$1:$V$2737,15,FALSE)),"",IF(ISERROR(VLOOKUP(TRIM(D819),ALL_SOMIFA!$A$1:$V$2737,15,FALSE))," ",VLOOKUP(TRIM(D819),ALL_SOMIFA!$A$1:$V$2737,15,FALSE)))</f>
        <v/>
      </c>
      <c r="P819" t="str">
        <f>IF(ISBLANK(VLOOKUP(TRIM(D819),ALL_SOMIFA!$A$1:$V$2737,16,FALSE)),"",IF(ISERROR(VLOOKUP(TRIM(D819),ALL_SOMIFA!$A$1:$V$2737,16,FALSE))," ",VLOOKUP(TRIM(D819),ALL_SOMIFA!$A$1:$V$2737,16,FALSE)))</f>
        <v/>
      </c>
      <c r="Q819" t="str">
        <f>IF(ISBLANK(VLOOKUP(TRIM(D819),ALL_SOMIFA!$A$1:$V$2737,17,FALSE)),"",IF(ISERROR(VLOOKUP(TRIM(D819),ALL_SOMIFA!$A$1:$V$2737,17,FALSE))," ",VLOOKUP(TRIM(D819),ALL_SOMIFA!$A$1:$V$2737,17,FALSE)))</f>
        <v/>
      </c>
      <c r="R819" t="str">
        <f>IF(ISBLANK(VLOOKUP(TRIM(D819),ALL_SOMIFA!$A$1:$V$2737,18,FALSE)),"",IF(ISERROR(VLOOKUP(TRIM(D819),ALL_SOMIFA!$A$1:$V$2737,18,FALSE))," ",VLOOKUP(TRIM(D819),ALL_SOMIFA!$A$1:$V$2737,18,FALSE)))</f>
        <v/>
      </c>
      <c r="S819" t="str">
        <f>IF(ISBLANK(VLOOKUP(TRIM(D819),ALL_SOMIFA!$A$1:$V$2737,19,FALSE)),"",IF(ISERROR(VLOOKUP(TRIM(D819),ALL_SOMIFA!$A$1:$V$2737,19,FALSE))," ",VLOOKUP(TRIM(D819),ALL_SOMIFA!$A$1:$V$2737,19,FALSE)))</f>
        <v/>
      </c>
      <c r="T819" t="str">
        <f>IF(ISBLANK(VLOOKUP(TRIM(D819),ALL_SOMIFA!$A$1:$V$2737,20,FALSE)),"",IF(ISERROR(VLOOKUP(TRIM(D819),ALL_SOMIFA!$A$1:$V$2737,20,FALSE))," ",VLOOKUP(TRIM(D819),ALL_SOMIFA!$A$1:$V$2737,20,FALSE)))</f>
        <v/>
      </c>
      <c r="U819" t="str">
        <f>IF(ISBLANK(VLOOKUP(TRIM(D819),ALL_SOMIFA!$A$1:$V$2737,21,FALSE)),"",IF(ISERROR(VLOOKUP(TRIM(D819),ALL_SOMIFA!$A$1:$V$2737,21,FALSE))," ",VLOOKUP(TRIM(D819),ALL_SOMIFA!$A$1:$V$2737,21,FALSE)))</f>
        <v/>
      </c>
      <c r="V819" t="str">
        <f>IF(ISBLANK(VLOOKUP(TRIM(D819),ALL_SOMIFA!$A$1:$V$2737,22,FALSE)),"",IF(ISERROR(VLOOKUP(TRIM(D819),ALL_SOMIFA!$A$1:$V$2737,22,FALSE))," ",VLOOKUP(TRIM(D819),ALL_SOMIFA!$A$1:$V$2737,22,FALSE)))</f>
        <v/>
      </c>
    </row>
    <row r="820" spans="1:73" x14ac:dyDescent="0.35">
      <c r="A820" s="18" t="s">
        <v>354</v>
      </c>
      <c r="B820" s="18" t="s">
        <v>339</v>
      </c>
      <c r="C820" s="143" t="str">
        <f>IF(VLOOKUP(D820,Table16[[#All],[Player]:[2024 Card Info]],7,FALSE)&lt;&gt;"",VLOOKUP(D820,Table16[[#All],[Player]:[2024 Card Info]],7,FALSE),"")</f>
        <v>5</v>
      </c>
      <c r="D820" s="22" t="s">
        <v>1727</v>
      </c>
      <c r="E820" s="23">
        <v>36283</v>
      </c>
      <c r="F820" s="24" t="s">
        <v>91</v>
      </c>
      <c r="G820" s="22" t="s">
        <v>287</v>
      </c>
      <c r="H820" s="26" t="s">
        <v>354</v>
      </c>
      <c r="I820" s="26" t="s">
        <v>335</v>
      </c>
      <c r="J820" s="18" t="s">
        <v>327</v>
      </c>
      <c r="K820" s="18" t="s">
        <v>341</v>
      </c>
      <c r="L820" s="18" t="s">
        <v>328</v>
      </c>
      <c r="M820" s="25"/>
      <c r="N820" s="25"/>
      <c r="O820" s="25"/>
      <c r="P820" s="25"/>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c r="AQ820" s="25"/>
      <c r="AR820" s="25"/>
      <c r="AS820" s="25"/>
      <c r="AT820" s="25"/>
      <c r="AU820" s="25"/>
      <c r="AV820" s="25"/>
      <c r="AW820" s="25"/>
      <c r="AX820" s="25"/>
      <c r="AY820" s="25"/>
      <c r="AZ820" s="25"/>
      <c r="BA820" s="25"/>
      <c r="BB820" s="25"/>
      <c r="BC820" s="25"/>
      <c r="BD820" s="25"/>
      <c r="BE820" s="25"/>
      <c r="BF820" s="25"/>
    </row>
    <row r="821" spans="1:73" x14ac:dyDescent="0.35">
      <c r="A821" s="18" t="s">
        <v>354</v>
      </c>
      <c r="B821" s="18" t="s">
        <v>143</v>
      </c>
      <c r="C821" s="143" t="str">
        <f>IF(VLOOKUP(D821,Table16[[#All],[Player]:[2024 Card Info]],7,FALSE)&lt;&gt;"",VLOOKUP(D821,Table16[[#All],[Player]:[2024 Card Info]],7,FALSE),"")</f>
        <v>5</v>
      </c>
      <c r="D821" s="108" t="s">
        <v>1731</v>
      </c>
      <c r="E821" s="20">
        <v>36058</v>
      </c>
      <c r="F821" s="26" t="s">
        <v>204</v>
      </c>
      <c r="G821" s="30" t="s">
        <v>204</v>
      </c>
      <c r="H821" s="26" t="s">
        <v>327</v>
      </c>
      <c r="I821" s="26"/>
      <c r="J821" s="18" t="s">
        <v>354</v>
      </c>
      <c r="K821" s="18" t="s">
        <v>142</v>
      </c>
      <c r="L821" s="18" t="s">
        <v>155</v>
      </c>
      <c r="M821" s="19" t="s">
        <v>155</v>
      </c>
      <c r="N821" s="19" t="s">
        <v>354</v>
      </c>
      <c r="O821" s="19" t="s">
        <v>142</v>
      </c>
      <c r="P821" s="30" t="s">
        <v>154</v>
      </c>
      <c r="Q821" s="19"/>
      <c r="R821" s="19"/>
      <c r="S821" s="30"/>
      <c r="T821" s="19"/>
      <c r="U821" s="19"/>
      <c r="V821" s="30"/>
      <c r="W821" s="19"/>
      <c r="X821" s="19"/>
      <c r="Y821" s="30"/>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row>
    <row r="822" spans="1:73" x14ac:dyDescent="0.35">
      <c r="A822" s="18" t="s">
        <v>3578</v>
      </c>
      <c r="B822" s="18" t="s">
        <v>3523</v>
      </c>
      <c r="C822" s="143" t="str">
        <f>IF(VLOOKUP(D822,Table16[[#All],[Player]:[2024 Card Info]],7,FALSE)&lt;&gt;"",VLOOKUP(D822,Table16[[#All],[Player]:[2024 Card Info]],7,FALSE),"")</f>
        <v>5/54</v>
      </c>
      <c r="D822" s="26" t="s">
        <v>1729</v>
      </c>
      <c r="E822" s="27">
        <v>36190</v>
      </c>
      <c r="F822" s="26" t="s">
        <v>387</v>
      </c>
      <c r="G822" s="26" t="s">
        <v>457</v>
      </c>
      <c r="H822" s="26" t="s">
        <v>296</v>
      </c>
      <c r="I822" s="26" t="s">
        <v>335</v>
      </c>
      <c r="J822" s="18" t="s">
        <v>169</v>
      </c>
      <c r="K822" s="18"/>
      <c r="L822" s="18"/>
      <c r="M822" s="26" t="s">
        <v>154</v>
      </c>
      <c r="N822" s="27"/>
      <c r="O822" s="27"/>
      <c r="P822" s="27"/>
      <c r="Q822" s="27"/>
      <c r="R822" s="29"/>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c r="AQ822" s="25"/>
      <c r="AR822" s="25"/>
      <c r="AS822" s="25"/>
      <c r="AT822" s="25"/>
      <c r="AU822" s="25"/>
      <c r="AV822" s="25"/>
      <c r="AW822" s="25"/>
      <c r="AX822" s="25"/>
      <c r="AY822" s="25"/>
      <c r="AZ822" s="25"/>
      <c r="BA822" s="25"/>
      <c r="BB822" s="25"/>
      <c r="BC822" s="25"/>
      <c r="BD822" s="25"/>
      <c r="BE822" s="25"/>
      <c r="BF822" s="25"/>
      <c r="BG822" s="25"/>
      <c r="BH822" s="25"/>
      <c r="BI822" s="25"/>
      <c r="BJ822" s="25"/>
      <c r="BK822" s="25"/>
      <c r="BL822" s="25"/>
      <c r="BM822" s="25"/>
      <c r="BN822" s="25"/>
      <c r="BO822" s="25"/>
      <c r="BP822" s="25"/>
      <c r="BQ822" s="25"/>
      <c r="BR822" s="25"/>
      <c r="BS822" s="25"/>
      <c r="BT822" s="25"/>
      <c r="BU822" s="25"/>
    </row>
    <row r="823" spans="1:73" ht="12.75" customHeight="1" x14ac:dyDescent="0.35">
      <c r="A823" s="18" t="s">
        <v>345</v>
      </c>
      <c r="B823" s="18" t="s">
        <v>3531</v>
      </c>
      <c r="C823" s="143" t="str">
        <f>IF(VLOOKUP(D823,Table16[[#All],[Player]:[2024 Card Info]],7,FALSE)&lt;&gt;"",VLOOKUP(D823,Table16[[#All],[Player]:[2024 Card Info]],7,FALSE),"")</f>
        <v>4</v>
      </c>
      <c r="D823" s="19" t="s">
        <v>1728</v>
      </c>
      <c r="E823" s="20">
        <v>35338</v>
      </c>
      <c r="F823" s="19" t="s">
        <v>425</v>
      </c>
      <c r="G823" s="19" t="s">
        <v>140</v>
      </c>
      <c r="H823" s="26" t="s">
        <v>345</v>
      </c>
      <c r="I823" s="26" t="s">
        <v>154</v>
      </c>
      <c r="J823" s="18" t="s">
        <v>345</v>
      </c>
      <c r="K823" s="18" t="s">
        <v>94</v>
      </c>
      <c r="L823" s="18" t="s">
        <v>422</v>
      </c>
      <c r="M823" s="19" t="s">
        <v>328</v>
      </c>
      <c r="N823" s="19" t="s">
        <v>327</v>
      </c>
      <c r="O823" s="19" t="s">
        <v>1124</v>
      </c>
      <c r="P823" s="19" t="s">
        <v>515</v>
      </c>
      <c r="Q823" s="19" t="s">
        <v>354</v>
      </c>
      <c r="R823" s="19" t="s">
        <v>94</v>
      </c>
      <c r="S823" s="19" t="s">
        <v>149</v>
      </c>
      <c r="T823" s="19" t="s">
        <v>327</v>
      </c>
      <c r="U823" s="19" t="s">
        <v>94</v>
      </c>
      <c r="V823" s="19" t="s">
        <v>328</v>
      </c>
      <c r="W823" s="19">
        <v>0</v>
      </c>
      <c r="X823" s="19">
        <v>0</v>
      </c>
      <c r="Y823" s="19">
        <v>0</v>
      </c>
      <c r="Z823" s="19"/>
      <c r="AA823" s="19"/>
      <c r="AB823" s="19"/>
      <c r="AC823" s="19">
        <v>0</v>
      </c>
      <c r="AD823" s="19">
        <v>0</v>
      </c>
      <c r="AE823" s="19">
        <v>0</v>
      </c>
      <c r="AF823" s="19">
        <v>0</v>
      </c>
      <c r="AG823" s="19">
        <v>0</v>
      </c>
      <c r="AH823" s="19">
        <v>0</v>
      </c>
      <c r="AI823" s="19">
        <v>0</v>
      </c>
      <c r="AJ823" s="19">
        <v>0</v>
      </c>
      <c r="AK823" s="19">
        <v>0</v>
      </c>
      <c r="AL823" s="19">
        <v>0</v>
      </c>
      <c r="AM823" s="19">
        <v>0</v>
      </c>
      <c r="AN823" s="19">
        <v>0</v>
      </c>
      <c r="AO823" s="19">
        <v>0</v>
      </c>
      <c r="AP823" s="19">
        <v>0</v>
      </c>
      <c r="AQ823" s="19">
        <v>0</v>
      </c>
      <c r="AR823" s="19">
        <v>0</v>
      </c>
      <c r="AS823" s="19">
        <v>0</v>
      </c>
      <c r="AT823" s="19">
        <v>0</v>
      </c>
      <c r="AU823" s="19"/>
      <c r="AV823" s="19"/>
      <c r="AW823" s="19"/>
      <c r="AX823" s="19"/>
      <c r="AY823" s="19"/>
      <c r="AZ823" s="19"/>
      <c r="BA823" s="19"/>
      <c r="BB823" s="19"/>
      <c r="BC823" s="19"/>
      <c r="BD823" s="19"/>
      <c r="BE823" s="19"/>
      <c r="BF823" s="19"/>
    </row>
    <row r="824" spans="1:73" s="25" customFormat="1" ht="12.75" customHeight="1" x14ac:dyDescent="0.35">
      <c r="A824" s="18" t="s">
        <v>299</v>
      </c>
      <c r="B824" s="18" t="s">
        <v>143</v>
      </c>
      <c r="C824" s="143" t="str">
        <f>IF(VLOOKUP(D824,Table16[[#All],[Player]:[2024 Card Info]],7,FALSE)&lt;&gt;"",VLOOKUP(D824,Table16[[#All],[Player]:[2024 Card Info]],7,FALSE),"")</f>
        <v>05</v>
      </c>
      <c r="D824" s="19" t="s">
        <v>1723</v>
      </c>
      <c r="E824" s="20">
        <v>35157</v>
      </c>
      <c r="F824" s="19" t="s">
        <v>1724</v>
      </c>
      <c r="G824" s="19" t="s">
        <v>789</v>
      </c>
      <c r="H824" s="26" t="s">
        <v>327</v>
      </c>
      <c r="I824" s="26" t="s">
        <v>929</v>
      </c>
      <c r="J824" s="18" t="s">
        <v>296</v>
      </c>
      <c r="K824" s="18" t="s">
        <v>142</v>
      </c>
      <c r="L824" s="18" t="s">
        <v>301</v>
      </c>
      <c r="M824" s="19" t="s">
        <v>297</v>
      </c>
      <c r="N824" s="19" t="s">
        <v>169</v>
      </c>
      <c r="O824" s="19"/>
      <c r="P824" s="19"/>
      <c r="Q824" s="19" t="s">
        <v>299</v>
      </c>
      <c r="R824" s="19" t="s">
        <v>172</v>
      </c>
      <c r="S824" s="19" t="s">
        <v>301</v>
      </c>
      <c r="T824" s="19" t="s">
        <v>299</v>
      </c>
      <c r="U824" s="19" t="s">
        <v>172</v>
      </c>
      <c r="V824" s="19" t="s">
        <v>682</v>
      </c>
      <c r="W824" s="19">
        <v>0</v>
      </c>
      <c r="X824" s="19">
        <v>0</v>
      </c>
      <c r="Y824" s="19">
        <v>0</v>
      </c>
      <c r="Z824" s="19"/>
      <c r="AA824" s="19"/>
      <c r="AB824" s="19"/>
      <c r="AC824" s="19">
        <v>0</v>
      </c>
      <c r="AD824" s="19">
        <v>0</v>
      </c>
      <c r="AE824" s="19">
        <v>0</v>
      </c>
      <c r="AF824" s="19">
        <v>0</v>
      </c>
      <c r="AG824" s="19">
        <v>0</v>
      </c>
      <c r="AH824" s="19">
        <v>0</v>
      </c>
      <c r="AI824" s="19">
        <v>0</v>
      </c>
      <c r="AJ824" s="19">
        <v>0</v>
      </c>
      <c r="AK824" s="19">
        <v>0</v>
      </c>
      <c r="AL824" s="19">
        <v>0</v>
      </c>
      <c r="AM824" s="19">
        <v>0</v>
      </c>
      <c r="AN824" s="19">
        <v>0</v>
      </c>
      <c r="AO824" s="19">
        <v>0</v>
      </c>
      <c r="AP824" s="19">
        <v>0</v>
      </c>
      <c r="AQ824" s="19">
        <v>0</v>
      </c>
      <c r="AR824" s="19">
        <v>0</v>
      </c>
      <c r="AS824" s="19">
        <v>0</v>
      </c>
      <c r="AT824" s="19">
        <v>0</v>
      </c>
      <c r="AU824" s="19"/>
      <c r="AV824" s="19"/>
      <c r="AW824" s="19"/>
      <c r="AX824" s="19"/>
      <c r="AY824" s="19"/>
      <c r="AZ824" s="19"/>
      <c r="BA824" s="19"/>
      <c r="BB824" s="19"/>
      <c r="BC824" s="19"/>
      <c r="BD824" s="19"/>
      <c r="BE824" s="19"/>
      <c r="BF824" s="19"/>
    </row>
    <row r="825" spans="1:73" x14ac:dyDescent="0.35">
      <c r="A825" t="s">
        <v>327</v>
      </c>
      <c r="B825" t="s">
        <v>3522</v>
      </c>
      <c r="C825" s="143" t="str">
        <f>IF(VLOOKUP(D825,Table16[[#All],[Player]:[2024 Card Info]],7,FALSE)&lt;&gt;"",VLOOKUP(D825,Table16[[#All],[Player]:[2024 Card Info]],7,FALSE),"")</f>
        <v>05</v>
      </c>
      <c r="D825" t="s">
        <v>3321</v>
      </c>
      <c r="E825" s="40">
        <v>34958</v>
      </c>
      <c r="F825" t="s">
        <v>425</v>
      </c>
      <c r="G825" s="19" t="s">
        <v>5380</v>
      </c>
      <c r="H825" t="str">
        <f>IF(ISBLANK(VLOOKUP(TRIM(D825),ALL_SOMIFA!$A$1:$V$2737,8,FALSE)),"",IF(ISERROR(VLOOKUP(TRIM(D825),ALL_SOMIFA!$A$1:$V$2737,8,FALSE))," ",VLOOKUP(TRIM(D825),ALL_SOMIFA!$A$1:$V$2737,8,FALSE)))</f>
        <v/>
      </c>
      <c r="I825" t="str">
        <f>IF(ISBLANK(VLOOKUP(TRIM(D825),ALL_SOMIFA!$A$1:$V$2737,9,FALSE)),"",IF(ISERROR(VLOOKUP(TRIM(D825),ALL_SOMIFA!$A$1:$V$2737,9,FALSE))," ",VLOOKUP(TRIM(D825),ALL_SOMIFA!$A$1:$V$2737,9,FALSE)))</f>
        <v/>
      </c>
      <c r="J825" t="str">
        <f>IF(ISBLANK(VLOOKUP(TRIM(D825),ALL_SOMIFA!$A$1:$V$2737,10,FALSE)),"",IF(ISERROR(VLOOKUP(TRIM(D825),ALL_SOMIFA!$A$1:$V$2737,10,FALSE))," ",VLOOKUP(TRIM(D825),ALL_SOMIFA!$A$1:$V$2737,10,FALSE)))</f>
        <v/>
      </c>
      <c r="K825" t="str">
        <f>IF(ISBLANK(VLOOKUP(TRIM(D825),ALL_SOMIFA!$A$1:$V$2737,11,FALSE)),"",IF(ISERROR(VLOOKUP(TRIM(D825),ALL_SOMIFA!$A$1:$V$2737,11,FALSE))," ",VLOOKUP(TRIM(D825),ALL_SOMIFA!$A$1:$V$2737,11,FALSE)))</f>
        <v>DB</v>
      </c>
      <c r="L825" t="str">
        <f>IF(ISBLANK(VLOOKUP(TRIM(D825),ALL_SOMIFA!$A$1:$V$2737,12,FALSE)),"",IF(ISERROR(VLOOKUP(TRIM(D825),ALL_SOMIFA!$A$1:$V$2737,12,FALSE))," ",VLOOKUP(TRIM(D825),ALL_SOMIFA!$A$1:$V$2737,12,FALSE)))</f>
        <v>HOU</v>
      </c>
      <c r="M825" t="str">
        <f>IF(ISBLANK(VLOOKUP(TRIM(D825),ALL_SOMIFA!$A$1:$V$2737,13,FALSE)),"",IF(ISERROR(VLOOKUP(TRIM(D825),ALL_SOMIFA!$A$1:$V$2737,13,FALSE))," ",VLOOKUP(TRIM(D825),ALL_SOMIFA!$A$1:$V$2737,13,FALSE)))</f>
        <v>04</v>
      </c>
      <c r="N825" t="str">
        <f>IF(ISBLANK(VLOOKUP(TRIM(D825),ALL_SOMIFA!$A$1:$V$2737,14,FALSE)),"",IF(ISERROR(VLOOKUP(TRIM(D825),ALL_SOMIFA!$A$1:$V$2737,14,FALSE))," ",VLOOKUP(TRIM(D825),ALL_SOMIFA!$A$1:$V$2737,14,FALSE)))</f>
        <v>FS</v>
      </c>
      <c r="O825" t="str">
        <f>IF(ISBLANK(VLOOKUP(TRIM(D825),ALL_SOMIFA!$A$1:$V$2737,15,FALSE)),"",IF(ISERROR(VLOOKUP(TRIM(D825),ALL_SOMIFA!$A$1:$V$2737,15,FALSE))," ",VLOOKUP(TRIM(D825),ALL_SOMIFA!$A$1:$V$2737,15,FALSE)))</f>
        <v>CLE</v>
      </c>
      <c r="P825" t="str">
        <f>IF(ISBLANK(VLOOKUP(TRIM(D825),ALL_SOMIFA!$A$1:$V$2737,16,FALSE)),"",IF(ISERROR(VLOOKUP(TRIM(D825),ALL_SOMIFA!$A$1:$V$2737,16,FALSE))," ",VLOOKUP(TRIM(D825),ALL_SOMIFA!$A$1:$V$2737,16,FALSE)))</f>
        <v>44</v>
      </c>
      <c r="Q825" t="str">
        <f>IF(ISBLANK(VLOOKUP(TRIM(D825),ALL_SOMIFA!$A$1:$V$2737,17,FALSE)),"",IF(ISERROR(VLOOKUP(TRIM(D825),ALL_SOMIFA!$A$1:$V$2737,17,FALSE))," ",VLOOKUP(TRIM(D825),ALL_SOMIFA!$A$1:$V$2737,17,FALSE)))</f>
        <v>DB</v>
      </c>
      <c r="R825" t="str">
        <f>IF(ISBLANK(VLOOKUP(TRIM(D825),ALL_SOMIFA!$A$1:$V$2737,18,FALSE)),"",IF(ISERROR(VLOOKUP(TRIM(D825),ALL_SOMIFA!$A$1:$V$2737,18,FALSE))," ",VLOOKUP(TRIM(D825),ALL_SOMIFA!$A$1:$V$2737,18,FALSE)))</f>
        <v>CLE</v>
      </c>
      <c r="S825" t="str">
        <f>IF(ISBLANK(VLOOKUP(TRIM(D825),ALL_SOMIFA!$A$1:$V$2737,19,FALSE)),"",IF(ISERROR(VLOOKUP(TRIM(D825),ALL_SOMIFA!$A$1:$V$2737,19,FALSE))," ",VLOOKUP(TRIM(D825),ALL_SOMIFA!$A$1:$V$2737,19,FALSE)))</f>
        <v>00</v>
      </c>
      <c r="T825" t="str">
        <f>IF(ISBLANK(VLOOKUP(TRIM(D825),ALL_SOMIFA!$A$1:$V$2737,20,FALSE)),"",IF(ISERROR(VLOOKUP(TRIM(D825),ALL_SOMIFA!$A$1:$V$2737,20,FALSE))," ",VLOOKUP(TRIM(D825),ALL_SOMIFA!$A$1:$V$2737,20,FALSE)))</f>
        <v>DB</v>
      </c>
      <c r="U825" t="str">
        <f>IF(ISBLANK(VLOOKUP(TRIM(D825),ALL_SOMIFA!$A$1:$V$2737,21,FALSE)),"",IF(ISERROR(VLOOKUP(TRIM(D825),ALL_SOMIFA!$A$1:$V$2737,21,FALSE))," ",VLOOKUP(TRIM(D825),ALL_SOMIFA!$A$1:$V$2737,21,FALSE)))</f>
        <v>TB</v>
      </c>
      <c r="V825" t="str">
        <f>IF(ISBLANK(VLOOKUP(TRIM(D825),ALL_SOMIFA!$A$1:$V$2737,22,FALSE)),"",IF(ISERROR(VLOOKUP(TRIM(D825),ALL_SOMIFA!$A$1:$V$2737,22,FALSE))," ",VLOOKUP(TRIM(D825),ALL_SOMIFA!$A$1:$V$2737,22,FALSE)))</f>
        <v>00</v>
      </c>
    </row>
    <row r="826" spans="1:73" x14ac:dyDescent="0.35">
      <c r="A826" s="34" t="s">
        <v>354</v>
      </c>
      <c r="B826" s="34" t="s">
        <v>193</v>
      </c>
      <c r="C826" s="143" t="str">
        <f>IF(VLOOKUP(D826,Table16[[#All],[Player]:[2024 Card Info]],7,FALSE)&lt;&gt;"",VLOOKUP(D826,Table16[[#All],[Player]:[2024 Card Info]],7,FALSE),"")</f>
        <v>0</v>
      </c>
      <c r="D826" s="26" t="s">
        <v>1726</v>
      </c>
      <c r="E826" s="27">
        <v>35702</v>
      </c>
      <c r="F826" s="26" t="s">
        <v>387</v>
      </c>
      <c r="G826" s="26" t="s">
        <v>458</v>
      </c>
      <c r="H826" s="26" t="s">
        <v>327</v>
      </c>
      <c r="I826" s="26" t="s">
        <v>154</v>
      </c>
      <c r="J826" s="34" t="s">
        <v>327</v>
      </c>
      <c r="K826" s="34" t="s">
        <v>195</v>
      </c>
      <c r="L826" s="34" t="s">
        <v>335</v>
      </c>
      <c r="M826" s="26" t="s">
        <v>335</v>
      </c>
      <c r="N826" s="27"/>
      <c r="O826" s="27"/>
      <c r="P826" s="27"/>
      <c r="Q826" s="27"/>
      <c r="R826" s="29"/>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row>
    <row r="827" spans="1:73" ht="12.75" customHeight="1" x14ac:dyDescent="0.35">
      <c r="A827" s="31" t="s">
        <v>327</v>
      </c>
      <c r="B827" s="32" t="s">
        <v>86</v>
      </c>
      <c r="C827" s="144" t="str">
        <f>IF(VLOOKUP(D827,Table16[[#All],[Player]:[2024 Card Info]],7,FALSE)&lt;&gt;"",VLOOKUP(D827,Table16[[#All],[Player]:[2024 Card Info]],7,FALSE),"")</f>
        <v>00</v>
      </c>
      <c r="D827" s="19" t="s">
        <v>1730</v>
      </c>
      <c r="E827" s="27">
        <v>36070</v>
      </c>
      <c r="F827" s="28" t="s">
        <v>295</v>
      </c>
      <c r="G827" s="28" t="s">
        <v>138</v>
      </c>
      <c r="H827" s="26" t="s">
        <v>169</v>
      </c>
      <c r="I827" s="26" t="s">
        <v>328</v>
      </c>
      <c r="J827" s="33"/>
      <c r="K827" s="33"/>
      <c r="L827" s="33"/>
    </row>
    <row r="828" spans="1:73" ht="12.75" customHeight="1" x14ac:dyDescent="0.35">
      <c r="A828" s="18"/>
      <c r="B828" s="18"/>
      <c r="C828" s="143"/>
      <c r="D828" s="19"/>
      <c r="E828" s="20"/>
      <c r="F828" s="19"/>
      <c r="G828" s="19"/>
      <c r="H828" t="s">
        <v>4284</v>
      </c>
      <c r="I828" t="s">
        <v>4284</v>
      </c>
      <c r="J828" s="18"/>
      <c r="K828" s="18"/>
      <c r="L828" s="18"/>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row>
    <row r="829" spans="1:73" s="25" customFormat="1" x14ac:dyDescent="0.35">
      <c r="A829" s="18" t="s">
        <v>802</v>
      </c>
      <c r="B829" s="18" t="s">
        <v>452</v>
      </c>
      <c r="C829" s="143" t="str">
        <f>IF(VLOOKUP(D829,Table16[[#All],[Player]:[2024 Card Info]],7,FALSE)&lt;&gt;"",VLOOKUP(D829,Table16[[#All],[Player]:[2024 Card Info]],7,FALSE),"")</f>
        <v/>
      </c>
      <c r="D829" s="22" t="s">
        <v>1733</v>
      </c>
      <c r="E829" s="23">
        <v>36291</v>
      </c>
      <c r="F829" s="24" t="s">
        <v>279</v>
      </c>
      <c r="G829" s="22" t="s">
        <v>83</v>
      </c>
      <c r="H829" s="26" t="s">
        <v>362</v>
      </c>
      <c r="I829" s="26"/>
      <c r="J829" s="18" t="s">
        <v>362</v>
      </c>
      <c r="K829" s="18" t="s">
        <v>268</v>
      </c>
      <c r="L829" s="18">
        <v>0</v>
      </c>
    </row>
    <row r="830" spans="1:73" x14ac:dyDescent="0.35">
      <c r="A830" t="s">
        <v>366</v>
      </c>
      <c r="B830" t="s">
        <v>81</v>
      </c>
      <c r="C830" s="143" t="str">
        <f>IF(VLOOKUP(D830,Table16[[#All],[Player]:[2024 Card Info]],7,FALSE)&lt;&gt;"",VLOOKUP(D830,Table16[[#All],[Player]:[2024 Card Info]],7,FALSE),"")</f>
        <v/>
      </c>
      <c r="D830" t="s">
        <v>3258</v>
      </c>
      <c r="E830" s="40">
        <v>36448</v>
      </c>
      <c r="F830" t="s">
        <v>160</v>
      </c>
      <c r="G830" t="s">
        <v>5136</v>
      </c>
      <c r="H830" t="str">
        <f>IF(ISBLANK(VLOOKUP(TRIM(D830),ALL_SOMIFA!$A$1:$V$2737,8,FALSE)),"",IF(ISERROR(VLOOKUP(TRIM(D830),ALL_SOMIFA!$A$1:$V$2737,8,FALSE))," ",VLOOKUP(TRIM(D830),ALL_SOMIFA!$A$1:$V$2737,8,FALSE)))</f>
        <v>K</v>
      </c>
      <c r="I830" t="str">
        <f>IF(ISBLANK(VLOOKUP(TRIM(D830),ALL_SOMIFA!$A$1:$V$2737,9,FALSE)),"",IF(ISERROR(VLOOKUP(TRIM(D830),ALL_SOMIFA!$A$1:$V$2737,9,FALSE))," ",VLOOKUP(TRIM(D830),ALL_SOMIFA!$A$1:$V$2737,9,FALSE)))</f>
        <v>NE</v>
      </c>
      <c r="J830" t="str">
        <f>IF(ISBLANK(VLOOKUP(TRIM(D830),ALL_SOMIFA!$A$1:$V$2737,10,FALSE)),"",IF(ISERROR(VLOOKUP(TRIM(D830),ALL_SOMIFA!$A$1:$V$2737,10,FALSE))," ",VLOOKUP(TRIM(D830),ALL_SOMIFA!$A$1:$V$2737,10,FALSE)))</f>
        <v/>
      </c>
      <c r="K830" t="str">
        <f>IF(ISBLANK(VLOOKUP(TRIM(D830),ALL_SOMIFA!$A$1:$V$2737,11,FALSE)),"",IF(ISERROR(VLOOKUP(TRIM(D830),ALL_SOMIFA!$A$1:$V$2737,11,FALSE))," ",VLOOKUP(TRIM(D830),ALL_SOMIFA!$A$1:$V$2737,11,FALSE)))</f>
        <v/>
      </c>
      <c r="L830" t="str">
        <f>IF(ISBLANK(VLOOKUP(TRIM(D830),ALL_SOMIFA!$A$1:$V$2737,12,FALSE)),"",IF(ISERROR(VLOOKUP(TRIM(D830),ALL_SOMIFA!$A$1:$V$2737,12,FALSE))," ",VLOOKUP(TRIM(D830),ALL_SOMIFA!$A$1:$V$2737,12,FALSE)))</f>
        <v/>
      </c>
      <c r="M830" t="str">
        <f>IF(ISBLANK(VLOOKUP(TRIM(D830),ALL_SOMIFA!$A$1:$V$2737,13,FALSE)),"",IF(ISERROR(VLOOKUP(TRIM(D830),ALL_SOMIFA!$A$1:$V$2737,13,FALSE))," ",VLOOKUP(TRIM(D830),ALL_SOMIFA!$A$1:$V$2737,13,FALSE)))</f>
        <v/>
      </c>
      <c r="N830" t="str">
        <f>IF(ISBLANK(VLOOKUP(TRIM(D830),ALL_SOMIFA!$A$1:$V$2737,14,FALSE)),"",IF(ISERROR(VLOOKUP(TRIM(D830),ALL_SOMIFA!$A$1:$V$2737,14,FALSE))," ",VLOOKUP(TRIM(D830),ALL_SOMIFA!$A$1:$V$2737,14,FALSE)))</f>
        <v/>
      </c>
      <c r="O830" t="str">
        <f>IF(ISBLANK(VLOOKUP(TRIM(D830),ALL_SOMIFA!$A$1:$V$2737,15,FALSE)),"",IF(ISERROR(VLOOKUP(TRIM(D830),ALL_SOMIFA!$A$1:$V$2737,15,FALSE))," ",VLOOKUP(TRIM(D830),ALL_SOMIFA!$A$1:$V$2737,15,FALSE)))</f>
        <v/>
      </c>
      <c r="P830" t="str">
        <f>IF(ISBLANK(VLOOKUP(TRIM(D830),ALL_SOMIFA!$A$1:$V$2737,16,FALSE)),"",IF(ISERROR(VLOOKUP(TRIM(D830),ALL_SOMIFA!$A$1:$V$2737,16,FALSE))," ",VLOOKUP(TRIM(D830),ALL_SOMIFA!$A$1:$V$2737,16,FALSE)))</f>
        <v/>
      </c>
      <c r="Q830" t="str">
        <f>IF(ISBLANK(VLOOKUP(TRIM(D830),ALL_SOMIFA!$A$1:$V$2737,17,FALSE)),"",IF(ISERROR(VLOOKUP(TRIM(D830),ALL_SOMIFA!$A$1:$V$2737,17,FALSE))," ",VLOOKUP(TRIM(D830),ALL_SOMIFA!$A$1:$V$2737,17,FALSE)))</f>
        <v/>
      </c>
      <c r="R830" t="str">
        <f>IF(ISBLANK(VLOOKUP(TRIM(D830),ALL_SOMIFA!$A$1:$V$2737,18,FALSE)),"",IF(ISERROR(VLOOKUP(TRIM(D830),ALL_SOMIFA!$A$1:$V$2737,18,FALSE))," ",VLOOKUP(TRIM(D830),ALL_SOMIFA!$A$1:$V$2737,18,FALSE)))</f>
        <v/>
      </c>
      <c r="S830" t="str">
        <f>IF(ISBLANK(VLOOKUP(TRIM(D830),ALL_SOMIFA!$A$1:$V$2737,19,FALSE)),"",IF(ISERROR(VLOOKUP(TRIM(D830),ALL_SOMIFA!$A$1:$V$2737,19,FALSE))," ",VLOOKUP(TRIM(D830),ALL_SOMIFA!$A$1:$V$2737,19,FALSE)))</f>
        <v/>
      </c>
      <c r="T830" t="str">
        <f>IF(ISBLANK(VLOOKUP(TRIM(D830),ALL_SOMIFA!$A$1:$V$2737,20,FALSE)),"",IF(ISERROR(VLOOKUP(TRIM(D830),ALL_SOMIFA!$A$1:$V$2737,20,FALSE))," ",VLOOKUP(TRIM(D830),ALL_SOMIFA!$A$1:$V$2737,20,FALSE)))</f>
        <v/>
      </c>
      <c r="U830" t="str">
        <f>IF(ISBLANK(VLOOKUP(TRIM(D830),ALL_SOMIFA!$A$1:$V$2737,21,FALSE)),"",IF(ISERROR(VLOOKUP(TRIM(D830),ALL_SOMIFA!$A$1:$V$2737,21,FALSE))," ",VLOOKUP(TRIM(D830),ALL_SOMIFA!$A$1:$V$2737,21,FALSE)))</f>
        <v/>
      </c>
      <c r="V830" t="str">
        <f>IF(ISBLANK(VLOOKUP(TRIM(D830),ALL_SOMIFA!$A$1:$V$2737,22,FALSE)),"",IF(ISERROR(VLOOKUP(TRIM(D830),ALL_SOMIFA!$A$1:$V$2737,22,FALSE))," ",VLOOKUP(TRIM(D830),ALL_SOMIFA!$A$1:$V$2737,22,FALSE)))</f>
        <v/>
      </c>
    </row>
    <row r="831" spans="1:73" x14ac:dyDescent="0.35">
      <c r="A831" s="19"/>
      <c r="B831" s="19"/>
      <c r="C831" s="143"/>
      <c r="D831" s="19"/>
      <c r="E831" s="39"/>
      <c r="F831" s="19"/>
      <c r="G831" s="19"/>
      <c r="H831" s="26"/>
      <c r="I831" s="26" t="s">
        <v>4284</v>
      </c>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row>
    <row r="832" spans="1:73" ht="13.15" x14ac:dyDescent="0.4">
      <c r="C832" s="140"/>
      <c r="E832" s="10" t="s">
        <v>70</v>
      </c>
      <c r="F832" s="11" t="s">
        <v>71</v>
      </c>
      <c r="G832" s="11" t="s">
        <v>72</v>
      </c>
      <c r="H832" s="94"/>
      <c r="I832" s="94" t="s">
        <v>73</v>
      </c>
      <c r="J832" s="11"/>
      <c r="K832" s="11"/>
      <c r="L832" s="8"/>
      <c r="M832" s="16" t="str">
        <f>IF(ISERROR(VLOOKUP(TRIM(B832),#REF!,13,FALSE())),"",VLOOKUP(TRIM(B832),#REF!,13,FALSE()))</f>
        <v/>
      </c>
      <c r="N832" s="16" t="str">
        <f>IF(ISERROR(VLOOKUP(TRIM(B832),#REF!,14,FALSE())),"",VLOOKUP(TRIM(B832),#REF!,14,FALSE()))</f>
        <v/>
      </c>
      <c r="O832" s="16" t="str">
        <f>IF(ISERROR(VLOOKUP(TRIM(B832),#REF!,15,FALSE())),"",VLOOKUP(TRIM(B832),#REF!,15,FALSE()))</f>
        <v/>
      </c>
      <c r="P832" s="16" t="str">
        <f>IF(ISERROR(VLOOKUP(TRIM(B832),#REF!,16,FALSE())),"",VLOOKUP(TRIM(B832),#REF!,16,FALSE()))</f>
        <v/>
      </c>
      <c r="R832" s="8"/>
      <c r="T832" t="str">
        <f>IF(ISERROR(VLOOKUP(TRIM(B832),#REF!,20,FALSE())),"",VLOOKUP(TRIM(B832),#REF!,20,FALSE()))</f>
        <v/>
      </c>
      <c r="U832" t="str">
        <f>IF(ISERROR(VLOOKUP(TRIM(B832),#REF!,21,FALSE())),"",VLOOKUP(TRIM(B832),#REF!,21,FALSE()))</f>
        <v/>
      </c>
      <c r="V832" t="str">
        <f>IF(ISERROR(VLOOKUP(TRIM(B832),#REF!,22,FALSE())),"",VLOOKUP(TRIM(B832),#REF!,22,FALSE()))</f>
        <v/>
      </c>
      <c r="W832" t="str">
        <f>IF(ISERROR(VLOOKUP(TRIM(B832),#REF!,20,FALSE())),"",VLOOKUP(TRIM(B832),#REF!,20,FALSE()))</f>
        <v/>
      </c>
      <c r="X832" t="str">
        <f>IF(ISERROR(VLOOKUP(TRIM(B832),#REF!,21,FALSE())),"",VLOOKUP(TRIM(B832),#REF!,21,FALSE()))</f>
        <v/>
      </c>
      <c r="Y832" t="str">
        <f>IF(ISERROR(VLOOKUP(TRIM(B832),#REF!,22,FALSE())),"",VLOOKUP(TRIM(B832),#REF!,22,FALSE()))</f>
        <v/>
      </c>
      <c r="Z832" t="str">
        <f>IF(ISERROR(VLOOKUP(TRIM(B832),#REF!,23,FALSE())),"",VLOOKUP(TRIM(B832),#REF!,23,FALSE()))</f>
        <v/>
      </c>
      <c r="AA832" t="str">
        <f>IF(ISERROR(VLOOKUP(TRIM(B832),#REF!,24,FALSE())),"",VLOOKUP(TRIM(B832),#REF!,24,FALSE()))</f>
        <v/>
      </c>
      <c r="AB832" t="str">
        <f>IF(ISERROR(VLOOKUP(TRIM(B832),#REF!,25,FALSE())),"",VLOOKUP(TRIM(B832),#REF!,25,FALSE()))</f>
        <v/>
      </c>
      <c r="AM832" s="8"/>
      <c r="AN832" s="8"/>
      <c r="AP832" s="8"/>
      <c r="AQ832" s="8"/>
      <c r="AR832" s="8"/>
      <c r="AS832" s="8"/>
      <c r="AT832" s="8"/>
      <c r="AV832" s="8"/>
      <c r="AW832" s="8"/>
      <c r="AY832" s="8"/>
      <c r="AZ832" s="8"/>
      <c r="BB832" s="8"/>
      <c r="BC832" s="8"/>
    </row>
    <row r="833" spans="1:58" ht="17.649999999999999" x14ac:dyDescent="0.5">
      <c r="A833" s="41" t="s">
        <v>1734</v>
      </c>
      <c r="C833" s="141"/>
      <c r="E833" s="13">
        <f>COUNTA(D836:D900)</f>
        <v>56</v>
      </c>
      <c r="F833" s="14">
        <f>COUNTIF(A836:A901,"*HB*")</f>
        <v>4</v>
      </c>
      <c r="G833" s="14">
        <f>COUNTIF(A836:A901,"*KOR*")+COUNTIF(A836:A901,"*LK*")</f>
        <v>1</v>
      </c>
      <c r="H833" s="95"/>
      <c r="I833" s="95">
        <f>COUNTIF(A836:A901,"*PR*")+COUNTIF(A836:A901,"*LP*")</f>
        <v>1</v>
      </c>
      <c r="J833" s="14"/>
      <c r="K833" s="14"/>
      <c r="L833" s="7"/>
      <c r="M833" s="16" t="str">
        <f>IF(ISERROR(VLOOKUP(TRIM(B833),#REF!,13,FALSE())),"",VLOOKUP(TRIM(B833),#REF!,13,FALSE()))</f>
        <v/>
      </c>
      <c r="N833" s="16" t="str">
        <f>IF(ISERROR(VLOOKUP(TRIM(B833),#REF!,14,FALSE())),"",VLOOKUP(TRIM(B833),#REF!,14,FALSE()))</f>
        <v/>
      </c>
      <c r="O833" s="16" t="str">
        <f>IF(ISERROR(VLOOKUP(TRIM(B833),#REF!,15,FALSE())),"",VLOOKUP(TRIM(B833),#REF!,15,FALSE()))</f>
        <v/>
      </c>
      <c r="P833" s="16" t="str">
        <f>IF(ISERROR(VLOOKUP(TRIM(B833),#REF!,16,FALSE())),"",VLOOKUP(TRIM(B833),#REF!,16,FALSE()))</f>
        <v/>
      </c>
      <c r="Q833" s="15"/>
      <c r="R833" s="8"/>
      <c r="T833" t="str">
        <f>IF(ISERROR(VLOOKUP(TRIM(B833),#REF!,20,FALSE())),"",VLOOKUP(TRIM(B833),#REF!,20,FALSE()))</f>
        <v/>
      </c>
      <c r="U833" t="str">
        <f>IF(ISERROR(VLOOKUP(TRIM(B833),#REF!,21,FALSE())),"",VLOOKUP(TRIM(B833),#REF!,21,FALSE()))</f>
        <v/>
      </c>
      <c r="V833" t="str">
        <f>IF(ISERROR(VLOOKUP(TRIM(B833),#REF!,22,FALSE())),"",VLOOKUP(TRIM(B833),#REF!,22,FALSE()))</f>
        <v/>
      </c>
      <c r="W833" t="str">
        <f>IF(ISERROR(VLOOKUP(TRIM(B833),#REF!,20,FALSE())),"",VLOOKUP(TRIM(B833),#REF!,20,FALSE()))</f>
        <v/>
      </c>
      <c r="X833" t="str">
        <f>IF(ISERROR(VLOOKUP(TRIM(B833),#REF!,21,FALSE())),"",VLOOKUP(TRIM(B833),#REF!,21,FALSE()))</f>
        <v/>
      </c>
      <c r="Y833" t="str">
        <f>IF(ISERROR(VLOOKUP(TRIM(B833),#REF!,22,FALSE())),"",VLOOKUP(TRIM(B833),#REF!,22,FALSE()))</f>
        <v/>
      </c>
      <c r="Z833" t="str">
        <f>IF(ISERROR(VLOOKUP(TRIM(B833),#REF!,23,FALSE())),"",VLOOKUP(TRIM(B833),#REF!,23,FALSE()))</f>
        <v/>
      </c>
      <c r="AA833" t="str">
        <f>IF(ISERROR(VLOOKUP(TRIM(B833),#REF!,24,FALSE())),"",VLOOKUP(TRIM(B833),#REF!,24,FALSE()))</f>
        <v/>
      </c>
      <c r="AB833" t="str">
        <f>IF(ISERROR(VLOOKUP(TRIM(B833),#REF!,25,FALSE())),"",VLOOKUP(TRIM(B833),#REF!,25,FALSE()))</f>
        <v/>
      </c>
      <c r="AL833" s="15"/>
      <c r="AU833" s="15"/>
      <c r="BC833" s="8"/>
    </row>
    <row r="834" spans="1:58" x14ac:dyDescent="0.35">
      <c r="A834" s="16" t="s">
        <v>5302</v>
      </c>
      <c r="B834" s="16"/>
      <c r="C834" s="143"/>
      <c r="J834" s="16"/>
      <c r="K834" s="16"/>
      <c r="L834" s="16"/>
      <c r="M834" s="26"/>
      <c r="P834" s="16"/>
      <c r="Q834" s="16"/>
      <c r="R834" s="16"/>
      <c r="S834" s="16"/>
      <c r="T834" s="16"/>
      <c r="U834" s="16"/>
      <c r="V834" s="16"/>
      <c r="W834" s="16"/>
      <c r="AB834" t="str">
        <f>IF(ISERROR(VLOOKUP(TRIM(D834),#REF!,22,FALSE())),"",VLOOKUP(TRIM(D834),#REF!,22,FALSE()))</f>
        <v/>
      </c>
      <c r="AC834" t="str">
        <f>IF(ISERROR(VLOOKUP(TRIM(D834),#REF!,20,FALSE())),"",VLOOKUP(TRIM(D834),#REF!,20,FALSE()))</f>
        <v/>
      </c>
      <c r="AD834" t="str">
        <f>IF(ISERROR(VLOOKUP(TRIM(D834),#REF!,21,FALSE())),"",VLOOKUP(TRIM(D834),#REF!,21,FALSE()))</f>
        <v/>
      </c>
      <c r="AE834" t="str">
        <f>IF(ISERROR(VLOOKUP(TRIM(D834),#REF!,22,FALSE())),"",VLOOKUP(TRIM(D834),#REF!,22,FALSE()))</f>
        <v/>
      </c>
      <c r="AF834" t="str">
        <f>IF(ISERROR(VLOOKUP(TRIM(D834),#REF!,23,FALSE())),"",VLOOKUP(TRIM(D834),#REF!,23,FALSE()))</f>
        <v/>
      </c>
      <c r="AG834" t="str">
        <f>IF(ISERROR(VLOOKUP(TRIM(D834),#REF!,24,FALSE())),"",VLOOKUP(TRIM(D834),#REF!,24,FALSE()))</f>
        <v/>
      </c>
      <c r="AH834" t="str">
        <f>IF(ISERROR(VLOOKUP(TRIM(D834),#REF!,25,FALSE())),"",VLOOKUP(TRIM(D834),#REF!,25,FALSE()))</f>
        <v/>
      </c>
    </row>
    <row r="835" spans="1:58" ht="13.15" x14ac:dyDescent="0.4">
      <c r="A835" s="148" t="s">
        <v>5388</v>
      </c>
      <c r="B835" s="19"/>
      <c r="C835" s="143"/>
      <c r="D835" s="19"/>
      <c r="E835" s="39"/>
      <c r="F835" s="19"/>
      <c r="G835" s="19"/>
      <c r="H835" s="26"/>
      <c r="I835" s="26"/>
      <c r="J835" s="42"/>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row>
    <row r="836" spans="1:58" x14ac:dyDescent="0.35">
      <c r="A836" s="18" t="s">
        <v>80</v>
      </c>
      <c r="B836" s="18" t="s">
        <v>3530</v>
      </c>
      <c r="C836" s="143" t="str">
        <f>IF(VLOOKUP(D836,Table16[[#All],[Player]:[2024 Card Info]],7,FALSE)&lt;&gt;"",VLOOKUP(D836,Table16[[#All],[Player]:[2024 Card Info]],7,FALSE),"")</f>
        <v>361 Attempts</v>
      </c>
      <c r="D836" s="19" t="s">
        <v>1735</v>
      </c>
      <c r="E836" s="20">
        <v>36014</v>
      </c>
      <c r="F836" s="26" t="s">
        <v>204</v>
      </c>
      <c r="G836" s="30" t="s">
        <v>1157</v>
      </c>
      <c r="H836" s="26" t="s">
        <v>77</v>
      </c>
      <c r="I836" s="26"/>
      <c r="J836" s="18" t="s">
        <v>77</v>
      </c>
      <c r="K836" s="18" t="s">
        <v>151</v>
      </c>
      <c r="L836" s="18"/>
      <c r="M836" s="19"/>
      <c r="N836" s="19" t="s">
        <v>77</v>
      </c>
      <c r="O836" s="19" t="s">
        <v>151</v>
      </c>
      <c r="P836" s="30"/>
      <c r="Q836" s="19"/>
      <c r="R836" s="19"/>
      <c r="S836" s="30"/>
      <c r="T836" s="19"/>
      <c r="U836" s="19"/>
      <c r="V836" s="30"/>
      <c r="W836" s="19"/>
      <c r="X836" s="19"/>
      <c r="Y836" s="30"/>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row>
    <row r="837" spans="1:58" x14ac:dyDescent="0.35">
      <c r="A837" s="18" t="s">
        <v>77</v>
      </c>
      <c r="B837" s="18" t="s">
        <v>916</v>
      </c>
      <c r="C837" s="143" t="str">
        <f>IF(VLOOKUP(D837,Table16[[#All],[Player]:[2024 Card Info]],7,FALSE)&lt;&gt;"",VLOOKUP(D837,Table16[[#All],[Player]:[2024 Card Info]],7,FALSE),"")</f>
        <v>181 Attempts</v>
      </c>
      <c r="D837" s="19" t="s">
        <v>1738</v>
      </c>
      <c r="E837" s="20">
        <v>35379</v>
      </c>
      <c r="F837" s="19" t="s">
        <v>398</v>
      </c>
      <c r="G837" s="19" t="s">
        <v>1739</v>
      </c>
      <c r="H837" s="26" t="s">
        <v>77</v>
      </c>
      <c r="I837" s="26" t="s">
        <v>3302</v>
      </c>
      <c r="J837" s="18" t="s">
        <v>77</v>
      </c>
      <c r="K837" s="18" t="s">
        <v>259</v>
      </c>
      <c r="L837" s="18" t="s">
        <v>1460</v>
      </c>
      <c r="M837" s="19"/>
      <c r="N837" s="19" t="s">
        <v>77</v>
      </c>
      <c r="O837" s="19" t="s">
        <v>116</v>
      </c>
      <c r="P837" s="19" t="s">
        <v>79</v>
      </c>
      <c r="Q837" s="19" t="s">
        <v>77</v>
      </c>
      <c r="R837" s="19" t="s">
        <v>116</v>
      </c>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row>
    <row r="838" spans="1:58" x14ac:dyDescent="0.35">
      <c r="A838" s="18"/>
      <c r="B838" s="18"/>
      <c r="C838" s="143"/>
      <c r="D838" s="19"/>
      <c r="E838" s="20"/>
      <c r="F838" s="19"/>
      <c r="G838" s="19"/>
      <c r="H838" t="s">
        <v>4284</v>
      </c>
      <c r="I838" t="s">
        <v>4284</v>
      </c>
      <c r="J838" s="18"/>
      <c r="K838" s="18"/>
      <c r="L838" s="18"/>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row>
    <row r="839" spans="1:58" s="25" customFormat="1" ht="12.75" customHeight="1" x14ac:dyDescent="0.35">
      <c r="A839" s="18" t="s">
        <v>93</v>
      </c>
      <c r="B839" s="18" t="s">
        <v>285</v>
      </c>
      <c r="C839" s="143" t="str">
        <f>IF(VLOOKUP(D839,Table16[[#All],[Player]:[2024 Card Info]],7,FALSE)&lt;&gt;"",VLOOKUP(D839,Table16[[#All],[Player]:[2024 Card Info]],7,FALSE),"")</f>
        <v>0-3 263</v>
      </c>
      <c r="D839" s="26" t="s">
        <v>1740</v>
      </c>
      <c r="E839" s="27">
        <v>35863</v>
      </c>
      <c r="F839" s="26" t="s">
        <v>1741</v>
      </c>
      <c r="G839" s="26" t="s">
        <v>738</v>
      </c>
      <c r="H839" s="26" t="s">
        <v>93</v>
      </c>
      <c r="I839" s="26" t="s">
        <v>3419</v>
      </c>
      <c r="J839" s="18" t="s">
        <v>93</v>
      </c>
      <c r="K839" s="18" t="s">
        <v>158</v>
      </c>
      <c r="L839" s="18" t="s">
        <v>1742</v>
      </c>
      <c r="M839" s="19" t="s">
        <v>1743</v>
      </c>
      <c r="N839" s="27"/>
      <c r="O839" s="27"/>
      <c r="P839" s="27"/>
      <c r="Q839" s="27"/>
      <c r="R839" s="29"/>
    </row>
    <row r="840" spans="1:58" x14ac:dyDescent="0.35">
      <c r="A840" s="18" t="s">
        <v>93</v>
      </c>
      <c r="B840" s="18" t="s">
        <v>3527</v>
      </c>
      <c r="C840" s="143" t="str">
        <f>IF(VLOOKUP(D840,Table16[[#All],[Player]:[2024 Card Info]],7,FALSE)&lt;&gt;"",VLOOKUP(D840,Table16[[#All],[Player]:[2024 Card Info]],7,FALSE),"")</f>
        <v>0-0 71</v>
      </c>
      <c r="D840" t="s">
        <v>1744</v>
      </c>
      <c r="E840" s="35">
        <v>35179</v>
      </c>
      <c r="F840" s="36" t="s">
        <v>222</v>
      </c>
      <c r="G840" s="36" t="s">
        <v>210</v>
      </c>
      <c r="H840" s="26" t="s">
        <v>93</v>
      </c>
      <c r="I840" s="26" t="s">
        <v>1094</v>
      </c>
      <c r="J840" s="18" t="s">
        <v>93</v>
      </c>
      <c r="K840" s="18" t="s">
        <v>190</v>
      </c>
      <c r="L840" s="18" t="s">
        <v>1745</v>
      </c>
      <c r="M840" s="19" t="s">
        <v>1746</v>
      </c>
      <c r="N840" s="19" t="s">
        <v>93</v>
      </c>
      <c r="O840" s="19" t="s">
        <v>452</v>
      </c>
      <c r="P840" s="37" t="s">
        <v>1747</v>
      </c>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c r="AQ840" s="25"/>
      <c r="AR840" s="25"/>
      <c r="AS840" s="25"/>
      <c r="AT840" s="25"/>
      <c r="AU840" s="25"/>
      <c r="AV840" s="25"/>
      <c r="AW840" s="25"/>
      <c r="AX840" s="25"/>
      <c r="AY840" s="25"/>
      <c r="AZ840" s="25"/>
      <c r="BA840" s="25"/>
      <c r="BB840" s="25"/>
      <c r="BC840" s="25"/>
      <c r="BD840" s="25"/>
      <c r="BE840" s="25"/>
      <c r="BF840" s="25"/>
    </row>
    <row r="841" spans="1:58" x14ac:dyDescent="0.35">
      <c r="A841" t="s">
        <v>3320</v>
      </c>
      <c r="B841" t="s">
        <v>3520</v>
      </c>
      <c r="C841" s="143" t="str">
        <f>IF(VLOOKUP(D841,Table16[[#All],[Player]:[2024 Card Info]],7,FALSE)&lt;&gt;"",VLOOKUP(D841,Table16[[#All],[Player]:[2024 Card Info]],7,FALSE),"")</f>
        <v>0-255</v>
      </c>
      <c r="D841" t="s">
        <v>3461</v>
      </c>
      <c r="E841" s="40">
        <v>35059</v>
      </c>
      <c r="F841" t="s">
        <v>405</v>
      </c>
      <c r="G841" s="19" t="s">
        <v>5138</v>
      </c>
      <c r="H841" t="str">
        <f>IF(ISBLANK(VLOOKUP(TRIM(D841),ALL_SOMIFA!$A$1:$V$2737,8,FALSE)),"",IF(ISERROR(VLOOKUP(TRIM(D841),ALL_SOMIFA!$A$1:$V$2737,8,FALSE))," ",VLOOKUP(TRIM(D841),ALL_SOMIFA!$A$1:$V$2737,8,FALSE)))</f>
        <v/>
      </c>
      <c r="I841" t="str">
        <f>IF(ISBLANK(VLOOKUP(TRIM(D841),ALL_SOMIFA!$A$1:$V$2737,9,FALSE)),"",IF(ISERROR(VLOOKUP(TRIM(D841),ALL_SOMIFA!$A$1:$V$2737,9,FALSE))," ",VLOOKUP(TRIM(D841),ALL_SOMIFA!$A$1:$V$2737,9,FALSE)))</f>
        <v/>
      </c>
      <c r="J841" t="str">
        <f>IF(ISBLANK(VLOOKUP(TRIM(D841),ALL_SOMIFA!$A$1:$V$2737,10,FALSE)),"",IF(ISERROR(VLOOKUP(TRIM(D841),ALL_SOMIFA!$A$1:$V$2737,10,FALSE))," ",VLOOKUP(TRIM(D841),ALL_SOMIFA!$A$1:$V$2737,10,FALSE)))</f>
        <v/>
      </c>
      <c r="K841" t="str">
        <f>IF(ISBLANK(VLOOKUP(TRIM(D841),ALL_SOMIFA!$A$1:$V$2737,11,FALSE)),"",IF(ISERROR(VLOOKUP(TRIM(D841),ALL_SOMIFA!$A$1:$V$2737,11,FALSE))," ",VLOOKUP(TRIM(D841),ALL_SOMIFA!$A$1:$V$2737,11,FALSE)))</f>
        <v/>
      </c>
      <c r="L841" t="str">
        <f>IF(ISBLANK(VLOOKUP(TRIM(D841),ALL_SOMIFA!$A$1:$V$2737,12,FALSE)),"",IF(ISERROR(VLOOKUP(TRIM(D841),ALL_SOMIFA!$A$1:$V$2737,12,FALSE))," ",VLOOKUP(TRIM(D841),ALL_SOMIFA!$A$1:$V$2737,12,FALSE)))</f>
        <v/>
      </c>
      <c r="M841" t="str">
        <f>IF(ISBLANK(VLOOKUP(TRIM(D841),ALL_SOMIFA!$A$1:$V$2737,13,FALSE)),"",IF(ISERROR(VLOOKUP(TRIM(D841),ALL_SOMIFA!$A$1:$V$2737,13,FALSE))," ",VLOOKUP(TRIM(D841),ALL_SOMIFA!$A$1:$V$2737,13,FALSE)))</f>
        <v/>
      </c>
      <c r="N841" t="str">
        <f>IF(ISBLANK(VLOOKUP(TRIM(D841),ALL_SOMIFA!$A$1:$V$2737,14,FALSE)),"",IF(ISERROR(VLOOKUP(TRIM(D841),ALL_SOMIFA!$A$1:$V$2737,14,FALSE))," ",VLOOKUP(TRIM(D841),ALL_SOMIFA!$A$1:$V$2737,14,FALSE)))</f>
        <v>HB</v>
      </c>
      <c r="O841" t="str">
        <f>IF(ISBLANK(VLOOKUP(TRIM(D841),ALL_SOMIFA!$A$1:$V$2737,15,FALSE)),"",IF(ISERROR(VLOOKUP(TRIM(D841),ALL_SOMIFA!$A$1:$V$2737,15,FALSE))," ",VLOOKUP(TRIM(D841),ALL_SOMIFA!$A$1:$V$2737,15,FALSE)))</f>
        <v>TEN</v>
      </c>
      <c r="P841" t="str">
        <f>IF(ISBLANK(VLOOKUP(TRIM(D841),ALL_SOMIFA!$A$1:$V$2737,16,FALSE)),"",IF(ISERROR(VLOOKUP(TRIM(D841),ALL_SOMIFA!$A$1:$V$2737,16,FALSE))," ",VLOOKUP(TRIM(D841),ALL_SOMIFA!$A$1:$V$2737,16,FALSE)))</f>
        <v>0-0  41</v>
      </c>
      <c r="Q841" t="str">
        <f>IF(ISBLANK(VLOOKUP(TRIM(D841),ALL_SOMIFA!$A$1:$V$2737,17,FALSE)),"",IF(ISERROR(VLOOKUP(TRIM(D841),ALL_SOMIFA!$A$1:$V$2737,17,FALSE))," ",VLOOKUP(TRIM(D841),ALL_SOMIFA!$A$1:$V$2737,17,FALSE)))</f>
        <v>HB</v>
      </c>
      <c r="R841" t="str">
        <f>IF(ISBLANK(VLOOKUP(TRIM(D841),ALL_SOMIFA!$A$1:$V$2737,18,FALSE)),"",IF(ISERROR(VLOOKUP(TRIM(D841),ALL_SOMIFA!$A$1:$V$2737,18,FALSE))," ",VLOOKUP(TRIM(D841),ALL_SOMIFA!$A$1:$V$2737,18,FALSE)))</f>
        <v>TEN</v>
      </c>
      <c r="S841" t="str">
        <f>IF(ISBLANK(VLOOKUP(TRIM(D841),ALL_SOMIFA!$A$1:$V$2737,19,FALSE)),"",IF(ISERROR(VLOOKUP(TRIM(D841),ALL_SOMIFA!$A$1:$V$2737,19,FALSE))," ",VLOOKUP(TRIM(D841),ALL_SOMIFA!$A$1:$V$2737,19,FALSE)))</f>
        <v>0-0  47</v>
      </c>
      <c r="T841" t="str">
        <f>IF(ISBLANK(VLOOKUP(TRIM(D841),ALL_SOMIFA!$A$1:$V$2737,20,FALSE)),"",IF(ISERROR(VLOOKUP(TRIM(D841),ALL_SOMIFA!$A$1:$V$2737,20,FALSE))," ",VLOOKUP(TRIM(D841),ALL_SOMIFA!$A$1:$V$2737,20,FALSE)))</f>
        <v/>
      </c>
      <c r="U841" t="str">
        <f>IF(ISBLANK(VLOOKUP(TRIM(D841),ALL_SOMIFA!$A$1:$V$2737,21,FALSE)),"",IF(ISERROR(VLOOKUP(TRIM(D841),ALL_SOMIFA!$A$1:$V$2737,21,FALSE))," ",VLOOKUP(TRIM(D841),ALL_SOMIFA!$A$1:$V$2737,21,FALSE)))</f>
        <v/>
      </c>
      <c r="V841" t="str">
        <f>IF(ISBLANK(VLOOKUP(TRIM(D841),ALL_SOMIFA!$A$1:$V$2737,22,FALSE)),"",IF(ISERROR(VLOOKUP(TRIM(D841),ALL_SOMIFA!$A$1:$V$2737,22,FALSE))," ",VLOOKUP(TRIM(D841),ALL_SOMIFA!$A$1:$V$2737,22,FALSE)))</f>
        <v/>
      </c>
    </row>
    <row r="842" spans="1:58" x14ac:dyDescent="0.35">
      <c r="A842" s="18" t="s">
        <v>93</v>
      </c>
      <c r="B842" s="18" t="s">
        <v>109</v>
      </c>
      <c r="C842" s="143" t="str">
        <f>IF(VLOOKUP(D842,Table16[[#All],[Player]:[2024 Card Info]],7,FALSE)&lt;&gt;"",VLOOKUP(D842,Table16[[#All],[Player]:[2024 Card Info]],7,FALSE),"")</f>
        <v>4-4 16</v>
      </c>
      <c r="D842" s="19" t="s">
        <v>1858</v>
      </c>
      <c r="E842" s="20">
        <v>35019</v>
      </c>
      <c r="F842" s="19" t="s">
        <v>114</v>
      </c>
      <c r="G842" s="19" t="s">
        <v>5367</v>
      </c>
      <c r="H842" s="26" t="s">
        <v>93</v>
      </c>
      <c r="I842" s="26" t="s">
        <v>820</v>
      </c>
      <c r="J842" s="18" t="s">
        <v>93</v>
      </c>
      <c r="K842" s="18" t="s">
        <v>109</v>
      </c>
      <c r="L842" s="18" t="s">
        <v>1859</v>
      </c>
      <c r="M842" s="19" t="s">
        <v>1860</v>
      </c>
      <c r="N842" s="19" t="s">
        <v>93</v>
      </c>
      <c r="O842" s="19" t="s">
        <v>318</v>
      </c>
      <c r="P842" s="19" t="s">
        <v>1861</v>
      </c>
      <c r="Q842" s="19" t="s">
        <v>93</v>
      </c>
      <c r="R842" s="19" t="s">
        <v>252</v>
      </c>
      <c r="S842" s="19" t="s">
        <v>1862</v>
      </c>
      <c r="T842" s="19" t="s">
        <v>93</v>
      </c>
      <c r="U842" s="19" t="s">
        <v>252</v>
      </c>
      <c r="V842" s="19" t="s">
        <v>1863</v>
      </c>
      <c r="W842" s="19">
        <v>0</v>
      </c>
      <c r="X842" s="19">
        <v>0</v>
      </c>
      <c r="Y842" s="19">
        <v>0</v>
      </c>
      <c r="Z842" s="19"/>
      <c r="AA842" s="19"/>
      <c r="AB842" s="19"/>
      <c r="AC842" s="19">
        <v>0</v>
      </c>
      <c r="AD842" s="19">
        <v>0</v>
      </c>
      <c r="AE842" s="19">
        <v>0</v>
      </c>
      <c r="AF842" s="19"/>
      <c r="AG842" s="19"/>
      <c r="AH842" s="19"/>
      <c r="AI842" s="19"/>
      <c r="AJ842" s="19"/>
      <c r="AK842" s="19"/>
      <c r="AL842" s="19">
        <v>0</v>
      </c>
      <c r="AM842" s="19">
        <v>0</v>
      </c>
      <c r="AN842" s="19">
        <v>0</v>
      </c>
      <c r="AO842" s="19">
        <v>0</v>
      </c>
      <c r="AP842" s="19">
        <v>0</v>
      </c>
      <c r="AQ842" s="19">
        <v>0</v>
      </c>
      <c r="AR842" s="19">
        <v>0</v>
      </c>
      <c r="AS842" s="19">
        <v>0</v>
      </c>
      <c r="AT842" s="19">
        <v>0</v>
      </c>
      <c r="AU842" s="19"/>
      <c r="AV842" s="19"/>
      <c r="AW842" s="19"/>
      <c r="AX842" s="19"/>
      <c r="AY842" s="19"/>
      <c r="AZ842" s="19"/>
      <c r="BA842" s="19"/>
      <c r="BB842" s="19"/>
      <c r="BC842" s="19"/>
      <c r="BD842" s="19"/>
      <c r="BE842" s="19"/>
      <c r="BF842" s="19"/>
    </row>
    <row r="843" spans="1:58" x14ac:dyDescent="0.35">
      <c r="A843" s="18"/>
      <c r="B843" s="18"/>
      <c r="C843" s="143"/>
      <c r="D843" s="19"/>
      <c r="E843" s="20"/>
      <c r="F843" s="19"/>
      <c r="G843" s="19"/>
      <c r="H843" t="s">
        <v>4284</v>
      </c>
      <c r="I843" t="s">
        <v>4284</v>
      </c>
      <c r="J843" s="18"/>
      <c r="K843" s="18"/>
      <c r="L843" s="18"/>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row>
    <row r="844" spans="1:58" x14ac:dyDescent="0.35">
      <c r="A844" t="s">
        <v>127</v>
      </c>
      <c r="B844" t="s">
        <v>860</v>
      </c>
      <c r="C844" s="143" t="str">
        <f>IF(VLOOKUP(D844,Table16[[#All],[Player]:[2024 Card Info]],7,FALSE)&lt;&gt;"",VLOOKUP(D844,Table16[[#All],[Player]:[2024 Card Info]],7,FALSE),"")</f>
        <v>5-6-6</v>
      </c>
      <c r="D844" t="s">
        <v>3938</v>
      </c>
      <c r="E844" s="40">
        <v>37537</v>
      </c>
      <c r="F844" t="s">
        <v>4129</v>
      </c>
      <c r="G844" s="19" t="s">
        <v>5199</v>
      </c>
      <c r="H844" t="str">
        <f>IF(ISBLANK(VLOOKUP(TRIM(D844),ALL_SOMIFA!$A$1:$V$2737,8,FALSE)),"",IF(ISERROR(VLOOKUP(TRIM(D844),ALL_SOMIFA!$A$1:$V$2737,8,FALSE))," ",VLOOKUP(TRIM(D844),ALL_SOMIFA!$A$1:$V$2737,8,FALSE)))</f>
        <v xml:space="preserve"> </v>
      </c>
      <c r="I844" t="str">
        <f>IF(ISBLANK(VLOOKUP(TRIM(D844),ALL_SOMIFA!$A$1:$V$2737,9,FALSE)),"",IF(ISERROR(VLOOKUP(TRIM(D844),ALL_SOMIFA!$A$1:$V$2737,9,FALSE))," ",VLOOKUP(TRIM(D844),ALL_SOMIFA!$A$1:$V$2737,9,FALSE)))</f>
        <v xml:space="preserve"> </v>
      </c>
      <c r="J844" t="str">
        <f>IF(ISBLANK(VLOOKUP(TRIM(D844),ALL_SOMIFA!$A$1:$V$2737,10,FALSE)),"",IF(ISERROR(VLOOKUP(TRIM(D844),ALL_SOMIFA!$A$1:$V$2737,10,FALSE))," ",VLOOKUP(TRIM(D844),ALL_SOMIFA!$A$1:$V$2737,10,FALSE)))</f>
        <v xml:space="preserve"> </v>
      </c>
      <c r="K844" t="str">
        <f>IF(ISBLANK(VLOOKUP(TRIM(D844),ALL_SOMIFA!$A$1:$V$2737,11,FALSE)),"",IF(ISERROR(VLOOKUP(TRIM(D844),ALL_SOMIFA!$A$1:$V$2737,11,FALSE))," ",VLOOKUP(TRIM(D844),ALL_SOMIFA!$A$1:$V$2737,11,FALSE)))</f>
        <v xml:space="preserve"> </v>
      </c>
      <c r="L844" t="str">
        <f>IF(ISBLANK(VLOOKUP(TRIM(D844),ALL_SOMIFA!$A$1:$V$2737,12,FALSE)),"",IF(ISERROR(VLOOKUP(TRIM(D844),ALL_SOMIFA!$A$1:$V$2737,12,FALSE))," ",VLOOKUP(TRIM(D844),ALL_SOMIFA!$A$1:$V$2737,12,FALSE)))</f>
        <v xml:space="preserve"> </v>
      </c>
      <c r="M844" t="str">
        <f>IF(ISBLANK(VLOOKUP(TRIM(D844),ALL_SOMIFA!$A$1:$V$2737,13,FALSE)),"",IF(ISERROR(VLOOKUP(TRIM(D844),ALL_SOMIFA!$A$1:$V$2737,13,FALSE))," ",VLOOKUP(TRIM(D844),ALL_SOMIFA!$A$1:$V$2737,13,FALSE)))</f>
        <v xml:space="preserve"> </v>
      </c>
      <c r="N844" t="str">
        <f>IF(ISBLANK(VLOOKUP(TRIM(D844),ALL_SOMIFA!$A$1:$V$2737,14,FALSE)),"",IF(ISERROR(VLOOKUP(TRIM(D844),ALL_SOMIFA!$A$1:$V$2737,14,FALSE))," ",VLOOKUP(TRIM(D844),ALL_SOMIFA!$A$1:$V$2737,14,FALSE)))</f>
        <v xml:space="preserve"> </v>
      </c>
      <c r="O844" t="str">
        <f>IF(ISBLANK(VLOOKUP(TRIM(D844),ALL_SOMIFA!$A$1:$V$2737,15,FALSE)),"",IF(ISERROR(VLOOKUP(TRIM(D844),ALL_SOMIFA!$A$1:$V$2737,15,FALSE))," ",VLOOKUP(TRIM(D844),ALL_SOMIFA!$A$1:$V$2737,15,FALSE)))</f>
        <v xml:space="preserve"> </v>
      </c>
      <c r="P844" t="str">
        <f>IF(ISBLANK(VLOOKUP(TRIM(D844),ALL_SOMIFA!$A$1:$V$2737,16,FALSE)),"",IF(ISERROR(VLOOKUP(TRIM(D844),ALL_SOMIFA!$A$1:$V$2737,16,FALSE))," ",VLOOKUP(TRIM(D844),ALL_SOMIFA!$A$1:$V$2737,16,FALSE)))</f>
        <v xml:space="preserve"> </v>
      </c>
      <c r="Q844" t="str">
        <f>IF(ISBLANK(VLOOKUP(TRIM(D844),ALL_SOMIFA!$A$1:$V$2737,17,FALSE)),"",IF(ISERROR(VLOOKUP(TRIM(D844),ALL_SOMIFA!$A$1:$V$2737,17,FALSE))," ",VLOOKUP(TRIM(D844),ALL_SOMIFA!$A$1:$V$2737,17,FALSE)))</f>
        <v xml:space="preserve"> </v>
      </c>
      <c r="R844" t="str">
        <f>IF(ISBLANK(VLOOKUP(TRIM(D844),ALL_SOMIFA!$A$1:$V$2737,18,FALSE)),"",IF(ISERROR(VLOOKUP(TRIM(D844),ALL_SOMIFA!$A$1:$V$2737,18,FALSE))," ",VLOOKUP(TRIM(D844),ALL_SOMIFA!$A$1:$V$2737,18,FALSE)))</f>
        <v xml:space="preserve"> </v>
      </c>
      <c r="S844" t="str">
        <f>IF(ISBLANK(VLOOKUP(TRIM(D844),ALL_SOMIFA!$A$1:$V$2737,19,FALSE)),"",IF(ISERROR(VLOOKUP(TRIM(D844),ALL_SOMIFA!$A$1:$V$2737,19,FALSE))," ",VLOOKUP(TRIM(D844),ALL_SOMIFA!$A$1:$V$2737,19,FALSE)))</f>
        <v xml:space="preserve"> </v>
      </c>
      <c r="T844" t="str">
        <f>IF(ISBLANK(VLOOKUP(TRIM(D844),ALL_SOMIFA!$A$1:$V$2737,20,FALSE)),"",IF(ISERROR(VLOOKUP(TRIM(D844),ALL_SOMIFA!$A$1:$V$2737,20,FALSE))," ",VLOOKUP(TRIM(D844),ALL_SOMIFA!$A$1:$V$2737,20,FALSE)))</f>
        <v xml:space="preserve"> </v>
      </c>
      <c r="U844" t="str">
        <f>IF(ISBLANK(VLOOKUP(TRIM(D844),ALL_SOMIFA!$A$1:$V$2737,21,FALSE)),"",IF(ISERROR(VLOOKUP(TRIM(D844),ALL_SOMIFA!$A$1:$V$2737,21,FALSE))," ",VLOOKUP(TRIM(D844),ALL_SOMIFA!$A$1:$V$2737,21,FALSE)))</f>
        <v xml:space="preserve"> </v>
      </c>
      <c r="V844" t="str">
        <f>IF(ISBLANK(VLOOKUP(TRIM(D844),ALL_SOMIFA!$A$1:$V$2737,22,FALSE)),"",IF(ISERROR(VLOOKUP(TRIM(D844),ALL_SOMIFA!$A$1:$V$2737,22,FALSE))," ",VLOOKUP(TRIM(D844),ALL_SOMIFA!$A$1:$V$2737,22,FALSE)))</f>
        <v xml:space="preserve"> </v>
      </c>
    </row>
    <row r="845" spans="1:58" s="25" customFormat="1" x14ac:dyDescent="0.35">
      <c r="A845" s="18" t="s">
        <v>127</v>
      </c>
      <c r="B845" s="18" t="s">
        <v>3525</v>
      </c>
      <c r="C845" s="143" t="str">
        <f>IF(VLOOKUP(D845,Table16[[#All],[Player]:[2024 Card Info]],7,FALSE)&lt;&gt;"",VLOOKUP(D845,Table16[[#All],[Player]:[2024 Card Info]],7,FALSE),"")</f>
        <v>6-6-5</v>
      </c>
      <c r="D845" s="19" t="s">
        <v>1748</v>
      </c>
      <c r="E845" s="20">
        <v>36178</v>
      </c>
      <c r="F845" s="26" t="s">
        <v>204</v>
      </c>
      <c r="G845" s="30" t="s">
        <v>204</v>
      </c>
      <c r="H845" s="26" t="s">
        <v>122</v>
      </c>
      <c r="I845" s="26"/>
      <c r="J845" s="18" t="s">
        <v>127</v>
      </c>
      <c r="K845" s="18" t="s">
        <v>123</v>
      </c>
      <c r="L845" s="18"/>
      <c r="M845" s="19"/>
      <c r="N845" s="19" t="s">
        <v>122</v>
      </c>
      <c r="O845" s="19" t="s">
        <v>123</v>
      </c>
      <c r="P845" s="30"/>
      <c r="Q845" s="19"/>
      <c r="R845" s="19"/>
      <c r="S845" s="30"/>
      <c r="T845" s="19"/>
      <c r="U845" s="19"/>
      <c r="V845" s="30"/>
      <c r="W845" s="19"/>
      <c r="X845" s="19"/>
      <c r="Y845" s="30"/>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row>
    <row r="846" spans="1:58" x14ac:dyDescent="0.35">
      <c r="A846" s="18" t="s">
        <v>3521</v>
      </c>
      <c r="B846" s="18" t="s">
        <v>3531</v>
      </c>
      <c r="C846" s="143" t="str">
        <f>IF(VLOOKUP(D846,Table16[[#All],[Player]:[2024 Card Info]],7,FALSE)&lt;&gt;"",VLOOKUP(D846,Table16[[#All],[Player]:[2024 Card Info]],7,FALSE),"")</f>
        <v>4-4-5</v>
      </c>
      <c r="D846" s="19" t="s">
        <v>1749</v>
      </c>
      <c r="E846" s="20">
        <v>35044</v>
      </c>
      <c r="F846" s="19" t="s">
        <v>114</v>
      </c>
      <c r="G846" s="19" t="s">
        <v>125</v>
      </c>
      <c r="H846" s="26" t="s">
        <v>122</v>
      </c>
      <c r="I846" s="26"/>
      <c r="J846" s="18" t="s">
        <v>122</v>
      </c>
      <c r="K846" s="18" t="s">
        <v>135</v>
      </c>
      <c r="L846" s="18"/>
      <c r="M846" s="19"/>
      <c r="N846" s="19" t="s">
        <v>132</v>
      </c>
      <c r="O846" s="19" t="s">
        <v>308</v>
      </c>
      <c r="P846" s="19" t="s">
        <v>79</v>
      </c>
      <c r="Q846" s="19" t="s">
        <v>132</v>
      </c>
      <c r="R846" s="19" t="s">
        <v>135</v>
      </c>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row>
    <row r="847" spans="1:58" ht="12.75" customHeight="1" x14ac:dyDescent="0.35">
      <c r="A847" s="18" t="s">
        <v>3521</v>
      </c>
      <c r="B847" s="18" t="s">
        <v>3530</v>
      </c>
      <c r="C847" s="143" t="str">
        <f>IF(VLOOKUP(D847,Table16[[#All],[Player]:[2024 Card Info]],7,FALSE)&lt;&gt;"",VLOOKUP(D847,Table16[[#All],[Player]:[2024 Card Info]],7,FALSE),"")</f>
        <v>4-3-3</v>
      </c>
      <c r="D847" s="22" t="s">
        <v>1750</v>
      </c>
      <c r="E847" s="23">
        <v>36607</v>
      </c>
      <c r="F847" s="24" t="s">
        <v>1751</v>
      </c>
      <c r="G847" s="22" t="s">
        <v>84</v>
      </c>
      <c r="H847" s="26" t="s">
        <v>122</v>
      </c>
      <c r="I847" s="26"/>
      <c r="J847" s="18" t="s">
        <v>132</v>
      </c>
      <c r="K847" s="18" t="s">
        <v>128</v>
      </c>
      <c r="L847" s="18"/>
      <c r="M847" s="25"/>
      <c r="N847" s="25"/>
      <c r="O847" s="25"/>
      <c r="P847" s="25"/>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c r="AQ847" s="25"/>
      <c r="AR847" s="25"/>
      <c r="AS847" s="25"/>
      <c r="AT847" s="25"/>
      <c r="AU847" s="25"/>
      <c r="AV847" s="25"/>
      <c r="AW847" s="25"/>
      <c r="AX847" s="25"/>
      <c r="AY847" s="25"/>
      <c r="AZ847" s="25"/>
      <c r="BA847" s="25"/>
      <c r="BB847" s="25"/>
      <c r="BC847" s="25"/>
      <c r="BD847" s="25"/>
      <c r="BE847" s="25"/>
      <c r="BF847" s="25"/>
    </row>
    <row r="848" spans="1:58" ht="12.75" customHeight="1" x14ac:dyDescent="0.35">
      <c r="A848" s="18"/>
      <c r="B848" s="18"/>
      <c r="C848" s="143"/>
      <c r="D848" s="22"/>
      <c r="E848" s="23"/>
      <c r="F848" s="24"/>
      <c r="G848" s="22"/>
      <c r="H848" s="26"/>
      <c r="I848" s="26"/>
      <c r="J848" s="18"/>
      <c r="K848" s="18"/>
      <c r="L848" s="18"/>
      <c r="M848" s="25"/>
      <c r="N848" s="25"/>
      <c r="O848" s="25"/>
      <c r="P848" s="25"/>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c r="AQ848" s="25"/>
      <c r="AR848" s="25"/>
      <c r="AS848" s="25"/>
      <c r="AT848" s="25"/>
      <c r="AU848" s="25"/>
      <c r="AV848" s="25"/>
      <c r="AW848" s="25"/>
      <c r="AX848" s="25"/>
      <c r="AY848" s="25"/>
      <c r="AZ848" s="25"/>
      <c r="BA848" s="25"/>
      <c r="BB848" s="25"/>
      <c r="BC848" s="25"/>
      <c r="BD848" s="25"/>
      <c r="BE848" s="25"/>
      <c r="BF848" s="25"/>
    </row>
    <row r="849" spans="1:73" x14ac:dyDescent="0.35">
      <c r="A849" s="18" t="s">
        <v>153</v>
      </c>
      <c r="B849" s="18" t="s">
        <v>318</v>
      </c>
      <c r="C849" s="143" t="str">
        <f>IF(VLOOKUP(D849,Table16[[#All],[Player]:[2024 Card Info]],7,FALSE)&lt;&gt;"",VLOOKUP(D849,Table16[[#All],[Player]:[2024 Card Info]],7,FALSE),"")</f>
        <v>6 6-6-3</v>
      </c>
      <c r="D849" s="19" t="s">
        <v>1755</v>
      </c>
      <c r="E849" s="20">
        <v>34251</v>
      </c>
      <c r="F849" s="19" t="s">
        <v>405</v>
      </c>
      <c r="G849" s="19" t="s">
        <v>249</v>
      </c>
      <c r="H849" s="26" t="s">
        <v>153</v>
      </c>
      <c r="I849" s="26" t="s">
        <v>155</v>
      </c>
      <c r="J849" s="18" t="s">
        <v>153</v>
      </c>
      <c r="K849" s="18" t="s">
        <v>252</v>
      </c>
      <c r="L849" s="18" t="s">
        <v>155</v>
      </c>
      <c r="M849" s="19" t="s">
        <v>422</v>
      </c>
      <c r="N849" s="19" t="s">
        <v>153</v>
      </c>
      <c r="O849" s="19" t="s">
        <v>318</v>
      </c>
      <c r="P849" s="19" t="s">
        <v>1756</v>
      </c>
      <c r="Q849" s="19" t="s">
        <v>153</v>
      </c>
      <c r="R849" s="19" t="s">
        <v>252</v>
      </c>
      <c r="S849" s="19" t="s">
        <v>155</v>
      </c>
      <c r="T849" s="19" t="s">
        <v>153</v>
      </c>
      <c r="U849" s="19" t="s">
        <v>252</v>
      </c>
      <c r="V849" s="19" t="s">
        <v>155</v>
      </c>
      <c r="W849" s="19" t="s">
        <v>156</v>
      </c>
      <c r="X849" s="19" t="s">
        <v>252</v>
      </c>
      <c r="Y849" s="19" t="s">
        <v>1757</v>
      </c>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row>
    <row r="850" spans="1:73" x14ac:dyDescent="0.35">
      <c r="A850" s="31" t="s">
        <v>153</v>
      </c>
      <c r="B850" s="32" t="s">
        <v>116</v>
      </c>
      <c r="C850" s="144" t="str">
        <f>IF(VLOOKUP(D850,Table16[[#All],[Player]:[2024 Card Info]],7,FALSE)&lt;&gt;"",VLOOKUP(D850,Table16[[#All],[Player]:[2024 Card Info]],7,FALSE),"")</f>
        <v>0 5-5-4</v>
      </c>
      <c r="D850" s="19" t="s">
        <v>1758</v>
      </c>
      <c r="E850" s="27">
        <v>36903</v>
      </c>
      <c r="F850" s="28" t="s">
        <v>200</v>
      </c>
      <c r="G850" s="28" t="s">
        <v>1759</v>
      </c>
      <c r="H850" s="26" t="s">
        <v>153</v>
      </c>
      <c r="I850" s="26" t="s">
        <v>154</v>
      </c>
      <c r="J850" s="33"/>
      <c r="K850" s="33"/>
      <c r="L850" s="33"/>
    </row>
    <row r="851" spans="1:73" s="25" customFormat="1" ht="12.75" customHeight="1" x14ac:dyDescent="0.35">
      <c r="A851" s="31" t="s">
        <v>150</v>
      </c>
      <c r="B851" s="32" t="s">
        <v>860</v>
      </c>
      <c r="C851" s="144" t="str">
        <f>IF(VLOOKUP(D851,Table16[[#All],[Player]:[2024 Card Info]],7,FALSE)&lt;&gt;"",VLOOKUP(D851,Table16[[#All],[Player]:[2024 Card Info]],7,FALSE),"")</f>
        <v>0-0 5-4-0</v>
      </c>
      <c r="D851" s="19" t="s">
        <v>1761</v>
      </c>
      <c r="E851" s="27">
        <v>36887</v>
      </c>
      <c r="F851" s="28" t="s">
        <v>200</v>
      </c>
      <c r="G851" s="28" t="s">
        <v>88</v>
      </c>
      <c r="H851" s="26" t="s">
        <v>156</v>
      </c>
      <c r="I851" s="26" t="s">
        <v>161</v>
      </c>
      <c r="J851" s="33"/>
      <c r="K851" s="33"/>
      <c r="L851" s="33"/>
    </row>
    <row r="852" spans="1:73" ht="12.75" customHeight="1" x14ac:dyDescent="0.35">
      <c r="A852" s="31" t="s">
        <v>1113</v>
      </c>
      <c r="B852" s="32" t="s">
        <v>143</v>
      </c>
      <c r="C852" s="144" t="str">
        <f>IF(VLOOKUP(D852,Table16[[#All],[Player]:[2024 Card Info]],7,FALSE)&lt;&gt;"",VLOOKUP(D852,Table16[[#All],[Player]:[2024 Card Info]],7,FALSE),"")</f>
        <v>0-0 4-3-0</v>
      </c>
      <c r="D852" s="19" t="s">
        <v>1760</v>
      </c>
      <c r="E852" s="27">
        <v>36066</v>
      </c>
      <c r="F852" s="28" t="s">
        <v>200</v>
      </c>
      <c r="G852" s="28" t="s">
        <v>88</v>
      </c>
      <c r="H852" s="26" t="s">
        <v>156</v>
      </c>
      <c r="I852" s="26" t="s">
        <v>161</v>
      </c>
      <c r="J852" s="33"/>
      <c r="K852" s="33"/>
      <c r="L852" s="33"/>
      <c r="M852" s="25"/>
      <c r="N852" s="25"/>
      <c r="O852" s="25"/>
      <c r="P852" s="25"/>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c r="AQ852" s="25"/>
      <c r="AR852" s="25"/>
      <c r="AS852" s="25"/>
      <c r="AT852" s="25"/>
      <c r="AU852" s="25"/>
      <c r="AV852" s="25"/>
      <c r="AW852" s="25"/>
      <c r="AX852" s="25"/>
      <c r="AY852" s="25"/>
      <c r="AZ852" s="25"/>
      <c r="BA852" s="25"/>
      <c r="BB852" s="25"/>
      <c r="BC852" s="25"/>
      <c r="BD852" s="25"/>
      <c r="BE852" s="25"/>
      <c r="BF852" s="25"/>
    </row>
    <row r="853" spans="1:73" x14ac:dyDescent="0.35">
      <c r="A853" s="18"/>
      <c r="B853" s="18"/>
      <c r="C853" s="143"/>
      <c r="D853" s="19"/>
      <c r="E853" s="20"/>
      <c r="F853" s="19"/>
      <c r="G853" s="19"/>
      <c r="H853" t="s">
        <v>4284</v>
      </c>
      <c r="I853" t="s">
        <v>4284</v>
      </c>
      <c r="J853" s="18"/>
      <c r="K853" s="18"/>
      <c r="L853" s="18"/>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row>
    <row r="854" spans="1:73" x14ac:dyDescent="0.35">
      <c r="A854" s="18" t="s">
        <v>192</v>
      </c>
      <c r="B854" s="18" t="s">
        <v>3531</v>
      </c>
      <c r="C854" s="143" t="str">
        <f>IF(VLOOKUP(D854,Table16[[#All],[Player]:[2024 Card Info]],7,FALSE)&lt;&gt;"",VLOOKUP(D854,Table16[[#All],[Player]:[2024 Card Info]],7,FALSE),"")</f>
        <v>5-7</v>
      </c>
      <c r="D854" s="19" t="s">
        <v>1769</v>
      </c>
      <c r="E854" s="20">
        <v>35661</v>
      </c>
      <c r="F854" s="26" t="s">
        <v>108</v>
      </c>
      <c r="G854" s="30" t="s">
        <v>218</v>
      </c>
      <c r="H854" s="26" t="s">
        <v>1672</v>
      </c>
      <c r="I854" s="26" t="s">
        <v>208</v>
      </c>
      <c r="J854" s="18" t="s">
        <v>461</v>
      </c>
      <c r="K854" s="18" t="s">
        <v>471</v>
      </c>
      <c r="L854" s="18" t="s">
        <v>231</v>
      </c>
      <c r="M854" s="19" t="s">
        <v>227</v>
      </c>
      <c r="N854" s="19" t="s">
        <v>184</v>
      </c>
      <c r="O854" s="19" t="s">
        <v>471</v>
      </c>
      <c r="P854" s="30" t="s">
        <v>231</v>
      </c>
      <c r="Q854" s="19"/>
      <c r="R854" s="19"/>
      <c r="S854" s="30"/>
      <c r="T854" s="19"/>
      <c r="U854" s="19"/>
      <c r="V854" s="30"/>
      <c r="W854" s="19"/>
      <c r="X854" s="19"/>
      <c r="Y854" s="30"/>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row>
    <row r="855" spans="1:73" x14ac:dyDescent="0.35">
      <c r="A855" s="18" t="s">
        <v>1249</v>
      </c>
      <c r="B855" s="18" t="s">
        <v>3523</v>
      </c>
      <c r="C855" s="143" t="str">
        <f>IF(VLOOKUP(D855,Table16[[#All],[Player]:[2024 Card Info]],7,FALSE)&lt;&gt;"",VLOOKUP(D855,Table16[[#All],[Player]:[2024 Card Info]],7,FALSE),"")</f>
        <v>4-4/0-4</v>
      </c>
      <c r="D855" s="19" t="s">
        <v>1772</v>
      </c>
      <c r="E855" s="20">
        <v>35313</v>
      </c>
      <c r="F855" s="19" t="s">
        <v>125</v>
      </c>
      <c r="G855" s="19" t="s">
        <v>996</v>
      </c>
      <c r="H855" s="26" t="s">
        <v>192</v>
      </c>
      <c r="I855" s="26" t="s">
        <v>227</v>
      </c>
      <c r="J855" s="18" t="s">
        <v>211</v>
      </c>
      <c r="K855" s="18" t="s">
        <v>224</v>
      </c>
      <c r="L855" s="18" t="s">
        <v>227</v>
      </c>
      <c r="M855" s="19" t="s">
        <v>1133</v>
      </c>
      <c r="N855" s="19" t="s">
        <v>220</v>
      </c>
      <c r="O855" s="19" t="s">
        <v>224</v>
      </c>
      <c r="P855" s="19" t="s">
        <v>167</v>
      </c>
      <c r="Q855" s="19" t="s">
        <v>220</v>
      </c>
      <c r="R855" s="19" t="s">
        <v>224</v>
      </c>
      <c r="S855" s="19" t="s">
        <v>231</v>
      </c>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row>
    <row r="856" spans="1:73" x14ac:dyDescent="0.35">
      <c r="A856" s="18" t="s">
        <v>211</v>
      </c>
      <c r="B856" s="18" t="s">
        <v>3531</v>
      </c>
      <c r="C856" s="143" t="str">
        <f>IF(VLOOKUP(D856,Table16[[#All],[Player]:[2024 Card Info]],7,FALSE)&lt;&gt;"",VLOOKUP(D856,Table16[[#All],[Player]:[2024 Card Info]],7,FALSE),"")</f>
        <v>4-4</v>
      </c>
      <c r="D856" s="19" t="s">
        <v>2682</v>
      </c>
      <c r="E856" s="20">
        <v>33300</v>
      </c>
      <c r="F856" s="19" t="s">
        <v>1226</v>
      </c>
      <c r="G856" s="19" t="s">
        <v>615</v>
      </c>
      <c r="H856" s="26" t="s">
        <v>192</v>
      </c>
      <c r="I856" s="26" t="s">
        <v>440</v>
      </c>
      <c r="J856" s="18" t="s">
        <v>211</v>
      </c>
      <c r="K856" s="18" t="s">
        <v>195</v>
      </c>
      <c r="L856" s="18" t="s">
        <v>212</v>
      </c>
      <c r="M856" s="19" t="s">
        <v>576</v>
      </c>
      <c r="N856" s="19" t="s">
        <v>211</v>
      </c>
      <c r="O856" s="19" t="s">
        <v>128</v>
      </c>
      <c r="P856" s="19" t="s">
        <v>734</v>
      </c>
      <c r="Q856" s="19" t="s">
        <v>211</v>
      </c>
      <c r="R856" s="19" t="s">
        <v>128</v>
      </c>
      <c r="S856" s="19" t="s">
        <v>254</v>
      </c>
      <c r="T856" s="19" t="s">
        <v>211</v>
      </c>
      <c r="U856" s="19" t="s">
        <v>128</v>
      </c>
      <c r="V856" s="19" t="s">
        <v>191</v>
      </c>
      <c r="W856" s="19" t="s">
        <v>211</v>
      </c>
      <c r="X856" s="19" t="s">
        <v>128</v>
      </c>
      <c r="Y856" s="19" t="s">
        <v>191</v>
      </c>
      <c r="Z856" s="19" t="s">
        <v>211</v>
      </c>
      <c r="AA856" s="19" t="s">
        <v>128</v>
      </c>
      <c r="AB856" s="19" t="s">
        <v>181</v>
      </c>
      <c r="AC856" s="19" t="s">
        <v>211</v>
      </c>
      <c r="AD856" s="19" t="s">
        <v>128</v>
      </c>
      <c r="AE856" s="19" t="s">
        <v>181</v>
      </c>
      <c r="AF856" s="19" t="s">
        <v>211</v>
      </c>
      <c r="AG856" s="19" t="s">
        <v>128</v>
      </c>
      <c r="AH856" s="19" t="s">
        <v>181</v>
      </c>
      <c r="AI856" s="19" t="s">
        <v>220</v>
      </c>
      <c r="AJ856" s="19" t="s">
        <v>128</v>
      </c>
      <c r="AK856" s="19" t="s">
        <v>231</v>
      </c>
      <c r="AL856" s="19">
        <v>0</v>
      </c>
      <c r="AM856" s="19">
        <v>0</v>
      </c>
      <c r="AN856" s="19">
        <v>0</v>
      </c>
      <c r="AO856" s="19">
        <v>0</v>
      </c>
      <c r="AP856" s="19">
        <v>0</v>
      </c>
      <c r="AQ856" s="19">
        <v>0</v>
      </c>
      <c r="AR856" s="19">
        <v>0</v>
      </c>
      <c r="AS856" s="19">
        <v>0</v>
      </c>
      <c r="AT856" s="19">
        <v>0</v>
      </c>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row>
    <row r="857" spans="1:73" s="25" customFormat="1" x14ac:dyDescent="0.35">
      <c r="A857" s="18" t="s">
        <v>177</v>
      </c>
      <c r="B857" s="18" t="s">
        <v>860</v>
      </c>
      <c r="C857" s="143" t="str">
        <f>IF(VLOOKUP(D857,Table16[[#All],[Player]:[2024 Card Info]],7,FALSE)&lt;&gt;"",VLOOKUP(D857,Table16[[#All],[Player]:[2024 Card Info]],7,FALSE),"")</f>
        <v>4-4</v>
      </c>
      <c r="D857" s="19" t="s">
        <v>2959</v>
      </c>
      <c r="E857" s="20">
        <v>33715</v>
      </c>
      <c r="F857" s="19" t="s">
        <v>265</v>
      </c>
      <c r="G857" s="19" t="s">
        <v>1370</v>
      </c>
      <c r="H857" s="26" t="s">
        <v>177</v>
      </c>
      <c r="I857" s="26" t="s">
        <v>178</v>
      </c>
      <c r="J857" s="18" t="s">
        <v>177</v>
      </c>
      <c r="K857" s="18" t="s">
        <v>131</v>
      </c>
      <c r="L857" s="18" t="s">
        <v>178</v>
      </c>
      <c r="M857" s="19" t="s">
        <v>227</v>
      </c>
      <c r="N857" s="19" t="s">
        <v>177</v>
      </c>
      <c r="O857" s="19" t="s">
        <v>131</v>
      </c>
      <c r="P857" s="19" t="s">
        <v>180</v>
      </c>
      <c r="Q857" s="19" t="s">
        <v>177</v>
      </c>
      <c r="R857" s="19" t="s">
        <v>131</v>
      </c>
      <c r="S857" s="19" t="s">
        <v>178</v>
      </c>
      <c r="T857" s="19" t="s">
        <v>177</v>
      </c>
      <c r="U857" s="19" t="s">
        <v>326</v>
      </c>
      <c r="V857" s="19" t="s">
        <v>178</v>
      </c>
      <c r="W857" s="19" t="s">
        <v>861</v>
      </c>
      <c r="X857" s="19">
        <v>0</v>
      </c>
      <c r="Y857" s="19">
        <v>0</v>
      </c>
      <c r="Z857" s="19" t="s">
        <v>177</v>
      </c>
      <c r="AA857" s="19" t="s">
        <v>326</v>
      </c>
      <c r="AB857" s="19" t="s">
        <v>201</v>
      </c>
      <c r="AC857" s="19" t="s">
        <v>177</v>
      </c>
      <c r="AD857" s="19" t="s">
        <v>326</v>
      </c>
      <c r="AE857" s="19" t="s">
        <v>208</v>
      </c>
      <c r="AF857" s="19" t="s">
        <v>177</v>
      </c>
      <c r="AG857" s="19" t="s">
        <v>326</v>
      </c>
      <c r="AH857" s="19" t="s">
        <v>208</v>
      </c>
      <c r="AI857" s="19">
        <v>0</v>
      </c>
      <c r="AJ857" s="19">
        <v>0</v>
      </c>
      <c r="AK857" s="19">
        <v>0</v>
      </c>
      <c r="AL857" s="19">
        <v>0</v>
      </c>
      <c r="AM857" s="19">
        <v>0</v>
      </c>
      <c r="AN857" s="19">
        <v>0</v>
      </c>
      <c r="AO857" s="19">
        <v>0</v>
      </c>
      <c r="AP857" s="19">
        <v>0</v>
      </c>
      <c r="AQ857" s="19">
        <v>0</v>
      </c>
      <c r="AR857" s="19">
        <v>0</v>
      </c>
      <c r="AS857" s="19">
        <v>0</v>
      </c>
      <c r="AT857" s="19">
        <v>0</v>
      </c>
      <c r="AU857" s="19"/>
      <c r="AV857" s="19"/>
    </row>
    <row r="858" spans="1:73" x14ac:dyDescent="0.35">
      <c r="A858" s="18" t="s">
        <v>984</v>
      </c>
      <c r="B858" s="18" t="s">
        <v>339</v>
      </c>
      <c r="C858" s="143" t="str">
        <f>IF(VLOOKUP(D858,Table16[[#All],[Player]:[2024 Card Info]],7,FALSE)&lt;&gt;"",VLOOKUP(D858,Table16[[#All],[Player]:[2024 Card Info]],7,FALSE),"")</f>
        <v>4-0/0-0</v>
      </c>
      <c r="D858" s="26" t="s">
        <v>1774</v>
      </c>
      <c r="E858" s="27">
        <v>36019</v>
      </c>
      <c r="F858" s="26" t="s">
        <v>387</v>
      </c>
      <c r="G858" s="26" t="s">
        <v>387</v>
      </c>
      <c r="H858" s="26" t="s">
        <v>182</v>
      </c>
      <c r="I858" s="26" t="s">
        <v>477</v>
      </c>
      <c r="J858" s="18" t="s">
        <v>177</v>
      </c>
      <c r="K858" s="18" t="s">
        <v>341</v>
      </c>
      <c r="L858" s="18" t="s">
        <v>178</v>
      </c>
      <c r="M858" s="26" t="s">
        <v>186</v>
      </c>
      <c r="N858" s="27"/>
      <c r="O858" s="27"/>
      <c r="P858" s="27"/>
      <c r="Q858" s="27"/>
      <c r="R858" s="29"/>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c r="AQ858" s="25"/>
      <c r="AR858" s="25"/>
      <c r="AS858" s="25"/>
      <c r="AT858" s="25"/>
      <c r="AU858" s="25"/>
      <c r="AV858" s="25"/>
      <c r="AW858" s="25"/>
      <c r="AX858" s="25"/>
      <c r="AY858" s="25"/>
      <c r="AZ858" s="25"/>
      <c r="BA858" s="25"/>
      <c r="BB858" s="25"/>
      <c r="BC858" s="25"/>
      <c r="BD858" s="25"/>
      <c r="BE858" s="25"/>
      <c r="BF858" s="25"/>
    </row>
    <row r="859" spans="1:73" s="25" customFormat="1" ht="12.75" customHeight="1" x14ac:dyDescent="0.35">
      <c r="A859" s="18" t="s">
        <v>3549</v>
      </c>
      <c r="B859" s="18" t="s">
        <v>81</v>
      </c>
      <c r="C859" s="143" t="str">
        <f>IF(VLOOKUP(D859,Table16[[#All],[Player]:[2024 Card Info]],7,FALSE)&lt;&gt;"",VLOOKUP(D859,Table16[[#All],[Player]:[2024 Card Info]],7,FALSE),"")</f>
        <v>0-7</v>
      </c>
      <c r="D859" s="19" t="s">
        <v>2692</v>
      </c>
      <c r="E859" s="20">
        <v>32667</v>
      </c>
      <c r="F859" s="19" t="s">
        <v>2693</v>
      </c>
      <c r="G859" s="19" t="s">
        <v>164</v>
      </c>
      <c r="H859" s="26" t="s">
        <v>198</v>
      </c>
      <c r="I859" s="26" t="s">
        <v>426</v>
      </c>
      <c r="J859" s="18" t="s">
        <v>211</v>
      </c>
      <c r="K859" s="18" t="s">
        <v>78</v>
      </c>
      <c r="L859" s="18" t="s">
        <v>201</v>
      </c>
      <c r="M859" s="19" t="s">
        <v>201</v>
      </c>
      <c r="N859" s="19" t="s">
        <v>211</v>
      </c>
      <c r="O859" s="19" t="s">
        <v>78</v>
      </c>
      <c r="P859" s="19" t="s">
        <v>993</v>
      </c>
      <c r="Q859" s="19" t="s">
        <v>2184</v>
      </c>
      <c r="R859" s="19" t="s">
        <v>165</v>
      </c>
      <c r="S859" s="19" t="s">
        <v>1501</v>
      </c>
      <c r="T859" s="19" t="s">
        <v>205</v>
      </c>
      <c r="U859" s="19" t="s">
        <v>165</v>
      </c>
      <c r="V859" s="19" t="s">
        <v>178</v>
      </c>
      <c r="W859" s="19" t="s">
        <v>205</v>
      </c>
      <c r="X859" s="19" t="s">
        <v>165</v>
      </c>
      <c r="Y859" s="19" t="s">
        <v>227</v>
      </c>
      <c r="Z859" s="19" t="s">
        <v>205</v>
      </c>
      <c r="AA859" s="19" t="s">
        <v>96</v>
      </c>
      <c r="AB859" s="19" t="s">
        <v>477</v>
      </c>
      <c r="AC859" s="19">
        <v>0</v>
      </c>
      <c r="AD859" s="19">
        <v>0</v>
      </c>
      <c r="AE859" s="19">
        <v>0</v>
      </c>
      <c r="AF859" s="19">
        <v>0</v>
      </c>
      <c r="AG859" s="19">
        <v>0</v>
      </c>
      <c r="AH859" s="19">
        <v>0</v>
      </c>
      <c r="AI859" s="19" t="s">
        <v>205</v>
      </c>
      <c r="AJ859" s="19" t="s">
        <v>158</v>
      </c>
      <c r="AK859" s="19" t="s">
        <v>181</v>
      </c>
      <c r="AL859" s="19" t="s">
        <v>220</v>
      </c>
      <c r="AM859" s="19" t="s">
        <v>158</v>
      </c>
      <c r="AN859" s="19" t="s">
        <v>231</v>
      </c>
      <c r="AO859" s="19">
        <v>0</v>
      </c>
      <c r="AP859" s="19">
        <v>0</v>
      </c>
      <c r="AQ859" s="19">
        <v>0</v>
      </c>
      <c r="AR859" s="19">
        <v>0</v>
      </c>
      <c r="AS859" s="19">
        <v>0</v>
      </c>
      <c r="AT859" s="19">
        <v>0</v>
      </c>
      <c r="AU859" s="19"/>
      <c r="AV859" s="19"/>
    </row>
    <row r="860" spans="1:73" x14ac:dyDescent="0.35">
      <c r="A860" s="31" t="s">
        <v>2299</v>
      </c>
      <c r="B860" s="32" t="s">
        <v>500</v>
      </c>
      <c r="C860" s="144" t="str">
        <f>IF(VLOOKUP(D860,Table16[[#All],[Player]:[2024 Card Info]],7,FALSE)&lt;&gt;"",VLOOKUP(D860,Table16[[#All],[Player]:[2024 Card Info]],7,FALSE),"")</f>
        <v>0-0/0-0</v>
      </c>
      <c r="D860" s="19" t="s">
        <v>1776</v>
      </c>
      <c r="E860" s="27">
        <v>37014</v>
      </c>
      <c r="F860" s="28" t="s">
        <v>160</v>
      </c>
      <c r="G860" s="28" t="s">
        <v>134</v>
      </c>
      <c r="H860" s="26" t="s">
        <v>211</v>
      </c>
      <c r="I860" s="26" t="s">
        <v>231</v>
      </c>
      <c r="J860" s="33"/>
      <c r="K860" s="33"/>
      <c r="L860" s="33"/>
    </row>
    <row r="861" spans="1:73" x14ac:dyDescent="0.35">
      <c r="A861" s="31" t="s">
        <v>220</v>
      </c>
      <c r="B861" s="32" t="s">
        <v>3531</v>
      </c>
      <c r="C861" s="144" t="str">
        <f>IF(VLOOKUP(D861,Table16[[#All],[Player]:[2024 Card Info]],7,FALSE)&lt;&gt;"",VLOOKUP(D861,Table16[[#All],[Player]:[2024 Card Info]],7,FALSE),"")</f>
        <v>0-0</v>
      </c>
      <c r="D861" s="19" t="s">
        <v>1775</v>
      </c>
      <c r="E861" s="27">
        <v>36179</v>
      </c>
      <c r="F861" s="28" t="s">
        <v>160</v>
      </c>
      <c r="G861" s="28" t="s">
        <v>313</v>
      </c>
      <c r="H861" s="26" t="s">
        <v>211</v>
      </c>
      <c r="I861" s="26" t="s">
        <v>264</v>
      </c>
      <c r="J861" s="33"/>
      <c r="K861" s="33"/>
      <c r="L861" s="33"/>
      <c r="M861" s="25"/>
      <c r="N861" s="25"/>
      <c r="O861" s="25"/>
      <c r="P861" s="25"/>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c r="AQ861" s="25"/>
      <c r="AR861" s="25"/>
      <c r="AS861" s="25"/>
      <c r="AT861" s="25"/>
      <c r="AU861" s="25"/>
      <c r="AV861" s="25"/>
      <c r="AW861" s="25"/>
      <c r="AX861" s="25"/>
      <c r="AY861" s="25"/>
      <c r="AZ861" s="25"/>
      <c r="BA861" s="25"/>
      <c r="BB861" s="25"/>
      <c r="BC861" s="25"/>
      <c r="BD861" s="25"/>
      <c r="BE861" s="25"/>
      <c r="BF861" s="25"/>
    </row>
    <row r="862" spans="1:73" ht="12.75" customHeight="1" x14ac:dyDescent="0.35">
      <c r="A862" s="18" t="s">
        <v>192</v>
      </c>
      <c r="B862" s="18" t="s">
        <v>3522</v>
      </c>
      <c r="C862" s="143" t="str">
        <f>IF(VLOOKUP(D862,Table16[[#All],[Player]:[2024 Card Info]],7,FALSE)&lt;&gt;"",VLOOKUP(D862,Table16[[#All],[Player]:[2024 Card Info]],7,FALSE),"")</f>
        <v>0-0</v>
      </c>
      <c r="D862" s="22" t="s">
        <v>1779</v>
      </c>
      <c r="E862" s="23">
        <v>44270</v>
      </c>
      <c r="F862" s="24" t="s">
        <v>1780</v>
      </c>
      <c r="G862" s="22" t="s">
        <v>84</v>
      </c>
      <c r="H862" s="26" t="s">
        <v>211</v>
      </c>
      <c r="I862" s="26"/>
      <c r="J862" s="18" t="s">
        <v>192</v>
      </c>
      <c r="K862" s="18" t="s">
        <v>235</v>
      </c>
      <c r="L862" s="18" t="s">
        <v>186</v>
      </c>
      <c r="M862" s="25"/>
      <c r="N862" s="25"/>
      <c r="O862" s="25"/>
      <c r="P862" s="25"/>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c r="AQ862" s="25"/>
      <c r="AR862" s="25"/>
      <c r="AS862" s="25"/>
      <c r="AT862" s="25"/>
      <c r="AU862" s="25"/>
      <c r="AV862" s="25"/>
      <c r="AW862" s="25"/>
      <c r="AX862" s="25"/>
      <c r="AY862" s="25"/>
      <c r="AZ862" s="25"/>
      <c r="BA862" s="25"/>
      <c r="BB862" s="25"/>
      <c r="BC862" s="25"/>
      <c r="BD862" s="25"/>
      <c r="BE862" s="25"/>
      <c r="BF862" s="25"/>
    </row>
    <row r="863" spans="1:73" x14ac:dyDescent="0.35">
      <c r="A863" s="18" t="s">
        <v>169</v>
      </c>
      <c r="B863" s="18"/>
      <c r="C863" s="143"/>
      <c r="D863" s="19" t="s">
        <v>1778</v>
      </c>
      <c r="E863" s="20">
        <v>34947</v>
      </c>
      <c r="F863" s="19" t="s">
        <v>425</v>
      </c>
      <c r="G863" s="19" t="s">
        <v>303</v>
      </c>
      <c r="H863" t="s">
        <v>169</v>
      </c>
      <c r="I863"/>
      <c r="J863" s="18" t="s">
        <v>198</v>
      </c>
      <c r="K863" s="18" t="s">
        <v>190</v>
      </c>
      <c r="L863" s="18" t="s">
        <v>201</v>
      </c>
      <c r="M863" s="19" t="s">
        <v>254</v>
      </c>
      <c r="N863" s="19" t="s">
        <v>198</v>
      </c>
      <c r="O863" s="19" t="s">
        <v>229</v>
      </c>
      <c r="P863" s="19" t="s">
        <v>445</v>
      </c>
      <c r="Q863" s="19" t="s">
        <v>461</v>
      </c>
      <c r="R863" s="19" t="s">
        <v>229</v>
      </c>
      <c r="S863" s="19" t="s">
        <v>264</v>
      </c>
      <c r="T863" s="19" t="s">
        <v>459</v>
      </c>
      <c r="U863" s="19" t="s">
        <v>460</v>
      </c>
      <c r="V863" s="19" t="s">
        <v>148</v>
      </c>
      <c r="W863" s="19">
        <v>0</v>
      </c>
      <c r="X863" s="19">
        <v>0</v>
      </c>
      <c r="Y863" s="19">
        <v>0</v>
      </c>
      <c r="Z863" s="19"/>
      <c r="AA863" s="19"/>
      <c r="AB863" s="19"/>
      <c r="AC863" s="19">
        <v>0</v>
      </c>
      <c r="AD863" s="19">
        <v>0</v>
      </c>
      <c r="AE863" s="19">
        <v>0</v>
      </c>
      <c r="AF863" s="19">
        <v>0</v>
      </c>
      <c r="AG863" s="19">
        <v>0</v>
      </c>
      <c r="AH863" s="19">
        <v>0</v>
      </c>
      <c r="AI863" s="19">
        <v>0</v>
      </c>
      <c r="AJ863" s="19">
        <v>0</v>
      </c>
      <c r="AK863" s="19">
        <v>0</v>
      </c>
      <c r="AL863" s="19">
        <v>0</v>
      </c>
      <c r="AM863" s="19">
        <v>0</v>
      </c>
      <c r="AN863" s="19">
        <v>0</v>
      </c>
      <c r="AO863" s="19">
        <v>0</v>
      </c>
      <c r="AP863" s="19">
        <v>0</v>
      </c>
      <c r="AQ863" s="19">
        <v>0</v>
      </c>
      <c r="AR863" s="19">
        <v>0</v>
      </c>
      <c r="AS863" s="19">
        <v>0</v>
      </c>
      <c r="AT863" s="19">
        <v>0</v>
      </c>
      <c r="AU863" s="19"/>
      <c r="AV863" s="19"/>
      <c r="AW863" s="19"/>
      <c r="AX863" s="19"/>
      <c r="AY863" s="19"/>
      <c r="AZ863" s="19"/>
      <c r="BA863" s="19"/>
      <c r="BB863" s="19"/>
      <c r="BC863" s="19"/>
      <c r="BD863" s="19"/>
      <c r="BE863" s="19"/>
      <c r="BF863" s="19"/>
      <c r="BG863" s="25"/>
      <c r="BH863" s="25"/>
      <c r="BI863" s="25"/>
      <c r="BJ863" s="25"/>
      <c r="BK863" s="25"/>
      <c r="BL863" s="25"/>
      <c r="BM863" s="25"/>
      <c r="BN863" s="25"/>
      <c r="BO863" s="25"/>
      <c r="BP863" s="25"/>
      <c r="BQ863" s="25"/>
      <c r="BR863" s="25"/>
      <c r="BS863" s="25"/>
      <c r="BT863" s="25"/>
      <c r="BU863" s="25"/>
    </row>
    <row r="864" spans="1:73" x14ac:dyDescent="0.35">
      <c r="A864" s="18"/>
      <c r="B864" s="18"/>
      <c r="C864" s="143"/>
      <c r="D864" s="19"/>
      <c r="E864" s="20"/>
      <c r="F864" s="19"/>
      <c r="G864" s="19"/>
      <c r="H864" t="s">
        <v>4284</v>
      </c>
      <c r="I864" t="s">
        <v>4284</v>
      </c>
      <c r="J864" s="18"/>
      <c r="K864" s="18"/>
      <c r="L864" s="18"/>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row>
    <row r="865" spans="1:73" x14ac:dyDescent="0.35">
      <c r="A865" s="18" t="s">
        <v>242</v>
      </c>
      <c r="B865" s="18" t="s">
        <v>271</v>
      </c>
      <c r="C865" s="143" t="str">
        <f>IF(VLOOKUP(D865,Table16[[#All],[Player]:[2024 Card Info]],7,FALSE)&lt;&gt;"",VLOOKUP(D865,Table16[[#All],[Player]:[2024 Card Info]],7,FALSE),"")</f>
        <v>5-9</v>
      </c>
      <c r="D865" s="19" t="s">
        <v>1786</v>
      </c>
      <c r="E865" s="20">
        <v>35312</v>
      </c>
      <c r="F865" s="19" t="s">
        <v>836</v>
      </c>
      <c r="G865" s="19" t="s">
        <v>398</v>
      </c>
      <c r="H865" s="26" t="s">
        <v>243</v>
      </c>
      <c r="I865" s="26" t="s">
        <v>1270</v>
      </c>
      <c r="J865" s="18" t="s">
        <v>253</v>
      </c>
      <c r="K865" s="18" t="s">
        <v>128</v>
      </c>
      <c r="L865" s="18" t="s">
        <v>876</v>
      </c>
      <c r="M865" s="19" t="s">
        <v>207</v>
      </c>
      <c r="N865" s="19" t="s">
        <v>253</v>
      </c>
      <c r="O865" s="19" t="s">
        <v>128</v>
      </c>
      <c r="P865" s="19" t="s">
        <v>1787</v>
      </c>
      <c r="Q865" s="19" t="s">
        <v>656</v>
      </c>
      <c r="R865" s="19" t="s">
        <v>128</v>
      </c>
      <c r="S865" s="19" t="s">
        <v>663</v>
      </c>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row>
    <row r="866" spans="1:73" x14ac:dyDescent="0.35">
      <c r="A866" s="18" t="s">
        <v>243</v>
      </c>
      <c r="B866" s="18" t="s">
        <v>339</v>
      </c>
      <c r="C866" s="143" t="str">
        <f>IF(VLOOKUP(D866,Table16[[#All],[Player]:[2024 Card Info]],7,FALSE)&lt;&gt;"",VLOOKUP(D866,Table16[[#All],[Player]:[2024 Card Info]],7,FALSE),"")</f>
        <v>5-7</v>
      </c>
      <c r="D866" s="19" t="s">
        <v>1781</v>
      </c>
      <c r="E866" s="20">
        <v>34735</v>
      </c>
      <c r="F866" s="19" t="s">
        <v>1782</v>
      </c>
      <c r="G866" s="19" t="s">
        <v>425</v>
      </c>
      <c r="H866" s="26" t="s">
        <v>242</v>
      </c>
      <c r="I866" s="26" t="s">
        <v>1143</v>
      </c>
      <c r="J866" s="18" t="s">
        <v>243</v>
      </c>
      <c r="K866" s="18" t="s">
        <v>341</v>
      </c>
      <c r="L866" s="18" t="s">
        <v>181</v>
      </c>
      <c r="M866" s="19" t="s">
        <v>1783</v>
      </c>
      <c r="N866" s="19" t="s">
        <v>243</v>
      </c>
      <c r="O866" s="19" t="s">
        <v>339</v>
      </c>
      <c r="P866" s="19" t="s">
        <v>1121</v>
      </c>
      <c r="Q866" s="19" t="s">
        <v>1784</v>
      </c>
      <c r="R866" s="19"/>
      <c r="S866" s="19" t="s">
        <v>1785</v>
      </c>
      <c r="T866" s="19" t="s">
        <v>284</v>
      </c>
      <c r="U866" s="19" t="s">
        <v>341</v>
      </c>
      <c r="V866" s="19" t="s">
        <v>208</v>
      </c>
      <c r="W866" s="19"/>
      <c r="X866" s="19"/>
      <c r="Y866" s="19"/>
      <c r="Z866" s="19">
        <v>0</v>
      </c>
      <c r="AA866" s="19">
        <v>0</v>
      </c>
      <c r="AB866" s="19">
        <v>0</v>
      </c>
      <c r="AC866" s="19">
        <v>0</v>
      </c>
      <c r="AD866" s="19">
        <v>0</v>
      </c>
      <c r="AE866" s="19">
        <v>0</v>
      </c>
      <c r="AF866" s="19"/>
      <c r="AG866" s="19"/>
      <c r="AH866" s="19"/>
      <c r="AI866" s="19"/>
      <c r="AJ866" s="19"/>
      <c r="AK866" s="19"/>
      <c r="AL866" s="19">
        <v>0</v>
      </c>
      <c r="AM866" s="19">
        <v>0</v>
      </c>
      <c r="AN866" s="19">
        <v>0</v>
      </c>
      <c r="AO866" s="19">
        <v>0</v>
      </c>
      <c r="AP866" s="19">
        <v>0</v>
      </c>
      <c r="AQ866" s="19">
        <v>0</v>
      </c>
      <c r="AR866" s="19">
        <v>0</v>
      </c>
      <c r="AS866" s="19">
        <v>0</v>
      </c>
      <c r="AT866" s="19">
        <v>0</v>
      </c>
      <c r="AU866" s="19"/>
      <c r="AV866" s="19"/>
      <c r="AW866" s="19"/>
      <c r="AX866" s="19"/>
      <c r="AY866" s="19"/>
      <c r="AZ866" s="19"/>
      <c r="BA866" s="19"/>
      <c r="BB866" s="19"/>
      <c r="BC866" s="19"/>
      <c r="BD866" s="19"/>
      <c r="BE866" s="19"/>
      <c r="BF866" s="19"/>
    </row>
    <row r="867" spans="1:73" x14ac:dyDescent="0.35">
      <c r="A867" s="18" t="s">
        <v>211</v>
      </c>
      <c r="B867" s="18" t="s">
        <v>143</v>
      </c>
      <c r="C867" s="143" t="str">
        <f>IF(VLOOKUP(D867,Table16[[#All],[Player]:[2024 Card Info]],7,FALSE)&lt;&gt;"",VLOOKUP(D867,Table16[[#All],[Player]:[2024 Card Info]],7,FALSE),"")</f>
        <v>0-6</v>
      </c>
      <c r="D867" s="26" t="s">
        <v>1791</v>
      </c>
      <c r="E867" s="27">
        <v>36020</v>
      </c>
      <c r="F867" s="26" t="s">
        <v>387</v>
      </c>
      <c r="G867" s="26" t="s">
        <v>566</v>
      </c>
      <c r="H867" s="26" t="s">
        <v>284</v>
      </c>
      <c r="I867" s="26" t="s">
        <v>201</v>
      </c>
      <c r="J867" s="18" t="s">
        <v>491</v>
      </c>
      <c r="K867" s="18" t="s">
        <v>142</v>
      </c>
      <c r="L867" s="18" t="s">
        <v>227</v>
      </c>
      <c r="M867" s="26" t="s">
        <v>264</v>
      </c>
      <c r="N867" s="27"/>
      <c r="O867" s="27"/>
      <c r="P867" s="27"/>
      <c r="Q867" s="27"/>
      <c r="R867" s="29"/>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c r="AQ867" s="25"/>
      <c r="AR867" s="25"/>
      <c r="AS867" s="25"/>
      <c r="AT867" s="25"/>
      <c r="AU867" s="25"/>
      <c r="AV867" s="25"/>
      <c r="AW867" s="25"/>
      <c r="AX867" s="25"/>
      <c r="AY867" s="25"/>
      <c r="AZ867" s="25"/>
      <c r="BA867" s="25"/>
      <c r="BB867" s="25"/>
      <c r="BC867" s="25"/>
      <c r="BD867" s="25"/>
      <c r="BE867" s="25"/>
      <c r="BF867" s="25"/>
    </row>
    <row r="868" spans="1:73" ht="12.75" customHeight="1" x14ac:dyDescent="0.35">
      <c r="A868" s="18" t="s">
        <v>270</v>
      </c>
      <c r="B868" s="18" t="s">
        <v>3525</v>
      </c>
      <c r="C868" s="143" t="str">
        <f>IF(VLOOKUP(D868,Table16[[#All],[Player]:[2024 Card Info]],7,FALSE)&lt;&gt;"",VLOOKUP(D868,Table16[[#All],[Player]:[2024 Card Info]],7,FALSE),"")</f>
        <v>0-6</v>
      </c>
      <c r="D868" s="22" t="s">
        <v>1800</v>
      </c>
      <c r="E868" s="23">
        <v>36628</v>
      </c>
      <c r="F868" s="24" t="s">
        <v>387</v>
      </c>
      <c r="G868" s="22" t="s">
        <v>91</v>
      </c>
      <c r="H868" s="26" t="s">
        <v>242</v>
      </c>
      <c r="I868" s="26" t="s">
        <v>186</v>
      </c>
      <c r="J868" s="18" t="s">
        <v>273</v>
      </c>
      <c r="K868" s="18" t="s">
        <v>123</v>
      </c>
      <c r="L868" s="18" t="s">
        <v>477</v>
      </c>
      <c r="M868" s="25"/>
      <c r="N868" s="25"/>
      <c r="O868" s="25"/>
      <c r="P868" s="25"/>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c r="AQ868" s="25"/>
      <c r="AR868" s="25"/>
      <c r="AS868" s="25"/>
      <c r="AT868" s="25"/>
      <c r="AU868" s="25"/>
      <c r="AV868" s="25"/>
      <c r="AW868" s="25"/>
      <c r="AX868" s="25"/>
      <c r="AY868" s="25"/>
      <c r="AZ868" s="25"/>
      <c r="BA868" s="25"/>
      <c r="BB868" s="25"/>
      <c r="BC868" s="25"/>
      <c r="BD868" s="25"/>
      <c r="BE868" s="25"/>
      <c r="BF868" s="25"/>
    </row>
    <row r="869" spans="1:73" x14ac:dyDescent="0.35">
      <c r="A869" s="18" t="s">
        <v>220</v>
      </c>
      <c r="B869" s="18" t="s">
        <v>500</v>
      </c>
      <c r="C869" s="143" t="str">
        <f>IF(VLOOKUP(D869,Table16[[#All],[Player]:[2024 Card Info]],7,FALSE)&lt;&gt;"",VLOOKUP(D869,Table16[[#All],[Player]:[2024 Card Info]],7,FALSE),"")</f>
        <v>0-3</v>
      </c>
      <c r="D869" s="19" t="s">
        <v>1796</v>
      </c>
      <c r="E869" s="20">
        <v>35135</v>
      </c>
      <c r="F869" s="19" t="s">
        <v>1797</v>
      </c>
      <c r="G869" s="19" t="s">
        <v>140</v>
      </c>
      <c r="H869" s="26" t="s">
        <v>273</v>
      </c>
      <c r="I869" s="26" t="s">
        <v>477</v>
      </c>
      <c r="J869" s="18" t="s">
        <v>491</v>
      </c>
      <c r="K869" s="18" t="s">
        <v>460</v>
      </c>
      <c r="L869" s="18" t="s">
        <v>477</v>
      </c>
      <c r="M869" s="19" t="s">
        <v>477</v>
      </c>
      <c r="N869" s="19" t="s">
        <v>205</v>
      </c>
      <c r="O869" s="19" t="s">
        <v>860</v>
      </c>
      <c r="P869" s="19" t="s">
        <v>1798</v>
      </c>
      <c r="Q869" s="19" t="s">
        <v>284</v>
      </c>
      <c r="R869" s="19" t="s">
        <v>96</v>
      </c>
      <c r="S869" s="19" t="s">
        <v>191</v>
      </c>
      <c r="T869" s="19" t="s">
        <v>250</v>
      </c>
      <c r="U869" s="19" t="s">
        <v>96</v>
      </c>
      <c r="V869" s="19" t="s">
        <v>767</v>
      </c>
      <c r="W869" s="19">
        <v>0</v>
      </c>
      <c r="X869" s="19">
        <v>0</v>
      </c>
      <c r="Y869" s="19">
        <v>0</v>
      </c>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25"/>
      <c r="BH869" s="25"/>
      <c r="BI869" s="25"/>
      <c r="BJ869" s="25"/>
      <c r="BK869" s="25"/>
      <c r="BL869" s="25"/>
      <c r="BM869" s="25"/>
      <c r="BN869" s="25"/>
      <c r="BO869" s="25"/>
      <c r="BP869" s="25"/>
      <c r="BQ869" s="25"/>
      <c r="BR869" s="25"/>
      <c r="BS869" s="25"/>
      <c r="BT869" s="25"/>
      <c r="BU869" s="25"/>
    </row>
    <row r="870" spans="1:73" x14ac:dyDescent="0.35">
      <c r="A870" s="31" t="s">
        <v>242</v>
      </c>
      <c r="B870" s="32" t="s">
        <v>3531</v>
      </c>
      <c r="C870" s="144" t="str">
        <f>IF(VLOOKUP(D870,Table16[[#All],[Player]:[2024 Card Info]],7,FALSE)&lt;&gt;"",VLOOKUP(D870,Table16[[#All],[Player]:[2024 Card Info]],7,FALSE),"")</f>
        <v>0-12-1*</v>
      </c>
      <c r="D870" s="19" t="s">
        <v>1793</v>
      </c>
      <c r="E870" s="27">
        <v>36315</v>
      </c>
      <c r="F870" s="28" t="s">
        <v>1794</v>
      </c>
      <c r="G870" s="28" t="s">
        <v>200</v>
      </c>
      <c r="H870" s="26" t="s">
        <v>273</v>
      </c>
      <c r="I870" s="26" t="s">
        <v>227</v>
      </c>
      <c r="J870" s="33"/>
      <c r="K870" s="33"/>
      <c r="L870" s="33"/>
    </row>
    <row r="871" spans="1:73" s="25" customFormat="1" x14ac:dyDescent="0.35">
      <c r="A871" s="31" t="s">
        <v>270</v>
      </c>
      <c r="B871" s="32" t="s">
        <v>3525</v>
      </c>
      <c r="C871" s="144" t="str">
        <f>IF(VLOOKUP(D871,Table16[[#All],[Player]:[2024 Card Info]],7,FALSE)&lt;&gt;"",VLOOKUP(D871,Table16[[#All],[Player]:[2024 Card Info]],7,FALSE),"")</f>
        <v>0-0</v>
      </c>
      <c r="D871" s="19" t="s">
        <v>1795</v>
      </c>
      <c r="E871" s="27">
        <v>37259</v>
      </c>
      <c r="F871" s="28" t="s">
        <v>556</v>
      </c>
      <c r="G871" s="28" t="s">
        <v>160</v>
      </c>
      <c r="H871" s="26" t="s">
        <v>258</v>
      </c>
      <c r="I871" s="26" t="s">
        <v>477</v>
      </c>
      <c r="J871" s="33"/>
      <c r="K871" s="33"/>
      <c r="L871" s="33"/>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row>
    <row r="872" spans="1:73" s="25" customFormat="1" x14ac:dyDescent="0.35">
      <c r="A872" s="31" t="s">
        <v>270</v>
      </c>
      <c r="B872" s="32" t="s">
        <v>3522</v>
      </c>
      <c r="C872" s="144" t="str">
        <f>IF(VLOOKUP(D872,Table16[[#All],[Player]:[2024 Card Info]],7,FALSE)&lt;&gt;"",VLOOKUP(D872,Table16[[#All],[Player]:[2024 Card Info]],7,FALSE),"")</f>
        <v>0-0</v>
      </c>
      <c r="D872" s="19" t="s">
        <v>1801</v>
      </c>
      <c r="E872" s="27">
        <v>36759</v>
      </c>
      <c r="F872" s="28" t="s">
        <v>160</v>
      </c>
      <c r="G872" s="28" t="s">
        <v>320</v>
      </c>
      <c r="H872" s="26" t="s">
        <v>258</v>
      </c>
      <c r="I872" s="26" t="s">
        <v>231</v>
      </c>
      <c r="J872" s="33"/>
      <c r="K872" s="33"/>
      <c r="L872" s="33"/>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row>
    <row r="873" spans="1:73" x14ac:dyDescent="0.35">
      <c r="A873" s="31" t="s">
        <v>220</v>
      </c>
      <c r="B873" s="32" t="s">
        <v>3520</v>
      </c>
      <c r="C873" s="144" t="str">
        <f>IF(VLOOKUP(D873,Table16[[#All],[Player]:[2024 Card Info]],7,FALSE)&lt;&gt;"",VLOOKUP(D873,Table16[[#All],[Player]:[2024 Card Info]],7,FALSE),"")</f>
        <v>0-0</v>
      </c>
      <c r="D873" s="19" t="s">
        <v>1803</v>
      </c>
      <c r="E873" s="27">
        <v>35911</v>
      </c>
      <c r="F873" s="28" t="s">
        <v>84</v>
      </c>
      <c r="G873" s="28" t="s">
        <v>230</v>
      </c>
      <c r="H873" s="26" t="s">
        <v>250</v>
      </c>
      <c r="I873" s="26" t="s">
        <v>231</v>
      </c>
      <c r="J873" s="33"/>
      <c r="K873" s="33"/>
      <c r="L873" s="33"/>
    </row>
    <row r="874" spans="1:73" x14ac:dyDescent="0.35">
      <c r="A874" s="34" t="s">
        <v>1395</v>
      </c>
      <c r="B874" s="34" t="s">
        <v>3524</v>
      </c>
      <c r="C874" s="143" t="str">
        <f>IF(VLOOKUP(D874,Table16[[#All],[Player]:[2024 Card Info]],7,FALSE)&lt;&gt;"",VLOOKUP(D874,Table16[[#All],[Player]:[2024 Card Info]],7,FALSE),"")</f>
        <v>0/0-0</v>
      </c>
      <c r="D874" s="19" t="s">
        <v>1799</v>
      </c>
      <c r="E874" s="20">
        <v>35447</v>
      </c>
      <c r="F874" s="26" t="s">
        <v>130</v>
      </c>
      <c r="G874" s="30" t="s">
        <v>965</v>
      </c>
      <c r="H874" s="26" t="s">
        <v>273</v>
      </c>
      <c r="I874" s="26" t="s">
        <v>264</v>
      </c>
      <c r="J874" s="34" t="s">
        <v>258</v>
      </c>
      <c r="K874" s="34" t="s">
        <v>142</v>
      </c>
      <c r="L874" s="34" t="s">
        <v>186</v>
      </c>
      <c r="M874" s="19" t="s">
        <v>186</v>
      </c>
      <c r="N874" s="19" t="s">
        <v>284</v>
      </c>
      <c r="O874" s="19" t="s">
        <v>142</v>
      </c>
      <c r="P874" s="30" t="s">
        <v>186</v>
      </c>
      <c r="Q874" s="19"/>
      <c r="R874" s="19"/>
      <c r="S874" s="30"/>
      <c r="T874" s="19"/>
      <c r="U874" s="19"/>
      <c r="V874" s="30"/>
      <c r="W874" s="19"/>
      <c r="X874" s="19"/>
      <c r="Y874" s="30"/>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25"/>
      <c r="BH874" s="25"/>
      <c r="BI874" s="25"/>
      <c r="BJ874" s="25"/>
      <c r="BK874" s="25"/>
      <c r="BL874" s="25"/>
      <c r="BM874" s="25"/>
      <c r="BN874" s="25"/>
      <c r="BO874" s="25"/>
      <c r="BP874" s="25"/>
      <c r="BQ874" s="25"/>
      <c r="BR874" s="25"/>
      <c r="BS874" s="25"/>
      <c r="BT874" s="25"/>
      <c r="BU874" s="25"/>
    </row>
    <row r="875" spans="1:73" x14ac:dyDescent="0.35">
      <c r="A875" s="31" t="s">
        <v>169</v>
      </c>
      <c r="B875" s="32"/>
      <c r="C875" s="144"/>
      <c r="D875" s="19" t="s">
        <v>1802</v>
      </c>
      <c r="E875" s="27">
        <v>36840</v>
      </c>
      <c r="F875" s="28" t="s">
        <v>98</v>
      </c>
      <c r="G875" s="28" t="s">
        <v>138</v>
      </c>
      <c r="H875" t="s">
        <v>258</v>
      </c>
      <c r="I875" t="s">
        <v>231</v>
      </c>
      <c r="J875" s="33"/>
      <c r="K875" s="33"/>
      <c r="L875" s="33"/>
    </row>
    <row r="876" spans="1:73" x14ac:dyDescent="0.35">
      <c r="A876" s="18"/>
      <c r="B876" s="18"/>
      <c r="C876" s="143"/>
      <c r="D876" s="19"/>
      <c r="E876" s="20"/>
      <c r="F876" s="19"/>
      <c r="G876" s="19"/>
      <c r="H876" t="s">
        <v>4284</v>
      </c>
      <c r="I876" t="s">
        <v>4284</v>
      </c>
      <c r="J876" s="18"/>
      <c r="K876" s="18"/>
      <c r="L876" s="18"/>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row>
    <row r="877" spans="1:73" x14ac:dyDescent="0.35">
      <c r="A877" s="18" t="s">
        <v>504</v>
      </c>
      <c r="B877" s="18" t="s">
        <v>285</v>
      </c>
      <c r="C877" s="143" t="str">
        <f>IF(VLOOKUP(D877,Table16[[#All],[Player]:[2024 Card Info]],7,FALSE)&lt;&gt;"",VLOOKUP(D877,Table16[[#All],[Player]:[2024 Card Info]],7,FALSE),"")</f>
        <v>46-12-4*</v>
      </c>
      <c r="D877" s="19" t="s">
        <v>1810</v>
      </c>
      <c r="E877" s="20">
        <v>34618</v>
      </c>
      <c r="F877" s="19" t="s">
        <v>1811</v>
      </c>
      <c r="G877" s="19" t="s">
        <v>1812</v>
      </c>
      <c r="H877" s="26" t="s">
        <v>654</v>
      </c>
      <c r="I877" s="26" t="s">
        <v>3309</v>
      </c>
      <c r="J877" s="18" t="s">
        <v>504</v>
      </c>
      <c r="K877" s="18" t="s">
        <v>158</v>
      </c>
      <c r="L877" s="18" t="s">
        <v>1813</v>
      </c>
      <c r="M877" s="19" t="s">
        <v>905</v>
      </c>
      <c r="N877" s="19" t="s">
        <v>504</v>
      </c>
      <c r="O877" s="19" t="s">
        <v>285</v>
      </c>
      <c r="P877" s="19" t="s">
        <v>1814</v>
      </c>
      <c r="Q877" s="19" t="s">
        <v>504</v>
      </c>
      <c r="R877" s="19" t="s">
        <v>158</v>
      </c>
      <c r="S877" s="19" t="s">
        <v>1815</v>
      </c>
      <c r="T877" s="19" t="s">
        <v>504</v>
      </c>
      <c r="U877" s="19" t="s">
        <v>158</v>
      </c>
      <c r="V877" s="19" t="s">
        <v>1172</v>
      </c>
      <c r="W877" s="19" t="s">
        <v>656</v>
      </c>
      <c r="X877" s="19" t="s">
        <v>158</v>
      </c>
      <c r="Y877" s="19" t="s">
        <v>1816</v>
      </c>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row>
    <row r="878" spans="1:73" x14ac:dyDescent="0.35">
      <c r="A878" s="18" t="s">
        <v>311</v>
      </c>
      <c r="B878" s="18" t="s">
        <v>285</v>
      </c>
      <c r="C878" s="143" t="str">
        <f>IF(VLOOKUP(D878,Table16[[#All],[Player]:[2024 Card Info]],7,FALSE)&lt;&gt;"",VLOOKUP(D878,Table16[[#All],[Player]:[2024 Card Info]],7,FALSE),"")</f>
        <v>46-3</v>
      </c>
      <c r="D878" s="19" t="s">
        <v>1615</v>
      </c>
      <c r="E878" s="20">
        <v>34446</v>
      </c>
      <c r="F878" s="19" t="s">
        <v>175</v>
      </c>
      <c r="G878" s="19" t="s">
        <v>418</v>
      </c>
      <c r="H878" s="26" t="s">
        <v>504</v>
      </c>
      <c r="I878" s="26" t="s">
        <v>620</v>
      </c>
      <c r="J878" s="18" t="s">
        <v>292</v>
      </c>
      <c r="K878" s="18" t="s">
        <v>109</v>
      </c>
      <c r="L878" s="18" t="s">
        <v>619</v>
      </c>
      <c r="M878" s="19" t="s">
        <v>520</v>
      </c>
      <c r="N878" s="19" t="s">
        <v>311</v>
      </c>
      <c r="O878" s="19" t="s">
        <v>109</v>
      </c>
      <c r="P878" s="19" t="s">
        <v>1616</v>
      </c>
      <c r="Q878" s="19" t="s">
        <v>1617</v>
      </c>
      <c r="R878" s="19" t="s">
        <v>85</v>
      </c>
      <c r="S878" s="19" t="s">
        <v>1618</v>
      </c>
      <c r="T878" s="19" t="s">
        <v>654</v>
      </c>
      <c r="U878" s="19" t="s">
        <v>85</v>
      </c>
      <c r="V878" s="19" t="s">
        <v>520</v>
      </c>
      <c r="W878" s="19" t="s">
        <v>654</v>
      </c>
      <c r="X878" s="19" t="s">
        <v>85</v>
      </c>
      <c r="Y878" s="19" t="s">
        <v>1537</v>
      </c>
      <c r="Z878" s="19" t="s">
        <v>276</v>
      </c>
      <c r="AA878" s="19" t="s">
        <v>85</v>
      </c>
      <c r="AB878" s="19" t="s">
        <v>651</v>
      </c>
      <c r="AC878" s="19">
        <v>0</v>
      </c>
      <c r="AD878" s="19">
        <v>0</v>
      </c>
      <c r="AE878" s="19">
        <v>0</v>
      </c>
      <c r="AF878" s="19">
        <v>0</v>
      </c>
      <c r="AG878" s="19">
        <v>0</v>
      </c>
      <c r="AH878" s="19">
        <v>0</v>
      </c>
      <c r="AI878" s="19">
        <v>0</v>
      </c>
      <c r="AJ878" s="19">
        <v>0</v>
      </c>
      <c r="AK878" s="19">
        <v>0</v>
      </c>
      <c r="AL878" s="19">
        <v>0</v>
      </c>
      <c r="AM878" s="19">
        <v>0</v>
      </c>
      <c r="AN878" s="19">
        <v>0</v>
      </c>
      <c r="AO878" s="19">
        <v>0</v>
      </c>
      <c r="AP878" s="19">
        <v>0</v>
      </c>
      <c r="AQ878" s="19">
        <v>0</v>
      </c>
      <c r="AR878" s="19">
        <v>0</v>
      </c>
      <c r="AS878" s="19">
        <v>0</v>
      </c>
      <c r="AT878" s="19">
        <v>0</v>
      </c>
      <c r="AU878" s="19"/>
      <c r="AV878" s="19"/>
      <c r="AW878" s="19"/>
      <c r="AX878" s="19"/>
      <c r="AY878" s="19"/>
      <c r="AZ878" s="19"/>
      <c r="BA878" s="19"/>
      <c r="BB878" s="19"/>
      <c r="BC878" s="19"/>
      <c r="BD878" s="19"/>
      <c r="BE878" s="19"/>
      <c r="BF878" s="19"/>
      <c r="BG878" s="25"/>
      <c r="BH878" s="25"/>
      <c r="BI878" s="25"/>
      <c r="BJ878" s="25"/>
      <c r="BK878" s="25"/>
      <c r="BL878" s="25"/>
      <c r="BM878" s="25"/>
      <c r="BN878" s="25"/>
      <c r="BO878" s="25"/>
      <c r="BP878" s="25"/>
      <c r="BQ878" s="25"/>
      <c r="BR878" s="25"/>
      <c r="BS878" s="25"/>
      <c r="BT878" s="25"/>
      <c r="BU878" s="25"/>
    </row>
    <row r="879" spans="1:73" x14ac:dyDescent="0.35">
      <c r="A879" s="18" t="s">
        <v>504</v>
      </c>
      <c r="B879" s="18" t="s">
        <v>3530</v>
      </c>
      <c r="C879" s="143" t="str">
        <f>IF(VLOOKUP(D879,Table16[[#All],[Player]:[2024 Card Info]],7,FALSE)&lt;&gt;"",VLOOKUP(D879,Table16[[#All],[Player]:[2024 Card Info]],7,FALSE),"")</f>
        <v>44-12-1*</v>
      </c>
      <c r="D879" s="19" t="s">
        <v>1788</v>
      </c>
      <c r="E879" s="20">
        <v>35518</v>
      </c>
      <c r="F879" s="19" t="s">
        <v>303</v>
      </c>
      <c r="G879" s="19" t="s">
        <v>189</v>
      </c>
      <c r="H879" s="26" t="s">
        <v>253</v>
      </c>
      <c r="I879" s="26" t="s">
        <v>178</v>
      </c>
      <c r="J879" s="18" t="s">
        <v>633</v>
      </c>
      <c r="K879" s="18" t="s">
        <v>151</v>
      </c>
      <c r="L879" s="18" t="s">
        <v>1789</v>
      </c>
      <c r="M879" s="19" t="s">
        <v>483</v>
      </c>
      <c r="N879" s="19" t="s">
        <v>270</v>
      </c>
      <c r="O879" s="19" t="s">
        <v>151</v>
      </c>
      <c r="P879" s="19" t="s">
        <v>1790</v>
      </c>
      <c r="Q879" s="19" t="s">
        <v>273</v>
      </c>
      <c r="R879" s="19" t="s">
        <v>151</v>
      </c>
      <c r="S879" s="19" t="s">
        <v>201</v>
      </c>
      <c r="T879" s="19" t="s">
        <v>273</v>
      </c>
      <c r="U879" s="19" t="s">
        <v>151</v>
      </c>
      <c r="V879" s="19" t="s">
        <v>231</v>
      </c>
      <c r="W879" s="19">
        <v>0</v>
      </c>
      <c r="X879" s="19">
        <v>0</v>
      </c>
      <c r="Y879" s="19">
        <v>0</v>
      </c>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row>
    <row r="880" spans="1:73" x14ac:dyDescent="0.35">
      <c r="A880" s="18" t="s">
        <v>654</v>
      </c>
      <c r="B880" s="18" t="s">
        <v>271</v>
      </c>
      <c r="C880" s="143" t="str">
        <f>IF(VLOOKUP(D880,Table16[[#All],[Player]:[2024 Card Info]],7,FALSE)&lt;&gt;"",VLOOKUP(D880,Table16[[#All],[Player]:[2024 Card Info]],7,FALSE),"")</f>
        <v>44-4</v>
      </c>
      <c r="D880" s="19" t="s">
        <v>1805</v>
      </c>
      <c r="E880" s="20">
        <v>35917</v>
      </c>
      <c r="F880" s="19" t="s">
        <v>1177</v>
      </c>
      <c r="G880" s="19" t="s">
        <v>1806</v>
      </c>
      <c r="H880" s="26" t="s">
        <v>654</v>
      </c>
      <c r="I880" s="26" t="s">
        <v>651</v>
      </c>
      <c r="J880" s="18" t="s">
        <v>654</v>
      </c>
      <c r="K880" s="18" t="s">
        <v>131</v>
      </c>
      <c r="L880" s="18" t="s">
        <v>1721</v>
      </c>
      <c r="M880" s="19" t="s">
        <v>896</v>
      </c>
      <c r="N880" s="19" t="s">
        <v>654</v>
      </c>
      <c r="O880" s="19" t="s">
        <v>131</v>
      </c>
      <c r="P880" s="19" t="s">
        <v>1807</v>
      </c>
      <c r="Q880" s="19" t="s">
        <v>654</v>
      </c>
      <c r="R880" s="19" t="s">
        <v>131</v>
      </c>
      <c r="S880" s="19" t="s">
        <v>1808</v>
      </c>
      <c r="T880" s="19" t="s">
        <v>654</v>
      </c>
      <c r="U880" s="19" t="s">
        <v>131</v>
      </c>
      <c r="V880" s="19" t="s">
        <v>1421</v>
      </c>
      <c r="W880" s="19">
        <v>0</v>
      </c>
      <c r="X880" s="19">
        <v>0</v>
      </c>
      <c r="Y880" s="19">
        <v>0</v>
      </c>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row>
    <row r="881" spans="1:73" x14ac:dyDescent="0.35">
      <c r="A881" s="18" t="s">
        <v>648</v>
      </c>
      <c r="B881" s="18" t="s">
        <v>3525</v>
      </c>
      <c r="C881" s="143" t="str">
        <f>IF(VLOOKUP(D881,Table16[[#All],[Player]:[2024 Card Info]],7,FALSE)&lt;&gt;"",VLOOKUP(D881,Table16[[#All],[Player]:[2024 Card Info]],7,FALSE),"")</f>
        <v>06-0</v>
      </c>
      <c r="D881" s="19" t="s">
        <v>1804</v>
      </c>
      <c r="E881" s="20">
        <v>35254</v>
      </c>
      <c r="F881" s="26" t="s">
        <v>130</v>
      </c>
      <c r="G881" s="30" t="s">
        <v>130</v>
      </c>
      <c r="H881" s="26" t="s">
        <v>654</v>
      </c>
      <c r="I881" s="26" t="s">
        <v>293</v>
      </c>
      <c r="J881" s="18" t="s">
        <v>292</v>
      </c>
      <c r="K881" s="18" t="s">
        <v>123</v>
      </c>
      <c r="L881" s="18" t="s">
        <v>645</v>
      </c>
      <c r="M881" s="19" t="s">
        <v>293</v>
      </c>
      <c r="N881" s="19" t="s">
        <v>648</v>
      </c>
      <c r="O881" s="51" t="s">
        <v>123</v>
      </c>
      <c r="P881" s="30" t="s">
        <v>314</v>
      </c>
      <c r="Q881" s="19"/>
      <c r="R881" s="19"/>
      <c r="S881" s="30"/>
      <c r="T881" s="19"/>
      <c r="U881" s="19"/>
      <c r="V881" s="30"/>
      <c r="W881" s="19"/>
      <c r="X881" s="19"/>
      <c r="Y881" s="30"/>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row>
    <row r="882" spans="1:73" ht="12.75" customHeight="1" x14ac:dyDescent="0.35">
      <c r="A882" s="18" t="s">
        <v>504</v>
      </c>
      <c r="B882" s="18" t="s">
        <v>403</v>
      </c>
      <c r="C882" s="143" t="str">
        <f>IF(VLOOKUP(D882,Table16[[#All],[Player]:[2024 Card Info]],7,FALSE)&lt;&gt;"",VLOOKUP(D882,Table16[[#All],[Player]:[2024 Card Info]],7,FALSE),"")</f>
        <v>05-6</v>
      </c>
      <c r="D882" s="19" t="s">
        <v>1817</v>
      </c>
      <c r="E882" s="20">
        <v>35551</v>
      </c>
      <c r="F882" s="26" t="s">
        <v>130</v>
      </c>
      <c r="G882" s="30" t="s">
        <v>965</v>
      </c>
      <c r="H882" s="26" t="s">
        <v>504</v>
      </c>
      <c r="I882" s="26" t="s">
        <v>1418</v>
      </c>
      <c r="J882" s="18" t="s">
        <v>480</v>
      </c>
      <c r="K882" s="18" t="s">
        <v>85</v>
      </c>
      <c r="L882" s="18" t="s">
        <v>1708</v>
      </c>
      <c r="M882" s="19"/>
      <c r="N882" s="19" t="s">
        <v>480</v>
      </c>
      <c r="O882" s="19" t="s">
        <v>85</v>
      </c>
      <c r="P882" s="30" t="s">
        <v>496</v>
      </c>
      <c r="Q882" s="19"/>
      <c r="R882" s="19"/>
      <c r="S882" s="30"/>
      <c r="T882" s="19"/>
      <c r="U882" s="19"/>
      <c r="V882" s="30"/>
      <c r="W882" s="19"/>
      <c r="X882" s="19"/>
      <c r="Y882" s="30"/>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row>
    <row r="883" spans="1:73" x14ac:dyDescent="0.35">
      <c r="A883" s="18" t="s">
        <v>311</v>
      </c>
      <c r="B883" s="18" t="s">
        <v>3517</v>
      </c>
      <c r="C883" s="143" t="str">
        <f>IF(VLOOKUP(D883,Table16[[#All],[Player]:[2024 Card Info]],7,FALSE)&lt;&gt;"",VLOOKUP(D883,Table16[[#All],[Player]:[2024 Card Info]],7,FALSE),"")</f>
        <v>05-4</v>
      </c>
      <c r="D883" s="19" t="s">
        <v>1809</v>
      </c>
      <c r="E883" s="20">
        <v>35382</v>
      </c>
      <c r="F883" s="19" t="s">
        <v>125</v>
      </c>
      <c r="G883" s="19" t="s">
        <v>401</v>
      </c>
      <c r="H883" s="26" t="s">
        <v>656</v>
      </c>
      <c r="I883" s="26" t="s">
        <v>651</v>
      </c>
      <c r="J883" s="18" t="s">
        <v>311</v>
      </c>
      <c r="K883" s="18" t="s">
        <v>259</v>
      </c>
      <c r="L883" s="18" t="s">
        <v>906</v>
      </c>
      <c r="M883" s="19" t="s">
        <v>310</v>
      </c>
      <c r="N883" s="19" t="s">
        <v>307</v>
      </c>
      <c r="O883" s="19" t="s">
        <v>259</v>
      </c>
      <c r="P883" s="19" t="s">
        <v>309</v>
      </c>
      <c r="Q883" s="19" t="s">
        <v>304</v>
      </c>
      <c r="R883" s="19" t="s">
        <v>259</v>
      </c>
      <c r="S883" s="19" t="s">
        <v>310</v>
      </c>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row>
    <row r="884" spans="1:73" x14ac:dyDescent="0.35">
      <c r="A884" s="18" t="s">
        <v>480</v>
      </c>
      <c r="B884" s="18" t="s">
        <v>193</v>
      </c>
      <c r="C884" s="143" t="str">
        <f>IF(VLOOKUP(D884,Table16[[#All],[Player]:[2024 Card Info]],7,FALSE)&lt;&gt;"",VLOOKUP(D884,Table16[[#All],[Player]:[2024 Card Info]],7,FALSE),"")</f>
        <v>04-11</v>
      </c>
      <c r="D884" s="26" t="s">
        <v>1818</v>
      </c>
      <c r="E884" s="27">
        <v>36144</v>
      </c>
      <c r="F884" s="26" t="s">
        <v>1819</v>
      </c>
      <c r="G884" s="26" t="s">
        <v>241</v>
      </c>
      <c r="H884" s="26" t="s">
        <v>656</v>
      </c>
      <c r="I884" s="26" t="s">
        <v>619</v>
      </c>
      <c r="J884" s="18" t="s">
        <v>504</v>
      </c>
      <c r="K884" s="18" t="s">
        <v>195</v>
      </c>
      <c r="L884" s="18" t="s">
        <v>906</v>
      </c>
      <c r="M884" s="26" t="s">
        <v>783</v>
      </c>
      <c r="N884" s="27"/>
      <c r="O884" s="27"/>
      <c r="P884" s="27"/>
      <c r="Q884" s="27"/>
      <c r="R884" s="29"/>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c r="AQ884" s="25"/>
      <c r="AR884" s="25"/>
      <c r="AS884" s="25"/>
      <c r="AT884" s="25"/>
      <c r="AU884" s="25"/>
      <c r="AV884" s="25"/>
      <c r="AW884" s="25"/>
      <c r="AX884" s="25"/>
      <c r="AY884" s="25"/>
      <c r="AZ884" s="25"/>
      <c r="BA884" s="25"/>
      <c r="BB884" s="25"/>
      <c r="BC884" s="25"/>
      <c r="BD884" s="25"/>
      <c r="BE884" s="25"/>
      <c r="BF884" s="25"/>
    </row>
    <row r="885" spans="1:73" x14ac:dyDescent="0.35">
      <c r="A885" s="19" t="s">
        <v>480</v>
      </c>
      <c r="B885" s="26" t="s">
        <v>419</v>
      </c>
      <c r="C885" s="144" t="str">
        <f>IF(VLOOKUP(D885,Table16[[#All],[Player]:[2024 Card Info]],7,FALSE)&lt;&gt;"",VLOOKUP(D885,Table16[[#All],[Player]:[2024 Card Info]],7,FALSE),"")</f>
        <v>00-5</v>
      </c>
      <c r="D885" s="19" t="s">
        <v>1820</v>
      </c>
      <c r="E885" s="27">
        <v>36089</v>
      </c>
      <c r="F885" s="28" t="s">
        <v>98</v>
      </c>
      <c r="G885" s="28" t="s">
        <v>134</v>
      </c>
      <c r="H885" s="26" t="s">
        <v>480</v>
      </c>
      <c r="I885" s="26" t="s">
        <v>310</v>
      </c>
    </row>
    <row r="886" spans="1:73" x14ac:dyDescent="0.35">
      <c r="A886" t="s">
        <v>304</v>
      </c>
      <c r="B886" t="s">
        <v>193</v>
      </c>
      <c r="C886" s="144" t="str">
        <f>IF(VLOOKUP(D886,Table16[[#All],[Player]:[2024 Card Info]],7,FALSE)&lt;&gt;"",VLOOKUP(D886,Table16[[#All],[Player]:[2024 Card Info]],7,FALSE),"")</f>
        <v>00-0</v>
      </c>
      <c r="D886" t="s">
        <v>3673</v>
      </c>
      <c r="E886" s="40">
        <v>37168</v>
      </c>
      <c r="F886" t="s">
        <v>4030</v>
      </c>
      <c r="G886" s="102" t="s">
        <v>5146</v>
      </c>
      <c r="H886" t="str">
        <f>IF(ISBLANK(VLOOKUP(TRIM(D886),ALL_SOMIFA!$A$1:$V$2737,8,FALSE)),"",IF(ISERROR(VLOOKUP(TRIM(D886),ALL_SOMIFA!$A$1:$V$2737,8,FALSE))," ",VLOOKUP(TRIM(D886),ALL_SOMIFA!$A$1:$V$2737,8,FALSE)))</f>
        <v/>
      </c>
      <c r="I886" t="str">
        <f>IF(ISBLANK(VLOOKUP(TRIM(D886),ALL_SOMIFA!$A$1:$V$2737,9,FALSE)),"",IF(ISERROR(VLOOKUP(TRIM(D886),ALL_SOMIFA!$A$1:$V$2737,9,FALSE))," ",VLOOKUP(TRIM(D886),ALL_SOMIFA!$A$1:$V$2737,9,FALSE)))</f>
        <v/>
      </c>
      <c r="J886" t="str">
        <f>IF(ISBLANK(VLOOKUP(TRIM(D886),ALL_SOMIFA!$A$1:$V$2737,10,FALSE)),"",IF(ISERROR(VLOOKUP(TRIM(D886),ALL_SOMIFA!$A$1:$V$2737,10,FALSE))," ",VLOOKUP(TRIM(D886),ALL_SOMIFA!$A$1:$V$2737,10,FALSE)))</f>
        <v/>
      </c>
      <c r="K886" t="str">
        <f>IF(ISBLANK(VLOOKUP(TRIM(D886),ALL_SOMIFA!$A$1:$V$2737,11,FALSE)),"",IF(ISERROR(VLOOKUP(TRIM(D886),ALL_SOMIFA!$A$1:$V$2737,11,FALSE))," ",VLOOKUP(TRIM(D886),ALL_SOMIFA!$A$1:$V$2737,11,FALSE)))</f>
        <v/>
      </c>
      <c r="L886" t="str">
        <f>IF(ISBLANK(VLOOKUP(TRIM(D886),ALL_SOMIFA!$A$1:$V$2737,12,FALSE)),"",IF(ISERROR(VLOOKUP(TRIM(D886),ALL_SOMIFA!$A$1:$V$2737,12,FALSE))," ",VLOOKUP(TRIM(D886),ALL_SOMIFA!$A$1:$V$2737,12,FALSE)))</f>
        <v/>
      </c>
      <c r="M886" t="str">
        <f>IF(ISBLANK(VLOOKUP(TRIM(D886),ALL_SOMIFA!$A$1:$V$2737,13,FALSE)),"",IF(ISERROR(VLOOKUP(TRIM(D886),ALL_SOMIFA!$A$1:$V$2737,13,FALSE))," ",VLOOKUP(TRIM(D886),ALL_SOMIFA!$A$1:$V$2737,13,FALSE)))</f>
        <v/>
      </c>
      <c r="N886" t="str">
        <f>IF(ISBLANK(VLOOKUP(TRIM(D886),ALL_SOMIFA!$A$1:$V$2737,14,FALSE)),"",IF(ISERROR(VLOOKUP(TRIM(D886),ALL_SOMIFA!$A$1:$V$2737,14,FALSE))," ",VLOOKUP(TRIM(D886),ALL_SOMIFA!$A$1:$V$2737,14,FALSE)))</f>
        <v/>
      </c>
      <c r="O886" t="str">
        <f>IF(ISBLANK(VLOOKUP(TRIM(D886),ALL_SOMIFA!$A$1:$V$2737,15,FALSE)),"",IF(ISERROR(VLOOKUP(TRIM(D886),ALL_SOMIFA!$A$1:$V$2737,15,FALSE))," ",VLOOKUP(TRIM(D886),ALL_SOMIFA!$A$1:$V$2737,15,FALSE)))</f>
        <v/>
      </c>
      <c r="P886" t="str">
        <f>IF(ISBLANK(VLOOKUP(TRIM(D886),ALL_SOMIFA!$A$1:$V$2737,16,FALSE)),"",IF(ISERROR(VLOOKUP(TRIM(D886),ALL_SOMIFA!$A$1:$V$2737,16,FALSE))," ",VLOOKUP(TRIM(D886),ALL_SOMIFA!$A$1:$V$2737,16,FALSE)))</f>
        <v/>
      </c>
      <c r="Q886" t="str">
        <f>IF(ISBLANK(VLOOKUP(TRIM(D886),ALL_SOMIFA!$A$1:$V$2737,17,FALSE)),"",IF(ISERROR(VLOOKUP(TRIM(D886),ALL_SOMIFA!$A$1:$V$2737,17,FALSE))," ",VLOOKUP(TRIM(D886),ALL_SOMIFA!$A$1:$V$2737,17,FALSE)))</f>
        <v/>
      </c>
      <c r="R886" t="str">
        <f>IF(ISBLANK(VLOOKUP(TRIM(D886),ALL_SOMIFA!$A$1:$V$2737,18,FALSE)),"",IF(ISERROR(VLOOKUP(TRIM(D886),ALL_SOMIFA!$A$1:$V$2737,18,FALSE))," ",VLOOKUP(TRIM(D886),ALL_SOMIFA!$A$1:$V$2737,18,FALSE)))</f>
        <v/>
      </c>
      <c r="S886" t="str">
        <f>IF(ISBLANK(VLOOKUP(TRIM(D886),ALL_SOMIFA!$A$1:$V$2737,19,FALSE)),"",IF(ISERROR(VLOOKUP(TRIM(D886),ALL_SOMIFA!$A$1:$V$2737,19,FALSE))," ",VLOOKUP(TRIM(D886),ALL_SOMIFA!$A$1:$V$2737,19,FALSE)))</f>
        <v/>
      </c>
      <c r="T886" t="str">
        <f>IF(ISBLANK(VLOOKUP(TRIM(D886),ALL_SOMIFA!$A$1:$V$2737,20,FALSE)),"",IF(ISERROR(VLOOKUP(TRIM(D886),ALL_SOMIFA!$A$1:$V$2737,20,FALSE))," ",VLOOKUP(TRIM(D886),ALL_SOMIFA!$A$1:$V$2737,20,FALSE)))</f>
        <v/>
      </c>
      <c r="U886" t="str">
        <f>IF(ISBLANK(VLOOKUP(TRIM(D886),ALL_SOMIFA!$A$1:$V$2737,21,FALSE)),"",IF(ISERROR(VLOOKUP(TRIM(D886),ALL_SOMIFA!$A$1:$V$2737,21,FALSE))," ",VLOOKUP(TRIM(D886),ALL_SOMIFA!$A$1:$V$2737,21,FALSE)))</f>
        <v/>
      </c>
      <c r="V886" t="str">
        <f>IF(ISBLANK(VLOOKUP(TRIM(D886),ALL_SOMIFA!$A$1:$V$2737,22,FALSE)),"",IF(ISERROR(VLOOKUP(TRIM(D886),ALL_SOMIFA!$A$1:$V$2737,22,FALSE))," ",VLOOKUP(TRIM(D886),ALL_SOMIFA!$A$1:$V$2737,22,FALSE)))</f>
        <v/>
      </c>
    </row>
    <row r="887" spans="1:73" x14ac:dyDescent="0.35">
      <c r="A887" s="18"/>
      <c r="B887" s="18"/>
      <c r="C887" s="143"/>
      <c r="D887" s="19"/>
      <c r="E887" s="20"/>
      <c r="F887" s="19"/>
      <c r="G887" s="19"/>
      <c r="H887" t="s">
        <v>4284</v>
      </c>
      <c r="I887" t="s">
        <v>4284</v>
      </c>
      <c r="J887" s="18"/>
      <c r="K887" s="18"/>
      <c r="L887" s="18"/>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row>
    <row r="888" spans="1:73" x14ac:dyDescent="0.35">
      <c r="A888" s="18" t="s">
        <v>3561</v>
      </c>
      <c r="B888" s="18" t="s">
        <v>193</v>
      </c>
      <c r="C888" s="143" t="str">
        <f>IF(VLOOKUP(D888,Table16[[#All],[Player]:[2024 Card Info]],7,FALSE)&lt;&gt;"",VLOOKUP(D888,Table16[[#All],[Player]:[2024 Card Info]],7,FALSE),"")</f>
        <v>66/56</v>
      </c>
      <c r="D888" s="22" t="s">
        <v>1824</v>
      </c>
      <c r="E888" s="23">
        <v>36966</v>
      </c>
      <c r="F888" s="24" t="s">
        <v>1825</v>
      </c>
      <c r="G888" s="22" t="s">
        <v>1826</v>
      </c>
      <c r="H888" s="26" t="s">
        <v>4397</v>
      </c>
      <c r="I888" s="26" t="s">
        <v>3417</v>
      </c>
      <c r="J888" s="18" t="s">
        <v>345</v>
      </c>
      <c r="K888" s="18" t="s">
        <v>195</v>
      </c>
      <c r="L888" s="18" t="s">
        <v>422</v>
      </c>
      <c r="M888" s="25"/>
      <c r="N888" s="25"/>
      <c r="O888" s="25"/>
      <c r="P888" s="25"/>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c r="AQ888" s="25"/>
      <c r="AR888" s="25"/>
      <c r="AS888" s="25"/>
      <c r="AT888" s="25"/>
      <c r="AU888" s="25"/>
      <c r="AV888" s="25"/>
      <c r="AW888" s="25"/>
      <c r="AX888" s="25"/>
      <c r="AY888" s="25"/>
      <c r="AZ888" s="25"/>
      <c r="BA888" s="25"/>
      <c r="BB888" s="25"/>
      <c r="BC888" s="25"/>
      <c r="BD888" s="25"/>
      <c r="BE888" s="25"/>
      <c r="BF888" s="25"/>
    </row>
    <row r="889" spans="1:73" s="25" customFormat="1" x14ac:dyDescent="0.35">
      <c r="A889" s="18" t="s">
        <v>323</v>
      </c>
      <c r="B889" s="18" t="s">
        <v>1124</v>
      </c>
      <c r="C889" s="143" t="str">
        <f>IF(VLOOKUP(D889,Table16[[#All],[Player]:[2024 Card Info]],7,FALSE)&lt;&gt;"",VLOOKUP(D889,Table16[[#All],[Player]:[2024 Card Info]],7,FALSE),"")</f>
        <v>5</v>
      </c>
      <c r="D889" s="19" t="s">
        <v>1837</v>
      </c>
      <c r="E889" s="20">
        <v>35472</v>
      </c>
      <c r="F889" s="19" t="s">
        <v>1838</v>
      </c>
      <c r="G889" s="19" t="s">
        <v>140</v>
      </c>
      <c r="H889" s="26" t="s">
        <v>331</v>
      </c>
      <c r="I889" s="26" t="s">
        <v>328</v>
      </c>
      <c r="J889" s="18" t="s">
        <v>327</v>
      </c>
      <c r="K889" s="18" t="s">
        <v>103</v>
      </c>
      <c r="L889" s="18" t="s">
        <v>300</v>
      </c>
      <c r="M889" s="19" t="s">
        <v>154</v>
      </c>
      <c r="N889" s="19" t="s">
        <v>327</v>
      </c>
      <c r="O889" s="19" t="s">
        <v>86</v>
      </c>
      <c r="P889" s="19" t="s">
        <v>515</v>
      </c>
      <c r="Q889" s="19" t="s">
        <v>920</v>
      </c>
      <c r="R889" s="19" t="s">
        <v>86</v>
      </c>
      <c r="S889" s="19" t="s">
        <v>328</v>
      </c>
      <c r="T889" s="19" t="s">
        <v>1449</v>
      </c>
      <c r="U889" s="19" t="s">
        <v>86</v>
      </c>
      <c r="V889" s="19" t="s">
        <v>335</v>
      </c>
      <c r="W889" s="19">
        <v>0</v>
      </c>
      <c r="X889" s="19">
        <v>0</v>
      </c>
      <c r="Y889" s="19">
        <v>0</v>
      </c>
      <c r="Z889" s="19"/>
      <c r="AA889" s="19"/>
      <c r="AB889" s="19"/>
      <c r="AC889" s="19">
        <v>0</v>
      </c>
      <c r="AD889" s="19">
        <v>0</v>
      </c>
      <c r="AE889" s="19">
        <v>0</v>
      </c>
      <c r="AF889" s="19">
        <v>0</v>
      </c>
      <c r="AG889" s="19">
        <v>0</v>
      </c>
      <c r="AH889" s="19">
        <v>0</v>
      </c>
      <c r="AI889" s="19">
        <v>0</v>
      </c>
      <c r="AJ889" s="19">
        <v>0</v>
      </c>
      <c r="AK889" s="19">
        <v>0</v>
      </c>
      <c r="AL889" s="19">
        <v>0</v>
      </c>
      <c r="AM889" s="19">
        <v>0</v>
      </c>
      <c r="AN889" s="19">
        <v>0</v>
      </c>
      <c r="AO889" s="19">
        <v>0</v>
      </c>
      <c r="AP889" s="19">
        <v>0</v>
      </c>
      <c r="AQ889" s="19">
        <v>0</v>
      </c>
      <c r="AR889" s="19">
        <v>0</v>
      </c>
      <c r="AS889" s="19">
        <v>0</v>
      </c>
      <c r="AT889" s="19">
        <v>0</v>
      </c>
      <c r="AU889" s="19"/>
      <c r="AV889" s="19"/>
      <c r="AW889" s="19"/>
      <c r="AX889" s="19"/>
      <c r="AY889" s="19"/>
      <c r="AZ889" s="19"/>
      <c r="BA889" s="19"/>
      <c r="BB889" s="19"/>
      <c r="BC889" s="19"/>
      <c r="BD889" s="19"/>
      <c r="BE889" s="19"/>
      <c r="BF889" s="19"/>
      <c r="BG889"/>
      <c r="BH889"/>
      <c r="BI889"/>
      <c r="BJ889"/>
      <c r="BK889"/>
      <c r="BL889"/>
      <c r="BM889"/>
      <c r="BN889"/>
      <c r="BO889"/>
      <c r="BP889"/>
      <c r="BQ889"/>
      <c r="BR889"/>
      <c r="BS889"/>
      <c r="BT889"/>
      <c r="BU889"/>
    </row>
    <row r="890" spans="1:73" s="25" customFormat="1" x14ac:dyDescent="0.35">
      <c r="A890" s="18" t="s">
        <v>331</v>
      </c>
      <c r="B890" s="18" t="s">
        <v>86</v>
      </c>
      <c r="C890" s="143" t="str">
        <f>IF(VLOOKUP(D890,Table16[[#All],[Player]:[2024 Card Info]],7,FALSE)&lt;&gt;"",VLOOKUP(D890,Table16[[#All],[Player]:[2024 Card Info]],7,FALSE),"")</f>
        <v>45</v>
      </c>
      <c r="D890" s="19" t="s">
        <v>1830</v>
      </c>
      <c r="E890" s="20">
        <v>32541</v>
      </c>
      <c r="F890" s="19" t="s">
        <v>1831</v>
      </c>
      <c r="G890" s="19" t="s">
        <v>714</v>
      </c>
      <c r="H890" s="26" t="s">
        <v>323</v>
      </c>
      <c r="I890" s="26" t="s">
        <v>297</v>
      </c>
      <c r="J890" s="18" t="s">
        <v>331</v>
      </c>
      <c r="K890" s="18" t="s">
        <v>86</v>
      </c>
      <c r="L890" s="18" t="s">
        <v>297</v>
      </c>
      <c r="M890" s="19" t="s">
        <v>684</v>
      </c>
      <c r="N890" s="19" t="s">
        <v>331</v>
      </c>
      <c r="O890" s="19" t="s">
        <v>86</v>
      </c>
      <c r="P890" s="19" t="s">
        <v>338</v>
      </c>
      <c r="Q890" s="19" t="s">
        <v>331</v>
      </c>
      <c r="R890" s="19" t="s">
        <v>86</v>
      </c>
      <c r="S890" s="19" t="s">
        <v>791</v>
      </c>
      <c r="T890" s="19" t="s">
        <v>299</v>
      </c>
      <c r="U890" s="19" t="s">
        <v>86</v>
      </c>
      <c r="V890" s="19" t="s">
        <v>929</v>
      </c>
      <c r="W890" s="19" t="s">
        <v>299</v>
      </c>
      <c r="X890" s="19" t="s">
        <v>86</v>
      </c>
      <c r="Y890" s="19" t="s">
        <v>684</v>
      </c>
      <c r="Z890" s="19" t="s">
        <v>299</v>
      </c>
      <c r="AA890" s="19" t="s">
        <v>86</v>
      </c>
      <c r="AB890" s="19" t="s">
        <v>684</v>
      </c>
      <c r="AC890" s="19" t="s">
        <v>299</v>
      </c>
      <c r="AD890" s="19" t="s">
        <v>86</v>
      </c>
      <c r="AE890" s="19" t="s">
        <v>929</v>
      </c>
      <c r="AF890" s="19" t="s">
        <v>299</v>
      </c>
      <c r="AG890" s="19" t="s">
        <v>86</v>
      </c>
      <c r="AH890" s="19" t="s">
        <v>929</v>
      </c>
      <c r="AI890" s="19" t="s">
        <v>299</v>
      </c>
      <c r="AJ890" s="19" t="s">
        <v>86</v>
      </c>
      <c r="AK890" s="19" t="s">
        <v>929</v>
      </c>
      <c r="AL890" s="19" t="s">
        <v>299</v>
      </c>
      <c r="AM890" s="19" t="s">
        <v>86</v>
      </c>
      <c r="AN890" s="19" t="s">
        <v>422</v>
      </c>
      <c r="AO890" s="19"/>
      <c r="AP890" s="19"/>
      <c r="AQ890" s="19"/>
      <c r="AR890" s="19"/>
      <c r="AS890" s="19"/>
      <c r="AT890" s="19"/>
      <c r="AU890" s="19"/>
      <c r="AV890" s="19"/>
      <c r="AW890" s="19"/>
      <c r="AX890" s="19"/>
      <c r="AY890" s="19"/>
      <c r="AZ890" s="19"/>
      <c r="BA890" s="19"/>
      <c r="BB890" s="19"/>
      <c r="BC890" s="19"/>
      <c r="BD890" s="19"/>
      <c r="BE890" s="19"/>
      <c r="BF890" s="19"/>
      <c r="BG890"/>
      <c r="BH890"/>
      <c r="BI890"/>
      <c r="BJ890"/>
      <c r="BK890"/>
      <c r="BL890"/>
      <c r="BM890"/>
      <c r="BN890"/>
      <c r="BO890"/>
      <c r="BP890"/>
      <c r="BQ890"/>
      <c r="BR890"/>
      <c r="BS890"/>
      <c r="BT890"/>
      <c r="BU890"/>
    </row>
    <row r="891" spans="1:73" s="25" customFormat="1" ht="12.75" customHeight="1" x14ac:dyDescent="0.35">
      <c r="A891" s="18" t="s">
        <v>354</v>
      </c>
      <c r="B891" s="18" t="s">
        <v>3524</v>
      </c>
      <c r="C891" s="143" t="str">
        <f>IF(VLOOKUP(D891,Table16[[#All],[Player]:[2024 Card Info]],7,FALSE)&lt;&gt;"",VLOOKUP(D891,Table16[[#All],[Player]:[2024 Card Info]],7,FALSE),"")</f>
        <v>4</v>
      </c>
      <c r="D891" s="19" t="s">
        <v>2028</v>
      </c>
      <c r="E891" s="20">
        <v>34408</v>
      </c>
      <c r="F891" s="19" t="s">
        <v>114</v>
      </c>
      <c r="G891" s="19" t="s">
        <v>115</v>
      </c>
      <c r="H891" s="26" t="s">
        <v>323</v>
      </c>
      <c r="I891" s="26" t="s">
        <v>155</v>
      </c>
      <c r="J891" s="18" t="s">
        <v>323</v>
      </c>
      <c r="K891" s="18" t="s">
        <v>96</v>
      </c>
      <c r="L891" s="18" t="s">
        <v>149</v>
      </c>
      <c r="M891" s="19" t="s">
        <v>154</v>
      </c>
      <c r="N891" s="19" t="s">
        <v>323</v>
      </c>
      <c r="O891" s="19" t="s">
        <v>229</v>
      </c>
      <c r="P891" s="19" t="s">
        <v>346</v>
      </c>
      <c r="Q891" s="19" t="s">
        <v>345</v>
      </c>
      <c r="R891" s="19" t="s">
        <v>229</v>
      </c>
      <c r="S891" s="19" t="s">
        <v>154</v>
      </c>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row>
    <row r="892" spans="1:73" ht="12.75" customHeight="1" x14ac:dyDescent="0.35">
      <c r="A892" s="18" t="s">
        <v>323</v>
      </c>
      <c r="B892" s="18" t="s">
        <v>86</v>
      </c>
      <c r="C892" s="143" t="str">
        <f>IF(VLOOKUP(D892,Table16[[#All],[Player]:[2024 Card Info]],7,FALSE)&lt;&gt;"",VLOOKUP(D892,Table16[[#All],[Player]:[2024 Card Info]],7,FALSE),"")</f>
        <v>4</v>
      </c>
      <c r="D892" s="19" t="s">
        <v>1828</v>
      </c>
      <c r="E892" s="20">
        <v>33135</v>
      </c>
      <c r="F892" s="19" t="s">
        <v>1829</v>
      </c>
      <c r="G892" s="19" t="s">
        <v>615</v>
      </c>
      <c r="H892" s="26" t="s">
        <v>323</v>
      </c>
      <c r="I892" s="26" t="s">
        <v>422</v>
      </c>
      <c r="J892" s="18" t="s">
        <v>354</v>
      </c>
      <c r="K892" s="18" t="s">
        <v>172</v>
      </c>
      <c r="L892" s="18" t="s">
        <v>155</v>
      </c>
      <c r="M892" s="19" t="s">
        <v>154</v>
      </c>
      <c r="N892" s="19" t="s">
        <v>354</v>
      </c>
      <c r="O892" s="19" t="s">
        <v>403</v>
      </c>
      <c r="P892" s="19" t="s">
        <v>678</v>
      </c>
      <c r="Q892" s="19" t="s">
        <v>354</v>
      </c>
      <c r="R892" s="19" t="s">
        <v>85</v>
      </c>
      <c r="S892" s="19" t="s">
        <v>155</v>
      </c>
      <c r="T892" s="19" t="s">
        <v>354</v>
      </c>
      <c r="U892" s="19" t="s">
        <v>85</v>
      </c>
      <c r="V892" s="19" t="s">
        <v>155</v>
      </c>
      <c r="W892" s="19" t="s">
        <v>354</v>
      </c>
      <c r="X892" s="19" t="s">
        <v>85</v>
      </c>
      <c r="Y892" s="19" t="s">
        <v>155</v>
      </c>
      <c r="Z892" s="19" t="s">
        <v>354</v>
      </c>
      <c r="AA892" s="19" t="s">
        <v>131</v>
      </c>
      <c r="AB892" s="19" t="s">
        <v>422</v>
      </c>
      <c r="AC892" s="19" t="s">
        <v>354</v>
      </c>
      <c r="AD892" s="19" t="s">
        <v>131</v>
      </c>
      <c r="AE892" s="19" t="s">
        <v>422</v>
      </c>
      <c r="AF892" s="19" t="s">
        <v>354</v>
      </c>
      <c r="AG892" s="19" t="s">
        <v>131</v>
      </c>
      <c r="AH892" s="19" t="s">
        <v>422</v>
      </c>
      <c r="AI892" s="19" t="s">
        <v>354</v>
      </c>
      <c r="AJ892" s="19" t="s">
        <v>131</v>
      </c>
      <c r="AK892" s="19" t="s">
        <v>422</v>
      </c>
      <c r="AL892" s="19" t="s">
        <v>354</v>
      </c>
      <c r="AM892" s="19" t="s">
        <v>131</v>
      </c>
      <c r="AN892" s="19" t="s">
        <v>154</v>
      </c>
      <c r="AO892" s="19"/>
      <c r="AP892" s="19"/>
      <c r="AQ892" s="19"/>
      <c r="AR892" s="19"/>
      <c r="AS892" s="19"/>
      <c r="AT892" s="19"/>
      <c r="AU892" s="19"/>
      <c r="AV892" s="19"/>
      <c r="AW892" s="19"/>
      <c r="AX892" s="19"/>
      <c r="AY892" s="19"/>
      <c r="AZ892" s="19"/>
      <c r="BA892" s="19"/>
      <c r="BB892" s="19"/>
      <c r="BC892" s="19"/>
      <c r="BD892" s="19"/>
      <c r="BE892" s="19"/>
      <c r="BF892" s="19"/>
      <c r="BG892" s="25"/>
      <c r="BH892" s="25"/>
      <c r="BI892" s="25"/>
      <c r="BJ892" s="25"/>
      <c r="BK892" s="25"/>
      <c r="BL892" s="25"/>
      <c r="BM892" s="25"/>
      <c r="BN892" s="25"/>
      <c r="BO892" s="25"/>
      <c r="BP892" s="25"/>
      <c r="BQ892" s="25"/>
      <c r="BR892" s="25"/>
      <c r="BS892" s="25"/>
      <c r="BT892" s="25"/>
      <c r="BU892" s="25"/>
    </row>
    <row r="893" spans="1:73" x14ac:dyDescent="0.35">
      <c r="A893" s="18" t="s">
        <v>345</v>
      </c>
      <c r="B893" s="18" t="s">
        <v>916</v>
      </c>
      <c r="C893" s="143" t="str">
        <f>IF(VLOOKUP(D893,Table16[[#All],[Player]:[2024 Card Info]],7,FALSE)&lt;&gt;"",VLOOKUP(D893,Table16[[#All],[Player]:[2024 Card Info]],7,FALSE),"")</f>
        <v>4</v>
      </c>
      <c r="D893" s="19" t="s">
        <v>1832</v>
      </c>
      <c r="E893" s="20">
        <v>34960</v>
      </c>
      <c r="F893" s="19" t="s">
        <v>1833</v>
      </c>
      <c r="G893" s="19" t="s">
        <v>533</v>
      </c>
      <c r="H893" s="26" t="s">
        <v>331</v>
      </c>
      <c r="I893" s="26" t="s">
        <v>154</v>
      </c>
      <c r="J893" s="18" t="s">
        <v>323</v>
      </c>
      <c r="K893" s="18" t="s">
        <v>206</v>
      </c>
      <c r="L893" s="18" t="s">
        <v>422</v>
      </c>
      <c r="M893" s="19" t="s">
        <v>155</v>
      </c>
      <c r="N893" s="19" t="s">
        <v>327</v>
      </c>
      <c r="O893" s="19" t="s">
        <v>452</v>
      </c>
      <c r="P893" s="19" t="s">
        <v>515</v>
      </c>
      <c r="Q893" s="19" t="s">
        <v>323</v>
      </c>
      <c r="R893" s="19" t="s">
        <v>268</v>
      </c>
      <c r="S893" s="19" t="s">
        <v>422</v>
      </c>
      <c r="T893" s="19" t="s">
        <v>1834</v>
      </c>
      <c r="U893" s="19" t="s">
        <v>268</v>
      </c>
      <c r="V893" s="19" t="s">
        <v>154</v>
      </c>
      <c r="W893" s="19" t="s">
        <v>1835</v>
      </c>
      <c r="X893" s="19" t="s">
        <v>268</v>
      </c>
      <c r="Y893" s="19" t="s">
        <v>422</v>
      </c>
      <c r="Z893" s="19"/>
      <c r="AA893" s="19"/>
      <c r="AB893" s="19"/>
      <c r="AC893" s="19">
        <v>0</v>
      </c>
      <c r="AD893" s="19">
        <v>0</v>
      </c>
      <c r="AE893" s="19">
        <v>0</v>
      </c>
      <c r="AF893" s="19">
        <v>0</v>
      </c>
      <c r="AG893" s="19">
        <v>0</v>
      </c>
      <c r="AH893" s="19">
        <v>0</v>
      </c>
      <c r="AI893" s="19">
        <v>0</v>
      </c>
      <c r="AJ893" s="19">
        <v>0</v>
      </c>
      <c r="AK893" s="19">
        <v>0</v>
      </c>
      <c r="AL893" s="19">
        <v>0</v>
      </c>
      <c r="AM893" s="19">
        <v>0</v>
      </c>
      <c r="AN893" s="19">
        <v>0</v>
      </c>
      <c r="AO893" s="19">
        <v>0</v>
      </c>
      <c r="AP893" s="19">
        <v>0</v>
      </c>
      <c r="AQ893" s="19">
        <v>0</v>
      </c>
      <c r="AR893" s="19">
        <v>0</v>
      </c>
      <c r="AS893" s="19">
        <v>0</v>
      </c>
      <c r="AT893" s="19">
        <v>0</v>
      </c>
      <c r="AU893" s="19"/>
      <c r="AV893" s="19"/>
      <c r="AW893" s="19"/>
      <c r="AX893" s="19"/>
      <c r="AY893" s="19"/>
      <c r="AZ893" s="19"/>
      <c r="BA893" s="19"/>
      <c r="BB893" s="19"/>
      <c r="BC893" s="19"/>
      <c r="BD893" s="19"/>
      <c r="BE893" s="19"/>
      <c r="BF893" s="19"/>
    </row>
    <row r="894" spans="1:73" ht="12.75" customHeight="1" x14ac:dyDescent="0.35">
      <c r="A894" s="31" t="s">
        <v>345</v>
      </c>
      <c r="B894" s="32" t="s">
        <v>3525</v>
      </c>
      <c r="C894" s="144" t="str">
        <f>IF(VLOOKUP(D894,Table16[[#All],[Player]:[2024 Card Info]],7,FALSE)&lt;&gt;"",VLOOKUP(D894,Table16[[#All],[Player]:[2024 Card Info]],7,FALSE),"")</f>
        <v>4</v>
      </c>
      <c r="D894" s="19" t="s">
        <v>1836</v>
      </c>
      <c r="E894" s="27">
        <v>36839</v>
      </c>
      <c r="F894" s="28" t="s">
        <v>200</v>
      </c>
      <c r="G894" s="28" t="s">
        <v>98</v>
      </c>
      <c r="H894" s="26" t="s">
        <v>327</v>
      </c>
      <c r="I894" s="26" t="s">
        <v>328</v>
      </c>
      <c r="J894" s="33"/>
      <c r="K894" s="33"/>
      <c r="L894" s="33"/>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c r="AU894" s="25"/>
      <c r="AV894" s="25"/>
      <c r="AW894" s="25"/>
      <c r="AX894" s="25"/>
      <c r="AY894" s="25"/>
      <c r="AZ894" s="25"/>
      <c r="BA894" s="25"/>
      <c r="BB894" s="25"/>
      <c r="BC894" s="25"/>
      <c r="BD894" s="25"/>
      <c r="BE894" s="25"/>
      <c r="BF894" s="25"/>
    </row>
    <row r="895" spans="1:73" x14ac:dyDescent="0.35">
      <c r="A895" s="18" t="s">
        <v>296</v>
      </c>
      <c r="B895" s="18" t="s">
        <v>318</v>
      </c>
      <c r="C895" s="143" t="str">
        <f>IF(VLOOKUP(D895,Table16[[#All],[Player]:[2024 Card Info]],7,FALSE)&lt;&gt;"",VLOOKUP(D895,Table16[[#All],[Player]:[2024 Card Info]],7,FALSE),"")</f>
        <v>05</v>
      </c>
      <c r="D895" s="26" t="s">
        <v>1827</v>
      </c>
      <c r="E895" s="27">
        <v>36193</v>
      </c>
      <c r="F895" s="26" t="s">
        <v>566</v>
      </c>
      <c r="G895" s="26" t="s">
        <v>457</v>
      </c>
      <c r="H895" s="26" t="s">
        <v>1449</v>
      </c>
      <c r="I895" s="26" t="s">
        <v>334</v>
      </c>
      <c r="J895" s="18" t="s">
        <v>331</v>
      </c>
      <c r="K895" s="18" t="s">
        <v>252</v>
      </c>
      <c r="L895" s="18" t="s">
        <v>684</v>
      </c>
      <c r="M895" s="26" t="s">
        <v>335</v>
      </c>
      <c r="N895" s="27"/>
      <c r="O895" s="27"/>
      <c r="P895" s="27"/>
      <c r="Q895" s="27"/>
      <c r="R895" s="29"/>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c r="AQ895" s="25"/>
      <c r="AR895" s="25"/>
      <c r="AS895" s="25"/>
      <c r="AT895" s="25"/>
      <c r="AU895" s="25"/>
      <c r="AV895" s="25"/>
      <c r="AW895" s="25"/>
      <c r="AX895" s="25"/>
      <c r="AY895" s="25"/>
      <c r="AZ895" s="25"/>
      <c r="BA895" s="25"/>
      <c r="BB895" s="25"/>
      <c r="BC895" s="25"/>
      <c r="BD895" s="25"/>
      <c r="BE895" s="25"/>
      <c r="BF895" s="25"/>
      <c r="BG895" s="25"/>
      <c r="BH895" s="25"/>
      <c r="BI895" s="25"/>
      <c r="BJ895" s="25"/>
      <c r="BK895" s="25"/>
      <c r="BL895" s="25"/>
      <c r="BM895" s="25"/>
      <c r="BN895" s="25"/>
      <c r="BO895" s="25"/>
      <c r="BP895" s="25"/>
      <c r="BQ895" s="25"/>
      <c r="BR895" s="25"/>
      <c r="BS895" s="25"/>
      <c r="BT895" s="25"/>
      <c r="BU895" s="25"/>
    </row>
    <row r="896" spans="1:73" x14ac:dyDescent="0.35">
      <c r="A896" s="18"/>
      <c r="B896" s="18"/>
      <c r="C896" s="143"/>
      <c r="D896" s="19"/>
      <c r="E896" s="20"/>
      <c r="F896" s="19"/>
      <c r="G896" s="19"/>
      <c r="H896" t="s">
        <v>4284</v>
      </c>
      <c r="I896" t="s">
        <v>4284</v>
      </c>
      <c r="J896" s="18"/>
      <c r="K896" s="18"/>
      <c r="L896" s="18"/>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row>
    <row r="897" spans="1:58" x14ac:dyDescent="0.35">
      <c r="A897" t="s">
        <v>3560</v>
      </c>
      <c r="B897" t="s">
        <v>1315</v>
      </c>
      <c r="C897" s="143"/>
      <c r="D897" t="s">
        <v>3945</v>
      </c>
      <c r="E897" s="40">
        <v>36500</v>
      </c>
      <c r="F897" t="s">
        <v>3960</v>
      </c>
      <c r="G897" s="19" t="s">
        <v>5136</v>
      </c>
      <c r="H897" t="str">
        <f>IF(ISBLANK(VLOOKUP(TRIM(D897),ALL_SOMIFA!$A$1:$V$2737,8,FALSE)),"",IF(ISERROR(VLOOKUP(TRIM(D897),ALL_SOMIFA!$A$1:$V$2737,8,FALSE))," ",VLOOKUP(TRIM(D897),ALL_SOMIFA!$A$1:$V$2737,8,FALSE)))</f>
        <v/>
      </c>
      <c r="I897" t="str">
        <f>IF(ISBLANK(VLOOKUP(TRIM(D897),ALL_SOMIFA!$A$1:$V$2737,9,FALSE)),"",IF(ISERROR(VLOOKUP(TRIM(D897),ALL_SOMIFA!$A$1:$V$2737,9,FALSE))," ",VLOOKUP(TRIM(D897),ALL_SOMIFA!$A$1:$V$2737,9,FALSE)))</f>
        <v/>
      </c>
      <c r="J897" t="str">
        <f>IF(ISBLANK(VLOOKUP(TRIM(D897),ALL_SOMIFA!$A$1:$V$2737,10,FALSE)),"",IF(ISERROR(VLOOKUP(TRIM(D897),ALL_SOMIFA!$A$1:$V$2737,10,FALSE))," ",VLOOKUP(TRIM(D897),ALL_SOMIFA!$A$1:$V$2737,10,FALSE)))</f>
        <v/>
      </c>
      <c r="K897" t="str">
        <f>IF(ISBLANK(VLOOKUP(TRIM(D897),ALL_SOMIFA!$A$1:$V$2737,11,FALSE)),"",IF(ISERROR(VLOOKUP(TRIM(D897),ALL_SOMIFA!$A$1:$V$2737,11,FALSE))," ",VLOOKUP(TRIM(D897),ALL_SOMIFA!$A$1:$V$2737,11,FALSE)))</f>
        <v/>
      </c>
      <c r="L897" t="str">
        <f>IF(ISBLANK(VLOOKUP(TRIM(D897),ALL_SOMIFA!$A$1:$V$2737,12,FALSE)),"",IF(ISERROR(VLOOKUP(TRIM(D897),ALL_SOMIFA!$A$1:$V$2737,12,FALSE))," ",VLOOKUP(TRIM(D897),ALL_SOMIFA!$A$1:$V$2737,12,FALSE)))</f>
        <v/>
      </c>
      <c r="M897" t="str">
        <f>IF(ISBLANK(VLOOKUP(TRIM(D897),ALL_SOMIFA!$A$1:$V$2737,13,FALSE)),"",IF(ISERROR(VLOOKUP(TRIM(D897),ALL_SOMIFA!$A$1:$V$2737,13,FALSE))," ",VLOOKUP(TRIM(D897),ALL_SOMIFA!$A$1:$V$2737,13,FALSE)))</f>
        <v/>
      </c>
      <c r="N897" t="str">
        <f>IF(ISBLANK(VLOOKUP(TRIM(D897),ALL_SOMIFA!$A$1:$V$2737,14,FALSE)),"",IF(ISERROR(VLOOKUP(TRIM(D897),ALL_SOMIFA!$A$1:$V$2737,14,FALSE))," ",VLOOKUP(TRIM(D897),ALL_SOMIFA!$A$1:$V$2737,14,FALSE)))</f>
        <v/>
      </c>
      <c r="O897" t="str">
        <f>IF(ISBLANK(VLOOKUP(TRIM(D897),ALL_SOMIFA!$A$1:$V$2737,15,FALSE)),"",IF(ISERROR(VLOOKUP(TRIM(D897),ALL_SOMIFA!$A$1:$V$2737,15,FALSE))," ",VLOOKUP(TRIM(D897),ALL_SOMIFA!$A$1:$V$2737,15,FALSE)))</f>
        <v/>
      </c>
      <c r="P897" t="str">
        <f>IF(ISBLANK(VLOOKUP(TRIM(D897),ALL_SOMIFA!$A$1:$V$2737,16,FALSE)),"",IF(ISERROR(VLOOKUP(TRIM(D897),ALL_SOMIFA!$A$1:$V$2737,16,FALSE))," ",VLOOKUP(TRIM(D897),ALL_SOMIFA!$A$1:$V$2737,16,FALSE)))</f>
        <v/>
      </c>
      <c r="Q897" t="str">
        <f>IF(ISBLANK(VLOOKUP(TRIM(D897),ALL_SOMIFA!$A$1:$V$2737,17,FALSE)),"",IF(ISERROR(VLOOKUP(TRIM(D897),ALL_SOMIFA!$A$1:$V$2737,17,FALSE))," ",VLOOKUP(TRIM(D897),ALL_SOMIFA!$A$1:$V$2737,17,FALSE)))</f>
        <v/>
      </c>
      <c r="R897" t="str">
        <f>IF(ISBLANK(VLOOKUP(TRIM(D897),ALL_SOMIFA!$A$1:$V$2737,18,FALSE)),"",IF(ISERROR(VLOOKUP(TRIM(D897),ALL_SOMIFA!$A$1:$V$2737,18,FALSE))," ",VLOOKUP(TRIM(D897),ALL_SOMIFA!$A$1:$V$2737,18,FALSE)))</f>
        <v/>
      </c>
      <c r="S897" t="str">
        <f>IF(ISBLANK(VLOOKUP(TRIM(D897),ALL_SOMIFA!$A$1:$V$2737,19,FALSE)),"",IF(ISERROR(VLOOKUP(TRIM(D897),ALL_SOMIFA!$A$1:$V$2737,19,FALSE))," ",VLOOKUP(TRIM(D897),ALL_SOMIFA!$A$1:$V$2737,19,FALSE)))</f>
        <v/>
      </c>
      <c r="T897" t="str">
        <f>IF(ISBLANK(VLOOKUP(TRIM(D897),ALL_SOMIFA!$A$1:$V$2737,20,FALSE)),"",IF(ISERROR(VLOOKUP(TRIM(D897),ALL_SOMIFA!$A$1:$V$2737,20,FALSE))," ",VLOOKUP(TRIM(D897),ALL_SOMIFA!$A$1:$V$2737,20,FALSE)))</f>
        <v/>
      </c>
      <c r="U897" t="str">
        <f>IF(ISBLANK(VLOOKUP(TRIM(D897),ALL_SOMIFA!$A$1:$V$2737,21,FALSE)),"",IF(ISERROR(VLOOKUP(TRIM(D897),ALL_SOMIFA!$A$1:$V$2737,21,FALSE))," ",VLOOKUP(TRIM(D897),ALL_SOMIFA!$A$1:$V$2737,21,FALSE)))</f>
        <v/>
      </c>
      <c r="V897" t="str">
        <f>IF(ISBLANK(VLOOKUP(TRIM(D897),ALL_SOMIFA!$A$1:$V$2737,22,FALSE)),"",IF(ISERROR(VLOOKUP(TRIM(D897),ALL_SOMIFA!$A$1:$V$2737,22,FALSE))," ",VLOOKUP(TRIM(D897),ALL_SOMIFA!$A$1:$V$2737,22,FALSE)))</f>
        <v/>
      </c>
    </row>
    <row r="898" spans="1:58" x14ac:dyDescent="0.35">
      <c r="A898" t="s">
        <v>802</v>
      </c>
      <c r="B898" t="s">
        <v>3525</v>
      </c>
      <c r="C898" s="143"/>
      <c r="D898" t="s">
        <v>3933</v>
      </c>
      <c r="E898" s="40">
        <v>36049</v>
      </c>
      <c r="F898" t="s">
        <v>3960</v>
      </c>
      <c r="G898" s="102" t="s">
        <v>5154</v>
      </c>
      <c r="H898" t="str">
        <f>IF(ISBLANK(VLOOKUP(TRIM(D898),ALL_SOMIFA!$A$1:$V$2737,8,FALSE)),"",IF(ISERROR(VLOOKUP(TRIM(D898),ALL_SOMIFA!$A$1:$V$2737,8,FALSE))," ",VLOOKUP(TRIM(D898),ALL_SOMIFA!$A$1:$V$2737,8,FALSE)))</f>
        <v/>
      </c>
      <c r="I898" t="str">
        <f>IF(ISBLANK(VLOOKUP(TRIM(D898),ALL_SOMIFA!$A$1:$V$2737,9,FALSE)),"",IF(ISERROR(VLOOKUP(TRIM(D898),ALL_SOMIFA!$A$1:$V$2737,9,FALSE))," ",VLOOKUP(TRIM(D898),ALL_SOMIFA!$A$1:$V$2737,9,FALSE)))</f>
        <v/>
      </c>
      <c r="J898" t="str">
        <f>IF(ISBLANK(VLOOKUP(TRIM(D898),ALL_SOMIFA!$A$1:$V$2737,10,FALSE)),"",IF(ISERROR(VLOOKUP(TRIM(D898),ALL_SOMIFA!$A$1:$V$2737,10,FALSE))," ",VLOOKUP(TRIM(D898),ALL_SOMIFA!$A$1:$V$2737,10,FALSE)))</f>
        <v/>
      </c>
      <c r="K898" t="str">
        <f>IF(ISBLANK(VLOOKUP(TRIM(D898),ALL_SOMIFA!$A$1:$V$2737,11,FALSE)),"",IF(ISERROR(VLOOKUP(TRIM(D898),ALL_SOMIFA!$A$1:$V$2737,11,FALSE))," ",VLOOKUP(TRIM(D898),ALL_SOMIFA!$A$1:$V$2737,11,FALSE)))</f>
        <v/>
      </c>
      <c r="L898" t="str">
        <f>IF(ISBLANK(VLOOKUP(TRIM(D898),ALL_SOMIFA!$A$1:$V$2737,12,FALSE)),"",IF(ISERROR(VLOOKUP(TRIM(D898),ALL_SOMIFA!$A$1:$V$2737,12,FALSE))," ",VLOOKUP(TRIM(D898),ALL_SOMIFA!$A$1:$V$2737,12,FALSE)))</f>
        <v/>
      </c>
      <c r="M898" t="str">
        <f>IF(ISBLANK(VLOOKUP(TRIM(D898),ALL_SOMIFA!$A$1:$V$2737,13,FALSE)),"",IF(ISERROR(VLOOKUP(TRIM(D898),ALL_SOMIFA!$A$1:$V$2737,13,FALSE))," ",VLOOKUP(TRIM(D898),ALL_SOMIFA!$A$1:$V$2737,13,FALSE)))</f>
        <v/>
      </c>
      <c r="N898" t="str">
        <f>IF(ISBLANK(VLOOKUP(TRIM(D898),ALL_SOMIFA!$A$1:$V$2737,14,FALSE)),"",IF(ISERROR(VLOOKUP(TRIM(D898),ALL_SOMIFA!$A$1:$V$2737,14,FALSE))," ",VLOOKUP(TRIM(D898),ALL_SOMIFA!$A$1:$V$2737,14,FALSE)))</f>
        <v/>
      </c>
      <c r="O898" t="str">
        <f>IF(ISBLANK(VLOOKUP(TRIM(D898),ALL_SOMIFA!$A$1:$V$2737,15,FALSE)),"",IF(ISERROR(VLOOKUP(TRIM(D898),ALL_SOMIFA!$A$1:$V$2737,15,FALSE))," ",VLOOKUP(TRIM(D898),ALL_SOMIFA!$A$1:$V$2737,15,FALSE)))</f>
        <v/>
      </c>
      <c r="P898" t="str">
        <f>IF(ISBLANK(VLOOKUP(TRIM(D898),ALL_SOMIFA!$A$1:$V$2737,16,FALSE)),"",IF(ISERROR(VLOOKUP(TRIM(D898),ALL_SOMIFA!$A$1:$V$2737,16,FALSE))," ",VLOOKUP(TRIM(D898),ALL_SOMIFA!$A$1:$V$2737,16,FALSE)))</f>
        <v/>
      </c>
      <c r="Q898" t="str">
        <f>IF(ISBLANK(VLOOKUP(TRIM(D898),ALL_SOMIFA!$A$1:$V$2737,17,FALSE)),"",IF(ISERROR(VLOOKUP(TRIM(D898),ALL_SOMIFA!$A$1:$V$2737,17,FALSE))," ",VLOOKUP(TRIM(D898),ALL_SOMIFA!$A$1:$V$2737,17,FALSE)))</f>
        <v/>
      </c>
      <c r="R898" t="str">
        <f>IF(ISBLANK(VLOOKUP(TRIM(D898),ALL_SOMIFA!$A$1:$V$2737,18,FALSE)),"",IF(ISERROR(VLOOKUP(TRIM(D898),ALL_SOMIFA!$A$1:$V$2737,18,FALSE))," ",VLOOKUP(TRIM(D898),ALL_SOMIFA!$A$1:$V$2737,18,FALSE)))</f>
        <v/>
      </c>
      <c r="S898" t="str">
        <f>IF(ISBLANK(VLOOKUP(TRIM(D898),ALL_SOMIFA!$A$1:$V$2737,19,FALSE)),"",IF(ISERROR(VLOOKUP(TRIM(D898),ALL_SOMIFA!$A$1:$V$2737,19,FALSE))," ",VLOOKUP(TRIM(D898),ALL_SOMIFA!$A$1:$V$2737,19,FALSE)))</f>
        <v/>
      </c>
      <c r="T898" t="str">
        <f>IF(ISBLANK(VLOOKUP(TRIM(D898),ALL_SOMIFA!$A$1:$V$2737,20,FALSE)),"",IF(ISERROR(VLOOKUP(TRIM(D898),ALL_SOMIFA!$A$1:$V$2737,20,FALSE))," ",VLOOKUP(TRIM(D898),ALL_SOMIFA!$A$1:$V$2737,20,FALSE)))</f>
        <v/>
      </c>
      <c r="U898" t="str">
        <f>IF(ISBLANK(VLOOKUP(TRIM(D898),ALL_SOMIFA!$A$1:$V$2737,21,FALSE)),"",IF(ISERROR(VLOOKUP(TRIM(D898),ALL_SOMIFA!$A$1:$V$2737,21,FALSE))," ",VLOOKUP(TRIM(D898),ALL_SOMIFA!$A$1:$V$2737,21,FALSE)))</f>
        <v/>
      </c>
      <c r="V898" t="str">
        <f>IF(ISBLANK(VLOOKUP(TRIM(D898),ALL_SOMIFA!$A$1:$V$2737,22,FALSE)),"",IF(ISERROR(VLOOKUP(TRIM(D898),ALL_SOMIFA!$A$1:$V$2737,22,FALSE))," ",VLOOKUP(TRIM(D898),ALL_SOMIFA!$A$1:$V$2737,22,FALSE)))</f>
        <v/>
      </c>
    </row>
    <row r="899" spans="1:58" x14ac:dyDescent="0.35">
      <c r="A899" s="18" t="s">
        <v>366</v>
      </c>
      <c r="B899" s="18" t="s">
        <v>3525</v>
      </c>
      <c r="C899" s="143" t="str">
        <f>IF(VLOOKUP(D899,Table16[[#All],[Player]:[2024 Card Info]],7,FALSE)&lt;&gt;"",VLOOKUP(D899,Table16[[#All],[Player]:[2024 Card Info]],7,FALSE),"")</f>
        <v/>
      </c>
      <c r="D899" s="26" t="s">
        <v>1197</v>
      </c>
      <c r="E899" s="27">
        <v>36362</v>
      </c>
      <c r="F899" s="26" t="s">
        <v>566</v>
      </c>
      <c r="G899" s="26" t="s">
        <v>457</v>
      </c>
      <c r="H899" s="26" t="s">
        <v>365</v>
      </c>
      <c r="I899" s="26"/>
      <c r="J899" s="18" t="s">
        <v>365</v>
      </c>
      <c r="K899" s="18" t="s">
        <v>123</v>
      </c>
      <c r="L899" s="18"/>
      <c r="M899" s="19"/>
      <c r="N899" s="27"/>
      <c r="O899" s="27"/>
      <c r="P899" s="27"/>
      <c r="Q899" s="27"/>
      <c r="R899" s="29"/>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row>
    <row r="900" spans="1:58" s="25" customFormat="1" x14ac:dyDescent="0.35">
      <c r="A900" s="19"/>
      <c r="B900" s="19"/>
      <c r="C900" s="143"/>
      <c r="D900" s="19"/>
      <c r="E900" s="39"/>
      <c r="F900" s="19"/>
      <c r="G900" s="19"/>
      <c r="H900" s="26"/>
      <c r="I900" s="26" t="s">
        <v>4284</v>
      </c>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row>
    <row r="901" spans="1:58" ht="13.15" x14ac:dyDescent="0.4">
      <c r="C901" s="140"/>
      <c r="E901" s="10" t="s">
        <v>70</v>
      </c>
      <c r="F901" s="11" t="s">
        <v>71</v>
      </c>
      <c r="G901" s="11" t="s">
        <v>72</v>
      </c>
      <c r="H901" s="94"/>
      <c r="I901" s="94" t="s">
        <v>73</v>
      </c>
      <c r="J901" s="11"/>
      <c r="K901" s="11"/>
      <c r="L901" s="7"/>
      <c r="M901" s="16" t="str">
        <f>IF(ISERROR(VLOOKUP(TRIM(B901),#REF!,13,FALSE())),"",VLOOKUP(TRIM(B901),#REF!,13,FALSE()))</f>
        <v/>
      </c>
      <c r="N901" s="16" t="str">
        <f>IF(ISERROR(VLOOKUP(TRIM(B901),#REF!,14,FALSE())),"",VLOOKUP(TRIM(B901),#REF!,14,FALSE()))</f>
        <v/>
      </c>
      <c r="O901" s="16" t="str">
        <f>IF(ISERROR(VLOOKUP(TRIM(B901),#REF!,15,FALSE())),"",VLOOKUP(TRIM(B901),#REF!,15,FALSE()))</f>
        <v/>
      </c>
      <c r="P901" s="16" t="str">
        <f>IF(ISERROR(VLOOKUP(TRIM(B901),#REF!,16,FALSE())),"",VLOOKUP(TRIM(B901),#REF!,16,FALSE()))</f>
        <v/>
      </c>
      <c r="R901" s="8"/>
      <c r="T901" t="str">
        <f>IF(ISERROR(VLOOKUP(TRIM(B901),#REF!,20,FALSE())),"",VLOOKUP(TRIM(B901),#REF!,20,FALSE()))</f>
        <v/>
      </c>
      <c r="U901" t="str">
        <f>IF(ISERROR(VLOOKUP(TRIM(B901),#REF!,21,FALSE())),"",VLOOKUP(TRIM(B901),#REF!,21,FALSE()))</f>
        <v/>
      </c>
      <c r="V901" t="str">
        <f>IF(ISERROR(VLOOKUP(TRIM(B901),#REF!,22,FALSE())),"",VLOOKUP(TRIM(B901),#REF!,22,FALSE()))</f>
        <v/>
      </c>
      <c r="W901" t="str">
        <f>IF(ISERROR(VLOOKUP(TRIM(B901),#REF!,20,FALSE())),"",VLOOKUP(TRIM(B901),#REF!,20,FALSE()))</f>
        <v/>
      </c>
      <c r="X901" t="str">
        <f>IF(ISERROR(VLOOKUP(TRIM(B901),#REF!,21,FALSE())),"",VLOOKUP(TRIM(B901),#REF!,21,FALSE()))</f>
        <v/>
      </c>
      <c r="Y901" t="str">
        <f>IF(ISERROR(VLOOKUP(TRIM(B901),#REF!,22,FALSE())),"",VLOOKUP(TRIM(B901),#REF!,22,FALSE()))</f>
        <v/>
      </c>
      <c r="Z901" t="str">
        <f>IF(ISERROR(VLOOKUP(TRIM(B901),#REF!,23,FALSE())),"",VLOOKUP(TRIM(B901),#REF!,23,FALSE()))</f>
        <v/>
      </c>
      <c r="AA901" t="str">
        <f>IF(ISERROR(VLOOKUP(TRIM(B901),#REF!,24,FALSE())),"",VLOOKUP(TRIM(B901),#REF!,24,FALSE()))</f>
        <v/>
      </c>
      <c r="AB901" t="str">
        <f>IF(ISERROR(VLOOKUP(TRIM(B901),#REF!,25,FALSE())),"",VLOOKUP(TRIM(B901),#REF!,25,FALSE()))</f>
        <v/>
      </c>
      <c r="AM901" s="8"/>
      <c r="AN901" s="8"/>
      <c r="AP901" s="8"/>
      <c r="AQ901" s="8"/>
      <c r="AR901" s="8"/>
      <c r="AS901" s="8"/>
      <c r="AT901" s="8"/>
      <c r="AV901" s="8"/>
      <c r="AW901" s="8"/>
      <c r="AY901" s="8"/>
      <c r="AZ901" s="8"/>
      <c r="BB901" s="8"/>
      <c r="BC901" s="8"/>
    </row>
    <row r="902" spans="1:58" ht="17.649999999999999" x14ac:dyDescent="0.5">
      <c r="A902" s="41" t="s">
        <v>1842</v>
      </c>
      <c r="C902" s="141"/>
      <c r="E902" s="13">
        <f>COUNTA(D905:D968)</f>
        <v>56</v>
      </c>
      <c r="F902" s="14">
        <f>COUNTIF(A904:A969,"*HB*")-1</f>
        <v>3</v>
      </c>
      <c r="G902" s="14">
        <f>COUNTIF(A904:A969,"*KOR*")+COUNTIF(A904:A969,"*LK*")</f>
        <v>2</v>
      </c>
      <c r="H902" s="95"/>
      <c r="I902" s="95">
        <f>COUNTIF(A904:A969,"*PR*")+COUNTIF(A904:A969,"*LP*")</f>
        <v>1</v>
      </c>
      <c r="J902" s="14"/>
      <c r="K902" s="14"/>
      <c r="L902" s="7"/>
      <c r="M902" s="16" t="str">
        <f>IF(ISERROR(VLOOKUP(TRIM(B902),#REF!,13,FALSE())),"",VLOOKUP(TRIM(B902),#REF!,13,FALSE()))</f>
        <v/>
      </c>
      <c r="N902" s="16" t="str">
        <f>IF(ISERROR(VLOOKUP(TRIM(B902),#REF!,14,FALSE())),"",VLOOKUP(TRIM(B902),#REF!,14,FALSE()))</f>
        <v/>
      </c>
      <c r="O902" s="16" t="str">
        <f>IF(ISERROR(VLOOKUP(TRIM(B902),#REF!,15,FALSE())),"",VLOOKUP(TRIM(B902),#REF!,15,FALSE()))</f>
        <v/>
      </c>
      <c r="P902" s="16" t="str">
        <f>IF(ISERROR(VLOOKUP(TRIM(B902),#REF!,16,FALSE())),"",VLOOKUP(TRIM(B902),#REF!,16,FALSE()))</f>
        <v/>
      </c>
      <c r="Q902" s="48"/>
      <c r="R902" s="8"/>
      <c r="T902" t="str">
        <f>IF(ISERROR(VLOOKUP(TRIM(B902),#REF!,20,FALSE())),"",VLOOKUP(TRIM(B902),#REF!,20,FALSE()))</f>
        <v/>
      </c>
      <c r="U902" t="str">
        <f>IF(ISERROR(VLOOKUP(TRIM(B902),#REF!,21,FALSE())),"",VLOOKUP(TRIM(B902),#REF!,21,FALSE()))</f>
        <v/>
      </c>
      <c r="V902" t="str">
        <f>IF(ISERROR(VLOOKUP(TRIM(B902),#REF!,22,FALSE())),"",VLOOKUP(TRIM(B902),#REF!,22,FALSE()))</f>
        <v/>
      </c>
      <c r="W902" t="str">
        <f>IF(ISERROR(VLOOKUP(TRIM(B902),#REF!,20,FALSE())),"",VLOOKUP(TRIM(B902),#REF!,20,FALSE()))</f>
        <v/>
      </c>
      <c r="X902" t="str">
        <f>IF(ISERROR(VLOOKUP(TRIM(B902),#REF!,21,FALSE())),"",VLOOKUP(TRIM(B902),#REF!,21,FALSE()))</f>
        <v/>
      </c>
      <c r="Y902" t="str">
        <f>IF(ISERROR(VLOOKUP(TRIM(B902),#REF!,22,FALSE())),"",VLOOKUP(TRIM(B902),#REF!,22,FALSE()))</f>
        <v/>
      </c>
      <c r="Z902" t="str">
        <f>IF(ISERROR(VLOOKUP(TRIM(B902),#REF!,23,FALSE())),"",VLOOKUP(TRIM(B902),#REF!,23,FALSE()))</f>
        <v/>
      </c>
      <c r="AA902" t="str">
        <f>IF(ISERROR(VLOOKUP(TRIM(B902),#REF!,24,FALSE())),"",VLOOKUP(TRIM(B902),#REF!,24,FALSE()))</f>
        <v/>
      </c>
      <c r="AB902" t="str">
        <f>IF(ISERROR(VLOOKUP(TRIM(B902),#REF!,25,FALSE())),"",VLOOKUP(TRIM(B902),#REF!,25,FALSE()))</f>
        <v/>
      </c>
      <c r="AL902" s="15"/>
      <c r="AM902" s="8"/>
      <c r="AN902" s="8"/>
      <c r="AP902" s="8"/>
      <c r="AQ902" s="8"/>
      <c r="AR902" s="8"/>
      <c r="AS902" s="8"/>
      <c r="AT902" s="8"/>
      <c r="AV902" s="8"/>
      <c r="AW902" s="8"/>
      <c r="AY902" s="8"/>
      <c r="AZ902" s="8"/>
      <c r="BB902" s="8"/>
      <c r="BC902" s="8"/>
      <c r="BF902" s="8"/>
    </row>
    <row r="903" spans="1:58" ht="14.25" customHeight="1" x14ac:dyDescent="0.5">
      <c r="A903" s="16"/>
      <c r="B903" s="16"/>
      <c r="C903" s="143"/>
      <c r="F903" s="8"/>
      <c r="G903" s="8"/>
      <c r="H903" s="36"/>
      <c r="I903" s="36" t="s">
        <v>4284</v>
      </c>
      <c r="J903" s="16"/>
      <c r="K903" s="16"/>
      <c r="L903" s="16"/>
      <c r="M903" s="26" t="str">
        <f>IF(ISERROR(VLOOKUP(TRIM(D903),#REF!,8,FALSE())),"",VLOOKUP(TRIM(D903),#REF!,8,FALSE()))</f>
        <v/>
      </c>
      <c r="N903" s="8"/>
      <c r="O903" s="8"/>
      <c r="P903" s="16"/>
      <c r="Q903" s="16" t="str">
        <f>IF(ISERROR(VLOOKUP(TRIM(D903),#REF!,11,FALSE())),"",VLOOKUP(TRIM(D903),#REF!,11,FALSE()))</f>
        <v/>
      </c>
      <c r="R903" s="16" t="str">
        <f>IF(ISERROR(VLOOKUP(TRIM(D903),#REF!,12,FALSE())),"",VLOOKUP(TRIM(D903),#REF!,12,FALSE()))</f>
        <v/>
      </c>
      <c r="S903" s="16" t="str">
        <f>IF(ISERROR(VLOOKUP(TRIM(D903),#REF!,13,FALSE())),"",VLOOKUP(TRIM(D903),#REF!,13,FALSE()))</f>
        <v/>
      </c>
      <c r="T903" s="16" t="str">
        <f>IF(ISERROR(VLOOKUP(TRIM(D903),#REF!,14,FALSE())),"",VLOOKUP(TRIM(D903),#REF!,14,FALSE()))</f>
        <v/>
      </c>
      <c r="U903" s="16" t="str">
        <f>IF(ISERROR(VLOOKUP(TRIM(D903),#REF!,15,FALSE())),"",VLOOKUP(TRIM(D903),#REF!,15,FALSE()))</f>
        <v/>
      </c>
      <c r="V903" s="16" t="str">
        <f>IF(ISERROR(VLOOKUP(TRIM(D903),#REF!,16,FALSE())),"",VLOOKUP(TRIM(D903),#REF!,16,FALSE()))</f>
        <v/>
      </c>
      <c r="W903" s="16"/>
      <c r="X903" s="8"/>
      <c r="Y903" s="8"/>
      <c r="Z903" t="str">
        <f>IF(ISERROR(VLOOKUP(TRIM(D903),#REF!,20,FALSE())),"",VLOOKUP(TRIM(D903),#REF!,20,FALSE()))</f>
        <v/>
      </c>
      <c r="AA903" t="str">
        <f>IF(ISERROR(VLOOKUP(TRIM(D903),#REF!,21,FALSE())),"",VLOOKUP(TRIM(D903),#REF!,21,FALSE()))</f>
        <v/>
      </c>
      <c r="AB903" t="str">
        <f>IF(ISERROR(VLOOKUP(TRIM(D903),#REF!,22,FALSE())),"",VLOOKUP(TRIM(D903),#REF!,22,FALSE()))</f>
        <v/>
      </c>
      <c r="AC903" t="str">
        <f>IF(ISERROR(VLOOKUP(TRIM(D903),#REF!,20,FALSE())),"",VLOOKUP(TRIM(D903),#REF!,20,FALSE()))</f>
        <v/>
      </c>
      <c r="AD903" t="str">
        <f>IF(ISERROR(VLOOKUP(TRIM(D903),#REF!,21,FALSE())),"",VLOOKUP(TRIM(D903),#REF!,21,FALSE()))</f>
        <v/>
      </c>
      <c r="AE903" t="str">
        <f>IF(ISERROR(VLOOKUP(TRIM(D903),#REF!,22,FALSE())),"",VLOOKUP(TRIM(D903),#REF!,22,FALSE()))</f>
        <v/>
      </c>
      <c r="AF903" t="str">
        <f>IF(ISERROR(VLOOKUP(TRIM(D903),#REF!,23,FALSE())),"",VLOOKUP(TRIM(D903),#REF!,23,FALSE()))</f>
        <v/>
      </c>
      <c r="AG903" t="str">
        <f>IF(ISERROR(VLOOKUP(TRIM(D903),#REF!,24,FALSE())),"",VLOOKUP(TRIM(D903),#REF!,24,FALSE()))</f>
        <v/>
      </c>
      <c r="AH903" t="str">
        <f>IF(ISERROR(VLOOKUP(TRIM(D903),#REF!,25,FALSE())),"",VLOOKUP(TRIM(D903),#REF!,25,FALSE()))</f>
        <v/>
      </c>
      <c r="AS903" s="8"/>
      <c r="AT903" s="8"/>
      <c r="AV903" s="8"/>
      <c r="AW903" s="8"/>
      <c r="AX903" s="8"/>
      <c r="AY903" s="8"/>
      <c r="AZ903" s="8"/>
      <c r="BA903" s="15"/>
      <c r="BB903" s="8"/>
      <c r="BC903" s="8"/>
      <c r="BE903" s="8"/>
      <c r="BF903" s="8"/>
    </row>
    <row r="904" spans="1:58" ht="13.15" x14ac:dyDescent="0.4">
      <c r="A904" s="148" t="s">
        <v>5389</v>
      </c>
      <c r="B904" s="19"/>
      <c r="C904" s="143"/>
      <c r="D904" s="19"/>
      <c r="E904" s="39"/>
      <c r="F904" s="19"/>
      <c r="G904" s="19"/>
      <c r="H904" s="26"/>
      <c r="I904" s="26"/>
      <c r="J904" s="42"/>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row>
    <row r="905" spans="1:58" s="25" customFormat="1" x14ac:dyDescent="0.35">
      <c r="A905" s="18" t="s">
        <v>80</v>
      </c>
      <c r="B905" s="18" t="s">
        <v>916</v>
      </c>
      <c r="C905" s="143" t="str">
        <f>IF(VLOOKUP(D905,Table16[[#All],[Player]:[2024 Card Info]],7,FALSE)&lt;&gt;"",VLOOKUP(D905,Table16[[#All],[Player]:[2024 Card Info]],7,FALSE),"")</f>
        <v>341 Attempts</v>
      </c>
      <c r="D905" s="19" t="s">
        <v>1843</v>
      </c>
      <c r="E905" s="20">
        <v>35577</v>
      </c>
      <c r="F905" s="19" t="s">
        <v>1844</v>
      </c>
      <c r="G905" s="19" t="s">
        <v>756</v>
      </c>
      <c r="H905" s="26" t="s">
        <v>77</v>
      </c>
      <c r="I905" s="26"/>
      <c r="J905" s="18" t="s">
        <v>77</v>
      </c>
      <c r="K905" s="18" t="s">
        <v>206</v>
      </c>
      <c r="L905" s="18"/>
      <c r="M905" s="19"/>
      <c r="N905" s="19" t="s">
        <v>77</v>
      </c>
      <c r="O905" s="19" t="s">
        <v>916</v>
      </c>
      <c r="P905" s="19" t="s">
        <v>79</v>
      </c>
      <c r="Q905" s="19" t="s">
        <v>77</v>
      </c>
      <c r="R905" s="19" t="s">
        <v>916</v>
      </c>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row>
    <row r="906" spans="1:58" x14ac:dyDescent="0.35">
      <c r="A906" t="s">
        <v>77</v>
      </c>
      <c r="B906" t="s">
        <v>1124</v>
      </c>
      <c r="C906" s="144" t="str">
        <f>IF(VLOOKUP(D906,Table16[[#All],[Player]:[2024 Card Info]],7,FALSE)&lt;&gt;"",VLOOKUP(D906,Table16[[#All],[Player]:[2024 Card Info]],7,FALSE),"")</f>
        <v>105 Attempts</v>
      </c>
      <c r="D906" t="s">
        <v>3930</v>
      </c>
      <c r="E906" s="40">
        <v>36654</v>
      </c>
      <c r="F906" t="s">
        <v>4095</v>
      </c>
      <c r="G906" t="s">
        <v>5201</v>
      </c>
      <c r="H906" t="str">
        <f>IF(ISBLANK(VLOOKUP(TRIM(D906),ALL_SOMIFA!$A$1:$V$2737,8,FALSE)),"",IF(ISERROR(VLOOKUP(TRIM(D906),ALL_SOMIFA!$A$1:$V$2737,8,FALSE))," ",VLOOKUP(TRIM(D906),ALL_SOMIFA!$A$1:$V$2737,8,FALSE)))</f>
        <v xml:space="preserve"> </v>
      </c>
      <c r="I906" t="str">
        <f>IF(ISBLANK(VLOOKUP(TRIM(D906),ALL_SOMIFA!$A$1:$V$2737,9,FALSE)),"",IF(ISERROR(VLOOKUP(TRIM(D906),ALL_SOMIFA!$A$1:$V$2737,9,FALSE))," ",VLOOKUP(TRIM(D906),ALL_SOMIFA!$A$1:$V$2737,9,FALSE)))</f>
        <v xml:space="preserve"> </v>
      </c>
      <c r="J906" t="str">
        <f>IF(ISBLANK(VLOOKUP(TRIM(D906),ALL_SOMIFA!$A$1:$V$2737,10,FALSE)),"",IF(ISERROR(VLOOKUP(TRIM(D906),ALL_SOMIFA!$A$1:$V$2737,10,FALSE))," ",VLOOKUP(TRIM(D906),ALL_SOMIFA!$A$1:$V$2737,10,FALSE)))</f>
        <v xml:space="preserve"> </v>
      </c>
      <c r="K906" t="str">
        <f>IF(ISBLANK(VLOOKUP(TRIM(D906),ALL_SOMIFA!$A$1:$V$2737,11,FALSE)),"",IF(ISERROR(VLOOKUP(TRIM(D906),ALL_SOMIFA!$A$1:$V$2737,11,FALSE))," ",VLOOKUP(TRIM(D906),ALL_SOMIFA!$A$1:$V$2737,11,FALSE)))</f>
        <v xml:space="preserve"> </v>
      </c>
      <c r="L906" t="str">
        <f>IF(ISBLANK(VLOOKUP(TRIM(D906),ALL_SOMIFA!$A$1:$V$2737,12,FALSE)),"",IF(ISERROR(VLOOKUP(TRIM(D906),ALL_SOMIFA!$A$1:$V$2737,12,FALSE))," ",VLOOKUP(TRIM(D906),ALL_SOMIFA!$A$1:$V$2737,12,FALSE)))</f>
        <v xml:space="preserve"> </v>
      </c>
      <c r="M906" t="str">
        <f>IF(ISBLANK(VLOOKUP(TRIM(D906),ALL_SOMIFA!$A$1:$V$2737,13,FALSE)),"",IF(ISERROR(VLOOKUP(TRIM(D906),ALL_SOMIFA!$A$1:$V$2737,13,FALSE))," ",VLOOKUP(TRIM(D906),ALL_SOMIFA!$A$1:$V$2737,13,FALSE)))</f>
        <v xml:space="preserve"> </v>
      </c>
      <c r="N906" t="str">
        <f>IF(ISBLANK(VLOOKUP(TRIM(D906),ALL_SOMIFA!$A$1:$V$2737,14,FALSE)),"",IF(ISERROR(VLOOKUP(TRIM(D906),ALL_SOMIFA!$A$1:$V$2737,14,FALSE))," ",VLOOKUP(TRIM(D906),ALL_SOMIFA!$A$1:$V$2737,14,FALSE)))</f>
        <v xml:space="preserve"> </v>
      </c>
      <c r="O906" t="str">
        <f>IF(ISBLANK(VLOOKUP(TRIM(D906),ALL_SOMIFA!$A$1:$V$2737,15,FALSE)),"",IF(ISERROR(VLOOKUP(TRIM(D906),ALL_SOMIFA!$A$1:$V$2737,15,FALSE))," ",VLOOKUP(TRIM(D906),ALL_SOMIFA!$A$1:$V$2737,15,FALSE)))</f>
        <v xml:space="preserve"> </v>
      </c>
      <c r="P906" t="str">
        <f>IF(ISBLANK(VLOOKUP(TRIM(D906),ALL_SOMIFA!$A$1:$V$2737,16,FALSE)),"",IF(ISERROR(VLOOKUP(TRIM(D906),ALL_SOMIFA!$A$1:$V$2737,16,FALSE))," ",VLOOKUP(TRIM(D906),ALL_SOMIFA!$A$1:$V$2737,16,FALSE)))</f>
        <v xml:space="preserve"> </v>
      </c>
      <c r="Q906" t="str">
        <f>IF(ISBLANK(VLOOKUP(TRIM(D906),ALL_SOMIFA!$A$1:$V$2737,17,FALSE)),"",IF(ISERROR(VLOOKUP(TRIM(D906),ALL_SOMIFA!$A$1:$V$2737,17,FALSE))," ",VLOOKUP(TRIM(D906),ALL_SOMIFA!$A$1:$V$2737,17,FALSE)))</f>
        <v xml:space="preserve"> </v>
      </c>
      <c r="R906" t="str">
        <f>IF(ISBLANK(VLOOKUP(TRIM(D906),ALL_SOMIFA!$A$1:$V$2737,18,FALSE)),"",IF(ISERROR(VLOOKUP(TRIM(D906),ALL_SOMIFA!$A$1:$V$2737,18,FALSE))," ",VLOOKUP(TRIM(D906),ALL_SOMIFA!$A$1:$V$2737,18,FALSE)))</f>
        <v xml:space="preserve"> </v>
      </c>
      <c r="S906" t="str">
        <f>IF(ISBLANK(VLOOKUP(TRIM(D906),ALL_SOMIFA!$A$1:$V$2737,19,FALSE)),"",IF(ISERROR(VLOOKUP(TRIM(D906),ALL_SOMIFA!$A$1:$V$2737,19,FALSE))," ",VLOOKUP(TRIM(D906),ALL_SOMIFA!$A$1:$V$2737,19,FALSE)))</f>
        <v xml:space="preserve"> </v>
      </c>
      <c r="T906" t="str">
        <f>IF(ISBLANK(VLOOKUP(TRIM(D906),ALL_SOMIFA!$A$1:$V$2737,20,FALSE)),"",IF(ISERROR(VLOOKUP(TRIM(D906),ALL_SOMIFA!$A$1:$V$2737,20,FALSE))," ",VLOOKUP(TRIM(D906),ALL_SOMIFA!$A$1:$V$2737,20,FALSE)))</f>
        <v xml:space="preserve"> </v>
      </c>
      <c r="U906" t="str">
        <f>IF(ISBLANK(VLOOKUP(TRIM(D906),ALL_SOMIFA!$A$1:$V$2737,21,FALSE)),"",IF(ISERROR(VLOOKUP(TRIM(D906),ALL_SOMIFA!$A$1:$V$2737,21,FALSE))," ",VLOOKUP(TRIM(D906),ALL_SOMIFA!$A$1:$V$2737,21,FALSE)))</f>
        <v xml:space="preserve"> </v>
      </c>
      <c r="V906" t="str">
        <f>IF(ISBLANK(VLOOKUP(TRIM(D906),ALL_SOMIFA!$A$1:$V$2737,22,FALSE)),"",IF(ISERROR(VLOOKUP(TRIM(D906),ALL_SOMIFA!$A$1:$V$2737,22,FALSE))," ",VLOOKUP(TRIM(D906),ALL_SOMIFA!$A$1:$V$2737,22,FALSE)))</f>
        <v xml:space="preserve"> </v>
      </c>
    </row>
    <row r="907" spans="1:58" x14ac:dyDescent="0.35">
      <c r="A907" s="18"/>
      <c r="B907" s="18"/>
      <c r="C907" s="143"/>
      <c r="D907" s="19"/>
      <c r="E907" s="20"/>
      <c r="F907" s="19"/>
      <c r="G907" s="19"/>
      <c r="H907" t="s">
        <v>4284</v>
      </c>
      <c r="I907" t="s">
        <v>4284</v>
      </c>
      <c r="J907" s="18"/>
      <c r="K907" s="18"/>
      <c r="L907" s="18"/>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row>
    <row r="908" spans="1:58" s="25" customFormat="1" ht="12.75" customHeight="1" x14ac:dyDescent="0.35">
      <c r="A908" s="18" t="s">
        <v>93</v>
      </c>
      <c r="B908" s="18" t="s">
        <v>3531</v>
      </c>
      <c r="C908" s="143" t="str">
        <f>IF(VLOOKUP(D908,Table16[[#All],[Player]:[2024 Card Info]],7,FALSE)&lt;&gt;"",VLOOKUP(D908,Table16[[#All],[Player]:[2024 Card Info]],7,FALSE),"")</f>
        <v>0-0 209</v>
      </c>
      <c r="D908" s="22" t="s">
        <v>1846</v>
      </c>
      <c r="E908" s="23">
        <v>37032</v>
      </c>
      <c r="F908" s="24" t="s">
        <v>84</v>
      </c>
      <c r="G908" s="22" t="s">
        <v>1645</v>
      </c>
      <c r="H908" s="26" t="s">
        <v>93</v>
      </c>
      <c r="I908" s="26" t="s">
        <v>3415</v>
      </c>
      <c r="J908" s="18" t="s">
        <v>93</v>
      </c>
      <c r="K908" s="18" t="s">
        <v>165</v>
      </c>
      <c r="L908" s="18" t="s">
        <v>1847</v>
      </c>
    </row>
    <row r="909" spans="1:58" x14ac:dyDescent="0.35">
      <c r="A909" t="s">
        <v>93</v>
      </c>
      <c r="B909" t="s">
        <v>3517</v>
      </c>
      <c r="C909" s="143" t="str">
        <f>IF(VLOOKUP(D909,Table16[[#All],[Player]:[2024 Card Info]],7,FALSE)&lt;&gt;"",VLOOKUP(D909,Table16[[#All],[Player]:[2024 Card Info]],7,FALSE),"")</f>
        <v>0-0 76</v>
      </c>
      <c r="D909" t="s">
        <v>3781</v>
      </c>
      <c r="E909" s="40">
        <v>37870</v>
      </c>
      <c r="F909" t="s">
        <v>4002</v>
      </c>
      <c r="G909" s="102" t="s">
        <v>5154</v>
      </c>
      <c r="H909" t="str">
        <f>IF(ISBLANK(VLOOKUP(TRIM(D909),ALL_SOMIFA!$A$1:$V$2737,8,FALSE)),"",IF(ISERROR(VLOOKUP(TRIM(D909),ALL_SOMIFA!$A$1:$V$2737,8,FALSE))," ",VLOOKUP(TRIM(D909),ALL_SOMIFA!$A$1:$V$2737,8,FALSE)))</f>
        <v/>
      </c>
      <c r="I909" t="str">
        <f>IF(ISBLANK(VLOOKUP(TRIM(D909),ALL_SOMIFA!$A$1:$V$2737,9,FALSE)),"",IF(ISERROR(VLOOKUP(TRIM(D909),ALL_SOMIFA!$A$1:$V$2737,9,FALSE))," ",VLOOKUP(TRIM(D909),ALL_SOMIFA!$A$1:$V$2737,9,FALSE)))</f>
        <v/>
      </c>
      <c r="J909" t="str">
        <f>IF(ISBLANK(VLOOKUP(TRIM(D909),ALL_SOMIFA!$A$1:$V$2737,10,FALSE)),"",IF(ISERROR(VLOOKUP(TRIM(D909),ALL_SOMIFA!$A$1:$V$2737,10,FALSE))," ",VLOOKUP(TRIM(D909),ALL_SOMIFA!$A$1:$V$2737,10,FALSE)))</f>
        <v/>
      </c>
      <c r="K909" t="str">
        <f>IF(ISBLANK(VLOOKUP(TRIM(D909),ALL_SOMIFA!$A$1:$V$2737,11,FALSE)),"",IF(ISERROR(VLOOKUP(TRIM(D909),ALL_SOMIFA!$A$1:$V$2737,11,FALSE))," ",VLOOKUP(TRIM(D909),ALL_SOMIFA!$A$1:$V$2737,11,FALSE)))</f>
        <v/>
      </c>
      <c r="L909" t="str">
        <f>IF(ISBLANK(VLOOKUP(TRIM(D909),ALL_SOMIFA!$A$1:$V$2737,12,FALSE)),"",IF(ISERROR(VLOOKUP(TRIM(D909),ALL_SOMIFA!$A$1:$V$2737,12,FALSE))," ",VLOOKUP(TRIM(D909),ALL_SOMIFA!$A$1:$V$2737,12,FALSE)))</f>
        <v/>
      </c>
      <c r="M909" t="str">
        <f>IF(ISBLANK(VLOOKUP(TRIM(D909),ALL_SOMIFA!$A$1:$V$2737,13,FALSE)),"",IF(ISERROR(VLOOKUP(TRIM(D909),ALL_SOMIFA!$A$1:$V$2737,13,FALSE))," ",VLOOKUP(TRIM(D909),ALL_SOMIFA!$A$1:$V$2737,13,FALSE)))</f>
        <v/>
      </c>
      <c r="N909" t="str">
        <f>IF(ISBLANK(VLOOKUP(TRIM(D909),ALL_SOMIFA!$A$1:$V$2737,14,FALSE)),"",IF(ISERROR(VLOOKUP(TRIM(D909),ALL_SOMIFA!$A$1:$V$2737,14,FALSE))," ",VLOOKUP(TRIM(D909),ALL_SOMIFA!$A$1:$V$2737,14,FALSE)))</f>
        <v/>
      </c>
      <c r="O909" t="str">
        <f>IF(ISBLANK(VLOOKUP(TRIM(D909),ALL_SOMIFA!$A$1:$V$2737,15,FALSE)),"",IF(ISERROR(VLOOKUP(TRIM(D909),ALL_SOMIFA!$A$1:$V$2737,15,FALSE))," ",VLOOKUP(TRIM(D909),ALL_SOMIFA!$A$1:$V$2737,15,FALSE)))</f>
        <v/>
      </c>
      <c r="P909" t="str">
        <f>IF(ISBLANK(VLOOKUP(TRIM(D909),ALL_SOMIFA!$A$1:$V$2737,16,FALSE)),"",IF(ISERROR(VLOOKUP(TRIM(D909),ALL_SOMIFA!$A$1:$V$2737,16,FALSE))," ",VLOOKUP(TRIM(D909),ALL_SOMIFA!$A$1:$V$2737,16,FALSE)))</f>
        <v/>
      </c>
      <c r="Q909" t="str">
        <f>IF(ISBLANK(VLOOKUP(TRIM(D909),ALL_SOMIFA!$A$1:$V$2737,17,FALSE)),"",IF(ISERROR(VLOOKUP(TRIM(D909),ALL_SOMIFA!$A$1:$V$2737,17,FALSE))," ",VLOOKUP(TRIM(D909),ALL_SOMIFA!$A$1:$V$2737,17,FALSE)))</f>
        <v/>
      </c>
      <c r="R909" t="str">
        <f>IF(ISBLANK(VLOOKUP(TRIM(D909),ALL_SOMIFA!$A$1:$V$2737,18,FALSE)),"",IF(ISERROR(VLOOKUP(TRIM(D909),ALL_SOMIFA!$A$1:$V$2737,18,FALSE))," ",VLOOKUP(TRIM(D909),ALL_SOMIFA!$A$1:$V$2737,18,FALSE)))</f>
        <v/>
      </c>
      <c r="S909" t="str">
        <f>IF(ISBLANK(VLOOKUP(TRIM(D909),ALL_SOMIFA!$A$1:$V$2737,19,FALSE)),"",IF(ISERROR(VLOOKUP(TRIM(D909),ALL_SOMIFA!$A$1:$V$2737,19,FALSE))," ",VLOOKUP(TRIM(D909),ALL_SOMIFA!$A$1:$V$2737,19,FALSE)))</f>
        <v/>
      </c>
      <c r="T909" t="str">
        <f>IF(ISBLANK(VLOOKUP(TRIM(D909),ALL_SOMIFA!$A$1:$V$2737,20,FALSE)),"",IF(ISERROR(VLOOKUP(TRIM(D909),ALL_SOMIFA!$A$1:$V$2737,20,FALSE))," ",VLOOKUP(TRIM(D909),ALL_SOMIFA!$A$1:$V$2737,20,FALSE)))</f>
        <v/>
      </c>
      <c r="U909" t="str">
        <f>IF(ISBLANK(VLOOKUP(TRIM(D909),ALL_SOMIFA!$A$1:$V$2737,21,FALSE)),"",IF(ISERROR(VLOOKUP(TRIM(D909),ALL_SOMIFA!$A$1:$V$2737,21,FALSE))," ",VLOOKUP(TRIM(D909),ALL_SOMIFA!$A$1:$V$2737,21,FALSE)))</f>
        <v/>
      </c>
      <c r="V909" t="str">
        <f>IF(ISBLANK(VLOOKUP(TRIM(D909),ALL_SOMIFA!$A$1:$V$2737,22,FALSE)),"",IF(ISERROR(VLOOKUP(TRIM(D909),ALL_SOMIFA!$A$1:$V$2737,22,FALSE))," ",VLOOKUP(TRIM(D909),ALL_SOMIFA!$A$1:$V$2737,22,FALSE)))</f>
        <v/>
      </c>
    </row>
    <row r="910" spans="1:58" x14ac:dyDescent="0.35">
      <c r="A910" t="s">
        <v>93</v>
      </c>
      <c r="B910" t="s">
        <v>3518</v>
      </c>
      <c r="C910" s="143" t="str">
        <f>IF(VLOOKUP(D910,Table16[[#All],[Player]:[2024 Card Info]],7,FALSE)&lt;&gt;"",VLOOKUP(D910,Table16[[#All],[Player]:[2024 Card Info]],7,FALSE),"")</f>
        <v>0-0 39</v>
      </c>
      <c r="D910" t="s">
        <v>3797</v>
      </c>
      <c r="E910" s="40">
        <v>36779</v>
      </c>
      <c r="F910" t="s">
        <v>3960</v>
      </c>
      <c r="G910" s="19" t="s">
        <v>5380</v>
      </c>
      <c r="H910" t="str">
        <f>IF(ISBLANK(VLOOKUP(TRIM(D910),ALL_SOMIFA!$A$1:$V$2737,8,FALSE)),"",IF(ISERROR(VLOOKUP(TRIM(D910),ALL_SOMIFA!$A$1:$V$2737,8,FALSE))," ",VLOOKUP(TRIM(D910),ALL_SOMIFA!$A$1:$V$2737,8,FALSE)))</f>
        <v/>
      </c>
      <c r="I910" t="str">
        <f>IF(ISBLANK(VLOOKUP(TRIM(D910),ALL_SOMIFA!$A$1:$V$2737,9,FALSE)),"",IF(ISERROR(VLOOKUP(TRIM(D910),ALL_SOMIFA!$A$1:$V$2737,9,FALSE))," ",VLOOKUP(TRIM(D910),ALL_SOMIFA!$A$1:$V$2737,9,FALSE)))</f>
        <v/>
      </c>
      <c r="J910" t="str">
        <f>IF(ISBLANK(VLOOKUP(TRIM(D910),ALL_SOMIFA!$A$1:$V$2737,10,FALSE)),"",IF(ISERROR(VLOOKUP(TRIM(D910),ALL_SOMIFA!$A$1:$V$2737,10,FALSE))," ",VLOOKUP(TRIM(D910),ALL_SOMIFA!$A$1:$V$2737,10,FALSE)))</f>
        <v/>
      </c>
      <c r="K910" t="str">
        <f>IF(ISBLANK(VLOOKUP(TRIM(D910),ALL_SOMIFA!$A$1:$V$2737,11,FALSE)),"",IF(ISERROR(VLOOKUP(TRIM(D910),ALL_SOMIFA!$A$1:$V$2737,11,FALSE))," ",VLOOKUP(TRIM(D910),ALL_SOMIFA!$A$1:$V$2737,11,FALSE)))</f>
        <v/>
      </c>
      <c r="L910" t="str">
        <f>IF(ISBLANK(VLOOKUP(TRIM(D910),ALL_SOMIFA!$A$1:$V$2737,12,FALSE)),"",IF(ISERROR(VLOOKUP(TRIM(D910),ALL_SOMIFA!$A$1:$V$2737,12,FALSE))," ",VLOOKUP(TRIM(D910),ALL_SOMIFA!$A$1:$V$2737,12,FALSE)))</f>
        <v/>
      </c>
      <c r="M910" t="str">
        <f>IF(ISBLANK(VLOOKUP(TRIM(D910),ALL_SOMIFA!$A$1:$V$2737,13,FALSE)),"",IF(ISERROR(VLOOKUP(TRIM(D910),ALL_SOMIFA!$A$1:$V$2737,13,FALSE))," ",VLOOKUP(TRIM(D910),ALL_SOMIFA!$A$1:$V$2737,13,FALSE)))</f>
        <v/>
      </c>
      <c r="N910" t="str">
        <f>IF(ISBLANK(VLOOKUP(TRIM(D910),ALL_SOMIFA!$A$1:$V$2737,14,FALSE)),"",IF(ISERROR(VLOOKUP(TRIM(D910),ALL_SOMIFA!$A$1:$V$2737,14,FALSE))," ",VLOOKUP(TRIM(D910),ALL_SOMIFA!$A$1:$V$2737,14,FALSE)))</f>
        <v/>
      </c>
      <c r="O910" t="str">
        <f>IF(ISBLANK(VLOOKUP(TRIM(D910),ALL_SOMIFA!$A$1:$V$2737,15,FALSE)),"",IF(ISERROR(VLOOKUP(TRIM(D910),ALL_SOMIFA!$A$1:$V$2737,15,FALSE))," ",VLOOKUP(TRIM(D910),ALL_SOMIFA!$A$1:$V$2737,15,FALSE)))</f>
        <v/>
      </c>
      <c r="P910" t="str">
        <f>IF(ISBLANK(VLOOKUP(TRIM(D910),ALL_SOMIFA!$A$1:$V$2737,16,FALSE)),"",IF(ISERROR(VLOOKUP(TRIM(D910),ALL_SOMIFA!$A$1:$V$2737,16,FALSE))," ",VLOOKUP(TRIM(D910),ALL_SOMIFA!$A$1:$V$2737,16,FALSE)))</f>
        <v/>
      </c>
      <c r="Q910" t="str">
        <f>IF(ISBLANK(VLOOKUP(TRIM(D910),ALL_SOMIFA!$A$1:$V$2737,17,FALSE)),"",IF(ISERROR(VLOOKUP(TRIM(D910),ALL_SOMIFA!$A$1:$V$2737,17,FALSE))," ",VLOOKUP(TRIM(D910),ALL_SOMIFA!$A$1:$V$2737,17,FALSE)))</f>
        <v/>
      </c>
      <c r="R910" t="str">
        <f>IF(ISBLANK(VLOOKUP(TRIM(D910),ALL_SOMIFA!$A$1:$V$2737,18,FALSE)),"",IF(ISERROR(VLOOKUP(TRIM(D910),ALL_SOMIFA!$A$1:$V$2737,18,FALSE))," ",VLOOKUP(TRIM(D910),ALL_SOMIFA!$A$1:$V$2737,18,FALSE)))</f>
        <v/>
      </c>
      <c r="S910" t="str">
        <f>IF(ISBLANK(VLOOKUP(TRIM(D910),ALL_SOMIFA!$A$1:$V$2737,19,FALSE)),"",IF(ISERROR(VLOOKUP(TRIM(D910),ALL_SOMIFA!$A$1:$V$2737,19,FALSE))," ",VLOOKUP(TRIM(D910),ALL_SOMIFA!$A$1:$V$2737,19,FALSE)))</f>
        <v/>
      </c>
      <c r="T910" t="str">
        <f>IF(ISBLANK(VLOOKUP(TRIM(D910),ALL_SOMIFA!$A$1:$V$2737,20,FALSE)),"",IF(ISERROR(VLOOKUP(TRIM(D910),ALL_SOMIFA!$A$1:$V$2737,20,FALSE))," ",VLOOKUP(TRIM(D910),ALL_SOMIFA!$A$1:$V$2737,20,FALSE)))</f>
        <v/>
      </c>
      <c r="U910" t="str">
        <f>IF(ISBLANK(VLOOKUP(TRIM(D910),ALL_SOMIFA!$A$1:$V$2737,21,FALSE)),"",IF(ISERROR(VLOOKUP(TRIM(D910),ALL_SOMIFA!$A$1:$V$2737,21,FALSE))," ",VLOOKUP(TRIM(D910),ALL_SOMIFA!$A$1:$V$2737,21,FALSE)))</f>
        <v/>
      </c>
      <c r="V910" t="str">
        <f>IF(ISBLANK(VLOOKUP(TRIM(D910),ALL_SOMIFA!$A$1:$V$2737,22,FALSE)),"",IF(ISERROR(VLOOKUP(TRIM(D910),ALL_SOMIFA!$A$1:$V$2737,22,FALSE))," ",VLOOKUP(TRIM(D910),ALL_SOMIFA!$A$1:$V$2737,22,FALSE)))</f>
        <v/>
      </c>
    </row>
    <row r="911" spans="1:58" s="25" customFormat="1" ht="12.75" customHeight="1" x14ac:dyDescent="0.35">
      <c r="A911" s="18" t="s">
        <v>3533</v>
      </c>
      <c r="B911" s="18" t="s">
        <v>452</v>
      </c>
      <c r="C911" s="143" t="str">
        <f>IF(VLOOKUP(D911,Table16[[#All],[Player]:[2024 Card Info]],7,FALSE)&lt;&gt;"",VLOOKUP(D911,Table16[[#All],[Player]:[2024 Card Info]],7,FALSE),"")</f>
        <v>4-3 22</v>
      </c>
      <c r="D911" s="22" t="s">
        <v>1940</v>
      </c>
      <c r="E911" s="23">
        <v>36825</v>
      </c>
      <c r="F911" s="24" t="s">
        <v>279</v>
      </c>
      <c r="G911" s="22" t="s">
        <v>137</v>
      </c>
      <c r="H911" s="26" t="s">
        <v>93</v>
      </c>
      <c r="I911" s="26"/>
      <c r="J911" s="18" t="s">
        <v>1190</v>
      </c>
      <c r="K911" s="18" t="s">
        <v>268</v>
      </c>
      <c r="L911" s="18"/>
    </row>
    <row r="912" spans="1:58" x14ac:dyDescent="0.35">
      <c r="A912" s="18"/>
      <c r="B912" s="18"/>
      <c r="C912" s="143"/>
      <c r="D912" s="19"/>
      <c r="E912" s="20"/>
      <c r="F912" s="19"/>
      <c r="G912" s="19"/>
      <c r="H912" t="s">
        <v>122</v>
      </c>
      <c r="I912" t="s">
        <v>4284</v>
      </c>
      <c r="J912" s="18"/>
      <c r="K912" s="18"/>
      <c r="L912" s="18"/>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row>
    <row r="913" spans="1:73" x14ac:dyDescent="0.35">
      <c r="A913" s="18" t="s">
        <v>127</v>
      </c>
      <c r="B913" s="18" t="s">
        <v>86</v>
      </c>
      <c r="C913" s="143" t="str">
        <f>IF(VLOOKUP(D913,Table16[[#All],[Player]:[2024 Card Info]],7,FALSE)&lt;&gt;"",VLOOKUP(D913,Table16[[#All],[Player]:[2024 Card Info]],7,FALSE),"")</f>
        <v>6-6-6</v>
      </c>
      <c r="D913" s="19" t="s">
        <v>1871</v>
      </c>
      <c r="E913" s="20">
        <v>36327</v>
      </c>
      <c r="F913" s="19" t="s">
        <v>1872</v>
      </c>
      <c r="G913" s="19"/>
      <c r="H913" s="26" t="s">
        <v>122</v>
      </c>
      <c r="I913" s="26"/>
      <c r="J913" s="18" t="s">
        <v>127</v>
      </c>
      <c r="K913" s="18" t="s">
        <v>86</v>
      </c>
      <c r="L913" s="18"/>
      <c r="M913" s="19"/>
      <c r="N913" s="19" t="s">
        <v>127</v>
      </c>
      <c r="O913" s="19" t="s">
        <v>86</v>
      </c>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row>
    <row r="914" spans="1:73" ht="12.75" customHeight="1" x14ac:dyDescent="0.35">
      <c r="A914" s="18" t="s">
        <v>122</v>
      </c>
      <c r="B914" s="18" t="s">
        <v>318</v>
      </c>
      <c r="C914" s="143" t="str">
        <f>IF(VLOOKUP(D914,Table16[[#All],[Player]:[2024 Card Info]],7,FALSE)&lt;&gt;"",VLOOKUP(D914,Table16[[#All],[Player]:[2024 Card Info]],7,FALSE),"")</f>
        <v>5-6-5</v>
      </c>
      <c r="D914" s="26" t="s">
        <v>1875</v>
      </c>
      <c r="E914" s="27">
        <v>35621</v>
      </c>
      <c r="F914" s="26" t="s">
        <v>624</v>
      </c>
      <c r="G914" s="26" t="s">
        <v>361</v>
      </c>
      <c r="H914" s="26" t="s">
        <v>122</v>
      </c>
      <c r="I914" s="26"/>
      <c r="J914" s="18" t="s">
        <v>132</v>
      </c>
      <c r="K914" s="18" t="s">
        <v>252</v>
      </c>
      <c r="L914" s="18"/>
      <c r="M914" s="19"/>
      <c r="N914" s="27"/>
      <c r="O914" s="27"/>
      <c r="P914" s="27"/>
      <c r="Q914" s="27"/>
      <c r="R914" s="29"/>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c r="AQ914" s="25"/>
      <c r="AR914" s="25"/>
      <c r="AS914" s="25"/>
      <c r="AT914" s="25"/>
      <c r="AU914" s="25"/>
      <c r="AV914" s="25"/>
      <c r="AW914" s="25"/>
      <c r="AX914" s="25"/>
      <c r="AY914" s="25"/>
      <c r="AZ914" s="25"/>
      <c r="BA914" s="25"/>
      <c r="BB914" s="25"/>
      <c r="BC914" s="25"/>
      <c r="BD914" s="25"/>
      <c r="BE914" s="25"/>
      <c r="BF914" s="25"/>
    </row>
    <row r="915" spans="1:73" x14ac:dyDescent="0.35">
      <c r="A915" s="18" t="s">
        <v>127</v>
      </c>
      <c r="B915" s="18" t="s">
        <v>452</v>
      </c>
      <c r="C915" s="143" t="str">
        <f>IF(VLOOKUP(D915,Table16[[#All],[Player]:[2024 Card Info]],7,FALSE)&lt;&gt;"",VLOOKUP(D915,Table16[[#All],[Player]:[2024 Card Info]],7,FALSE),"")</f>
        <v>4-5-6</v>
      </c>
      <c r="D915" s="19" t="s">
        <v>1874</v>
      </c>
      <c r="E915" s="20">
        <v>34688</v>
      </c>
      <c r="F915" s="19" t="s">
        <v>1806</v>
      </c>
      <c r="G915" s="19" t="s">
        <v>425</v>
      </c>
      <c r="H915" s="26" t="s">
        <v>132</v>
      </c>
      <c r="I915" s="26"/>
      <c r="J915" s="18" t="s">
        <v>169</v>
      </c>
      <c r="K915" s="18"/>
      <c r="L915" s="18"/>
      <c r="M915" s="19"/>
      <c r="N915" s="19" t="s">
        <v>122</v>
      </c>
      <c r="O915" s="19" t="s">
        <v>1124</v>
      </c>
      <c r="P915" s="19" t="s">
        <v>79</v>
      </c>
      <c r="Q915" s="19" t="s">
        <v>122</v>
      </c>
      <c r="R915" s="19" t="s">
        <v>94</v>
      </c>
      <c r="S915" s="19"/>
      <c r="T915" s="19" t="s">
        <v>132</v>
      </c>
      <c r="U915" s="19" t="s">
        <v>94</v>
      </c>
      <c r="V915" s="19">
        <v>0</v>
      </c>
      <c r="W915" s="19">
        <v>0</v>
      </c>
      <c r="X915" s="19">
        <v>0</v>
      </c>
      <c r="Y915" s="19">
        <v>0</v>
      </c>
      <c r="Z915" s="19"/>
      <c r="AA915" s="19"/>
      <c r="AB915" s="19"/>
      <c r="AC915" s="19">
        <v>0</v>
      </c>
      <c r="AD915" s="19">
        <v>0</v>
      </c>
      <c r="AE915" s="19">
        <v>0</v>
      </c>
      <c r="AF915" s="19">
        <v>0</v>
      </c>
      <c r="AG915" s="19">
        <v>0</v>
      </c>
      <c r="AH915" s="19">
        <v>0</v>
      </c>
      <c r="AI915" s="19">
        <v>0</v>
      </c>
      <c r="AJ915" s="19">
        <v>0</v>
      </c>
      <c r="AK915" s="19">
        <v>0</v>
      </c>
      <c r="AL915" s="19">
        <v>0</v>
      </c>
      <c r="AM915" s="19">
        <v>0</v>
      </c>
      <c r="AN915" s="19">
        <v>0</v>
      </c>
      <c r="AO915" s="19">
        <v>0</v>
      </c>
      <c r="AP915" s="19">
        <v>0</v>
      </c>
      <c r="AQ915" s="19">
        <v>0</v>
      </c>
      <c r="AR915" s="19">
        <v>0</v>
      </c>
      <c r="AS915" s="19">
        <v>0</v>
      </c>
      <c r="AT915" s="19">
        <v>0</v>
      </c>
      <c r="AU915" s="19"/>
      <c r="AV915" s="19"/>
      <c r="AW915" s="19"/>
      <c r="AX915" s="19"/>
      <c r="AY915" s="19"/>
      <c r="AZ915" s="19"/>
      <c r="BA915" s="19"/>
      <c r="BB915" s="19"/>
      <c r="BC915" s="19"/>
      <c r="BD915" s="19"/>
      <c r="BE915" s="19"/>
      <c r="BF915" s="19"/>
    </row>
    <row r="916" spans="1:73" x14ac:dyDescent="0.35">
      <c r="A916" s="18" t="s">
        <v>122</v>
      </c>
      <c r="B916" s="18" t="s">
        <v>271</v>
      </c>
      <c r="C916" s="143" t="str">
        <f>IF(VLOOKUP(D916,Table16[[#All],[Player]:[2024 Card Info]],7,FALSE)&lt;&gt;"",VLOOKUP(D916,Table16[[#All],[Player]:[2024 Card Info]],7,FALSE),"")</f>
        <v>5-5-3</v>
      </c>
      <c r="D916" s="19" t="s">
        <v>1873</v>
      </c>
      <c r="E916" s="20">
        <v>33721</v>
      </c>
      <c r="F916" s="19" t="s">
        <v>1509</v>
      </c>
      <c r="G916" s="19" t="s">
        <v>631</v>
      </c>
      <c r="H916" s="26" t="s">
        <v>127</v>
      </c>
      <c r="I916" s="26"/>
      <c r="J916" s="18" t="s">
        <v>122</v>
      </c>
      <c r="K916" s="18" t="s">
        <v>224</v>
      </c>
      <c r="L916" s="18"/>
      <c r="M916" s="19"/>
      <c r="N916" s="19" t="s">
        <v>122</v>
      </c>
      <c r="O916" s="19" t="s">
        <v>224</v>
      </c>
      <c r="P916" s="19" t="s">
        <v>79</v>
      </c>
      <c r="Q916" s="19" t="s">
        <v>122</v>
      </c>
      <c r="R916" s="19" t="s">
        <v>224</v>
      </c>
      <c r="S916" s="19"/>
      <c r="T916" s="19" t="s">
        <v>122</v>
      </c>
      <c r="U916" s="19" t="s">
        <v>224</v>
      </c>
      <c r="V916" s="19">
        <v>0</v>
      </c>
      <c r="W916" s="19" t="s">
        <v>127</v>
      </c>
      <c r="X916" s="19" t="s">
        <v>224</v>
      </c>
      <c r="Y916" s="19">
        <v>0</v>
      </c>
      <c r="Z916" s="19" t="s">
        <v>132</v>
      </c>
      <c r="AA916" s="19" t="s">
        <v>1111</v>
      </c>
      <c r="AB916" s="19"/>
      <c r="AC916" s="19" t="s">
        <v>122</v>
      </c>
      <c r="AD916" s="19" t="s">
        <v>1111</v>
      </c>
      <c r="AE916" s="19">
        <v>0</v>
      </c>
      <c r="AF916" s="19" t="s">
        <v>122</v>
      </c>
      <c r="AG916" s="19" t="s">
        <v>1111</v>
      </c>
      <c r="AH916" s="19">
        <v>0</v>
      </c>
      <c r="AI916" s="19" t="s">
        <v>1578</v>
      </c>
      <c r="AJ916" s="19" t="s">
        <v>1111</v>
      </c>
      <c r="AK916" s="19">
        <v>0</v>
      </c>
      <c r="AL916" s="19">
        <v>0</v>
      </c>
      <c r="AM916" s="19">
        <v>0</v>
      </c>
      <c r="AN916" s="19">
        <v>0</v>
      </c>
      <c r="AO916" s="19">
        <v>0</v>
      </c>
      <c r="AP916" s="19">
        <v>0</v>
      </c>
      <c r="AQ916" s="19">
        <v>0</v>
      </c>
      <c r="AR916" s="19">
        <v>0</v>
      </c>
      <c r="AS916" s="19">
        <v>0</v>
      </c>
      <c r="AT916" s="19">
        <v>0</v>
      </c>
      <c r="AU916" s="19"/>
      <c r="AV916" s="19"/>
      <c r="AW916" s="19"/>
      <c r="AX916" s="19"/>
      <c r="AY916" s="19"/>
      <c r="AZ916" s="19"/>
      <c r="BA916" s="19"/>
      <c r="BB916" s="19"/>
      <c r="BC916" s="19"/>
      <c r="BD916" s="19"/>
      <c r="BE916" s="19"/>
      <c r="BF916" s="19"/>
    </row>
    <row r="917" spans="1:73" ht="12.75" customHeight="1" x14ac:dyDescent="0.35">
      <c r="A917" s="18" t="s">
        <v>3521</v>
      </c>
      <c r="B917" s="18" t="s">
        <v>916</v>
      </c>
      <c r="C917" s="143" t="str">
        <f>IF(VLOOKUP(D917,Table16[[#All],[Player]:[2024 Card Info]],7,FALSE)&lt;&gt;"",VLOOKUP(D917,Table16[[#All],[Player]:[2024 Card Info]],7,FALSE),"")</f>
        <v>6-4-3</v>
      </c>
      <c r="D917" s="22" t="s">
        <v>1876</v>
      </c>
      <c r="E917" s="23">
        <v>36896</v>
      </c>
      <c r="F917" s="24" t="s">
        <v>84</v>
      </c>
      <c r="G917" s="22" t="s">
        <v>295</v>
      </c>
      <c r="H917" s="26" t="s">
        <v>156</v>
      </c>
      <c r="I917" s="26"/>
      <c r="J917" s="18" t="s">
        <v>132</v>
      </c>
      <c r="K917" s="18" t="s">
        <v>206</v>
      </c>
      <c r="L917" s="18"/>
      <c r="M917" s="25"/>
      <c r="N917" s="25"/>
      <c r="O917" s="25"/>
      <c r="P917" s="25"/>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c r="AQ917" s="25"/>
      <c r="AR917" s="25"/>
      <c r="AS917" s="25"/>
      <c r="AT917" s="25"/>
      <c r="AU917" s="25"/>
      <c r="AV917" s="25"/>
      <c r="AW917" s="25"/>
      <c r="AX917" s="25"/>
      <c r="AY917" s="25"/>
      <c r="AZ917" s="25"/>
      <c r="BA917" s="25"/>
      <c r="BB917" s="25"/>
      <c r="BC917" s="25"/>
      <c r="BD917" s="25"/>
      <c r="BE917" s="25"/>
      <c r="BF917" s="25"/>
    </row>
    <row r="918" spans="1:73" s="25" customFormat="1" x14ac:dyDescent="0.35">
      <c r="A918" s="19" t="s">
        <v>3544</v>
      </c>
      <c r="B918" s="26" t="s">
        <v>3523</v>
      </c>
      <c r="C918" s="144" t="str">
        <f>IF(VLOOKUP(D918,Table16[[#All],[Player]:[2024 Card Info]],7,FALSE)&lt;&gt;"",VLOOKUP(D918,Table16[[#All],[Player]:[2024 Card Info]],7,FALSE),"")</f>
        <v>4-3-3</v>
      </c>
      <c r="D918" s="19" t="s">
        <v>1941</v>
      </c>
      <c r="E918" s="27">
        <v>36780</v>
      </c>
      <c r="F918" s="28" t="s">
        <v>160</v>
      </c>
      <c r="G918" s="28" t="s">
        <v>160</v>
      </c>
      <c r="H918" s="26" t="s">
        <v>357</v>
      </c>
      <c r="I918" s="2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row>
    <row r="919" spans="1:73" s="25" customFormat="1" x14ac:dyDescent="0.35">
      <c r="A919" s="19"/>
      <c r="B919" s="26"/>
      <c r="C919" s="144"/>
      <c r="D919" s="19"/>
      <c r="E919" s="27"/>
      <c r="F919" s="28"/>
      <c r="G919" s="28"/>
      <c r="H919" s="26"/>
      <c r="I919" s="2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row>
    <row r="920" spans="1:73" ht="12.75" customHeight="1" x14ac:dyDescent="0.35">
      <c r="A920" s="18" t="s">
        <v>1113</v>
      </c>
      <c r="B920" s="18" t="s">
        <v>285</v>
      </c>
      <c r="C920" s="143" t="str">
        <f>IF(VLOOKUP(D920,Table16[[#All],[Player]:[2024 Card Info]],7,FALSE)&lt;&gt;"",VLOOKUP(D920,Table16[[#All],[Player]:[2024 Card Info]],7,FALSE),"")</f>
        <v>0-0  3-3-0</v>
      </c>
      <c r="D920" s="26" t="s">
        <v>1877</v>
      </c>
      <c r="E920" s="27">
        <v>33687</v>
      </c>
      <c r="F920" s="26" t="s">
        <v>163</v>
      </c>
      <c r="G920" s="26" t="s">
        <v>349</v>
      </c>
      <c r="H920" s="26" t="s">
        <v>156</v>
      </c>
      <c r="I920" s="26" t="s">
        <v>161</v>
      </c>
      <c r="J920" s="18" t="s">
        <v>147</v>
      </c>
      <c r="K920" s="18" t="s">
        <v>94</v>
      </c>
      <c r="L920" s="18" t="s">
        <v>1133</v>
      </c>
      <c r="M920" s="26" t="s">
        <v>426</v>
      </c>
      <c r="N920" s="27"/>
      <c r="O920" s="27"/>
      <c r="P920" s="27"/>
      <c r="Q920" s="27"/>
      <c r="R920" s="29"/>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c r="AQ920" s="25"/>
      <c r="AR920" s="25"/>
      <c r="AS920" s="25"/>
      <c r="AT920" s="25"/>
      <c r="AU920" s="25"/>
      <c r="AV920" s="25"/>
      <c r="AW920" s="25"/>
      <c r="AX920" s="25"/>
      <c r="AY920" s="25"/>
      <c r="AZ920" s="25"/>
      <c r="BA920" s="25"/>
      <c r="BB920" s="25"/>
      <c r="BC920" s="25"/>
      <c r="BD920" s="25"/>
      <c r="BE920" s="25"/>
      <c r="BF920" s="25"/>
    </row>
    <row r="921" spans="1:73" x14ac:dyDescent="0.35">
      <c r="A921" s="19" t="s">
        <v>153</v>
      </c>
      <c r="B921" s="26" t="s">
        <v>81</v>
      </c>
      <c r="C921" s="144" t="str">
        <f>IF(VLOOKUP(D921,Table16[[#All],[Player]:[2024 Card Info]],7,FALSE)&lt;&gt;"",VLOOKUP(D921,Table16[[#All],[Player]:[2024 Card Info]],7,FALSE),"")</f>
        <v>0  3-3-0</v>
      </c>
      <c r="D921" s="19" t="s">
        <v>1878</v>
      </c>
      <c r="E921" s="27">
        <v>36826</v>
      </c>
      <c r="F921" s="28" t="s">
        <v>313</v>
      </c>
      <c r="G921" s="28" t="s">
        <v>313</v>
      </c>
      <c r="H921" s="26" t="s">
        <v>4284</v>
      </c>
      <c r="I921" s="26" t="s">
        <v>161</v>
      </c>
    </row>
    <row r="922" spans="1:73" x14ac:dyDescent="0.35">
      <c r="A922" t="s">
        <v>1113</v>
      </c>
      <c r="B922" t="s">
        <v>339</v>
      </c>
      <c r="C922" s="144" t="str">
        <f>IF(VLOOKUP(D922,Table16[[#All],[Player]:[2024 Card Info]],7,FALSE)&lt;&gt;"",VLOOKUP(D922,Table16[[#All],[Player]:[2024 Card Info]],7,FALSE),"")</f>
        <v>0-0  3-3-0</v>
      </c>
      <c r="D922" t="s">
        <v>3777</v>
      </c>
      <c r="E922" s="40">
        <v>36558</v>
      </c>
      <c r="F922" t="s">
        <v>3991</v>
      </c>
      <c r="G922" s="102" t="s">
        <v>5146</v>
      </c>
      <c r="H922" t="str">
        <f>IF(ISBLANK(VLOOKUP(TRIM(D922),ALL_SOMIFA!$A$1:$V$2737,8,FALSE)),"",IF(ISERROR(VLOOKUP(TRIM(D922),ALL_SOMIFA!$A$1:$V$2737,8,FALSE))," ",VLOOKUP(TRIM(D922),ALL_SOMIFA!$A$1:$V$2737,8,FALSE)))</f>
        <v/>
      </c>
      <c r="I922" t="str">
        <f>IF(ISBLANK(VLOOKUP(TRIM(D922),ALL_SOMIFA!$A$1:$V$2737,9,FALSE)),"",IF(ISERROR(VLOOKUP(TRIM(D922),ALL_SOMIFA!$A$1:$V$2737,9,FALSE))," ",VLOOKUP(TRIM(D922),ALL_SOMIFA!$A$1:$V$2737,9,FALSE)))</f>
        <v/>
      </c>
      <c r="J922" t="str">
        <f>IF(ISBLANK(VLOOKUP(TRIM(D922),ALL_SOMIFA!$A$1:$V$2737,10,FALSE)),"",IF(ISERROR(VLOOKUP(TRIM(D922),ALL_SOMIFA!$A$1:$V$2737,10,FALSE))," ",VLOOKUP(TRIM(D922),ALL_SOMIFA!$A$1:$V$2737,10,FALSE)))</f>
        <v/>
      </c>
      <c r="K922" t="str">
        <f>IF(ISBLANK(VLOOKUP(TRIM(D922),ALL_SOMIFA!$A$1:$V$2737,11,FALSE)),"",IF(ISERROR(VLOOKUP(TRIM(D922),ALL_SOMIFA!$A$1:$V$2737,11,FALSE))," ",VLOOKUP(TRIM(D922),ALL_SOMIFA!$A$1:$V$2737,11,FALSE)))</f>
        <v/>
      </c>
      <c r="L922" t="str">
        <f>IF(ISBLANK(VLOOKUP(TRIM(D922),ALL_SOMIFA!$A$1:$V$2737,12,FALSE)),"",IF(ISERROR(VLOOKUP(TRIM(D922),ALL_SOMIFA!$A$1:$V$2737,12,FALSE))," ",VLOOKUP(TRIM(D922),ALL_SOMIFA!$A$1:$V$2737,12,FALSE)))</f>
        <v/>
      </c>
      <c r="M922" t="str">
        <f>IF(ISBLANK(VLOOKUP(TRIM(D922),ALL_SOMIFA!$A$1:$V$2737,13,FALSE)),"",IF(ISERROR(VLOOKUP(TRIM(D922),ALL_SOMIFA!$A$1:$V$2737,13,FALSE))," ",VLOOKUP(TRIM(D922),ALL_SOMIFA!$A$1:$V$2737,13,FALSE)))</f>
        <v/>
      </c>
      <c r="N922" t="str">
        <f>IF(ISBLANK(VLOOKUP(TRIM(D922),ALL_SOMIFA!$A$1:$V$2737,14,FALSE)),"",IF(ISERROR(VLOOKUP(TRIM(D922),ALL_SOMIFA!$A$1:$V$2737,14,FALSE))," ",VLOOKUP(TRIM(D922),ALL_SOMIFA!$A$1:$V$2737,14,FALSE)))</f>
        <v/>
      </c>
      <c r="O922" t="str">
        <f>IF(ISBLANK(VLOOKUP(TRIM(D922),ALL_SOMIFA!$A$1:$V$2737,15,FALSE)),"",IF(ISERROR(VLOOKUP(TRIM(D922),ALL_SOMIFA!$A$1:$V$2737,15,FALSE))," ",VLOOKUP(TRIM(D922),ALL_SOMIFA!$A$1:$V$2737,15,FALSE)))</f>
        <v/>
      </c>
      <c r="P922" t="str">
        <f>IF(ISBLANK(VLOOKUP(TRIM(D922),ALL_SOMIFA!$A$1:$V$2737,16,FALSE)),"",IF(ISERROR(VLOOKUP(TRIM(D922),ALL_SOMIFA!$A$1:$V$2737,16,FALSE))," ",VLOOKUP(TRIM(D922),ALL_SOMIFA!$A$1:$V$2737,16,FALSE)))</f>
        <v/>
      </c>
      <c r="Q922" t="str">
        <f>IF(ISBLANK(VLOOKUP(TRIM(D922),ALL_SOMIFA!$A$1:$V$2737,17,FALSE)),"",IF(ISERROR(VLOOKUP(TRIM(D922),ALL_SOMIFA!$A$1:$V$2737,17,FALSE))," ",VLOOKUP(TRIM(D922),ALL_SOMIFA!$A$1:$V$2737,17,FALSE)))</f>
        <v/>
      </c>
      <c r="R922" t="str">
        <f>IF(ISBLANK(VLOOKUP(TRIM(D922),ALL_SOMIFA!$A$1:$V$2737,18,FALSE)),"",IF(ISERROR(VLOOKUP(TRIM(D922),ALL_SOMIFA!$A$1:$V$2737,18,FALSE))," ",VLOOKUP(TRIM(D922),ALL_SOMIFA!$A$1:$V$2737,18,FALSE)))</f>
        <v/>
      </c>
      <c r="S922" t="str">
        <f>IF(ISBLANK(VLOOKUP(TRIM(D922),ALL_SOMIFA!$A$1:$V$2737,19,FALSE)),"",IF(ISERROR(VLOOKUP(TRIM(D922),ALL_SOMIFA!$A$1:$V$2737,19,FALSE))," ",VLOOKUP(TRIM(D922),ALL_SOMIFA!$A$1:$V$2737,19,FALSE)))</f>
        <v/>
      </c>
      <c r="T922" t="str">
        <f>IF(ISBLANK(VLOOKUP(TRIM(D922),ALL_SOMIFA!$A$1:$V$2737,20,FALSE)),"",IF(ISERROR(VLOOKUP(TRIM(D922),ALL_SOMIFA!$A$1:$V$2737,20,FALSE))," ",VLOOKUP(TRIM(D922),ALL_SOMIFA!$A$1:$V$2737,20,FALSE)))</f>
        <v/>
      </c>
      <c r="U922" t="str">
        <f>IF(ISBLANK(VLOOKUP(TRIM(D922),ALL_SOMIFA!$A$1:$V$2737,21,FALSE)),"",IF(ISERROR(VLOOKUP(TRIM(D922),ALL_SOMIFA!$A$1:$V$2737,21,FALSE))," ",VLOOKUP(TRIM(D922),ALL_SOMIFA!$A$1:$V$2737,21,FALSE)))</f>
        <v/>
      </c>
      <c r="V922" t="str">
        <f>IF(ISBLANK(VLOOKUP(TRIM(D922),ALL_SOMIFA!$A$1:$V$2737,22,FALSE)),"",IF(ISERROR(VLOOKUP(TRIM(D922),ALL_SOMIFA!$A$1:$V$2737,22,FALSE))," ",VLOOKUP(TRIM(D922),ALL_SOMIFA!$A$1:$V$2737,22,FALSE)))</f>
        <v/>
      </c>
    </row>
    <row r="923" spans="1:73" x14ac:dyDescent="0.35">
      <c r="A923" s="18"/>
      <c r="B923" s="18"/>
      <c r="C923" s="143"/>
      <c r="D923" s="19"/>
      <c r="E923" s="20"/>
      <c r="F923" s="19"/>
      <c r="G923" s="19"/>
      <c r="H923" t="s">
        <v>205</v>
      </c>
      <c r="I923" t="s">
        <v>4284</v>
      </c>
      <c r="J923" s="18"/>
      <c r="K923" s="18"/>
      <c r="L923" s="18"/>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row>
    <row r="924" spans="1:73" x14ac:dyDescent="0.35">
      <c r="A924" s="18" t="s">
        <v>205</v>
      </c>
      <c r="B924" s="18" t="s">
        <v>3517</v>
      </c>
      <c r="C924" s="143" t="str">
        <f>IF(VLOOKUP(D924,Table16[[#All],[Player]:[2024 Card Info]],7,FALSE)&lt;&gt;"",VLOOKUP(D924,Table16[[#All],[Player]:[2024 Card Info]],7,FALSE),"")</f>
        <v>5-7</v>
      </c>
      <c r="D924" s="19" t="s">
        <v>1879</v>
      </c>
      <c r="E924" s="20">
        <v>33751</v>
      </c>
      <c r="F924" s="19" t="s">
        <v>1546</v>
      </c>
      <c r="G924" s="19" t="s">
        <v>249</v>
      </c>
      <c r="H924" s="26" t="s">
        <v>226</v>
      </c>
      <c r="I924" s="26" t="s">
        <v>178</v>
      </c>
      <c r="J924" s="18" t="s">
        <v>169</v>
      </c>
      <c r="K924" s="18"/>
      <c r="L924" s="18"/>
      <c r="M924" s="19" t="s">
        <v>181</v>
      </c>
      <c r="N924" s="19" t="s">
        <v>205</v>
      </c>
      <c r="O924" s="19" t="s">
        <v>116</v>
      </c>
      <c r="P924" s="19" t="s">
        <v>429</v>
      </c>
      <c r="Q924" s="19" t="s">
        <v>205</v>
      </c>
      <c r="R924" s="19" t="s">
        <v>116</v>
      </c>
      <c r="S924" s="19" t="s">
        <v>208</v>
      </c>
      <c r="T924" s="19" t="s">
        <v>205</v>
      </c>
      <c r="U924" s="19" t="s">
        <v>116</v>
      </c>
      <c r="V924" s="19" t="s">
        <v>181</v>
      </c>
      <c r="W924" s="19" t="s">
        <v>205</v>
      </c>
      <c r="X924" s="19" t="s">
        <v>116</v>
      </c>
      <c r="Y924" s="19" t="s">
        <v>191</v>
      </c>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row>
    <row r="925" spans="1:73" x14ac:dyDescent="0.35">
      <c r="A925" s="31" t="s">
        <v>192</v>
      </c>
      <c r="B925" s="32" t="s">
        <v>1124</v>
      </c>
      <c r="C925" s="144" t="str">
        <f>IF(VLOOKUP(D925,Table16[[#All],[Player]:[2024 Card Info]],7,FALSE)&lt;&gt;"",VLOOKUP(D925,Table16[[#All],[Player]:[2024 Card Info]],7,FALSE),"")</f>
        <v>5-5</v>
      </c>
      <c r="D925" s="19" t="s">
        <v>1882</v>
      </c>
      <c r="E925" s="27">
        <v>36582</v>
      </c>
      <c r="F925" s="28" t="s">
        <v>200</v>
      </c>
      <c r="G925" s="28" t="s">
        <v>171</v>
      </c>
      <c r="H925" s="26" t="s">
        <v>184</v>
      </c>
      <c r="I925" s="26" t="s">
        <v>208</v>
      </c>
      <c r="J925" s="33"/>
      <c r="K925" s="33"/>
      <c r="L925" s="33"/>
      <c r="BG925" s="25"/>
      <c r="BH925" s="25"/>
      <c r="BI925" s="25"/>
      <c r="BJ925" s="25"/>
      <c r="BK925" s="25"/>
      <c r="BL925" s="25"/>
      <c r="BM925" s="25"/>
      <c r="BN925" s="25"/>
      <c r="BO925" s="25"/>
      <c r="BP925" s="25"/>
      <c r="BQ925" s="25"/>
      <c r="BR925" s="25"/>
      <c r="BS925" s="25"/>
      <c r="BT925" s="25"/>
      <c r="BU925" s="25"/>
    </row>
    <row r="926" spans="1:73" ht="12.75" customHeight="1" x14ac:dyDescent="0.35">
      <c r="A926" s="18" t="s">
        <v>198</v>
      </c>
      <c r="B926" s="18" t="s">
        <v>3518</v>
      </c>
      <c r="C926" s="143" t="str">
        <f>IF(VLOOKUP(D926,Table16[[#All],[Player]:[2024 Card Info]],7,FALSE)&lt;&gt;"",VLOOKUP(D926,Table16[[#All],[Player]:[2024 Card Info]],7,FALSE),"")</f>
        <v>5-4</v>
      </c>
      <c r="D926" s="22" t="s">
        <v>1880</v>
      </c>
      <c r="E926" s="23">
        <v>36396</v>
      </c>
      <c r="F926" s="24" t="s">
        <v>171</v>
      </c>
      <c r="G926" s="22" t="s">
        <v>84</v>
      </c>
      <c r="H926" s="26" t="s">
        <v>192</v>
      </c>
      <c r="I926" s="26" t="s">
        <v>1501</v>
      </c>
      <c r="J926" s="18" t="s">
        <v>226</v>
      </c>
      <c r="K926" s="18" t="s">
        <v>471</v>
      </c>
      <c r="L926" s="18" t="s">
        <v>228</v>
      </c>
      <c r="M926" s="25"/>
      <c r="N926" s="25"/>
      <c r="O926" s="25"/>
      <c r="P926" s="25"/>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c r="AQ926" s="25"/>
      <c r="AR926" s="25"/>
      <c r="AS926" s="25"/>
      <c r="AT926" s="25"/>
      <c r="AU926" s="25"/>
      <c r="AV926" s="25"/>
      <c r="AW926" s="25"/>
      <c r="AX926" s="25"/>
      <c r="AY926" s="25"/>
      <c r="AZ926" s="25"/>
      <c r="BA926" s="25"/>
      <c r="BB926" s="25"/>
      <c r="BC926" s="25"/>
      <c r="BD926" s="25"/>
      <c r="BE926" s="25"/>
      <c r="BF926" s="25"/>
    </row>
    <row r="927" spans="1:73" s="25" customFormat="1" x14ac:dyDescent="0.35">
      <c r="A927" s="19" t="s">
        <v>177</v>
      </c>
      <c r="B927" s="26" t="s">
        <v>3531</v>
      </c>
      <c r="C927" s="144" t="str">
        <f>IF(VLOOKUP(D927,Table16[[#All],[Player]:[2024 Card Info]],7,FALSE)&lt;&gt;"",VLOOKUP(D927,Table16[[#All],[Player]:[2024 Card Info]],7,FALSE),"")</f>
        <v>5-3</v>
      </c>
      <c r="D927" s="19" t="s">
        <v>1881</v>
      </c>
      <c r="E927" s="27">
        <v>36974</v>
      </c>
      <c r="F927" s="28" t="s">
        <v>200</v>
      </c>
      <c r="G927" s="28" t="s">
        <v>1794</v>
      </c>
      <c r="H927" s="26" t="s">
        <v>177</v>
      </c>
      <c r="I927" s="26" t="s">
        <v>208</v>
      </c>
      <c r="J927"/>
      <c r="K927"/>
      <c r="L927"/>
      <c r="BG927"/>
      <c r="BH927"/>
      <c r="BI927"/>
      <c r="BJ927"/>
      <c r="BK927"/>
      <c r="BL927"/>
      <c r="BM927"/>
      <c r="BN927"/>
      <c r="BO927"/>
      <c r="BP927"/>
      <c r="BQ927"/>
      <c r="BR927"/>
      <c r="BS927"/>
      <c r="BT927"/>
      <c r="BU927"/>
    </row>
    <row r="928" spans="1:73" s="25" customFormat="1" ht="12.75" customHeight="1" x14ac:dyDescent="0.35">
      <c r="A928" s="18" t="s">
        <v>3549</v>
      </c>
      <c r="B928" s="18" t="s">
        <v>3520</v>
      </c>
      <c r="C928" s="143" t="str">
        <f>IF(VLOOKUP(D928,Table16[[#All],[Player]:[2024 Card Info]],7,FALSE)&lt;&gt;"",VLOOKUP(D928,Table16[[#All],[Player]:[2024 Card Info]],7,FALSE),"")</f>
        <v>4-4</v>
      </c>
      <c r="D928" s="19" t="s">
        <v>1885</v>
      </c>
      <c r="E928" s="20">
        <v>34596</v>
      </c>
      <c r="F928" s="19" t="s">
        <v>720</v>
      </c>
      <c r="G928" s="19" t="s">
        <v>303</v>
      </c>
      <c r="H928" s="26" t="s">
        <v>192</v>
      </c>
      <c r="I928" s="26" t="s">
        <v>185</v>
      </c>
      <c r="J928" s="18" t="s">
        <v>234</v>
      </c>
      <c r="K928" s="18" t="s">
        <v>326</v>
      </c>
      <c r="L928" s="18" t="s">
        <v>852</v>
      </c>
      <c r="M928" s="19" t="s">
        <v>855</v>
      </c>
      <c r="N928" s="19" t="s">
        <v>1249</v>
      </c>
      <c r="O928" s="19" t="s">
        <v>325</v>
      </c>
      <c r="P928" s="19" t="s">
        <v>857</v>
      </c>
      <c r="Q928" s="19" t="s">
        <v>1672</v>
      </c>
      <c r="R928" s="19" t="s">
        <v>326</v>
      </c>
      <c r="S928" s="19" t="s">
        <v>183</v>
      </c>
      <c r="T928" s="19" t="s">
        <v>198</v>
      </c>
      <c r="U928" s="19" t="s">
        <v>326</v>
      </c>
      <c r="V928" s="19" t="s">
        <v>208</v>
      </c>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row>
    <row r="929" spans="1:73" s="25" customFormat="1" ht="12.75" customHeight="1" x14ac:dyDescent="0.35">
      <c r="A929" s="18" t="s">
        <v>211</v>
      </c>
      <c r="B929" s="18" t="s">
        <v>325</v>
      </c>
      <c r="C929" s="143" t="str">
        <f>IF(VLOOKUP(D929,Table16[[#All],[Player]:[2024 Card Info]],7,FALSE)&lt;&gt;"",VLOOKUP(D929,Table16[[#All],[Player]:[2024 Card Info]],7,FALSE),"")</f>
        <v>0-4</v>
      </c>
      <c r="D929" s="19" t="s">
        <v>1888</v>
      </c>
      <c r="E929" s="20">
        <v>35759</v>
      </c>
      <c r="F929" s="19" t="s">
        <v>398</v>
      </c>
      <c r="G929" s="19" t="s">
        <v>398</v>
      </c>
      <c r="H929" s="26" t="s">
        <v>211</v>
      </c>
      <c r="I929" s="26" t="s">
        <v>227</v>
      </c>
      <c r="J929" s="18" t="s">
        <v>211</v>
      </c>
      <c r="K929" s="18" t="s">
        <v>96</v>
      </c>
      <c r="L929" s="18" t="s">
        <v>743</v>
      </c>
      <c r="M929" s="19" t="s">
        <v>227</v>
      </c>
      <c r="N929" s="19" t="s">
        <v>211</v>
      </c>
      <c r="O929" s="19" t="s">
        <v>860</v>
      </c>
      <c r="P929" s="19" t="s">
        <v>487</v>
      </c>
      <c r="Q929" s="19" t="s">
        <v>211</v>
      </c>
      <c r="R929" s="19" t="s">
        <v>96</v>
      </c>
      <c r="S929" s="19" t="s">
        <v>208</v>
      </c>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row>
    <row r="930" spans="1:73" x14ac:dyDescent="0.35">
      <c r="A930" t="s">
        <v>205</v>
      </c>
      <c r="B930" t="s">
        <v>143</v>
      </c>
      <c r="C930" s="143" t="str">
        <f>IF(VLOOKUP(D930,Table16[[#All],[Player]:[2024 Card Info]],7,FALSE)&lt;&gt;"",VLOOKUP(D930,Table16[[#All],[Player]:[2024 Card Info]],7,FALSE),"")</f>
        <v>0-3</v>
      </c>
      <c r="D930" t="s">
        <v>3722</v>
      </c>
      <c r="E930" s="40">
        <v>37053</v>
      </c>
      <c r="F930" t="s">
        <v>4019</v>
      </c>
      <c r="G930" s="19" t="s">
        <v>5137</v>
      </c>
      <c r="H930" t="str">
        <f>IF(ISBLANK(VLOOKUP(TRIM(D930),ALL_SOMIFA!$A$1:$V$2737,8,FALSE)),"",IF(ISERROR(VLOOKUP(TRIM(D930),ALL_SOMIFA!$A$1:$V$2737,8,FALSE))," ",VLOOKUP(TRIM(D930),ALL_SOMIFA!$A$1:$V$2737,8,FALSE)))</f>
        <v/>
      </c>
      <c r="I930" t="str">
        <f>IF(ISBLANK(VLOOKUP(TRIM(D930),ALL_SOMIFA!$A$1:$V$2737,9,FALSE)),"",IF(ISERROR(VLOOKUP(TRIM(D930),ALL_SOMIFA!$A$1:$V$2737,9,FALSE))," ",VLOOKUP(TRIM(D930),ALL_SOMIFA!$A$1:$V$2737,9,FALSE)))</f>
        <v/>
      </c>
      <c r="J930" t="str">
        <f>IF(ISBLANK(VLOOKUP(TRIM(D930),ALL_SOMIFA!$A$1:$V$2737,10,FALSE)),"",IF(ISERROR(VLOOKUP(TRIM(D930),ALL_SOMIFA!$A$1:$V$2737,10,FALSE))," ",VLOOKUP(TRIM(D930),ALL_SOMIFA!$A$1:$V$2737,10,FALSE)))</f>
        <v/>
      </c>
      <c r="K930" t="str">
        <f>IF(ISBLANK(VLOOKUP(TRIM(D930),ALL_SOMIFA!$A$1:$V$2737,11,FALSE)),"",IF(ISERROR(VLOOKUP(TRIM(D930),ALL_SOMIFA!$A$1:$V$2737,11,FALSE))," ",VLOOKUP(TRIM(D930),ALL_SOMIFA!$A$1:$V$2737,11,FALSE)))</f>
        <v/>
      </c>
      <c r="L930" t="str">
        <f>IF(ISBLANK(VLOOKUP(TRIM(D930),ALL_SOMIFA!$A$1:$V$2737,12,FALSE)),"",IF(ISERROR(VLOOKUP(TRIM(D930),ALL_SOMIFA!$A$1:$V$2737,12,FALSE))," ",VLOOKUP(TRIM(D930),ALL_SOMIFA!$A$1:$V$2737,12,FALSE)))</f>
        <v/>
      </c>
      <c r="M930" t="str">
        <f>IF(ISBLANK(VLOOKUP(TRIM(D930),ALL_SOMIFA!$A$1:$V$2737,13,FALSE)),"",IF(ISERROR(VLOOKUP(TRIM(D930),ALL_SOMIFA!$A$1:$V$2737,13,FALSE))," ",VLOOKUP(TRIM(D930),ALL_SOMIFA!$A$1:$V$2737,13,FALSE)))</f>
        <v/>
      </c>
      <c r="N930" t="str">
        <f>IF(ISBLANK(VLOOKUP(TRIM(D930),ALL_SOMIFA!$A$1:$V$2737,14,FALSE)),"",IF(ISERROR(VLOOKUP(TRIM(D930),ALL_SOMIFA!$A$1:$V$2737,14,FALSE))," ",VLOOKUP(TRIM(D930),ALL_SOMIFA!$A$1:$V$2737,14,FALSE)))</f>
        <v/>
      </c>
      <c r="O930" t="str">
        <f>IF(ISBLANK(VLOOKUP(TRIM(D930),ALL_SOMIFA!$A$1:$V$2737,15,FALSE)),"",IF(ISERROR(VLOOKUP(TRIM(D930),ALL_SOMIFA!$A$1:$V$2737,15,FALSE))," ",VLOOKUP(TRIM(D930),ALL_SOMIFA!$A$1:$V$2737,15,FALSE)))</f>
        <v/>
      </c>
      <c r="P930" t="str">
        <f>IF(ISBLANK(VLOOKUP(TRIM(D930),ALL_SOMIFA!$A$1:$V$2737,16,FALSE)),"",IF(ISERROR(VLOOKUP(TRIM(D930),ALL_SOMIFA!$A$1:$V$2737,16,FALSE))," ",VLOOKUP(TRIM(D930),ALL_SOMIFA!$A$1:$V$2737,16,FALSE)))</f>
        <v/>
      </c>
      <c r="Q930" t="str">
        <f>IF(ISBLANK(VLOOKUP(TRIM(D930),ALL_SOMIFA!$A$1:$V$2737,17,FALSE)),"",IF(ISERROR(VLOOKUP(TRIM(D930),ALL_SOMIFA!$A$1:$V$2737,17,FALSE))," ",VLOOKUP(TRIM(D930),ALL_SOMIFA!$A$1:$V$2737,17,FALSE)))</f>
        <v/>
      </c>
      <c r="R930" t="str">
        <f>IF(ISBLANK(VLOOKUP(TRIM(D930),ALL_SOMIFA!$A$1:$V$2737,18,FALSE)),"",IF(ISERROR(VLOOKUP(TRIM(D930),ALL_SOMIFA!$A$1:$V$2737,18,FALSE))," ",VLOOKUP(TRIM(D930),ALL_SOMIFA!$A$1:$V$2737,18,FALSE)))</f>
        <v/>
      </c>
      <c r="S930" t="str">
        <f>IF(ISBLANK(VLOOKUP(TRIM(D930),ALL_SOMIFA!$A$1:$V$2737,19,FALSE)),"",IF(ISERROR(VLOOKUP(TRIM(D930),ALL_SOMIFA!$A$1:$V$2737,19,FALSE))," ",VLOOKUP(TRIM(D930),ALL_SOMIFA!$A$1:$V$2737,19,FALSE)))</f>
        <v/>
      </c>
      <c r="T930" t="str">
        <f>IF(ISBLANK(VLOOKUP(TRIM(D930),ALL_SOMIFA!$A$1:$V$2737,20,FALSE)),"",IF(ISERROR(VLOOKUP(TRIM(D930),ALL_SOMIFA!$A$1:$V$2737,20,FALSE))," ",VLOOKUP(TRIM(D930),ALL_SOMIFA!$A$1:$V$2737,20,FALSE)))</f>
        <v/>
      </c>
      <c r="U930" t="str">
        <f>IF(ISBLANK(VLOOKUP(TRIM(D930),ALL_SOMIFA!$A$1:$V$2737,21,FALSE)),"",IF(ISERROR(VLOOKUP(TRIM(D930),ALL_SOMIFA!$A$1:$V$2737,21,FALSE))," ",VLOOKUP(TRIM(D930),ALL_SOMIFA!$A$1:$V$2737,21,FALSE)))</f>
        <v/>
      </c>
      <c r="V930" t="str">
        <f>IF(ISBLANK(VLOOKUP(TRIM(D930),ALL_SOMIFA!$A$1:$V$2737,22,FALSE)),"",IF(ISERROR(VLOOKUP(TRIM(D930),ALL_SOMIFA!$A$1:$V$2737,22,FALSE))," ",VLOOKUP(TRIM(D930),ALL_SOMIFA!$A$1:$V$2737,22,FALSE)))</f>
        <v/>
      </c>
    </row>
    <row r="931" spans="1:73" s="25" customFormat="1" x14ac:dyDescent="0.35">
      <c r="A931" s="31" t="s">
        <v>2299</v>
      </c>
      <c r="B931" s="32" t="s">
        <v>143</v>
      </c>
      <c r="C931" s="144" t="str">
        <f>IF(VLOOKUP(D931,Table16[[#All],[Player]:[2024 Card Info]],7,FALSE)&lt;&gt;"",VLOOKUP(D931,Table16[[#All],[Player]:[2024 Card Info]],7,FALSE),"")</f>
        <v>0-0/0-0</v>
      </c>
      <c r="D931" s="19" t="s">
        <v>1889</v>
      </c>
      <c r="E931" s="27">
        <v>36801</v>
      </c>
      <c r="F931" s="28" t="s">
        <v>88</v>
      </c>
      <c r="G931" s="28" t="s">
        <v>320</v>
      </c>
      <c r="H931" s="26" t="s">
        <v>744</v>
      </c>
      <c r="I931" s="26" t="s">
        <v>231</v>
      </c>
      <c r="J931" s="33"/>
      <c r="K931" s="33"/>
      <c r="L931" s="33"/>
      <c r="BG931"/>
      <c r="BH931"/>
      <c r="BI931"/>
      <c r="BJ931"/>
      <c r="BK931"/>
      <c r="BL931"/>
      <c r="BM931"/>
      <c r="BN931"/>
      <c r="BO931"/>
      <c r="BP931"/>
      <c r="BQ931"/>
      <c r="BR931"/>
      <c r="BS931"/>
      <c r="BT931"/>
      <c r="BU931"/>
    </row>
    <row r="932" spans="1:73" x14ac:dyDescent="0.35">
      <c r="A932" t="s">
        <v>984</v>
      </c>
      <c r="B932" t="s">
        <v>116</v>
      </c>
      <c r="C932" s="144" t="str">
        <f>IF(VLOOKUP(D932,Table16[[#All],[Player]:[2024 Card Info]],7,FALSE)&lt;&gt;"",VLOOKUP(D932,Table16[[#All],[Player]:[2024 Card Info]],7,FALSE),"")</f>
        <v>0-0/0-0</v>
      </c>
      <c r="D932" t="s">
        <v>3765</v>
      </c>
      <c r="E932" s="40">
        <v>35796</v>
      </c>
      <c r="F932" t="s">
        <v>3949</v>
      </c>
      <c r="G932" s="19" t="s">
        <v>5377</v>
      </c>
      <c r="H932" t="str">
        <f>IF(ISBLANK(VLOOKUP(TRIM(D932),ALL_SOMIFA!$A$1:$V$2737,8,FALSE)),"",IF(ISERROR(VLOOKUP(TRIM(D932),ALL_SOMIFA!$A$1:$V$2737,8,FALSE))," ",VLOOKUP(TRIM(D932),ALL_SOMIFA!$A$1:$V$2737,8,FALSE)))</f>
        <v/>
      </c>
      <c r="I932" t="str">
        <f>IF(ISBLANK(VLOOKUP(TRIM(D932),ALL_SOMIFA!$A$1:$V$2737,9,FALSE)),"",IF(ISERROR(VLOOKUP(TRIM(D932),ALL_SOMIFA!$A$1:$V$2737,9,FALSE))," ",VLOOKUP(TRIM(D932),ALL_SOMIFA!$A$1:$V$2737,9,FALSE)))</f>
        <v/>
      </c>
      <c r="J932" t="str">
        <f>IF(ISBLANK(VLOOKUP(TRIM(D932),ALL_SOMIFA!$A$1:$V$2737,10,FALSE)),"",IF(ISERROR(VLOOKUP(TRIM(D932),ALL_SOMIFA!$A$1:$V$2737,10,FALSE))," ",VLOOKUP(TRIM(D932),ALL_SOMIFA!$A$1:$V$2737,10,FALSE)))</f>
        <v/>
      </c>
      <c r="K932" t="str">
        <f>IF(ISBLANK(VLOOKUP(TRIM(D932),ALL_SOMIFA!$A$1:$V$2737,11,FALSE)),"",IF(ISERROR(VLOOKUP(TRIM(D932),ALL_SOMIFA!$A$1:$V$2737,11,FALSE))," ",VLOOKUP(TRIM(D932),ALL_SOMIFA!$A$1:$V$2737,11,FALSE)))</f>
        <v/>
      </c>
      <c r="L932" t="str">
        <f>IF(ISBLANK(VLOOKUP(TRIM(D932),ALL_SOMIFA!$A$1:$V$2737,12,FALSE)),"",IF(ISERROR(VLOOKUP(TRIM(D932),ALL_SOMIFA!$A$1:$V$2737,12,FALSE))," ",VLOOKUP(TRIM(D932),ALL_SOMIFA!$A$1:$V$2737,12,FALSE)))</f>
        <v/>
      </c>
      <c r="M932" t="str">
        <f>IF(ISBLANK(VLOOKUP(TRIM(D932),ALL_SOMIFA!$A$1:$V$2737,13,FALSE)),"",IF(ISERROR(VLOOKUP(TRIM(D932),ALL_SOMIFA!$A$1:$V$2737,13,FALSE))," ",VLOOKUP(TRIM(D932),ALL_SOMIFA!$A$1:$V$2737,13,FALSE)))</f>
        <v/>
      </c>
      <c r="N932" t="str">
        <f>IF(ISBLANK(VLOOKUP(TRIM(D932),ALL_SOMIFA!$A$1:$V$2737,14,FALSE)),"",IF(ISERROR(VLOOKUP(TRIM(D932),ALL_SOMIFA!$A$1:$V$2737,14,FALSE))," ",VLOOKUP(TRIM(D932),ALL_SOMIFA!$A$1:$V$2737,14,FALSE)))</f>
        <v/>
      </c>
      <c r="O932" t="str">
        <f>IF(ISBLANK(VLOOKUP(TRIM(D932),ALL_SOMIFA!$A$1:$V$2737,15,FALSE)),"",IF(ISERROR(VLOOKUP(TRIM(D932),ALL_SOMIFA!$A$1:$V$2737,15,FALSE))," ",VLOOKUP(TRIM(D932),ALL_SOMIFA!$A$1:$V$2737,15,FALSE)))</f>
        <v/>
      </c>
      <c r="P932" t="str">
        <f>IF(ISBLANK(VLOOKUP(TRIM(D932),ALL_SOMIFA!$A$1:$V$2737,16,FALSE)),"",IF(ISERROR(VLOOKUP(TRIM(D932),ALL_SOMIFA!$A$1:$V$2737,16,FALSE))," ",VLOOKUP(TRIM(D932),ALL_SOMIFA!$A$1:$V$2737,16,FALSE)))</f>
        <v/>
      </c>
      <c r="Q932" t="str">
        <f>IF(ISBLANK(VLOOKUP(TRIM(D932),ALL_SOMIFA!$A$1:$V$2737,17,FALSE)),"",IF(ISERROR(VLOOKUP(TRIM(D932),ALL_SOMIFA!$A$1:$V$2737,17,FALSE))," ",VLOOKUP(TRIM(D932),ALL_SOMIFA!$A$1:$V$2737,17,FALSE)))</f>
        <v/>
      </c>
      <c r="R932" t="str">
        <f>IF(ISBLANK(VLOOKUP(TRIM(D932),ALL_SOMIFA!$A$1:$V$2737,18,FALSE)),"",IF(ISERROR(VLOOKUP(TRIM(D932),ALL_SOMIFA!$A$1:$V$2737,18,FALSE))," ",VLOOKUP(TRIM(D932),ALL_SOMIFA!$A$1:$V$2737,18,FALSE)))</f>
        <v/>
      </c>
      <c r="S932" t="str">
        <f>IF(ISBLANK(VLOOKUP(TRIM(D932),ALL_SOMIFA!$A$1:$V$2737,19,FALSE)),"",IF(ISERROR(VLOOKUP(TRIM(D932),ALL_SOMIFA!$A$1:$V$2737,19,FALSE))," ",VLOOKUP(TRIM(D932),ALL_SOMIFA!$A$1:$V$2737,19,FALSE)))</f>
        <v/>
      </c>
      <c r="T932" t="str">
        <f>IF(ISBLANK(VLOOKUP(TRIM(D932),ALL_SOMIFA!$A$1:$V$2737,20,FALSE)),"",IF(ISERROR(VLOOKUP(TRIM(D932),ALL_SOMIFA!$A$1:$V$2737,20,FALSE))," ",VLOOKUP(TRIM(D932),ALL_SOMIFA!$A$1:$V$2737,20,FALSE)))</f>
        <v/>
      </c>
      <c r="U932" t="str">
        <f>IF(ISBLANK(VLOOKUP(TRIM(D932),ALL_SOMIFA!$A$1:$V$2737,21,FALSE)),"",IF(ISERROR(VLOOKUP(TRIM(D932),ALL_SOMIFA!$A$1:$V$2737,21,FALSE))," ",VLOOKUP(TRIM(D932),ALL_SOMIFA!$A$1:$V$2737,21,FALSE)))</f>
        <v/>
      </c>
      <c r="V932" t="str">
        <f>IF(ISBLANK(VLOOKUP(TRIM(D932),ALL_SOMIFA!$A$1:$V$2737,22,FALSE)),"",IF(ISERROR(VLOOKUP(TRIM(D932),ALL_SOMIFA!$A$1:$V$2737,22,FALSE))," ",VLOOKUP(TRIM(D932),ALL_SOMIFA!$A$1:$V$2737,22,FALSE)))</f>
        <v/>
      </c>
    </row>
    <row r="933" spans="1:73" x14ac:dyDescent="0.35">
      <c r="A933" s="18"/>
      <c r="B933" s="18"/>
      <c r="C933" s="143"/>
      <c r="D933" s="19"/>
      <c r="E933" s="20"/>
      <c r="F933" s="19"/>
      <c r="G933" s="19"/>
      <c r="H933" t="s">
        <v>491</v>
      </c>
      <c r="I933" t="s">
        <v>4284</v>
      </c>
      <c r="J933" s="18"/>
      <c r="K933" s="18"/>
      <c r="L933" s="18"/>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row>
    <row r="934" spans="1:73" x14ac:dyDescent="0.35">
      <c r="A934" s="18" t="s">
        <v>205</v>
      </c>
      <c r="B934" s="18" t="s">
        <v>500</v>
      </c>
      <c r="C934" s="143" t="str">
        <f>IF(VLOOKUP(D934,Table16[[#All],[Player]:[2024 Card Info]],7,FALSE)&lt;&gt;"",VLOOKUP(D934,Table16[[#All],[Player]:[2024 Card Info]],7,FALSE),"")</f>
        <v>5-8</v>
      </c>
      <c r="D934" s="19" t="s">
        <v>1890</v>
      </c>
      <c r="E934" s="20">
        <v>34410</v>
      </c>
      <c r="F934" s="19" t="s">
        <v>1891</v>
      </c>
      <c r="G934" s="19" t="s">
        <v>1110</v>
      </c>
      <c r="H934" s="26" t="s">
        <v>2897</v>
      </c>
      <c r="I934" s="26" t="s">
        <v>1170</v>
      </c>
      <c r="J934" s="18" t="s">
        <v>491</v>
      </c>
      <c r="K934" s="18" t="s">
        <v>172</v>
      </c>
      <c r="L934" s="18" t="s">
        <v>1145</v>
      </c>
      <c r="M934" s="19" t="s">
        <v>1141</v>
      </c>
      <c r="N934" s="19" t="s">
        <v>205</v>
      </c>
      <c r="O934" s="19" t="s">
        <v>500</v>
      </c>
      <c r="P934" s="19" t="s">
        <v>1892</v>
      </c>
      <c r="Q934" s="19" t="s">
        <v>284</v>
      </c>
      <c r="R934" s="19" t="s">
        <v>252</v>
      </c>
      <c r="S934" s="19" t="s">
        <v>596</v>
      </c>
      <c r="T934" s="19" t="s">
        <v>284</v>
      </c>
      <c r="U934" s="19" t="s">
        <v>252</v>
      </c>
      <c r="V934" s="19" t="s">
        <v>595</v>
      </c>
      <c r="W934" s="19" t="s">
        <v>284</v>
      </c>
      <c r="X934" s="19" t="s">
        <v>252</v>
      </c>
      <c r="Y934" s="19" t="s">
        <v>191</v>
      </c>
      <c r="Z934" s="19" t="s">
        <v>253</v>
      </c>
      <c r="AA934" s="19" t="s">
        <v>252</v>
      </c>
      <c r="AB934" s="19" t="s">
        <v>178</v>
      </c>
      <c r="AC934" s="19">
        <v>0</v>
      </c>
      <c r="AD934" s="19">
        <v>0</v>
      </c>
      <c r="AE934" s="19">
        <v>0</v>
      </c>
      <c r="AF934" s="19">
        <v>0</v>
      </c>
      <c r="AG934" s="19">
        <v>0</v>
      </c>
      <c r="AH934" s="19">
        <v>0</v>
      </c>
      <c r="AI934" s="19">
        <v>0</v>
      </c>
      <c r="AJ934" s="19">
        <v>0</v>
      </c>
      <c r="AK934" s="19">
        <v>0</v>
      </c>
      <c r="AL934" s="19">
        <v>0</v>
      </c>
      <c r="AM934" s="19">
        <v>0</v>
      </c>
      <c r="AN934" s="19">
        <v>0</v>
      </c>
      <c r="AO934" s="19">
        <v>0</v>
      </c>
      <c r="AP934" s="19">
        <v>0</v>
      </c>
      <c r="AQ934" s="19">
        <v>0</v>
      </c>
      <c r="AR934" s="19">
        <v>0</v>
      </c>
      <c r="AS934" s="19">
        <v>0</v>
      </c>
      <c r="AT934" s="19">
        <v>0</v>
      </c>
      <c r="AU934" s="19"/>
      <c r="AV934" s="19"/>
      <c r="AW934" s="19"/>
      <c r="AX934" s="19"/>
      <c r="AY934" s="19"/>
      <c r="AZ934" s="19"/>
      <c r="BA934" s="19"/>
      <c r="BB934" s="19"/>
      <c r="BC934" s="19"/>
      <c r="BD934" s="19"/>
      <c r="BE934" s="19"/>
      <c r="BF934" s="19"/>
    </row>
    <row r="935" spans="1:73" x14ac:dyDescent="0.35">
      <c r="A935" s="18" t="s">
        <v>253</v>
      </c>
      <c r="B935" s="18" t="s">
        <v>271</v>
      </c>
      <c r="C935" s="143" t="str">
        <f>IF(VLOOKUP(D935,Table16[[#All],[Player]:[2024 Card Info]],7,FALSE)&lt;&gt;"",VLOOKUP(D935,Table16[[#All],[Player]:[2024 Card Info]],7,FALSE),"")</f>
        <v>5-7</v>
      </c>
      <c r="D935" s="19" t="s">
        <v>1904</v>
      </c>
      <c r="E935" s="20">
        <v>34607</v>
      </c>
      <c r="F935" s="19" t="s">
        <v>249</v>
      </c>
      <c r="G935" s="19" t="s">
        <v>405</v>
      </c>
      <c r="H935" s="26" t="s">
        <v>253</v>
      </c>
      <c r="I935" s="26" t="s">
        <v>254</v>
      </c>
      <c r="J935" s="18" t="s">
        <v>273</v>
      </c>
      <c r="K935" s="18" t="s">
        <v>268</v>
      </c>
      <c r="L935" s="18" t="s">
        <v>743</v>
      </c>
      <c r="M935" s="19" t="s">
        <v>477</v>
      </c>
      <c r="N935" s="19" t="s">
        <v>270</v>
      </c>
      <c r="O935" s="19" t="s">
        <v>116</v>
      </c>
      <c r="P935" s="19" t="s">
        <v>225</v>
      </c>
      <c r="Q935" s="19" t="s">
        <v>273</v>
      </c>
      <c r="R935" s="19" t="s">
        <v>116</v>
      </c>
      <c r="S935" s="19" t="s">
        <v>477</v>
      </c>
      <c r="T935" s="19" t="s">
        <v>273</v>
      </c>
      <c r="U935" s="19" t="s">
        <v>116</v>
      </c>
      <c r="V935" s="19" t="s">
        <v>484</v>
      </c>
      <c r="W935" s="19" t="s">
        <v>758</v>
      </c>
      <c r="X935" s="19" t="s">
        <v>116</v>
      </c>
      <c r="Y935" s="19" t="s">
        <v>1905</v>
      </c>
      <c r="Z935" s="19"/>
      <c r="AA935" s="19"/>
      <c r="AB935" s="19"/>
      <c r="AC935" s="19">
        <v>0</v>
      </c>
      <c r="AD935" s="19">
        <v>0</v>
      </c>
      <c r="AE935" s="19">
        <v>0</v>
      </c>
      <c r="AF935" s="19"/>
      <c r="AG935" s="19"/>
      <c r="AH935" s="19"/>
      <c r="AI935" s="19"/>
      <c r="AJ935" s="19"/>
      <c r="AK935" s="19"/>
      <c r="AL935" s="19">
        <v>0</v>
      </c>
      <c r="AM935" s="19">
        <v>0</v>
      </c>
      <c r="AN935" s="19">
        <v>0</v>
      </c>
      <c r="AO935" s="19">
        <v>0</v>
      </c>
      <c r="AP935" s="19">
        <v>0</v>
      </c>
      <c r="AQ935" s="19">
        <v>0</v>
      </c>
      <c r="AR935" s="19">
        <v>0</v>
      </c>
      <c r="AS935" s="19">
        <v>0</v>
      </c>
      <c r="AT935" s="19">
        <v>0</v>
      </c>
      <c r="AU935" s="19"/>
      <c r="AV935" s="19"/>
      <c r="AW935" s="19"/>
      <c r="AX935" s="19"/>
      <c r="AY935" s="19"/>
      <c r="AZ935" s="19"/>
      <c r="BA935" s="19"/>
      <c r="BB935" s="19"/>
      <c r="BC935" s="19"/>
      <c r="BD935" s="19"/>
      <c r="BE935" s="19"/>
      <c r="BF935" s="19"/>
    </row>
    <row r="936" spans="1:73" x14ac:dyDescent="0.35">
      <c r="A936" s="18" t="s">
        <v>253</v>
      </c>
      <c r="B936" s="18" t="s">
        <v>452</v>
      </c>
      <c r="C936" s="143" t="str">
        <f>IF(VLOOKUP(D936,Table16[[#All],[Player]:[2024 Card Info]],7,FALSE)&lt;&gt;"",VLOOKUP(D936,Table16[[#All],[Player]:[2024 Card Info]],7,FALSE),"")</f>
        <v>5-5</v>
      </c>
      <c r="D936" s="19" t="s">
        <v>1900</v>
      </c>
      <c r="E936" s="20">
        <v>35639</v>
      </c>
      <c r="F936" s="19" t="s">
        <v>1901</v>
      </c>
      <c r="G936" s="19" t="s">
        <v>233</v>
      </c>
      <c r="H936" s="26" t="s">
        <v>242</v>
      </c>
      <c r="I936" s="26" t="s">
        <v>201</v>
      </c>
      <c r="J936" s="18" t="s">
        <v>242</v>
      </c>
      <c r="K936" s="18" t="s">
        <v>268</v>
      </c>
      <c r="L936" s="18" t="s">
        <v>207</v>
      </c>
      <c r="M936" s="19" t="s">
        <v>1141</v>
      </c>
      <c r="N936" s="19" t="s">
        <v>253</v>
      </c>
      <c r="O936" s="19" t="s">
        <v>452</v>
      </c>
      <c r="P936" s="19" t="s">
        <v>760</v>
      </c>
      <c r="Q936" s="19" t="s">
        <v>242</v>
      </c>
      <c r="R936" s="19" t="s">
        <v>268</v>
      </c>
      <c r="S936" s="19" t="s">
        <v>216</v>
      </c>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row>
    <row r="937" spans="1:73" x14ac:dyDescent="0.35">
      <c r="A937" s="18" t="s">
        <v>211</v>
      </c>
      <c r="B937" s="18" t="s">
        <v>3525</v>
      </c>
      <c r="C937" s="143" t="str">
        <f>IF(VLOOKUP(D937,Table16[[#All],[Player]:[2024 Card Info]],7,FALSE)&lt;&gt;"",VLOOKUP(D937,Table16[[#All],[Player]:[2024 Card Info]],7,FALSE),"")</f>
        <v>5-4</v>
      </c>
      <c r="D937" s="19" t="s">
        <v>1902</v>
      </c>
      <c r="E937" s="20">
        <v>35175</v>
      </c>
      <c r="F937" s="28" t="s">
        <v>140</v>
      </c>
      <c r="G937" s="28" t="s">
        <v>425</v>
      </c>
      <c r="H937" s="26" t="s">
        <v>491</v>
      </c>
      <c r="I937" s="26" t="s">
        <v>201</v>
      </c>
      <c r="J937" s="18" t="s">
        <v>242</v>
      </c>
      <c r="K937" s="18" t="s">
        <v>123</v>
      </c>
      <c r="L937" s="18" t="s">
        <v>208</v>
      </c>
      <c r="M937" s="19" t="s">
        <v>201</v>
      </c>
      <c r="N937" s="19" t="s">
        <v>250</v>
      </c>
      <c r="O937" s="28" t="s">
        <v>206</v>
      </c>
      <c r="P937" s="28" t="s">
        <v>185</v>
      </c>
      <c r="Q937" s="19" t="s">
        <v>258</v>
      </c>
      <c r="R937" s="28" t="s">
        <v>206</v>
      </c>
      <c r="S937" s="28" t="s">
        <v>185</v>
      </c>
      <c r="T937" s="19" t="s">
        <v>610</v>
      </c>
      <c r="U937" s="28" t="s">
        <v>206</v>
      </c>
      <c r="V937" s="28" t="s">
        <v>1903</v>
      </c>
      <c r="W937" s="19"/>
      <c r="X937" s="28"/>
      <c r="Y937" s="28"/>
      <c r="Z937" s="19"/>
      <c r="AA937" s="28"/>
      <c r="AB937" s="28"/>
      <c r="AC937" s="19"/>
      <c r="AD937" s="28"/>
      <c r="AE937" s="28"/>
      <c r="AF937" s="19"/>
      <c r="AG937" s="28"/>
      <c r="AH937" s="28"/>
      <c r="AI937" s="19"/>
      <c r="AJ937" s="28"/>
      <c r="AK937" s="28"/>
      <c r="AL937" s="19"/>
      <c r="AM937" s="28"/>
      <c r="AN937" s="28"/>
      <c r="AO937" s="19"/>
      <c r="AP937" s="28"/>
      <c r="AQ937" s="28"/>
      <c r="AR937" s="19"/>
      <c r="AS937" s="28"/>
      <c r="AT937" s="28"/>
      <c r="AU937" s="19"/>
      <c r="AV937" s="28"/>
      <c r="AW937" s="28"/>
      <c r="AX937" s="19"/>
      <c r="AY937" s="28"/>
      <c r="AZ937" s="28"/>
      <c r="BA937" s="19"/>
      <c r="BB937" s="28"/>
      <c r="BC937" s="28"/>
      <c r="BD937" s="19"/>
      <c r="BE937" s="28"/>
      <c r="BF937" s="28"/>
    </row>
    <row r="938" spans="1:73" x14ac:dyDescent="0.35">
      <c r="A938" s="18" t="s">
        <v>211</v>
      </c>
      <c r="B938" s="18" t="s">
        <v>3527</v>
      </c>
      <c r="C938" s="143" t="str">
        <f>IF(VLOOKUP(D938,Table16[[#All],[Player]:[2024 Card Info]],7,FALSE)&lt;&gt;"",VLOOKUP(D938,Table16[[#All],[Player]:[2024 Card Info]],7,FALSE),"")</f>
        <v>5-3</v>
      </c>
      <c r="D938" s="19" t="s">
        <v>1906</v>
      </c>
      <c r="E938" s="20">
        <v>33461</v>
      </c>
      <c r="F938" s="19" t="s">
        <v>1499</v>
      </c>
      <c r="G938" s="19" t="s">
        <v>1907</v>
      </c>
      <c r="H938" s="26" t="s">
        <v>253</v>
      </c>
      <c r="I938" s="26" t="s">
        <v>228</v>
      </c>
      <c r="J938" s="18" t="s">
        <v>253</v>
      </c>
      <c r="K938" s="18" t="s">
        <v>259</v>
      </c>
      <c r="L938" s="18" t="s">
        <v>576</v>
      </c>
      <c r="M938" s="19" t="s">
        <v>178</v>
      </c>
      <c r="N938" s="19" t="s">
        <v>253</v>
      </c>
      <c r="O938" s="19" t="s">
        <v>116</v>
      </c>
      <c r="P938" s="19" t="s">
        <v>760</v>
      </c>
      <c r="Q938" s="19" t="s">
        <v>253</v>
      </c>
      <c r="R938" s="19" t="s">
        <v>116</v>
      </c>
      <c r="S938" s="19" t="s">
        <v>761</v>
      </c>
      <c r="T938" s="19" t="s">
        <v>258</v>
      </c>
      <c r="U938" s="19" t="s">
        <v>116</v>
      </c>
      <c r="V938" s="19" t="s">
        <v>185</v>
      </c>
      <c r="W938" s="19" t="s">
        <v>273</v>
      </c>
      <c r="X938" s="19" t="s">
        <v>116</v>
      </c>
      <c r="Y938" s="19" t="s">
        <v>761</v>
      </c>
      <c r="Z938" s="19"/>
      <c r="AA938" s="19"/>
      <c r="AB938" s="19"/>
      <c r="AC938" s="19" t="s">
        <v>273</v>
      </c>
      <c r="AD938" s="19" t="s">
        <v>275</v>
      </c>
      <c r="AE938" s="19" t="s">
        <v>484</v>
      </c>
      <c r="AF938" s="19" t="s">
        <v>273</v>
      </c>
      <c r="AG938" s="19" t="s">
        <v>275</v>
      </c>
      <c r="AH938" s="19" t="s">
        <v>484</v>
      </c>
      <c r="AI938" s="19">
        <v>0</v>
      </c>
      <c r="AJ938" s="19">
        <v>0</v>
      </c>
      <c r="AK938" s="19">
        <v>0</v>
      </c>
      <c r="AL938" s="19">
        <v>0</v>
      </c>
      <c r="AM938" s="19">
        <v>0</v>
      </c>
      <c r="AN938" s="19">
        <v>0</v>
      </c>
      <c r="AO938" s="19">
        <v>0</v>
      </c>
      <c r="AP938" s="19">
        <v>0</v>
      </c>
      <c r="AQ938" s="19">
        <v>0</v>
      </c>
      <c r="AR938" s="19">
        <v>0</v>
      </c>
      <c r="AS938" s="19">
        <v>0</v>
      </c>
      <c r="AT938" s="19">
        <v>0</v>
      </c>
      <c r="AU938" s="19"/>
      <c r="AV938" s="19"/>
      <c r="AW938" s="19"/>
      <c r="AX938" s="19"/>
      <c r="AY938" s="19"/>
      <c r="AZ938" s="19"/>
      <c r="BA938" s="19"/>
      <c r="BB938" s="19"/>
      <c r="BC938" s="19"/>
      <c r="BD938" s="19"/>
      <c r="BE938" s="19"/>
      <c r="BF938" s="19"/>
      <c r="BG938" s="25"/>
      <c r="BH938" s="25"/>
      <c r="BI938" s="25"/>
      <c r="BJ938" s="25"/>
      <c r="BK938" s="25"/>
      <c r="BL938" s="25"/>
      <c r="BM938" s="25"/>
      <c r="BN938" s="25"/>
      <c r="BO938" s="25"/>
      <c r="BP938" s="25"/>
      <c r="BQ938" s="25"/>
      <c r="BR938" s="25"/>
      <c r="BS938" s="25"/>
      <c r="BT938" s="25"/>
      <c r="BU938" s="25"/>
    </row>
    <row r="939" spans="1:73" x14ac:dyDescent="0.35">
      <c r="A939" s="18" t="s">
        <v>253</v>
      </c>
      <c r="B939" s="18" t="s">
        <v>325</v>
      </c>
      <c r="C939" s="143" t="str">
        <f>IF(VLOOKUP(D939,Table16[[#All],[Player]:[2024 Card Info]],7,FALSE)&lt;&gt;"",VLOOKUP(D939,Table16[[#All],[Player]:[2024 Card Info]],7,FALSE),"")</f>
        <v>4-5</v>
      </c>
      <c r="D939" s="19" t="s">
        <v>1899</v>
      </c>
      <c r="E939" s="20">
        <v>35765</v>
      </c>
      <c r="F939" s="26" t="s">
        <v>965</v>
      </c>
      <c r="G939" s="30" t="s">
        <v>218</v>
      </c>
      <c r="H939" s="26" t="s">
        <v>251</v>
      </c>
      <c r="I939" s="26" t="s">
        <v>604</v>
      </c>
      <c r="J939" s="18" t="s">
        <v>273</v>
      </c>
      <c r="K939" s="18" t="s">
        <v>326</v>
      </c>
      <c r="L939" s="18" t="s">
        <v>260</v>
      </c>
      <c r="M939" s="19" t="s">
        <v>477</v>
      </c>
      <c r="N939" s="19" t="s">
        <v>273</v>
      </c>
      <c r="O939" s="19" t="s">
        <v>326</v>
      </c>
      <c r="P939" s="30" t="s">
        <v>477</v>
      </c>
      <c r="Q939" s="19"/>
      <c r="R939" s="19"/>
      <c r="S939" s="30"/>
      <c r="T939" s="19"/>
      <c r="U939" s="19"/>
      <c r="V939" s="30"/>
      <c r="W939" s="19"/>
      <c r="X939" s="19"/>
      <c r="Y939" s="30"/>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row>
    <row r="940" spans="1:73" s="25" customFormat="1" x14ac:dyDescent="0.35">
      <c r="A940" s="18" t="s">
        <v>211</v>
      </c>
      <c r="B940" s="18" t="s">
        <v>318</v>
      </c>
      <c r="C940" s="143" t="str">
        <f>IF(VLOOKUP(D940,Table16[[#All],[Player]:[2024 Card Info]],7,FALSE)&lt;&gt;"",VLOOKUP(D940,Table16[[#All],[Player]:[2024 Card Info]],7,FALSE),"")</f>
        <v>4-0</v>
      </c>
      <c r="D940" t="s">
        <v>1910</v>
      </c>
      <c r="E940" s="35">
        <v>35757</v>
      </c>
      <c r="F940" s="36" t="s">
        <v>130</v>
      </c>
      <c r="G940" s="36" t="s">
        <v>316</v>
      </c>
      <c r="H940" s="26" t="s">
        <v>491</v>
      </c>
      <c r="I940" s="26" t="s">
        <v>477</v>
      </c>
      <c r="J940" s="18" t="s">
        <v>284</v>
      </c>
      <c r="K940" s="18" t="s">
        <v>460</v>
      </c>
      <c r="L940" s="18" t="s">
        <v>264</v>
      </c>
      <c r="M940" s="19" t="s">
        <v>484</v>
      </c>
      <c r="N940" s="19" t="s">
        <v>220</v>
      </c>
      <c r="O940" s="19" t="s">
        <v>460</v>
      </c>
      <c r="P940" s="37" t="str">
        <f>IF(ISERROR(VLOOKUP(TRIM(D940),#REF!,8,FALSE())),"",VLOOKUP(TRIM(D940),#REF!,8,FALSE()))</f>
        <v/>
      </c>
      <c r="BG940"/>
      <c r="BH940"/>
      <c r="BI940"/>
      <c r="BJ940"/>
      <c r="BK940"/>
      <c r="BL940"/>
      <c r="BM940"/>
      <c r="BN940"/>
      <c r="BO940"/>
      <c r="BP940"/>
      <c r="BQ940"/>
      <c r="BR940"/>
      <c r="BS940"/>
      <c r="BT940"/>
      <c r="BU940"/>
    </row>
    <row r="941" spans="1:73" s="25" customFormat="1" x14ac:dyDescent="0.35">
      <c r="A941" s="18" t="s">
        <v>220</v>
      </c>
      <c r="B941" s="18" t="s">
        <v>325</v>
      </c>
      <c r="C941" s="143" t="str">
        <f>IF(VLOOKUP(D941,Table16[[#All],[Player]:[2024 Card Info]],7,FALSE)&lt;&gt;"",VLOOKUP(D941,Table16[[#All],[Player]:[2024 Card Info]],7,FALSE),"")</f>
        <v>0-0</v>
      </c>
      <c r="D941" s="19" t="s">
        <v>1908</v>
      </c>
      <c r="E941" s="20">
        <v>35194</v>
      </c>
      <c r="F941" s="19" t="s">
        <v>140</v>
      </c>
      <c r="G941" s="19" t="s">
        <v>303</v>
      </c>
      <c r="H941" s="26" t="s">
        <v>284</v>
      </c>
      <c r="I941" s="26" t="s">
        <v>185</v>
      </c>
      <c r="J941" s="18" t="s">
        <v>284</v>
      </c>
      <c r="K941" s="18" t="s">
        <v>326</v>
      </c>
      <c r="L941" s="18" t="s">
        <v>168</v>
      </c>
      <c r="M941" s="19" t="s">
        <v>477</v>
      </c>
      <c r="N941" s="19" t="s">
        <v>211</v>
      </c>
      <c r="O941" s="19" t="s">
        <v>325</v>
      </c>
      <c r="P941" s="19" t="s">
        <v>1756</v>
      </c>
      <c r="Q941" s="19" t="s">
        <v>284</v>
      </c>
      <c r="R941" s="19" t="s">
        <v>326</v>
      </c>
      <c r="S941" s="19" t="s">
        <v>185</v>
      </c>
      <c r="T941" s="19" t="s">
        <v>243</v>
      </c>
      <c r="U941" s="19" t="s">
        <v>326</v>
      </c>
      <c r="V941" s="19" t="s">
        <v>168</v>
      </c>
      <c r="W941" s="19">
        <v>0</v>
      </c>
      <c r="X941" s="19">
        <v>0</v>
      </c>
      <c r="Y941" s="19">
        <v>0</v>
      </c>
      <c r="Z941" s="19"/>
      <c r="AA941" s="19"/>
      <c r="AB941" s="19"/>
      <c r="AC941" s="19">
        <v>0</v>
      </c>
      <c r="AD941" s="19">
        <v>0</v>
      </c>
      <c r="AE941" s="19">
        <v>0</v>
      </c>
      <c r="AF941" s="19">
        <v>0</v>
      </c>
      <c r="AG941" s="19">
        <v>0</v>
      </c>
      <c r="AH941" s="19">
        <v>0</v>
      </c>
      <c r="AI941" s="19">
        <v>0</v>
      </c>
      <c r="AJ941" s="19">
        <v>0</v>
      </c>
      <c r="AK941" s="19">
        <v>0</v>
      </c>
      <c r="AL941" s="19">
        <v>0</v>
      </c>
      <c r="AM941" s="19">
        <v>0</v>
      </c>
      <c r="AN941" s="19">
        <v>0</v>
      </c>
      <c r="AO941" s="19">
        <v>0</v>
      </c>
      <c r="AP941" s="19">
        <v>0</v>
      </c>
      <c r="AQ941" s="19">
        <v>0</v>
      </c>
      <c r="AR941" s="19">
        <v>0</v>
      </c>
      <c r="AS941" s="19">
        <v>0</v>
      </c>
      <c r="AT941" s="19">
        <v>0</v>
      </c>
      <c r="AU941" s="19"/>
      <c r="AV941" s="19"/>
      <c r="AW941" s="19"/>
      <c r="AX941" s="19"/>
      <c r="AY941" s="19"/>
      <c r="AZ941" s="19"/>
      <c r="BA941" s="19"/>
      <c r="BB941" s="19"/>
      <c r="BC941" s="19"/>
      <c r="BD941" s="19"/>
      <c r="BE941" s="19"/>
      <c r="BF941" s="19"/>
    </row>
    <row r="942" spans="1:73" x14ac:dyDescent="0.35">
      <c r="A942" t="s">
        <v>1395</v>
      </c>
      <c r="B942" t="s">
        <v>1124</v>
      </c>
      <c r="C942" s="143" t="str">
        <f>IF(VLOOKUP(D942,Table16[[#All],[Player]:[2024 Card Info]],7,FALSE)&lt;&gt;"",VLOOKUP(D942,Table16[[#All],[Player]:[2024 Card Info]],7,FALSE),"")</f>
        <v>0/0-0</v>
      </c>
      <c r="D942" t="s">
        <v>3694</v>
      </c>
      <c r="E942" s="40">
        <v>37177</v>
      </c>
      <c r="F942" t="s">
        <v>4091</v>
      </c>
      <c r="G942" s="19" t="s">
        <v>5138</v>
      </c>
      <c r="H942" t="str">
        <f>IF(ISBLANK(VLOOKUP(TRIM(D942),ALL_SOMIFA!$A$1:$V$2737,8,FALSE)),"",IF(ISERROR(VLOOKUP(TRIM(D942),ALL_SOMIFA!$A$1:$V$2737,8,FALSE))," ",VLOOKUP(TRIM(D942),ALL_SOMIFA!$A$1:$V$2737,8,FALSE)))</f>
        <v/>
      </c>
      <c r="I942" t="str">
        <f>IF(ISBLANK(VLOOKUP(TRIM(D942),ALL_SOMIFA!$A$1:$V$2737,9,FALSE)),"",IF(ISERROR(VLOOKUP(TRIM(D942),ALL_SOMIFA!$A$1:$V$2737,9,FALSE))," ",VLOOKUP(TRIM(D942),ALL_SOMIFA!$A$1:$V$2737,9,FALSE)))</f>
        <v/>
      </c>
      <c r="J942" t="str">
        <f>IF(ISBLANK(VLOOKUP(TRIM(D942),ALL_SOMIFA!$A$1:$V$2737,10,FALSE)),"",IF(ISERROR(VLOOKUP(TRIM(D942),ALL_SOMIFA!$A$1:$V$2737,10,FALSE))," ",VLOOKUP(TRIM(D942),ALL_SOMIFA!$A$1:$V$2737,10,FALSE)))</f>
        <v/>
      </c>
      <c r="K942" t="str">
        <f>IF(ISBLANK(VLOOKUP(TRIM(D942),ALL_SOMIFA!$A$1:$V$2737,11,FALSE)),"",IF(ISERROR(VLOOKUP(TRIM(D942),ALL_SOMIFA!$A$1:$V$2737,11,FALSE))," ",VLOOKUP(TRIM(D942),ALL_SOMIFA!$A$1:$V$2737,11,FALSE)))</f>
        <v/>
      </c>
      <c r="L942" t="str">
        <f>IF(ISBLANK(VLOOKUP(TRIM(D942),ALL_SOMIFA!$A$1:$V$2737,12,FALSE)),"",IF(ISERROR(VLOOKUP(TRIM(D942),ALL_SOMIFA!$A$1:$V$2737,12,FALSE))," ",VLOOKUP(TRIM(D942),ALL_SOMIFA!$A$1:$V$2737,12,FALSE)))</f>
        <v/>
      </c>
      <c r="M942" t="str">
        <f>IF(ISBLANK(VLOOKUP(TRIM(D942),ALL_SOMIFA!$A$1:$V$2737,13,FALSE)),"",IF(ISERROR(VLOOKUP(TRIM(D942),ALL_SOMIFA!$A$1:$V$2737,13,FALSE))," ",VLOOKUP(TRIM(D942),ALL_SOMIFA!$A$1:$V$2737,13,FALSE)))</f>
        <v/>
      </c>
      <c r="N942" t="str">
        <f>IF(ISBLANK(VLOOKUP(TRIM(D942),ALL_SOMIFA!$A$1:$V$2737,14,FALSE)),"",IF(ISERROR(VLOOKUP(TRIM(D942),ALL_SOMIFA!$A$1:$V$2737,14,FALSE))," ",VLOOKUP(TRIM(D942),ALL_SOMIFA!$A$1:$V$2737,14,FALSE)))</f>
        <v/>
      </c>
      <c r="O942" t="str">
        <f>IF(ISBLANK(VLOOKUP(TRIM(D942),ALL_SOMIFA!$A$1:$V$2737,15,FALSE)),"",IF(ISERROR(VLOOKUP(TRIM(D942),ALL_SOMIFA!$A$1:$V$2737,15,FALSE))," ",VLOOKUP(TRIM(D942),ALL_SOMIFA!$A$1:$V$2737,15,FALSE)))</f>
        <v/>
      </c>
      <c r="P942" t="str">
        <f>IF(ISBLANK(VLOOKUP(TRIM(D942),ALL_SOMIFA!$A$1:$V$2737,16,FALSE)),"",IF(ISERROR(VLOOKUP(TRIM(D942),ALL_SOMIFA!$A$1:$V$2737,16,FALSE))," ",VLOOKUP(TRIM(D942),ALL_SOMIFA!$A$1:$V$2737,16,FALSE)))</f>
        <v/>
      </c>
      <c r="Q942" t="str">
        <f>IF(ISBLANK(VLOOKUP(TRIM(D942),ALL_SOMIFA!$A$1:$V$2737,17,FALSE)),"",IF(ISERROR(VLOOKUP(TRIM(D942),ALL_SOMIFA!$A$1:$V$2737,17,FALSE))," ",VLOOKUP(TRIM(D942),ALL_SOMIFA!$A$1:$V$2737,17,FALSE)))</f>
        <v/>
      </c>
      <c r="R942" t="str">
        <f>IF(ISBLANK(VLOOKUP(TRIM(D942),ALL_SOMIFA!$A$1:$V$2737,18,FALSE)),"",IF(ISERROR(VLOOKUP(TRIM(D942),ALL_SOMIFA!$A$1:$V$2737,18,FALSE))," ",VLOOKUP(TRIM(D942),ALL_SOMIFA!$A$1:$V$2737,18,FALSE)))</f>
        <v/>
      </c>
      <c r="S942" t="str">
        <f>IF(ISBLANK(VLOOKUP(TRIM(D942),ALL_SOMIFA!$A$1:$V$2737,19,FALSE)),"",IF(ISERROR(VLOOKUP(TRIM(D942),ALL_SOMIFA!$A$1:$V$2737,19,FALSE))," ",VLOOKUP(TRIM(D942),ALL_SOMIFA!$A$1:$V$2737,19,FALSE)))</f>
        <v/>
      </c>
      <c r="T942" t="str">
        <f>IF(ISBLANK(VLOOKUP(TRIM(D942),ALL_SOMIFA!$A$1:$V$2737,20,FALSE)),"",IF(ISERROR(VLOOKUP(TRIM(D942),ALL_SOMIFA!$A$1:$V$2737,20,FALSE))," ",VLOOKUP(TRIM(D942),ALL_SOMIFA!$A$1:$V$2737,20,FALSE)))</f>
        <v/>
      </c>
      <c r="U942" t="str">
        <f>IF(ISBLANK(VLOOKUP(TRIM(D942),ALL_SOMIFA!$A$1:$V$2737,21,FALSE)),"",IF(ISERROR(VLOOKUP(TRIM(D942),ALL_SOMIFA!$A$1:$V$2737,21,FALSE))," ",VLOOKUP(TRIM(D942),ALL_SOMIFA!$A$1:$V$2737,21,FALSE)))</f>
        <v/>
      </c>
      <c r="V942" t="str">
        <f>IF(ISBLANK(VLOOKUP(TRIM(D942),ALL_SOMIFA!$A$1:$V$2737,22,FALSE)),"",IF(ISERROR(VLOOKUP(TRIM(D942),ALL_SOMIFA!$A$1:$V$2737,22,FALSE))," ",VLOOKUP(TRIM(D942),ALL_SOMIFA!$A$1:$V$2737,22,FALSE)))</f>
        <v/>
      </c>
    </row>
    <row r="943" spans="1:73" x14ac:dyDescent="0.35">
      <c r="A943" s="18" t="s">
        <v>169</v>
      </c>
      <c r="B943" s="18"/>
      <c r="C943" s="143"/>
      <c r="D943" s="19" t="s">
        <v>1909</v>
      </c>
      <c r="E943" s="20">
        <v>35305</v>
      </c>
      <c r="F943" s="19" t="s">
        <v>140</v>
      </c>
      <c r="G943" s="19" t="s">
        <v>188</v>
      </c>
      <c r="H943" t="s">
        <v>4284</v>
      </c>
      <c r="I943" t="s">
        <v>227</v>
      </c>
      <c r="J943" s="18" t="s">
        <v>491</v>
      </c>
      <c r="K943" s="18" t="s">
        <v>421</v>
      </c>
      <c r="L943" s="18" t="s">
        <v>477</v>
      </c>
      <c r="M943" s="19" t="s">
        <v>264</v>
      </c>
      <c r="N943" s="19" t="s">
        <v>205</v>
      </c>
      <c r="O943" s="19" t="s">
        <v>224</v>
      </c>
      <c r="P943" s="19" t="s">
        <v>1121</v>
      </c>
      <c r="Q943" s="19" t="s">
        <v>491</v>
      </c>
      <c r="R943" s="19" t="s">
        <v>224</v>
      </c>
      <c r="S943" s="19" t="s">
        <v>168</v>
      </c>
      <c r="T943" s="19" t="s">
        <v>258</v>
      </c>
      <c r="U943" s="19" t="s">
        <v>224</v>
      </c>
      <c r="V943" s="19" t="s">
        <v>186</v>
      </c>
      <c r="W943" s="19">
        <v>0</v>
      </c>
      <c r="X943" s="19">
        <v>0</v>
      </c>
      <c r="Y943" s="19">
        <v>0</v>
      </c>
      <c r="Z943" s="19"/>
      <c r="AA943" s="19"/>
      <c r="AB943" s="19"/>
      <c r="AC943" s="19">
        <v>0</v>
      </c>
      <c r="AD943" s="19">
        <v>0</v>
      </c>
      <c r="AE943" s="19">
        <v>0</v>
      </c>
      <c r="AF943" s="19">
        <v>0</v>
      </c>
      <c r="AG943" s="19">
        <v>0</v>
      </c>
      <c r="AH943" s="19">
        <v>0</v>
      </c>
      <c r="AI943" s="19">
        <v>0</v>
      </c>
      <c r="AJ943" s="19">
        <v>0</v>
      </c>
      <c r="AK943" s="19">
        <v>0</v>
      </c>
      <c r="AL943" s="19">
        <v>0</v>
      </c>
      <c r="AM943" s="19">
        <v>0</v>
      </c>
      <c r="AN943" s="19">
        <v>0</v>
      </c>
      <c r="AO943" s="19">
        <v>0</v>
      </c>
      <c r="AP943" s="19">
        <v>0</v>
      </c>
      <c r="AQ943" s="19">
        <v>0</v>
      </c>
      <c r="AR943" s="19">
        <v>0</v>
      </c>
      <c r="AS943" s="19">
        <v>0</v>
      </c>
      <c r="AT943" s="19">
        <v>0</v>
      </c>
      <c r="AU943" s="19"/>
      <c r="AV943" s="19"/>
      <c r="AW943" s="19"/>
      <c r="AX943" s="19"/>
      <c r="AY943" s="19"/>
      <c r="AZ943" s="19"/>
      <c r="BA943" s="19"/>
      <c r="BB943" s="19"/>
      <c r="BC943" s="19"/>
      <c r="BD943" s="19"/>
      <c r="BE943" s="19"/>
      <c r="BF943" s="19"/>
      <c r="BG943" s="25"/>
      <c r="BH943" s="25"/>
      <c r="BI943" s="25"/>
      <c r="BJ943" s="25"/>
      <c r="BK943" s="25"/>
      <c r="BL943" s="25"/>
      <c r="BM943" s="25"/>
      <c r="BN943" s="25"/>
      <c r="BO943" s="25"/>
      <c r="BP943" s="25"/>
      <c r="BQ943" s="25"/>
      <c r="BR943" s="25"/>
      <c r="BS943" s="25"/>
      <c r="BT943" s="25"/>
      <c r="BU943" s="25"/>
    </row>
    <row r="944" spans="1:73" x14ac:dyDescent="0.35">
      <c r="A944" s="18"/>
      <c r="B944" s="18"/>
      <c r="C944" s="143"/>
      <c r="D944" s="19"/>
      <c r="E944" s="20"/>
      <c r="F944" s="19"/>
      <c r="G944" s="19"/>
      <c r="H944" t="s">
        <v>292</v>
      </c>
      <c r="I944" t="s">
        <v>4284</v>
      </c>
      <c r="J944" s="18"/>
      <c r="K944" s="18"/>
      <c r="L944" s="18"/>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row>
    <row r="945" spans="1:73" s="25" customFormat="1" x14ac:dyDescent="0.35">
      <c r="A945" s="18" t="s">
        <v>276</v>
      </c>
      <c r="B945" s="18" t="s">
        <v>325</v>
      </c>
      <c r="C945" s="143" t="str">
        <f>IF(VLOOKUP(D945,Table16[[#All],[Player]:[2024 Card Info]],7,FALSE)&lt;&gt;"",VLOOKUP(D945,Table16[[#All],[Player]:[2024 Card Info]],7,FALSE),"")</f>
        <v>56-3</v>
      </c>
      <c r="D945" s="22" t="s">
        <v>1916</v>
      </c>
      <c r="E945" s="23">
        <v>36825</v>
      </c>
      <c r="F945" s="24" t="s">
        <v>171</v>
      </c>
      <c r="G945" s="22" t="s">
        <v>171</v>
      </c>
      <c r="H945" s="26" t="s">
        <v>292</v>
      </c>
      <c r="I945" s="26" t="s">
        <v>3383</v>
      </c>
      <c r="J945" s="18" t="s">
        <v>276</v>
      </c>
      <c r="K945" s="18" t="s">
        <v>326</v>
      </c>
      <c r="L945" s="18" t="s">
        <v>293</v>
      </c>
      <c r="BG945"/>
      <c r="BH945"/>
      <c r="BI945"/>
      <c r="BJ945"/>
      <c r="BK945"/>
      <c r="BL945"/>
      <c r="BM945"/>
      <c r="BN945"/>
      <c r="BO945"/>
      <c r="BP945"/>
      <c r="BQ945"/>
      <c r="BR945"/>
      <c r="BS945"/>
      <c r="BT945"/>
      <c r="BU945"/>
    </row>
    <row r="946" spans="1:73" x14ac:dyDescent="0.35">
      <c r="A946" s="18" t="s">
        <v>648</v>
      </c>
      <c r="B946" s="18" t="s">
        <v>116</v>
      </c>
      <c r="C946" s="143" t="str">
        <f>IF(VLOOKUP(D946,Table16[[#All],[Player]:[2024 Card Info]],7,FALSE)&lt;&gt;"",VLOOKUP(D946,Table16[[#All],[Player]:[2024 Card Info]],7,FALSE),"")</f>
        <v>46-4</v>
      </c>
      <c r="D946" s="22" t="s">
        <v>1931</v>
      </c>
      <c r="E946" s="23">
        <v>36248</v>
      </c>
      <c r="F946" s="24" t="s">
        <v>295</v>
      </c>
      <c r="G946" s="22" t="s">
        <v>91</v>
      </c>
      <c r="H946" s="26" t="s">
        <v>276</v>
      </c>
      <c r="I946" s="26" t="s">
        <v>310</v>
      </c>
      <c r="J946" s="18" t="s">
        <v>648</v>
      </c>
      <c r="K946" s="18" t="s">
        <v>103</v>
      </c>
      <c r="L946" s="18" t="s">
        <v>1537</v>
      </c>
      <c r="M946" s="25"/>
      <c r="N946" s="25"/>
      <c r="O946" s="25"/>
      <c r="P946" s="25"/>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c r="AQ946" s="25"/>
      <c r="AR946" s="25"/>
      <c r="AS946" s="25"/>
      <c r="AT946" s="25"/>
      <c r="AU946" s="25"/>
      <c r="AV946" s="25"/>
      <c r="AW946" s="25"/>
      <c r="AX946" s="25"/>
      <c r="AY946" s="25"/>
      <c r="AZ946" s="25"/>
      <c r="BA946" s="25"/>
      <c r="BB946" s="25"/>
      <c r="BC946" s="25"/>
      <c r="BD946" s="25"/>
      <c r="BE946" s="25"/>
      <c r="BF946" s="25"/>
    </row>
    <row r="947" spans="1:73" ht="12.75" customHeight="1" x14ac:dyDescent="0.35">
      <c r="A947" s="31" t="s">
        <v>656</v>
      </c>
      <c r="B947" s="32" t="s">
        <v>3530</v>
      </c>
      <c r="C947" s="144" t="str">
        <f>IF(VLOOKUP(D947,Table16[[#All],[Player]:[2024 Card Info]],7,FALSE)&lt;&gt;"",VLOOKUP(D947,Table16[[#All],[Player]:[2024 Card Info]],7,FALSE),"")</f>
        <v>45-10</v>
      </c>
      <c r="D947" s="19" t="s">
        <v>1928</v>
      </c>
      <c r="E947" s="27">
        <v>36909</v>
      </c>
      <c r="F947" s="28" t="s">
        <v>1929</v>
      </c>
      <c r="G947" s="28" t="s">
        <v>98</v>
      </c>
      <c r="H947" s="26" t="s">
        <v>292</v>
      </c>
      <c r="I947" s="26" t="s">
        <v>317</v>
      </c>
      <c r="J947" s="33"/>
      <c r="K947" s="33"/>
      <c r="L947" s="33"/>
    </row>
    <row r="948" spans="1:73" s="25" customFormat="1" x14ac:dyDescent="0.35">
      <c r="A948" s="18" t="s">
        <v>504</v>
      </c>
      <c r="B948" s="18" t="s">
        <v>419</v>
      </c>
      <c r="C948" s="143" t="str">
        <f>IF(VLOOKUP(D948,Table16[[#All],[Player]:[2024 Card Info]],7,FALSE)&lt;&gt;"",VLOOKUP(D948,Table16[[#All],[Player]:[2024 Card Info]],7,FALSE),"")</f>
        <v>44-10</v>
      </c>
      <c r="D948" s="19" t="s">
        <v>1893</v>
      </c>
      <c r="E948" s="20">
        <v>34014</v>
      </c>
      <c r="F948" s="19" t="s">
        <v>1894</v>
      </c>
      <c r="G948" s="19" t="s">
        <v>1895</v>
      </c>
      <c r="H948" s="26" t="s">
        <v>284</v>
      </c>
      <c r="I948" s="26" t="s">
        <v>3386</v>
      </c>
      <c r="J948" s="18" t="s">
        <v>242</v>
      </c>
      <c r="K948" s="18" t="s">
        <v>460</v>
      </c>
      <c r="L948" s="18" t="s">
        <v>576</v>
      </c>
      <c r="M948" s="19" t="s">
        <v>1896</v>
      </c>
      <c r="N948" s="19" t="s">
        <v>504</v>
      </c>
      <c r="O948" s="19" t="s">
        <v>452</v>
      </c>
      <c r="P948" s="19" t="s">
        <v>1897</v>
      </c>
      <c r="Q948" s="19" t="s">
        <v>242</v>
      </c>
      <c r="R948" s="19" t="s">
        <v>259</v>
      </c>
      <c r="S948" s="19" t="s">
        <v>212</v>
      </c>
      <c r="T948" s="19" t="s">
        <v>656</v>
      </c>
      <c r="U948" s="19" t="s">
        <v>235</v>
      </c>
      <c r="V948" s="19" t="s">
        <v>903</v>
      </c>
      <c r="W948" s="19" t="s">
        <v>656</v>
      </c>
      <c r="X948" s="19" t="s">
        <v>235</v>
      </c>
      <c r="Y948" s="19" t="s">
        <v>1025</v>
      </c>
      <c r="Z948" s="19" t="s">
        <v>633</v>
      </c>
      <c r="AA948" s="19" t="s">
        <v>235</v>
      </c>
      <c r="AB948" s="19" t="s">
        <v>1898</v>
      </c>
      <c r="AC948" s="19" t="s">
        <v>480</v>
      </c>
      <c r="AD948" s="19" t="s">
        <v>235</v>
      </c>
      <c r="AE948" s="19" t="s">
        <v>907</v>
      </c>
      <c r="AF948" s="19" t="s">
        <v>480</v>
      </c>
      <c r="AG948" s="19" t="s">
        <v>235</v>
      </c>
      <c r="AH948" s="19" t="s">
        <v>907</v>
      </c>
      <c r="AI948" s="19">
        <v>0</v>
      </c>
      <c r="AJ948" s="19">
        <v>0</v>
      </c>
      <c r="AK948" s="19">
        <v>0</v>
      </c>
      <c r="AL948" s="19">
        <v>0</v>
      </c>
      <c r="AM948" s="19">
        <v>0</v>
      </c>
      <c r="AN948" s="19">
        <v>0</v>
      </c>
      <c r="AO948" s="19">
        <v>0</v>
      </c>
      <c r="AP948" s="19">
        <v>0</v>
      </c>
      <c r="AQ948" s="19">
        <v>0</v>
      </c>
      <c r="AR948" s="19">
        <v>0</v>
      </c>
      <c r="AS948" s="19">
        <v>0</v>
      </c>
      <c r="AT948" s="19">
        <v>0</v>
      </c>
      <c r="AU948" s="19"/>
      <c r="AV948" s="19"/>
      <c r="AW948" s="19"/>
      <c r="AX948" s="19"/>
      <c r="AY948" s="19"/>
      <c r="AZ948" s="19"/>
      <c r="BA948" s="19"/>
      <c r="BB948" s="19"/>
      <c r="BC948" s="19"/>
      <c r="BD948" s="19"/>
      <c r="BE948" s="19"/>
      <c r="BF948" s="19"/>
      <c r="BG948"/>
      <c r="BH948"/>
      <c r="BI948"/>
      <c r="BJ948"/>
      <c r="BK948"/>
      <c r="BL948"/>
      <c r="BM948"/>
      <c r="BN948"/>
      <c r="BO948"/>
      <c r="BP948"/>
      <c r="BQ948"/>
      <c r="BR948"/>
      <c r="BS948"/>
      <c r="BT948"/>
      <c r="BU948"/>
    </row>
    <row r="949" spans="1:73" ht="12.75" customHeight="1" x14ac:dyDescent="0.35">
      <c r="A949" s="18" t="s">
        <v>311</v>
      </c>
      <c r="B949" s="18" t="s">
        <v>419</v>
      </c>
      <c r="C949" s="143" t="str">
        <f>IF(VLOOKUP(D949,Table16[[#All],[Player]:[2024 Card Info]],7,FALSE)&lt;&gt;"",VLOOKUP(D949,Table16[[#All],[Player]:[2024 Card Info]],7,FALSE),"")</f>
        <v>40-8</v>
      </c>
      <c r="D949" s="19" t="s">
        <v>1917</v>
      </c>
      <c r="E949" s="20">
        <v>34693</v>
      </c>
      <c r="F949" s="19" t="s">
        <v>303</v>
      </c>
      <c r="G949" s="19" t="s">
        <v>303</v>
      </c>
      <c r="H949" s="26" t="s">
        <v>648</v>
      </c>
      <c r="I949" s="26" t="s">
        <v>1159</v>
      </c>
      <c r="J949" s="18" t="s">
        <v>292</v>
      </c>
      <c r="K949" s="18" t="s">
        <v>116</v>
      </c>
      <c r="L949" s="18" t="s">
        <v>277</v>
      </c>
      <c r="M949" s="19"/>
      <c r="N949" s="19" t="s">
        <v>292</v>
      </c>
      <c r="O949" s="19" t="s">
        <v>116</v>
      </c>
      <c r="P949" s="19" t="s">
        <v>1918</v>
      </c>
      <c r="Q949" s="19" t="s">
        <v>307</v>
      </c>
      <c r="R949" s="19" t="s">
        <v>116</v>
      </c>
      <c r="S949" s="19" t="s">
        <v>499</v>
      </c>
      <c r="T949" s="19" t="s">
        <v>292</v>
      </c>
      <c r="U949" s="19" t="s">
        <v>116</v>
      </c>
      <c r="V949" s="19" t="s">
        <v>651</v>
      </c>
      <c r="W949" s="19">
        <v>0</v>
      </c>
      <c r="X949" s="19">
        <v>0</v>
      </c>
      <c r="Y949" s="19">
        <v>0</v>
      </c>
      <c r="Z949" s="19"/>
      <c r="AA949" s="19"/>
      <c r="AB949" s="19"/>
      <c r="AC949" s="19">
        <v>0</v>
      </c>
      <c r="AD949" s="19">
        <v>0</v>
      </c>
      <c r="AE949" s="19">
        <v>0</v>
      </c>
      <c r="AF949" s="19">
        <v>0</v>
      </c>
      <c r="AG949" s="19">
        <v>0</v>
      </c>
      <c r="AH949" s="19">
        <v>0</v>
      </c>
      <c r="AI949" s="19">
        <v>0</v>
      </c>
      <c r="AJ949" s="19">
        <v>0</v>
      </c>
      <c r="AK949" s="19">
        <v>0</v>
      </c>
      <c r="AL949" s="19">
        <v>0</v>
      </c>
      <c r="AM949" s="19">
        <v>0</v>
      </c>
      <c r="AN949" s="19">
        <v>0</v>
      </c>
      <c r="AO949" s="19">
        <v>0</v>
      </c>
      <c r="AP949" s="19">
        <v>0</v>
      </c>
      <c r="AQ949" s="19">
        <v>0</v>
      </c>
      <c r="AR949" s="19">
        <v>0</v>
      </c>
      <c r="AS949" s="19">
        <v>0</v>
      </c>
      <c r="AT949" s="19">
        <v>0</v>
      </c>
      <c r="AU949" s="19"/>
      <c r="AV949" s="19"/>
      <c r="AW949" s="19"/>
      <c r="AX949" s="19"/>
      <c r="AY949" s="19"/>
      <c r="AZ949" s="19"/>
      <c r="BA949" s="19"/>
      <c r="BB949" s="19"/>
      <c r="BC949" s="19"/>
      <c r="BD949" s="19"/>
      <c r="BE949" s="19"/>
      <c r="BF949" s="19"/>
    </row>
    <row r="950" spans="1:73" ht="12.75" customHeight="1" x14ac:dyDescent="0.35">
      <c r="A950" s="18" t="s">
        <v>3541</v>
      </c>
      <c r="B950" s="18" t="s">
        <v>916</v>
      </c>
      <c r="C950" s="143" t="str">
        <f>IF(VLOOKUP(D950,Table16[[#All],[Player]:[2024 Card Info]],7,FALSE)&lt;&gt;"",VLOOKUP(D950,Table16[[#All],[Player]:[2024 Card Info]],7,FALSE),"")</f>
        <v>4/4-7</v>
      </c>
      <c r="D950" s="22" t="s">
        <v>1926</v>
      </c>
      <c r="E950" s="23">
        <v>36875</v>
      </c>
      <c r="F950" s="24" t="s">
        <v>1927</v>
      </c>
      <c r="G950" s="22" t="s">
        <v>1147</v>
      </c>
      <c r="H950" s="26" t="s">
        <v>304</v>
      </c>
      <c r="I950" s="26" t="s">
        <v>1423</v>
      </c>
      <c r="J950" s="18" t="s">
        <v>656</v>
      </c>
      <c r="K950" s="18" t="s">
        <v>206</v>
      </c>
      <c r="L950" s="18" t="s">
        <v>619</v>
      </c>
      <c r="M950" s="25"/>
      <c r="N950" s="25"/>
      <c r="O950" s="25"/>
      <c r="P950" s="25"/>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c r="AQ950" s="25"/>
      <c r="AR950" s="25"/>
      <c r="AS950" s="25"/>
      <c r="AT950" s="25"/>
      <c r="AU950" s="25"/>
      <c r="AV950" s="25"/>
      <c r="AW950" s="25"/>
      <c r="AX950" s="25"/>
      <c r="AY950" s="25"/>
      <c r="AZ950" s="25"/>
      <c r="BA950" s="25"/>
      <c r="BB950" s="25"/>
      <c r="BC950" s="25"/>
      <c r="BD950" s="25"/>
      <c r="BE950" s="25"/>
      <c r="BF950" s="25"/>
    </row>
    <row r="951" spans="1:73" ht="12.75" customHeight="1" x14ac:dyDescent="0.35">
      <c r="A951" s="18" t="s">
        <v>648</v>
      </c>
      <c r="B951" s="18" t="s">
        <v>109</v>
      </c>
      <c r="C951" s="143" t="str">
        <f>IF(VLOOKUP(D951,Table16[[#All],[Player]:[2024 Card Info]],7,FALSE)&lt;&gt;"",VLOOKUP(D951,Table16[[#All],[Player]:[2024 Card Info]],7,FALSE),"")</f>
        <v>06-5</v>
      </c>
      <c r="D951" s="19" t="s">
        <v>1911</v>
      </c>
      <c r="E951" s="20">
        <v>35724</v>
      </c>
      <c r="F951" s="26" t="s">
        <v>380</v>
      </c>
      <c r="G951" s="30"/>
      <c r="H951" s="26" t="s">
        <v>656</v>
      </c>
      <c r="I951" s="26" t="s">
        <v>3378</v>
      </c>
      <c r="J951" s="18" t="s">
        <v>292</v>
      </c>
      <c r="K951" s="18" t="s">
        <v>259</v>
      </c>
      <c r="L951" s="18" t="s">
        <v>277</v>
      </c>
      <c r="M951" s="19" t="s">
        <v>1912</v>
      </c>
      <c r="N951" s="19" t="s">
        <v>648</v>
      </c>
      <c r="O951" s="19" t="s">
        <v>259</v>
      </c>
      <c r="P951" s="30" t="s">
        <v>1913</v>
      </c>
      <c r="Q951" s="19" t="s">
        <v>204</v>
      </c>
      <c r="R951" s="19"/>
      <c r="S951" s="30"/>
      <c r="T951" s="19"/>
      <c r="U951" s="19"/>
      <c r="V951" s="30"/>
      <c r="W951" s="19"/>
      <c r="X951" s="19"/>
      <c r="Y951" s="30"/>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25"/>
      <c r="BH951" s="25"/>
      <c r="BI951" s="25"/>
      <c r="BJ951" s="25"/>
      <c r="BK951" s="25"/>
      <c r="BL951" s="25"/>
      <c r="BM951" s="25"/>
      <c r="BN951" s="25"/>
      <c r="BO951" s="25"/>
      <c r="BP951" s="25"/>
      <c r="BQ951" s="25"/>
      <c r="BR951" s="25"/>
      <c r="BS951" s="25"/>
      <c r="BT951" s="25"/>
      <c r="BU951" s="25"/>
    </row>
    <row r="952" spans="1:73" ht="12.75" customHeight="1" x14ac:dyDescent="0.35">
      <c r="A952" s="18" t="s">
        <v>311</v>
      </c>
      <c r="B952" s="18" t="s">
        <v>1315</v>
      </c>
      <c r="C952" s="143" t="str">
        <f>IF(VLOOKUP(D952,Table16[[#All],[Player]:[2024 Card Info]],7,FALSE)&lt;&gt;"",VLOOKUP(D952,Table16[[#All],[Player]:[2024 Card Info]],7,FALSE),"")</f>
        <v>05-3</v>
      </c>
      <c r="D952" s="26" t="s">
        <v>1914</v>
      </c>
      <c r="E952" s="27">
        <v>36486</v>
      </c>
      <c r="F952" s="26" t="s">
        <v>387</v>
      </c>
      <c r="G952" s="26" t="s">
        <v>241</v>
      </c>
      <c r="H952" s="26" t="s">
        <v>480</v>
      </c>
      <c r="I952" s="26" t="s">
        <v>2211</v>
      </c>
      <c r="J952" s="18" t="s">
        <v>311</v>
      </c>
      <c r="K952" s="18" t="s">
        <v>229</v>
      </c>
      <c r="L952" s="18" t="s">
        <v>1913</v>
      </c>
      <c r="M952" s="26" t="s">
        <v>1915</v>
      </c>
      <c r="N952" s="27"/>
      <c r="O952" s="27"/>
      <c r="P952" s="27"/>
      <c r="Q952" s="27"/>
      <c r="R952" s="29"/>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c r="AQ952" s="25"/>
      <c r="AR952" s="25"/>
      <c r="AS952" s="25"/>
      <c r="AT952" s="25"/>
      <c r="AU952" s="25"/>
      <c r="AV952" s="25"/>
      <c r="AW952" s="25"/>
      <c r="AX952" s="25"/>
      <c r="AY952" s="25"/>
      <c r="AZ952" s="25"/>
      <c r="BA952" s="25"/>
      <c r="BB952" s="25"/>
      <c r="BC952" s="25"/>
      <c r="BD952" s="25"/>
      <c r="BE952" s="25"/>
      <c r="BF952" s="25"/>
    </row>
    <row r="953" spans="1:73" x14ac:dyDescent="0.35">
      <c r="A953" s="31" t="s">
        <v>304</v>
      </c>
      <c r="B953" s="32" t="s">
        <v>860</v>
      </c>
      <c r="C953" s="144" t="str">
        <f>IF(VLOOKUP(D953,Table16[[#All],[Player]:[2024 Card Info]],7,FALSE)&lt;&gt;"",VLOOKUP(D953,Table16[[#All],[Player]:[2024 Card Info]],7,FALSE),"")</f>
        <v>00-0</v>
      </c>
      <c r="D953" s="19" t="s">
        <v>1930</v>
      </c>
      <c r="E953" s="27">
        <v>36628</v>
      </c>
      <c r="F953" s="28" t="s">
        <v>88</v>
      </c>
      <c r="G953" s="28" t="s">
        <v>313</v>
      </c>
      <c r="H953" s="26" t="s">
        <v>480</v>
      </c>
      <c r="I953" s="26" t="s">
        <v>310</v>
      </c>
      <c r="J953" s="33"/>
      <c r="K953" s="33"/>
      <c r="L953" s="33"/>
    </row>
    <row r="954" spans="1:73" x14ac:dyDescent="0.35">
      <c r="A954" t="s">
        <v>304</v>
      </c>
      <c r="B954" t="s">
        <v>318</v>
      </c>
      <c r="C954" s="144" t="str">
        <f>IF(VLOOKUP(D954,Table16[[#All],[Player]:[2024 Card Info]],7,FALSE)&lt;&gt;"",VLOOKUP(D954,Table16[[#All],[Player]:[2024 Card Info]],7,FALSE),"")</f>
        <v>00-0</v>
      </c>
      <c r="D954" t="s">
        <v>3664</v>
      </c>
      <c r="E954" s="40">
        <v>36941</v>
      </c>
      <c r="F954" t="s">
        <v>3960</v>
      </c>
      <c r="G954" t="s">
        <v>5378</v>
      </c>
      <c r="H954" t="str">
        <f>IF(ISBLANK(VLOOKUP(TRIM(D954),ALL_SOMIFA!$A$1:$V$2737,8,FALSE)),"",IF(ISERROR(VLOOKUP(TRIM(D954),ALL_SOMIFA!$A$1:$V$2737,8,FALSE))," ",VLOOKUP(TRIM(D954),ALL_SOMIFA!$A$1:$V$2737,8,FALSE)))</f>
        <v/>
      </c>
      <c r="I954" t="str">
        <f>IF(ISBLANK(VLOOKUP(TRIM(D954),ALL_SOMIFA!$A$1:$V$2737,9,FALSE)),"",IF(ISERROR(VLOOKUP(TRIM(D954),ALL_SOMIFA!$A$1:$V$2737,9,FALSE))," ",VLOOKUP(TRIM(D954),ALL_SOMIFA!$A$1:$V$2737,9,FALSE)))</f>
        <v/>
      </c>
      <c r="J954" t="str">
        <f>IF(ISBLANK(VLOOKUP(TRIM(D954),ALL_SOMIFA!$A$1:$V$2737,10,FALSE)),"",IF(ISERROR(VLOOKUP(TRIM(D954),ALL_SOMIFA!$A$1:$V$2737,10,FALSE))," ",VLOOKUP(TRIM(D954),ALL_SOMIFA!$A$1:$V$2737,10,FALSE)))</f>
        <v/>
      </c>
      <c r="K954" t="str">
        <f>IF(ISBLANK(VLOOKUP(TRIM(D954),ALL_SOMIFA!$A$1:$V$2737,11,FALSE)),"",IF(ISERROR(VLOOKUP(TRIM(D954),ALL_SOMIFA!$A$1:$V$2737,11,FALSE))," ",VLOOKUP(TRIM(D954),ALL_SOMIFA!$A$1:$V$2737,11,FALSE)))</f>
        <v/>
      </c>
      <c r="L954" t="str">
        <f>IF(ISBLANK(VLOOKUP(TRIM(D954),ALL_SOMIFA!$A$1:$V$2737,12,FALSE)),"",IF(ISERROR(VLOOKUP(TRIM(D954),ALL_SOMIFA!$A$1:$V$2737,12,FALSE))," ",VLOOKUP(TRIM(D954),ALL_SOMIFA!$A$1:$V$2737,12,FALSE)))</f>
        <v/>
      </c>
      <c r="M954" t="str">
        <f>IF(ISBLANK(VLOOKUP(TRIM(D954),ALL_SOMIFA!$A$1:$V$2737,13,FALSE)),"",IF(ISERROR(VLOOKUP(TRIM(D954),ALL_SOMIFA!$A$1:$V$2737,13,FALSE))," ",VLOOKUP(TRIM(D954),ALL_SOMIFA!$A$1:$V$2737,13,FALSE)))</f>
        <v/>
      </c>
      <c r="N954" t="str">
        <f>IF(ISBLANK(VLOOKUP(TRIM(D954),ALL_SOMIFA!$A$1:$V$2737,14,FALSE)),"",IF(ISERROR(VLOOKUP(TRIM(D954),ALL_SOMIFA!$A$1:$V$2737,14,FALSE))," ",VLOOKUP(TRIM(D954),ALL_SOMIFA!$A$1:$V$2737,14,FALSE)))</f>
        <v/>
      </c>
      <c r="O954" t="str">
        <f>IF(ISBLANK(VLOOKUP(TRIM(D954),ALL_SOMIFA!$A$1:$V$2737,15,FALSE)),"",IF(ISERROR(VLOOKUP(TRIM(D954),ALL_SOMIFA!$A$1:$V$2737,15,FALSE))," ",VLOOKUP(TRIM(D954),ALL_SOMIFA!$A$1:$V$2737,15,FALSE)))</f>
        <v/>
      </c>
      <c r="P954" t="str">
        <f>IF(ISBLANK(VLOOKUP(TRIM(D954),ALL_SOMIFA!$A$1:$V$2737,16,FALSE)),"",IF(ISERROR(VLOOKUP(TRIM(D954),ALL_SOMIFA!$A$1:$V$2737,16,FALSE))," ",VLOOKUP(TRIM(D954),ALL_SOMIFA!$A$1:$V$2737,16,FALSE)))</f>
        <v/>
      </c>
      <c r="Q954" t="str">
        <f>IF(ISBLANK(VLOOKUP(TRIM(D954),ALL_SOMIFA!$A$1:$V$2737,17,FALSE)),"",IF(ISERROR(VLOOKUP(TRIM(D954),ALL_SOMIFA!$A$1:$V$2737,17,FALSE))," ",VLOOKUP(TRIM(D954),ALL_SOMIFA!$A$1:$V$2737,17,FALSE)))</f>
        <v/>
      </c>
      <c r="R954" t="str">
        <f>IF(ISBLANK(VLOOKUP(TRIM(D954),ALL_SOMIFA!$A$1:$V$2737,18,FALSE)),"",IF(ISERROR(VLOOKUP(TRIM(D954),ALL_SOMIFA!$A$1:$V$2737,18,FALSE))," ",VLOOKUP(TRIM(D954),ALL_SOMIFA!$A$1:$V$2737,18,FALSE)))</f>
        <v/>
      </c>
      <c r="S954" t="str">
        <f>IF(ISBLANK(VLOOKUP(TRIM(D954),ALL_SOMIFA!$A$1:$V$2737,19,FALSE)),"",IF(ISERROR(VLOOKUP(TRIM(D954),ALL_SOMIFA!$A$1:$V$2737,19,FALSE))," ",VLOOKUP(TRIM(D954),ALL_SOMIFA!$A$1:$V$2737,19,FALSE)))</f>
        <v/>
      </c>
      <c r="T954" t="str">
        <f>IF(ISBLANK(VLOOKUP(TRIM(D954),ALL_SOMIFA!$A$1:$V$2737,20,FALSE)),"",IF(ISERROR(VLOOKUP(TRIM(D954),ALL_SOMIFA!$A$1:$V$2737,20,FALSE))," ",VLOOKUP(TRIM(D954),ALL_SOMIFA!$A$1:$V$2737,20,FALSE)))</f>
        <v/>
      </c>
      <c r="U954" t="str">
        <f>IF(ISBLANK(VLOOKUP(TRIM(D954),ALL_SOMIFA!$A$1:$V$2737,21,FALSE)),"",IF(ISERROR(VLOOKUP(TRIM(D954),ALL_SOMIFA!$A$1:$V$2737,21,FALSE))," ",VLOOKUP(TRIM(D954),ALL_SOMIFA!$A$1:$V$2737,21,FALSE)))</f>
        <v/>
      </c>
      <c r="V954" t="str">
        <f>IF(ISBLANK(VLOOKUP(TRIM(D954),ALL_SOMIFA!$A$1:$V$2737,22,FALSE)),"",IF(ISERROR(VLOOKUP(TRIM(D954),ALL_SOMIFA!$A$1:$V$2737,22,FALSE))," ",VLOOKUP(TRIM(D954),ALL_SOMIFA!$A$1:$V$2737,22,FALSE)))</f>
        <v/>
      </c>
    </row>
    <row r="955" spans="1:73" x14ac:dyDescent="0.35">
      <c r="A955" s="18" t="s">
        <v>169</v>
      </c>
      <c r="B955" s="18"/>
      <c r="C955" s="143"/>
      <c r="D955" s="19" t="s">
        <v>1932</v>
      </c>
      <c r="E955" s="20">
        <v>34590</v>
      </c>
      <c r="F955" s="19" t="s">
        <v>101</v>
      </c>
      <c r="G955" s="19" t="s">
        <v>412</v>
      </c>
      <c r="H955" t="s">
        <v>4284</v>
      </c>
      <c r="I955" t="s">
        <v>310</v>
      </c>
      <c r="J955" s="18" t="s">
        <v>307</v>
      </c>
      <c r="K955" s="18" t="s">
        <v>224</v>
      </c>
      <c r="L955" s="18" t="s">
        <v>310</v>
      </c>
      <c r="M955" s="19" t="s">
        <v>777</v>
      </c>
      <c r="N955" s="19" t="s">
        <v>292</v>
      </c>
      <c r="O955" s="19" t="s">
        <v>229</v>
      </c>
      <c r="P955" s="19" t="s">
        <v>1933</v>
      </c>
      <c r="Q955" s="19" t="s">
        <v>292</v>
      </c>
      <c r="R955" s="19" t="s">
        <v>229</v>
      </c>
      <c r="S955" s="19" t="s">
        <v>310</v>
      </c>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row>
    <row r="956" spans="1:73" x14ac:dyDescent="0.35">
      <c r="A956" s="18"/>
      <c r="B956" s="18"/>
      <c r="C956" s="143"/>
      <c r="D956" s="19"/>
      <c r="E956" s="20"/>
      <c r="F956" s="19"/>
      <c r="G956" s="19"/>
      <c r="H956" t="s">
        <v>299</v>
      </c>
      <c r="I956" t="s">
        <v>4284</v>
      </c>
      <c r="J956" s="18"/>
      <c r="K956" s="18"/>
      <c r="L956" s="18"/>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row>
    <row r="957" spans="1:73" s="25" customFormat="1" x14ac:dyDescent="0.35">
      <c r="A957" s="18" t="s">
        <v>299</v>
      </c>
      <c r="B957" s="18" t="s">
        <v>1315</v>
      </c>
      <c r="C957" s="143" t="str">
        <f>IF(VLOOKUP(D957,Table16[[#All],[Player]:[2024 Card Info]],7,FALSE)&lt;&gt;"",VLOOKUP(D957,Table16[[#All],[Player]:[2024 Card Info]],7,FALSE),"")</f>
        <v>56</v>
      </c>
      <c r="D957" s="19" t="s">
        <v>1935</v>
      </c>
      <c r="E957" s="20">
        <v>35873</v>
      </c>
      <c r="F957" s="19" t="s">
        <v>115</v>
      </c>
      <c r="G957" s="19" t="s">
        <v>125</v>
      </c>
      <c r="H957" s="26" t="s">
        <v>331</v>
      </c>
      <c r="I957" s="26" t="s">
        <v>528</v>
      </c>
      <c r="J957" s="18" t="s">
        <v>331</v>
      </c>
      <c r="K957" s="18" t="s">
        <v>206</v>
      </c>
      <c r="L957" s="18" t="s">
        <v>528</v>
      </c>
      <c r="M957" s="19" t="s">
        <v>328</v>
      </c>
      <c r="N957" s="19" t="s">
        <v>327</v>
      </c>
      <c r="O957" s="19" t="s">
        <v>916</v>
      </c>
      <c r="P957" s="19" t="s">
        <v>515</v>
      </c>
      <c r="Q957" s="19" t="s">
        <v>296</v>
      </c>
      <c r="R957" s="19" t="s">
        <v>206</v>
      </c>
      <c r="S957" s="19" t="s">
        <v>300</v>
      </c>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c r="BH957"/>
      <c r="BI957"/>
      <c r="BJ957"/>
      <c r="BK957"/>
      <c r="BL957"/>
      <c r="BM957"/>
      <c r="BN957"/>
      <c r="BO957"/>
      <c r="BP957"/>
      <c r="BQ957"/>
      <c r="BR957"/>
      <c r="BS957"/>
      <c r="BT957"/>
      <c r="BU957"/>
    </row>
    <row r="958" spans="1:73" x14ac:dyDescent="0.35">
      <c r="A958" s="18" t="s">
        <v>299</v>
      </c>
      <c r="B958" s="18" t="s">
        <v>3530</v>
      </c>
      <c r="C958" s="143" t="str">
        <f>IF(VLOOKUP(D958,Table16[[#All],[Player]:[2024 Card Info]],7,FALSE)&lt;&gt;"",VLOOKUP(D958,Table16[[#All],[Player]:[2024 Card Info]],7,FALSE),"")</f>
        <v>55</v>
      </c>
      <c r="D958" s="22" t="s">
        <v>1934</v>
      </c>
      <c r="E958" s="23">
        <v>36221</v>
      </c>
      <c r="F958" s="24" t="s">
        <v>279</v>
      </c>
      <c r="G958" s="22" t="s">
        <v>83</v>
      </c>
      <c r="H958" s="26" t="s">
        <v>323</v>
      </c>
      <c r="I958" s="26" t="s">
        <v>334</v>
      </c>
      <c r="J958" s="18" t="s">
        <v>296</v>
      </c>
      <c r="K958" s="18" t="s">
        <v>151</v>
      </c>
      <c r="L958" s="18" t="s">
        <v>301</v>
      </c>
      <c r="M958" s="25"/>
      <c r="N958" s="25"/>
      <c r="O958" s="25"/>
      <c r="P958" s="25"/>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c r="AQ958" s="25"/>
      <c r="AR958" s="25"/>
      <c r="AS958" s="25"/>
      <c r="AT958" s="25"/>
      <c r="AU958" s="25"/>
      <c r="AV958" s="25"/>
      <c r="AW958" s="25"/>
      <c r="AX958" s="25"/>
      <c r="AY958" s="25"/>
      <c r="AZ958" s="25"/>
      <c r="BA958" s="25"/>
      <c r="BB958" s="25"/>
      <c r="BC958" s="25"/>
      <c r="BD958" s="25"/>
      <c r="BE958" s="25"/>
      <c r="BF958" s="25"/>
      <c r="BG958" s="25"/>
      <c r="BH958" s="25"/>
      <c r="BI958" s="25"/>
      <c r="BJ958" s="25"/>
      <c r="BK958" s="25"/>
      <c r="BL958" s="25"/>
      <c r="BM958" s="25"/>
      <c r="BN958" s="25"/>
      <c r="BO958" s="25"/>
      <c r="BP958" s="25"/>
      <c r="BQ958" s="25"/>
      <c r="BR958" s="25"/>
      <c r="BS958" s="25"/>
      <c r="BT958" s="25"/>
      <c r="BU958" s="25"/>
    </row>
    <row r="959" spans="1:73" x14ac:dyDescent="0.35">
      <c r="A959" s="18" t="s">
        <v>323</v>
      </c>
      <c r="B959" s="18" t="s">
        <v>339</v>
      </c>
      <c r="C959" s="143" t="str">
        <f>IF(VLOOKUP(D959,Table16[[#All],[Player]:[2024 Card Info]],7,FALSE)&lt;&gt;"",VLOOKUP(D959,Table16[[#All],[Player]:[2024 Card Info]],7,FALSE),"")</f>
        <v>5</v>
      </c>
      <c r="D959" s="19" t="s">
        <v>1938</v>
      </c>
      <c r="E959" s="20">
        <v>35353</v>
      </c>
      <c r="F959" s="19" t="s">
        <v>125</v>
      </c>
      <c r="G959" s="19" t="s">
        <v>398</v>
      </c>
      <c r="H959" s="26" t="s">
        <v>354</v>
      </c>
      <c r="I959" s="26" t="s">
        <v>154</v>
      </c>
      <c r="J959" s="18" t="s">
        <v>354</v>
      </c>
      <c r="K959" s="18" t="s">
        <v>341</v>
      </c>
      <c r="L959" s="18" t="s">
        <v>422</v>
      </c>
      <c r="M959" s="19" t="s">
        <v>422</v>
      </c>
      <c r="N959" s="19" t="s">
        <v>354</v>
      </c>
      <c r="O959" s="19" t="s">
        <v>339</v>
      </c>
      <c r="P959" s="19" t="s">
        <v>346</v>
      </c>
      <c r="Q959" s="19" t="s">
        <v>354</v>
      </c>
      <c r="R959" s="19" t="s">
        <v>341</v>
      </c>
      <c r="S959" s="19" t="s">
        <v>154</v>
      </c>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row>
    <row r="960" spans="1:73" x14ac:dyDescent="0.35">
      <c r="A960" t="s">
        <v>323</v>
      </c>
      <c r="B960" t="s">
        <v>3523</v>
      </c>
      <c r="C960" s="143" t="str">
        <f>IF(VLOOKUP(D960,Table16[[#All],[Player]:[2024 Card Info]],7,FALSE)&lt;&gt;"",VLOOKUP(D960,Table16[[#All],[Player]:[2024 Card Info]],7,FALSE),"")</f>
        <v>5</v>
      </c>
      <c r="D960" t="s">
        <v>3825</v>
      </c>
      <c r="E960" s="40">
        <v>37416</v>
      </c>
      <c r="F960" t="s">
        <v>4121</v>
      </c>
      <c r="G960" s="19" t="s">
        <v>5149</v>
      </c>
      <c r="H960" t="str">
        <f>IF(ISBLANK(VLOOKUP(TRIM(D960),ALL_SOMIFA!$A$1:$V$2737,8,FALSE)),"",IF(ISERROR(VLOOKUP(TRIM(D960),ALL_SOMIFA!$A$1:$V$2737,8,FALSE))," ",VLOOKUP(TRIM(D960),ALL_SOMIFA!$A$1:$V$2737,8,FALSE)))</f>
        <v/>
      </c>
      <c r="I960" t="str">
        <f>IF(ISBLANK(VLOOKUP(TRIM(D960),ALL_SOMIFA!$A$1:$V$2737,9,FALSE)),"",IF(ISERROR(VLOOKUP(TRIM(D960),ALL_SOMIFA!$A$1:$V$2737,9,FALSE))," ",VLOOKUP(TRIM(D960),ALL_SOMIFA!$A$1:$V$2737,9,FALSE)))</f>
        <v/>
      </c>
      <c r="J960" t="str">
        <f>IF(ISBLANK(VLOOKUP(TRIM(D960),ALL_SOMIFA!$A$1:$V$2737,10,FALSE)),"",IF(ISERROR(VLOOKUP(TRIM(D960),ALL_SOMIFA!$A$1:$V$2737,10,FALSE))," ",VLOOKUP(TRIM(D960),ALL_SOMIFA!$A$1:$V$2737,10,FALSE)))</f>
        <v/>
      </c>
      <c r="K960" t="str">
        <f>IF(ISBLANK(VLOOKUP(TRIM(D960),ALL_SOMIFA!$A$1:$V$2737,11,FALSE)),"",IF(ISERROR(VLOOKUP(TRIM(D960),ALL_SOMIFA!$A$1:$V$2737,11,FALSE))," ",VLOOKUP(TRIM(D960),ALL_SOMIFA!$A$1:$V$2737,11,FALSE)))</f>
        <v/>
      </c>
      <c r="L960" t="str">
        <f>IF(ISBLANK(VLOOKUP(TRIM(D960),ALL_SOMIFA!$A$1:$V$2737,12,FALSE)),"",IF(ISERROR(VLOOKUP(TRIM(D960),ALL_SOMIFA!$A$1:$V$2737,12,FALSE))," ",VLOOKUP(TRIM(D960),ALL_SOMIFA!$A$1:$V$2737,12,FALSE)))</f>
        <v/>
      </c>
      <c r="M960" t="str">
        <f>IF(ISBLANK(VLOOKUP(TRIM(D960),ALL_SOMIFA!$A$1:$V$2737,13,FALSE)),"",IF(ISERROR(VLOOKUP(TRIM(D960),ALL_SOMIFA!$A$1:$V$2737,13,FALSE))," ",VLOOKUP(TRIM(D960),ALL_SOMIFA!$A$1:$V$2737,13,FALSE)))</f>
        <v/>
      </c>
      <c r="N960" t="str">
        <f>IF(ISBLANK(VLOOKUP(TRIM(D960),ALL_SOMIFA!$A$1:$V$2737,14,FALSE)),"",IF(ISERROR(VLOOKUP(TRIM(D960),ALL_SOMIFA!$A$1:$V$2737,14,FALSE))," ",VLOOKUP(TRIM(D960),ALL_SOMIFA!$A$1:$V$2737,14,FALSE)))</f>
        <v/>
      </c>
      <c r="O960" t="str">
        <f>IF(ISBLANK(VLOOKUP(TRIM(D960),ALL_SOMIFA!$A$1:$V$2737,15,FALSE)),"",IF(ISERROR(VLOOKUP(TRIM(D960),ALL_SOMIFA!$A$1:$V$2737,15,FALSE))," ",VLOOKUP(TRIM(D960),ALL_SOMIFA!$A$1:$V$2737,15,FALSE)))</f>
        <v/>
      </c>
      <c r="P960" t="str">
        <f>IF(ISBLANK(VLOOKUP(TRIM(D960),ALL_SOMIFA!$A$1:$V$2737,16,FALSE)),"",IF(ISERROR(VLOOKUP(TRIM(D960),ALL_SOMIFA!$A$1:$V$2737,16,FALSE))," ",VLOOKUP(TRIM(D960),ALL_SOMIFA!$A$1:$V$2737,16,FALSE)))</f>
        <v/>
      </c>
      <c r="Q960" t="str">
        <f>IF(ISBLANK(VLOOKUP(TRIM(D960),ALL_SOMIFA!$A$1:$V$2737,17,FALSE)),"",IF(ISERROR(VLOOKUP(TRIM(D960),ALL_SOMIFA!$A$1:$V$2737,17,FALSE))," ",VLOOKUP(TRIM(D960),ALL_SOMIFA!$A$1:$V$2737,17,FALSE)))</f>
        <v/>
      </c>
      <c r="R960" t="str">
        <f>IF(ISBLANK(VLOOKUP(TRIM(D960),ALL_SOMIFA!$A$1:$V$2737,18,FALSE)),"",IF(ISERROR(VLOOKUP(TRIM(D960),ALL_SOMIFA!$A$1:$V$2737,18,FALSE))," ",VLOOKUP(TRIM(D960),ALL_SOMIFA!$A$1:$V$2737,18,FALSE)))</f>
        <v/>
      </c>
      <c r="S960" t="str">
        <f>IF(ISBLANK(VLOOKUP(TRIM(D960),ALL_SOMIFA!$A$1:$V$2737,19,FALSE)),"",IF(ISERROR(VLOOKUP(TRIM(D960),ALL_SOMIFA!$A$1:$V$2737,19,FALSE))," ",VLOOKUP(TRIM(D960),ALL_SOMIFA!$A$1:$V$2737,19,FALSE)))</f>
        <v/>
      </c>
      <c r="T960" t="str">
        <f>IF(ISBLANK(VLOOKUP(TRIM(D960),ALL_SOMIFA!$A$1:$V$2737,20,FALSE)),"",IF(ISERROR(VLOOKUP(TRIM(D960),ALL_SOMIFA!$A$1:$V$2737,20,FALSE))," ",VLOOKUP(TRIM(D960),ALL_SOMIFA!$A$1:$V$2737,20,FALSE)))</f>
        <v/>
      </c>
      <c r="U960" t="str">
        <f>IF(ISBLANK(VLOOKUP(TRIM(D960),ALL_SOMIFA!$A$1:$V$2737,21,FALSE)),"",IF(ISERROR(VLOOKUP(TRIM(D960),ALL_SOMIFA!$A$1:$V$2737,21,FALSE))," ",VLOOKUP(TRIM(D960),ALL_SOMIFA!$A$1:$V$2737,21,FALSE)))</f>
        <v/>
      </c>
      <c r="V960" t="str">
        <f>IF(ISBLANK(VLOOKUP(TRIM(D960),ALL_SOMIFA!$A$1:$V$2737,22,FALSE)),"",IF(ISERROR(VLOOKUP(TRIM(D960),ALL_SOMIFA!$A$1:$V$2737,22,FALSE))," ",VLOOKUP(TRIM(D960),ALL_SOMIFA!$A$1:$V$2737,22,FALSE)))</f>
        <v/>
      </c>
    </row>
    <row r="961" spans="1:58" x14ac:dyDescent="0.35">
      <c r="A961" t="s">
        <v>345</v>
      </c>
      <c r="B961" t="s">
        <v>452</v>
      </c>
      <c r="C961" s="143" t="str">
        <f>IF(VLOOKUP(D961,Table16[[#All],[Player]:[2024 Card Info]],7,FALSE)&lt;&gt;"",VLOOKUP(D961,Table16[[#All],[Player]:[2024 Card Info]],7,FALSE),"")</f>
        <v>4</v>
      </c>
      <c r="D961" t="s">
        <v>3838</v>
      </c>
      <c r="E961" s="40">
        <v>35881</v>
      </c>
      <c r="F961" t="s">
        <v>279</v>
      </c>
      <c r="G961" s="19" t="s">
        <v>5136</v>
      </c>
      <c r="H961" t="str">
        <f>IF(ISBLANK(VLOOKUP(TRIM(D961),ALL_SOMIFA!$A$1:$V$2737,8,FALSE)),"",IF(ISERROR(VLOOKUP(TRIM(D961),ALL_SOMIFA!$A$1:$V$2737,8,FALSE))," ",VLOOKUP(TRIM(D961),ALL_SOMIFA!$A$1:$V$2737,8,FALSE)))</f>
        <v xml:space="preserve"> </v>
      </c>
      <c r="I961" t="str">
        <f>IF(ISBLANK(VLOOKUP(TRIM(D961),ALL_SOMIFA!$A$1:$V$2737,9,FALSE)),"",IF(ISERROR(VLOOKUP(TRIM(D961),ALL_SOMIFA!$A$1:$V$2737,9,FALSE))," ",VLOOKUP(TRIM(D961),ALL_SOMIFA!$A$1:$V$2737,9,FALSE)))</f>
        <v xml:space="preserve"> </v>
      </c>
      <c r="J961" t="str">
        <f>IF(ISBLANK(VLOOKUP(TRIM(D961),ALL_SOMIFA!$A$1:$V$2737,10,FALSE)),"",IF(ISERROR(VLOOKUP(TRIM(D961),ALL_SOMIFA!$A$1:$V$2737,10,FALSE))," ",VLOOKUP(TRIM(D961),ALL_SOMIFA!$A$1:$V$2737,10,FALSE)))</f>
        <v xml:space="preserve"> </v>
      </c>
      <c r="K961" t="str">
        <f>IF(ISBLANK(VLOOKUP(TRIM(D961),ALL_SOMIFA!$A$1:$V$2737,11,FALSE)),"",IF(ISERROR(VLOOKUP(TRIM(D961),ALL_SOMIFA!$A$1:$V$2737,11,FALSE))," ",VLOOKUP(TRIM(D961),ALL_SOMIFA!$A$1:$V$2737,11,FALSE)))</f>
        <v xml:space="preserve"> </v>
      </c>
      <c r="L961" t="str">
        <f>IF(ISBLANK(VLOOKUP(TRIM(D961),ALL_SOMIFA!$A$1:$V$2737,12,FALSE)),"",IF(ISERROR(VLOOKUP(TRIM(D961),ALL_SOMIFA!$A$1:$V$2737,12,FALSE))," ",VLOOKUP(TRIM(D961),ALL_SOMIFA!$A$1:$V$2737,12,FALSE)))</f>
        <v xml:space="preserve"> </v>
      </c>
      <c r="M961" t="str">
        <f>IF(ISBLANK(VLOOKUP(TRIM(D961),ALL_SOMIFA!$A$1:$V$2737,13,FALSE)),"",IF(ISERROR(VLOOKUP(TRIM(D961),ALL_SOMIFA!$A$1:$V$2737,13,FALSE))," ",VLOOKUP(TRIM(D961),ALL_SOMIFA!$A$1:$V$2737,13,FALSE)))</f>
        <v xml:space="preserve"> </v>
      </c>
      <c r="N961" t="str">
        <f>IF(ISBLANK(VLOOKUP(TRIM(D961),ALL_SOMIFA!$A$1:$V$2737,14,FALSE)),"",IF(ISERROR(VLOOKUP(TRIM(D961),ALL_SOMIFA!$A$1:$V$2737,14,FALSE))," ",VLOOKUP(TRIM(D961),ALL_SOMIFA!$A$1:$V$2737,14,FALSE)))</f>
        <v xml:space="preserve"> </v>
      </c>
      <c r="O961" t="str">
        <f>IF(ISBLANK(VLOOKUP(TRIM(D961),ALL_SOMIFA!$A$1:$V$2737,15,FALSE)),"",IF(ISERROR(VLOOKUP(TRIM(D961),ALL_SOMIFA!$A$1:$V$2737,15,FALSE))," ",VLOOKUP(TRIM(D961),ALL_SOMIFA!$A$1:$V$2737,15,FALSE)))</f>
        <v xml:space="preserve"> </v>
      </c>
      <c r="P961" t="str">
        <f>IF(ISBLANK(VLOOKUP(TRIM(D961),ALL_SOMIFA!$A$1:$V$2737,16,FALSE)),"",IF(ISERROR(VLOOKUP(TRIM(D961),ALL_SOMIFA!$A$1:$V$2737,16,FALSE))," ",VLOOKUP(TRIM(D961),ALL_SOMIFA!$A$1:$V$2737,16,FALSE)))</f>
        <v xml:space="preserve"> </v>
      </c>
      <c r="Q961" t="str">
        <f>IF(ISBLANK(VLOOKUP(TRIM(D961),ALL_SOMIFA!$A$1:$V$2737,17,FALSE)),"",IF(ISERROR(VLOOKUP(TRIM(D961),ALL_SOMIFA!$A$1:$V$2737,17,FALSE))," ",VLOOKUP(TRIM(D961),ALL_SOMIFA!$A$1:$V$2737,17,FALSE)))</f>
        <v xml:space="preserve"> </v>
      </c>
      <c r="R961" t="str">
        <f>IF(ISBLANK(VLOOKUP(TRIM(D961),ALL_SOMIFA!$A$1:$V$2737,18,FALSE)),"",IF(ISERROR(VLOOKUP(TRIM(D961),ALL_SOMIFA!$A$1:$V$2737,18,FALSE))," ",VLOOKUP(TRIM(D961),ALL_SOMIFA!$A$1:$V$2737,18,FALSE)))</f>
        <v xml:space="preserve"> </v>
      </c>
      <c r="S961" t="str">
        <f>IF(ISBLANK(VLOOKUP(TRIM(D961),ALL_SOMIFA!$A$1:$V$2737,19,FALSE)),"",IF(ISERROR(VLOOKUP(TRIM(D961),ALL_SOMIFA!$A$1:$V$2737,19,FALSE))," ",VLOOKUP(TRIM(D961),ALL_SOMIFA!$A$1:$V$2737,19,FALSE)))</f>
        <v xml:space="preserve"> </v>
      </c>
      <c r="T961" t="str">
        <f>IF(ISBLANK(VLOOKUP(TRIM(D961),ALL_SOMIFA!$A$1:$V$2737,20,FALSE)),"",IF(ISERROR(VLOOKUP(TRIM(D961),ALL_SOMIFA!$A$1:$V$2737,20,FALSE))," ",VLOOKUP(TRIM(D961),ALL_SOMIFA!$A$1:$V$2737,20,FALSE)))</f>
        <v xml:space="preserve"> </v>
      </c>
      <c r="U961" t="str">
        <f>IF(ISBLANK(VLOOKUP(TRIM(D961),ALL_SOMIFA!$A$1:$V$2737,21,FALSE)),"",IF(ISERROR(VLOOKUP(TRIM(D961),ALL_SOMIFA!$A$1:$V$2737,21,FALSE))," ",VLOOKUP(TRIM(D961),ALL_SOMIFA!$A$1:$V$2737,21,FALSE)))</f>
        <v xml:space="preserve"> </v>
      </c>
      <c r="V961" t="str">
        <f>IF(ISBLANK(VLOOKUP(TRIM(D961),ALL_SOMIFA!$A$1:$V$2737,22,FALSE)),"",IF(ISERROR(VLOOKUP(TRIM(D961),ALL_SOMIFA!$A$1:$V$2737,22,FALSE))," ",VLOOKUP(TRIM(D961),ALL_SOMIFA!$A$1:$V$2737,22,FALSE)))</f>
        <v xml:space="preserve"> </v>
      </c>
    </row>
    <row r="962" spans="1:58" ht="12.75" customHeight="1" x14ac:dyDescent="0.35">
      <c r="A962" s="31" t="s">
        <v>327</v>
      </c>
      <c r="B962" s="31" t="s">
        <v>318</v>
      </c>
      <c r="C962" s="144" t="str">
        <f>IF(VLOOKUP(D962,Table16[[#All],[Player]:[2024 Card Info]],7,FALSE)&lt;&gt;"",VLOOKUP(D962,Table16[[#All],[Player]:[2024 Card Info]],7,FALSE),"")</f>
        <v>04</v>
      </c>
      <c r="D962" s="19" t="s">
        <v>1937</v>
      </c>
      <c r="E962" s="27">
        <v>35115</v>
      </c>
      <c r="F962" s="28" t="s">
        <v>140</v>
      </c>
      <c r="G962" s="28" t="s">
        <v>98</v>
      </c>
      <c r="H962" s="26" t="s">
        <v>331</v>
      </c>
      <c r="I962" s="26" t="s">
        <v>422</v>
      </c>
      <c r="J962" s="33"/>
      <c r="K962" s="33"/>
      <c r="L962" s="33"/>
      <c r="M962" s="25"/>
      <c r="N962" s="25"/>
      <c r="O962" s="25"/>
      <c r="P962" s="25"/>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c r="AQ962" s="25"/>
      <c r="AR962" s="25"/>
      <c r="AS962" s="25"/>
      <c r="AT962" s="25"/>
      <c r="AU962" s="25"/>
      <c r="AV962" s="25"/>
      <c r="AW962" s="25"/>
      <c r="AX962" s="25"/>
      <c r="AY962" s="25"/>
      <c r="AZ962" s="25"/>
      <c r="BA962" s="25"/>
      <c r="BB962" s="25"/>
      <c r="BC962" s="25"/>
      <c r="BD962" s="25"/>
      <c r="BE962" s="25"/>
      <c r="BF962" s="25"/>
    </row>
    <row r="963" spans="1:58" ht="12.75" customHeight="1" x14ac:dyDescent="0.35">
      <c r="A963" s="18" t="s">
        <v>331</v>
      </c>
      <c r="B963" s="18" t="s">
        <v>403</v>
      </c>
      <c r="C963" s="143" t="str">
        <f>IF(VLOOKUP(D963,Table16[[#All],[Player]:[2024 Card Info]],7,FALSE)&lt;&gt;"",VLOOKUP(D963,Table16[[#All],[Player]:[2024 Card Info]],7,FALSE),"")</f>
        <v>04</v>
      </c>
      <c r="D963" s="19" t="s">
        <v>1936</v>
      </c>
      <c r="E963" s="20">
        <v>35146</v>
      </c>
      <c r="F963" s="26" t="s">
        <v>204</v>
      </c>
      <c r="G963" s="30" t="s">
        <v>130</v>
      </c>
      <c r="H963" s="26" t="s">
        <v>345</v>
      </c>
      <c r="I963" s="26" t="s">
        <v>301</v>
      </c>
      <c r="J963" s="18" t="s">
        <v>331</v>
      </c>
      <c r="K963" s="18" t="s">
        <v>85</v>
      </c>
      <c r="L963" s="18" t="s">
        <v>682</v>
      </c>
      <c r="M963" s="19" t="s">
        <v>334</v>
      </c>
      <c r="N963" s="19" t="s">
        <v>331</v>
      </c>
      <c r="O963" s="19" t="s">
        <v>85</v>
      </c>
      <c r="P963" s="30" t="s">
        <v>301</v>
      </c>
      <c r="Q963" s="19"/>
      <c r="R963" s="19"/>
      <c r="S963" s="30"/>
      <c r="T963" s="19"/>
      <c r="U963" s="19"/>
      <c r="V963" s="30"/>
      <c r="W963" s="19"/>
      <c r="X963" s="19"/>
      <c r="Y963" s="30"/>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row>
    <row r="964" spans="1:58" ht="12.75" customHeight="1" x14ac:dyDescent="0.35">
      <c r="A964" s="31" t="s">
        <v>327</v>
      </c>
      <c r="B964" s="32" t="s">
        <v>3527</v>
      </c>
      <c r="C964" s="144" t="str">
        <f>IF(VLOOKUP(D964,Table16[[#All],[Player]:[2024 Card Info]],7,FALSE)&lt;&gt;"",VLOOKUP(D964,Table16[[#All],[Player]:[2024 Card Info]],7,FALSE),"")</f>
        <v>00</v>
      </c>
      <c r="D964" s="19" t="s">
        <v>1939</v>
      </c>
      <c r="E964" s="27">
        <v>37142</v>
      </c>
      <c r="F964" s="28" t="s">
        <v>88</v>
      </c>
      <c r="G964" s="28" t="s">
        <v>230</v>
      </c>
      <c r="H964" s="26" t="s">
        <v>327</v>
      </c>
      <c r="I964" s="26" t="s">
        <v>328</v>
      </c>
      <c r="J964" s="33"/>
      <c r="K964" s="33"/>
      <c r="L964" s="33"/>
    </row>
    <row r="965" spans="1:58" x14ac:dyDescent="0.35">
      <c r="A965" s="18" t="s">
        <v>169</v>
      </c>
      <c r="B965" s="18"/>
      <c r="C965" s="143"/>
      <c r="D965" s="26" t="s">
        <v>4113</v>
      </c>
      <c r="E965" s="27">
        <v>36436</v>
      </c>
      <c r="F965" s="26" t="s">
        <v>241</v>
      </c>
      <c r="G965" s="26" t="s">
        <v>241</v>
      </c>
      <c r="H965" t="s">
        <v>4284</v>
      </c>
      <c r="I965" t="s">
        <v>4284</v>
      </c>
      <c r="J965" s="18" t="s">
        <v>323</v>
      </c>
      <c r="K965" s="18" t="s">
        <v>224</v>
      </c>
      <c r="L965" s="18" t="s">
        <v>422</v>
      </c>
      <c r="M965" s="19" t="s">
        <v>154</v>
      </c>
      <c r="N965" s="27"/>
      <c r="O965" s="27"/>
      <c r="P965" s="27"/>
      <c r="Q965" s="27"/>
      <c r="R965" s="29"/>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c r="AQ965" s="25"/>
      <c r="AR965" s="25"/>
      <c r="AS965" s="25"/>
      <c r="AT965" s="25"/>
      <c r="AU965" s="25"/>
      <c r="AV965" s="25"/>
      <c r="AW965" s="25"/>
      <c r="AX965" s="25"/>
      <c r="AY965" s="25"/>
      <c r="AZ965" s="25"/>
      <c r="BA965" s="25"/>
      <c r="BB965" s="25"/>
      <c r="BC965" s="25"/>
      <c r="BD965" s="25"/>
      <c r="BE965" s="25"/>
      <c r="BF965" s="25"/>
    </row>
    <row r="966" spans="1:58" s="25" customFormat="1" x14ac:dyDescent="0.35">
      <c r="A966" s="18"/>
      <c r="B966" s="18"/>
      <c r="C966" s="143"/>
      <c r="D966" s="19"/>
      <c r="E966" s="20"/>
      <c r="F966" s="19"/>
      <c r="G966" s="19"/>
      <c r="H966" t="s">
        <v>169</v>
      </c>
      <c r="I966" t="s">
        <v>4284</v>
      </c>
      <c r="J966" s="18"/>
      <c r="K966" s="18"/>
      <c r="L966" s="18"/>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row>
    <row r="967" spans="1:58" x14ac:dyDescent="0.35">
      <c r="A967" s="18" t="s">
        <v>802</v>
      </c>
      <c r="B967" s="18" t="s">
        <v>3523</v>
      </c>
      <c r="C967" s="143" t="str">
        <f>IF(VLOOKUP(D967,Table16[[#All],[Player]:[2024 Card Info]],7,FALSE)&lt;&gt;"",VLOOKUP(D967,Table16[[#All],[Player]:[2024 Card Info]],7,FALSE),"")</f>
        <v/>
      </c>
      <c r="D967" t="s">
        <v>1942</v>
      </c>
      <c r="E967" s="35">
        <v>35368</v>
      </c>
      <c r="F967" s="36" t="s">
        <v>337</v>
      </c>
      <c r="G967" s="36" t="s">
        <v>210</v>
      </c>
      <c r="H967" s="26" t="s">
        <v>362</v>
      </c>
      <c r="I967" s="26"/>
      <c r="J967" s="18" t="s">
        <v>362</v>
      </c>
      <c r="K967" s="18" t="s">
        <v>224</v>
      </c>
      <c r="L967" s="18"/>
      <c r="M967" s="19"/>
      <c r="N967" s="19" t="s">
        <v>802</v>
      </c>
      <c r="O967" s="19" t="s">
        <v>308</v>
      </c>
      <c r="P967" s="37" t="str">
        <f>IF(ISERROR(VLOOKUP(TRIM(D967),#REF!,8,FALSE())),"",VLOOKUP(TRIM(D967),#REF!,8,FALSE()))</f>
        <v/>
      </c>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c r="AQ967" s="25"/>
      <c r="AR967" s="25"/>
      <c r="AS967" s="25"/>
      <c r="AT967" s="25"/>
      <c r="AU967" s="25"/>
      <c r="AV967" s="25"/>
      <c r="AW967" s="25"/>
      <c r="AX967" s="25"/>
      <c r="AY967" s="25"/>
      <c r="AZ967" s="25"/>
      <c r="BA967" s="25"/>
      <c r="BB967" s="25"/>
      <c r="BC967" s="25"/>
      <c r="BD967" s="25"/>
      <c r="BE967" s="25"/>
      <c r="BF967" s="25"/>
    </row>
    <row r="968" spans="1:58" x14ac:dyDescent="0.35">
      <c r="A968" t="s">
        <v>366</v>
      </c>
      <c r="B968" t="s">
        <v>86</v>
      </c>
      <c r="C968" s="144" t="str">
        <f>IF(VLOOKUP(D968,Table16[[#All],[Player]:[2024 Card Info]],7,FALSE)&lt;&gt;"",VLOOKUP(D968,Table16[[#All],[Player]:[2024 Card Info]],7,FALSE),"")</f>
        <v/>
      </c>
      <c r="D968" t="s">
        <v>3934</v>
      </c>
      <c r="E968" s="40">
        <v>36900</v>
      </c>
      <c r="F968" t="s">
        <v>4103</v>
      </c>
      <c r="G968" t="s">
        <v>5136</v>
      </c>
      <c r="H968" t="str">
        <f>IF(ISBLANK(VLOOKUP(TRIM(D968),ALL_SOMIFA!$A$1:$V$2737,8,FALSE)),"",IF(ISERROR(VLOOKUP(TRIM(D968),ALL_SOMIFA!$A$1:$V$2737,8,FALSE))," ",VLOOKUP(TRIM(D968),ALL_SOMIFA!$A$1:$V$2737,8,FALSE)))</f>
        <v/>
      </c>
      <c r="I968" t="str">
        <f>IF(ISBLANK(VLOOKUP(TRIM(D968),ALL_SOMIFA!$A$1:$V$2737,9,FALSE)),"",IF(ISERROR(VLOOKUP(TRIM(D968),ALL_SOMIFA!$A$1:$V$2737,9,FALSE))," ",VLOOKUP(TRIM(D968),ALL_SOMIFA!$A$1:$V$2737,9,FALSE)))</f>
        <v/>
      </c>
      <c r="J968" t="str">
        <f>IF(ISBLANK(VLOOKUP(TRIM(D968),ALL_SOMIFA!$A$1:$V$2737,10,FALSE)),"",IF(ISERROR(VLOOKUP(TRIM(D968),ALL_SOMIFA!$A$1:$V$2737,10,FALSE))," ",VLOOKUP(TRIM(D968),ALL_SOMIFA!$A$1:$V$2737,10,FALSE)))</f>
        <v/>
      </c>
      <c r="K968" t="str">
        <f>IF(ISBLANK(VLOOKUP(TRIM(D968),ALL_SOMIFA!$A$1:$V$2737,11,FALSE)),"",IF(ISERROR(VLOOKUP(TRIM(D968),ALL_SOMIFA!$A$1:$V$2737,11,FALSE))," ",VLOOKUP(TRIM(D968),ALL_SOMIFA!$A$1:$V$2737,11,FALSE)))</f>
        <v/>
      </c>
      <c r="L968" t="str">
        <f>IF(ISBLANK(VLOOKUP(TRIM(D968),ALL_SOMIFA!$A$1:$V$2737,12,FALSE)),"",IF(ISERROR(VLOOKUP(TRIM(D968),ALL_SOMIFA!$A$1:$V$2737,12,FALSE))," ",VLOOKUP(TRIM(D968),ALL_SOMIFA!$A$1:$V$2737,12,FALSE)))</f>
        <v/>
      </c>
      <c r="M968" t="str">
        <f>IF(ISBLANK(VLOOKUP(TRIM(D968),ALL_SOMIFA!$A$1:$V$2737,13,FALSE)),"",IF(ISERROR(VLOOKUP(TRIM(D968),ALL_SOMIFA!$A$1:$V$2737,13,FALSE))," ",VLOOKUP(TRIM(D968),ALL_SOMIFA!$A$1:$V$2737,13,FALSE)))</f>
        <v/>
      </c>
      <c r="N968" t="str">
        <f>IF(ISBLANK(VLOOKUP(TRIM(D968),ALL_SOMIFA!$A$1:$V$2737,14,FALSE)),"",IF(ISERROR(VLOOKUP(TRIM(D968),ALL_SOMIFA!$A$1:$V$2737,14,FALSE))," ",VLOOKUP(TRIM(D968),ALL_SOMIFA!$A$1:$V$2737,14,FALSE)))</f>
        <v/>
      </c>
      <c r="O968" t="str">
        <f>IF(ISBLANK(VLOOKUP(TRIM(D968),ALL_SOMIFA!$A$1:$V$2737,15,FALSE)),"",IF(ISERROR(VLOOKUP(TRIM(D968),ALL_SOMIFA!$A$1:$V$2737,15,FALSE))," ",VLOOKUP(TRIM(D968),ALL_SOMIFA!$A$1:$V$2737,15,FALSE)))</f>
        <v/>
      </c>
      <c r="P968" t="str">
        <f>IF(ISBLANK(VLOOKUP(TRIM(D968),ALL_SOMIFA!$A$1:$V$2737,16,FALSE)),"",IF(ISERROR(VLOOKUP(TRIM(D968),ALL_SOMIFA!$A$1:$V$2737,16,FALSE))," ",VLOOKUP(TRIM(D968),ALL_SOMIFA!$A$1:$V$2737,16,FALSE)))</f>
        <v/>
      </c>
      <c r="Q968" t="str">
        <f>IF(ISBLANK(VLOOKUP(TRIM(D968),ALL_SOMIFA!$A$1:$V$2737,17,FALSE)),"",IF(ISERROR(VLOOKUP(TRIM(D968),ALL_SOMIFA!$A$1:$V$2737,17,FALSE))," ",VLOOKUP(TRIM(D968),ALL_SOMIFA!$A$1:$V$2737,17,FALSE)))</f>
        <v/>
      </c>
      <c r="R968" t="str">
        <f>IF(ISBLANK(VLOOKUP(TRIM(D968),ALL_SOMIFA!$A$1:$V$2737,18,FALSE)),"",IF(ISERROR(VLOOKUP(TRIM(D968),ALL_SOMIFA!$A$1:$V$2737,18,FALSE))," ",VLOOKUP(TRIM(D968),ALL_SOMIFA!$A$1:$V$2737,18,FALSE)))</f>
        <v/>
      </c>
      <c r="S968" t="str">
        <f>IF(ISBLANK(VLOOKUP(TRIM(D968),ALL_SOMIFA!$A$1:$V$2737,19,FALSE)),"",IF(ISERROR(VLOOKUP(TRIM(D968),ALL_SOMIFA!$A$1:$V$2737,19,FALSE))," ",VLOOKUP(TRIM(D968),ALL_SOMIFA!$A$1:$V$2737,19,FALSE)))</f>
        <v/>
      </c>
      <c r="T968" t="str">
        <f>IF(ISBLANK(VLOOKUP(TRIM(D968),ALL_SOMIFA!$A$1:$V$2737,20,FALSE)),"",IF(ISERROR(VLOOKUP(TRIM(D968),ALL_SOMIFA!$A$1:$V$2737,20,FALSE))," ",VLOOKUP(TRIM(D968),ALL_SOMIFA!$A$1:$V$2737,20,FALSE)))</f>
        <v/>
      </c>
      <c r="U968" t="str">
        <f>IF(ISBLANK(VLOOKUP(TRIM(D968),ALL_SOMIFA!$A$1:$V$2737,21,FALSE)),"",IF(ISERROR(VLOOKUP(TRIM(D968),ALL_SOMIFA!$A$1:$V$2737,21,FALSE))," ",VLOOKUP(TRIM(D968),ALL_SOMIFA!$A$1:$V$2737,21,FALSE)))</f>
        <v/>
      </c>
      <c r="V968" t="str">
        <f>IF(ISBLANK(VLOOKUP(TRIM(D968),ALL_SOMIFA!$A$1:$V$2737,22,FALSE)),"",IF(ISERROR(VLOOKUP(TRIM(D968),ALL_SOMIFA!$A$1:$V$2737,22,FALSE))," ",VLOOKUP(TRIM(D968),ALL_SOMIFA!$A$1:$V$2737,22,FALSE)))</f>
        <v/>
      </c>
    </row>
    <row r="969" spans="1:58" s="25" customFormat="1" x14ac:dyDescent="0.35">
      <c r="A969" s="18" t="str">
        <f>IF(ISERROR(VLOOKUP(TRIM($D969),#REF!,2,FALSE())),"",VLOOKUP(TRIM($D969),#REF!,2,FALSE()))</f>
        <v/>
      </c>
      <c r="B969" s="18" t="str">
        <f>IF(ISERROR(VLOOKUP(TRIM($D969),#REF!,3,FALSE())),"",VLOOKUP(TRIM($D969),#REF!,3,FALSE()))</f>
        <v/>
      </c>
      <c r="C969" s="143"/>
      <c r="D969" s="19"/>
      <c r="E969" s="39"/>
      <c r="F969" s="19"/>
      <c r="G969" s="19"/>
      <c r="H969" s="26" t="s">
        <v>4284</v>
      </c>
      <c r="I969" s="26" t="s">
        <v>4284</v>
      </c>
      <c r="J969" s="18"/>
      <c r="K969" s="18"/>
      <c r="L969" s="18"/>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row>
    <row r="970" spans="1:58" ht="13.15" x14ac:dyDescent="0.4">
      <c r="C970" s="140"/>
      <c r="E970" s="10" t="s">
        <v>70</v>
      </c>
      <c r="F970" s="11" t="s">
        <v>71</v>
      </c>
      <c r="G970" s="11" t="s">
        <v>72</v>
      </c>
      <c r="H970" s="94"/>
      <c r="I970" s="94" t="s">
        <v>73</v>
      </c>
      <c r="J970" s="11"/>
      <c r="K970" s="11"/>
      <c r="L970" s="8"/>
      <c r="M970" s="16" t="str">
        <f>IF(ISERROR(VLOOKUP(TRIM(B970),#REF!,13,FALSE())),"",VLOOKUP(TRIM(B970),#REF!,13,FALSE()))</f>
        <v/>
      </c>
      <c r="N970" s="16" t="str">
        <f>IF(ISERROR(VLOOKUP(TRIM(B970),#REF!,14,FALSE())),"",VLOOKUP(TRIM(B970),#REF!,14,FALSE()))</f>
        <v/>
      </c>
      <c r="O970" s="16" t="str">
        <f>IF(ISERROR(VLOOKUP(TRIM(B970),#REF!,15,FALSE())),"",VLOOKUP(TRIM(B970),#REF!,15,FALSE()))</f>
        <v/>
      </c>
      <c r="P970" s="16" t="str">
        <f>IF(ISERROR(VLOOKUP(TRIM(B970),#REF!,16,FALSE())),"",VLOOKUP(TRIM(B970),#REF!,16,FALSE()))</f>
        <v/>
      </c>
      <c r="R970" s="8"/>
      <c r="T970" t="str">
        <f>IF(ISERROR(VLOOKUP(TRIM(B970),#REF!,20,FALSE())),"",VLOOKUP(TRIM(B970),#REF!,20,FALSE()))</f>
        <v/>
      </c>
      <c r="U970" t="str">
        <f>IF(ISERROR(VLOOKUP(TRIM(B970),#REF!,21,FALSE())),"",VLOOKUP(TRIM(B970),#REF!,21,FALSE()))</f>
        <v/>
      </c>
      <c r="V970" t="str">
        <f>IF(ISERROR(VLOOKUP(TRIM(B970),#REF!,22,FALSE())),"",VLOOKUP(TRIM(B970),#REF!,22,FALSE()))</f>
        <v/>
      </c>
      <c r="W970" t="str">
        <f>IF(ISERROR(VLOOKUP(TRIM(B970),#REF!,20,FALSE())),"",VLOOKUP(TRIM(B970),#REF!,20,FALSE()))</f>
        <v/>
      </c>
      <c r="X970" t="str">
        <f>IF(ISERROR(VLOOKUP(TRIM(B970),#REF!,21,FALSE())),"",VLOOKUP(TRIM(B970),#REF!,21,FALSE()))</f>
        <v/>
      </c>
      <c r="Y970" t="str">
        <f>IF(ISERROR(VLOOKUP(TRIM(B970),#REF!,22,FALSE())),"",VLOOKUP(TRIM(B970),#REF!,22,FALSE()))</f>
        <v/>
      </c>
      <c r="Z970" t="str">
        <f>IF(ISERROR(VLOOKUP(TRIM(B970),#REF!,23,FALSE())),"",VLOOKUP(TRIM(B970),#REF!,23,FALSE()))</f>
        <v/>
      </c>
      <c r="AA970" t="str">
        <f>IF(ISERROR(VLOOKUP(TRIM(B970),#REF!,24,FALSE())),"",VLOOKUP(TRIM(B970),#REF!,24,FALSE()))</f>
        <v/>
      </c>
      <c r="AB970" t="str">
        <f>IF(ISERROR(VLOOKUP(TRIM(B970),#REF!,25,FALSE())),"",VLOOKUP(TRIM(B970),#REF!,25,FALSE()))</f>
        <v/>
      </c>
      <c r="AM970" s="8"/>
      <c r="AN970" s="8"/>
      <c r="AP970" s="8"/>
      <c r="AQ970" s="8"/>
      <c r="AR970" s="8"/>
      <c r="AS970" s="8"/>
      <c r="AT970" s="8"/>
      <c r="AV970" s="8"/>
      <c r="AW970" s="8"/>
      <c r="AY970" s="8"/>
      <c r="AZ970" s="8"/>
      <c r="BB970" s="8"/>
      <c r="BC970" s="8"/>
    </row>
    <row r="971" spans="1:58" s="25" customFormat="1" ht="17.649999999999999" x14ac:dyDescent="0.5">
      <c r="A971" s="12" t="s">
        <v>1945</v>
      </c>
      <c r="B971"/>
      <c r="C971" s="141"/>
      <c r="D971"/>
      <c r="E971" s="13">
        <f>COUNTA(D974:D1038)</f>
        <v>55</v>
      </c>
      <c r="F971" s="14">
        <f>COUNTIF(A973:A1033,"*HB*")</f>
        <v>4</v>
      </c>
      <c r="G971" s="14">
        <f>COUNTIF(A973:A1038,"*KOR*")+COUNTIF(A973:A1038,"*LK*")</f>
        <v>2</v>
      </c>
      <c r="H971" s="95"/>
      <c r="I971" s="95">
        <f>COUNTIF(A973:A1038,"*PR*")+COUNTIF(A973:A1038,"*LP*")</f>
        <v>3</v>
      </c>
      <c r="J971" s="14"/>
      <c r="K971" s="14"/>
      <c r="L971" s="7"/>
      <c r="M971" s="16" t="str">
        <f>IF(ISERROR(VLOOKUP(TRIM(B971),#REF!,13,FALSE())),"",VLOOKUP(TRIM(B971),#REF!,13,FALSE()))</f>
        <v/>
      </c>
      <c r="N971" s="16" t="str">
        <f>IF(ISERROR(VLOOKUP(TRIM(B971),#REF!,14,FALSE())),"",VLOOKUP(TRIM(B971),#REF!,14,FALSE()))</f>
        <v/>
      </c>
      <c r="O971" s="16" t="str">
        <f>IF(ISERROR(VLOOKUP(TRIM(B971),#REF!,15,FALSE())),"",VLOOKUP(TRIM(B971),#REF!,15,FALSE()))</f>
        <v/>
      </c>
      <c r="P971" s="16" t="str">
        <f>IF(ISERROR(VLOOKUP(TRIM(B971),#REF!,16,FALSE())),"",VLOOKUP(TRIM(B971),#REF!,16,FALSE()))</f>
        <v/>
      </c>
      <c r="Q971" s="15"/>
      <c r="R971" s="8"/>
      <c r="S971"/>
      <c r="T971" t="str">
        <f>IF(ISERROR(VLOOKUP(TRIM(B971),#REF!,20,FALSE())),"",VLOOKUP(TRIM(B971),#REF!,20,FALSE()))</f>
        <v/>
      </c>
      <c r="U971" t="str">
        <f>IF(ISERROR(VLOOKUP(TRIM(B971),#REF!,21,FALSE())),"",VLOOKUP(TRIM(B971),#REF!,21,FALSE()))</f>
        <v/>
      </c>
      <c r="V971" t="str">
        <f>IF(ISERROR(VLOOKUP(TRIM(B971),#REF!,22,FALSE())),"",VLOOKUP(TRIM(B971),#REF!,22,FALSE()))</f>
        <v/>
      </c>
      <c r="W971" t="str">
        <f>IF(ISERROR(VLOOKUP(TRIM(B971),#REF!,20,FALSE())),"",VLOOKUP(TRIM(B971),#REF!,20,FALSE()))</f>
        <v/>
      </c>
      <c r="X971" t="str">
        <f>IF(ISERROR(VLOOKUP(TRIM(B971),#REF!,21,FALSE())),"",VLOOKUP(TRIM(B971),#REF!,21,FALSE()))</f>
        <v/>
      </c>
      <c r="Y971" t="str">
        <f>IF(ISERROR(VLOOKUP(TRIM(B971),#REF!,22,FALSE())),"",VLOOKUP(TRIM(B971),#REF!,22,FALSE()))</f>
        <v/>
      </c>
      <c r="Z971" t="str">
        <f>IF(ISERROR(VLOOKUP(TRIM(B971),#REF!,23,FALSE())),"",VLOOKUP(TRIM(B971),#REF!,23,FALSE()))</f>
        <v/>
      </c>
      <c r="AA971" t="str">
        <f>IF(ISERROR(VLOOKUP(TRIM(B971),#REF!,24,FALSE())),"",VLOOKUP(TRIM(B971),#REF!,24,FALSE()))</f>
        <v/>
      </c>
      <c r="AB971" t="str">
        <f>IF(ISERROR(VLOOKUP(TRIM(B971),#REF!,25,FALSE())),"",VLOOKUP(TRIM(B971),#REF!,25,FALSE()))</f>
        <v/>
      </c>
      <c r="AC971"/>
      <c r="AD971"/>
      <c r="AE971"/>
      <c r="AF971"/>
      <c r="AG971"/>
      <c r="AH971"/>
      <c r="AI971"/>
      <c r="AJ971"/>
      <c r="AK971"/>
      <c r="AL971" s="15"/>
      <c r="AM971"/>
      <c r="AN971"/>
      <c r="AO971"/>
      <c r="AP971"/>
      <c r="AQ971"/>
      <c r="AR971"/>
      <c r="AS971"/>
      <c r="AT971"/>
      <c r="AU971" s="15"/>
      <c r="AV971"/>
      <c r="AW971"/>
      <c r="AX971"/>
      <c r="AY971"/>
      <c r="AZ971"/>
      <c r="BA971"/>
      <c r="BB971"/>
      <c r="BC971" s="8"/>
      <c r="BD971"/>
      <c r="BE971"/>
      <c r="BF971"/>
    </row>
    <row r="972" spans="1:58" s="25" customFormat="1" x14ac:dyDescent="0.35">
      <c r="A972" s="34" t="s">
        <v>5290</v>
      </c>
      <c r="B972" s="16"/>
      <c r="C972" s="143"/>
      <c r="D972"/>
      <c r="E972" s="1"/>
      <c r="F972"/>
      <c r="G972"/>
      <c r="H972" s="9"/>
      <c r="I972" s="9"/>
      <c r="J972" s="16"/>
      <c r="K972" s="16"/>
      <c r="L972" s="16"/>
      <c r="M972" s="26" t="str">
        <f>IF(ISERROR(VLOOKUP(TRIM(D972),#REF!,8,FALSE())),"",VLOOKUP(TRIM(D972),#REF!,8,FALSE()))</f>
        <v/>
      </c>
      <c r="N972"/>
      <c r="O972"/>
      <c r="P972" s="16"/>
      <c r="Q972" s="16" t="str">
        <f>IF(ISERROR(VLOOKUP(TRIM(D972),#REF!,11,FALSE())),"",VLOOKUP(TRIM(D972),#REF!,11,FALSE()))</f>
        <v/>
      </c>
      <c r="R972" s="16" t="str">
        <f>IF(ISERROR(VLOOKUP(TRIM(D972),#REF!,12,FALSE())),"",VLOOKUP(TRIM(D972),#REF!,12,FALSE()))</f>
        <v/>
      </c>
      <c r="S972" s="16" t="str">
        <f>IF(ISERROR(VLOOKUP(TRIM(D972),#REF!,13,FALSE())),"",VLOOKUP(TRIM(D972),#REF!,13,FALSE()))</f>
        <v/>
      </c>
      <c r="T972" s="16" t="str">
        <f>IF(ISERROR(VLOOKUP(TRIM(D972),#REF!,14,FALSE())),"",VLOOKUP(TRIM(D972),#REF!,14,FALSE()))</f>
        <v/>
      </c>
      <c r="U972" s="16" t="str">
        <f>IF(ISERROR(VLOOKUP(TRIM(D972),#REF!,15,FALSE())),"",VLOOKUP(TRIM(D972),#REF!,15,FALSE()))</f>
        <v/>
      </c>
      <c r="V972" s="16" t="str">
        <f>IF(ISERROR(VLOOKUP(TRIM(D972),#REF!,16,FALSE())),"",VLOOKUP(TRIM(D972),#REF!,16,FALSE()))</f>
        <v/>
      </c>
      <c r="W972"/>
      <c r="X972"/>
      <c r="Y972"/>
      <c r="Z972" t="str">
        <f>IF(ISERROR(VLOOKUP(TRIM(D972),#REF!,20,FALSE())),"",VLOOKUP(TRIM(D972),#REF!,20,FALSE()))</f>
        <v/>
      </c>
      <c r="AA972" t="str">
        <f>IF(ISERROR(VLOOKUP(TRIM(D972),#REF!,21,FALSE())),"",VLOOKUP(TRIM(D972),#REF!,21,FALSE()))</f>
        <v/>
      </c>
      <c r="AB972" t="str">
        <f>IF(ISERROR(VLOOKUP(TRIM(D972),#REF!,22,FALSE())),"",VLOOKUP(TRIM(D972),#REF!,22,FALSE()))</f>
        <v/>
      </c>
      <c r="AC972" t="str">
        <f>IF(ISERROR(VLOOKUP(TRIM(D972),#REF!,20,FALSE())),"",VLOOKUP(TRIM(D972),#REF!,20,FALSE()))</f>
        <v/>
      </c>
      <c r="AD972" t="str">
        <f>IF(ISERROR(VLOOKUP(TRIM(D972),#REF!,21,FALSE())),"",VLOOKUP(TRIM(D972),#REF!,21,FALSE()))</f>
        <v/>
      </c>
      <c r="AE972" t="str">
        <f>IF(ISERROR(VLOOKUP(TRIM(D972),#REF!,22,FALSE())),"",VLOOKUP(TRIM(D972),#REF!,22,FALSE()))</f>
        <v/>
      </c>
      <c r="AF972" t="str">
        <f>IF(ISERROR(VLOOKUP(TRIM(D972),#REF!,23,FALSE())),"",VLOOKUP(TRIM(D972),#REF!,23,FALSE()))</f>
        <v/>
      </c>
      <c r="AG972" t="str">
        <f>IF(ISERROR(VLOOKUP(TRIM(D972),#REF!,24,FALSE())),"",VLOOKUP(TRIM(D972),#REF!,24,FALSE()))</f>
        <v/>
      </c>
      <c r="AH972" t="str">
        <f>IF(ISERROR(VLOOKUP(TRIM(D972),#REF!,25,FALSE())),"",VLOOKUP(TRIM(D972),#REF!,25,FALSE()))</f>
        <v/>
      </c>
      <c r="AI972"/>
      <c r="AJ972"/>
      <c r="AK972"/>
      <c r="AL972"/>
      <c r="AM972"/>
      <c r="AN972"/>
      <c r="AO972"/>
      <c r="AP972"/>
      <c r="AQ972"/>
      <c r="AR972"/>
      <c r="AS972"/>
      <c r="AT972"/>
      <c r="AU972"/>
      <c r="AV972"/>
      <c r="AW972"/>
      <c r="AX972"/>
      <c r="AY972"/>
      <c r="AZ972"/>
      <c r="BA972"/>
      <c r="BB972"/>
      <c r="BC972"/>
      <c r="BD972"/>
      <c r="BE972"/>
      <c r="BF972"/>
    </row>
    <row r="973" spans="1:58" ht="13.15" x14ac:dyDescent="0.4">
      <c r="A973" s="148" t="s">
        <v>5390</v>
      </c>
      <c r="B973" s="19"/>
      <c r="C973" s="143"/>
      <c r="D973" s="19"/>
      <c r="E973" s="39"/>
      <c r="F973" s="19"/>
      <c r="G973" s="19"/>
      <c r="H973" s="26"/>
      <c r="I973" s="26"/>
      <c r="J973" s="42"/>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row>
    <row r="974" spans="1:58" x14ac:dyDescent="0.35">
      <c r="A974" s="18" t="s">
        <v>80</v>
      </c>
      <c r="B974" s="18" t="s">
        <v>193</v>
      </c>
      <c r="C974" s="143" t="str">
        <f>IF(VLOOKUP(D974,Table16[[#All],[Player]:[2024 Card Info]],7,FALSE)&lt;&gt;"",VLOOKUP(D974,Table16[[#All],[Player]:[2024 Card Info]],7,FALSE),"")</f>
        <v>474 Attempts</v>
      </c>
      <c r="D974" s="19" t="s">
        <v>1946</v>
      </c>
      <c r="E974" s="20">
        <v>35437</v>
      </c>
      <c r="F974" s="19" t="s">
        <v>1947</v>
      </c>
      <c r="G974" s="19" t="s">
        <v>1948</v>
      </c>
      <c r="H974" s="26" t="s">
        <v>77</v>
      </c>
      <c r="I974" s="26"/>
      <c r="J974" s="18" t="s">
        <v>77</v>
      </c>
      <c r="K974" s="18" t="s">
        <v>195</v>
      </c>
      <c r="L974" s="18"/>
      <c r="M974" s="19"/>
      <c r="N974" s="19" t="s">
        <v>80</v>
      </c>
      <c r="O974" s="19" t="s">
        <v>193</v>
      </c>
      <c r="P974" s="19" t="s">
        <v>79</v>
      </c>
      <c r="Q974" s="19" t="s">
        <v>77</v>
      </c>
      <c r="R974" s="19" t="s">
        <v>195</v>
      </c>
      <c r="S974" s="19"/>
      <c r="T974" s="19" t="s">
        <v>77</v>
      </c>
      <c r="U974" s="19" t="s">
        <v>195</v>
      </c>
      <c r="V974" s="19">
        <v>0</v>
      </c>
      <c r="W974" s="19">
        <v>0</v>
      </c>
      <c r="X974" s="19">
        <v>0</v>
      </c>
      <c r="Y974" s="19">
        <v>0</v>
      </c>
      <c r="Z974" s="19"/>
      <c r="AA974" s="19"/>
      <c r="AB974" s="19"/>
      <c r="AC974" s="19">
        <v>0</v>
      </c>
      <c r="AD974" s="19">
        <v>0</v>
      </c>
      <c r="AE974" s="19">
        <v>0</v>
      </c>
      <c r="AF974" s="19">
        <v>0</v>
      </c>
      <c r="AG974" s="19">
        <v>0</v>
      </c>
      <c r="AH974" s="19">
        <v>0</v>
      </c>
      <c r="AI974" s="19">
        <v>0</v>
      </c>
      <c r="AJ974" s="19">
        <v>0</v>
      </c>
      <c r="AK974" s="19">
        <v>0</v>
      </c>
      <c r="AL974" s="19">
        <v>0</v>
      </c>
      <c r="AM974" s="19">
        <v>0</v>
      </c>
      <c r="AN974" s="19">
        <v>0</v>
      </c>
      <c r="AO974" s="19">
        <v>0</v>
      </c>
      <c r="AP974" s="19">
        <v>0</v>
      </c>
      <c r="AQ974" s="19">
        <v>0</v>
      </c>
      <c r="AR974" s="19">
        <v>0</v>
      </c>
      <c r="AS974" s="19">
        <v>0</v>
      </c>
      <c r="AT974" s="19">
        <v>0</v>
      </c>
      <c r="AU974" s="19"/>
      <c r="AV974" s="19"/>
      <c r="AW974" s="19"/>
      <c r="AX974" s="19"/>
      <c r="AY974" s="19"/>
      <c r="AZ974" s="19"/>
      <c r="BA974" s="19"/>
      <c r="BB974" s="19"/>
      <c r="BC974" s="19"/>
      <c r="BD974" s="19"/>
      <c r="BE974" s="19"/>
      <c r="BF974" s="19"/>
    </row>
    <row r="975" spans="1:58" x14ac:dyDescent="0.35">
      <c r="A975" s="18" t="s">
        <v>77</v>
      </c>
      <c r="B975" s="18" t="s">
        <v>3531</v>
      </c>
      <c r="C975" s="143" t="str">
        <f>IF(VLOOKUP(D975,Table16[[#All],[Player]:[2024 Card Info]],7,FALSE)&lt;&gt;"",VLOOKUP(D975,Table16[[#All],[Player]:[2024 Card Info]],7,FALSE),"")</f>
        <v>22 Attempts</v>
      </c>
      <c r="D975" s="19" t="s">
        <v>1949</v>
      </c>
      <c r="E975" s="20">
        <v>32723</v>
      </c>
      <c r="F975" s="19" t="s">
        <v>733</v>
      </c>
      <c r="G975" s="19" t="s">
        <v>1950</v>
      </c>
      <c r="H975" s="26" t="s">
        <v>77</v>
      </c>
      <c r="I975" s="26"/>
      <c r="J975" s="18" t="s">
        <v>169</v>
      </c>
      <c r="K975" s="18"/>
      <c r="L975" s="18"/>
      <c r="M975" s="19"/>
      <c r="N975" s="19" t="s">
        <v>77</v>
      </c>
      <c r="O975" s="19" t="s">
        <v>224</v>
      </c>
      <c r="P975" s="19" t="s">
        <v>1459</v>
      </c>
      <c r="Q975" s="19" t="s">
        <v>77</v>
      </c>
      <c r="R975" s="19" t="s">
        <v>224</v>
      </c>
      <c r="S975" s="19" t="s">
        <v>1951</v>
      </c>
      <c r="T975" s="19" t="s">
        <v>77</v>
      </c>
      <c r="U975" s="19" t="s">
        <v>460</v>
      </c>
      <c r="V975" s="19" t="s">
        <v>1952</v>
      </c>
      <c r="W975" s="19" t="s">
        <v>77</v>
      </c>
      <c r="X975" s="19" t="s">
        <v>131</v>
      </c>
      <c r="Y975" s="19">
        <v>0</v>
      </c>
      <c r="Z975" s="19" t="s">
        <v>77</v>
      </c>
      <c r="AA975" s="19" t="s">
        <v>131</v>
      </c>
      <c r="AB975" s="19"/>
      <c r="AC975" s="19" t="s">
        <v>77</v>
      </c>
      <c r="AD975" s="19" t="s">
        <v>131</v>
      </c>
      <c r="AE975" s="19">
        <v>0</v>
      </c>
      <c r="AF975" s="19" t="s">
        <v>77</v>
      </c>
      <c r="AG975" s="19" t="s">
        <v>131</v>
      </c>
      <c r="AH975" s="19">
        <v>0</v>
      </c>
      <c r="AI975" s="19" t="s">
        <v>77</v>
      </c>
      <c r="AJ975" s="19" t="s">
        <v>195</v>
      </c>
      <c r="AK975" s="19" t="s">
        <v>1460</v>
      </c>
      <c r="AL975" s="19" t="s">
        <v>77</v>
      </c>
      <c r="AM975" s="19" t="s">
        <v>195</v>
      </c>
      <c r="AN975" s="19" t="s">
        <v>1953</v>
      </c>
      <c r="AO975" s="19" t="s">
        <v>77</v>
      </c>
      <c r="AP975" s="19" t="s">
        <v>195</v>
      </c>
      <c r="AQ975" s="19" t="s">
        <v>1647</v>
      </c>
      <c r="AR975" s="19">
        <v>0</v>
      </c>
      <c r="AS975" s="19">
        <v>0</v>
      </c>
      <c r="AT975" s="19">
        <v>0</v>
      </c>
      <c r="AU975" s="19"/>
      <c r="AV975" s="19"/>
      <c r="AW975" s="19"/>
      <c r="AX975" s="19"/>
      <c r="AY975" s="19"/>
      <c r="AZ975" s="19"/>
      <c r="BA975" s="19"/>
      <c r="BB975" s="19"/>
      <c r="BC975" s="19"/>
      <c r="BD975" s="19"/>
      <c r="BE975" s="19"/>
      <c r="BF975" s="19"/>
    </row>
    <row r="976" spans="1:58" s="25" customFormat="1" x14ac:dyDescent="0.35">
      <c r="A976" s="18"/>
      <c r="B976" s="18"/>
      <c r="C976" s="143"/>
      <c r="D976" s="19"/>
      <c r="E976" s="20"/>
      <c r="F976" s="19"/>
      <c r="G976" s="19"/>
      <c r="H976" t="s">
        <v>4284</v>
      </c>
      <c r="I976" t="s">
        <v>4284</v>
      </c>
      <c r="J976" s="18"/>
      <c r="K976" s="18"/>
      <c r="L976" s="18"/>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row>
    <row r="977" spans="1:58" x14ac:dyDescent="0.35">
      <c r="A977" s="18" t="s">
        <v>93</v>
      </c>
      <c r="B977" s="18" t="s">
        <v>3518</v>
      </c>
      <c r="C977" s="143" t="str">
        <f>IF(VLOOKUP(D977,Table16[[#All],[Player]:[2024 Card Info]],7,FALSE)&lt;&gt;"",VLOOKUP(D977,Table16[[#All],[Player]:[2024 Card Info]],7,FALSE),"")</f>
        <v>0-0 132</v>
      </c>
      <c r="D977" s="19" t="s">
        <v>549</v>
      </c>
      <c r="E977" s="20">
        <v>35965</v>
      </c>
      <c r="F977" s="19" t="s">
        <v>125</v>
      </c>
      <c r="G977" s="19" t="s">
        <v>398</v>
      </c>
      <c r="H977" s="26" t="s">
        <v>93</v>
      </c>
      <c r="I977" s="26" t="s">
        <v>1088</v>
      </c>
      <c r="J977" s="18" t="s">
        <v>93</v>
      </c>
      <c r="K977" s="18" t="s">
        <v>86</v>
      </c>
      <c r="L977" s="18" t="s">
        <v>550</v>
      </c>
      <c r="M977" s="19" t="s">
        <v>551</v>
      </c>
      <c r="N977" s="19" t="s">
        <v>93</v>
      </c>
      <c r="O977" s="19" t="s">
        <v>86</v>
      </c>
      <c r="P977" s="19" t="s">
        <v>552</v>
      </c>
      <c r="Q977" s="19" t="s">
        <v>93</v>
      </c>
      <c r="R977" s="19" t="s">
        <v>86</v>
      </c>
      <c r="S977" s="19" t="s">
        <v>553</v>
      </c>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row>
    <row r="978" spans="1:58" ht="12.75" customHeight="1" x14ac:dyDescent="0.35">
      <c r="A978" s="18" t="s">
        <v>93</v>
      </c>
      <c r="B978" s="18" t="s">
        <v>3523</v>
      </c>
      <c r="C978" s="143" t="str">
        <f>IF(VLOOKUP(D978,Table16[[#All],[Player]:[2024 Card Info]],7,FALSE)&lt;&gt;"",VLOOKUP(D978,Table16[[#All],[Player]:[2024 Card Info]],7,FALSE),"")</f>
        <v>4-4 101</v>
      </c>
      <c r="D978" s="19" t="s">
        <v>1954</v>
      </c>
      <c r="E978" s="20">
        <v>34802</v>
      </c>
      <c r="F978" s="19" t="s">
        <v>114</v>
      </c>
      <c r="G978" s="19" t="s">
        <v>1955</v>
      </c>
      <c r="H978" s="26" t="s">
        <v>93</v>
      </c>
      <c r="I978" s="26" t="s">
        <v>3399</v>
      </c>
      <c r="J978" s="18" t="s">
        <v>93</v>
      </c>
      <c r="K978" s="18" t="s">
        <v>195</v>
      </c>
      <c r="L978" s="18" t="s">
        <v>1956</v>
      </c>
      <c r="M978" s="19"/>
      <c r="N978" s="19" t="s">
        <v>93</v>
      </c>
      <c r="O978" s="19" t="s">
        <v>193</v>
      </c>
      <c r="P978" s="19" t="s">
        <v>1957</v>
      </c>
      <c r="Q978" s="19" t="s">
        <v>93</v>
      </c>
      <c r="R978" s="19" t="s">
        <v>195</v>
      </c>
      <c r="S978" s="19" t="s">
        <v>1958</v>
      </c>
      <c r="T978" s="19" t="s">
        <v>93</v>
      </c>
      <c r="U978" s="19" t="s">
        <v>195</v>
      </c>
      <c r="V978" s="19" t="s">
        <v>1959</v>
      </c>
      <c r="W978" s="19">
        <v>0</v>
      </c>
      <c r="X978" s="19">
        <v>0</v>
      </c>
      <c r="Y978" s="19">
        <v>0</v>
      </c>
      <c r="Z978" s="19"/>
      <c r="AA978" s="19"/>
      <c r="AB978" s="19"/>
      <c r="AC978" s="19">
        <v>0</v>
      </c>
      <c r="AD978" s="19">
        <v>0</v>
      </c>
      <c r="AE978" s="19">
        <v>0</v>
      </c>
      <c r="AF978" s="19">
        <v>0</v>
      </c>
      <c r="AG978" s="19">
        <v>0</v>
      </c>
      <c r="AH978" s="19">
        <v>0</v>
      </c>
      <c r="AI978" s="19">
        <v>0</v>
      </c>
      <c r="AJ978" s="19">
        <v>0</v>
      </c>
      <c r="AK978" s="19">
        <v>0</v>
      </c>
      <c r="AL978" s="19">
        <v>0</v>
      </c>
      <c r="AM978" s="19">
        <v>0</v>
      </c>
      <c r="AN978" s="19">
        <v>0</v>
      </c>
      <c r="AO978" s="19">
        <v>0</v>
      </c>
      <c r="AP978" s="19">
        <v>0</v>
      </c>
      <c r="AQ978" s="19">
        <v>0</v>
      </c>
      <c r="AR978" s="19">
        <v>0</v>
      </c>
      <c r="AS978" s="19">
        <v>0</v>
      </c>
      <c r="AT978" s="19">
        <v>0</v>
      </c>
      <c r="AU978" s="19"/>
      <c r="AV978" s="19"/>
      <c r="AW978" s="19"/>
      <c r="AX978" s="19"/>
      <c r="AY978" s="19"/>
      <c r="AZ978" s="19"/>
      <c r="BA978" s="19"/>
      <c r="BB978" s="19"/>
      <c r="BC978" s="19"/>
      <c r="BD978" s="19"/>
      <c r="BE978" s="19"/>
      <c r="BF978" s="19"/>
    </row>
    <row r="979" spans="1:58" x14ac:dyDescent="0.35">
      <c r="A979" t="s">
        <v>93</v>
      </c>
      <c r="B979" t="s">
        <v>3531</v>
      </c>
      <c r="C979" s="143" t="str">
        <f>IF(VLOOKUP(D979,Table16[[#All],[Player]:[2024 Card Info]],7,FALSE)&lt;&gt;"",VLOOKUP(D979,Table16[[#All],[Player]:[2024 Card Info]],7,FALSE),"")</f>
        <v>0-0 92</v>
      </c>
      <c r="D979" t="s">
        <v>3770</v>
      </c>
      <c r="E979" s="40">
        <v>38006</v>
      </c>
      <c r="F979" t="s">
        <v>3957</v>
      </c>
      <c r="G979" s="19" t="s">
        <v>5149</v>
      </c>
      <c r="H979" t="str">
        <f>IF(ISBLANK(VLOOKUP(TRIM(D979),ALL_SOMIFA!$A$1:$V$2737,8,FALSE)),"",IF(ISERROR(VLOOKUP(TRIM(D979),ALL_SOMIFA!$A$1:$V$2737,8,FALSE))," ",VLOOKUP(TRIM(D979),ALL_SOMIFA!$A$1:$V$2737,8,FALSE)))</f>
        <v/>
      </c>
      <c r="I979" t="str">
        <f>IF(ISBLANK(VLOOKUP(TRIM(D979),ALL_SOMIFA!$A$1:$V$2737,9,FALSE)),"",IF(ISERROR(VLOOKUP(TRIM(D979),ALL_SOMIFA!$A$1:$V$2737,9,FALSE))," ",VLOOKUP(TRIM(D979),ALL_SOMIFA!$A$1:$V$2737,9,FALSE)))</f>
        <v/>
      </c>
      <c r="J979" t="str">
        <f>IF(ISBLANK(VLOOKUP(TRIM(D979),ALL_SOMIFA!$A$1:$V$2737,10,FALSE)),"",IF(ISERROR(VLOOKUP(TRIM(D979),ALL_SOMIFA!$A$1:$V$2737,10,FALSE))," ",VLOOKUP(TRIM(D979),ALL_SOMIFA!$A$1:$V$2737,10,FALSE)))</f>
        <v/>
      </c>
      <c r="K979" t="str">
        <f>IF(ISBLANK(VLOOKUP(TRIM(D979),ALL_SOMIFA!$A$1:$V$2737,11,FALSE)),"",IF(ISERROR(VLOOKUP(TRIM(D979),ALL_SOMIFA!$A$1:$V$2737,11,FALSE))," ",VLOOKUP(TRIM(D979),ALL_SOMIFA!$A$1:$V$2737,11,FALSE)))</f>
        <v/>
      </c>
      <c r="L979" t="str">
        <f>IF(ISBLANK(VLOOKUP(TRIM(D979),ALL_SOMIFA!$A$1:$V$2737,12,FALSE)),"",IF(ISERROR(VLOOKUP(TRIM(D979),ALL_SOMIFA!$A$1:$V$2737,12,FALSE))," ",VLOOKUP(TRIM(D979),ALL_SOMIFA!$A$1:$V$2737,12,FALSE)))</f>
        <v/>
      </c>
      <c r="M979" t="str">
        <f>IF(ISBLANK(VLOOKUP(TRIM(D979),ALL_SOMIFA!$A$1:$V$2737,13,FALSE)),"",IF(ISERROR(VLOOKUP(TRIM(D979),ALL_SOMIFA!$A$1:$V$2737,13,FALSE))," ",VLOOKUP(TRIM(D979),ALL_SOMIFA!$A$1:$V$2737,13,FALSE)))</f>
        <v/>
      </c>
      <c r="N979" t="str">
        <f>IF(ISBLANK(VLOOKUP(TRIM(D979),ALL_SOMIFA!$A$1:$V$2737,14,FALSE)),"",IF(ISERROR(VLOOKUP(TRIM(D979),ALL_SOMIFA!$A$1:$V$2737,14,FALSE))," ",VLOOKUP(TRIM(D979),ALL_SOMIFA!$A$1:$V$2737,14,FALSE)))</f>
        <v/>
      </c>
      <c r="O979" t="str">
        <f>IF(ISBLANK(VLOOKUP(TRIM(D979),ALL_SOMIFA!$A$1:$V$2737,15,FALSE)),"",IF(ISERROR(VLOOKUP(TRIM(D979),ALL_SOMIFA!$A$1:$V$2737,15,FALSE))," ",VLOOKUP(TRIM(D979),ALL_SOMIFA!$A$1:$V$2737,15,FALSE)))</f>
        <v/>
      </c>
      <c r="P979" t="str">
        <f>IF(ISBLANK(VLOOKUP(TRIM(D979),ALL_SOMIFA!$A$1:$V$2737,16,FALSE)),"",IF(ISERROR(VLOOKUP(TRIM(D979),ALL_SOMIFA!$A$1:$V$2737,16,FALSE))," ",VLOOKUP(TRIM(D979),ALL_SOMIFA!$A$1:$V$2737,16,FALSE)))</f>
        <v/>
      </c>
      <c r="Q979" t="str">
        <f>IF(ISBLANK(VLOOKUP(TRIM(D979),ALL_SOMIFA!$A$1:$V$2737,17,FALSE)),"",IF(ISERROR(VLOOKUP(TRIM(D979),ALL_SOMIFA!$A$1:$V$2737,17,FALSE))," ",VLOOKUP(TRIM(D979),ALL_SOMIFA!$A$1:$V$2737,17,FALSE)))</f>
        <v/>
      </c>
      <c r="R979" t="str">
        <f>IF(ISBLANK(VLOOKUP(TRIM(D979),ALL_SOMIFA!$A$1:$V$2737,18,FALSE)),"",IF(ISERROR(VLOOKUP(TRIM(D979),ALL_SOMIFA!$A$1:$V$2737,18,FALSE))," ",VLOOKUP(TRIM(D979),ALL_SOMIFA!$A$1:$V$2737,18,FALSE)))</f>
        <v/>
      </c>
      <c r="S979" t="str">
        <f>IF(ISBLANK(VLOOKUP(TRIM(D979),ALL_SOMIFA!$A$1:$V$2737,19,FALSE)),"",IF(ISERROR(VLOOKUP(TRIM(D979),ALL_SOMIFA!$A$1:$V$2737,19,FALSE))," ",VLOOKUP(TRIM(D979),ALL_SOMIFA!$A$1:$V$2737,19,FALSE)))</f>
        <v/>
      </c>
      <c r="T979" t="str">
        <f>IF(ISBLANK(VLOOKUP(TRIM(D979),ALL_SOMIFA!$A$1:$V$2737,20,FALSE)),"",IF(ISERROR(VLOOKUP(TRIM(D979),ALL_SOMIFA!$A$1:$V$2737,20,FALSE))," ",VLOOKUP(TRIM(D979),ALL_SOMIFA!$A$1:$V$2737,20,FALSE)))</f>
        <v/>
      </c>
      <c r="U979" t="str">
        <f>IF(ISBLANK(VLOOKUP(TRIM(D979),ALL_SOMIFA!$A$1:$V$2737,21,FALSE)),"",IF(ISERROR(VLOOKUP(TRIM(D979),ALL_SOMIFA!$A$1:$V$2737,21,FALSE))," ",VLOOKUP(TRIM(D979),ALL_SOMIFA!$A$1:$V$2737,21,FALSE)))</f>
        <v/>
      </c>
      <c r="V979" t="str">
        <f>IF(ISBLANK(VLOOKUP(TRIM(D979),ALL_SOMIFA!$A$1:$V$2737,22,FALSE)),"",IF(ISERROR(VLOOKUP(TRIM(D979),ALL_SOMIFA!$A$1:$V$2737,22,FALSE))," ",VLOOKUP(TRIM(D979),ALL_SOMIFA!$A$1:$V$2737,22,FALSE)))</f>
        <v/>
      </c>
    </row>
    <row r="980" spans="1:58" x14ac:dyDescent="0.35">
      <c r="A980" s="18" t="s">
        <v>93</v>
      </c>
      <c r="B980" s="18" t="s">
        <v>81</v>
      </c>
      <c r="C980" s="143" t="str">
        <f>IF(VLOOKUP(D980,Table16[[#All],[Player]:[2024 Card Info]],7,FALSE)&lt;&gt;"",VLOOKUP(D980,Table16[[#All],[Player]:[2024 Card Info]],7,FALSE),"")</f>
        <v>0-4 35</v>
      </c>
      <c r="D980" s="26" t="s">
        <v>1965</v>
      </c>
      <c r="E980" s="27">
        <v>36287</v>
      </c>
      <c r="F980" s="26" t="s">
        <v>457</v>
      </c>
      <c r="G980" s="26" t="s">
        <v>241</v>
      </c>
      <c r="H980" s="26" t="s">
        <v>93</v>
      </c>
      <c r="I980" s="26" t="s">
        <v>2062</v>
      </c>
      <c r="J980" s="18" t="s">
        <v>93</v>
      </c>
      <c r="K980" s="18" t="s">
        <v>165</v>
      </c>
      <c r="L980" s="18" t="s">
        <v>383</v>
      </c>
      <c r="M980" s="26" t="s">
        <v>1966</v>
      </c>
      <c r="N980" s="27"/>
      <c r="O980" s="27"/>
      <c r="P980" s="27"/>
      <c r="Q980" s="27"/>
      <c r="R980" s="29"/>
      <c r="S980" s="25"/>
      <c r="T980" s="25"/>
      <c r="U980" s="25"/>
      <c r="V980" s="25"/>
      <c r="W980" s="25"/>
      <c r="X980" s="25"/>
      <c r="Y980" s="25"/>
      <c r="Z980" s="25"/>
      <c r="AA980" s="25"/>
      <c r="AB980" s="25"/>
      <c r="AC980" s="25"/>
      <c r="AD980" s="25"/>
      <c r="AE980" s="25"/>
      <c r="AF980" s="25"/>
      <c r="AG980" s="25"/>
      <c r="AH980" s="25"/>
      <c r="AI980" s="25"/>
      <c r="AJ980" s="25"/>
      <c r="AK980" s="25"/>
      <c r="AL980" s="25"/>
      <c r="AM980" s="25"/>
      <c r="AN980" s="25"/>
      <c r="AO980" s="25"/>
      <c r="AP980" s="25"/>
      <c r="AQ980" s="25"/>
      <c r="AR980" s="25"/>
      <c r="AS980" s="25"/>
      <c r="AT980" s="25"/>
      <c r="AU980" s="25"/>
      <c r="AV980" s="25"/>
      <c r="AW980" s="25"/>
      <c r="AX980" s="25"/>
      <c r="AY980" s="25"/>
      <c r="AZ980" s="25"/>
      <c r="BA980" s="25"/>
      <c r="BB980" s="25"/>
      <c r="BC980" s="25"/>
      <c r="BD980" s="25"/>
      <c r="BE980" s="25"/>
      <c r="BF980" s="25"/>
    </row>
    <row r="981" spans="1:58" x14ac:dyDescent="0.35">
      <c r="A981" s="18" t="s">
        <v>389</v>
      </c>
      <c r="B981" s="18" t="s">
        <v>3517</v>
      </c>
      <c r="C981" s="143" t="str">
        <f>IF(VLOOKUP(D981,Table16[[#All],[Player]:[2024 Card Info]],7,FALSE)&lt;&gt;"",VLOOKUP(D981,Table16[[#All],[Player]:[2024 Card Info]],7,FALSE),"")</f>
        <v>0-5</v>
      </c>
      <c r="D981" s="19" t="s">
        <v>1972</v>
      </c>
      <c r="E981" s="20">
        <v>33635</v>
      </c>
      <c r="F981" s="19" t="s">
        <v>163</v>
      </c>
      <c r="G981" s="19" t="s">
        <v>1677</v>
      </c>
      <c r="H981" s="26" t="s">
        <v>93</v>
      </c>
      <c r="I981" s="26" t="s">
        <v>3381</v>
      </c>
      <c r="J981" s="18"/>
      <c r="K981" s="18"/>
      <c r="L981" s="18"/>
      <c r="M981" s="19" t="s">
        <v>1973</v>
      </c>
      <c r="N981" s="19" t="s">
        <v>389</v>
      </c>
      <c r="O981" s="19" t="s">
        <v>441</v>
      </c>
      <c r="P981" s="19" t="s">
        <v>1974</v>
      </c>
      <c r="Q981" s="19" t="s">
        <v>169</v>
      </c>
      <c r="R981" s="19"/>
      <c r="S981" s="19"/>
      <c r="T981" s="19"/>
      <c r="U981" s="19"/>
      <c r="V981" s="19"/>
      <c r="W981" s="19"/>
      <c r="X981" s="19"/>
      <c r="Y981" s="19"/>
      <c r="Z981" s="19" t="s">
        <v>389</v>
      </c>
      <c r="AA981" s="19" t="s">
        <v>103</v>
      </c>
      <c r="AB981" s="19" t="s">
        <v>1975</v>
      </c>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row>
    <row r="982" spans="1:58" x14ac:dyDescent="0.35">
      <c r="A982" t="s">
        <v>150</v>
      </c>
      <c r="B982" t="s">
        <v>3522</v>
      </c>
      <c r="C982" s="143" t="str">
        <f>IF(VLOOKUP(D982,Table16[[#All],[Player]:[2024 Card Info]],7,FALSE)&lt;&gt;"",VLOOKUP(D982,Table16[[#All],[Player]:[2024 Card Info]],7,FALSE),"")</f>
        <v>0-0 4-3-0</v>
      </c>
      <c r="D982" t="s">
        <v>3810</v>
      </c>
      <c r="E982" s="40">
        <v>36689</v>
      </c>
      <c r="F982" t="s">
        <v>4123</v>
      </c>
      <c r="G982" s="102" t="s">
        <v>5136</v>
      </c>
      <c r="H982" t="str">
        <f>IF(ISBLANK(VLOOKUP(TRIM(D982),ALL_SOMIFA!$A$1:$V$2737,8,FALSE)),"",IF(ISERROR(VLOOKUP(TRIM(D982),ALL_SOMIFA!$A$1:$V$2737,8,FALSE))," ",VLOOKUP(TRIM(D982),ALL_SOMIFA!$A$1:$V$2737,8,FALSE)))</f>
        <v/>
      </c>
      <c r="I982" t="str">
        <f>IF(ISBLANK(VLOOKUP(TRIM(D982),ALL_SOMIFA!$A$1:$V$2737,9,FALSE)),"",IF(ISERROR(VLOOKUP(TRIM(D982),ALL_SOMIFA!$A$1:$V$2737,9,FALSE))," ",VLOOKUP(TRIM(D982),ALL_SOMIFA!$A$1:$V$2737,9,FALSE)))</f>
        <v/>
      </c>
      <c r="J982" t="str">
        <f>IF(ISBLANK(VLOOKUP(TRIM(D982),ALL_SOMIFA!$A$1:$V$2737,10,FALSE)),"",IF(ISERROR(VLOOKUP(TRIM(D982),ALL_SOMIFA!$A$1:$V$2737,10,FALSE))," ",VLOOKUP(TRIM(D982),ALL_SOMIFA!$A$1:$V$2737,10,FALSE)))</f>
        <v/>
      </c>
      <c r="K982" t="str">
        <f>IF(ISBLANK(VLOOKUP(TRIM(D982),ALL_SOMIFA!$A$1:$V$2737,11,FALSE)),"",IF(ISERROR(VLOOKUP(TRIM(D982),ALL_SOMIFA!$A$1:$V$2737,11,FALSE))," ",VLOOKUP(TRIM(D982),ALL_SOMIFA!$A$1:$V$2737,11,FALSE)))</f>
        <v/>
      </c>
      <c r="L982" t="str">
        <f>IF(ISBLANK(VLOOKUP(TRIM(D982),ALL_SOMIFA!$A$1:$V$2737,12,FALSE)),"",IF(ISERROR(VLOOKUP(TRIM(D982),ALL_SOMIFA!$A$1:$V$2737,12,FALSE))," ",VLOOKUP(TRIM(D982),ALL_SOMIFA!$A$1:$V$2737,12,FALSE)))</f>
        <v/>
      </c>
      <c r="M982" t="str">
        <f>IF(ISBLANK(VLOOKUP(TRIM(D982),ALL_SOMIFA!$A$1:$V$2737,13,FALSE)),"",IF(ISERROR(VLOOKUP(TRIM(D982),ALL_SOMIFA!$A$1:$V$2737,13,FALSE))," ",VLOOKUP(TRIM(D982),ALL_SOMIFA!$A$1:$V$2737,13,FALSE)))</f>
        <v/>
      </c>
      <c r="N982" t="str">
        <f>IF(ISBLANK(VLOOKUP(TRIM(D982),ALL_SOMIFA!$A$1:$V$2737,14,FALSE)),"",IF(ISERROR(VLOOKUP(TRIM(D982),ALL_SOMIFA!$A$1:$V$2737,14,FALSE))," ",VLOOKUP(TRIM(D982),ALL_SOMIFA!$A$1:$V$2737,14,FALSE)))</f>
        <v/>
      </c>
      <c r="O982" t="str">
        <f>IF(ISBLANK(VLOOKUP(TRIM(D982),ALL_SOMIFA!$A$1:$V$2737,15,FALSE)),"",IF(ISERROR(VLOOKUP(TRIM(D982),ALL_SOMIFA!$A$1:$V$2737,15,FALSE))," ",VLOOKUP(TRIM(D982),ALL_SOMIFA!$A$1:$V$2737,15,FALSE)))</f>
        <v/>
      </c>
      <c r="P982" t="str">
        <f>IF(ISBLANK(VLOOKUP(TRIM(D982),ALL_SOMIFA!$A$1:$V$2737,16,FALSE)),"",IF(ISERROR(VLOOKUP(TRIM(D982),ALL_SOMIFA!$A$1:$V$2737,16,FALSE))," ",VLOOKUP(TRIM(D982),ALL_SOMIFA!$A$1:$V$2737,16,FALSE)))</f>
        <v/>
      </c>
      <c r="Q982" t="str">
        <f>IF(ISBLANK(VLOOKUP(TRIM(D982),ALL_SOMIFA!$A$1:$V$2737,17,FALSE)),"",IF(ISERROR(VLOOKUP(TRIM(D982),ALL_SOMIFA!$A$1:$V$2737,17,FALSE))," ",VLOOKUP(TRIM(D982),ALL_SOMIFA!$A$1:$V$2737,17,FALSE)))</f>
        <v/>
      </c>
      <c r="R982" t="str">
        <f>IF(ISBLANK(VLOOKUP(TRIM(D982),ALL_SOMIFA!$A$1:$V$2737,18,FALSE)),"",IF(ISERROR(VLOOKUP(TRIM(D982),ALL_SOMIFA!$A$1:$V$2737,18,FALSE))," ",VLOOKUP(TRIM(D982),ALL_SOMIFA!$A$1:$V$2737,18,FALSE)))</f>
        <v/>
      </c>
      <c r="S982" t="str">
        <f>IF(ISBLANK(VLOOKUP(TRIM(D982),ALL_SOMIFA!$A$1:$V$2737,19,FALSE)),"",IF(ISERROR(VLOOKUP(TRIM(D982),ALL_SOMIFA!$A$1:$V$2737,19,FALSE))," ",VLOOKUP(TRIM(D982),ALL_SOMIFA!$A$1:$V$2737,19,FALSE)))</f>
        <v/>
      </c>
      <c r="T982" t="str">
        <f>IF(ISBLANK(VLOOKUP(TRIM(D982),ALL_SOMIFA!$A$1:$V$2737,20,FALSE)),"",IF(ISERROR(VLOOKUP(TRIM(D982),ALL_SOMIFA!$A$1:$V$2737,20,FALSE))," ",VLOOKUP(TRIM(D982),ALL_SOMIFA!$A$1:$V$2737,20,FALSE)))</f>
        <v/>
      </c>
      <c r="U982" t="str">
        <f>IF(ISBLANK(VLOOKUP(TRIM(D982),ALL_SOMIFA!$A$1:$V$2737,21,FALSE)),"",IF(ISERROR(VLOOKUP(TRIM(D982),ALL_SOMIFA!$A$1:$V$2737,21,FALSE))," ",VLOOKUP(TRIM(D982),ALL_SOMIFA!$A$1:$V$2737,21,FALSE)))</f>
        <v/>
      </c>
      <c r="V982" t="str">
        <f>IF(ISBLANK(VLOOKUP(TRIM(D982),ALL_SOMIFA!$A$1:$V$2737,22,FALSE)),"",IF(ISERROR(VLOOKUP(TRIM(D982),ALL_SOMIFA!$A$1:$V$2737,22,FALSE))," ",VLOOKUP(TRIM(D982),ALL_SOMIFA!$A$1:$V$2737,22,FALSE)))</f>
        <v/>
      </c>
    </row>
    <row r="983" spans="1:58" x14ac:dyDescent="0.35">
      <c r="A983" t="s">
        <v>150</v>
      </c>
      <c r="B983" t="s">
        <v>3517</v>
      </c>
      <c r="C983" s="143" t="str">
        <f>IF(VLOOKUP(D983,Table16[[#All],[Player]:[2024 Card Info]],7,FALSE)&lt;&gt;"",VLOOKUP(D983,Table16[[#All],[Player]:[2024 Card Info]],7,FALSE),"")</f>
        <v>0-2 4-3-0</v>
      </c>
      <c r="D983" t="s">
        <v>3732</v>
      </c>
      <c r="E983" s="40">
        <v>36350</v>
      </c>
      <c r="F983" t="s">
        <v>391</v>
      </c>
      <c r="G983" s="102" t="s">
        <v>5146</v>
      </c>
      <c r="H983" t="str">
        <f>IF(ISBLANK(VLOOKUP(TRIM(D983),ALL_SOMIFA!$A$1:$V$2737,8,FALSE)),"",IF(ISERROR(VLOOKUP(TRIM(D983),ALL_SOMIFA!$A$1:$V$2737,8,FALSE))," ",VLOOKUP(TRIM(D983),ALL_SOMIFA!$A$1:$V$2737,8,FALSE)))</f>
        <v/>
      </c>
      <c r="I983" t="str">
        <f>IF(ISBLANK(VLOOKUP(TRIM(D983),ALL_SOMIFA!$A$1:$V$2737,9,FALSE)),"",IF(ISERROR(VLOOKUP(TRIM(D983),ALL_SOMIFA!$A$1:$V$2737,9,FALSE))," ",VLOOKUP(TRIM(D983),ALL_SOMIFA!$A$1:$V$2737,9,FALSE)))</f>
        <v/>
      </c>
      <c r="J983" t="str">
        <f>IF(ISBLANK(VLOOKUP(TRIM(D983),ALL_SOMIFA!$A$1:$V$2737,10,FALSE)),"",IF(ISERROR(VLOOKUP(TRIM(D983),ALL_SOMIFA!$A$1:$V$2737,10,FALSE))," ",VLOOKUP(TRIM(D983),ALL_SOMIFA!$A$1:$V$2737,10,FALSE)))</f>
        <v/>
      </c>
      <c r="K983" t="str">
        <f>IF(ISBLANK(VLOOKUP(TRIM(D983),ALL_SOMIFA!$A$1:$V$2737,11,FALSE)),"",IF(ISERROR(VLOOKUP(TRIM(D983),ALL_SOMIFA!$A$1:$V$2737,11,FALSE))," ",VLOOKUP(TRIM(D983),ALL_SOMIFA!$A$1:$V$2737,11,FALSE)))</f>
        <v/>
      </c>
      <c r="L983" t="str">
        <f>IF(ISBLANK(VLOOKUP(TRIM(D983),ALL_SOMIFA!$A$1:$V$2737,12,FALSE)),"",IF(ISERROR(VLOOKUP(TRIM(D983),ALL_SOMIFA!$A$1:$V$2737,12,FALSE))," ",VLOOKUP(TRIM(D983),ALL_SOMIFA!$A$1:$V$2737,12,FALSE)))</f>
        <v/>
      </c>
      <c r="M983" t="str">
        <f>IF(ISBLANK(VLOOKUP(TRIM(D983),ALL_SOMIFA!$A$1:$V$2737,13,FALSE)),"",IF(ISERROR(VLOOKUP(TRIM(D983),ALL_SOMIFA!$A$1:$V$2737,13,FALSE))," ",VLOOKUP(TRIM(D983),ALL_SOMIFA!$A$1:$V$2737,13,FALSE)))</f>
        <v/>
      </c>
      <c r="N983" t="str">
        <f>IF(ISBLANK(VLOOKUP(TRIM(D983),ALL_SOMIFA!$A$1:$V$2737,14,FALSE)),"",IF(ISERROR(VLOOKUP(TRIM(D983),ALL_SOMIFA!$A$1:$V$2737,14,FALSE))," ",VLOOKUP(TRIM(D983),ALL_SOMIFA!$A$1:$V$2737,14,FALSE)))</f>
        <v/>
      </c>
      <c r="O983" t="str">
        <f>IF(ISBLANK(VLOOKUP(TRIM(D983),ALL_SOMIFA!$A$1:$V$2737,15,FALSE)),"",IF(ISERROR(VLOOKUP(TRIM(D983),ALL_SOMIFA!$A$1:$V$2737,15,FALSE))," ",VLOOKUP(TRIM(D983),ALL_SOMIFA!$A$1:$V$2737,15,FALSE)))</f>
        <v/>
      </c>
      <c r="P983" t="str">
        <f>IF(ISBLANK(VLOOKUP(TRIM(D983),ALL_SOMIFA!$A$1:$V$2737,16,FALSE)),"",IF(ISERROR(VLOOKUP(TRIM(D983),ALL_SOMIFA!$A$1:$V$2737,16,FALSE))," ",VLOOKUP(TRIM(D983),ALL_SOMIFA!$A$1:$V$2737,16,FALSE)))</f>
        <v/>
      </c>
      <c r="Q983" t="str">
        <f>IF(ISBLANK(VLOOKUP(TRIM(D983),ALL_SOMIFA!$A$1:$V$2737,17,FALSE)),"",IF(ISERROR(VLOOKUP(TRIM(D983),ALL_SOMIFA!$A$1:$V$2737,17,FALSE))," ",VLOOKUP(TRIM(D983),ALL_SOMIFA!$A$1:$V$2737,17,FALSE)))</f>
        <v/>
      </c>
      <c r="R983" t="str">
        <f>IF(ISBLANK(VLOOKUP(TRIM(D983),ALL_SOMIFA!$A$1:$V$2737,18,FALSE)),"",IF(ISERROR(VLOOKUP(TRIM(D983),ALL_SOMIFA!$A$1:$V$2737,18,FALSE))," ",VLOOKUP(TRIM(D983),ALL_SOMIFA!$A$1:$V$2737,18,FALSE)))</f>
        <v/>
      </c>
      <c r="S983" t="str">
        <f>IF(ISBLANK(VLOOKUP(TRIM(D983),ALL_SOMIFA!$A$1:$V$2737,19,FALSE)),"",IF(ISERROR(VLOOKUP(TRIM(D983),ALL_SOMIFA!$A$1:$V$2737,19,FALSE))," ",VLOOKUP(TRIM(D983),ALL_SOMIFA!$A$1:$V$2737,19,FALSE)))</f>
        <v/>
      </c>
      <c r="T983" t="str">
        <f>IF(ISBLANK(VLOOKUP(TRIM(D983),ALL_SOMIFA!$A$1:$V$2737,20,FALSE)),"",IF(ISERROR(VLOOKUP(TRIM(D983),ALL_SOMIFA!$A$1:$V$2737,20,FALSE))," ",VLOOKUP(TRIM(D983),ALL_SOMIFA!$A$1:$V$2737,20,FALSE)))</f>
        <v/>
      </c>
      <c r="U983" t="str">
        <f>IF(ISBLANK(VLOOKUP(TRIM(D983),ALL_SOMIFA!$A$1:$V$2737,21,FALSE)),"",IF(ISERROR(VLOOKUP(TRIM(D983),ALL_SOMIFA!$A$1:$V$2737,21,FALSE))," ",VLOOKUP(TRIM(D983),ALL_SOMIFA!$A$1:$V$2737,21,FALSE)))</f>
        <v/>
      </c>
      <c r="V983" t="str">
        <f>IF(ISBLANK(VLOOKUP(TRIM(D983),ALL_SOMIFA!$A$1:$V$2737,22,FALSE)),"",IF(ISERROR(VLOOKUP(TRIM(D983),ALL_SOMIFA!$A$1:$V$2737,22,FALSE))," ",VLOOKUP(TRIM(D983),ALL_SOMIFA!$A$1:$V$2737,22,FALSE)))</f>
        <v/>
      </c>
    </row>
    <row r="984" spans="1:58" x14ac:dyDescent="0.35">
      <c r="A984" s="18" t="s">
        <v>169</v>
      </c>
      <c r="B984" s="18"/>
      <c r="C984" s="143"/>
      <c r="D984" s="19" t="s">
        <v>1960</v>
      </c>
      <c r="E984" s="20">
        <v>36261</v>
      </c>
      <c r="F984" s="26" t="s">
        <v>1961</v>
      </c>
      <c r="G984" s="30" t="s">
        <v>1962</v>
      </c>
      <c r="H984"/>
      <c r="I984" t="s">
        <v>3401</v>
      </c>
      <c r="J984" s="18" t="s">
        <v>93</v>
      </c>
      <c r="K984" s="18" t="s">
        <v>326</v>
      </c>
      <c r="L984" s="18" t="s">
        <v>1963</v>
      </c>
      <c r="M984" s="19" t="s">
        <v>1964</v>
      </c>
      <c r="N984" s="19" t="s">
        <v>93</v>
      </c>
      <c r="O984" s="19" t="s">
        <v>326</v>
      </c>
      <c r="P984" s="30" t="s">
        <v>1341</v>
      </c>
      <c r="Q984" s="19"/>
      <c r="R984" s="19"/>
      <c r="S984" s="30"/>
      <c r="T984" s="19"/>
      <c r="U984" s="19"/>
      <c r="V984" s="30"/>
      <c r="W984" s="19"/>
      <c r="X984" s="19"/>
      <c r="Y984" s="30"/>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row>
    <row r="985" spans="1:58" x14ac:dyDescent="0.35">
      <c r="A985" s="18"/>
      <c r="B985" s="18"/>
      <c r="C985" s="143"/>
      <c r="D985" s="19"/>
      <c r="E985" s="20"/>
      <c r="F985" s="19"/>
      <c r="G985" s="19"/>
      <c r="H985" t="s">
        <v>4284</v>
      </c>
      <c r="I985" t="s">
        <v>4284</v>
      </c>
      <c r="J985" s="18"/>
      <c r="K985" s="18"/>
      <c r="L985" s="18"/>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row>
    <row r="986" spans="1:58" ht="12.75" customHeight="1" x14ac:dyDescent="0.35">
      <c r="A986" s="18" t="s">
        <v>3521</v>
      </c>
      <c r="B986" s="18" t="s">
        <v>500</v>
      </c>
      <c r="C986" s="143" t="str">
        <f>IF(VLOOKUP(D986,Table16[[#All],[Player]:[2024 Card Info]],7,FALSE)&lt;&gt;"",VLOOKUP(D986,Table16[[#All],[Player]:[2024 Card Info]],7,FALSE),"")</f>
        <v>4-4-6</v>
      </c>
      <c r="D986" s="22" t="s">
        <v>1976</v>
      </c>
      <c r="E986" s="23">
        <v>36648</v>
      </c>
      <c r="F986" s="24" t="s">
        <v>84</v>
      </c>
      <c r="G986" s="22" t="s">
        <v>171</v>
      </c>
      <c r="H986" s="26" t="s">
        <v>127</v>
      </c>
      <c r="I986" s="26"/>
      <c r="J986" s="18" t="s">
        <v>132</v>
      </c>
      <c r="K986" s="18" t="s">
        <v>172</v>
      </c>
      <c r="L986" s="18"/>
      <c r="M986" s="25"/>
      <c r="N986" s="25"/>
      <c r="O986" s="25"/>
      <c r="P986" s="25"/>
      <c r="Q986" s="25"/>
      <c r="R986" s="25"/>
      <c r="S986" s="25"/>
      <c r="T986" s="25"/>
      <c r="U986" s="25"/>
      <c r="V986" s="25"/>
      <c r="W986" s="25"/>
      <c r="X986" s="25"/>
      <c r="Y986" s="25"/>
      <c r="Z986" s="25"/>
      <c r="AA986" s="25"/>
      <c r="AB986" s="25"/>
      <c r="AC986" s="25"/>
      <c r="AD986" s="25"/>
      <c r="AE986" s="25"/>
      <c r="AF986" s="25"/>
      <c r="AG986" s="25"/>
      <c r="AH986" s="25"/>
      <c r="AI986" s="25"/>
      <c r="AJ986" s="25"/>
      <c r="AK986" s="25"/>
      <c r="AL986" s="25"/>
      <c r="AM986" s="25"/>
      <c r="AN986" s="25"/>
      <c r="AO986" s="25"/>
      <c r="AP986" s="25"/>
      <c r="AQ986" s="25"/>
      <c r="AR986" s="25"/>
      <c r="AS986" s="25"/>
      <c r="AT986" s="25"/>
      <c r="AU986" s="25"/>
      <c r="AV986" s="25"/>
      <c r="AW986" s="25"/>
      <c r="AX986" s="25"/>
      <c r="AY986" s="25"/>
      <c r="AZ986" s="25"/>
      <c r="BA986" s="25"/>
      <c r="BB986" s="25"/>
      <c r="BC986" s="25"/>
      <c r="BD986" s="25"/>
      <c r="BE986" s="25"/>
      <c r="BF986" s="25"/>
    </row>
    <row r="987" spans="1:58" ht="12.75" customHeight="1" x14ac:dyDescent="0.35">
      <c r="A987" s="31" t="s">
        <v>3538</v>
      </c>
      <c r="B987" s="32" t="s">
        <v>308</v>
      </c>
      <c r="C987" s="144" t="str">
        <f>IF(VLOOKUP(D987,Table16[[#All],[Player]:[2024 Card Info]],7,FALSE)&lt;&gt;"",VLOOKUP(D987,Table16[[#All],[Player]:[2024 Card Info]],7,FALSE),"")</f>
        <v>4-4-6</v>
      </c>
      <c r="D987" s="19" t="s">
        <v>1977</v>
      </c>
      <c r="E987" s="27">
        <v>36644</v>
      </c>
      <c r="F987" s="28" t="s">
        <v>200</v>
      </c>
      <c r="G987" s="28" t="s">
        <v>200</v>
      </c>
      <c r="H987" s="26" t="s">
        <v>1578</v>
      </c>
      <c r="I987" s="26"/>
      <c r="J987" s="33"/>
      <c r="K987" s="33"/>
      <c r="L987" s="33"/>
      <c r="M987" s="25"/>
      <c r="N987" s="25"/>
      <c r="O987" s="25"/>
      <c r="P987" s="25"/>
      <c r="Q987" s="25"/>
      <c r="R987" s="25"/>
      <c r="S987" s="25"/>
      <c r="T987" s="25"/>
      <c r="U987" s="25"/>
      <c r="V987" s="25"/>
      <c r="W987" s="25"/>
      <c r="X987" s="25"/>
      <c r="Y987" s="25"/>
      <c r="Z987" s="25"/>
      <c r="AA987" s="25"/>
      <c r="AB987" s="25"/>
      <c r="AC987" s="25"/>
      <c r="AD987" s="25"/>
      <c r="AE987" s="25"/>
      <c r="AF987" s="25"/>
      <c r="AG987" s="25"/>
      <c r="AH987" s="25"/>
      <c r="AI987" s="25"/>
      <c r="AJ987" s="25"/>
      <c r="AK987" s="25"/>
      <c r="AL987" s="25"/>
      <c r="AM987" s="25"/>
      <c r="AN987" s="25"/>
      <c r="AO987" s="25"/>
      <c r="AP987" s="25"/>
      <c r="AQ987" s="25"/>
      <c r="AR987" s="25"/>
      <c r="AS987" s="25"/>
      <c r="AT987" s="25"/>
      <c r="AU987" s="25"/>
      <c r="AV987" s="25"/>
      <c r="AW987" s="25"/>
      <c r="AX987" s="25"/>
      <c r="AY987" s="25"/>
      <c r="AZ987" s="25"/>
      <c r="BA987" s="25"/>
      <c r="BB987" s="25"/>
      <c r="BC987" s="25"/>
      <c r="BD987" s="25"/>
      <c r="BE987" s="25"/>
      <c r="BF987" s="25"/>
    </row>
    <row r="988" spans="1:58" s="25" customFormat="1" ht="12.75" customHeight="1" x14ac:dyDescent="0.35">
      <c r="A988" s="31" t="s">
        <v>3521</v>
      </c>
      <c r="B988" s="32" t="s">
        <v>325</v>
      </c>
      <c r="C988" s="143" t="str">
        <f>IF(VLOOKUP(D988,Table16[[#All],[Player]:[2024 Card Info]],7,FALSE)&lt;&gt;"",VLOOKUP(D988,Table16[[#All],[Player]:[2024 Card Info]],7,FALSE),"")</f>
        <v>5-4-5</v>
      </c>
      <c r="D988" s="19" t="s">
        <v>1978</v>
      </c>
      <c r="E988" s="27">
        <v>36638</v>
      </c>
      <c r="F988" s="28" t="s">
        <v>200</v>
      </c>
      <c r="G988" s="28" t="s">
        <v>1251</v>
      </c>
      <c r="H988" s="26" t="s">
        <v>122</v>
      </c>
      <c r="I988" s="26"/>
      <c r="J988" s="33"/>
      <c r="K988" s="33"/>
      <c r="L988" s="33"/>
    </row>
    <row r="989" spans="1:58" ht="12.75" customHeight="1" x14ac:dyDescent="0.35">
      <c r="A989" s="18" t="s">
        <v>3544</v>
      </c>
      <c r="B989" s="18" t="s">
        <v>143</v>
      </c>
      <c r="C989" s="143" t="str">
        <f>IF(VLOOKUP(D989,Table16[[#All],[Player]:[2024 Card Info]],7,FALSE)&lt;&gt;"",VLOOKUP(D989,Table16[[#All],[Player]:[2024 Card Info]],7,FALSE),"")</f>
        <v>4-4-3</v>
      </c>
      <c r="D989" s="22" t="s">
        <v>1981</v>
      </c>
      <c r="E989" s="23">
        <v>35279</v>
      </c>
      <c r="F989" s="24" t="s">
        <v>101</v>
      </c>
      <c r="G989" s="22" t="s">
        <v>83</v>
      </c>
      <c r="H989" s="26" t="s">
        <v>408</v>
      </c>
      <c r="I989" s="26"/>
      <c r="J989" s="18" t="s">
        <v>357</v>
      </c>
      <c r="K989" s="18" t="s">
        <v>142</v>
      </c>
      <c r="L989" s="18"/>
      <c r="M989" s="25"/>
      <c r="N989" s="25"/>
      <c r="O989" s="25"/>
      <c r="P989" s="25"/>
      <c r="Q989" s="25"/>
      <c r="R989" s="25"/>
      <c r="S989" s="25"/>
      <c r="T989" s="25"/>
      <c r="U989" s="25"/>
      <c r="V989" s="25"/>
      <c r="W989" s="25"/>
      <c r="X989" s="25"/>
      <c r="Y989" s="25"/>
      <c r="Z989" s="25"/>
      <c r="AA989" s="25"/>
      <c r="AB989" s="25"/>
      <c r="AC989" s="25"/>
      <c r="AD989" s="25"/>
      <c r="AE989" s="25"/>
      <c r="AF989" s="25"/>
      <c r="AG989" s="25"/>
      <c r="AH989" s="25"/>
      <c r="AI989" s="25"/>
      <c r="AJ989" s="25"/>
      <c r="AK989" s="25"/>
      <c r="AL989" s="25"/>
      <c r="AM989" s="25"/>
      <c r="AN989" s="25"/>
      <c r="AO989" s="25"/>
      <c r="AP989" s="25"/>
      <c r="AQ989" s="25"/>
      <c r="AR989" s="25"/>
      <c r="AS989" s="25"/>
      <c r="AT989" s="25"/>
      <c r="AU989" s="25"/>
      <c r="AV989" s="25"/>
      <c r="AW989" s="25"/>
      <c r="AX989" s="25"/>
      <c r="AY989" s="25"/>
      <c r="AZ989" s="25"/>
      <c r="BA989" s="25"/>
      <c r="BB989" s="25"/>
      <c r="BC989" s="25"/>
      <c r="BD989" s="25"/>
      <c r="BE989" s="25"/>
      <c r="BF989" s="25"/>
    </row>
    <row r="990" spans="1:58" ht="12.75" customHeight="1" x14ac:dyDescent="0.35">
      <c r="A990" s="34"/>
      <c r="B990" s="34"/>
      <c r="C990" s="143"/>
      <c r="D990" s="22"/>
      <c r="E990" s="23"/>
      <c r="F990" s="24"/>
      <c r="G990" s="22"/>
      <c r="H990" s="26"/>
      <c r="I990" s="26"/>
      <c r="J990" s="34"/>
      <c r="K990" s="34"/>
      <c r="L990" s="34"/>
      <c r="M990" s="25"/>
      <c r="N990" s="25"/>
      <c r="O990" s="25"/>
      <c r="P990" s="25"/>
      <c r="Q990" s="25"/>
      <c r="R990" s="25"/>
      <c r="S990" s="25"/>
      <c r="T990" s="25"/>
      <c r="U990" s="25"/>
      <c r="V990" s="25"/>
      <c r="W990" s="25"/>
      <c r="X990" s="25"/>
      <c r="Y990" s="25"/>
      <c r="Z990" s="25"/>
      <c r="AA990" s="25"/>
      <c r="AB990" s="25"/>
      <c r="AC990" s="25"/>
      <c r="AD990" s="25"/>
      <c r="AE990" s="25"/>
      <c r="AF990" s="25"/>
      <c r="AG990" s="25"/>
      <c r="AH990" s="25"/>
      <c r="AI990" s="25"/>
      <c r="AJ990" s="25"/>
      <c r="AK990" s="25"/>
      <c r="AL990" s="25"/>
      <c r="AM990" s="25"/>
      <c r="AN990" s="25"/>
      <c r="AO990" s="25"/>
      <c r="AP990" s="25"/>
      <c r="AQ990" s="25"/>
      <c r="AR990" s="25"/>
      <c r="AS990" s="25"/>
      <c r="AT990" s="25"/>
      <c r="AU990" s="25"/>
      <c r="AV990" s="25"/>
      <c r="AW990" s="25"/>
      <c r="AX990" s="25"/>
      <c r="AY990" s="25"/>
      <c r="AZ990" s="25"/>
      <c r="BA990" s="25"/>
      <c r="BB990" s="25"/>
      <c r="BC990" s="25"/>
      <c r="BD990" s="25"/>
      <c r="BE990" s="25"/>
      <c r="BF990" s="25"/>
    </row>
    <row r="991" spans="1:58" x14ac:dyDescent="0.35">
      <c r="A991" t="s">
        <v>153</v>
      </c>
      <c r="B991" t="s">
        <v>143</v>
      </c>
      <c r="C991" s="143" t="str">
        <f>IF(VLOOKUP(D991,Table16[[#All],[Player]:[2024 Card Info]],7,FALSE)&lt;&gt;"",VLOOKUP(D991,Table16[[#All],[Player]:[2024 Card Info]],7,FALSE),"")</f>
        <v>0  3-3-0</v>
      </c>
      <c r="D991" t="s">
        <v>3808</v>
      </c>
      <c r="E991" s="40">
        <v>36521</v>
      </c>
      <c r="F991" t="s">
        <v>3960</v>
      </c>
      <c r="G991" s="22" t="s">
        <v>5378</v>
      </c>
      <c r="H991" t="str">
        <f>IF(ISBLANK(VLOOKUP(TRIM(D991),ALL_SOMIFA!$A$1:$V$2737,8,FALSE)),"",IF(ISERROR(VLOOKUP(TRIM(D991),ALL_SOMIFA!$A$1:$V$2737,8,FALSE))," ",VLOOKUP(TRIM(D991),ALL_SOMIFA!$A$1:$V$2737,8,FALSE)))</f>
        <v/>
      </c>
      <c r="I991" t="str">
        <f>IF(ISBLANK(VLOOKUP(TRIM(D991),ALL_SOMIFA!$A$1:$V$2737,9,FALSE)),"",IF(ISERROR(VLOOKUP(TRIM(D991),ALL_SOMIFA!$A$1:$V$2737,9,FALSE))," ",VLOOKUP(TRIM(D991),ALL_SOMIFA!$A$1:$V$2737,9,FALSE)))</f>
        <v/>
      </c>
      <c r="J991" t="str">
        <f>IF(ISBLANK(VLOOKUP(TRIM(D991),ALL_SOMIFA!$A$1:$V$2737,10,FALSE)),"",IF(ISERROR(VLOOKUP(TRIM(D991),ALL_SOMIFA!$A$1:$V$2737,10,FALSE))," ",VLOOKUP(TRIM(D991),ALL_SOMIFA!$A$1:$V$2737,10,FALSE)))</f>
        <v/>
      </c>
      <c r="K991" t="str">
        <f>IF(ISBLANK(VLOOKUP(TRIM(D991),ALL_SOMIFA!$A$1:$V$2737,11,FALSE)),"",IF(ISERROR(VLOOKUP(TRIM(D991),ALL_SOMIFA!$A$1:$V$2737,11,FALSE))," ",VLOOKUP(TRIM(D991),ALL_SOMIFA!$A$1:$V$2737,11,FALSE)))</f>
        <v/>
      </c>
      <c r="L991" t="str">
        <f>IF(ISBLANK(VLOOKUP(TRIM(D991),ALL_SOMIFA!$A$1:$V$2737,12,FALSE)),"",IF(ISERROR(VLOOKUP(TRIM(D991),ALL_SOMIFA!$A$1:$V$2737,12,FALSE))," ",VLOOKUP(TRIM(D991),ALL_SOMIFA!$A$1:$V$2737,12,FALSE)))</f>
        <v/>
      </c>
      <c r="M991" t="str">
        <f>IF(ISBLANK(VLOOKUP(TRIM(D991),ALL_SOMIFA!$A$1:$V$2737,13,FALSE)),"",IF(ISERROR(VLOOKUP(TRIM(D991),ALL_SOMIFA!$A$1:$V$2737,13,FALSE))," ",VLOOKUP(TRIM(D991),ALL_SOMIFA!$A$1:$V$2737,13,FALSE)))</f>
        <v/>
      </c>
      <c r="N991" t="str">
        <f>IF(ISBLANK(VLOOKUP(TRIM(D991),ALL_SOMIFA!$A$1:$V$2737,14,FALSE)),"",IF(ISERROR(VLOOKUP(TRIM(D991),ALL_SOMIFA!$A$1:$V$2737,14,FALSE))," ",VLOOKUP(TRIM(D991),ALL_SOMIFA!$A$1:$V$2737,14,FALSE)))</f>
        <v/>
      </c>
      <c r="O991" t="str">
        <f>IF(ISBLANK(VLOOKUP(TRIM(D991),ALL_SOMIFA!$A$1:$V$2737,15,FALSE)),"",IF(ISERROR(VLOOKUP(TRIM(D991),ALL_SOMIFA!$A$1:$V$2737,15,FALSE))," ",VLOOKUP(TRIM(D991),ALL_SOMIFA!$A$1:$V$2737,15,FALSE)))</f>
        <v/>
      </c>
      <c r="P991" t="str">
        <f>IF(ISBLANK(VLOOKUP(TRIM(D991),ALL_SOMIFA!$A$1:$V$2737,16,FALSE)),"",IF(ISERROR(VLOOKUP(TRIM(D991),ALL_SOMIFA!$A$1:$V$2737,16,FALSE))," ",VLOOKUP(TRIM(D991),ALL_SOMIFA!$A$1:$V$2737,16,FALSE)))</f>
        <v/>
      </c>
      <c r="Q991" t="str">
        <f>IF(ISBLANK(VLOOKUP(TRIM(D991),ALL_SOMIFA!$A$1:$V$2737,17,FALSE)),"",IF(ISERROR(VLOOKUP(TRIM(D991),ALL_SOMIFA!$A$1:$V$2737,17,FALSE))," ",VLOOKUP(TRIM(D991),ALL_SOMIFA!$A$1:$V$2737,17,FALSE)))</f>
        <v/>
      </c>
      <c r="R991" t="str">
        <f>IF(ISBLANK(VLOOKUP(TRIM(D991),ALL_SOMIFA!$A$1:$V$2737,18,FALSE)),"",IF(ISERROR(VLOOKUP(TRIM(D991),ALL_SOMIFA!$A$1:$V$2737,18,FALSE))," ",VLOOKUP(TRIM(D991),ALL_SOMIFA!$A$1:$V$2737,18,FALSE)))</f>
        <v/>
      </c>
      <c r="S991" t="str">
        <f>IF(ISBLANK(VLOOKUP(TRIM(D991),ALL_SOMIFA!$A$1:$V$2737,19,FALSE)),"",IF(ISERROR(VLOOKUP(TRIM(D991),ALL_SOMIFA!$A$1:$V$2737,19,FALSE))," ",VLOOKUP(TRIM(D991),ALL_SOMIFA!$A$1:$V$2737,19,FALSE)))</f>
        <v/>
      </c>
      <c r="T991" t="str">
        <f>IF(ISBLANK(VLOOKUP(TRIM(D991),ALL_SOMIFA!$A$1:$V$2737,20,FALSE)),"",IF(ISERROR(VLOOKUP(TRIM(D991),ALL_SOMIFA!$A$1:$V$2737,20,FALSE))," ",VLOOKUP(TRIM(D991),ALL_SOMIFA!$A$1:$V$2737,20,FALSE)))</f>
        <v/>
      </c>
      <c r="U991" t="str">
        <f>IF(ISBLANK(VLOOKUP(TRIM(D991),ALL_SOMIFA!$A$1:$V$2737,21,FALSE)),"",IF(ISERROR(VLOOKUP(TRIM(D991),ALL_SOMIFA!$A$1:$V$2737,21,FALSE))," ",VLOOKUP(TRIM(D991),ALL_SOMIFA!$A$1:$V$2737,21,FALSE)))</f>
        <v/>
      </c>
      <c r="V991" t="str">
        <f>IF(ISBLANK(VLOOKUP(TRIM(D991),ALL_SOMIFA!$A$1:$V$2737,22,FALSE)),"",IF(ISERROR(VLOOKUP(TRIM(D991),ALL_SOMIFA!$A$1:$V$2737,22,FALSE))," ",VLOOKUP(TRIM(D991),ALL_SOMIFA!$A$1:$V$2737,22,FALSE)))</f>
        <v/>
      </c>
    </row>
    <row r="992" spans="1:58" x14ac:dyDescent="0.35">
      <c r="A992" t="s">
        <v>153</v>
      </c>
      <c r="B992" t="s">
        <v>3525</v>
      </c>
      <c r="C992" s="143" t="str">
        <f>IF(VLOOKUP(D992,Table16[[#All],[Player]:[2024 Card Info]],7,FALSE)&lt;&gt;"",VLOOKUP(D992,Table16[[#All],[Player]:[2024 Card Info]],7,FALSE),"")</f>
        <v>4  3-3-0</v>
      </c>
      <c r="D992" t="s">
        <v>3329</v>
      </c>
      <c r="E992" s="40">
        <v>35171</v>
      </c>
      <c r="F992" t="s">
        <v>398</v>
      </c>
      <c r="G992" s="102" t="s">
        <v>5366</v>
      </c>
      <c r="H992" t="str">
        <f>IF(ISBLANK(VLOOKUP(TRIM(D992),ALL_SOMIFA!$A$1:$V$2737,8,FALSE)),"",IF(ISERROR(VLOOKUP(TRIM(D992),ALL_SOMIFA!$A$1:$V$2737,8,FALSE))," ",VLOOKUP(TRIM(D992),ALL_SOMIFA!$A$1:$V$2737,8,FALSE)))</f>
        <v>TE</v>
      </c>
      <c r="I992" t="str">
        <f>IF(ISBLANK(VLOOKUP(TRIM(D992),ALL_SOMIFA!$A$1:$V$2737,9,FALSE)),"",IF(ISERROR(VLOOKUP(TRIM(D992),ALL_SOMIFA!$A$1:$V$2737,9,FALSE))," ",VLOOKUP(TRIM(D992),ALL_SOMIFA!$A$1:$V$2737,9,FALSE)))</f>
        <v>CIN</v>
      </c>
      <c r="J992" t="str">
        <f>IF(ISBLANK(VLOOKUP(TRIM(D992),ALL_SOMIFA!$A$1:$V$2737,10,FALSE)),"",IF(ISERROR(VLOOKUP(TRIM(D992),ALL_SOMIFA!$A$1:$V$2737,10,FALSE))," ",VLOOKUP(TRIM(D992),ALL_SOMIFA!$A$1:$V$2737,10,FALSE)))</f>
        <v>5</v>
      </c>
      <c r="K992" t="str">
        <f>IF(ISBLANK(VLOOKUP(TRIM(D992),ALL_SOMIFA!$A$1:$V$2737,11,FALSE)),"",IF(ISERROR(VLOOKUP(TRIM(D992),ALL_SOMIFA!$A$1:$V$2737,11,FALSE))," ",VLOOKUP(TRIM(D992),ALL_SOMIFA!$A$1:$V$2737,11,FALSE)))</f>
        <v/>
      </c>
      <c r="L992" t="str">
        <f>IF(ISBLANK(VLOOKUP(TRIM(D992),ALL_SOMIFA!$A$1:$V$2737,12,FALSE)),"",IF(ISERROR(VLOOKUP(TRIM(D992),ALL_SOMIFA!$A$1:$V$2737,12,FALSE))," ",VLOOKUP(TRIM(D992),ALL_SOMIFA!$A$1:$V$2737,12,FALSE)))</f>
        <v/>
      </c>
      <c r="M992" t="str">
        <f>IF(ISBLANK(VLOOKUP(TRIM(D992),ALL_SOMIFA!$A$1:$V$2737,13,FALSE)),"",IF(ISERROR(VLOOKUP(TRIM(D992),ALL_SOMIFA!$A$1:$V$2737,13,FALSE))," ",VLOOKUP(TRIM(D992),ALL_SOMIFA!$A$1:$V$2737,13,FALSE)))</f>
        <v/>
      </c>
      <c r="N992" t="str">
        <f>IF(ISBLANK(VLOOKUP(TRIM(D992),ALL_SOMIFA!$A$1:$V$2737,14,FALSE)),"",IF(ISERROR(VLOOKUP(TRIM(D992),ALL_SOMIFA!$A$1:$V$2737,14,FALSE))," ",VLOOKUP(TRIM(D992),ALL_SOMIFA!$A$1:$V$2737,14,FALSE)))</f>
        <v>TE/BB</v>
      </c>
      <c r="O992" t="str">
        <f>IF(ISBLANK(VLOOKUP(TRIM(D992),ALL_SOMIFA!$A$1:$V$2737,15,FALSE)),"",IF(ISERROR(VLOOKUP(TRIM(D992),ALL_SOMIFA!$A$1:$V$2737,15,FALSE))," ",VLOOKUP(TRIM(D992),ALL_SOMIFA!$A$1:$V$2737,15,FALSE)))</f>
        <v>CIN</v>
      </c>
      <c r="P992" t="str">
        <f>IF(ISBLANK(VLOOKUP(TRIM(D992),ALL_SOMIFA!$A$1:$V$2737,16,FALSE)),"",IF(ISERROR(VLOOKUP(TRIM(D992),ALL_SOMIFA!$A$1:$V$2737,16,FALSE))," ",VLOOKUP(TRIM(D992),ALL_SOMIFA!$A$1:$V$2737,16,FALSE)))</f>
        <v>4/0-0</v>
      </c>
      <c r="Q992" t="str">
        <f>IF(ISBLANK(VLOOKUP(TRIM(D992),ALL_SOMIFA!$A$1:$V$2737,17,FALSE)),"",IF(ISERROR(VLOOKUP(TRIM(D992),ALL_SOMIFA!$A$1:$V$2737,17,FALSE))," ",VLOOKUP(TRIM(D992),ALL_SOMIFA!$A$1:$V$2737,17,FALSE)))</f>
        <v>TE</v>
      </c>
      <c r="R992" t="str">
        <f>IF(ISBLANK(VLOOKUP(TRIM(D992),ALL_SOMIFA!$A$1:$V$2737,18,FALSE)),"",IF(ISERROR(VLOOKUP(TRIM(D992),ALL_SOMIFA!$A$1:$V$2737,18,FALSE))," ",VLOOKUP(TRIM(D992),ALL_SOMIFA!$A$1:$V$2737,18,FALSE)))</f>
        <v>CIN</v>
      </c>
      <c r="S992" t="str">
        <f>IF(ISBLANK(VLOOKUP(TRIM(D992),ALL_SOMIFA!$A$1:$V$2737,19,FALSE)),"",IF(ISERROR(VLOOKUP(TRIM(D992),ALL_SOMIFA!$A$1:$V$2737,19,FALSE))," ",VLOOKUP(TRIM(D992),ALL_SOMIFA!$A$1:$V$2737,19,FALSE)))</f>
        <v>5</v>
      </c>
      <c r="T992" t="str">
        <f>IF(ISBLANK(VLOOKUP(TRIM(D992),ALL_SOMIFA!$A$1:$V$2737,20,FALSE)),"",IF(ISERROR(VLOOKUP(TRIM(D992),ALL_SOMIFA!$A$1:$V$2737,20,FALSE))," ",VLOOKUP(TRIM(D992),ALL_SOMIFA!$A$1:$V$2737,20,FALSE)))</f>
        <v>TE/BB</v>
      </c>
      <c r="U992" t="str">
        <f>IF(ISBLANK(VLOOKUP(TRIM(D992),ALL_SOMIFA!$A$1:$V$2737,21,FALSE)),"",IF(ISERROR(VLOOKUP(TRIM(D992),ALL_SOMIFA!$A$1:$V$2737,21,FALSE))," ",VLOOKUP(TRIM(D992),ALL_SOMIFA!$A$1:$V$2737,21,FALSE)))</f>
        <v>CIN</v>
      </c>
      <c r="V992" t="str">
        <f>IF(ISBLANK(VLOOKUP(TRIM(D992),ALL_SOMIFA!$A$1:$V$2737,22,FALSE)),"",IF(ISERROR(VLOOKUP(TRIM(D992),ALL_SOMIFA!$A$1:$V$2737,22,FALSE))," ",VLOOKUP(TRIM(D992),ALL_SOMIFA!$A$1:$V$2737,22,FALSE)))</f>
        <v>4/0-0</v>
      </c>
    </row>
    <row r="993" spans="1:73" s="25" customFormat="1" ht="12.75" customHeight="1" x14ac:dyDescent="0.35">
      <c r="A993" s="18" t="s">
        <v>169</v>
      </c>
      <c r="B993" s="18"/>
      <c r="C993" s="143"/>
      <c r="D993" s="19" t="s">
        <v>1985</v>
      </c>
      <c r="E993" s="20">
        <v>35910</v>
      </c>
      <c r="F993" s="26" t="s">
        <v>108</v>
      </c>
      <c r="G993" s="30" t="s">
        <v>965</v>
      </c>
      <c r="H993" t="s">
        <v>169</v>
      </c>
      <c r="I993"/>
      <c r="J993" s="18" t="s">
        <v>156</v>
      </c>
      <c r="K993" s="18" t="s">
        <v>116</v>
      </c>
      <c r="L993" s="18" t="s">
        <v>1986</v>
      </c>
      <c r="M993" s="19" t="s">
        <v>1380</v>
      </c>
      <c r="N993" s="19" t="s">
        <v>156</v>
      </c>
      <c r="O993" s="19" t="s">
        <v>103</v>
      </c>
      <c r="P993" s="30" t="s">
        <v>848</v>
      </c>
      <c r="Q993" s="19"/>
      <c r="R993" s="19"/>
      <c r="S993" s="30"/>
      <c r="T993" s="19"/>
      <c r="U993" s="19"/>
      <c r="V993" s="30"/>
      <c r="W993" s="19"/>
      <c r="X993" s="19"/>
      <c r="Y993" s="30"/>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row>
    <row r="994" spans="1:73" x14ac:dyDescent="0.35">
      <c r="A994" s="18"/>
      <c r="B994" s="18"/>
      <c r="C994" s="143"/>
      <c r="D994" s="19"/>
      <c r="E994" s="20"/>
      <c r="F994" s="19"/>
      <c r="G994" s="19"/>
      <c r="H994" t="s">
        <v>4284</v>
      </c>
      <c r="I994" t="s">
        <v>4284</v>
      </c>
      <c r="J994" s="18"/>
      <c r="K994" s="18"/>
      <c r="L994" s="18"/>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row>
    <row r="995" spans="1:73" x14ac:dyDescent="0.35">
      <c r="A995" s="18" t="s">
        <v>198</v>
      </c>
      <c r="B995" s="18" t="s">
        <v>325</v>
      </c>
      <c r="C995" s="143" t="str">
        <f>IF(VLOOKUP(D995,Table16[[#All],[Player]:[2024 Card Info]],7,FALSE)&lt;&gt;"",VLOOKUP(D995,Table16[[#All],[Player]:[2024 Card Info]],7,FALSE),"")</f>
        <v>6-4</v>
      </c>
      <c r="D995" s="26" t="s">
        <v>1987</v>
      </c>
      <c r="E995" s="27">
        <v>36327</v>
      </c>
      <c r="F995" s="26" t="s">
        <v>102</v>
      </c>
      <c r="G995" s="26" t="s">
        <v>1988</v>
      </c>
      <c r="H995" s="26" t="s">
        <v>198</v>
      </c>
      <c r="I995" s="26" t="s">
        <v>181</v>
      </c>
      <c r="J995" s="18" t="s">
        <v>198</v>
      </c>
      <c r="K995" s="18" t="s">
        <v>96</v>
      </c>
      <c r="L995" s="18" t="s">
        <v>430</v>
      </c>
      <c r="M995" s="19" t="s">
        <v>430</v>
      </c>
      <c r="N995" s="27"/>
      <c r="O995" s="27"/>
      <c r="P995" s="27"/>
      <c r="Q995" s="27"/>
      <c r="R995" s="29"/>
      <c r="S995" s="25"/>
      <c r="T995" s="25"/>
      <c r="U995" s="25"/>
      <c r="V995" s="25"/>
      <c r="W995" s="25"/>
      <c r="X995" s="25"/>
      <c r="Y995" s="25"/>
      <c r="Z995" s="25"/>
      <c r="AA995" s="25"/>
      <c r="AB995" s="25"/>
      <c r="AC995" s="25"/>
      <c r="AD995" s="25"/>
      <c r="AE995" s="25"/>
      <c r="AF995" s="25"/>
      <c r="AG995" s="25"/>
      <c r="AH995" s="25"/>
      <c r="AI995" s="25"/>
      <c r="AJ995" s="25"/>
      <c r="AK995" s="25"/>
      <c r="AL995" s="25"/>
      <c r="AM995" s="25"/>
      <c r="AN995" s="25"/>
      <c r="AO995" s="25"/>
      <c r="AP995" s="25"/>
      <c r="AQ995" s="25"/>
      <c r="AR995" s="25"/>
      <c r="AS995" s="25"/>
      <c r="AT995" s="25"/>
      <c r="AU995" s="25"/>
      <c r="AV995" s="25"/>
      <c r="AW995" s="25"/>
      <c r="AX995" s="25"/>
      <c r="AY995" s="25"/>
      <c r="AZ995" s="25"/>
      <c r="BA995" s="25"/>
      <c r="BB995" s="25"/>
      <c r="BC995" s="25"/>
      <c r="BD995" s="25"/>
      <c r="BE995" s="25"/>
      <c r="BF995" s="25"/>
    </row>
    <row r="996" spans="1:73" s="25" customFormat="1" x14ac:dyDescent="0.35">
      <c r="A996" s="31" t="s">
        <v>984</v>
      </c>
      <c r="B996" s="32" t="s">
        <v>143</v>
      </c>
      <c r="C996" s="144" t="str">
        <f>IF(VLOOKUP(D996,Table16[[#All],[Player]:[2024 Card Info]],7,FALSE)&lt;&gt;"",VLOOKUP(D996,Table16[[#All],[Player]:[2024 Card Info]],7,FALSE),"")</f>
        <v>4-2/0-2</v>
      </c>
      <c r="D996" s="19" t="s">
        <v>1997</v>
      </c>
      <c r="E996" s="27">
        <v>36343</v>
      </c>
      <c r="F996" s="28" t="s">
        <v>279</v>
      </c>
      <c r="G996" s="28" t="s">
        <v>138</v>
      </c>
      <c r="H996" s="26" t="s">
        <v>211</v>
      </c>
      <c r="I996" s="26" t="s">
        <v>186</v>
      </c>
      <c r="J996" s="33"/>
      <c r="K996" s="33"/>
      <c r="L996" s="33"/>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row>
    <row r="997" spans="1:73" x14ac:dyDescent="0.35">
      <c r="A997" t="s">
        <v>2299</v>
      </c>
      <c r="B997" t="s">
        <v>500</v>
      </c>
      <c r="C997" s="144" t="str">
        <f>IF(VLOOKUP(D997,Table16[[#All],[Player]:[2024 Card Info]],7,FALSE)&lt;&gt;"",VLOOKUP(D997,Table16[[#All],[Player]:[2024 Card Info]],7,FALSE),"")</f>
        <v>4-0/0-0</v>
      </c>
      <c r="D997" t="s">
        <v>3746</v>
      </c>
      <c r="E997" s="40">
        <v>36917</v>
      </c>
      <c r="F997" t="s">
        <v>4013</v>
      </c>
      <c r="G997" t="s">
        <v>5138</v>
      </c>
      <c r="H997" t="str">
        <f>IF(ISBLANK(VLOOKUP(TRIM(D997),ALL_SOMIFA!$A$1:$V$2737,8,FALSE)),"",IF(ISERROR(VLOOKUP(TRIM(D997),ALL_SOMIFA!$A$1:$V$2737,8,FALSE))," ",VLOOKUP(TRIM(D997),ALL_SOMIFA!$A$1:$V$2737,8,FALSE)))</f>
        <v/>
      </c>
      <c r="I997" t="str">
        <f>IF(ISBLANK(VLOOKUP(TRIM(D997),ALL_SOMIFA!$A$1:$V$2737,9,FALSE)),"",IF(ISERROR(VLOOKUP(TRIM(D997),ALL_SOMIFA!$A$1:$V$2737,9,FALSE))," ",VLOOKUP(TRIM(D997),ALL_SOMIFA!$A$1:$V$2737,9,FALSE)))</f>
        <v/>
      </c>
      <c r="J997" t="str">
        <f>IF(ISBLANK(VLOOKUP(TRIM(D997),ALL_SOMIFA!$A$1:$V$2737,10,FALSE)),"",IF(ISERROR(VLOOKUP(TRIM(D997),ALL_SOMIFA!$A$1:$V$2737,10,FALSE))," ",VLOOKUP(TRIM(D997),ALL_SOMIFA!$A$1:$V$2737,10,FALSE)))</f>
        <v/>
      </c>
      <c r="K997" t="str">
        <f>IF(ISBLANK(VLOOKUP(TRIM(D997),ALL_SOMIFA!$A$1:$V$2737,11,FALSE)),"",IF(ISERROR(VLOOKUP(TRIM(D997),ALL_SOMIFA!$A$1:$V$2737,11,FALSE))," ",VLOOKUP(TRIM(D997),ALL_SOMIFA!$A$1:$V$2737,11,FALSE)))</f>
        <v/>
      </c>
      <c r="L997" t="str">
        <f>IF(ISBLANK(VLOOKUP(TRIM(D997),ALL_SOMIFA!$A$1:$V$2737,12,FALSE)),"",IF(ISERROR(VLOOKUP(TRIM(D997),ALL_SOMIFA!$A$1:$V$2737,12,FALSE))," ",VLOOKUP(TRIM(D997),ALL_SOMIFA!$A$1:$V$2737,12,FALSE)))</f>
        <v/>
      </c>
      <c r="M997" t="str">
        <f>IF(ISBLANK(VLOOKUP(TRIM(D997),ALL_SOMIFA!$A$1:$V$2737,13,FALSE)),"",IF(ISERROR(VLOOKUP(TRIM(D997),ALL_SOMIFA!$A$1:$V$2737,13,FALSE))," ",VLOOKUP(TRIM(D997),ALL_SOMIFA!$A$1:$V$2737,13,FALSE)))</f>
        <v/>
      </c>
      <c r="N997" t="str">
        <f>IF(ISBLANK(VLOOKUP(TRIM(D997),ALL_SOMIFA!$A$1:$V$2737,14,FALSE)),"",IF(ISERROR(VLOOKUP(TRIM(D997),ALL_SOMIFA!$A$1:$V$2737,14,FALSE))," ",VLOOKUP(TRIM(D997),ALL_SOMIFA!$A$1:$V$2737,14,FALSE)))</f>
        <v/>
      </c>
      <c r="O997" t="str">
        <f>IF(ISBLANK(VLOOKUP(TRIM(D997),ALL_SOMIFA!$A$1:$V$2737,15,FALSE)),"",IF(ISERROR(VLOOKUP(TRIM(D997),ALL_SOMIFA!$A$1:$V$2737,15,FALSE))," ",VLOOKUP(TRIM(D997),ALL_SOMIFA!$A$1:$V$2737,15,FALSE)))</f>
        <v/>
      </c>
      <c r="P997" t="str">
        <f>IF(ISBLANK(VLOOKUP(TRIM(D997),ALL_SOMIFA!$A$1:$V$2737,16,FALSE)),"",IF(ISERROR(VLOOKUP(TRIM(D997),ALL_SOMIFA!$A$1:$V$2737,16,FALSE))," ",VLOOKUP(TRIM(D997),ALL_SOMIFA!$A$1:$V$2737,16,FALSE)))</f>
        <v/>
      </c>
      <c r="Q997" t="str">
        <f>IF(ISBLANK(VLOOKUP(TRIM(D997),ALL_SOMIFA!$A$1:$V$2737,17,FALSE)),"",IF(ISERROR(VLOOKUP(TRIM(D997),ALL_SOMIFA!$A$1:$V$2737,17,FALSE))," ",VLOOKUP(TRIM(D997),ALL_SOMIFA!$A$1:$V$2737,17,FALSE)))</f>
        <v/>
      </c>
      <c r="R997" t="str">
        <f>IF(ISBLANK(VLOOKUP(TRIM(D997),ALL_SOMIFA!$A$1:$V$2737,18,FALSE)),"",IF(ISERROR(VLOOKUP(TRIM(D997),ALL_SOMIFA!$A$1:$V$2737,18,FALSE))," ",VLOOKUP(TRIM(D997),ALL_SOMIFA!$A$1:$V$2737,18,FALSE)))</f>
        <v/>
      </c>
      <c r="S997" t="str">
        <f>IF(ISBLANK(VLOOKUP(TRIM(D997),ALL_SOMIFA!$A$1:$V$2737,19,FALSE)),"",IF(ISERROR(VLOOKUP(TRIM(D997),ALL_SOMIFA!$A$1:$V$2737,19,FALSE))," ",VLOOKUP(TRIM(D997),ALL_SOMIFA!$A$1:$V$2737,19,FALSE)))</f>
        <v/>
      </c>
      <c r="T997" t="str">
        <f>IF(ISBLANK(VLOOKUP(TRIM(D997),ALL_SOMIFA!$A$1:$V$2737,20,FALSE)),"",IF(ISERROR(VLOOKUP(TRIM(D997),ALL_SOMIFA!$A$1:$V$2737,20,FALSE))," ",VLOOKUP(TRIM(D997),ALL_SOMIFA!$A$1:$V$2737,20,FALSE)))</f>
        <v/>
      </c>
      <c r="U997" t="str">
        <f>IF(ISBLANK(VLOOKUP(TRIM(D997),ALL_SOMIFA!$A$1:$V$2737,21,FALSE)),"",IF(ISERROR(VLOOKUP(TRIM(D997),ALL_SOMIFA!$A$1:$V$2737,21,FALSE))," ",VLOOKUP(TRIM(D997),ALL_SOMIFA!$A$1:$V$2737,21,FALSE)))</f>
        <v/>
      </c>
      <c r="V997" t="str">
        <f>IF(ISBLANK(VLOOKUP(TRIM(D997),ALL_SOMIFA!$A$1:$V$2737,22,FALSE)),"",IF(ISERROR(VLOOKUP(TRIM(D997),ALL_SOMIFA!$A$1:$V$2737,22,FALSE))," ",VLOOKUP(TRIM(D997),ALL_SOMIFA!$A$1:$V$2737,22,FALSE)))</f>
        <v/>
      </c>
    </row>
    <row r="998" spans="1:73" s="25" customFormat="1" ht="12.75" customHeight="1" x14ac:dyDescent="0.35">
      <c r="A998" s="18" t="s">
        <v>205</v>
      </c>
      <c r="B998" s="18" t="s">
        <v>916</v>
      </c>
      <c r="C998" s="143" t="str">
        <f>IF(VLOOKUP(D998,Table16[[#All],[Player]:[2024 Card Info]],7,FALSE)&lt;&gt;"",VLOOKUP(D998,Table16[[#All],[Player]:[2024 Card Info]],7,FALSE),"")</f>
        <v>0-7</v>
      </c>
      <c r="D998" s="19" t="s">
        <v>1989</v>
      </c>
      <c r="E998" s="20">
        <v>34681</v>
      </c>
      <c r="F998" s="19" t="s">
        <v>405</v>
      </c>
      <c r="G998" s="19" t="s">
        <v>406</v>
      </c>
      <c r="H998" s="26" t="s">
        <v>211</v>
      </c>
      <c r="I998" s="26" t="s">
        <v>430</v>
      </c>
      <c r="J998" s="18" t="s">
        <v>974</v>
      </c>
      <c r="K998" s="18" t="s">
        <v>471</v>
      </c>
      <c r="L998" s="18" t="s">
        <v>1990</v>
      </c>
      <c r="M998" s="19" t="s">
        <v>186</v>
      </c>
      <c r="N998" s="19" t="s">
        <v>1767</v>
      </c>
      <c r="O998" s="19" t="s">
        <v>403</v>
      </c>
      <c r="P998" s="19" t="s">
        <v>1135</v>
      </c>
      <c r="Q998" s="19" t="s">
        <v>864</v>
      </c>
      <c r="R998" s="19" t="s">
        <v>85</v>
      </c>
      <c r="S998" s="19" t="s">
        <v>1130</v>
      </c>
      <c r="T998" s="19" t="s">
        <v>744</v>
      </c>
      <c r="U998" s="19" t="s">
        <v>195</v>
      </c>
      <c r="V998" s="19" t="s">
        <v>186</v>
      </c>
      <c r="W998" s="19" t="s">
        <v>461</v>
      </c>
      <c r="X998" s="19" t="s">
        <v>195</v>
      </c>
      <c r="Y998" s="19" t="s">
        <v>231</v>
      </c>
      <c r="Z998" s="19"/>
      <c r="AA998" s="19"/>
      <c r="AB998" s="19"/>
      <c r="AC998" s="19">
        <v>0</v>
      </c>
      <c r="AD998" s="19">
        <v>0</v>
      </c>
      <c r="AE998" s="19">
        <v>0</v>
      </c>
      <c r="AF998" s="19">
        <v>0</v>
      </c>
      <c r="AG998" s="19">
        <v>0</v>
      </c>
      <c r="AH998" s="19">
        <v>0</v>
      </c>
      <c r="AI998" s="19">
        <v>0</v>
      </c>
      <c r="AJ998" s="19">
        <v>0</v>
      </c>
      <c r="AK998" s="19">
        <v>0</v>
      </c>
      <c r="AL998" s="19">
        <v>0</v>
      </c>
      <c r="AM998" s="19">
        <v>0</v>
      </c>
      <c r="AN998" s="19">
        <v>0</v>
      </c>
      <c r="AO998" s="19">
        <v>0</v>
      </c>
      <c r="AP998" s="19">
        <v>0</v>
      </c>
      <c r="AQ998" s="19">
        <v>0</v>
      </c>
      <c r="AR998" s="19">
        <v>0</v>
      </c>
      <c r="AS998" s="19">
        <v>0</v>
      </c>
      <c r="AT998" s="19">
        <v>0</v>
      </c>
      <c r="AU998" s="19"/>
      <c r="AV998" s="19"/>
      <c r="AW998" s="19"/>
      <c r="AX998" s="19"/>
      <c r="AY998" s="19"/>
      <c r="AZ998" s="19"/>
      <c r="BA998" s="19"/>
      <c r="BB998" s="19"/>
      <c r="BC998" s="19"/>
      <c r="BD998" s="19"/>
      <c r="BE998" s="19"/>
      <c r="BF998" s="19"/>
    </row>
    <row r="999" spans="1:73" s="25" customFormat="1" x14ac:dyDescent="0.35">
      <c r="A999" s="19" t="s">
        <v>198</v>
      </c>
      <c r="B999" s="26" t="s">
        <v>1315</v>
      </c>
      <c r="C999" s="144" t="str">
        <f>IF(VLOOKUP(D999,Table16[[#All],[Player]:[2024 Card Info]],7,FALSE)&lt;&gt;"",VLOOKUP(D999,Table16[[#All],[Player]:[2024 Card Info]],7,FALSE),"")</f>
        <v>0-3</v>
      </c>
      <c r="D999" s="19" t="s">
        <v>1992</v>
      </c>
      <c r="E999" s="27">
        <v>37009</v>
      </c>
      <c r="F999" s="28" t="s">
        <v>160</v>
      </c>
      <c r="G999" s="28" t="s">
        <v>160</v>
      </c>
      <c r="H999" s="26" t="s">
        <v>198</v>
      </c>
      <c r="I999" s="26" t="s">
        <v>208</v>
      </c>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row>
    <row r="1000" spans="1:73" x14ac:dyDescent="0.35">
      <c r="A1000" s="18" t="s">
        <v>220</v>
      </c>
      <c r="B1000" s="18" t="s">
        <v>860</v>
      </c>
      <c r="C1000" s="143" t="str">
        <f>IF(VLOOKUP(D1000,Table16[[#All],[Player]:[2024 Card Info]],7,FALSE)&lt;&gt;"",VLOOKUP(D1000,Table16[[#All],[Player]:[2024 Card Info]],7,FALSE),"")</f>
        <v>0-2</v>
      </c>
      <c r="D1000" s="26" t="s">
        <v>1996</v>
      </c>
      <c r="E1000" s="27">
        <v>35908</v>
      </c>
      <c r="F1000" s="26" t="s">
        <v>102</v>
      </c>
      <c r="G1000" s="26"/>
      <c r="H1000" s="26" t="s">
        <v>177</v>
      </c>
      <c r="I1000" s="26" t="s">
        <v>231</v>
      </c>
      <c r="J1000" s="18" t="s">
        <v>461</v>
      </c>
      <c r="K1000" s="18" t="s">
        <v>96</v>
      </c>
      <c r="L1000" s="18" t="s">
        <v>231</v>
      </c>
      <c r="M1000" s="26" t="s">
        <v>231</v>
      </c>
      <c r="N1000" s="27"/>
      <c r="O1000" s="27"/>
      <c r="P1000" s="27"/>
      <c r="Q1000" s="27"/>
      <c r="R1000" s="29"/>
      <c r="S1000" s="25"/>
      <c r="T1000" s="25"/>
      <c r="U1000" s="25"/>
      <c r="V1000" s="25"/>
      <c r="W1000" s="25"/>
      <c r="X1000" s="25"/>
      <c r="Y1000" s="25"/>
      <c r="Z1000" s="25"/>
      <c r="AA1000" s="25"/>
      <c r="AB1000" s="25"/>
      <c r="AC1000" s="25"/>
      <c r="AD1000" s="25"/>
      <c r="AE1000" s="25"/>
      <c r="AF1000" s="25"/>
      <c r="AG1000" s="25"/>
      <c r="AH1000" s="25"/>
      <c r="AI1000" s="25"/>
      <c r="AJ1000" s="25"/>
      <c r="AK1000" s="25"/>
      <c r="AL1000" s="25"/>
      <c r="AM1000" s="25"/>
      <c r="AN1000" s="25"/>
      <c r="AO1000" s="25"/>
      <c r="AP1000" s="25"/>
      <c r="AQ1000" s="25"/>
      <c r="AR1000" s="25"/>
      <c r="AS1000" s="25"/>
      <c r="AT1000" s="25"/>
      <c r="AU1000" s="25"/>
      <c r="AV1000" s="25"/>
      <c r="AW1000" s="25"/>
      <c r="AX1000" s="25"/>
      <c r="AY1000" s="25"/>
      <c r="AZ1000" s="25"/>
      <c r="BA1000" s="25"/>
      <c r="BB1000" s="25"/>
      <c r="BC1000" s="25"/>
      <c r="BD1000" s="25"/>
      <c r="BE1000" s="25"/>
      <c r="BF1000" s="25"/>
    </row>
    <row r="1001" spans="1:73" x14ac:dyDescent="0.35">
      <c r="A1001" s="19" t="s">
        <v>2299</v>
      </c>
      <c r="B1001" s="19" t="s">
        <v>116</v>
      </c>
      <c r="C1001" s="144" t="str">
        <f>IF(VLOOKUP(D1001,Table16[[#All],[Player]:[2024 Card Info]],7,FALSE)&lt;&gt;"",VLOOKUP(D1001,Table16[[#All],[Player]:[2024 Card Info]],7,FALSE),"")</f>
        <v>0-0/0-0</v>
      </c>
      <c r="D1001" s="19" t="s">
        <v>1995</v>
      </c>
      <c r="E1001" s="27">
        <v>36095</v>
      </c>
      <c r="F1001" s="28" t="s">
        <v>359</v>
      </c>
      <c r="G1001" s="30" t="s">
        <v>313</v>
      </c>
      <c r="H1001" s="26" t="s">
        <v>461</v>
      </c>
      <c r="I1001" s="26" t="s">
        <v>168</v>
      </c>
    </row>
    <row r="1002" spans="1:73" x14ac:dyDescent="0.35">
      <c r="A1002" s="18" t="s">
        <v>220</v>
      </c>
      <c r="B1002" s="18" t="s">
        <v>1315</v>
      </c>
      <c r="C1002" s="143" t="str">
        <f>IF(VLOOKUP(D1002,Table16[[#All],[Player]:[2024 Card Info]],7,FALSE)&lt;&gt;"",VLOOKUP(D1002,Table16[[#All],[Player]:[2024 Card Info]],7,FALSE),"")</f>
        <v>0-0</v>
      </c>
      <c r="D1002" s="22" t="s">
        <v>1991</v>
      </c>
      <c r="E1002" s="23">
        <v>35793</v>
      </c>
      <c r="F1002" s="24" t="s">
        <v>102</v>
      </c>
      <c r="G1002" s="22" t="s">
        <v>822</v>
      </c>
      <c r="H1002" s="26" t="s">
        <v>220</v>
      </c>
      <c r="I1002" s="26" t="s">
        <v>191</v>
      </c>
      <c r="J1002" s="18" t="s">
        <v>459</v>
      </c>
      <c r="K1002" s="18" t="s">
        <v>259</v>
      </c>
      <c r="L1002" s="18" t="s">
        <v>166</v>
      </c>
      <c r="M1002" s="25"/>
      <c r="N1002" s="25"/>
      <c r="O1002" s="25"/>
      <c r="P1002" s="25"/>
      <c r="Q1002" s="25"/>
      <c r="R1002" s="25"/>
      <c r="S1002" s="25"/>
      <c r="T1002" s="25"/>
      <c r="U1002" s="25"/>
      <c r="V1002" s="25"/>
      <c r="W1002" s="25"/>
      <c r="X1002" s="25"/>
      <c r="Y1002" s="25"/>
      <c r="Z1002" s="25"/>
      <c r="AA1002" s="25"/>
      <c r="AB1002" s="25"/>
      <c r="AC1002" s="25"/>
      <c r="AD1002" s="25"/>
      <c r="AE1002" s="25"/>
      <c r="AF1002" s="25"/>
      <c r="AG1002" s="25"/>
      <c r="AH1002" s="25"/>
      <c r="AI1002" s="25"/>
      <c r="AJ1002" s="25"/>
      <c r="AK1002" s="25"/>
      <c r="AL1002" s="25"/>
      <c r="AM1002" s="25"/>
      <c r="AN1002" s="25"/>
      <c r="AO1002" s="25"/>
      <c r="AP1002" s="25"/>
      <c r="AQ1002" s="25"/>
      <c r="AR1002" s="25"/>
      <c r="AS1002" s="25"/>
      <c r="AT1002" s="25"/>
      <c r="AU1002" s="25"/>
      <c r="AV1002" s="25"/>
      <c r="AW1002" s="25"/>
      <c r="AX1002" s="25"/>
      <c r="AY1002" s="25"/>
      <c r="AZ1002" s="25"/>
      <c r="BA1002" s="25"/>
      <c r="BB1002" s="25"/>
      <c r="BC1002" s="25"/>
      <c r="BD1002" s="25"/>
      <c r="BE1002" s="25"/>
      <c r="BF1002" s="25"/>
      <c r="BG1002" s="25"/>
      <c r="BH1002" s="25"/>
      <c r="BI1002" s="25"/>
      <c r="BJ1002" s="25"/>
      <c r="BK1002" s="25"/>
      <c r="BL1002" s="25"/>
      <c r="BM1002" s="25"/>
      <c r="BN1002" s="25"/>
      <c r="BO1002" s="25"/>
      <c r="BP1002" s="25"/>
      <c r="BQ1002" s="25"/>
      <c r="BR1002" s="25"/>
      <c r="BS1002" s="25"/>
      <c r="BT1002" s="25"/>
      <c r="BU1002" s="25"/>
    </row>
    <row r="1003" spans="1:73" x14ac:dyDescent="0.35">
      <c r="A1003" s="18" t="s">
        <v>177</v>
      </c>
      <c r="B1003" s="18" t="s">
        <v>86</v>
      </c>
      <c r="C1003" s="143" t="str">
        <f>VLOOKUP(D1003,Table16[[#All],[Player]:[2024 Card Info]],7,FALSE)</f>
        <v>0-0</v>
      </c>
      <c r="D1003" s="19" t="s">
        <v>221</v>
      </c>
      <c r="E1003" s="20">
        <v>34483</v>
      </c>
      <c r="F1003" s="19" t="s">
        <v>222</v>
      </c>
      <c r="G1003" s="19" t="s">
        <v>222</v>
      </c>
      <c r="H1003" s="26" t="s">
        <v>220</v>
      </c>
      <c r="I1003" s="26" t="s">
        <v>231</v>
      </c>
      <c r="J1003" s="18" t="s">
        <v>184</v>
      </c>
      <c r="K1003" s="18" t="s">
        <v>165</v>
      </c>
      <c r="L1003" s="18" t="s">
        <v>186</v>
      </c>
      <c r="M1003" s="19" t="s">
        <v>223</v>
      </c>
      <c r="N1003" s="19" t="s">
        <v>177</v>
      </c>
      <c r="O1003" s="19" t="s">
        <v>224</v>
      </c>
      <c r="P1003" s="19" t="s">
        <v>225</v>
      </c>
      <c r="Q1003" s="19" t="s">
        <v>226</v>
      </c>
      <c r="R1003" s="19" t="s">
        <v>224</v>
      </c>
      <c r="S1003" s="19" t="s">
        <v>227</v>
      </c>
      <c r="T1003" s="19" t="s">
        <v>192</v>
      </c>
      <c r="U1003" s="19" t="s">
        <v>224</v>
      </c>
      <c r="V1003" s="19" t="s">
        <v>208</v>
      </c>
      <c r="W1003" s="19" t="s">
        <v>226</v>
      </c>
      <c r="X1003" s="19" t="s">
        <v>224</v>
      </c>
      <c r="Y1003" s="19" t="s">
        <v>228</v>
      </c>
      <c r="Z1003" s="19">
        <v>0</v>
      </c>
      <c r="AA1003" s="19">
        <v>0</v>
      </c>
      <c r="AB1003" s="19">
        <v>0</v>
      </c>
      <c r="AC1003" s="19">
        <v>0</v>
      </c>
      <c r="AD1003" s="19">
        <v>0</v>
      </c>
      <c r="AE1003" s="19">
        <v>0</v>
      </c>
      <c r="AF1003" s="19">
        <v>0</v>
      </c>
      <c r="AG1003" s="19">
        <v>0</v>
      </c>
      <c r="AH1003" s="19">
        <v>0</v>
      </c>
      <c r="AI1003" s="19">
        <v>0</v>
      </c>
      <c r="AJ1003" s="19">
        <v>0</v>
      </c>
      <c r="AK1003" s="19">
        <v>0</v>
      </c>
      <c r="AL1003" s="19">
        <v>0</v>
      </c>
      <c r="AM1003" s="19">
        <v>0</v>
      </c>
      <c r="AN1003" s="19">
        <v>0</v>
      </c>
      <c r="AO1003" s="19">
        <v>0</v>
      </c>
      <c r="AP1003" s="19">
        <v>0</v>
      </c>
      <c r="AQ1003" s="19">
        <v>0</v>
      </c>
      <c r="AR1003" s="19">
        <v>0</v>
      </c>
      <c r="AS1003" s="19">
        <v>0</v>
      </c>
      <c r="AT1003" s="19">
        <v>0</v>
      </c>
    </row>
    <row r="1004" spans="1:73" s="25" customFormat="1" x14ac:dyDescent="0.35">
      <c r="A1004" s="18"/>
      <c r="B1004" s="18"/>
      <c r="C1004" s="143"/>
      <c r="D1004" s="19"/>
      <c r="E1004" s="20"/>
      <c r="F1004" s="19"/>
      <c r="G1004" s="19"/>
      <c r="H1004" t="s">
        <v>4284</v>
      </c>
      <c r="I1004" t="s">
        <v>4284</v>
      </c>
      <c r="J1004" s="18"/>
      <c r="K1004" s="18"/>
      <c r="L1004" s="18"/>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row>
    <row r="1005" spans="1:73" x14ac:dyDescent="0.35">
      <c r="A1005" s="18" t="s">
        <v>3575</v>
      </c>
      <c r="B1005" s="18" t="s">
        <v>109</v>
      </c>
      <c r="C1005" s="143" t="str">
        <f>IF(VLOOKUP(D1005,Table16[[#All],[Player]:[2024 Card Info]],7,FALSE)&lt;&gt;"",VLOOKUP(D1005,Table16[[#All],[Player]:[2024 Card Info]],7,FALSE),"")</f>
        <v>6/5-5</v>
      </c>
      <c r="D1005" s="19" t="s">
        <v>2001</v>
      </c>
      <c r="E1005" s="20">
        <v>31656</v>
      </c>
      <c r="F1005" s="19" t="s">
        <v>2002</v>
      </c>
      <c r="G1005" s="19" t="s">
        <v>541</v>
      </c>
      <c r="H1005" s="26" t="s">
        <v>253</v>
      </c>
      <c r="I1005" s="26" t="s">
        <v>877</v>
      </c>
      <c r="J1005" s="18" t="s">
        <v>242</v>
      </c>
      <c r="K1005" s="18" t="s">
        <v>195</v>
      </c>
      <c r="L1005" s="18" t="s">
        <v>430</v>
      </c>
      <c r="M1005" s="19" t="s">
        <v>608</v>
      </c>
      <c r="N1005" s="19" t="s">
        <v>253</v>
      </c>
      <c r="O1005" s="19" t="s">
        <v>193</v>
      </c>
      <c r="P1005" s="19" t="s">
        <v>734</v>
      </c>
      <c r="Q1005" s="19" t="s">
        <v>610</v>
      </c>
      <c r="R1005" s="19" t="s">
        <v>96</v>
      </c>
      <c r="S1005" s="19" t="s">
        <v>2003</v>
      </c>
      <c r="T1005" s="19" t="s">
        <v>253</v>
      </c>
      <c r="U1005" s="19" t="s">
        <v>96</v>
      </c>
      <c r="V1005" s="19" t="s">
        <v>874</v>
      </c>
      <c r="W1005" s="19" t="s">
        <v>253</v>
      </c>
      <c r="X1005" s="19" t="s">
        <v>96</v>
      </c>
      <c r="Y1005" s="19" t="s">
        <v>2004</v>
      </c>
      <c r="Z1005" s="19" t="s">
        <v>242</v>
      </c>
      <c r="AA1005" s="19" t="s">
        <v>78</v>
      </c>
      <c r="AB1005" s="19" t="s">
        <v>1141</v>
      </c>
      <c r="AC1005" s="19" t="s">
        <v>242</v>
      </c>
      <c r="AD1005" s="19" t="s">
        <v>78</v>
      </c>
      <c r="AE1005" s="19" t="s">
        <v>440</v>
      </c>
      <c r="AF1005" s="19" t="s">
        <v>242</v>
      </c>
      <c r="AG1005" s="19" t="s">
        <v>78</v>
      </c>
      <c r="AH1005" s="19" t="s">
        <v>440</v>
      </c>
      <c r="AI1005" s="19" t="s">
        <v>242</v>
      </c>
      <c r="AJ1005" s="19" t="s">
        <v>78</v>
      </c>
      <c r="AK1005" s="19" t="s">
        <v>207</v>
      </c>
      <c r="AL1005" s="19" t="s">
        <v>242</v>
      </c>
      <c r="AM1005" s="19" t="s">
        <v>78</v>
      </c>
      <c r="AN1005" s="19" t="s">
        <v>207</v>
      </c>
      <c r="AO1005" s="19" t="s">
        <v>242</v>
      </c>
      <c r="AP1005" s="19" t="s">
        <v>78</v>
      </c>
      <c r="AQ1005" s="19" t="s">
        <v>1141</v>
      </c>
      <c r="AR1005" s="19" t="s">
        <v>242</v>
      </c>
      <c r="AS1005" s="19" t="s">
        <v>78</v>
      </c>
      <c r="AT1005" s="19" t="s">
        <v>178</v>
      </c>
      <c r="AU1005" s="19" t="s">
        <v>242</v>
      </c>
      <c r="AV1005" s="19" t="s">
        <v>78</v>
      </c>
      <c r="AW1005" s="19" t="s">
        <v>604</v>
      </c>
      <c r="AX1005" s="19" t="s">
        <v>258</v>
      </c>
      <c r="AY1005" s="19" t="s">
        <v>78</v>
      </c>
      <c r="AZ1005" s="19" t="s">
        <v>231</v>
      </c>
      <c r="BA1005" s="19"/>
      <c r="BB1005" s="19"/>
      <c r="BC1005" s="19"/>
      <c r="BD1005" s="19"/>
      <c r="BE1005" s="19"/>
      <c r="BF1005" s="19"/>
    </row>
    <row r="1006" spans="1:73" s="25" customFormat="1" x14ac:dyDescent="0.35">
      <c r="A1006" s="18" t="s">
        <v>205</v>
      </c>
      <c r="B1006" s="18" t="s">
        <v>3527</v>
      </c>
      <c r="C1006" s="143" t="str">
        <f>IF(VLOOKUP(D1006,Table16[[#All],[Player]:[2024 Card Info]],7,FALSE)&lt;&gt;"",VLOOKUP(D1006,Table16[[#All],[Player]:[2024 Card Info]],7,FALSE),"")</f>
        <v>5-5</v>
      </c>
      <c r="D1006" s="19" t="s">
        <v>2005</v>
      </c>
      <c r="E1006" s="20">
        <v>34393</v>
      </c>
      <c r="F1006" s="19" t="s">
        <v>249</v>
      </c>
      <c r="G1006" s="19" t="s">
        <v>2006</v>
      </c>
      <c r="H1006" s="26" t="s">
        <v>491</v>
      </c>
      <c r="I1006" s="26" t="s">
        <v>430</v>
      </c>
      <c r="J1006" s="18" t="s">
        <v>242</v>
      </c>
      <c r="K1006" s="18" t="s">
        <v>86</v>
      </c>
      <c r="L1006" s="18" t="s">
        <v>208</v>
      </c>
      <c r="M1006" s="19" t="s">
        <v>191</v>
      </c>
      <c r="N1006" s="19" t="s">
        <v>243</v>
      </c>
      <c r="O1006" s="19" t="s">
        <v>916</v>
      </c>
      <c r="P1006" s="19" t="s">
        <v>853</v>
      </c>
      <c r="Q1006" s="19" t="s">
        <v>243</v>
      </c>
      <c r="R1006" s="19" t="s">
        <v>206</v>
      </c>
      <c r="S1006" s="19" t="s">
        <v>191</v>
      </c>
      <c r="T1006" s="19" t="s">
        <v>243</v>
      </c>
      <c r="U1006" s="19" t="s">
        <v>206</v>
      </c>
      <c r="V1006" s="19" t="s">
        <v>472</v>
      </c>
      <c r="W1006" s="19" t="s">
        <v>284</v>
      </c>
      <c r="X1006" s="19" t="s">
        <v>206</v>
      </c>
      <c r="Y1006" s="19" t="s">
        <v>216</v>
      </c>
      <c r="Z1006" s="19"/>
      <c r="AA1006" s="19"/>
      <c r="AB1006" s="19"/>
      <c r="AC1006" s="19">
        <v>0</v>
      </c>
      <c r="AD1006" s="19">
        <v>0</v>
      </c>
      <c r="AE1006" s="19">
        <v>0</v>
      </c>
      <c r="AF1006" s="19">
        <v>0</v>
      </c>
      <c r="AG1006" s="19">
        <v>0</v>
      </c>
      <c r="AH1006" s="19">
        <v>0</v>
      </c>
      <c r="AI1006" s="19">
        <v>0</v>
      </c>
      <c r="AJ1006" s="19">
        <v>0</v>
      </c>
      <c r="AK1006" s="19">
        <v>0</v>
      </c>
      <c r="AL1006" s="19">
        <v>0</v>
      </c>
      <c r="AM1006" s="19">
        <v>0</v>
      </c>
      <c r="AN1006" s="19">
        <v>0</v>
      </c>
      <c r="AO1006" s="19">
        <v>0</v>
      </c>
      <c r="AP1006" s="19">
        <v>0</v>
      </c>
      <c r="AQ1006" s="19">
        <v>0</v>
      </c>
      <c r="AR1006" s="19">
        <v>0</v>
      </c>
      <c r="AS1006" s="19">
        <v>0</v>
      </c>
      <c r="AT1006" s="19">
        <v>0</v>
      </c>
      <c r="AU1006" s="19"/>
      <c r="AV1006" s="19"/>
      <c r="AW1006" s="19"/>
      <c r="AX1006" s="19"/>
      <c r="AY1006" s="19"/>
      <c r="AZ1006" s="19"/>
      <c r="BA1006" s="19"/>
      <c r="BB1006" s="19"/>
      <c r="BC1006" s="19"/>
      <c r="BD1006" s="19"/>
      <c r="BE1006" s="19"/>
      <c r="BF1006" s="19"/>
    </row>
    <row r="1007" spans="1:73" s="25" customFormat="1" ht="12.75" customHeight="1" x14ac:dyDescent="0.35">
      <c r="A1007" s="18" t="s">
        <v>242</v>
      </c>
      <c r="B1007" s="18" t="s">
        <v>325</v>
      </c>
      <c r="C1007" s="143" t="str">
        <f>IF(VLOOKUP(D1007,Table16[[#All],[Player]:[2024 Card Info]],7,FALSE)&lt;&gt;"",VLOOKUP(D1007,Table16[[#All],[Player]:[2024 Card Info]],7,FALSE),"")</f>
        <v>4-10</v>
      </c>
      <c r="D1007" s="22" t="s">
        <v>2007</v>
      </c>
      <c r="E1007" s="23">
        <v>36984</v>
      </c>
      <c r="F1007" s="24" t="s">
        <v>2008</v>
      </c>
      <c r="G1007" s="22" t="s">
        <v>84</v>
      </c>
      <c r="H1007" s="26" t="s">
        <v>242</v>
      </c>
      <c r="I1007" s="26" t="s">
        <v>598</v>
      </c>
      <c r="J1007" s="18" t="s">
        <v>242</v>
      </c>
      <c r="K1007" s="18" t="s">
        <v>326</v>
      </c>
      <c r="L1007" s="18" t="s">
        <v>743</v>
      </c>
    </row>
    <row r="1008" spans="1:73" x14ac:dyDescent="0.35">
      <c r="A1008" s="18" t="s">
        <v>220</v>
      </c>
      <c r="B1008" s="18" t="s">
        <v>318</v>
      </c>
      <c r="C1008" s="143" t="str">
        <f>IF(VLOOKUP(D1008,Table16[[#All],[Player]:[2024 Card Info]],7,FALSE)&lt;&gt;"",VLOOKUP(D1008,Table16[[#All],[Player]:[2024 Card Info]],7,FALSE),"")</f>
        <v>0-6</v>
      </c>
      <c r="D1008" t="s">
        <v>2012</v>
      </c>
      <c r="E1008" s="35">
        <v>35490</v>
      </c>
      <c r="F1008" s="36" t="s">
        <v>101</v>
      </c>
      <c r="G1008" s="36" t="s">
        <v>316</v>
      </c>
      <c r="H1008" s="26" t="s">
        <v>258</v>
      </c>
      <c r="I1008" s="26" t="s">
        <v>264</v>
      </c>
      <c r="J1008" s="18" t="s">
        <v>258</v>
      </c>
      <c r="K1008" s="18" t="s">
        <v>252</v>
      </c>
      <c r="L1008" s="18" t="s">
        <v>264</v>
      </c>
      <c r="M1008" s="19" t="s">
        <v>231</v>
      </c>
      <c r="N1008" s="19" t="s">
        <v>220</v>
      </c>
      <c r="O1008" s="19" t="s">
        <v>318</v>
      </c>
      <c r="P1008" s="37" t="str">
        <f>IF(ISERROR(VLOOKUP(TRIM(D1008),#REF!,8,FALSE())),"",VLOOKUP(TRIM(D1008),#REF!,8,FALSE()))</f>
        <v/>
      </c>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c r="AY1008" s="25"/>
      <c r="AZ1008" s="25"/>
      <c r="BA1008" s="25"/>
      <c r="BB1008" s="25"/>
      <c r="BC1008" s="25"/>
      <c r="BD1008" s="25"/>
      <c r="BE1008" s="25"/>
      <c r="BF1008" s="25"/>
    </row>
    <row r="1009" spans="1:73" x14ac:dyDescent="0.35">
      <c r="A1009" t="s">
        <v>220</v>
      </c>
      <c r="B1009" t="s">
        <v>271</v>
      </c>
      <c r="C1009" s="143" t="str">
        <f>IF(VLOOKUP(D1009,Table16[[#All],[Player]:[2024 Card Info]],7,FALSE)&lt;&gt;"",VLOOKUP(D1009,Table16[[#All],[Player]:[2024 Card Info]],7,FALSE),"")</f>
        <v>0-5</v>
      </c>
      <c r="D1009" t="s">
        <v>3601</v>
      </c>
      <c r="E1009" s="40">
        <v>35205</v>
      </c>
      <c r="F1009" t="s">
        <v>498</v>
      </c>
      <c r="G1009" s="102" t="s">
        <v>5367</v>
      </c>
      <c r="H1009" t="str">
        <f>IF(ISBLANK(VLOOKUP(TRIM(D1009),ALL_SOMIFA!$A$1:$V$2737,8,FALSE)),"",IF(ISERROR(VLOOKUP(TRIM(D1009),ALL_SOMIFA!$A$1:$V$2737,8,FALSE))," ",VLOOKUP(TRIM(D1009),ALL_SOMIFA!$A$1:$V$2737,8,FALSE)))</f>
        <v/>
      </c>
      <c r="I1009" t="str">
        <f>IF(ISBLANK(VLOOKUP(TRIM(D1009),ALL_SOMIFA!$A$1:$V$2737,9,FALSE)),"",IF(ISERROR(VLOOKUP(TRIM(D1009),ALL_SOMIFA!$A$1:$V$2737,9,FALSE))," ",VLOOKUP(TRIM(D1009),ALL_SOMIFA!$A$1:$V$2737,9,FALSE)))</f>
        <v/>
      </c>
      <c r="J1009" t="str">
        <f>IF(ISBLANK(VLOOKUP(TRIM(D1009),ALL_SOMIFA!$A$1:$V$2737,10,FALSE)),"",IF(ISERROR(VLOOKUP(TRIM(D1009),ALL_SOMIFA!$A$1:$V$2737,10,FALSE))," ",VLOOKUP(TRIM(D1009),ALL_SOMIFA!$A$1:$V$2737,10,FALSE)))</f>
        <v/>
      </c>
      <c r="K1009" t="str">
        <f>IF(ISBLANK(VLOOKUP(TRIM(D1009),ALL_SOMIFA!$A$1:$V$2737,11,FALSE)),"",IF(ISERROR(VLOOKUP(TRIM(D1009),ALL_SOMIFA!$A$1:$V$2737,11,FALSE))," ",VLOOKUP(TRIM(D1009),ALL_SOMIFA!$A$1:$V$2737,11,FALSE)))</f>
        <v>DT</v>
      </c>
      <c r="L1009" t="str">
        <f>IF(ISBLANK(VLOOKUP(TRIM(D1009),ALL_SOMIFA!$A$1:$V$2737,12,FALSE)),"",IF(ISERROR(VLOOKUP(TRIM(D1009),ALL_SOMIFA!$A$1:$V$2737,12,FALSE))," ",VLOOKUP(TRIM(D1009),ALL_SOMIFA!$A$1:$V$2737,12,FALSE)))</f>
        <v>IND</v>
      </c>
      <c r="M1009" t="str">
        <f>IF(ISBLANK(VLOOKUP(TRIM(D1009),ALL_SOMIFA!$A$1:$V$2737,13,FALSE)),"",IF(ISERROR(VLOOKUP(TRIM(D1009),ALL_SOMIFA!$A$1:$V$2737,13,FALSE))," ",VLOOKUP(TRIM(D1009),ALL_SOMIFA!$A$1:$V$2737,13,FALSE)))</f>
        <v>0-0</v>
      </c>
      <c r="N1009" t="str">
        <f>IF(ISBLANK(VLOOKUP(TRIM(D1009),ALL_SOMIFA!$A$1:$V$2737,14,FALSE)),"",IF(ISERROR(VLOOKUP(TRIM(D1009),ALL_SOMIFA!$A$1:$V$2737,14,FALSE))," ",VLOOKUP(TRIM(D1009),ALL_SOMIFA!$A$1:$V$2737,14,FALSE)))</f>
        <v/>
      </c>
      <c r="O1009" t="str">
        <f>IF(ISBLANK(VLOOKUP(TRIM(D1009),ALL_SOMIFA!$A$1:$V$2737,15,FALSE)),"",IF(ISERROR(VLOOKUP(TRIM(D1009),ALL_SOMIFA!$A$1:$V$2737,15,FALSE))," ",VLOOKUP(TRIM(D1009),ALL_SOMIFA!$A$1:$V$2737,15,FALSE)))</f>
        <v/>
      </c>
      <c r="P1009" t="str">
        <f>IF(ISBLANK(VLOOKUP(TRIM(D1009),ALL_SOMIFA!$A$1:$V$2737,16,FALSE)),"",IF(ISERROR(VLOOKUP(TRIM(D1009),ALL_SOMIFA!$A$1:$V$2737,16,FALSE))," ",VLOOKUP(TRIM(D1009),ALL_SOMIFA!$A$1:$V$2737,16,FALSE)))</f>
        <v/>
      </c>
      <c r="Q1009" t="str">
        <f>IF(ISBLANK(VLOOKUP(TRIM(D1009),ALL_SOMIFA!$A$1:$V$2737,17,FALSE)),"",IF(ISERROR(VLOOKUP(TRIM(D1009),ALL_SOMIFA!$A$1:$V$2737,17,FALSE))," ",VLOOKUP(TRIM(D1009),ALL_SOMIFA!$A$1:$V$2737,17,FALSE)))</f>
        <v>NT</v>
      </c>
      <c r="R1009" t="str">
        <f>IF(ISBLANK(VLOOKUP(TRIM(D1009),ALL_SOMIFA!$A$1:$V$2737,18,FALSE)),"",IF(ISERROR(VLOOKUP(TRIM(D1009),ALL_SOMIFA!$A$1:$V$2737,18,FALSE))," ",VLOOKUP(TRIM(D1009),ALL_SOMIFA!$A$1:$V$2737,18,FALSE)))</f>
        <v>NE</v>
      </c>
      <c r="S1009" t="str">
        <f>IF(ISBLANK(VLOOKUP(TRIM(D1009),ALL_SOMIFA!$A$1:$V$2737,19,FALSE)),"",IF(ISERROR(VLOOKUP(TRIM(D1009),ALL_SOMIFA!$A$1:$V$2737,19,FALSE))," ",VLOOKUP(TRIM(D1009),ALL_SOMIFA!$A$1:$V$2737,19,FALSE)))</f>
        <v>4-2</v>
      </c>
      <c r="T1009" t="str">
        <f>IF(ISBLANK(VLOOKUP(TRIM(D1009),ALL_SOMIFA!$A$1:$V$2737,20,FALSE)),"",IF(ISERROR(VLOOKUP(TRIM(D1009),ALL_SOMIFA!$A$1:$V$2737,20,FALSE))," ",VLOOKUP(TRIM(D1009),ALL_SOMIFA!$A$1:$V$2737,20,FALSE)))</f>
        <v/>
      </c>
      <c r="U1009" t="str">
        <f>IF(ISBLANK(VLOOKUP(TRIM(D1009),ALL_SOMIFA!$A$1:$V$2737,21,FALSE)),"",IF(ISERROR(VLOOKUP(TRIM(D1009),ALL_SOMIFA!$A$1:$V$2737,21,FALSE))," ",VLOOKUP(TRIM(D1009),ALL_SOMIFA!$A$1:$V$2737,21,FALSE)))</f>
        <v/>
      </c>
      <c r="V1009" t="str">
        <f>IF(ISBLANK(VLOOKUP(TRIM(D1009),ALL_SOMIFA!$A$1:$V$2737,22,FALSE)),"",IF(ISERROR(VLOOKUP(TRIM(D1009),ALL_SOMIFA!$A$1:$V$2737,22,FALSE))," ",VLOOKUP(TRIM(D1009),ALL_SOMIFA!$A$1:$V$2737,22,FALSE)))</f>
        <v/>
      </c>
    </row>
    <row r="1010" spans="1:73" ht="12.75" customHeight="1" x14ac:dyDescent="0.35">
      <c r="A1010" s="18" t="s">
        <v>270</v>
      </c>
      <c r="B1010" s="18" t="s">
        <v>3527</v>
      </c>
      <c r="C1010" s="143" t="str">
        <f>IF(VLOOKUP(D1010,Table16[[#All],[Player]:[2024 Card Info]],7,FALSE)&lt;&gt;"",VLOOKUP(D1010,Table16[[#All],[Player]:[2024 Card Info]],7,FALSE),"")</f>
        <v>0-3</v>
      </c>
      <c r="D1010" s="22" t="s">
        <v>2024</v>
      </c>
      <c r="E1010" s="23">
        <v>36115</v>
      </c>
      <c r="F1010" s="24" t="s">
        <v>295</v>
      </c>
      <c r="G1010" s="22" t="s">
        <v>171</v>
      </c>
      <c r="H1010" s="26" t="s">
        <v>304</v>
      </c>
      <c r="I1010" s="26"/>
      <c r="J1010" s="18" t="s">
        <v>480</v>
      </c>
      <c r="K1010" s="18" t="s">
        <v>103</v>
      </c>
      <c r="L1010" s="18" t="s">
        <v>663</v>
      </c>
      <c r="M1010" s="25"/>
      <c r="N1010" s="25"/>
      <c r="O1010" s="25"/>
      <c r="P1010" s="25"/>
      <c r="Q1010" s="25"/>
      <c r="R1010" s="25"/>
      <c r="S1010" s="25"/>
      <c r="T1010" s="25"/>
      <c r="U1010" s="25"/>
      <c r="V1010" s="25"/>
      <c r="W1010" s="25"/>
      <c r="X1010" s="25"/>
      <c r="Y1010" s="25"/>
      <c r="Z1010" s="25"/>
      <c r="AA1010" s="25"/>
      <c r="AB1010" s="25"/>
      <c r="AC1010" s="25"/>
      <c r="AD1010" s="25"/>
      <c r="AE1010" s="25"/>
      <c r="AF1010" s="25"/>
      <c r="AG1010" s="25"/>
      <c r="AH1010" s="25"/>
      <c r="AI1010" s="25"/>
      <c r="AJ1010" s="25"/>
      <c r="AK1010" s="25"/>
      <c r="AL1010" s="25"/>
      <c r="AM1010" s="25"/>
      <c r="AN1010" s="25"/>
      <c r="AO1010" s="25"/>
      <c r="AP1010" s="25"/>
      <c r="AQ1010" s="25"/>
      <c r="AR1010" s="25"/>
      <c r="AS1010" s="25"/>
      <c r="AT1010" s="25"/>
      <c r="AU1010" s="25"/>
      <c r="AV1010" s="25"/>
      <c r="AW1010" s="25"/>
      <c r="AX1010" s="25"/>
      <c r="AY1010" s="25"/>
      <c r="AZ1010" s="25"/>
      <c r="BA1010" s="25"/>
      <c r="BB1010" s="25"/>
      <c r="BC1010" s="25"/>
      <c r="BD1010" s="25"/>
      <c r="BE1010" s="25"/>
      <c r="BF1010" s="25"/>
      <c r="BG1010" s="25"/>
      <c r="BH1010" s="25"/>
      <c r="BI1010" s="25"/>
      <c r="BJ1010" s="25"/>
      <c r="BK1010" s="25"/>
      <c r="BL1010" s="25"/>
      <c r="BM1010" s="25"/>
      <c r="BN1010" s="25"/>
      <c r="BO1010" s="25"/>
      <c r="BP1010" s="25"/>
      <c r="BQ1010" s="25"/>
      <c r="BR1010" s="25"/>
      <c r="BS1010" s="25"/>
      <c r="BT1010" s="25"/>
      <c r="BU1010" s="25"/>
    </row>
    <row r="1011" spans="1:73" x14ac:dyDescent="0.35">
      <c r="A1011" s="18" t="s">
        <v>220</v>
      </c>
      <c r="B1011" s="18" t="s">
        <v>193</v>
      </c>
      <c r="C1011" s="143" t="str">
        <f>IF(VLOOKUP(D1011,Table16[[#All],[Player]:[2024 Card Info]],7,FALSE)&lt;&gt;"",VLOOKUP(D1011,Table16[[#All],[Player]:[2024 Card Info]],7,FALSE),"")</f>
        <v>0-1</v>
      </c>
      <c r="D1011" s="19" t="s">
        <v>2013</v>
      </c>
      <c r="E1011" s="20">
        <v>34456</v>
      </c>
      <c r="F1011" s="19" t="s">
        <v>720</v>
      </c>
      <c r="G1011" s="19" t="s">
        <v>189</v>
      </c>
      <c r="H1011" s="26" t="s">
        <v>258</v>
      </c>
      <c r="I1011" s="26" t="s">
        <v>231</v>
      </c>
      <c r="J1011" s="18" t="s">
        <v>258</v>
      </c>
      <c r="K1011" s="18" t="s">
        <v>123</v>
      </c>
      <c r="L1011" s="18" t="s">
        <v>186</v>
      </c>
      <c r="M1011" s="19" t="s">
        <v>231</v>
      </c>
      <c r="N1011" s="19" t="s">
        <v>169</v>
      </c>
      <c r="O1011" s="19"/>
      <c r="P1011" s="19"/>
      <c r="Q1011" s="19" t="s">
        <v>251</v>
      </c>
      <c r="R1011" s="19" t="s">
        <v>123</v>
      </c>
      <c r="S1011" s="19" t="s">
        <v>488</v>
      </c>
      <c r="T1011" s="19" t="s">
        <v>258</v>
      </c>
      <c r="U1011" s="19" t="s">
        <v>123</v>
      </c>
      <c r="V1011" s="19" t="s">
        <v>231</v>
      </c>
      <c r="W1011" s="19">
        <v>0</v>
      </c>
      <c r="X1011" s="19">
        <v>0</v>
      </c>
      <c r="Y1011" s="19">
        <v>0</v>
      </c>
      <c r="Z1011" s="19"/>
      <c r="AA1011" s="19"/>
      <c r="AB1011" s="19"/>
      <c r="AC1011" s="19">
        <v>0</v>
      </c>
      <c r="AD1011" s="19">
        <v>0</v>
      </c>
      <c r="AE1011" s="19">
        <v>0</v>
      </c>
      <c r="AF1011" s="19">
        <v>0</v>
      </c>
      <c r="AG1011" s="19">
        <v>0</v>
      </c>
      <c r="AH1011" s="19">
        <v>0</v>
      </c>
      <c r="AI1011" s="19">
        <v>0</v>
      </c>
      <c r="AJ1011" s="19">
        <v>0</v>
      </c>
      <c r="AK1011" s="19">
        <v>0</v>
      </c>
      <c r="AL1011" s="19">
        <v>0</v>
      </c>
      <c r="AM1011" s="19">
        <v>0</v>
      </c>
      <c r="AN1011" s="19">
        <v>0</v>
      </c>
      <c r="AO1011" s="19">
        <v>0</v>
      </c>
      <c r="AP1011" s="19">
        <v>0</v>
      </c>
      <c r="AQ1011" s="19">
        <v>0</v>
      </c>
      <c r="AR1011" s="19">
        <v>0</v>
      </c>
      <c r="AS1011" s="19">
        <v>0</v>
      </c>
      <c r="AT1011" s="19">
        <v>0</v>
      </c>
      <c r="AU1011" s="19"/>
      <c r="AV1011" s="19"/>
      <c r="AW1011" s="19"/>
      <c r="AX1011" s="19"/>
      <c r="AY1011" s="19"/>
      <c r="AZ1011" s="19"/>
      <c r="BA1011" s="19"/>
      <c r="BB1011" s="19"/>
      <c r="BC1011" s="19"/>
      <c r="BD1011" s="19"/>
      <c r="BE1011" s="19"/>
      <c r="BF1011" s="19"/>
      <c r="BG1011" s="25"/>
      <c r="BH1011" s="25"/>
      <c r="BI1011" s="25"/>
      <c r="BJ1011" s="25"/>
      <c r="BK1011" s="25"/>
      <c r="BL1011" s="25"/>
      <c r="BM1011" s="25"/>
      <c r="BN1011" s="25"/>
      <c r="BO1011" s="25"/>
      <c r="BP1011" s="25"/>
      <c r="BQ1011" s="25"/>
      <c r="BR1011" s="25"/>
      <c r="BS1011" s="25"/>
      <c r="BT1011" s="25"/>
      <c r="BU1011" s="25"/>
    </row>
    <row r="1012" spans="1:73" x14ac:dyDescent="0.35">
      <c r="A1012" s="19" t="s">
        <v>169</v>
      </c>
      <c r="B1012" s="26"/>
      <c r="C1012" s="144"/>
      <c r="D1012" s="19" t="s">
        <v>2014</v>
      </c>
      <c r="E1012" s="27">
        <v>36093</v>
      </c>
      <c r="F1012" s="28" t="s">
        <v>134</v>
      </c>
      <c r="G1012" s="28" t="s">
        <v>230</v>
      </c>
      <c r="H1012" t="s">
        <v>273</v>
      </c>
      <c r="I1012" t="s">
        <v>231</v>
      </c>
    </row>
    <row r="1013" spans="1:73" s="25" customFormat="1" x14ac:dyDescent="0.35">
      <c r="A1013" s="18"/>
      <c r="B1013" s="18"/>
      <c r="C1013" s="143"/>
      <c r="D1013" s="19" t="s">
        <v>2009</v>
      </c>
      <c r="E1013" s="20">
        <v>33868</v>
      </c>
      <c r="F1013" s="19" t="s">
        <v>265</v>
      </c>
      <c r="G1013" s="19" t="s">
        <v>680</v>
      </c>
      <c r="H1013" t="s">
        <v>258</v>
      </c>
      <c r="I1013" t="s">
        <v>477</v>
      </c>
      <c r="J1013" s="18" t="s">
        <v>258</v>
      </c>
      <c r="K1013" s="18" t="s">
        <v>131</v>
      </c>
      <c r="L1013" s="18" t="s">
        <v>186</v>
      </c>
      <c r="M1013" s="19" t="s">
        <v>208</v>
      </c>
      <c r="N1013" s="19" t="s">
        <v>270</v>
      </c>
      <c r="O1013" s="19" t="s">
        <v>78</v>
      </c>
      <c r="P1013" s="19" t="s">
        <v>261</v>
      </c>
      <c r="Q1013" s="19" t="s">
        <v>491</v>
      </c>
      <c r="R1013" s="19" t="s">
        <v>131</v>
      </c>
      <c r="S1013" s="19" t="s">
        <v>2010</v>
      </c>
      <c r="T1013" s="19" t="s">
        <v>250</v>
      </c>
      <c r="U1013" s="19" t="s">
        <v>131</v>
      </c>
      <c r="V1013" s="19" t="s">
        <v>484</v>
      </c>
      <c r="W1013" s="19" t="s">
        <v>284</v>
      </c>
      <c r="X1013" s="19" t="s">
        <v>109</v>
      </c>
      <c r="Y1013" s="19" t="s">
        <v>264</v>
      </c>
      <c r="Z1013" s="19" t="s">
        <v>2011</v>
      </c>
      <c r="AA1013" s="19" t="s">
        <v>109</v>
      </c>
      <c r="AB1013" s="19" t="s">
        <v>611</v>
      </c>
      <c r="AC1013" s="19" t="s">
        <v>258</v>
      </c>
      <c r="AD1013" s="19" t="s">
        <v>109</v>
      </c>
      <c r="AE1013" s="19" t="s">
        <v>264</v>
      </c>
      <c r="AF1013" s="19" t="s">
        <v>258</v>
      </c>
      <c r="AG1013" s="19" t="s">
        <v>109</v>
      </c>
      <c r="AH1013" s="19" t="s">
        <v>264</v>
      </c>
      <c r="AI1013" s="19">
        <v>0</v>
      </c>
      <c r="AJ1013" s="19">
        <v>0</v>
      </c>
      <c r="AK1013" s="19">
        <v>0</v>
      </c>
      <c r="AL1013" s="19">
        <v>0</v>
      </c>
      <c r="AM1013" s="19">
        <v>0</v>
      </c>
      <c r="AN1013" s="19">
        <v>0</v>
      </c>
      <c r="AO1013" s="19">
        <v>0</v>
      </c>
      <c r="AP1013" s="19">
        <v>0</v>
      </c>
      <c r="AQ1013" s="19">
        <v>0</v>
      </c>
      <c r="AR1013" s="19">
        <v>0</v>
      </c>
      <c r="AS1013" s="19">
        <v>0</v>
      </c>
      <c r="AT1013" s="19">
        <v>0</v>
      </c>
      <c r="AU1013" s="19"/>
      <c r="AV1013" s="19"/>
      <c r="AW1013" s="19"/>
      <c r="AX1013" s="19"/>
      <c r="AY1013" s="19"/>
      <c r="AZ1013" s="19"/>
      <c r="BA1013" s="19"/>
      <c r="BB1013" s="19"/>
      <c r="BC1013" s="19"/>
      <c r="BD1013" s="19"/>
      <c r="BE1013" s="19"/>
      <c r="BF1013" s="19"/>
      <c r="BG1013"/>
      <c r="BH1013"/>
      <c r="BI1013"/>
      <c r="BJ1013"/>
      <c r="BK1013"/>
      <c r="BL1013"/>
      <c r="BM1013"/>
      <c r="BN1013"/>
      <c r="BO1013"/>
      <c r="BP1013"/>
      <c r="BQ1013"/>
      <c r="BR1013"/>
      <c r="BS1013"/>
      <c r="BT1013"/>
      <c r="BU1013"/>
    </row>
    <row r="1014" spans="1:73" s="25" customFormat="1" x14ac:dyDescent="0.35">
      <c r="A1014" s="18"/>
      <c r="B1014" s="18"/>
      <c r="C1014" s="143"/>
      <c r="D1014" s="19"/>
      <c r="E1014" s="20"/>
      <c r="F1014" s="19"/>
      <c r="G1014" s="19"/>
      <c r="H1014" t="s">
        <v>4284</v>
      </c>
      <c r="I1014" t="s">
        <v>4284</v>
      </c>
      <c r="J1014" s="18"/>
      <c r="K1014" s="18"/>
      <c r="L1014" s="18"/>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row>
    <row r="1015" spans="1:73" x14ac:dyDescent="0.35">
      <c r="A1015" s="19" t="s">
        <v>656</v>
      </c>
      <c r="B1015" s="26" t="s">
        <v>193</v>
      </c>
      <c r="C1015" s="144" t="str">
        <f>IF(VLOOKUP(D1015,Table16[[#All],[Player]:[2024 Card Info]],7,FALSE)&lt;&gt;"",VLOOKUP(D1015,Table16[[#All],[Player]:[2024 Card Info]],7,FALSE),"")</f>
        <v>60-5</v>
      </c>
      <c r="D1015" s="19" t="s">
        <v>2019</v>
      </c>
      <c r="E1015" s="27">
        <v>36163</v>
      </c>
      <c r="F1015" s="28" t="s">
        <v>160</v>
      </c>
      <c r="G1015" s="28" t="s">
        <v>134</v>
      </c>
      <c r="H1015" s="26" t="s">
        <v>304</v>
      </c>
      <c r="I1015" s="26" t="s">
        <v>306</v>
      </c>
      <c r="M1015" s="25"/>
      <c r="N1015" s="25"/>
      <c r="O1015" s="25"/>
      <c r="P1015" s="25"/>
      <c r="Q1015" s="25"/>
      <c r="R1015" s="25"/>
      <c r="S1015" s="25"/>
      <c r="T1015" s="25"/>
      <c r="U1015" s="25"/>
      <c r="V1015" s="25"/>
      <c r="W1015" s="25"/>
      <c r="X1015" s="25"/>
      <c r="Y1015" s="25"/>
      <c r="Z1015" s="25"/>
      <c r="AA1015" s="25"/>
      <c r="AB1015" s="25"/>
      <c r="AC1015" s="25"/>
      <c r="AD1015" s="25"/>
      <c r="AE1015" s="25"/>
      <c r="AF1015" s="25"/>
      <c r="AG1015" s="25"/>
      <c r="AH1015" s="25"/>
      <c r="AI1015" s="25"/>
      <c r="AJ1015" s="25"/>
      <c r="AK1015" s="25"/>
      <c r="AL1015" s="25"/>
      <c r="AM1015" s="25"/>
      <c r="AN1015" s="25"/>
      <c r="AO1015" s="25"/>
      <c r="AP1015" s="25"/>
      <c r="AQ1015" s="25"/>
      <c r="AR1015" s="25"/>
      <c r="AS1015" s="25"/>
      <c r="AT1015" s="25"/>
      <c r="AU1015" s="25"/>
      <c r="AV1015" s="25"/>
      <c r="AW1015" s="25"/>
      <c r="AX1015" s="25"/>
      <c r="AY1015" s="25"/>
      <c r="AZ1015" s="25"/>
      <c r="BA1015" s="25"/>
      <c r="BB1015" s="25"/>
      <c r="BC1015" s="25"/>
      <c r="BD1015" s="25"/>
      <c r="BE1015" s="25"/>
      <c r="BF1015" s="25"/>
    </row>
    <row r="1016" spans="1:73" x14ac:dyDescent="0.35">
      <c r="A1016" t="s">
        <v>276</v>
      </c>
      <c r="B1016" t="s">
        <v>500</v>
      </c>
      <c r="C1016" s="144" t="str">
        <f>IF(VLOOKUP(D1016,Table16[[#All],[Player]:[2024 Card Info]],7,FALSE)&lt;&gt;"",VLOOKUP(D1016,Table16[[#All],[Player]:[2024 Card Info]],7,FALSE),"")</f>
        <v>60-4</v>
      </c>
      <c r="D1016" t="s">
        <v>3605</v>
      </c>
      <c r="E1016" s="40">
        <v>37147</v>
      </c>
      <c r="F1016" t="s">
        <v>3980</v>
      </c>
      <c r="G1016" s="28" t="s">
        <v>5137</v>
      </c>
      <c r="H1016" t="str">
        <f>IF(ISBLANK(VLOOKUP(TRIM(D1016),ALL_SOMIFA!$A$1:$V$2737,8,FALSE)),"",IF(ISERROR(VLOOKUP(TRIM(D1016),ALL_SOMIFA!$A$1:$V$2737,8,FALSE))," ",VLOOKUP(TRIM(D1016),ALL_SOMIFA!$A$1:$V$2737,8,FALSE)))</f>
        <v/>
      </c>
      <c r="I1016" t="str">
        <f>IF(ISBLANK(VLOOKUP(TRIM(D1016),ALL_SOMIFA!$A$1:$V$2737,9,FALSE)),"",IF(ISERROR(VLOOKUP(TRIM(D1016),ALL_SOMIFA!$A$1:$V$2737,9,FALSE))," ",VLOOKUP(TRIM(D1016),ALL_SOMIFA!$A$1:$V$2737,9,FALSE)))</f>
        <v/>
      </c>
      <c r="J1016" t="str">
        <f>IF(ISBLANK(VLOOKUP(TRIM(D1016),ALL_SOMIFA!$A$1:$V$2737,10,FALSE)),"",IF(ISERROR(VLOOKUP(TRIM(D1016),ALL_SOMIFA!$A$1:$V$2737,10,FALSE))," ",VLOOKUP(TRIM(D1016),ALL_SOMIFA!$A$1:$V$2737,10,FALSE)))</f>
        <v/>
      </c>
      <c r="K1016" t="str">
        <f>IF(ISBLANK(VLOOKUP(TRIM(D1016),ALL_SOMIFA!$A$1:$V$2737,11,FALSE)),"",IF(ISERROR(VLOOKUP(TRIM(D1016),ALL_SOMIFA!$A$1:$V$2737,11,FALSE))," ",VLOOKUP(TRIM(D1016),ALL_SOMIFA!$A$1:$V$2737,11,FALSE)))</f>
        <v/>
      </c>
      <c r="L1016" t="str">
        <f>IF(ISBLANK(VLOOKUP(TRIM(D1016),ALL_SOMIFA!$A$1:$V$2737,12,FALSE)),"",IF(ISERROR(VLOOKUP(TRIM(D1016),ALL_SOMIFA!$A$1:$V$2737,12,FALSE))," ",VLOOKUP(TRIM(D1016),ALL_SOMIFA!$A$1:$V$2737,12,FALSE)))</f>
        <v/>
      </c>
      <c r="M1016" t="str">
        <f>IF(ISBLANK(VLOOKUP(TRIM(D1016),ALL_SOMIFA!$A$1:$V$2737,13,FALSE)),"",IF(ISERROR(VLOOKUP(TRIM(D1016),ALL_SOMIFA!$A$1:$V$2737,13,FALSE))," ",VLOOKUP(TRIM(D1016),ALL_SOMIFA!$A$1:$V$2737,13,FALSE)))</f>
        <v/>
      </c>
      <c r="N1016" t="str">
        <f>IF(ISBLANK(VLOOKUP(TRIM(D1016),ALL_SOMIFA!$A$1:$V$2737,14,FALSE)),"",IF(ISERROR(VLOOKUP(TRIM(D1016),ALL_SOMIFA!$A$1:$V$2737,14,FALSE))," ",VLOOKUP(TRIM(D1016),ALL_SOMIFA!$A$1:$V$2737,14,FALSE)))</f>
        <v/>
      </c>
      <c r="O1016" t="str">
        <f>IF(ISBLANK(VLOOKUP(TRIM(D1016),ALL_SOMIFA!$A$1:$V$2737,15,FALSE)),"",IF(ISERROR(VLOOKUP(TRIM(D1016),ALL_SOMIFA!$A$1:$V$2737,15,FALSE))," ",VLOOKUP(TRIM(D1016),ALL_SOMIFA!$A$1:$V$2737,15,FALSE)))</f>
        <v/>
      </c>
      <c r="P1016" t="str">
        <f>IF(ISBLANK(VLOOKUP(TRIM(D1016),ALL_SOMIFA!$A$1:$V$2737,16,FALSE)),"",IF(ISERROR(VLOOKUP(TRIM(D1016),ALL_SOMIFA!$A$1:$V$2737,16,FALSE))," ",VLOOKUP(TRIM(D1016),ALL_SOMIFA!$A$1:$V$2737,16,FALSE)))</f>
        <v/>
      </c>
      <c r="Q1016" t="str">
        <f>IF(ISBLANK(VLOOKUP(TRIM(D1016),ALL_SOMIFA!$A$1:$V$2737,17,FALSE)),"",IF(ISERROR(VLOOKUP(TRIM(D1016),ALL_SOMIFA!$A$1:$V$2737,17,FALSE))," ",VLOOKUP(TRIM(D1016),ALL_SOMIFA!$A$1:$V$2737,17,FALSE)))</f>
        <v/>
      </c>
      <c r="R1016" t="str">
        <f>IF(ISBLANK(VLOOKUP(TRIM(D1016),ALL_SOMIFA!$A$1:$V$2737,18,FALSE)),"",IF(ISERROR(VLOOKUP(TRIM(D1016),ALL_SOMIFA!$A$1:$V$2737,18,FALSE))," ",VLOOKUP(TRIM(D1016),ALL_SOMIFA!$A$1:$V$2737,18,FALSE)))</f>
        <v/>
      </c>
      <c r="S1016" t="str">
        <f>IF(ISBLANK(VLOOKUP(TRIM(D1016),ALL_SOMIFA!$A$1:$V$2737,19,FALSE)),"",IF(ISERROR(VLOOKUP(TRIM(D1016),ALL_SOMIFA!$A$1:$V$2737,19,FALSE))," ",VLOOKUP(TRIM(D1016),ALL_SOMIFA!$A$1:$V$2737,19,FALSE)))</f>
        <v/>
      </c>
      <c r="T1016" t="str">
        <f>IF(ISBLANK(VLOOKUP(TRIM(D1016),ALL_SOMIFA!$A$1:$V$2737,20,FALSE)),"",IF(ISERROR(VLOOKUP(TRIM(D1016),ALL_SOMIFA!$A$1:$V$2737,20,FALSE))," ",VLOOKUP(TRIM(D1016),ALL_SOMIFA!$A$1:$V$2737,20,FALSE)))</f>
        <v/>
      </c>
      <c r="U1016" t="str">
        <f>IF(ISBLANK(VLOOKUP(TRIM(D1016),ALL_SOMIFA!$A$1:$V$2737,21,FALSE)),"",IF(ISERROR(VLOOKUP(TRIM(D1016),ALL_SOMIFA!$A$1:$V$2737,21,FALSE))," ",VLOOKUP(TRIM(D1016),ALL_SOMIFA!$A$1:$V$2737,21,FALSE)))</f>
        <v/>
      </c>
      <c r="V1016" t="str">
        <f>IF(ISBLANK(VLOOKUP(TRIM(D1016),ALL_SOMIFA!$A$1:$V$2737,22,FALSE)),"",IF(ISERROR(VLOOKUP(TRIM(D1016),ALL_SOMIFA!$A$1:$V$2737,22,FALSE))," ",VLOOKUP(TRIM(D1016),ALL_SOMIFA!$A$1:$V$2737,22,FALSE)))</f>
        <v/>
      </c>
    </row>
    <row r="1017" spans="1:73" x14ac:dyDescent="0.35">
      <c r="A1017" s="31" t="s">
        <v>311</v>
      </c>
      <c r="B1017" s="32" t="s">
        <v>3530</v>
      </c>
      <c r="C1017" s="144" t="str">
        <f>IF(VLOOKUP(D1017,Table16[[#All],[Player]:[2024 Card Info]],7,FALSE)&lt;&gt;"",VLOOKUP(D1017,Table16[[#All],[Player]:[2024 Card Info]],7,FALSE),"")</f>
        <v>46-7</v>
      </c>
      <c r="D1017" s="19" t="s">
        <v>2017</v>
      </c>
      <c r="E1017" s="27">
        <v>36873</v>
      </c>
      <c r="F1017" s="28" t="s">
        <v>171</v>
      </c>
      <c r="G1017" s="28" t="s">
        <v>98</v>
      </c>
      <c r="H1017" s="26" t="s">
        <v>304</v>
      </c>
      <c r="I1017" s="26" t="s">
        <v>1012</v>
      </c>
      <c r="J1017" s="33"/>
      <c r="K1017" s="33"/>
      <c r="L1017" s="33"/>
    </row>
    <row r="1018" spans="1:73" ht="12.75" customHeight="1" x14ac:dyDescent="0.35">
      <c r="A1018" s="18" t="s">
        <v>304</v>
      </c>
      <c r="B1018" s="18" t="s">
        <v>81</v>
      </c>
      <c r="C1018" s="143" t="str">
        <f>IF(VLOOKUP(D1018,Table16[[#All],[Player]:[2024 Card Info]],7,FALSE)&lt;&gt;"",VLOOKUP(D1018,Table16[[#All],[Player]:[2024 Card Info]],7,FALSE),"")</f>
        <v>04-5</v>
      </c>
      <c r="D1018" s="19" t="s">
        <v>2020</v>
      </c>
      <c r="E1018" s="20">
        <v>35887</v>
      </c>
      <c r="F1018" s="26" t="s">
        <v>107</v>
      </c>
      <c r="G1018" s="30" t="s">
        <v>130</v>
      </c>
      <c r="H1018" s="26" t="s">
        <v>480</v>
      </c>
      <c r="I1018" s="26" t="s">
        <v>310</v>
      </c>
      <c r="J1018" s="18" t="s">
        <v>307</v>
      </c>
      <c r="K1018" s="18" t="s">
        <v>135</v>
      </c>
      <c r="L1018" s="18" t="s">
        <v>1823</v>
      </c>
      <c r="M1018" s="19" t="s">
        <v>317</v>
      </c>
      <c r="N1018" s="19" t="s">
        <v>311</v>
      </c>
      <c r="O1018" s="19" t="s">
        <v>135</v>
      </c>
      <c r="P1018" s="30" t="s">
        <v>499</v>
      </c>
      <c r="Q1018" s="19"/>
      <c r="R1018" s="19"/>
      <c r="S1018" s="30"/>
      <c r="T1018" s="19"/>
      <c r="U1018" s="19"/>
      <c r="V1018" s="30"/>
      <c r="W1018" s="19"/>
      <c r="X1018" s="19"/>
      <c r="Y1018" s="30"/>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row>
    <row r="1019" spans="1:73" ht="12.75" customHeight="1" x14ac:dyDescent="0.35">
      <c r="A1019" s="18" t="s">
        <v>480</v>
      </c>
      <c r="B1019" s="18" t="s">
        <v>419</v>
      </c>
      <c r="C1019" s="143" t="str">
        <f>IF(VLOOKUP(D1019,Table16[[#All],[Player]:[2024 Card Info]],7,FALSE)&lt;&gt;"",VLOOKUP(D1019,Table16[[#All],[Player]:[2024 Card Info]],7,FALSE),"")</f>
        <v>00-0</v>
      </c>
      <c r="D1019" t="s">
        <v>2018</v>
      </c>
      <c r="E1019" s="35">
        <v>35778</v>
      </c>
      <c r="F1019" s="36" t="s">
        <v>107</v>
      </c>
      <c r="G1019" s="51" t="s">
        <v>1137</v>
      </c>
      <c r="H1019" s="26" t="s">
        <v>304</v>
      </c>
      <c r="I1019" s="26" t="s">
        <v>317</v>
      </c>
      <c r="J1019" s="18" t="s">
        <v>169</v>
      </c>
      <c r="K1019" s="18"/>
      <c r="L1019" s="18"/>
      <c r="M1019" s="19" t="s">
        <v>484</v>
      </c>
      <c r="N1019" s="19" t="s">
        <v>304</v>
      </c>
      <c r="O1019" s="19" t="s">
        <v>339</v>
      </c>
      <c r="P1019" s="37" t="s">
        <v>309</v>
      </c>
      <c r="Q1019" s="25"/>
      <c r="R1019" s="25"/>
      <c r="S1019" s="25"/>
      <c r="T1019" s="25"/>
      <c r="U1019" s="25"/>
      <c r="V1019" s="25"/>
      <c r="W1019" s="25"/>
      <c r="X1019" s="25"/>
      <c r="Y1019" s="25"/>
      <c r="Z1019" s="25"/>
      <c r="AA1019" s="25"/>
      <c r="AB1019" s="25"/>
      <c r="AC1019" s="25"/>
      <c r="AD1019" s="25"/>
      <c r="AE1019" s="25"/>
      <c r="AF1019" s="25"/>
      <c r="AG1019" s="25"/>
      <c r="AH1019" s="25"/>
      <c r="AI1019" s="25"/>
      <c r="AJ1019" s="25"/>
      <c r="AK1019" s="25"/>
      <c r="AL1019" s="25"/>
      <c r="AM1019" s="25"/>
      <c r="AN1019" s="25"/>
      <c r="AO1019" s="25"/>
      <c r="AP1019" s="25"/>
      <c r="AQ1019" s="25"/>
      <c r="AR1019" s="25"/>
      <c r="AS1019" s="25"/>
      <c r="AT1019" s="25"/>
      <c r="AU1019" s="25"/>
      <c r="AV1019" s="25"/>
      <c r="AW1019" s="25"/>
      <c r="AX1019" s="25"/>
      <c r="AY1019" s="25"/>
      <c r="AZ1019" s="25"/>
      <c r="BA1019" s="25"/>
      <c r="BB1019" s="25"/>
      <c r="BC1019" s="25"/>
      <c r="BD1019" s="25"/>
      <c r="BE1019" s="25"/>
      <c r="BF1019" s="25"/>
    </row>
    <row r="1020" spans="1:73" x14ac:dyDescent="0.35">
      <c r="A1020" s="34" t="s">
        <v>304</v>
      </c>
      <c r="B1020" s="34" t="s">
        <v>3531</v>
      </c>
      <c r="C1020" s="143" t="str">
        <f>IF(VLOOKUP(D1020,Table16[[#All],[Player]:[2024 Card Info]],7,FALSE)&lt;&gt;"",VLOOKUP(D1020,Table16[[#All],[Player]:[2024 Card Info]],7,FALSE),"")</f>
        <v>00-0</v>
      </c>
      <c r="D1020" s="19" t="s">
        <v>2021</v>
      </c>
      <c r="E1020" s="20">
        <v>34022</v>
      </c>
      <c r="F1020" s="19" t="s">
        <v>454</v>
      </c>
      <c r="G1020" s="19" t="s">
        <v>490</v>
      </c>
      <c r="H1020" s="26" t="s">
        <v>480</v>
      </c>
      <c r="I1020" s="26" t="s">
        <v>310</v>
      </c>
      <c r="J1020" s="34" t="s">
        <v>307</v>
      </c>
      <c r="K1020" s="34" t="s">
        <v>109</v>
      </c>
      <c r="L1020" s="34" t="s">
        <v>310</v>
      </c>
      <c r="M1020" s="19" t="s">
        <v>317</v>
      </c>
      <c r="N1020" s="19" t="s">
        <v>480</v>
      </c>
      <c r="O1020" s="19" t="s">
        <v>109</v>
      </c>
      <c r="P1020" s="19" t="s">
        <v>309</v>
      </c>
      <c r="Q1020" s="19" t="s">
        <v>304</v>
      </c>
      <c r="R1020" s="19" t="s">
        <v>109</v>
      </c>
      <c r="S1020" s="19" t="s">
        <v>671</v>
      </c>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row>
    <row r="1021" spans="1:73" x14ac:dyDescent="0.35">
      <c r="A1021" s="31" t="s">
        <v>304</v>
      </c>
      <c r="B1021" s="32" t="s">
        <v>3524</v>
      </c>
      <c r="C1021" s="144" t="str">
        <f>IF(VLOOKUP(D1021,Table16[[#All],[Player]:[2024 Card Info]],7,FALSE)&lt;&gt;"",VLOOKUP(D1021,Table16[[#All],[Player]:[2024 Card Info]],7,FALSE),"")</f>
        <v>00-0</v>
      </c>
      <c r="D1021" s="19" t="s">
        <v>2022</v>
      </c>
      <c r="E1021" s="27">
        <v>36621</v>
      </c>
      <c r="F1021" s="28" t="s">
        <v>88</v>
      </c>
      <c r="G1021" s="28" t="s">
        <v>320</v>
      </c>
      <c r="H1021" s="26" t="s">
        <v>169</v>
      </c>
      <c r="I1021" s="26" t="s">
        <v>310</v>
      </c>
      <c r="J1021" s="33"/>
      <c r="K1021" s="33"/>
      <c r="L1021" s="33"/>
    </row>
    <row r="1022" spans="1:73" ht="12.75" customHeight="1" x14ac:dyDescent="0.35">
      <c r="A1022" s="18"/>
      <c r="B1022" s="18"/>
      <c r="C1022" s="143"/>
      <c r="D1022" s="26" t="s">
        <v>2016</v>
      </c>
      <c r="E1022" s="27">
        <v>36309</v>
      </c>
      <c r="F1022" s="26" t="s">
        <v>457</v>
      </c>
      <c r="G1022" s="26" t="s">
        <v>457</v>
      </c>
      <c r="H1022" t="s">
        <v>276</v>
      </c>
      <c r="I1022" t="s">
        <v>293</v>
      </c>
      <c r="J1022" s="18" t="s">
        <v>276</v>
      </c>
      <c r="K1022" s="18" t="s">
        <v>103</v>
      </c>
      <c r="L1022" s="18" t="s">
        <v>499</v>
      </c>
      <c r="M1022" s="26" t="s">
        <v>481</v>
      </c>
      <c r="N1022" s="27"/>
      <c r="O1022" s="27"/>
      <c r="P1022" s="27"/>
      <c r="Q1022" s="27"/>
      <c r="R1022" s="29"/>
      <c r="S1022" s="25"/>
      <c r="T1022" s="25"/>
      <c r="U1022" s="25"/>
      <c r="V1022" s="25"/>
      <c r="W1022" s="25"/>
      <c r="X1022" s="25"/>
      <c r="Y1022" s="25"/>
      <c r="Z1022" s="25"/>
      <c r="AA1022" s="25"/>
      <c r="AB1022" s="25"/>
      <c r="AC1022" s="25"/>
      <c r="AD1022" s="25"/>
      <c r="AE1022" s="25"/>
      <c r="AF1022" s="25"/>
      <c r="AG1022" s="25"/>
      <c r="AH1022" s="25"/>
      <c r="AI1022" s="25"/>
      <c r="AJ1022" s="25"/>
      <c r="AK1022" s="25"/>
      <c r="AL1022" s="25"/>
      <c r="AM1022" s="25"/>
      <c r="AN1022" s="25"/>
      <c r="AO1022" s="25"/>
      <c r="AP1022" s="25"/>
      <c r="AQ1022" s="25"/>
      <c r="AR1022" s="25"/>
      <c r="AS1022" s="25"/>
      <c r="AT1022" s="25"/>
      <c r="AU1022" s="25"/>
      <c r="AV1022" s="25"/>
      <c r="AW1022" s="25"/>
      <c r="AX1022" s="25"/>
      <c r="AY1022" s="25"/>
      <c r="AZ1022" s="25"/>
      <c r="BA1022" s="25"/>
      <c r="BB1022" s="25"/>
      <c r="BC1022" s="25"/>
      <c r="BD1022" s="25"/>
      <c r="BE1022" s="25"/>
      <c r="BF1022" s="25"/>
    </row>
    <row r="1023" spans="1:73" s="25" customFormat="1" x14ac:dyDescent="0.35">
      <c r="A1023" s="18"/>
      <c r="B1023" s="18"/>
      <c r="C1023" s="143"/>
      <c r="D1023" s="19"/>
      <c r="E1023" s="20"/>
      <c r="F1023" s="19"/>
      <c r="G1023" s="19"/>
      <c r="H1023" t="s">
        <v>4284</v>
      </c>
      <c r="I1023" t="s">
        <v>4284</v>
      </c>
      <c r="J1023" s="18"/>
      <c r="K1023" s="18"/>
      <c r="L1023" s="18"/>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row>
    <row r="1024" spans="1:73" x14ac:dyDescent="0.35">
      <c r="A1024" s="18" t="s">
        <v>323</v>
      </c>
      <c r="B1024" s="18" t="s">
        <v>325</v>
      </c>
      <c r="C1024" s="143" t="str">
        <f>IF(VLOOKUP(D1024,Table16[[#All],[Player]:[2024 Card Info]],7,FALSE)&lt;&gt;"",VLOOKUP(D1024,Table16[[#All],[Player]:[2024 Card Info]],7,FALSE),"")</f>
        <v>6</v>
      </c>
      <c r="D1024" s="22" t="s">
        <v>2025</v>
      </c>
      <c r="E1024" s="23">
        <v>36782</v>
      </c>
      <c r="F1024" s="24" t="s">
        <v>2026</v>
      </c>
      <c r="G1024" s="22" t="s">
        <v>2027</v>
      </c>
      <c r="H1024" s="26" t="s">
        <v>354</v>
      </c>
      <c r="I1024" s="26" t="s">
        <v>155</v>
      </c>
      <c r="J1024" s="18" t="s">
        <v>354</v>
      </c>
      <c r="K1024" s="18" t="s">
        <v>326</v>
      </c>
      <c r="L1024" s="18" t="s">
        <v>422</v>
      </c>
      <c r="M1024" s="25"/>
      <c r="N1024" s="25"/>
      <c r="O1024" s="25"/>
      <c r="P1024" s="25"/>
      <c r="Q1024" s="25"/>
      <c r="R1024" s="25"/>
      <c r="S1024" s="25"/>
      <c r="T1024" s="25"/>
      <c r="U1024" s="25"/>
      <c r="V1024" s="25"/>
      <c r="W1024" s="25"/>
      <c r="X1024" s="25"/>
      <c r="Y1024" s="25"/>
      <c r="Z1024" s="25"/>
      <c r="AA1024" s="25"/>
      <c r="AB1024" s="25"/>
      <c r="AC1024" s="25"/>
      <c r="AD1024" s="25"/>
      <c r="AE1024" s="25"/>
      <c r="AF1024" s="25"/>
      <c r="AG1024" s="25"/>
      <c r="AH1024" s="25"/>
      <c r="AI1024" s="25"/>
      <c r="AJ1024" s="25"/>
      <c r="AK1024" s="25"/>
      <c r="AL1024" s="25"/>
      <c r="AM1024" s="25"/>
      <c r="AN1024" s="25"/>
      <c r="AO1024" s="25"/>
      <c r="AP1024" s="25"/>
      <c r="AQ1024" s="25"/>
      <c r="AR1024" s="25"/>
      <c r="AS1024" s="25"/>
      <c r="AT1024" s="25"/>
      <c r="AU1024" s="25"/>
      <c r="AV1024" s="25"/>
      <c r="AW1024" s="25"/>
      <c r="AX1024" s="25"/>
      <c r="AY1024" s="25"/>
      <c r="AZ1024" s="25"/>
      <c r="BA1024" s="25"/>
      <c r="BB1024" s="25"/>
      <c r="BC1024" s="25"/>
      <c r="BD1024" s="25"/>
      <c r="BE1024" s="25"/>
      <c r="BF1024" s="25"/>
    </row>
    <row r="1025" spans="1:58" x14ac:dyDescent="0.35">
      <c r="A1025" t="s">
        <v>354</v>
      </c>
      <c r="B1025" t="s">
        <v>3522</v>
      </c>
      <c r="C1025" s="143" t="str">
        <f>IF(VLOOKUP(D1025,Table16[[#All],[Player]:[2024 Card Info]],7,FALSE)&lt;&gt;"",VLOOKUP(D1025,Table16[[#All],[Player]:[2024 Card Info]],7,FALSE),"")</f>
        <v>5</v>
      </c>
      <c r="D1025" t="s">
        <v>3822</v>
      </c>
      <c r="E1025" s="40">
        <v>37644</v>
      </c>
      <c r="F1025" t="s">
        <v>4051</v>
      </c>
      <c r="G1025" s="22" t="s">
        <v>5157</v>
      </c>
      <c r="H1025" t="str">
        <f>IF(ISBLANK(VLOOKUP(TRIM(D1025),ALL_SOMIFA!$A$1:$V$2737,8,FALSE)),"",IF(ISERROR(VLOOKUP(TRIM(D1025),ALL_SOMIFA!$A$1:$V$2737,8,FALSE))," ",VLOOKUP(TRIM(D1025),ALL_SOMIFA!$A$1:$V$2737,8,FALSE)))</f>
        <v/>
      </c>
      <c r="I1025" t="str">
        <f>IF(ISBLANK(VLOOKUP(TRIM(D1025),ALL_SOMIFA!$A$1:$V$2737,9,FALSE)),"",IF(ISERROR(VLOOKUP(TRIM(D1025),ALL_SOMIFA!$A$1:$V$2737,9,FALSE))," ",VLOOKUP(TRIM(D1025),ALL_SOMIFA!$A$1:$V$2737,9,FALSE)))</f>
        <v/>
      </c>
      <c r="J1025" t="str">
        <f>IF(ISBLANK(VLOOKUP(TRIM(D1025),ALL_SOMIFA!$A$1:$V$2737,10,FALSE)),"",IF(ISERROR(VLOOKUP(TRIM(D1025),ALL_SOMIFA!$A$1:$V$2737,10,FALSE))," ",VLOOKUP(TRIM(D1025),ALL_SOMIFA!$A$1:$V$2737,10,FALSE)))</f>
        <v/>
      </c>
      <c r="K1025" t="str">
        <f>IF(ISBLANK(VLOOKUP(TRIM(D1025),ALL_SOMIFA!$A$1:$V$2737,11,FALSE)),"",IF(ISERROR(VLOOKUP(TRIM(D1025),ALL_SOMIFA!$A$1:$V$2737,11,FALSE))," ",VLOOKUP(TRIM(D1025),ALL_SOMIFA!$A$1:$V$2737,11,FALSE)))</f>
        <v/>
      </c>
      <c r="L1025" t="str">
        <f>IF(ISBLANK(VLOOKUP(TRIM(D1025),ALL_SOMIFA!$A$1:$V$2737,12,FALSE)),"",IF(ISERROR(VLOOKUP(TRIM(D1025),ALL_SOMIFA!$A$1:$V$2737,12,FALSE))," ",VLOOKUP(TRIM(D1025),ALL_SOMIFA!$A$1:$V$2737,12,FALSE)))</f>
        <v/>
      </c>
      <c r="M1025" t="str">
        <f>IF(ISBLANK(VLOOKUP(TRIM(D1025),ALL_SOMIFA!$A$1:$V$2737,13,FALSE)),"",IF(ISERROR(VLOOKUP(TRIM(D1025),ALL_SOMIFA!$A$1:$V$2737,13,FALSE))," ",VLOOKUP(TRIM(D1025),ALL_SOMIFA!$A$1:$V$2737,13,FALSE)))</f>
        <v/>
      </c>
      <c r="N1025" t="str">
        <f>IF(ISBLANK(VLOOKUP(TRIM(D1025),ALL_SOMIFA!$A$1:$V$2737,14,FALSE)),"",IF(ISERROR(VLOOKUP(TRIM(D1025),ALL_SOMIFA!$A$1:$V$2737,14,FALSE))," ",VLOOKUP(TRIM(D1025),ALL_SOMIFA!$A$1:$V$2737,14,FALSE)))</f>
        <v/>
      </c>
      <c r="O1025" t="str">
        <f>IF(ISBLANK(VLOOKUP(TRIM(D1025),ALL_SOMIFA!$A$1:$V$2737,15,FALSE)),"",IF(ISERROR(VLOOKUP(TRIM(D1025),ALL_SOMIFA!$A$1:$V$2737,15,FALSE))," ",VLOOKUP(TRIM(D1025),ALL_SOMIFA!$A$1:$V$2737,15,FALSE)))</f>
        <v/>
      </c>
      <c r="P1025" t="str">
        <f>IF(ISBLANK(VLOOKUP(TRIM(D1025),ALL_SOMIFA!$A$1:$V$2737,16,FALSE)),"",IF(ISERROR(VLOOKUP(TRIM(D1025),ALL_SOMIFA!$A$1:$V$2737,16,FALSE))," ",VLOOKUP(TRIM(D1025),ALL_SOMIFA!$A$1:$V$2737,16,FALSE)))</f>
        <v/>
      </c>
      <c r="Q1025" t="str">
        <f>IF(ISBLANK(VLOOKUP(TRIM(D1025),ALL_SOMIFA!$A$1:$V$2737,17,FALSE)),"",IF(ISERROR(VLOOKUP(TRIM(D1025),ALL_SOMIFA!$A$1:$V$2737,17,FALSE))," ",VLOOKUP(TRIM(D1025),ALL_SOMIFA!$A$1:$V$2737,17,FALSE)))</f>
        <v/>
      </c>
      <c r="R1025" t="str">
        <f>IF(ISBLANK(VLOOKUP(TRIM(D1025),ALL_SOMIFA!$A$1:$V$2737,18,FALSE)),"",IF(ISERROR(VLOOKUP(TRIM(D1025),ALL_SOMIFA!$A$1:$V$2737,18,FALSE))," ",VLOOKUP(TRIM(D1025),ALL_SOMIFA!$A$1:$V$2737,18,FALSE)))</f>
        <v/>
      </c>
      <c r="S1025" t="str">
        <f>IF(ISBLANK(VLOOKUP(TRIM(D1025),ALL_SOMIFA!$A$1:$V$2737,19,FALSE)),"",IF(ISERROR(VLOOKUP(TRIM(D1025),ALL_SOMIFA!$A$1:$V$2737,19,FALSE))," ",VLOOKUP(TRIM(D1025),ALL_SOMIFA!$A$1:$V$2737,19,FALSE)))</f>
        <v/>
      </c>
      <c r="T1025" t="str">
        <f>IF(ISBLANK(VLOOKUP(TRIM(D1025),ALL_SOMIFA!$A$1:$V$2737,20,FALSE)),"",IF(ISERROR(VLOOKUP(TRIM(D1025),ALL_SOMIFA!$A$1:$V$2737,20,FALSE))," ",VLOOKUP(TRIM(D1025),ALL_SOMIFA!$A$1:$V$2737,20,FALSE)))</f>
        <v/>
      </c>
      <c r="U1025" t="str">
        <f>IF(ISBLANK(VLOOKUP(TRIM(D1025),ALL_SOMIFA!$A$1:$V$2737,21,FALSE)),"",IF(ISERROR(VLOOKUP(TRIM(D1025),ALL_SOMIFA!$A$1:$V$2737,21,FALSE))," ",VLOOKUP(TRIM(D1025),ALL_SOMIFA!$A$1:$V$2737,21,FALSE)))</f>
        <v/>
      </c>
      <c r="V1025" t="str">
        <f>IF(ISBLANK(VLOOKUP(TRIM(D1025),ALL_SOMIFA!$A$1:$V$2737,22,FALSE)),"",IF(ISERROR(VLOOKUP(TRIM(D1025),ALL_SOMIFA!$A$1:$V$2737,22,FALSE))," ",VLOOKUP(TRIM(D1025),ALL_SOMIFA!$A$1:$V$2737,22,FALSE)))</f>
        <v/>
      </c>
    </row>
    <row r="1026" spans="1:58" x14ac:dyDescent="0.35">
      <c r="A1026" t="s">
        <v>296</v>
      </c>
      <c r="B1026" t="s">
        <v>325</v>
      </c>
      <c r="C1026" s="143" t="str">
        <f>IF(VLOOKUP(D1026,Table16[[#All],[Player]:[2024 Card Info]],7,FALSE)&lt;&gt;"",VLOOKUP(D1026,Table16[[#All],[Player]:[2024 Card Info]],7,FALSE),"")</f>
        <v>44</v>
      </c>
      <c r="D1026" t="s">
        <v>3832</v>
      </c>
      <c r="E1026" s="40">
        <v>37484</v>
      </c>
      <c r="F1026" t="s">
        <v>4026</v>
      </c>
      <c r="G1026" s="102" t="s">
        <v>5149</v>
      </c>
      <c r="H1026" t="str">
        <f>IF(ISBLANK(VLOOKUP(TRIM(D1026),ALL_SOMIFA!$A$1:$V$2737,8,FALSE)),"",IF(ISERROR(VLOOKUP(TRIM(D1026),ALL_SOMIFA!$A$1:$V$2737,8,FALSE))," ",VLOOKUP(TRIM(D1026),ALL_SOMIFA!$A$1:$V$2737,8,FALSE)))</f>
        <v/>
      </c>
      <c r="I1026" t="str">
        <f>IF(ISBLANK(VLOOKUP(TRIM(D1026),ALL_SOMIFA!$A$1:$V$2737,9,FALSE)),"",IF(ISERROR(VLOOKUP(TRIM(D1026),ALL_SOMIFA!$A$1:$V$2737,9,FALSE))," ",VLOOKUP(TRIM(D1026),ALL_SOMIFA!$A$1:$V$2737,9,FALSE)))</f>
        <v/>
      </c>
      <c r="J1026" t="str">
        <f>IF(ISBLANK(VLOOKUP(TRIM(D1026),ALL_SOMIFA!$A$1:$V$2737,10,FALSE)),"",IF(ISERROR(VLOOKUP(TRIM(D1026),ALL_SOMIFA!$A$1:$V$2737,10,FALSE))," ",VLOOKUP(TRIM(D1026),ALL_SOMIFA!$A$1:$V$2737,10,FALSE)))</f>
        <v/>
      </c>
      <c r="K1026" t="str">
        <f>IF(ISBLANK(VLOOKUP(TRIM(D1026),ALL_SOMIFA!$A$1:$V$2737,11,FALSE)),"",IF(ISERROR(VLOOKUP(TRIM(D1026),ALL_SOMIFA!$A$1:$V$2737,11,FALSE))," ",VLOOKUP(TRIM(D1026),ALL_SOMIFA!$A$1:$V$2737,11,FALSE)))</f>
        <v/>
      </c>
      <c r="L1026" t="str">
        <f>IF(ISBLANK(VLOOKUP(TRIM(D1026),ALL_SOMIFA!$A$1:$V$2737,12,FALSE)),"",IF(ISERROR(VLOOKUP(TRIM(D1026),ALL_SOMIFA!$A$1:$V$2737,12,FALSE))," ",VLOOKUP(TRIM(D1026),ALL_SOMIFA!$A$1:$V$2737,12,FALSE)))</f>
        <v/>
      </c>
      <c r="M1026" t="str">
        <f>IF(ISBLANK(VLOOKUP(TRIM(D1026),ALL_SOMIFA!$A$1:$V$2737,13,FALSE)),"",IF(ISERROR(VLOOKUP(TRIM(D1026),ALL_SOMIFA!$A$1:$V$2737,13,FALSE))," ",VLOOKUP(TRIM(D1026),ALL_SOMIFA!$A$1:$V$2737,13,FALSE)))</f>
        <v/>
      </c>
      <c r="N1026" t="str">
        <f>IF(ISBLANK(VLOOKUP(TRIM(D1026),ALL_SOMIFA!$A$1:$V$2737,14,FALSE)),"",IF(ISERROR(VLOOKUP(TRIM(D1026),ALL_SOMIFA!$A$1:$V$2737,14,FALSE))," ",VLOOKUP(TRIM(D1026),ALL_SOMIFA!$A$1:$V$2737,14,FALSE)))</f>
        <v/>
      </c>
      <c r="O1026" t="str">
        <f>IF(ISBLANK(VLOOKUP(TRIM(D1026),ALL_SOMIFA!$A$1:$V$2737,15,FALSE)),"",IF(ISERROR(VLOOKUP(TRIM(D1026),ALL_SOMIFA!$A$1:$V$2737,15,FALSE))," ",VLOOKUP(TRIM(D1026),ALL_SOMIFA!$A$1:$V$2737,15,FALSE)))</f>
        <v/>
      </c>
      <c r="P1026" t="str">
        <f>IF(ISBLANK(VLOOKUP(TRIM(D1026),ALL_SOMIFA!$A$1:$V$2737,16,FALSE)),"",IF(ISERROR(VLOOKUP(TRIM(D1026),ALL_SOMIFA!$A$1:$V$2737,16,FALSE))," ",VLOOKUP(TRIM(D1026),ALL_SOMIFA!$A$1:$V$2737,16,FALSE)))</f>
        <v/>
      </c>
      <c r="Q1026" t="str">
        <f>IF(ISBLANK(VLOOKUP(TRIM(D1026),ALL_SOMIFA!$A$1:$V$2737,17,FALSE)),"",IF(ISERROR(VLOOKUP(TRIM(D1026),ALL_SOMIFA!$A$1:$V$2737,17,FALSE))," ",VLOOKUP(TRIM(D1026),ALL_SOMIFA!$A$1:$V$2737,17,FALSE)))</f>
        <v/>
      </c>
      <c r="R1026" t="str">
        <f>IF(ISBLANK(VLOOKUP(TRIM(D1026),ALL_SOMIFA!$A$1:$V$2737,18,FALSE)),"",IF(ISERROR(VLOOKUP(TRIM(D1026),ALL_SOMIFA!$A$1:$V$2737,18,FALSE))," ",VLOOKUP(TRIM(D1026),ALL_SOMIFA!$A$1:$V$2737,18,FALSE)))</f>
        <v/>
      </c>
      <c r="S1026" t="str">
        <f>IF(ISBLANK(VLOOKUP(TRIM(D1026),ALL_SOMIFA!$A$1:$V$2737,19,FALSE)),"",IF(ISERROR(VLOOKUP(TRIM(D1026),ALL_SOMIFA!$A$1:$V$2737,19,FALSE))," ",VLOOKUP(TRIM(D1026),ALL_SOMIFA!$A$1:$V$2737,19,FALSE)))</f>
        <v/>
      </c>
      <c r="T1026" t="str">
        <f>IF(ISBLANK(VLOOKUP(TRIM(D1026),ALL_SOMIFA!$A$1:$V$2737,20,FALSE)),"",IF(ISERROR(VLOOKUP(TRIM(D1026),ALL_SOMIFA!$A$1:$V$2737,20,FALSE))," ",VLOOKUP(TRIM(D1026),ALL_SOMIFA!$A$1:$V$2737,20,FALSE)))</f>
        <v/>
      </c>
      <c r="U1026" t="str">
        <f>IF(ISBLANK(VLOOKUP(TRIM(D1026),ALL_SOMIFA!$A$1:$V$2737,21,FALSE)),"",IF(ISERROR(VLOOKUP(TRIM(D1026),ALL_SOMIFA!$A$1:$V$2737,21,FALSE))," ",VLOOKUP(TRIM(D1026),ALL_SOMIFA!$A$1:$V$2737,21,FALSE)))</f>
        <v/>
      </c>
      <c r="V1026" t="str">
        <f>IF(ISBLANK(VLOOKUP(TRIM(D1026),ALL_SOMIFA!$A$1:$V$2737,22,FALSE)),"",IF(ISERROR(VLOOKUP(TRIM(D1026),ALL_SOMIFA!$A$1:$V$2737,22,FALSE))," ",VLOOKUP(TRIM(D1026),ALL_SOMIFA!$A$1:$V$2737,22,FALSE)))</f>
        <v/>
      </c>
    </row>
    <row r="1027" spans="1:58" x14ac:dyDescent="0.35">
      <c r="A1027" t="s">
        <v>327</v>
      </c>
      <c r="B1027" t="s">
        <v>3524</v>
      </c>
      <c r="C1027" s="143" t="str">
        <f>IF(VLOOKUP(D1027,Table16[[#All],[Player]:[2024 Card Info]],7,FALSE)&lt;&gt;"",VLOOKUP(D1027,Table16[[#All],[Player]:[2024 Card Info]],7,FALSE),"")</f>
        <v>40</v>
      </c>
      <c r="D1027" t="s">
        <v>3836</v>
      </c>
      <c r="E1027" s="40">
        <v>36811</v>
      </c>
      <c r="F1027" t="s">
        <v>3960</v>
      </c>
      <c r="G1027" s="102" t="s">
        <v>5154</v>
      </c>
      <c r="H1027" t="str">
        <f>IF(ISBLANK(VLOOKUP(TRIM(D1027),ALL_SOMIFA!$A$1:$V$2737,8,FALSE)),"",IF(ISERROR(VLOOKUP(TRIM(D1027),ALL_SOMIFA!$A$1:$V$2737,8,FALSE))," ",VLOOKUP(TRIM(D1027),ALL_SOMIFA!$A$1:$V$2737,8,FALSE)))</f>
        <v/>
      </c>
      <c r="I1027" t="str">
        <f>IF(ISBLANK(VLOOKUP(TRIM(D1027),ALL_SOMIFA!$A$1:$V$2737,9,FALSE)),"",IF(ISERROR(VLOOKUP(TRIM(D1027),ALL_SOMIFA!$A$1:$V$2737,9,FALSE))," ",VLOOKUP(TRIM(D1027),ALL_SOMIFA!$A$1:$V$2737,9,FALSE)))</f>
        <v/>
      </c>
      <c r="J1027" t="str">
        <f>IF(ISBLANK(VLOOKUP(TRIM(D1027),ALL_SOMIFA!$A$1:$V$2737,10,FALSE)),"",IF(ISERROR(VLOOKUP(TRIM(D1027),ALL_SOMIFA!$A$1:$V$2737,10,FALSE))," ",VLOOKUP(TRIM(D1027),ALL_SOMIFA!$A$1:$V$2737,10,FALSE)))</f>
        <v/>
      </c>
      <c r="K1027" t="str">
        <f>IF(ISBLANK(VLOOKUP(TRIM(D1027),ALL_SOMIFA!$A$1:$V$2737,11,FALSE)),"",IF(ISERROR(VLOOKUP(TRIM(D1027),ALL_SOMIFA!$A$1:$V$2737,11,FALSE))," ",VLOOKUP(TRIM(D1027),ALL_SOMIFA!$A$1:$V$2737,11,FALSE)))</f>
        <v/>
      </c>
      <c r="L1027" t="str">
        <f>IF(ISBLANK(VLOOKUP(TRIM(D1027),ALL_SOMIFA!$A$1:$V$2737,12,FALSE)),"",IF(ISERROR(VLOOKUP(TRIM(D1027),ALL_SOMIFA!$A$1:$V$2737,12,FALSE))," ",VLOOKUP(TRIM(D1027),ALL_SOMIFA!$A$1:$V$2737,12,FALSE)))</f>
        <v/>
      </c>
      <c r="M1027" t="str">
        <f>IF(ISBLANK(VLOOKUP(TRIM(D1027),ALL_SOMIFA!$A$1:$V$2737,13,FALSE)),"",IF(ISERROR(VLOOKUP(TRIM(D1027),ALL_SOMIFA!$A$1:$V$2737,13,FALSE))," ",VLOOKUP(TRIM(D1027),ALL_SOMIFA!$A$1:$V$2737,13,FALSE)))</f>
        <v/>
      </c>
      <c r="N1027" t="str">
        <f>IF(ISBLANK(VLOOKUP(TRIM(D1027),ALL_SOMIFA!$A$1:$V$2737,14,FALSE)),"",IF(ISERROR(VLOOKUP(TRIM(D1027),ALL_SOMIFA!$A$1:$V$2737,14,FALSE))," ",VLOOKUP(TRIM(D1027),ALL_SOMIFA!$A$1:$V$2737,14,FALSE)))</f>
        <v/>
      </c>
      <c r="O1027" t="str">
        <f>IF(ISBLANK(VLOOKUP(TRIM(D1027),ALL_SOMIFA!$A$1:$V$2737,15,FALSE)),"",IF(ISERROR(VLOOKUP(TRIM(D1027),ALL_SOMIFA!$A$1:$V$2737,15,FALSE))," ",VLOOKUP(TRIM(D1027),ALL_SOMIFA!$A$1:$V$2737,15,FALSE)))</f>
        <v/>
      </c>
      <c r="P1027" t="str">
        <f>IF(ISBLANK(VLOOKUP(TRIM(D1027),ALL_SOMIFA!$A$1:$V$2737,16,FALSE)),"",IF(ISERROR(VLOOKUP(TRIM(D1027),ALL_SOMIFA!$A$1:$V$2737,16,FALSE))," ",VLOOKUP(TRIM(D1027),ALL_SOMIFA!$A$1:$V$2737,16,FALSE)))</f>
        <v/>
      </c>
      <c r="Q1027" t="str">
        <f>IF(ISBLANK(VLOOKUP(TRIM(D1027),ALL_SOMIFA!$A$1:$V$2737,17,FALSE)),"",IF(ISERROR(VLOOKUP(TRIM(D1027),ALL_SOMIFA!$A$1:$V$2737,17,FALSE))," ",VLOOKUP(TRIM(D1027),ALL_SOMIFA!$A$1:$V$2737,17,FALSE)))</f>
        <v/>
      </c>
      <c r="R1027" t="str">
        <f>IF(ISBLANK(VLOOKUP(TRIM(D1027),ALL_SOMIFA!$A$1:$V$2737,18,FALSE)),"",IF(ISERROR(VLOOKUP(TRIM(D1027),ALL_SOMIFA!$A$1:$V$2737,18,FALSE))," ",VLOOKUP(TRIM(D1027),ALL_SOMIFA!$A$1:$V$2737,18,FALSE)))</f>
        <v/>
      </c>
      <c r="S1027" t="str">
        <f>IF(ISBLANK(VLOOKUP(TRIM(D1027),ALL_SOMIFA!$A$1:$V$2737,19,FALSE)),"",IF(ISERROR(VLOOKUP(TRIM(D1027),ALL_SOMIFA!$A$1:$V$2737,19,FALSE))," ",VLOOKUP(TRIM(D1027),ALL_SOMIFA!$A$1:$V$2737,19,FALSE)))</f>
        <v/>
      </c>
      <c r="T1027" t="str">
        <f>IF(ISBLANK(VLOOKUP(TRIM(D1027),ALL_SOMIFA!$A$1:$V$2737,20,FALSE)),"",IF(ISERROR(VLOOKUP(TRIM(D1027),ALL_SOMIFA!$A$1:$V$2737,20,FALSE))," ",VLOOKUP(TRIM(D1027),ALL_SOMIFA!$A$1:$V$2737,20,FALSE)))</f>
        <v/>
      </c>
      <c r="U1027" t="str">
        <f>IF(ISBLANK(VLOOKUP(TRIM(D1027),ALL_SOMIFA!$A$1:$V$2737,21,FALSE)),"",IF(ISERROR(VLOOKUP(TRIM(D1027),ALL_SOMIFA!$A$1:$V$2737,21,FALSE))," ",VLOOKUP(TRIM(D1027),ALL_SOMIFA!$A$1:$V$2737,21,FALSE)))</f>
        <v/>
      </c>
      <c r="V1027" t="str">
        <f>IF(ISBLANK(VLOOKUP(TRIM(D1027),ALL_SOMIFA!$A$1:$V$2737,22,FALSE)),"",IF(ISERROR(VLOOKUP(TRIM(D1027),ALL_SOMIFA!$A$1:$V$2737,22,FALSE))," ",VLOOKUP(TRIM(D1027),ALL_SOMIFA!$A$1:$V$2737,22,FALSE)))</f>
        <v/>
      </c>
    </row>
    <row r="1028" spans="1:58" ht="12.75" customHeight="1" x14ac:dyDescent="0.35">
      <c r="A1028" s="18" t="s">
        <v>345</v>
      </c>
      <c r="B1028" s="18" t="s">
        <v>109</v>
      </c>
      <c r="C1028" s="143" t="str">
        <f>IF(VLOOKUP(D1028,Table16[[#All],[Player]:[2024 Card Info]],7,FALSE)&lt;&gt;"",VLOOKUP(D1028,Table16[[#All],[Player]:[2024 Card Info]],7,FALSE),"")</f>
        <v>4</v>
      </c>
      <c r="D1028" s="22" t="s">
        <v>2032</v>
      </c>
      <c r="E1028" s="23">
        <v>36127</v>
      </c>
      <c r="F1028" s="24" t="s">
        <v>279</v>
      </c>
      <c r="G1028" s="22" t="s">
        <v>91</v>
      </c>
      <c r="H1028" s="26" t="s">
        <v>299</v>
      </c>
      <c r="I1028" s="26" t="s">
        <v>335</v>
      </c>
      <c r="J1028" s="18" t="s">
        <v>354</v>
      </c>
      <c r="K1028" s="18" t="s">
        <v>109</v>
      </c>
      <c r="L1028" s="18" t="s">
        <v>154</v>
      </c>
      <c r="M1028" s="25"/>
      <c r="N1028" s="25"/>
      <c r="O1028" s="25"/>
      <c r="P1028" s="25"/>
      <c r="Q1028" s="25"/>
      <c r="R1028" s="25"/>
      <c r="S1028" s="25"/>
      <c r="T1028" s="25"/>
      <c r="U1028" s="25"/>
      <c r="V1028" s="25"/>
      <c r="W1028" s="25"/>
      <c r="X1028" s="25"/>
      <c r="Y1028" s="25"/>
      <c r="Z1028" s="25"/>
      <c r="AA1028" s="25"/>
      <c r="AB1028" s="25"/>
      <c r="AC1028" s="25"/>
      <c r="AD1028" s="25"/>
      <c r="AE1028" s="25"/>
      <c r="AF1028" s="25"/>
      <c r="AG1028" s="25"/>
      <c r="AH1028" s="25"/>
      <c r="AI1028" s="25"/>
      <c r="AJ1028" s="25"/>
      <c r="AK1028" s="25"/>
      <c r="AL1028" s="25"/>
      <c r="AM1028" s="25"/>
      <c r="AN1028" s="25"/>
      <c r="AO1028" s="25"/>
      <c r="AP1028" s="25"/>
      <c r="AQ1028" s="25"/>
      <c r="AR1028" s="25"/>
      <c r="AS1028" s="25"/>
      <c r="AT1028" s="25"/>
      <c r="AU1028" s="25"/>
      <c r="AV1028" s="25"/>
      <c r="AW1028" s="25"/>
      <c r="AX1028" s="25"/>
      <c r="AY1028" s="25"/>
      <c r="AZ1028" s="25"/>
      <c r="BA1028" s="25"/>
      <c r="BB1028" s="25"/>
      <c r="BC1028" s="25"/>
      <c r="BD1028" s="25"/>
      <c r="BE1028" s="25"/>
      <c r="BF1028" s="25"/>
    </row>
    <row r="1029" spans="1:58" x14ac:dyDescent="0.35">
      <c r="A1029" s="19" t="s">
        <v>296</v>
      </c>
      <c r="B1029" s="26" t="s">
        <v>441</v>
      </c>
      <c r="C1029" s="144" t="str">
        <f>IF(VLOOKUP(D1029,Table16[[#All],[Player]:[2024 Card Info]],7,FALSE)&lt;&gt;"",VLOOKUP(D1029,Table16[[#All],[Player]:[2024 Card Info]],7,FALSE),"")</f>
        <v>05</v>
      </c>
      <c r="D1029" s="19" t="s">
        <v>2030</v>
      </c>
      <c r="E1029" s="27">
        <v>36660</v>
      </c>
      <c r="F1029" s="28" t="s">
        <v>88</v>
      </c>
      <c r="G1029" s="28" t="s">
        <v>88</v>
      </c>
      <c r="H1029" s="26" t="s">
        <v>331</v>
      </c>
      <c r="I1029" s="26" t="s">
        <v>342</v>
      </c>
    </row>
    <row r="1030" spans="1:58" ht="12.75" customHeight="1" x14ac:dyDescent="0.35">
      <c r="A1030" s="18" t="s">
        <v>327</v>
      </c>
      <c r="B1030" s="18" t="s">
        <v>441</v>
      </c>
      <c r="C1030" s="143" t="str">
        <f>IF(VLOOKUP(D1030,Table16[[#All],[Player]:[2024 Card Info]],7,FALSE)&lt;&gt;"",VLOOKUP(D1030,Table16[[#All],[Player]:[2024 Card Info]],7,FALSE),"")</f>
        <v>00</v>
      </c>
      <c r="D1030" s="26" t="s">
        <v>2035</v>
      </c>
      <c r="E1030" s="27">
        <v>35966</v>
      </c>
      <c r="F1030" s="26" t="s">
        <v>566</v>
      </c>
      <c r="G1030" s="26" t="s">
        <v>458</v>
      </c>
      <c r="H1030" s="26" t="s">
        <v>345</v>
      </c>
      <c r="I1030" s="26" t="s">
        <v>4284</v>
      </c>
      <c r="J1030" s="18"/>
      <c r="K1030" s="18"/>
      <c r="L1030" s="18"/>
      <c r="M1030" s="26" t="s">
        <v>328</v>
      </c>
      <c r="N1030" s="27"/>
      <c r="O1030" s="27"/>
      <c r="P1030" s="27"/>
      <c r="Q1030" s="27"/>
      <c r="R1030" s="29"/>
      <c r="S1030" s="25"/>
      <c r="T1030" s="25"/>
      <c r="U1030" s="25"/>
      <c r="V1030" s="25"/>
      <c r="W1030" s="25"/>
      <c r="X1030" s="25"/>
      <c r="Y1030" s="25"/>
      <c r="Z1030" s="25"/>
      <c r="AA1030" s="25"/>
      <c r="AB1030" s="25"/>
      <c r="AC1030" s="25"/>
      <c r="AD1030" s="25"/>
      <c r="AE1030" s="25"/>
      <c r="AF1030" s="25"/>
      <c r="AG1030" s="25"/>
      <c r="AH1030" s="25"/>
      <c r="AI1030" s="25"/>
      <c r="AJ1030" s="25"/>
      <c r="AK1030" s="25"/>
      <c r="AL1030" s="25"/>
      <c r="AM1030" s="25"/>
      <c r="AN1030" s="25"/>
      <c r="AO1030" s="25"/>
      <c r="AP1030" s="25"/>
      <c r="AQ1030" s="25"/>
      <c r="AR1030" s="25"/>
      <c r="AS1030" s="25"/>
      <c r="AT1030" s="25"/>
      <c r="AU1030" s="25"/>
      <c r="AV1030" s="25"/>
      <c r="AW1030" s="25"/>
      <c r="AX1030" s="25"/>
      <c r="AY1030" s="25"/>
      <c r="AZ1030" s="25"/>
      <c r="BA1030" s="25"/>
      <c r="BB1030" s="25"/>
      <c r="BC1030" s="25"/>
      <c r="BD1030" s="25"/>
      <c r="BE1030" s="25"/>
      <c r="BF1030" s="25"/>
    </row>
    <row r="1031" spans="1:58" x14ac:dyDescent="0.35">
      <c r="A1031" t="s">
        <v>327</v>
      </c>
      <c r="B1031" t="s">
        <v>419</v>
      </c>
      <c r="C1031" s="143" t="str">
        <f>IF(VLOOKUP(D1031,Table16[[#All],[Player]:[2024 Card Info]],7,FALSE)&lt;&gt;"",VLOOKUP(D1031,Table16[[#All],[Player]:[2024 Card Info]],7,FALSE),"")</f>
        <v>04</v>
      </c>
      <c r="D1031" t="s">
        <v>3851</v>
      </c>
      <c r="E1031" s="40">
        <v>36806</v>
      </c>
      <c r="F1031" t="s">
        <v>3960</v>
      </c>
      <c r="G1031" t="s">
        <v>5380</v>
      </c>
      <c r="H1031" t="str">
        <f>IF(ISBLANK(VLOOKUP(TRIM(D1031),ALL_SOMIFA!$A$1:$V$2737,8,FALSE)),"",IF(ISERROR(VLOOKUP(TRIM(D1031),ALL_SOMIFA!$A$1:$V$2737,8,FALSE))," ",VLOOKUP(TRIM(D1031),ALL_SOMIFA!$A$1:$V$2737,8,FALSE)))</f>
        <v/>
      </c>
      <c r="I1031" t="str">
        <f>IF(ISBLANK(VLOOKUP(TRIM(D1031),ALL_SOMIFA!$A$1:$V$2737,9,FALSE)),"",IF(ISERROR(VLOOKUP(TRIM(D1031),ALL_SOMIFA!$A$1:$V$2737,9,FALSE))," ",VLOOKUP(TRIM(D1031),ALL_SOMIFA!$A$1:$V$2737,9,FALSE)))</f>
        <v/>
      </c>
      <c r="J1031" t="str">
        <f>IF(ISBLANK(VLOOKUP(TRIM(D1031),ALL_SOMIFA!$A$1:$V$2737,10,FALSE)),"",IF(ISERROR(VLOOKUP(TRIM(D1031),ALL_SOMIFA!$A$1:$V$2737,10,FALSE))," ",VLOOKUP(TRIM(D1031),ALL_SOMIFA!$A$1:$V$2737,10,FALSE)))</f>
        <v/>
      </c>
      <c r="K1031" t="str">
        <f>IF(ISBLANK(VLOOKUP(TRIM(D1031),ALL_SOMIFA!$A$1:$V$2737,11,FALSE)),"",IF(ISERROR(VLOOKUP(TRIM(D1031),ALL_SOMIFA!$A$1:$V$2737,11,FALSE))," ",VLOOKUP(TRIM(D1031),ALL_SOMIFA!$A$1:$V$2737,11,FALSE)))</f>
        <v/>
      </c>
      <c r="L1031" t="str">
        <f>IF(ISBLANK(VLOOKUP(TRIM(D1031),ALL_SOMIFA!$A$1:$V$2737,12,FALSE)),"",IF(ISERROR(VLOOKUP(TRIM(D1031),ALL_SOMIFA!$A$1:$V$2737,12,FALSE))," ",VLOOKUP(TRIM(D1031),ALL_SOMIFA!$A$1:$V$2737,12,FALSE)))</f>
        <v/>
      </c>
      <c r="M1031" t="str">
        <f>IF(ISBLANK(VLOOKUP(TRIM(D1031),ALL_SOMIFA!$A$1:$V$2737,13,FALSE)),"",IF(ISERROR(VLOOKUP(TRIM(D1031),ALL_SOMIFA!$A$1:$V$2737,13,FALSE))," ",VLOOKUP(TRIM(D1031),ALL_SOMIFA!$A$1:$V$2737,13,FALSE)))</f>
        <v/>
      </c>
      <c r="N1031" t="str">
        <f>IF(ISBLANK(VLOOKUP(TRIM(D1031),ALL_SOMIFA!$A$1:$V$2737,14,FALSE)),"",IF(ISERROR(VLOOKUP(TRIM(D1031),ALL_SOMIFA!$A$1:$V$2737,14,FALSE))," ",VLOOKUP(TRIM(D1031),ALL_SOMIFA!$A$1:$V$2737,14,FALSE)))</f>
        <v/>
      </c>
      <c r="O1031" t="str">
        <f>IF(ISBLANK(VLOOKUP(TRIM(D1031),ALL_SOMIFA!$A$1:$V$2737,15,FALSE)),"",IF(ISERROR(VLOOKUP(TRIM(D1031),ALL_SOMIFA!$A$1:$V$2737,15,FALSE))," ",VLOOKUP(TRIM(D1031),ALL_SOMIFA!$A$1:$V$2737,15,FALSE)))</f>
        <v/>
      </c>
      <c r="P1031" t="str">
        <f>IF(ISBLANK(VLOOKUP(TRIM(D1031),ALL_SOMIFA!$A$1:$V$2737,16,FALSE)),"",IF(ISERROR(VLOOKUP(TRIM(D1031),ALL_SOMIFA!$A$1:$V$2737,16,FALSE))," ",VLOOKUP(TRIM(D1031),ALL_SOMIFA!$A$1:$V$2737,16,FALSE)))</f>
        <v/>
      </c>
      <c r="Q1031" t="str">
        <f>IF(ISBLANK(VLOOKUP(TRIM(D1031),ALL_SOMIFA!$A$1:$V$2737,17,FALSE)),"",IF(ISERROR(VLOOKUP(TRIM(D1031),ALL_SOMIFA!$A$1:$V$2737,17,FALSE))," ",VLOOKUP(TRIM(D1031),ALL_SOMIFA!$A$1:$V$2737,17,FALSE)))</f>
        <v/>
      </c>
      <c r="R1031" t="str">
        <f>IF(ISBLANK(VLOOKUP(TRIM(D1031),ALL_SOMIFA!$A$1:$V$2737,18,FALSE)),"",IF(ISERROR(VLOOKUP(TRIM(D1031),ALL_SOMIFA!$A$1:$V$2737,18,FALSE))," ",VLOOKUP(TRIM(D1031),ALL_SOMIFA!$A$1:$V$2737,18,FALSE)))</f>
        <v/>
      </c>
      <c r="S1031" t="str">
        <f>IF(ISBLANK(VLOOKUP(TRIM(D1031),ALL_SOMIFA!$A$1:$V$2737,19,FALSE)),"",IF(ISERROR(VLOOKUP(TRIM(D1031),ALL_SOMIFA!$A$1:$V$2737,19,FALSE))," ",VLOOKUP(TRIM(D1031),ALL_SOMIFA!$A$1:$V$2737,19,FALSE)))</f>
        <v/>
      </c>
      <c r="T1031" t="str">
        <f>IF(ISBLANK(VLOOKUP(TRIM(D1031),ALL_SOMIFA!$A$1:$V$2737,20,FALSE)),"",IF(ISERROR(VLOOKUP(TRIM(D1031),ALL_SOMIFA!$A$1:$V$2737,20,FALSE))," ",VLOOKUP(TRIM(D1031),ALL_SOMIFA!$A$1:$V$2737,20,FALSE)))</f>
        <v/>
      </c>
      <c r="U1031" t="str">
        <f>IF(ISBLANK(VLOOKUP(TRIM(D1031),ALL_SOMIFA!$A$1:$V$2737,21,FALSE)),"",IF(ISERROR(VLOOKUP(TRIM(D1031),ALL_SOMIFA!$A$1:$V$2737,21,FALSE))," ",VLOOKUP(TRIM(D1031),ALL_SOMIFA!$A$1:$V$2737,21,FALSE)))</f>
        <v/>
      </c>
      <c r="V1031" t="str">
        <f>IF(ISBLANK(VLOOKUP(TRIM(D1031),ALL_SOMIFA!$A$1:$V$2737,22,FALSE)),"",IF(ISERROR(VLOOKUP(TRIM(D1031),ALL_SOMIFA!$A$1:$V$2737,22,FALSE))," ",VLOOKUP(TRIM(D1031),ALL_SOMIFA!$A$1:$V$2737,22,FALSE)))</f>
        <v/>
      </c>
    </row>
    <row r="1032" spans="1:58" x14ac:dyDescent="0.35">
      <c r="A1032" s="18"/>
      <c r="B1032" s="18"/>
      <c r="C1032" s="143"/>
      <c r="D1032" s="22" t="s">
        <v>2031</v>
      </c>
      <c r="E1032" s="23">
        <v>35985</v>
      </c>
      <c r="F1032" s="24" t="s">
        <v>359</v>
      </c>
      <c r="G1032" s="22" t="s">
        <v>287</v>
      </c>
      <c r="H1032" t="s">
        <v>327</v>
      </c>
      <c r="I1032" t="s">
        <v>154</v>
      </c>
      <c r="J1032" s="18" t="s">
        <v>345</v>
      </c>
      <c r="K1032" s="18" t="s">
        <v>206</v>
      </c>
      <c r="L1032" s="18" t="s">
        <v>154</v>
      </c>
      <c r="M1032" s="25"/>
      <c r="N1032" s="25"/>
      <c r="O1032" s="25"/>
      <c r="P1032" s="25"/>
      <c r="Q1032" s="25"/>
      <c r="R1032" s="25"/>
      <c r="S1032" s="25"/>
      <c r="T1032" s="25"/>
      <c r="U1032" s="25"/>
      <c r="V1032" s="25"/>
      <c r="W1032" s="25"/>
      <c r="X1032" s="25"/>
      <c r="Y1032" s="25"/>
      <c r="Z1032" s="25"/>
      <c r="AA1032" s="25"/>
      <c r="AB1032" s="25"/>
      <c r="AC1032" s="25"/>
      <c r="AD1032" s="25"/>
      <c r="AE1032" s="25"/>
      <c r="AF1032" s="25"/>
      <c r="AG1032" s="25"/>
      <c r="AH1032" s="25"/>
      <c r="AI1032" s="25"/>
      <c r="AJ1032" s="25"/>
      <c r="AK1032" s="25"/>
      <c r="AL1032" s="25"/>
      <c r="AM1032" s="25"/>
      <c r="AN1032" s="25"/>
      <c r="AO1032" s="25"/>
      <c r="AP1032" s="25"/>
      <c r="AQ1032" s="25"/>
      <c r="AR1032" s="25"/>
      <c r="AS1032" s="25"/>
      <c r="AT1032" s="25"/>
      <c r="AU1032" s="25"/>
      <c r="AV1032" s="25"/>
      <c r="AW1032" s="25"/>
      <c r="AX1032" s="25"/>
      <c r="AY1032" s="25"/>
      <c r="AZ1032" s="25"/>
      <c r="BA1032" s="25"/>
      <c r="BB1032" s="25"/>
      <c r="BC1032" s="25"/>
      <c r="BD1032" s="25"/>
      <c r="BE1032" s="25"/>
      <c r="BF1032" s="25"/>
    </row>
    <row r="1033" spans="1:58" s="25" customFormat="1" x14ac:dyDescent="0.35">
      <c r="A1033" s="18"/>
      <c r="B1033" s="18"/>
      <c r="C1033" s="143"/>
      <c r="D1033" s="19"/>
      <c r="E1033" s="20"/>
      <c r="F1033" s="19"/>
      <c r="G1033" s="19"/>
      <c r="H1033" t="s">
        <v>4284</v>
      </c>
      <c r="I1033" t="s">
        <v>4284</v>
      </c>
      <c r="J1033" s="18"/>
      <c r="K1033" s="18"/>
      <c r="L1033" s="18"/>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row>
    <row r="1034" spans="1:58" s="25" customFormat="1" ht="12.75" customHeight="1" x14ac:dyDescent="0.35">
      <c r="A1034" s="21" t="s">
        <v>3560</v>
      </c>
      <c r="B1034" s="21" t="s">
        <v>916</v>
      </c>
      <c r="C1034" s="143" t="str">
        <f>IF(VLOOKUP(D1034,Table16[[#All],[Player]:[2024 Card Info]],7,FALSE)&lt;&gt;"",VLOOKUP(D1034,Table16[[#All],[Player]:[2024 Card Info]],7,FALSE),"")</f>
        <v/>
      </c>
      <c r="D1034" s="26" t="s">
        <v>938</v>
      </c>
      <c r="E1034" s="27">
        <v>36401</v>
      </c>
      <c r="F1034" s="26" t="s">
        <v>566</v>
      </c>
      <c r="G1034" s="26" t="s">
        <v>361</v>
      </c>
      <c r="H1034" s="26" t="s">
        <v>4376</v>
      </c>
      <c r="I1034" s="26"/>
      <c r="J1034" s="21"/>
      <c r="K1034" s="21"/>
      <c r="L1034" s="21"/>
      <c r="M1034" s="19"/>
      <c r="N1034" s="27"/>
      <c r="O1034" s="27"/>
      <c r="P1034" s="27"/>
      <c r="Q1034" s="27"/>
      <c r="R1034" s="29"/>
    </row>
    <row r="1035" spans="1:58" s="25" customFormat="1" ht="12.75" customHeight="1" x14ac:dyDescent="0.35">
      <c r="A1035" s="18" t="s">
        <v>802</v>
      </c>
      <c r="B1035" s="18" t="s">
        <v>3519</v>
      </c>
      <c r="C1035" s="143" t="str">
        <f>IF(VLOOKUP(D1035,Table16[[#All],[Player]:[2024 Card Info]],7,FALSE)&lt;&gt;"",VLOOKUP(D1035,Table16[[#All],[Player]:[2024 Card Info]],7,FALSE),"")</f>
        <v/>
      </c>
      <c r="D1035" s="26" t="s">
        <v>2037</v>
      </c>
      <c r="E1035" s="27">
        <v>32931</v>
      </c>
      <c r="F1035" s="26" t="s">
        <v>1303</v>
      </c>
      <c r="G1035" s="26" t="s">
        <v>361</v>
      </c>
      <c r="H1035" s="26" t="s">
        <v>362</v>
      </c>
      <c r="I1035" s="26"/>
      <c r="J1035" s="18" t="s">
        <v>362</v>
      </c>
      <c r="K1035" s="18" t="s">
        <v>131</v>
      </c>
      <c r="L1035" s="18"/>
      <c r="M1035" s="19"/>
      <c r="N1035" s="27"/>
      <c r="O1035" s="27"/>
      <c r="P1035" s="27"/>
      <c r="Q1035" s="27"/>
      <c r="R1035" s="29"/>
    </row>
    <row r="1036" spans="1:58" s="25" customFormat="1" x14ac:dyDescent="0.35">
      <c r="A1036" s="18" t="s">
        <v>366</v>
      </c>
      <c r="B1036" s="18" t="s">
        <v>3530</v>
      </c>
      <c r="C1036" s="143" t="str">
        <f>IF(VLOOKUP(D1036,Table16[[#All],[Player]:[2024 Card Info]],7,FALSE)&lt;&gt;"",VLOOKUP(D1036,Table16[[#All],[Player]:[2024 Card Info]],7,FALSE),"")</f>
        <v/>
      </c>
      <c r="D1036" s="19" t="s">
        <v>2038</v>
      </c>
      <c r="E1036" s="20">
        <v>34720</v>
      </c>
      <c r="F1036" s="19" t="s">
        <v>405</v>
      </c>
      <c r="G1036" s="19" t="s">
        <v>405</v>
      </c>
      <c r="H1036" s="26" t="s">
        <v>365</v>
      </c>
      <c r="I1036" s="26"/>
      <c r="J1036" s="18" t="s">
        <v>365</v>
      </c>
      <c r="K1036" s="18" t="s">
        <v>151</v>
      </c>
      <c r="L1036" s="18"/>
      <c r="M1036" s="19"/>
      <c r="N1036" s="19" t="s">
        <v>366</v>
      </c>
      <c r="O1036" s="19" t="s">
        <v>151</v>
      </c>
      <c r="P1036" s="19" t="s">
        <v>79</v>
      </c>
      <c r="Q1036" s="19" t="s">
        <v>365</v>
      </c>
      <c r="R1036" s="19" t="s">
        <v>151</v>
      </c>
      <c r="S1036" s="19"/>
      <c r="T1036" s="19" t="s">
        <v>365</v>
      </c>
      <c r="U1036" s="19" t="s">
        <v>151</v>
      </c>
      <c r="V1036" s="19">
        <v>0</v>
      </c>
      <c r="W1036" s="19" t="s">
        <v>365</v>
      </c>
      <c r="X1036" s="19" t="s">
        <v>151</v>
      </c>
      <c r="Y1036" s="19">
        <v>0</v>
      </c>
      <c r="Z1036" s="19"/>
      <c r="AA1036" s="19"/>
      <c r="AB1036" s="19"/>
      <c r="AC1036" s="19">
        <v>0</v>
      </c>
      <c r="AD1036" s="19">
        <v>0</v>
      </c>
      <c r="AE1036" s="19">
        <v>0</v>
      </c>
      <c r="AF1036" s="19">
        <v>0</v>
      </c>
      <c r="AG1036" s="19">
        <v>0</v>
      </c>
      <c r="AH1036" s="19">
        <v>0</v>
      </c>
      <c r="AI1036" s="19">
        <v>0</v>
      </c>
      <c r="AJ1036" s="19">
        <v>0</v>
      </c>
      <c r="AK1036" s="19">
        <v>0</v>
      </c>
      <c r="AL1036" s="19">
        <v>0</v>
      </c>
      <c r="AM1036" s="19">
        <v>0</v>
      </c>
      <c r="AN1036" s="19">
        <v>0</v>
      </c>
      <c r="AO1036" s="19">
        <v>0</v>
      </c>
      <c r="AP1036" s="19">
        <v>0</v>
      </c>
      <c r="AQ1036" s="19">
        <v>0</v>
      </c>
      <c r="AR1036" s="19">
        <v>0</v>
      </c>
      <c r="AS1036" s="19">
        <v>0</v>
      </c>
      <c r="AT1036" s="19">
        <v>0</v>
      </c>
      <c r="AU1036" s="19"/>
      <c r="AV1036" s="19"/>
      <c r="AW1036" s="19"/>
      <c r="AX1036" s="19"/>
      <c r="AY1036" s="19"/>
      <c r="AZ1036" s="19"/>
      <c r="BA1036" s="19"/>
      <c r="BB1036" s="19"/>
      <c r="BC1036" s="19"/>
      <c r="BD1036" s="19"/>
      <c r="BE1036" s="19"/>
      <c r="BF1036" s="19"/>
    </row>
    <row r="1037" spans="1:58" x14ac:dyDescent="0.35">
      <c r="A1037" s="19"/>
      <c r="B1037" s="19"/>
      <c r="C1037" s="143"/>
      <c r="D1037" s="19"/>
      <c r="E1037" s="20"/>
      <c r="F1037" s="19"/>
      <c r="G1037" s="19"/>
      <c r="H1037" s="26"/>
      <c r="I1037" s="26" t="s">
        <v>4284</v>
      </c>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row>
    <row r="1038" spans="1:58" s="25" customFormat="1" x14ac:dyDescent="0.35">
      <c r="A1038" s="19"/>
      <c r="B1038" s="19"/>
      <c r="C1038" s="143"/>
      <c r="D1038" s="19"/>
      <c r="E1038" s="39"/>
      <c r="F1038" s="19"/>
      <c r="G1038" s="19"/>
      <c r="H1038" s="26"/>
      <c r="I1038" s="26" t="s">
        <v>4284</v>
      </c>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row>
    <row r="1039" spans="1:58" ht="13.15" x14ac:dyDescent="0.4">
      <c r="C1039" s="140"/>
      <c r="D1039" s="40"/>
      <c r="E1039" s="10" t="s">
        <v>70</v>
      </c>
      <c r="F1039" s="11" t="s">
        <v>71</v>
      </c>
      <c r="G1039" s="11" t="s">
        <v>72</v>
      </c>
      <c r="H1039" s="94"/>
      <c r="I1039" s="94" t="s">
        <v>73</v>
      </c>
      <c r="J1039" s="11"/>
      <c r="K1039" s="11"/>
      <c r="L1039" s="8"/>
      <c r="M1039" s="16" t="str">
        <f>IF(ISERROR(VLOOKUP(TRIM(B1039),#REF!,13,FALSE())),"",VLOOKUP(TRIM(B1039),#REF!,13,FALSE()))</f>
        <v/>
      </c>
      <c r="N1039" s="16" t="str">
        <f>IF(ISERROR(VLOOKUP(TRIM(B1039),#REF!,14,FALSE())),"",VLOOKUP(TRIM(B1039),#REF!,14,FALSE()))</f>
        <v/>
      </c>
      <c r="O1039" s="16" t="str">
        <f>IF(ISERROR(VLOOKUP(TRIM(B1039),#REF!,15,FALSE())),"",VLOOKUP(TRIM(B1039),#REF!,15,FALSE()))</f>
        <v/>
      </c>
      <c r="P1039" s="16" t="str">
        <f>IF(ISERROR(VLOOKUP(TRIM(B1039),#REF!,16,FALSE())),"",VLOOKUP(TRIM(B1039),#REF!,16,FALSE()))</f>
        <v/>
      </c>
      <c r="R1039" s="8"/>
      <c r="T1039" t="str">
        <f>IF(ISERROR(VLOOKUP(TRIM(B1039),#REF!,20,FALSE())),"",VLOOKUP(TRIM(B1039),#REF!,20,FALSE()))</f>
        <v/>
      </c>
      <c r="U1039" t="str">
        <f>IF(ISERROR(VLOOKUP(TRIM(B1039),#REF!,21,FALSE())),"",VLOOKUP(TRIM(B1039),#REF!,21,FALSE()))</f>
        <v/>
      </c>
      <c r="V1039" t="str">
        <f>IF(ISERROR(VLOOKUP(TRIM(B1039),#REF!,22,FALSE())),"",VLOOKUP(TRIM(B1039),#REF!,22,FALSE()))</f>
        <v/>
      </c>
      <c r="W1039" t="str">
        <f>IF(ISERROR(VLOOKUP(TRIM(B1039),#REF!,20,FALSE())),"",VLOOKUP(TRIM(B1039),#REF!,20,FALSE()))</f>
        <v/>
      </c>
      <c r="X1039" t="str">
        <f>IF(ISERROR(VLOOKUP(TRIM(B1039),#REF!,21,FALSE())),"",VLOOKUP(TRIM(B1039),#REF!,21,FALSE()))</f>
        <v/>
      </c>
      <c r="Y1039" t="str">
        <f>IF(ISERROR(VLOOKUP(TRIM(B1039),#REF!,22,FALSE())),"",VLOOKUP(TRIM(B1039),#REF!,22,FALSE()))</f>
        <v/>
      </c>
      <c r="Z1039" t="str">
        <f>IF(ISERROR(VLOOKUP(TRIM(B1039),#REF!,23,FALSE())),"",VLOOKUP(TRIM(B1039),#REF!,23,FALSE()))</f>
        <v/>
      </c>
      <c r="AA1039" t="str">
        <f>IF(ISERROR(VLOOKUP(TRIM(B1039),#REF!,24,FALSE())),"",VLOOKUP(TRIM(B1039),#REF!,24,FALSE()))</f>
        <v/>
      </c>
      <c r="AB1039" t="str">
        <f>IF(ISERROR(VLOOKUP(TRIM(B1039),#REF!,25,FALSE())),"",VLOOKUP(TRIM(B1039),#REF!,25,FALSE()))</f>
        <v/>
      </c>
      <c r="AM1039" s="36"/>
      <c r="AN1039" s="36"/>
      <c r="AP1039" s="36"/>
      <c r="AQ1039" s="36"/>
      <c r="AR1039" s="36"/>
      <c r="AS1039" s="36"/>
      <c r="AT1039" s="36"/>
      <c r="AV1039" s="36"/>
      <c r="AW1039" s="36"/>
      <c r="AY1039" s="36"/>
      <c r="AZ1039" s="36"/>
      <c r="BB1039" s="36"/>
      <c r="BC1039" s="36"/>
      <c r="BE1039" s="40"/>
      <c r="BF1039" s="36"/>
    </row>
    <row r="1040" spans="1:58" s="25" customFormat="1" ht="17.649999999999999" x14ac:dyDescent="0.5">
      <c r="A1040" s="41" t="s">
        <v>2039</v>
      </c>
      <c r="B1040"/>
      <c r="C1040" s="141"/>
      <c r="D1040"/>
      <c r="E1040" s="13">
        <f>COUNTA(D1043:D1106)</f>
        <v>56</v>
      </c>
      <c r="F1040" s="14">
        <f>COUNTIF(A1042:A1107,"*HB*")-1</f>
        <v>3</v>
      </c>
      <c r="G1040" s="14">
        <f>COUNTIF(A1042:A1107,"*KOR*")+COUNTIF(A1042:A1107,"*LK*")</f>
        <v>3</v>
      </c>
      <c r="H1040" s="95"/>
      <c r="I1040" s="95">
        <f>COUNTIF(A1042:A1107,"*PR*")+COUNTIF(A1042:A1107,"*LP*")</f>
        <v>2</v>
      </c>
      <c r="J1040" s="14"/>
      <c r="K1040" s="14"/>
      <c r="L1040" s="8"/>
      <c r="M1040" s="16" t="str">
        <f>IF(ISERROR(VLOOKUP(TRIM(B1040),#REF!,13,FALSE())),"",VLOOKUP(TRIM(B1040),#REF!,13,FALSE()))</f>
        <v/>
      </c>
      <c r="N1040" s="16" t="str">
        <f>IF(ISERROR(VLOOKUP(TRIM(B1040),#REF!,14,FALSE())),"",VLOOKUP(TRIM(B1040),#REF!,14,FALSE()))</f>
        <v/>
      </c>
      <c r="O1040" s="16" t="str">
        <f>IF(ISERROR(VLOOKUP(TRIM(B1040),#REF!,15,FALSE())),"",VLOOKUP(TRIM(B1040),#REF!,15,FALSE()))</f>
        <v/>
      </c>
      <c r="P1040" s="16" t="str">
        <f>IF(ISERROR(VLOOKUP(TRIM(B1040),#REF!,16,FALSE())),"",VLOOKUP(TRIM(B1040),#REF!,16,FALSE()))</f>
        <v/>
      </c>
      <c r="Q1040" s="15"/>
      <c r="R1040" s="8"/>
      <c r="S1040"/>
      <c r="T1040" t="str">
        <f>IF(ISERROR(VLOOKUP(TRIM(B1040),#REF!,20,FALSE())),"",VLOOKUP(TRIM(B1040),#REF!,20,FALSE()))</f>
        <v/>
      </c>
      <c r="U1040" t="str">
        <f>IF(ISERROR(VLOOKUP(TRIM(B1040),#REF!,21,FALSE())),"",VLOOKUP(TRIM(B1040),#REF!,21,FALSE()))</f>
        <v/>
      </c>
      <c r="V1040" t="str">
        <f>IF(ISERROR(VLOOKUP(TRIM(B1040),#REF!,22,FALSE())),"",VLOOKUP(TRIM(B1040),#REF!,22,FALSE()))</f>
        <v/>
      </c>
      <c r="W1040" t="str">
        <f>IF(ISERROR(VLOOKUP(TRIM(B1040),#REF!,20,FALSE())),"",VLOOKUP(TRIM(B1040),#REF!,20,FALSE()))</f>
        <v/>
      </c>
      <c r="X1040" t="str">
        <f>IF(ISERROR(VLOOKUP(TRIM(B1040),#REF!,21,FALSE())),"",VLOOKUP(TRIM(B1040),#REF!,21,FALSE()))</f>
        <v/>
      </c>
      <c r="Y1040" t="str">
        <f>IF(ISERROR(VLOOKUP(TRIM(B1040),#REF!,22,FALSE())),"",VLOOKUP(TRIM(B1040),#REF!,22,FALSE()))</f>
        <v/>
      </c>
      <c r="Z1040" t="str">
        <f>IF(ISERROR(VLOOKUP(TRIM(B1040),#REF!,23,FALSE())),"",VLOOKUP(TRIM(B1040),#REF!,23,FALSE()))</f>
        <v/>
      </c>
      <c r="AA1040" t="str">
        <f>IF(ISERROR(VLOOKUP(TRIM(B1040),#REF!,24,FALSE())),"",VLOOKUP(TRIM(B1040),#REF!,24,FALSE()))</f>
        <v/>
      </c>
      <c r="AB1040" t="str">
        <f>IF(ISERROR(VLOOKUP(TRIM(B1040),#REF!,25,FALSE())),"",VLOOKUP(TRIM(B1040),#REF!,25,FALSE()))</f>
        <v/>
      </c>
      <c r="AC1040"/>
      <c r="AD1040"/>
      <c r="AE1040"/>
      <c r="AF1040"/>
      <c r="AG1040"/>
      <c r="AH1040"/>
      <c r="AI1040"/>
      <c r="AJ1040"/>
      <c r="AK1040"/>
      <c r="AL1040" s="15"/>
      <c r="AM1040" s="8"/>
      <c r="AN1040" s="8"/>
      <c r="AO1040"/>
      <c r="AP1040" s="8"/>
      <c r="AQ1040" s="8"/>
      <c r="AR1040" s="8"/>
      <c r="AS1040" s="8"/>
      <c r="AT1040" s="8"/>
      <c r="AU1040" s="15"/>
      <c r="AV1040" s="8"/>
      <c r="AW1040" s="8"/>
      <c r="AX1040"/>
      <c r="AY1040" s="8"/>
      <c r="AZ1040" s="8"/>
      <c r="BA1040"/>
      <c r="BB1040" s="8"/>
      <c r="BC1040" s="8"/>
      <c r="BD1040"/>
      <c r="BE1040"/>
      <c r="BF1040" s="8"/>
    </row>
    <row r="1041" spans="1:58" x14ac:dyDescent="0.35">
      <c r="A1041" s="16" t="s">
        <v>5291</v>
      </c>
      <c r="B1041" s="16"/>
      <c r="C1041" s="143"/>
      <c r="J1041" s="16"/>
      <c r="K1041" s="16"/>
      <c r="L1041" s="16"/>
      <c r="M1041" s="26" t="str">
        <f>IF(ISERROR(VLOOKUP(TRIM(D1041),#REF!,8,FALSE())),"",VLOOKUP(TRIM(D1041),#REF!,8,FALSE()))</f>
        <v/>
      </c>
      <c r="P1041" s="16"/>
      <c r="Q1041" s="16" t="str">
        <f>IF(ISERROR(VLOOKUP(TRIM(D1041),#REF!,11,FALSE())),"",VLOOKUP(TRIM(D1041),#REF!,11,FALSE()))</f>
        <v/>
      </c>
      <c r="R1041" s="16" t="str">
        <f>IF(ISERROR(VLOOKUP(TRIM(D1041),#REF!,12,FALSE())),"",VLOOKUP(TRIM(D1041),#REF!,12,FALSE()))</f>
        <v/>
      </c>
      <c r="S1041" s="16" t="str">
        <f>IF(ISERROR(VLOOKUP(TRIM(D1041),#REF!,13,FALSE())),"",VLOOKUP(TRIM(D1041),#REF!,13,FALSE()))</f>
        <v/>
      </c>
      <c r="T1041" s="16" t="str">
        <f>IF(ISERROR(VLOOKUP(TRIM(D1041),#REF!,14,FALSE())),"",VLOOKUP(TRIM(D1041),#REF!,14,FALSE()))</f>
        <v/>
      </c>
      <c r="U1041" s="16" t="str">
        <f>IF(ISERROR(VLOOKUP(TRIM(D1041),#REF!,15,FALSE())),"",VLOOKUP(TRIM(D1041),#REF!,15,FALSE()))</f>
        <v/>
      </c>
      <c r="V1041" s="16" t="str">
        <f>IF(ISERROR(VLOOKUP(TRIM(D1041),#REF!,16,FALSE())),"",VLOOKUP(TRIM(D1041),#REF!,16,FALSE()))</f>
        <v/>
      </c>
      <c r="W1041" s="16"/>
      <c r="Z1041" t="str">
        <f>IF(ISERROR(VLOOKUP(TRIM(D1041),#REF!,20,FALSE())),"",VLOOKUP(TRIM(D1041),#REF!,20,FALSE()))</f>
        <v/>
      </c>
      <c r="AA1041" t="str">
        <f>IF(ISERROR(VLOOKUP(TRIM(D1041),#REF!,21,FALSE())),"",VLOOKUP(TRIM(D1041),#REF!,21,FALSE()))</f>
        <v/>
      </c>
      <c r="AB1041" t="str">
        <f>IF(ISERROR(VLOOKUP(TRIM(D1041),#REF!,22,FALSE())),"",VLOOKUP(TRIM(D1041),#REF!,22,FALSE()))</f>
        <v/>
      </c>
      <c r="AC1041" t="str">
        <f>IF(ISERROR(VLOOKUP(TRIM(D1041),#REF!,20,FALSE())),"",VLOOKUP(TRIM(D1041),#REF!,20,FALSE()))</f>
        <v/>
      </c>
      <c r="AD1041" t="str">
        <f>IF(ISERROR(VLOOKUP(TRIM(D1041),#REF!,21,FALSE())),"",VLOOKUP(TRIM(D1041),#REF!,21,FALSE()))</f>
        <v/>
      </c>
      <c r="AE1041" t="str">
        <f>IF(ISERROR(VLOOKUP(TRIM(D1041),#REF!,22,FALSE())),"",VLOOKUP(TRIM(D1041),#REF!,22,FALSE()))</f>
        <v/>
      </c>
      <c r="AF1041" t="str">
        <f>IF(ISERROR(VLOOKUP(TRIM(D1041),#REF!,23,FALSE())),"",VLOOKUP(TRIM(D1041),#REF!,23,FALSE()))</f>
        <v/>
      </c>
      <c r="AG1041" t="str">
        <f>IF(ISERROR(VLOOKUP(TRIM(D1041),#REF!,24,FALSE())),"",VLOOKUP(TRIM(D1041),#REF!,24,FALSE()))</f>
        <v/>
      </c>
      <c r="AH1041" t="str">
        <f>IF(ISERROR(VLOOKUP(TRIM(D1041),#REF!,25,FALSE())),"",VLOOKUP(TRIM(D1041),#REF!,25,FALSE()))</f>
        <v/>
      </c>
    </row>
    <row r="1042" spans="1:58" ht="13.15" x14ac:dyDescent="0.4">
      <c r="A1042" s="148" t="s">
        <v>5391</v>
      </c>
      <c r="B1042" s="19"/>
      <c r="C1042" s="143"/>
      <c r="D1042" s="19"/>
      <c r="E1042" s="39"/>
      <c r="F1042" s="19"/>
      <c r="G1042" s="19"/>
      <c r="H1042" s="26"/>
      <c r="I1042" s="26"/>
      <c r="J1042" s="42"/>
      <c r="K1042" s="19"/>
      <c r="L1042" s="19"/>
      <c r="M1042" s="19"/>
      <c r="N1042" s="19"/>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row>
    <row r="1043" spans="1:58" s="25" customFormat="1" x14ac:dyDescent="0.35">
      <c r="A1043" s="18" t="s">
        <v>77</v>
      </c>
      <c r="B1043" s="18" t="s">
        <v>3523</v>
      </c>
      <c r="C1043" s="143" t="str">
        <f>IF(VLOOKUP(D1043,Table16[[#All],[Player]:[2024 Card Info]],7,FALSE)&lt;&gt;"",VLOOKUP(D1043,Table16[[#All],[Player]:[2024 Card Info]],7,FALSE),"")</f>
        <v>504 Attempts</v>
      </c>
      <c r="D1043" s="19" t="s">
        <v>2040</v>
      </c>
      <c r="E1043" s="20">
        <v>35864</v>
      </c>
      <c r="F1043" s="19" t="s">
        <v>990</v>
      </c>
      <c r="G1043" s="19" t="s">
        <v>2041</v>
      </c>
      <c r="H1043" s="26" t="s">
        <v>77</v>
      </c>
      <c r="I1043" s="26"/>
      <c r="J1043" s="18" t="s">
        <v>77</v>
      </c>
      <c r="K1043" s="18" t="s">
        <v>224</v>
      </c>
      <c r="L1043" s="18"/>
      <c r="M1043" s="19"/>
      <c r="N1043" s="19" t="s">
        <v>77</v>
      </c>
      <c r="O1043" s="19" t="s">
        <v>224</v>
      </c>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row>
    <row r="1044" spans="1:58" s="25" customFormat="1" ht="12.75" customHeight="1" x14ac:dyDescent="0.35">
      <c r="A1044" s="31" t="s">
        <v>77</v>
      </c>
      <c r="B1044" s="31" t="s">
        <v>452</v>
      </c>
      <c r="C1044" s="139" t="str">
        <f>IF(VLOOKUP(D1044,Table16[[#All],[Player]:[2024 Card Info]],7,FALSE)&lt;&gt;"",VLOOKUP(D1044,Table16[[#All],[Player]:[2024 Card Info]],7,FALSE),"")</f>
        <v>228 Attempts</v>
      </c>
      <c r="D1044" s="19" t="s">
        <v>2042</v>
      </c>
      <c r="E1044" s="27">
        <v>34897</v>
      </c>
      <c r="F1044" s="26" t="s">
        <v>140</v>
      </c>
      <c r="G1044" s="30" t="s">
        <v>134</v>
      </c>
      <c r="H1044" s="26" t="s">
        <v>77</v>
      </c>
      <c r="I1044" s="26" t="s">
        <v>2043</v>
      </c>
      <c r="J1044" s="33"/>
      <c r="K1044" s="33"/>
      <c r="L1044" s="33"/>
    </row>
    <row r="1045" spans="1:58" ht="12.75" customHeight="1" x14ac:dyDescent="0.35">
      <c r="A1045" s="18" t="s">
        <v>77</v>
      </c>
      <c r="B1045" s="18" t="s">
        <v>109</v>
      </c>
      <c r="C1045" s="143" t="str">
        <f>IF(VLOOKUP(D1045,Table16[[#All],[Player]:[2024 Card Info]],7,FALSE)&lt;&gt;"",VLOOKUP(D1045,Table16[[#All],[Player]:[2024 Card Info]],7,FALSE),"")</f>
        <v>33 Attempts</v>
      </c>
      <c r="D1045" s="22" t="s">
        <v>2044</v>
      </c>
      <c r="E1045" s="23">
        <v>35585</v>
      </c>
      <c r="F1045" s="24" t="s">
        <v>137</v>
      </c>
      <c r="G1045" s="22" t="s">
        <v>280</v>
      </c>
      <c r="H1045" s="26" t="s">
        <v>169</v>
      </c>
      <c r="I1045" s="26"/>
      <c r="J1045" s="18" t="s">
        <v>77</v>
      </c>
      <c r="K1045" s="18" t="s">
        <v>109</v>
      </c>
      <c r="L1045" s="18"/>
      <c r="M1045" s="25"/>
      <c r="N1045" s="25"/>
      <c r="O1045" s="25"/>
      <c r="P1045" s="25"/>
      <c r="Q1045" s="25"/>
      <c r="R1045" s="25"/>
      <c r="S1045" s="25"/>
      <c r="T1045" s="25"/>
      <c r="U1045" s="25"/>
      <c r="V1045" s="25"/>
      <c r="W1045" s="25"/>
      <c r="X1045" s="25"/>
      <c r="Y1045" s="25"/>
      <c r="Z1045" s="25"/>
      <c r="AA1045" s="25"/>
      <c r="AB1045" s="25"/>
      <c r="AC1045" s="25"/>
      <c r="AD1045" s="25"/>
      <c r="AE1045" s="25"/>
      <c r="AF1045" s="25"/>
      <c r="AG1045" s="25"/>
      <c r="AH1045" s="25"/>
      <c r="AI1045" s="25"/>
      <c r="AJ1045" s="25"/>
      <c r="AK1045" s="25"/>
      <c r="AL1045" s="25"/>
      <c r="AM1045" s="25"/>
      <c r="AN1045" s="25"/>
      <c r="AO1045" s="25"/>
      <c r="AP1045" s="25"/>
      <c r="AQ1045" s="25"/>
      <c r="AR1045" s="25"/>
      <c r="AS1045" s="25"/>
      <c r="AT1045" s="25"/>
      <c r="AU1045" s="25"/>
      <c r="AV1045" s="25"/>
      <c r="AW1045" s="25"/>
      <c r="AX1045" s="25"/>
      <c r="AY1045" s="25"/>
      <c r="AZ1045" s="25"/>
      <c r="BA1045" s="25"/>
      <c r="BB1045" s="25"/>
      <c r="BC1045" s="25"/>
      <c r="BD1045" s="25"/>
      <c r="BE1045" s="25"/>
      <c r="BF1045" s="25"/>
    </row>
    <row r="1046" spans="1:58" x14ac:dyDescent="0.35">
      <c r="A1046" s="18"/>
      <c r="B1046" s="18"/>
      <c r="C1046" s="143"/>
      <c r="D1046" s="19"/>
      <c r="E1046" s="20"/>
      <c r="F1046" s="19"/>
      <c r="G1046" s="19"/>
      <c r="H1046" s="26" t="s">
        <v>4284</v>
      </c>
      <c r="I1046" s="26" t="s">
        <v>4284</v>
      </c>
      <c r="J1046" s="18"/>
      <c r="K1046" s="18"/>
      <c r="L1046" s="18"/>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row>
    <row r="1047" spans="1:58" x14ac:dyDescent="0.35">
      <c r="A1047" t="s">
        <v>93</v>
      </c>
      <c r="B1047" t="s">
        <v>308</v>
      </c>
      <c r="C1047" s="143" t="str">
        <f>IF(VLOOKUP(D1047,Table16[[#All],[Player]:[2024 Card Info]],7,FALSE)&lt;&gt;"",VLOOKUP(D1047,Table16[[#All],[Player]:[2024 Card Info]],7,FALSE),"")</f>
        <v>0-2 103</v>
      </c>
      <c r="D1047" t="s">
        <v>3745</v>
      </c>
      <c r="E1047" s="40">
        <v>36281</v>
      </c>
      <c r="F1047" t="s">
        <v>3949</v>
      </c>
      <c r="G1047" s="19" t="s">
        <v>5137</v>
      </c>
      <c r="H1047" t="str">
        <f>IF(ISBLANK(VLOOKUP(TRIM(D1047),ALL_SOMIFA!$A$1:$V$2737,8,FALSE)),"",IF(ISERROR(VLOOKUP(TRIM(D1047),ALL_SOMIFA!$A$1:$V$2737,8,FALSE))," ",VLOOKUP(TRIM(D1047),ALL_SOMIFA!$A$1:$V$2737,8,FALSE)))</f>
        <v/>
      </c>
      <c r="I1047" t="str">
        <f>IF(ISBLANK(VLOOKUP(TRIM(D1047),ALL_SOMIFA!$A$1:$V$2737,9,FALSE)),"",IF(ISERROR(VLOOKUP(TRIM(D1047),ALL_SOMIFA!$A$1:$V$2737,9,FALSE))," ",VLOOKUP(TRIM(D1047),ALL_SOMIFA!$A$1:$V$2737,9,FALSE)))</f>
        <v/>
      </c>
      <c r="J1047" t="str">
        <f>IF(ISBLANK(VLOOKUP(TRIM(D1047),ALL_SOMIFA!$A$1:$V$2737,10,FALSE)),"",IF(ISERROR(VLOOKUP(TRIM(D1047),ALL_SOMIFA!$A$1:$V$2737,10,FALSE))," ",VLOOKUP(TRIM(D1047),ALL_SOMIFA!$A$1:$V$2737,10,FALSE)))</f>
        <v/>
      </c>
      <c r="K1047" t="str">
        <f>IF(ISBLANK(VLOOKUP(TRIM(D1047),ALL_SOMIFA!$A$1:$V$2737,11,FALSE)),"",IF(ISERROR(VLOOKUP(TRIM(D1047),ALL_SOMIFA!$A$1:$V$2737,11,FALSE))," ",VLOOKUP(TRIM(D1047),ALL_SOMIFA!$A$1:$V$2737,11,FALSE)))</f>
        <v/>
      </c>
      <c r="L1047" t="str">
        <f>IF(ISBLANK(VLOOKUP(TRIM(D1047),ALL_SOMIFA!$A$1:$V$2737,12,FALSE)),"",IF(ISERROR(VLOOKUP(TRIM(D1047),ALL_SOMIFA!$A$1:$V$2737,12,FALSE))," ",VLOOKUP(TRIM(D1047),ALL_SOMIFA!$A$1:$V$2737,12,FALSE)))</f>
        <v/>
      </c>
      <c r="M1047" t="str">
        <f>IF(ISBLANK(VLOOKUP(TRIM(D1047),ALL_SOMIFA!$A$1:$V$2737,13,FALSE)),"",IF(ISERROR(VLOOKUP(TRIM(D1047),ALL_SOMIFA!$A$1:$V$2737,13,FALSE))," ",VLOOKUP(TRIM(D1047),ALL_SOMIFA!$A$1:$V$2737,13,FALSE)))</f>
        <v/>
      </c>
      <c r="N1047" t="str">
        <f>IF(ISBLANK(VLOOKUP(TRIM(D1047),ALL_SOMIFA!$A$1:$V$2737,14,FALSE)),"",IF(ISERROR(VLOOKUP(TRIM(D1047),ALL_SOMIFA!$A$1:$V$2737,14,FALSE))," ",VLOOKUP(TRIM(D1047),ALL_SOMIFA!$A$1:$V$2737,14,FALSE)))</f>
        <v/>
      </c>
      <c r="O1047" t="str">
        <f>IF(ISBLANK(VLOOKUP(TRIM(D1047),ALL_SOMIFA!$A$1:$V$2737,15,FALSE)),"",IF(ISERROR(VLOOKUP(TRIM(D1047),ALL_SOMIFA!$A$1:$V$2737,15,FALSE))," ",VLOOKUP(TRIM(D1047),ALL_SOMIFA!$A$1:$V$2737,15,FALSE)))</f>
        <v/>
      </c>
      <c r="P1047" t="str">
        <f>IF(ISBLANK(VLOOKUP(TRIM(D1047),ALL_SOMIFA!$A$1:$V$2737,16,FALSE)),"",IF(ISERROR(VLOOKUP(TRIM(D1047),ALL_SOMIFA!$A$1:$V$2737,16,FALSE))," ",VLOOKUP(TRIM(D1047),ALL_SOMIFA!$A$1:$V$2737,16,FALSE)))</f>
        <v/>
      </c>
      <c r="Q1047" t="str">
        <f>IF(ISBLANK(VLOOKUP(TRIM(D1047),ALL_SOMIFA!$A$1:$V$2737,17,FALSE)),"",IF(ISERROR(VLOOKUP(TRIM(D1047),ALL_SOMIFA!$A$1:$V$2737,17,FALSE))," ",VLOOKUP(TRIM(D1047),ALL_SOMIFA!$A$1:$V$2737,17,FALSE)))</f>
        <v/>
      </c>
      <c r="R1047" t="str">
        <f>IF(ISBLANK(VLOOKUP(TRIM(D1047),ALL_SOMIFA!$A$1:$V$2737,18,FALSE)),"",IF(ISERROR(VLOOKUP(TRIM(D1047),ALL_SOMIFA!$A$1:$V$2737,18,FALSE))," ",VLOOKUP(TRIM(D1047),ALL_SOMIFA!$A$1:$V$2737,18,FALSE)))</f>
        <v/>
      </c>
      <c r="S1047" t="str">
        <f>IF(ISBLANK(VLOOKUP(TRIM(D1047),ALL_SOMIFA!$A$1:$V$2737,19,FALSE)),"",IF(ISERROR(VLOOKUP(TRIM(D1047),ALL_SOMIFA!$A$1:$V$2737,19,FALSE))," ",VLOOKUP(TRIM(D1047),ALL_SOMIFA!$A$1:$V$2737,19,FALSE)))</f>
        <v/>
      </c>
      <c r="T1047" t="str">
        <f>IF(ISBLANK(VLOOKUP(TRIM(D1047),ALL_SOMIFA!$A$1:$V$2737,20,FALSE)),"",IF(ISERROR(VLOOKUP(TRIM(D1047),ALL_SOMIFA!$A$1:$V$2737,20,FALSE))," ",VLOOKUP(TRIM(D1047),ALL_SOMIFA!$A$1:$V$2737,20,FALSE)))</f>
        <v/>
      </c>
      <c r="U1047" t="str">
        <f>IF(ISBLANK(VLOOKUP(TRIM(D1047),ALL_SOMIFA!$A$1:$V$2737,21,FALSE)),"",IF(ISERROR(VLOOKUP(TRIM(D1047),ALL_SOMIFA!$A$1:$V$2737,21,FALSE))," ",VLOOKUP(TRIM(D1047),ALL_SOMIFA!$A$1:$V$2737,21,FALSE)))</f>
        <v/>
      </c>
      <c r="V1047" t="str">
        <f>IF(ISBLANK(VLOOKUP(TRIM(D1047),ALL_SOMIFA!$A$1:$V$2737,22,FALSE)),"",IF(ISERROR(VLOOKUP(TRIM(D1047),ALL_SOMIFA!$A$1:$V$2737,22,FALSE))," ",VLOOKUP(TRIM(D1047),ALL_SOMIFA!$A$1:$V$2737,22,FALSE)))</f>
        <v/>
      </c>
    </row>
    <row r="1048" spans="1:58" ht="12.75" customHeight="1" x14ac:dyDescent="0.35">
      <c r="A1048" s="21" t="s">
        <v>93</v>
      </c>
      <c r="B1048" s="21" t="s">
        <v>109</v>
      </c>
      <c r="C1048" s="143" t="str">
        <f>IF(VLOOKUP(D1048,Table16[[#All],[Player]:[2024 Card Info]],7,FALSE)&lt;&gt;"",VLOOKUP(D1048,Table16[[#All],[Player]:[2024 Card Info]],7,FALSE),"")</f>
        <v>0-2 85</v>
      </c>
      <c r="D1048" s="19" t="s">
        <v>2045</v>
      </c>
      <c r="E1048" s="20">
        <v>33703</v>
      </c>
      <c r="F1048" s="19" t="s">
        <v>454</v>
      </c>
      <c r="G1048" s="19" t="s">
        <v>398</v>
      </c>
      <c r="H1048" s="26" t="s">
        <v>93</v>
      </c>
      <c r="I1048" s="26" t="s">
        <v>3472</v>
      </c>
      <c r="J1048" s="21" t="s">
        <v>554</v>
      </c>
      <c r="K1048" s="21" t="s">
        <v>109</v>
      </c>
      <c r="L1048" s="21" t="s">
        <v>1341</v>
      </c>
      <c r="M1048" s="19"/>
      <c r="N1048" s="19" t="s">
        <v>93</v>
      </c>
      <c r="O1048" s="19" t="s">
        <v>318</v>
      </c>
      <c r="P1048" s="19" t="s">
        <v>2046</v>
      </c>
      <c r="Q1048" s="19" t="s">
        <v>93</v>
      </c>
      <c r="R1048" s="19" t="s">
        <v>252</v>
      </c>
      <c r="S1048" s="19" t="s">
        <v>2047</v>
      </c>
      <c r="T1048" s="19"/>
      <c r="U1048" s="19"/>
      <c r="V1048" s="19"/>
      <c r="W1048" s="19"/>
      <c r="X1048" s="19"/>
      <c r="Y1048" s="19"/>
      <c r="Z1048" s="19"/>
      <c r="AA1048" s="19"/>
      <c r="AB1048" s="19" t="s">
        <v>1190</v>
      </c>
      <c r="AC1048" s="19" t="s">
        <v>460</v>
      </c>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row>
    <row r="1049" spans="1:58" x14ac:dyDescent="0.35">
      <c r="A1049" s="19" t="s">
        <v>93</v>
      </c>
      <c r="B1049" s="19" t="s">
        <v>3519</v>
      </c>
      <c r="C1049" s="144" t="str">
        <f>IF(VLOOKUP(D1049,Table16[[#All],[Player]:[2024 Card Info]],7,FALSE)&lt;&gt;"",VLOOKUP(D1049,Table16[[#All],[Player]:[2024 Card Info]],7,FALSE),"")</f>
        <v>0-041</v>
      </c>
      <c r="D1049" s="19" t="s">
        <v>2061</v>
      </c>
      <c r="E1049" s="27">
        <v>35690</v>
      </c>
      <c r="F1049" s="26" t="s">
        <v>282</v>
      </c>
      <c r="G1049" s="30" t="s">
        <v>412</v>
      </c>
      <c r="H1049" s="26" t="s">
        <v>954</v>
      </c>
      <c r="I1049" s="26" t="s">
        <v>2062</v>
      </c>
    </row>
    <row r="1050" spans="1:58" s="25" customFormat="1" x14ac:dyDescent="0.35">
      <c r="A1050" s="18" t="s">
        <v>3533</v>
      </c>
      <c r="B1050" s="18" t="s">
        <v>325</v>
      </c>
      <c r="C1050" s="143" t="str">
        <f>IF(VLOOKUP(D1050,Table16[[#All],[Player]:[2024 Card Info]],7,FALSE)&lt;&gt;"",VLOOKUP(D1050,Table16[[#All],[Player]:[2024 Card Info]],7,FALSE),"")</f>
        <v>0-2 20</v>
      </c>
      <c r="D1050" s="19" t="s">
        <v>2058</v>
      </c>
      <c r="E1050" s="20">
        <v>34958</v>
      </c>
      <c r="F1050" s="19" t="s">
        <v>486</v>
      </c>
      <c r="G1050" s="19" t="s">
        <v>330</v>
      </c>
      <c r="H1050" s="26" t="s">
        <v>93</v>
      </c>
      <c r="I1050" s="26" t="s">
        <v>1649</v>
      </c>
      <c r="J1050" s="18" t="s">
        <v>93</v>
      </c>
      <c r="K1050" s="18" t="s">
        <v>123</v>
      </c>
      <c r="L1050" s="18" t="s">
        <v>2059</v>
      </c>
      <c r="M1050" s="19" t="s">
        <v>105</v>
      </c>
      <c r="N1050" s="19" t="s">
        <v>93</v>
      </c>
      <c r="O1050" s="19" t="s">
        <v>123</v>
      </c>
      <c r="P1050" s="19" t="s">
        <v>1095</v>
      </c>
      <c r="Q1050" s="19"/>
      <c r="R1050" s="19"/>
      <c r="S1050" s="19"/>
      <c r="T1050" s="19" t="s">
        <v>861</v>
      </c>
      <c r="U1050" s="19">
        <v>0</v>
      </c>
      <c r="V1050" s="19">
        <v>0</v>
      </c>
      <c r="W1050" s="19" t="s">
        <v>93</v>
      </c>
      <c r="X1050" s="19" t="s">
        <v>128</v>
      </c>
      <c r="Y1050" s="19" t="s">
        <v>2060</v>
      </c>
      <c r="Z1050" s="19"/>
      <c r="AA1050" s="19"/>
      <c r="AB1050" s="19"/>
      <c r="AC1050" s="19">
        <v>0</v>
      </c>
      <c r="AD1050" s="19">
        <v>0</v>
      </c>
      <c r="AE1050" s="19">
        <v>0</v>
      </c>
      <c r="AF1050" s="19">
        <v>0</v>
      </c>
      <c r="AG1050" s="19">
        <v>0</v>
      </c>
      <c r="AH1050" s="19">
        <v>0</v>
      </c>
      <c r="AI1050" s="19">
        <v>0</v>
      </c>
      <c r="AJ1050" s="19">
        <v>0</v>
      </c>
      <c r="AK1050" s="19">
        <v>0</v>
      </c>
      <c r="AL1050" s="19">
        <v>0</v>
      </c>
      <c r="AM1050" s="19">
        <v>0</v>
      </c>
      <c r="AN1050" s="19">
        <v>0</v>
      </c>
      <c r="AO1050" s="19">
        <v>0</v>
      </c>
      <c r="AP1050" s="19">
        <v>0</v>
      </c>
      <c r="AQ1050" s="19">
        <v>0</v>
      </c>
      <c r="AR1050" s="19">
        <v>0</v>
      </c>
      <c r="AS1050" s="19">
        <v>0</v>
      </c>
      <c r="AT1050" s="19">
        <v>0</v>
      </c>
      <c r="AU1050" s="19"/>
      <c r="AV1050" s="19"/>
      <c r="AW1050" s="19"/>
      <c r="AX1050" s="19"/>
      <c r="AY1050" s="19"/>
      <c r="AZ1050" s="19"/>
      <c r="BA1050" s="19"/>
      <c r="BB1050" s="19"/>
      <c r="BC1050" s="19"/>
      <c r="BD1050" s="19"/>
      <c r="BE1050" s="19"/>
      <c r="BF1050" s="19"/>
    </row>
    <row r="1051" spans="1:58" x14ac:dyDescent="0.35">
      <c r="A1051" s="18" t="s">
        <v>389</v>
      </c>
      <c r="B1051" s="18" t="s">
        <v>86</v>
      </c>
      <c r="C1051" s="143" t="str">
        <f>IF(VLOOKUP(D1051,Table16[[#All],[Player]:[2024 Card Info]],7,FALSE)&lt;&gt;"",VLOOKUP(D1051,Table16[[#All],[Player]:[2024 Card Info]],7,FALSE),"")</f>
        <v>0-3</v>
      </c>
      <c r="D1051" s="19" t="s">
        <v>2063</v>
      </c>
      <c r="E1051" s="20">
        <v>34172</v>
      </c>
      <c r="F1051" s="19" t="s">
        <v>344</v>
      </c>
      <c r="G1051" s="19" t="s">
        <v>1430</v>
      </c>
      <c r="H1051" s="26" t="s">
        <v>389</v>
      </c>
      <c r="I1051" s="26" t="s">
        <v>3416</v>
      </c>
      <c r="J1051" s="18" t="s">
        <v>389</v>
      </c>
      <c r="K1051" s="18" t="s">
        <v>86</v>
      </c>
      <c r="L1051" s="18" t="s">
        <v>2064</v>
      </c>
      <c r="M1051" s="19" t="s">
        <v>2065</v>
      </c>
      <c r="N1051" s="19" t="s">
        <v>1079</v>
      </c>
      <c r="O1051" s="19" t="s">
        <v>86</v>
      </c>
      <c r="P1051" s="19" t="s">
        <v>2066</v>
      </c>
      <c r="Q1051" s="19" t="s">
        <v>389</v>
      </c>
      <c r="R1051" s="19" t="s">
        <v>86</v>
      </c>
      <c r="S1051" s="19" t="s">
        <v>2067</v>
      </c>
      <c r="T1051" s="19" t="s">
        <v>826</v>
      </c>
      <c r="U1051" s="19" t="s">
        <v>86</v>
      </c>
      <c r="V1051" s="19" t="s">
        <v>2068</v>
      </c>
      <c r="W1051" s="19" t="s">
        <v>389</v>
      </c>
      <c r="X1051" s="19" t="s">
        <v>86</v>
      </c>
      <c r="Y1051" s="19" t="s">
        <v>2069</v>
      </c>
      <c r="Z1051" s="19"/>
      <c r="AA1051" s="19"/>
      <c r="AB1051" s="19"/>
      <c r="AC1051" s="19">
        <v>0</v>
      </c>
      <c r="AD1051" s="19">
        <v>0</v>
      </c>
      <c r="AE1051" s="19">
        <v>0</v>
      </c>
      <c r="AF1051" s="19">
        <v>0</v>
      </c>
      <c r="AG1051" s="19">
        <v>0</v>
      </c>
      <c r="AH1051" s="19">
        <v>0</v>
      </c>
      <c r="AI1051" s="19">
        <v>0</v>
      </c>
      <c r="AJ1051" s="19">
        <v>0</v>
      </c>
      <c r="AK1051" s="19">
        <v>0</v>
      </c>
      <c r="AL1051" s="19">
        <v>0</v>
      </c>
      <c r="AM1051" s="19">
        <v>0</v>
      </c>
      <c r="AN1051" s="19">
        <v>0</v>
      </c>
      <c r="AO1051" s="19">
        <v>0</v>
      </c>
      <c r="AP1051" s="19">
        <v>0</v>
      </c>
      <c r="AQ1051" s="19">
        <v>0</v>
      </c>
      <c r="AR1051" s="19">
        <v>0</v>
      </c>
      <c r="AS1051" s="19">
        <v>0</v>
      </c>
      <c r="AT1051" s="19">
        <v>0</v>
      </c>
      <c r="AU1051" s="19"/>
      <c r="AV1051" s="19"/>
      <c r="AW1051" s="19"/>
      <c r="AX1051" s="19"/>
      <c r="AY1051" s="19"/>
      <c r="AZ1051" s="19"/>
      <c r="BA1051" s="19"/>
      <c r="BB1051" s="19"/>
      <c r="BC1051" s="19"/>
      <c r="BD1051" s="19"/>
      <c r="BE1051" s="19"/>
      <c r="BF1051" s="19"/>
    </row>
    <row r="1052" spans="1:58" x14ac:dyDescent="0.35">
      <c r="A1052" s="18"/>
      <c r="B1052" s="18"/>
      <c r="C1052" s="143"/>
      <c r="D1052" s="19"/>
      <c r="E1052" s="20"/>
      <c r="F1052" s="19"/>
      <c r="G1052" s="19"/>
      <c r="H1052" t="s">
        <v>4284</v>
      </c>
      <c r="I1052" t="s">
        <v>4284</v>
      </c>
      <c r="J1052" s="18"/>
      <c r="K1052" s="18"/>
      <c r="L1052" s="18"/>
      <c r="M1052" s="19"/>
      <c r="N1052" s="19"/>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row>
    <row r="1053" spans="1:58" ht="12.75" customHeight="1" x14ac:dyDescent="0.35">
      <c r="A1053" s="31" t="s">
        <v>127</v>
      </c>
      <c r="B1053" s="32" t="s">
        <v>116</v>
      </c>
      <c r="C1053" s="143" t="str">
        <f>IF(VLOOKUP(D1053,Table16[[#All],[Player]:[2024 Card Info]],7,FALSE)&lt;&gt;"",VLOOKUP(D1053,Table16[[#All],[Player]:[2024 Card Info]],7,FALSE),"")</f>
        <v>4-5-6</v>
      </c>
      <c r="D1053" s="19" t="s">
        <v>2073</v>
      </c>
      <c r="E1053" s="27">
        <v>36976</v>
      </c>
      <c r="F1053" s="28" t="s">
        <v>2074</v>
      </c>
      <c r="G1053" s="28" t="s">
        <v>2075</v>
      </c>
      <c r="H1053" s="26" t="s">
        <v>132</v>
      </c>
      <c r="I1053" s="26"/>
      <c r="J1053" s="33"/>
      <c r="K1053" s="33"/>
      <c r="L1053" s="33"/>
      <c r="M1053" s="25"/>
      <c r="N1053" s="25"/>
      <c r="O1053" s="25"/>
      <c r="P1053" s="25"/>
      <c r="Q1053" s="25"/>
      <c r="R1053" s="25"/>
      <c r="S1053" s="25"/>
      <c r="T1053" s="25"/>
      <c r="U1053" s="25"/>
      <c r="V1053" s="25"/>
      <c r="W1053" s="25"/>
      <c r="X1053" s="25"/>
      <c r="Y1053" s="25"/>
      <c r="Z1053" s="25"/>
      <c r="AA1053" s="25"/>
      <c r="AB1053" s="25"/>
      <c r="AC1053" s="25"/>
      <c r="AD1053" s="25"/>
      <c r="AE1053" s="25"/>
      <c r="AF1053" s="25"/>
      <c r="AG1053" s="25"/>
      <c r="AH1053" s="25"/>
      <c r="AI1053" s="25"/>
      <c r="AJ1053" s="25"/>
      <c r="AK1053" s="25"/>
      <c r="AL1053" s="25"/>
      <c r="AM1053" s="25"/>
      <c r="AN1053" s="25"/>
      <c r="AO1053" s="25"/>
      <c r="AP1053" s="25"/>
      <c r="AQ1053" s="25"/>
      <c r="AR1053" s="25"/>
      <c r="AS1053" s="25"/>
      <c r="AT1053" s="25"/>
      <c r="AU1053" s="25"/>
      <c r="AV1053" s="25"/>
      <c r="AW1053" s="25"/>
      <c r="AX1053" s="25"/>
      <c r="AY1053" s="25"/>
      <c r="AZ1053" s="25"/>
      <c r="BA1053" s="25"/>
      <c r="BB1053" s="25"/>
      <c r="BC1053" s="25"/>
      <c r="BD1053" s="25"/>
      <c r="BE1053" s="25"/>
      <c r="BF1053" s="25"/>
    </row>
    <row r="1054" spans="1:58" x14ac:dyDescent="0.35">
      <c r="A1054" s="18" t="s">
        <v>3521</v>
      </c>
      <c r="B1054" s="18" t="s">
        <v>3523</v>
      </c>
      <c r="C1054" s="143" t="str">
        <f>IF(VLOOKUP(D1054,Table16[[#All],[Player]:[2024 Card Info]],7,FALSE)&lt;&gt;"",VLOOKUP(D1054,Table16[[#All],[Player]:[2024 Card Info]],7,FALSE),"")</f>
        <v>4-5-5</v>
      </c>
      <c r="D1054" s="26" t="s">
        <v>2072</v>
      </c>
      <c r="E1054" s="27">
        <v>36425</v>
      </c>
      <c r="F1054" s="26" t="s">
        <v>387</v>
      </c>
      <c r="G1054" s="26" t="s">
        <v>241</v>
      </c>
      <c r="H1054" s="26" t="s">
        <v>132</v>
      </c>
      <c r="I1054" s="26"/>
      <c r="J1054" s="18" t="s">
        <v>132</v>
      </c>
      <c r="K1054" s="18" t="s">
        <v>224</v>
      </c>
      <c r="L1054" s="18"/>
      <c r="M1054" s="19"/>
      <c r="N1054" s="27"/>
      <c r="O1054" s="27"/>
      <c r="P1054" s="27"/>
      <c r="Q1054" s="27"/>
      <c r="R1054" s="29"/>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row>
    <row r="1055" spans="1:58" x14ac:dyDescent="0.35">
      <c r="A1055" s="18" t="s">
        <v>3521</v>
      </c>
      <c r="B1055" s="18" t="s">
        <v>3519</v>
      </c>
      <c r="C1055" s="143" t="str">
        <f>IF(VLOOKUP(D1055,Table16[[#All],[Player]:[2024 Card Info]],7,FALSE)&lt;&gt;"",VLOOKUP(D1055,Table16[[#All],[Player]:[2024 Card Info]],7,FALSE),"")</f>
        <v>4-4-4</v>
      </c>
      <c r="D1055" s="19" t="s">
        <v>2070</v>
      </c>
      <c r="E1055" s="20">
        <v>34502</v>
      </c>
      <c r="F1055" s="19" t="s">
        <v>2071</v>
      </c>
      <c r="G1055" s="19" t="s">
        <v>714</v>
      </c>
      <c r="H1055" s="26" t="s">
        <v>127</v>
      </c>
      <c r="I1055" s="26"/>
      <c r="J1055" s="18" t="s">
        <v>127</v>
      </c>
      <c r="K1055" s="18" t="s">
        <v>460</v>
      </c>
      <c r="L1055" s="18"/>
      <c r="M1055" s="19"/>
      <c r="N1055" s="19" t="s">
        <v>122</v>
      </c>
      <c r="O1055" s="19" t="s">
        <v>143</v>
      </c>
      <c r="P1055" s="19" t="s">
        <v>79</v>
      </c>
      <c r="Q1055" s="19" t="s">
        <v>122</v>
      </c>
      <c r="R1055" s="19" t="s">
        <v>142</v>
      </c>
      <c r="S1055" s="19"/>
      <c r="T1055" s="19" t="s">
        <v>122</v>
      </c>
      <c r="U1055" s="19" t="s">
        <v>142</v>
      </c>
      <c r="V1055" s="19">
        <v>0</v>
      </c>
      <c r="W1055" s="19" t="s">
        <v>122</v>
      </c>
      <c r="X1055" s="19" t="s">
        <v>275</v>
      </c>
      <c r="Y1055" s="19">
        <v>0</v>
      </c>
      <c r="Z1055" s="19" t="s">
        <v>122</v>
      </c>
      <c r="AA1055" s="19" t="s">
        <v>275</v>
      </c>
      <c r="AB1055" s="19"/>
      <c r="AC1055" s="19" t="s">
        <v>122</v>
      </c>
      <c r="AD1055" s="19" t="s">
        <v>275</v>
      </c>
      <c r="AE1055" s="19">
        <v>0</v>
      </c>
      <c r="AF1055" s="19" t="s">
        <v>122</v>
      </c>
      <c r="AG1055" s="19" t="s">
        <v>275</v>
      </c>
      <c r="AH1055" s="19">
        <v>0</v>
      </c>
      <c r="AI1055" s="19">
        <v>0</v>
      </c>
      <c r="AJ1055" s="19">
        <v>0</v>
      </c>
      <c r="AK1055" s="19">
        <v>0</v>
      </c>
      <c r="AL1055" s="19">
        <v>0</v>
      </c>
      <c r="AM1055" s="19">
        <v>0</v>
      </c>
      <c r="AN1055" s="19">
        <v>0</v>
      </c>
      <c r="AO1055" s="19">
        <v>0</v>
      </c>
      <c r="AP1055" s="19">
        <v>0</v>
      </c>
      <c r="AQ1055" s="19">
        <v>0</v>
      </c>
      <c r="AR1055" s="19">
        <v>0</v>
      </c>
      <c r="AS1055" s="19">
        <v>0</v>
      </c>
      <c r="AT1055" s="19">
        <v>0</v>
      </c>
      <c r="AU1055" s="19"/>
      <c r="AV1055" s="19"/>
      <c r="AW1055" s="19"/>
      <c r="AX1055" s="19"/>
      <c r="AY1055" s="19"/>
      <c r="AZ1055" s="19"/>
      <c r="BA1055" s="19"/>
      <c r="BB1055" s="19"/>
      <c r="BC1055" s="19"/>
      <c r="BD1055" s="19"/>
      <c r="BE1055" s="19"/>
      <c r="BF1055" s="19"/>
    </row>
    <row r="1056" spans="1:58" s="25" customFormat="1" x14ac:dyDescent="0.35">
      <c r="A1056" s="18" t="s">
        <v>3521</v>
      </c>
      <c r="B1056" s="18" t="s">
        <v>441</v>
      </c>
      <c r="C1056" s="143" t="str">
        <f>IF(VLOOKUP(D1056,Table16[[#All],[Player]:[2024 Card Info]],7,FALSE)&lt;&gt;"",VLOOKUP(D1056,Table16[[#All],[Player]:[2024 Card Info]],7,FALSE),"")</f>
        <v>4-3-5</v>
      </c>
      <c r="D1056" s="19" t="s">
        <v>2076</v>
      </c>
      <c r="E1056" s="20">
        <v>34617</v>
      </c>
      <c r="F1056" s="19" t="s">
        <v>337</v>
      </c>
      <c r="G1056" s="19" t="s">
        <v>140</v>
      </c>
      <c r="H1056" s="26" t="s">
        <v>127</v>
      </c>
      <c r="I1056" s="26"/>
      <c r="J1056" s="18" t="s">
        <v>127</v>
      </c>
      <c r="K1056" s="18" t="s">
        <v>326</v>
      </c>
      <c r="L1056" s="18"/>
      <c r="M1056" s="19"/>
      <c r="N1056" s="19" t="s">
        <v>122</v>
      </c>
      <c r="O1056" s="19" t="s">
        <v>308</v>
      </c>
      <c r="P1056" s="19" t="s">
        <v>79</v>
      </c>
      <c r="Q1056" s="19" t="s">
        <v>122</v>
      </c>
      <c r="R1056" s="19" t="s">
        <v>135</v>
      </c>
      <c r="S1056" s="19"/>
      <c r="T1056" s="19" t="s">
        <v>122</v>
      </c>
      <c r="U1056" s="19" t="s">
        <v>135</v>
      </c>
      <c r="V1056" s="19">
        <v>0</v>
      </c>
      <c r="W1056" s="19">
        <v>0</v>
      </c>
      <c r="X1056" s="19">
        <v>0</v>
      </c>
      <c r="Y1056" s="19">
        <v>0</v>
      </c>
      <c r="Z1056" s="19"/>
      <c r="AA1056" s="19"/>
      <c r="AB1056" s="19"/>
      <c r="AC1056" s="19">
        <v>0</v>
      </c>
      <c r="AD1056" s="19">
        <v>0</v>
      </c>
      <c r="AE1056" s="19">
        <v>0</v>
      </c>
      <c r="AF1056" s="19"/>
      <c r="AG1056" s="19"/>
      <c r="AH1056" s="19"/>
      <c r="AI1056" s="19"/>
      <c r="AJ1056" s="19"/>
      <c r="AK1056" s="19"/>
      <c r="AL1056" s="19">
        <v>0</v>
      </c>
      <c r="AM1056" s="19">
        <v>0</v>
      </c>
      <c r="AN1056" s="19">
        <v>0</v>
      </c>
      <c r="AO1056" s="19">
        <v>0</v>
      </c>
      <c r="AP1056" s="19">
        <v>0</v>
      </c>
      <c r="AQ1056" s="19">
        <v>0</v>
      </c>
      <c r="AR1056" s="19">
        <v>0</v>
      </c>
      <c r="AS1056" s="19">
        <v>0</v>
      </c>
      <c r="AT1056" s="19">
        <v>0</v>
      </c>
      <c r="AU1056" s="19"/>
      <c r="AV1056" s="19"/>
      <c r="AW1056" s="19"/>
      <c r="AX1056" s="19"/>
      <c r="AY1056" s="19"/>
      <c r="AZ1056" s="19"/>
      <c r="BA1056" s="19"/>
      <c r="BB1056" s="19"/>
      <c r="BC1056" s="19"/>
      <c r="BD1056" s="19"/>
      <c r="BE1056" s="19"/>
      <c r="BF1056" s="19"/>
    </row>
    <row r="1057" spans="1:73" ht="12.75" customHeight="1" x14ac:dyDescent="0.35">
      <c r="A1057" s="18" t="s">
        <v>3521</v>
      </c>
      <c r="B1057" s="18" t="s">
        <v>403</v>
      </c>
      <c r="C1057" s="143" t="str">
        <f>IF(VLOOKUP(D1057,Table16[[#All],[Player]:[2024 Card Info]],7,FALSE)&lt;&gt;"",VLOOKUP(D1057,Table16[[#All],[Player]:[2024 Card Info]],7,FALSE),"")</f>
        <v>4-3-3</v>
      </c>
      <c r="D1057" s="22" t="s">
        <v>2077</v>
      </c>
      <c r="E1057" s="23">
        <v>36745</v>
      </c>
      <c r="F1057" s="24" t="s">
        <v>84</v>
      </c>
      <c r="G1057" s="22" t="s">
        <v>295</v>
      </c>
      <c r="H1057" s="26" t="s">
        <v>132</v>
      </c>
      <c r="I1057" s="26"/>
      <c r="J1057" s="18" t="s">
        <v>132</v>
      </c>
      <c r="K1057" s="18" t="s">
        <v>85</v>
      </c>
      <c r="L1057" s="18"/>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5"/>
      <c r="AX1057" s="25"/>
      <c r="AY1057" s="25"/>
      <c r="AZ1057" s="25"/>
      <c r="BA1057" s="25"/>
      <c r="BB1057" s="25"/>
      <c r="BC1057" s="25"/>
      <c r="BD1057" s="25"/>
      <c r="BE1057" s="25"/>
      <c r="BF1057" s="25"/>
    </row>
    <row r="1058" spans="1:73" s="25" customFormat="1" x14ac:dyDescent="0.35">
      <c r="A1058" s="18" t="s">
        <v>3544</v>
      </c>
      <c r="B1058" s="18" t="s">
        <v>860</v>
      </c>
      <c r="C1058" s="143" t="str">
        <f>IF(VLOOKUP(D1058,Table16[[#All],[Player]:[2024 Card Info]],7,FALSE)&lt;&gt;"",VLOOKUP(D1058,Table16[[#All],[Player]:[2024 Card Info]],7,FALSE),"")</f>
        <v>4-3-3</v>
      </c>
      <c r="D1058" s="19" t="s">
        <v>2830</v>
      </c>
      <c r="E1058" s="20">
        <v>35685</v>
      </c>
      <c r="F1058" s="26" t="s">
        <v>130</v>
      </c>
      <c r="G1058" s="30"/>
      <c r="H1058" s="26" t="s">
        <v>415</v>
      </c>
      <c r="I1058" s="26"/>
      <c r="J1058" s="18" t="s">
        <v>561</v>
      </c>
      <c r="K1058" s="18" t="s">
        <v>195</v>
      </c>
      <c r="L1058" s="18"/>
      <c r="M1058" s="19"/>
      <c r="N1058" s="19" t="s">
        <v>2266</v>
      </c>
      <c r="O1058" s="19" t="s">
        <v>195</v>
      </c>
      <c r="P1058" s="30"/>
      <c r="Q1058" s="19"/>
      <c r="R1058" s="19"/>
      <c r="S1058" s="30"/>
      <c r="T1058" s="19"/>
      <c r="U1058" s="19"/>
      <c r="V1058" s="30"/>
      <c r="W1058" s="19"/>
      <c r="X1058" s="19"/>
      <c r="Y1058" s="30"/>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row>
    <row r="1059" spans="1:73" ht="12.75" customHeight="1" x14ac:dyDescent="0.35">
      <c r="A1059" s="18" t="s">
        <v>3521</v>
      </c>
      <c r="B1059" s="18" t="s">
        <v>86</v>
      </c>
      <c r="C1059" s="143" t="str">
        <f>IF(VLOOKUP(D1059,Table16[[#All],[Player]:[2024 Card Info]],7,FALSE)&lt;&gt;"",VLOOKUP(D1059,Table16[[#All],[Player]:[2024 Card Info]],7,FALSE),"")</f>
        <v>4-3-3</v>
      </c>
      <c r="D1059" s="22" t="s">
        <v>2078</v>
      </c>
      <c r="E1059" s="23">
        <v>35121</v>
      </c>
      <c r="F1059" s="24" t="s">
        <v>114</v>
      </c>
      <c r="G1059" s="22" t="s">
        <v>137</v>
      </c>
      <c r="H1059" s="26" t="s">
        <v>132</v>
      </c>
      <c r="I1059" s="26"/>
      <c r="J1059" s="18" t="s">
        <v>132</v>
      </c>
      <c r="K1059" s="18" t="s">
        <v>109</v>
      </c>
      <c r="L1059" s="18"/>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row>
    <row r="1060" spans="1:73" s="25" customFormat="1" x14ac:dyDescent="0.35">
      <c r="A1060" s="18"/>
      <c r="B1060" s="18"/>
      <c r="C1060" s="143"/>
      <c r="D1060" s="19"/>
      <c r="E1060" s="20"/>
      <c r="F1060" s="26"/>
      <c r="G1060" s="30"/>
      <c r="H1060" s="26"/>
      <c r="I1060" s="26"/>
      <c r="J1060" s="18"/>
      <c r="K1060" s="18"/>
      <c r="L1060" s="18"/>
      <c r="M1060" s="19"/>
      <c r="N1060" s="19"/>
      <c r="O1060" s="19"/>
      <c r="P1060" s="30"/>
      <c r="Q1060" s="19"/>
      <c r="R1060" s="19"/>
      <c r="S1060" s="30"/>
      <c r="T1060" s="19"/>
      <c r="U1060" s="19"/>
      <c r="V1060" s="30"/>
      <c r="W1060" s="19"/>
      <c r="X1060" s="19"/>
      <c r="Y1060" s="30"/>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row>
    <row r="1061" spans="1:73" x14ac:dyDescent="0.35">
      <c r="A1061" s="18" t="s">
        <v>153</v>
      </c>
      <c r="B1061" s="18" t="s">
        <v>193</v>
      </c>
      <c r="C1061" s="143" t="str">
        <f>IF(VLOOKUP(D1061,Table16[[#All],[Player]:[2024 Card Info]],7,FALSE)&lt;&gt;"",VLOOKUP(D1061,Table16[[#All],[Player]:[2024 Card Info]],7,FALSE),"")</f>
        <v>4 4-5-2</v>
      </c>
      <c r="D1061" s="22" t="s">
        <v>2079</v>
      </c>
      <c r="E1061" s="23">
        <v>36634</v>
      </c>
      <c r="F1061" s="24" t="s">
        <v>83</v>
      </c>
      <c r="G1061" s="22" t="s">
        <v>84</v>
      </c>
      <c r="H1061" s="26" t="s">
        <v>156</v>
      </c>
      <c r="I1061" s="26" t="s">
        <v>161</v>
      </c>
      <c r="J1061" s="18" t="s">
        <v>156</v>
      </c>
      <c r="K1061" s="18" t="s">
        <v>195</v>
      </c>
      <c r="L1061" s="18" t="s">
        <v>1986</v>
      </c>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row>
    <row r="1062" spans="1:73" x14ac:dyDescent="0.35">
      <c r="A1062" s="19" t="s">
        <v>1113</v>
      </c>
      <c r="B1062" s="19" t="s">
        <v>3525</v>
      </c>
      <c r="C1062" s="144" t="str">
        <f>IF(VLOOKUP(D1062,Table16[[#All],[Player]:[2024 Card Info]],7,FALSE)&lt;&gt;"",VLOOKUP(D1062,Table16[[#All],[Player]:[2024 Card Info]],7,FALSE),"")</f>
        <v>0-0 4-3-0</v>
      </c>
      <c r="D1062" s="19" t="s">
        <v>2083</v>
      </c>
      <c r="E1062" s="27">
        <v>34650</v>
      </c>
      <c r="F1062" s="28" t="s">
        <v>114</v>
      </c>
      <c r="G1062" s="30" t="s">
        <v>88</v>
      </c>
      <c r="H1062" s="26" t="s">
        <v>2082</v>
      </c>
      <c r="I1062" s="26" t="s">
        <v>2084</v>
      </c>
    </row>
    <row r="1063" spans="1:73" x14ac:dyDescent="0.35">
      <c r="A1063" t="s">
        <v>153</v>
      </c>
      <c r="B1063" t="s">
        <v>452</v>
      </c>
      <c r="C1063" s="143" t="str">
        <f>IF(VLOOKUP(D1063,Table16[[#All],[Player]:[2024 Card Info]],7,FALSE)&lt;&gt;"",VLOOKUP(D1063,Table16[[#All],[Player]:[2024 Card Info]],7,FALSE),"")</f>
        <v>4  3-3-0</v>
      </c>
      <c r="D1063" t="s">
        <v>3757</v>
      </c>
      <c r="E1063" s="40">
        <v>34034</v>
      </c>
      <c r="F1063" t="s">
        <v>443</v>
      </c>
      <c r="H1063" t="str">
        <f>IF(ISBLANK(VLOOKUP(TRIM(D1063),ALL_SOMIFA!$A$1:$V$2737,8,FALSE)),"",IF(ISERROR(VLOOKUP(TRIM(D1063),ALL_SOMIFA!$A$1:$V$2737,8,FALSE))," ",VLOOKUP(TRIM(D1063),ALL_SOMIFA!$A$1:$V$2737,8,FALSE)))</f>
        <v/>
      </c>
      <c r="I1063" t="str">
        <f>IF(ISBLANK(VLOOKUP(TRIM(D1063),ALL_SOMIFA!$A$1:$V$2737,9,FALSE)),"",IF(ISERROR(VLOOKUP(TRIM(D1063),ALL_SOMIFA!$A$1:$V$2737,9,FALSE))," ",VLOOKUP(TRIM(D1063),ALL_SOMIFA!$A$1:$V$2737,9,FALSE)))</f>
        <v/>
      </c>
      <c r="J1063" t="str">
        <f>IF(ISBLANK(VLOOKUP(TRIM(D1063),ALL_SOMIFA!$A$1:$V$2737,10,FALSE)),"",IF(ISERROR(VLOOKUP(TRIM(D1063),ALL_SOMIFA!$A$1:$V$2737,10,FALSE))," ",VLOOKUP(TRIM(D1063),ALL_SOMIFA!$A$1:$V$2737,10,FALSE)))</f>
        <v/>
      </c>
      <c r="K1063" t="str">
        <f>IF(ISBLANK(VLOOKUP(TRIM(D1063),ALL_SOMIFA!$A$1:$V$2737,11,FALSE)),"",IF(ISERROR(VLOOKUP(TRIM(D1063),ALL_SOMIFA!$A$1:$V$2737,11,FALSE))," ",VLOOKUP(TRIM(D1063),ALL_SOMIFA!$A$1:$V$2737,11,FALSE)))</f>
        <v/>
      </c>
      <c r="L1063" t="str">
        <f>IF(ISBLANK(VLOOKUP(TRIM(D1063),ALL_SOMIFA!$A$1:$V$2737,12,FALSE)),"",IF(ISERROR(VLOOKUP(TRIM(D1063),ALL_SOMIFA!$A$1:$V$2737,12,FALSE))," ",VLOOKUP(TRIM(D1063),ALL_SOMIFA!$A$1:$V$2737,12,FALSE)))</f>
        <v/>
      </c>
      <c r="M1063" t="str">
        <f>IF(ISBLANK(VLOOKUP(TRIM(D1063),ALL_SOMIFA!$A$1:$V$2737,13,FALSE)),"",IF(ISERROR(VLOOKUP(TRIM(D1063),ALL_SOMIFA!$A$1:$V$2737,13,FALSE))," ",VLOOKUP(TRIM(D1063),ALL_SOMIFA!$A$1:$V$2737,13,FALSE)))</f>
        <v/>
      </c>
      <c r="N1063" t="str">
        <f>IF(ISBLANK(VLOOKUP(TRIM(D1063),ALL_SOMIFA!$A$1:$V$2737,14,FALSE)),"",IF(ISERROR(VLOOKUP(TRIM(D1063),ALL_SOMIFA!$A$1:$V$2737,14,FALSE))," ",VLOOKUP(TRIM(D1063),ALL_SOMIFA!$A$1:$V$2737,14,FALSE)))</f>
        <v/>
      </c>
      <c r="O1063" t="str">
        <f>IF(ISBLANK(VLOOKUP(TRIM(D1063),ALL_SOMIFA!$A$1:$V$2737,15,FALSE)),"",IF(ISERROR(VLOOKUP(TRIM(D1063),ALL_SOMIFA!$A$1:$V$2737,15,FALSE))," ",VLOOKUP(TRIM(D1063),ALL_SOMIFA!$A$1:$V$2737,15,FALSE)))</f>
        <v/>
      </c>
      <c r="P1063" t="str">
        <f>IF(ISBLANK(VLOOKUP(TRIM(D1063),ALL_SOMIFA!$A$1:$V$2737,16,FALSE)),"",IF(ISERROR(VLOOKUP(TRIM(D1063),ALL_SOMIFA!$A$1:$V$2737,16,FALSE))," ",VLOOKUP(TRIM(D1063),ALL_SOMIFA!$A$1:$V$2737,16,FALSE)))</f>
        <v/>
      </c>
      <c r="Q1063" t="str">
        <f>IF(ISBLANK(VLOOKUP(TRIM(D1063),ALL_SOMIFA!$A$1:$V$2737,17,FALSE)),"",IF(ISERROR(VLOOKUP(TRIM(D1063),ALL_SOMIFA!$A$1:$V$2737,17,FALSE))," ",VLOOKUP(TRIM(D1063),ALL_SOMIFA!$A$1:$V$2737,17,FALSE)))</f>
        <v>BB/TE</v>
      </c>
      <c r="R1063" t="str">
        <f>IF(ISBLANK(VLOOKUP(TRIM(D1063),ALL_SOMIFA!$A$1:$V$2737,18,FALSE)),"",IF(ISERROR(VLOOKUP(TRIM(D1063),ALL_SOMIFA!$A$1:$V$2737,18,FALSE))," ",VLOOKUP(TRIM(D1063),ALL_SOMIFA!$A$1:$V$2737,18,FALSE)))</f>
        <v>DEN</v>
      </c>
      <c r="S1063" t="str">
        <f>IF(ISBLANK(VLOOKUP(TRIM(D1063),ALL_SOMIFA!$A$1:$V$2737,19,FALSE)),"",IF(ISERROR(VLOOKUP(TRIM(D1063),ALL_SOMIFA!$A$1:$V$2737,19,FALSE))," ",VLOOKUP(TRIM(D1063),ALL_SOMIFA!$A$1:$V$2737,19,FALSE)))</f>
        <v>0-2/4</v>
      </c>
      <c r="T1063" t="str">
        <f>IF(ISBLANK(VLOOKUP(TRIM(D1063),ALL_SOMIFA!$A$1:$V$2737,20,FALSE)),"",IF(ISERROR(VLOOKUP(TRIM(D1063),ALL_SOMIFA!$A$1:$V$2737,20,FALSE))," ",VLOOKUP(TRIM(D1063),ALL_SOMIFA!$A$1:$V$2737,20,FALSE)))</f>
        <v>TE/BB</v>
      </c>
      <c r="U1063" t="str">
        <f>IF(ISBLANK(VLOOKUP(TRIM(D1063),ALL_SOMIFA!$A$1:$V$2737,21,FALSE)),"",IF(ISERROR(VLOOKUP(TRIM(D1063),ALL_SOMIFA!$A$1:$V$2737,21,FALSE))," ",VLOOKUP(TRIM(D1063),ALL_SOMIFA!$A$1:$V$2737,21,FALSE)))</f>
        <v>PIT</v>
      </c>
      <c r="V1063" t="str">
        <f>IF(ISBLANK(VLOOKUP(TRIM(D1063),ALL_SOMIFA!$A$1:$V$2737,22,FALSE)),"",IF(ISERROR(VLOOKUP(TRIM(D1063),ALL_SOMIFA!$A$1:$V$2737,22,FALSE))," ",VLOOKUP(TRIM(D1063),ALL_SOMIFA!$A$1:$V$2737,22,FALSE)))</f>
        <v>4/0-0</v>
      </c>
    </row>
    <row r="1064" spans="1:73" ht="12.75" customHeight="1" x14ac:dyDescent="0.35">
      <c r="A1064" s="18" t="s">
        <v>169</v>
      </c>
      <c r="B1064" s="18"/>
      <c r="C1064" s="143"/>
      <c r="D1064" s="26" t="s">
        <v>2085</v>
      </c>
      <c r="E1064" s="27">
        <v>35823</v>
      </c>
      <c r="F1064" s="26" t="s">
        <v>359</v>
      </c>
      <c r="G1064" s="26" t="s">
        <v>458</v>
      </c>
      <c r="H1064" t="s">
        <v>147</v>
      </c>
      <c r="I1064" t="s">
        <v>969</v>
      </c>
      <c r="J1064" s="18" t="s">
        <v>153</v>
      </c>
      <c r="K1064" s="18" t="s">
        <v>151</v>
      </c>
      <c r="L1064" s="18" t="s">
        <v>154</v>
      </c>
      <c r="M1064" s="26" t="s">
        <v>161</v>
      </c>
      <c r="N1064" s="27"/>
      <c r="O1064" s="27"/>
      <c r="P1064" s="27"/>
      <c r="Q1064" s="27"/>
      <c r="R1064" s="29"/>
      <c r="S1064" s="25"/>
      <c r="T1064" s="25"/>
      <c r="U1064" s="25"/>
      <c r="V1064" s="25"/>
      <c r="W1064" s="25"/>
      <c r="X1064" s="25"/>
      <c r="Y1064" s="25"/>
      <c r="Z1064" s="25"/>
      <c r="AA1064" s="25"/>
      <c r="AB1064" s="25"/>
      <c r="AC1064" s="25"/>
      <c r="AD1064" s="25"/>
      <c r="AE1064" s="25"/>
      <c r="AF1064" s="25"/>
      <c r="AG1064" s="25"/>
      <c r="AH1064" s="25"/>
      <c r="AI1064" s="25"/>
      <c r="AJ1064" s="25"/>
      <c r="AK1064" s="25"/>
      <c r="AL1064" s="25"/>
      <c r="AM1064" s="25"/>
      <c r="AN1064" s="25"/>
      <c r="AO1064" s="25"/>
      <c r="AP1064" s="25"/>
      <c r="AQ1064" s="25"/>
      <c r="AR1064" s="25"/>
      <c r="AS1064" s="25"/>
      <c r="AT1064" s="25"/>
      <c r="AU1064" s="25"/>
      <c r="AV1064" s="25"/>
      <c r="AW1064" s="25"/>
      <c r="AX1064" s="25"/>
      <c r="AY1064" s="25"/>
      <c r="AZ1064" s="25"/>
      <c r="BA1064" s="25"/>
      <c r="BB1064" s="25"/>
      <c r="BC1064" s="25"/>
      <c r="BD1064" s="25"/>
      <c r="BE1064" s="25"/>
      <c r="BF1064" s="25"/>
    </row>
    <row r="1065" spans="1:73" x14ac:dyDescent="0.35">
      <c r="A1065" s="18"/>
      <c r="B1065" s="18"/>
      <c r="C1065" s="143"/>
      <c r="D1065" s="19"/>
      <c r="E1065" s="20"/>
      <c r="F1065" s="19"/>
      <c r="G1065" s="19"/>
      <c r="H1065" t="s">
        <v>4284</v>
      </c>
      <c r="I1065" t="s">
        <v>4284</v>
      </c>
      <c r="J1065" s="18"/>
      <c r="K1065" s="18"/>
      <c r="L1065" s="18"/>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row>
    <row r="1066" spans="1:73" x14ac:dyDescent="0.35">
      <c r="A1066" s="18" t="s">
        <v>211</v>
      </c>
      <c r="B1066" s="18" t="s">
        <v>116</v>
      </c>
      <c r="C1066" s="143" t="str">
        <f>IF(VLOOKUP(D1066,Table16[[#All],[Player]:[2024 Card Info]],7,FALSE)&lt;&gt;"",VLOOKUP(D1066,Table16[[#All],[Player]:[2024 Card Info]],7,FALSE),"")</f>
        <v>6-7</v>
      </c>
      <c r="D1066" s="26" t="s">
        <v>2086</v>
      </c>
      <c r="E1066" s="20">
        <v>36808</v>
      </c>
      <c r="F1066" s="26" t="s">
        <v>1585</v>
      </c>
      <c r="G1066" s="26" t="s">
        <v>1147</v>
      </c>
      <c r="H1066" s="26" t="s">
        <v>211</v>
      </c>
      <c r="I1066" s="26" t="s">
        <v>207</v>
      </c>
      <c r="J1066" s="18" t="s">
        <v>234</v>
      </c>
      <c r="K1066" s="18" t="s">
        <v>103</v>
      </c>
      <c r="L1066" s="18" t="s">
        <v>2087</v>
      </c>
      <c r="M1066" s="19" t="s">
        <v>181</v>
      </c>
      <c r="N1066" s="27"/>
      <c r="O1066" s="27"/>
      <c r="P1066" s="27"/>
      <c r="Q1066" s="29"/>
      <c r="R1066" s="25"/>
      <c r="S1066" s="25"/>
      <c r="T1066" s="25"/>
      <c r="U1066" s="25"/>
      <c r="V1066" s="25"/>
      <c r="W1066" s="25"/>
      <c r="X1066" s="25"/>
      <c r="Y1066" s="25"/>
      <c r="Z1066" s="25"/>
      <c r="AA1066" s="25"/>
      <c r="AB1066" s="25"/>
      <c r="AC1066" s="25"/>
      <c r="AD1066" s="25"/>
      <c r="AE1066" s="25"/>
      <c r="AF1066" s="25"/>
      <c r="AG1066" s="25"/>
      <c r="AH1066" s="25"/>
      <c r="AI1066" s="25"/>
      <c r="AJ1066" s="25"/>
      <c r="AK1066" s="25"/>
      <c r="AL1066" s="25"/>
      <c r="AM1066" s="25"/>
      <c r="AN1066" s="25"/>
      <c r="AO1066" s="25"/>
      <c r="AP1066" s="25"/>
      <c r="AQ1066" s="25"/>
      <c r="AR1066" s="25"/>
      <c r="AS1066" s="25"/>
      <c r="AT1066" s="25"/>
      <c r="AU1066" s="25"/>
      <c r="AV1066" s="25"/>
      <c r="AW1066" s="25"/>
      <c r="AX1066" s="25"/>
      <c r="AY1066" s="25"/>
      <c r="AZ1066" s="25"/>
      <c r="BA1066" s="25"/>
      <c r="BB1066" s="25"/>
      <c r="BC1066" s="25"/>
      <c r="BD1066" s="25"/>
      <c r="BE1066" s="25"/>
      <c r="BF1066" s="25"/>
    </row>
    <row r="1067" spans="1:73" ht="12.75" customHeight="1" x14ac:dyDescent="0.35">
      <c r="A1067" s="18" t="s">
        <v>205</v>
      </c>
      <c r="B1067" s="18" t="s">
        <v>116</v>
      </c>
      <c r="C1067" s="143" t="str">
        <f>IF(VLOOKUP(D1067,Table16[[#All],[Player]:[2024 Card Info]],7,FALSE)&lt;&gt;"",VLOOKUP(D1067,Table16[[#All],[Player]:[2024 Card Info]],7,FALSE),"")</f>
        <v>5-7</v>
      </c>
      <c r="D1067" s="19" t="s">
        <v>2088</v>
      </c>
      <c r="E1067" s="20">
        <v>34204</v>
      </c>
      <c r="F1067" s="19" t="s">
        <v>2089</v>
      </c>
      <c r="G1067" s="19" t="s">
        <v>714</v>
      </c>
      <c r="H1067" s="26" t="s">
        <v>205</v>
      </c>
      <c r="I1067" s="26" t="s">
        <v>181</v>
      </c>
      <c r="J1067" s="18" t="s">
        <v>205</v>
      </c>
      <c r="K1067" s="18" t="s">
        <v>103</v>
      </c>
      <c r="L1067" s="18" t="s">
        <v>181</v>
      </c>
      <c r="M1067" s="19" t="s">
        <v>236</v>
      </c>
      <c r="N1067" s="19" t="s">
        <v>205</v>
      </c>
      <c r="O1067" s="19" t="s">
        <v>103</v>
      </c>
      <c r="P1067" s="19" t="s">
        <v>445</v>
      </c>
      <c r="Q1067" s="19" t="s">
        <v>205</v>
      </c>
      <c r="R1067" s="19" t="s">
        <v>103</v>
      </c>
      <c r="S1067" s="19" t="s">
        <v>201</v>
      </c>
      <c r="T1067" s="19" t="s">
        <v>434</v>
      </c>
      <c r="U1067" s="19" t="s">
        <v>103</v>
      </c>
      <c r="V1067" s="19" t="s">
        <v>236</v>
      </c>
      <c r="W1067" s="19" t="s">
        <v>205</v>
      </c>
      <c r="X1067" s="19" t="s">
        <v>103</v>
      </c>
      <c r="Y1067" s="19" t="s">
        <v>477</v>
      </c>
      <c r="Z1067" s="19" t="s">
        <v>205</v>
      </c>
      <c r="AA1067" s="19" t="s">
        <v>103</v>
      </c>
      <c r="AB1067" s="19" t="s">
        <v>181</v>
      </c>
      <c r="AC1067" s="19">
        <v>0</v>
      </c>
      <c r="AD1067" s="19">
        <v>0</v>
      </c>
      <c r="AE1067" s="19">
        <v>0</v>
      </c>
      <c r="AF1067" s="19">
        <v>0</v>
      </c>
      <c r="AG1067" s="19">
        <v>0</v>
      </c>
      <c r="AH1067" s="19">
        <v>0</v>
      </c>
      <c r="AI1067" s="19">
        <v>0</v>
      </c>
      <c r="AJ1067" s="19">
        <v>0</v>
      </c>
      <c r="AK1067" s="19">
        <v>0</v>
      </c>
      <c r="AL1067" s="19">
        <v>0</v>
      </c>
      <c r="AM1067" s="19">
        <v>0</v>
      </c>
      <c r="AN1067" s="19">
        <v>0</v>
      </c>
      <c r="AO1067" s="19">
        <v>0</v>
      </c>
      <c r="AP1067" s="19">
        <v>0</v>
      </c>
      <c r="AQ1067" s="19">
        <v>0</v>
      </c>
      <c r="AR1067" s="19">
        <v>0</v>
      </c>
      <c r="AS1067" s="19">
        <v>0</v>
      </c>
      <c r="AT1067" s="19">
        <v>0</v>
      </c>
      <c r="AU1067" s="19"/>
      <c r="AV1067" s="19"/>
      <c r="AW1067" s="19"/>
      <c r="AX1067" s="19"/>
      <c r="AY1067" s="19"/>
      <c r="AZ1067" s="19"/>
      <c r="BA1067" s="19"/>
      <c r="BB1067" s="19"/>
      <c r="BC1067" s="19"/>
      <c r="BD1067" s="19"/>
      <c r="BE1067" s="19"/>
      <c r="BF1067" s="19"/>
    </row>
    <row r="1068" spans="1:73" s="25" customFormat="1" ht="12.75" customHeight="1" x14ac:dyDescent="0.35">
      <c r="A1068" s="18" t="s">
        <v>177</v>
      </c>
      <c r="B1068" s="18" t="s">
        <v>318</v>
      </c>
      <c r="C1068" s="143" t="str">
        <f>IF(VLOOKUP(D1068,Table16[[#All],[Player]:[2024 Card Info]],7,FALSE)&lt;&gt;"",VLOOKUP(D1068,Table16[[#All],[Player]:[2024 Card Info]],7,FALSE),"")</f>
        <v>5-4</v>
      </c>
      <c r="D1068" s="19" t="s">
        <v>2091</v>
      </c>
      <c r="E1068" s="20">
        <v>33857</v>
      </c>
      <c r="F1068" s="19" t="s">
        <v>344</v>
      </c>
      <c r="G1068" s="19" t="s">
        <v>2092</v>
      </c>
      <c r="H1068" s="26" t="s">
        <v>198</v>
      </c>
      <c r="I1068" s="26" t="s">
        <v>216</v>
      </c>
      <c r="J1068" s="18" t="s">
        <v>177</v>
      </c>
      <c r="K1068" s="18" t="s">
        <v>252</v>
      </c>
      <c r="L1068" s="18" t="s">
        <v>178</v>
      </c>
      <c r="M1068" s="19" t="s">
        <v>231</v>
      </c>
      <c r="N1068" s="19" t="s">
        <v>169</v>
      </c>
      <c r="O1068" s="19"/>
      <c r="P1068" s="19"/>
      <c r="Q1068" s="19"/>
      <c r="R1068" s="19"/>
      <c r="S1068" s="19"/>
      <c r="T1068" s="19"/>
      <c r="U1068" s="19"/>
      <c r="V1068" s="19"/>
      <c r="W1068" s="19"/>
      <c r="X1068" s="19"/>
      <c r="Y1068" s="19"/>
      <c r="Z1068" s="19" t="s">
        <v>184</v>
      </c>
      <c r="AA1068" s="19" t="s">
        <v>109</v>
      </c>
      <c r="AB1068" s="19" t="s">
        <v>231</v>
      </c>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row>
    <row r="1069" spans="1:73" x14ac:dyDescent="0.35">
      <c r="A1069" t="s">
        <v>461</v>
      </c>
      <c r="B1069" t="s">
        <v>143</v>
      </c>
      <c r="C1069" s="143" t="str">
        <f>IF(VLOOKUP(D1069,Table16[[#All],[Player]:[2024 Card Info]],7,FALSE)&lt;&gt;"",VLOOKUP(D1069,Table16[[#All],[Player]:[2024 Card Info]],7,FALSE),"")</f>
        <v>4-2</v>
      </c>
      <c r="D1069" t="s">
        <v>3260</v>
      </c>
      <c r="E1069" s="40">
        <v>36250</v>
      </c>
      <c r="F1069" t="s">
        <v>3949</v>
      </c>
      <c r="G1069" s="102" t="s">
        <v>5154</v>
      </c>
      <c r="H1069" t="str">
        <f>IF(ISBLANK(VLOOKUP(TRIM(D1069),ALL_SOMIFA!$A$1:$V$2737,8,FALSE)),"",IF(ISERROR(VLOOKUP(TRIM(D1069),ALL_SOMIFA!$A$1:$V$2737,8,FALSE))," ",VLOOKUP(TRIM(D1069),ALL_SOMIFA!$A$1:$V$2737,8,FALSE)))</f>
        <v>G</v>
      </c>
      <c r="I1069" t="str">
        <f>IF(ISBLANK(VLOOKUP(TRIM(D1069),ALL_SOMIFA!$A$1:$V$2737,9,FALSE)),"",IF(ISERROR(VLOOKUP(TRIM(D1069),ALL_SOMIFA!$A$1:$V$2737,9,FALSE))," ",VLOOKUP(TRIM(D1069),ALL_SOMIFA!$A$1:$V$2737,9,FALSE)))</f>
        <v>DAL</v>
      </c>
      <c r="J1069" t="str">
        <f>IF(ISBLANK(VLOOKUP(TRIM(D1069),ALL_SOMIFA!$A$1:$V$2737,10,FALSE)),"",IF(ISERROR(VLOOKUP(TRIM(D1069),ALL_SOMIFA!$A$1:$V$2737,10,FALSE))," ",VLOOKUP(TRIM(D1069),ALL_SOMIFA!$A$1:$V$2737,10,FALSE)))</f>
        <v>0-0</v>
      </c>
      <c r="K1069" t="str">
        <f>IF(ISBLANK(VLOOKUP(TRIM(D1069),ALL_SOMIFA!$A$1:$V$2737,11,FALSE)),"",IF(ISERROR(VLOOKUP(TRIM(D1069),ALL_SOMIFA!$A$1:$V$2737,11,FALSE))," ",VLOOKUP(TRIM(D1069),ALL_SOMIFA!$A$1:$V$2737,11,FALSE)))</f>
        <v/>
      </c>
      <c r="L1069" t="str">
        <f>IF(ISBLANK(VLOOKUP(TRIM(D1069),ALL_SOMIFA!$A$1:$V$2737,12,FALSE)),"",IF(ISERROR(VLOOKUP(TRIM(D1069),ALL_SOMIFA!$A$1:$V$2737,12,FALSE))," ",VLOOKUP(TRIM(D1069),ALL_SOMIFA!$A$1:$V$2737,12,FALSE)))</f>
        <v/>
      </c>
      <c r="M1069" t="str">
        <f>IF(ISBLANK(VLOOKUP(TRIM(D1069),ALL_SOMIFA!$A$1:$V$2737,13,FALSE)),"",IF(ISERROR(VLOOKUP(TRIM(D1069),ALL_SOMIFA!$A$1:$V$2737,13,FALSE))," ",VLOOKUP(TRIM(D1069),ALL_SOMIFA!$A$1:$V$2737,13,FALSE)))</f>
        <v/>
      </c>
      <c r="N1069" t="str">
        <f>IF(ISBLANK(VLOOKUP(TRIM(D1069),ALL_SOMIFA!$A$1:$V$2737,14,FALSE)),"",IF(ISERROR(VLOOKUP(TRIM(D1069),ALL_SOMIFA!$A$1:$V$2737,14,FALSE))," ",VLOOKUP(TRIM(D1069),ALL_SOMIFA!$A$1:$V$2737,14,FALSE)))</f>
        <v/>
      </c>
      <c r="O1069" t="str">
        <f>IF(ISBLANK(VLOOKUP(TRIM(D1069),ALL_SOMIFA!$A$1:$V$2737,15,FALSE)),"",IF(ISERROR(VLOOKUP(TRIM(D1069),ALL_SOMIFA!$A$1:$V$2737,15,FALSE))," ",VLOOKUP(TRIM(D1069),ALL_SOMIFA!$A$1:$V$2737,15,FALSE)))</f>
        <v/>
      </c>
      <c r="P1069" t="str">
        <f>IF(ISBLANK(VLOOKUP(TRIM(D1069),ALL_SOMIFA!$A$1:$V$2737,16,FALSE)),"",IF(ISERROR(VLOOKUP(TRIM(D1069),ALL_SOMIFA!$A$1:$V$2737,16,FALSE))," ",VLOOKUP(TRIM(D1069),ALL_SOMIFA!$A$1:$V$2737,16,FALSE)))</f>
        <v/>
      </c>
      <c r="Q1069" t="str">
        <f>IF(ISBLANK(VLOOKUP(TRIM(D1069),ALL_SOMIFA!$A$1:$V$2737,17,FALSE)),"",IF(ISERROR(VLOOKUP(TRIM(D1069),ALL_SOMIFA!$A$1:$V$2737,17,FALSE))," ",VLOOKUP(TRIM(D1069),ALL_SOMIFA!$A$1:$V$2737,17,FALSE)))</f>
        <v/>
      </c>
      <c r="R1069" t="str">
        <f>IF(ISBLANK(VLOOKUP(TRIM(D1069),ALL_SOMIFA!$A$1:$V$2737,18,FALSE)),"",IF(ISERROR(VLOOKUP(TRIM(D1069),ALL_SOMIFA!$A$1:$V$2737,18,FALSE))," ",VLOOKUP(TRIM(D1069),ALL_SOMIFA!$A$1:$V$2737,18,FALSE)))</f>
        <v/>
      </c>
      <c r="S1069" t="str">
        <f>IF(ISBLANK(VLOOKUP(TRIM(D1069),ALL_SOMIFA!$A$1:$V$2737,19,FALSE)),"",IF(ISERROR(VLOOKUP(TRIM(D1069),ALL_SOMIFA!$A$1:$V$2737,19,FALSE))," ",VLOOKUP(TRIM(D1069),ALL_SOMIFA!$A$1:$V$2737,19,FALSE)))</f>
        <v/>
      </c>
      <c r="T1069" t="str">
        <f>IF(ISBLANK(VLOOKUP(TRIM(D1069),ALL_SOMIFA!$A$1:$V$2737,20,FALSE)),"",IF(ISERROR(VLOOKUP(TRIM(D1069),ALL_SOMIFA!$A$1:$V$2737,20,FALSE))," ",VLOOKUP(TRIM(D1069),ALL_SOMIFA!$A$1:$V$2737,20,FALSE)))</f>
        <v/>
      </c>
      <c r="U1069" t="str">
        <f>IF(ISBLANK(VLOOKUP(TRIM(D1069),ALL_SOMIFA!$A$1:$V$2737,21,FALSE)),"",IF(ISERROR(VLOOKUP(TRIM(D1069),ALL_SOMIFA!$A$1:$V$2737,21,FALSE))," ",VLOOKUP(TRIM(D1069),ALL_SOMIFA!$A$1:$V$2737,21,FALSE)))</f>
        <v/>
      </c>
      <c r="V1069" t="str">
        <f>IF(ISBLANK(VLOOKUP(TRIM(D1069),ALL_SOMIFA!$A$1:$V$2737,22,FALSE)),"",IF(ISERROR(VLOOKUP(TRIM(D1069),ALL_SOMIFA!$A$1:$V$2737,22,FALSE))," ",VLOOKUP(TRIM(D1069),ALL_SOMIFA!$A$1:$V$2737,22,FALSE)))</f>
        <v/>
      </c>
    </row>
    <row r="1070" spans="1:73" ht="12.75" customHeight="1" x14ac:dyDescent="0.35">
      <c r="A1070" s="18" t="s">
        <v>198</v>
      </c>
      <c r="B1070" s="18" t="s">
        <v>3522</v>
      </c>
      <c r="C1070" s="143" t="str">
        <f>IF(VLOOKUP(D1070,Table16[[#All],[Player]:[2024 Card Info]],7,FALSE)&lt;&gt;"",VLOOKUP(D1070,Table16[[#All],[Player]:[2024 Card Info]],7,FALSE),"")</f>
        <v>4-2</v>
      </c>
      <c r="D1070" s="19" t="s">
        <v>2784</v>
      </c>
      <c r="E1070" s="20">
        <v>34209</v>
      </c>
      <c r="F1070" s="19" t="s">
        <v>1108</v>
      </c>
      <c r="G1070" s="19" t="s">
        <v>3515</v>
      </c>
      <c r="H1070" s="26" t="s">
        <v>578</v>
      </c>
      <c r="I1070" s="26" t="s">
        <v>201</v>
      </c>
      <c r="J1070" s="18" t="s">
        <v>198</v>
      </c>
      <c r="K1070" s="18" t="s">
        <v>341</v>
      </c>
      <c r="L1070" s="18" t="s">
        <v>178</v>
      </c>
      <c r="M1070" s="19" t="s">
        <v>440</v>
      </c>
      <c r="N1070" s="19" t="s">
        <v>198</v>
      </c>
      <c r="O1070" s="19" t="s">
        <v>403</v>
      </c>
      <c r="P1070" s="19" t="s">
        <v>734</v>
      </c>
      <c r="Q1070" s="19" t="s">
        <v>198</v>
      </c>
      <c r="R1070" s="19" t="s">
        <v>85</v>
      </c>
      <c r="S1070" s="19" t="s">
        <v>181</v>
      </c>
      <c r="T1070" s="19" t="s">
        <v>198</v>
      </c>
      <c r="U1070" s="19" t="s">
        <v>85</v>
      </c>
      <c r="V1070" s="19" t="s">
        <v>207</v>
      </c>
      <c r="W1070" s="19" t="s">
        <v>198</v>
      </c>
      <c r="X1070" s="19" t="s">
        <v>85</v>
      </c>
      <c r="Y1070" s="19" t="s">
        <v>440</v>
      </c>
      <c r="Z1070" s="19" t="s">
        <v>198</v>
      </c>
      <c r="AA1070" s="19" t="s">
        <v>85</v>
      </c>
      <c r="AB1070" s="19" t="s">
        <v>181</v>
      </c>
      <c r="AC1070" s="19" t="s">
        <v>2785</v>
      </c>
      <c r="AD1070" s="19" t="s">
        <v>85</v>
      </c>
      <c r="AE1070" s="19" t="s">
        <v>168</v>
      </c>
      <c r="AF1070" s="19" t="s">
        <v>2785</v>
      </c>
      <c r="AG1070" s="19" t="s">
        <v>85</v>
      </c>
      <c r="AH1070" s="19" t="s">
        <v>168</v>
      </c>
      <c r="AI1070" s="19">
        <v>0</v>
      </c>
      <c r="AJ1070" s="19">
        <v>0</v>
      </c>
      <c r="AK1070" s="19">
        <v>0</v>
      </c>
      <c r="AL1070" s="19">
        <v>0</v>
      </c>
      <c r="AM1070" s="19">
        <v>0</v>
      </c>
      <c r="AN1070" s="19">
        <v>0</v>
      </c>
      <c r="AO1070" s="19">
        <v>0</v>
      </c>
      <c r="AP1070" s="19">
        <v>0</v>
      </c>
      <c r="AQ1070" s="19">
        <v>0</v>
      </c>
      <c r="AR1070" s="19">
        <v>0</v>
      </c>
      <c r="AS1070" s="19">
        <v>0</v>
      </c>
      <c r="AT1070" s="19">
        <v>0</v>
      </c>
      <c r="AU1070" s="19"/>
      <c r="AV1070" s="19"/>
      <c r="AW1070" s="25"/>
      <c r="AX1070" s="25"/>
      <c r="AY1070" s="25"/>
      <c r="AZ1070" s="25"/>
      <c r="BA1070" s="25"/>
      <c r="BB1070" s="25"/>
      <c r="BC1070" s="25"/>
      <c r="BD1070" s="25"/>
      <c r="BE1070" s="25"/>
      <c r="BF1070" s="25"/>
      <c r="BG1070" s="25"/>
      <c r="BH1070" s="25"/>
      <c r="BI1070" s="25"/>
      <c r="BJ1070" s="25"/>
      <c r="BK1070" s="25"/>
      <c r="BL1070" s="25"/>
      <c r="BM1070" s="25"/>
      <c r="BN1070" s="25"/>
      <c r="BO1070" s="25"/>
      <c r="BP1070" s="25"/>
      <c r="BQ1070" s="25"/>
      <c r="BR1070" s="25"/>
      <c r="BS1070" s="25"/>
      <c r="BT1070" s="25"/>
      <c r="BU1070" s="25"/>
    </row>
    <row r="1071" spans="1:73" s="25" customFormat="1" x14ac:dyDescent="0.35">
      <c r="A1071" s="18" t="s">
        <v>1767</v>
      </c>
      <c r="B1071" s="18" t="s">
        <v>3525</v>
      </c>
      <c r="C1071" s="143" t="str">
        <f>IF(VLOOKUP(D1071,Table16[[#All],[Player]:[2024 Card Info]],7,FALSE)&lt;&gt;"",VLOOKUP(D1071,Table16[[#All],[Player]:[2024 Card Info]],7,FALSE),"")</f>
        <v>0-2/0-2  3-3-0</v>
      </c>
      <c r="D1071" s="19" t="s">
        <v>2093</v>
      </c>
      <c r="E1071" s="20">
        <v>35427</v>
      </c>
      <c r="F1071" s="19" t="s">
        <v>398</v>
      </c>
      <c r="G1071" s="19" t="s">
        <v>125</v>
      </c>
      <c r="H1071" s="26" t="s">
        <v>177</v>
      </c>
      <c r="I1071" s="26" t="s">
        <v>223</v>
      </c>
      <c r="J1071" s="18" t="s">
        <v>744</v>
      </c>
      <c r="K1071" s="18" t="s">
        <v>78</v>
      </c>
      <c r="L1071" s="18" t="s">
        <v>231</v>
      </c>
      <c r="M1071" s="19" t="s">
        <v>231</v>
      </c>
      <c r="N1071" s="19" t="s">
        <v>461</v>
      </c>
      <c r="O1071" s="19" t="s">
        <v>131</v>
      </c>
      <c r="P1071" s="19" t="s">
        <v>997</v>
      </c>
      <c r="Q1071" s="19" t="s">
        <v>974</v>
      </c>
      <c r="R1071" s="19" t="s">
        <v>131</v>
      </c>
      <c r="S1071" s="19" t="s">
        <v>264</v>
      </c>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c r="BH1071"/>
      <c r="BI1071"/>
      <c r="BJ1071"/>
      <c r="BK1071"/>
      <c r="BL1071"/>
      <c r="BM1071"/>
      <c r="BN1071"/>
      <c r="BO1071"/>
      <c r="BP1071"/>
      <c r="BQ1071"/>
      <c r="BR1071"/>
      <c r="BS1071"/>
      <c r="BT1071"/>
      <c r="BU1071"/>
    </row>
    <row r="1072" spans="1:73" x14ac:dyDescent="0.35">
      <c r="A1072" s="31" t="s">
        <v>177</v>
      </c>
      <c r="B1072" s="31" t="s">
        <v>441</v>
      </c>
      <c r="C1072" s="144" t="str">
        <f>IF(VLOOKUP(D1072,Table16[[#All],[Player]:[2024 Card Info]],7,FALSE)&lt;&gt;"",VLOOKUP(D1072,Table16[[#All],[Player]:[2024 Card Info]],7,FALSE),"")</f>
        <v>0-2</v>
      </c>
      <c r="D1072" s="19" t="s">
        <v>2100</v>
      </c>
      <c r="E1072" s="27">
        <v>35562</v>
      </c>
      <c r="F1072" s="26" t="s">
        <v>965</v>
      </c>
      <c r="G1072" s="30" t="s">
        <v>320</v>
      </c>
      <c r="H1072" s="26" t="s">
        <v>864</v>
      </c>
      <c r="I1072" s="26" t="s">
        <v>231</v>
      </c>
      <c r="J1072" s="33"/>
      <c r="K1072" s="33"/>
      <c r="L1072" s="33"/>
    </row>
    <row r="1073" spans="1:73" x14ac:dyDescent="0.35">
      <c r="A1073" s="18" t="s">
        <v>3535</v>
      </c>
      <c r="B1073" s="18" t="s">
        <v>3523</v>
      </c>
      <c r="C1073" s="143" t="str">
        <f>IF(VLOOKUP(D1073,Table16[[#All],[Player]:[2024 Card Info]],7,FALSE)&lt;&gt;"",VLOOKUP(D1073,Table16[[#All],[Player]:[2024 Card Info]],7,FALSE),"")</f>
        <v>0-0/0-0</v>
      </c>
      <c r="D1073" s="22" t="s">
        <v>2094</v>
      </c>
      <c r="E1073" s="23">
        <v>36720</v>
      </c>
      <c r="F1073" s="24" t="s">
        <v>295</v>
      </c>
      <c r="G1073" s="22" t="s">
        <v>171</v>
      </c>
      <c r="H1073" s="26" t="s">
        <v>198</v>
      </c>
      <c r="I1073" s="26" t="s">
        <v>743</v>
      </c>
      <c r="J1073" s="18" t="s">
        <v>205</v>
      </c>
      <c r="K1073" s="18" t="s">
        <v>224</v>
      </c>
      <c r="L1073" s="18" t="s">
        <v>743</v>
      </c>
      <c r="M1073" s="25"/>
      <c r="N1073" s="25"/>
      <c r="O1073" s="25"/>
      <c r="P1073" s="25"/>
      <c r="Q1073" s="25"/>
      <c r="R1073" s="25"/>
      <c r="S1073" s="25"/>
      <c r="T1073" s="25"/>
      <c r="U1073" s="25"/>
      <c r="V1073" s="25"/>
      <c r="W1073" s="25"/>
      <c r="X1073" s="25"/>
      <c r="Y1073" s="25"/>
      <c r="Z1073" s="25"/>
      <c r="AA1073" s="25"/>
      <c r="AB1073" s="25"/>
      <c r="AC1073" s="25"/>
      <c r="AD1073" s="25"/>
      <c r="AE1073" s="25"/>
      <c r="AF1073" s="25"/>
      <c r="AG1073" s="25"/>
      <c r="AH1073" s="25"/>
      <c r="AI1073" s="25"/>
      <c r="AJ1073" s="25"/>
      <c r="AK1073" s="25"/>
      <c r="AL1073" s="25"/>
      <c r="AM1073" s="25"/>
      <c r="AN1073" s="25"/>
      <c r="AO1073" s="25"/>
      <c r="AP1073" s="25"/>
      <c r="AQ1073" s="25"/>
      <c r="AR1073" s="25"/>
      <c r="AS1073" s="25"/>
      <c r="AT1073" s="25"/>
      <c r="AU1073" s="25"/>
      <c r="AV1073" s="25"/>
      <c r="AW1073" s="25"/>
      <c r="AX1073" s="25"/>
      <c r="AY1073" s="25"/>
      <c r="AZ1073" s="25"/>
      <c r="BA1073" s="25"/>
      <c r="BB1073" s="25"/>
      <c r="BC1073" s="25"/>
      <c r="BD1073" s="25"/>
      <c r="BE1073" s="25"/>
      <c r="BF1073" s="25"/>
    </row>
    <row r="1074" spans="1:73" x14ac:dyDescent="0.35">
      <c r="A1074" s="31" t="s">
        <v>3529</v>
      </c>
      <c r="B1074" s="32" t="s">
        <v>403</v>
      </c>
      <c r="C1074" s="144" t="str">
        <f>IF(VLOOKUP(D1074,Table16[[#All],[Player]:[2024 Card Info]],7,FALSE)&lt;&gt;"",VLOOKUP(D1074,Table16[[#All],[Player]:[2024 Card Info]],7,FALSE),"")</f>
        <v>0-0   3-3-2</v>
      </c>
      <c r="D1074" s="19" t="s">
        <v>2090</v>
      </c>
      <c r="E1074" s="27">
        <v>35956</v>
      </c>
      <c r="F1074" s="28" t="s">
        <v>160</v>
      </c>
      <c r="G1074" s="28" t="s">
        <v>200</v>
      </c>
      <c r="H1074" s="26" t="s">
        <v>220</v>
      </c>
      <c r="I1074" s="26" t="s">
        <v>576</v>
      </c>
      <c r="J1074" s="33"/>
      <c r="K1074" s="33"/>
      <c r="L1074" s="33"/>
      <c r="M1074" s="25"/>
      <c r="N1074" s="25"/>
      <c r="O1074" s="25"/>
      <c r="P1074" s="25"/>
      <c r="Q1074" s="25"/>
      <c r="R1074" s="25"/>
      <c r="S1074" s="25"/>
      <c r="T1074" s="25"/>
      <c r="U1074" s="25"/>
      <c r="V1074" s="25"/>
      <c r="W1074" s="25"/>
      <c r="X1074" s="25"/>
      <c r="Y1074" s="25"/>
      <c r="Z1074" s="25"/>
      <c r="AA1074" s="25"/>
      <c r="AB1074" s="25"/>
      <c r="AC1074" s="25"/>
      <c r="AD1074" s="25"/>
      <c r="AE1074" s="25"/>
      <c r="AF1074" s="25"/>
      <c r="AG1074" s="25"/>
      <c r="AH1074" s="25"/>
      <c r="AI1074" s="25"/>
      <c r="AJ1074" s="25"/>
      <c r="AK1074" s="25"/>
      <c r="AL1074" s="25"/>
      <c r="AM1074" s="25"/>
      <c r="AN1074" s="25"/>
      <c r="AO1074" s="25"/>
      <c r="AP1074" s="25"/>
      <c r="AQ1074" s="25"/>
      <c r="AR1074" s="25"/>
      <c r="AS1074" s="25"/>
      <c r="AT1074" s="25"/>
      <c r="AU1074" s="25"/>
      <c r="AV1074" s="25"/>
      <c r="AW1074" s="25"/>
      <c r="AX1074" s="25"/>
      <c r="AY1074" s="25"/>
      <c r="AZ1074" s="25"/>
      <c r="BA1074" s="25"/>
      <c r="BB1074" s="25"/>
      <c r="BC1074" s="25"/>
      <c r="BD1074" s="25"/>
      <c r="BE1074" s="25"/>
      <c r="BF1074" s="25"/>
      <c r="BG1074" s="25"/>
      <c r="BH1074" s="25"/>
      <c r="BI1074" s="25"/>
      <c r="BJ1074" s="25"/>
      <c r="BK1074" s="25"/>
      <c r="BL1074" s="25"/>
      <c r="BM1074" s="25"/>
      <c r="BN1074" s="25"/>
      <c r="BO1074" s="25"/>
      <c r="BP1074" s="25"/>
      <c r="BQ1074" s="25"/>
      <c r="BR1074" s="25"/>
      <c r="BS1074" s="25"/>
      <c r="BT1074" s="25"/>
      <c r="BU1074" s="25"/>
    </row>
    <row r="1075" spans="1:73" x14ac:dyDescent="0.35">
      <c r="A1075" s="18" t="s">
        <v>220</v>
      </c>
      <c r="B1075" s="18" t="s">
        <v>285</v>
      </c>
      <c r="C1075" s="143" t="str">
        <f>IF(VLOOKUP(D1075,Table16[[#All],[Player]:[2024 Card Info]],7,FALSE)&lt;&gt;"",VLOOKUP(D1075,Table16[[#All],[Player]:[2024 Card Info]],7,FALSE),"")</f>
        <v>0-0</v>
      </c>
      <c r="D1075" t="s">
        <v>2095</v>
      </c>
      <c r="E1075" s="35">
        <v>35149</v>
      </c>
      <c r="F1075" s="36" t="s">
        <v>107</v>
      </c>
      <c r="G1075" s="36" t="s">
        <v>210</v>
      </c>
      <c r="H1075" s="26" t="s">
        <v>184</v>
      </c>
      <c r="I1075" s="26" t="s">
        <v>231</v>
      </c>
      <c r="J1075" s="18" t="s">
        <v>205</v>
      </c>
      <c r="K1075" s="18" t="s">
        <v>116</v>
      </c>
      <c r="L1075" s="18" t="s">
        <v>185</v>
      </c>
      <c r="M1075" s="19" t="s">
        <v>477</v>
      </c>
      <c r="N1075" s="19" t="s">
        <v>220</v>
      </c>
      <c r="O1075" s="19" t="s">
        <v>116</v>
      </c>
      <c r="P1075" s="37" t="str">
        <f>IF(ISERROR(VLOOKUP(TRIM(D1075),#REF!,8,FALSE())),"",VLOOKUP(TRIM(D1075),#REF!,8,FALSE()))</f>
        <v/>
      </c>
      <c r="Q1075" s="25"/>
      <c r="R1075" s="25"/>
      <c r="S1075" s="25"/>
      <c r="T1075" s="25"/>
      <c r="U1075" s="25"/>
      <c r="V1075" s="25"/>
      <c r="W1075" s="25"/>
      <c r="X1075" s="25"/>
      <c r="Y1075" s="25"/>
      <c r="Z1075" s="25"/>
      <c r="AA1075" s="25"/>
      <c r="AB1075" s="25"/>
      <c r="AC1075" s="25"/>
      <c r="AD1075" s="25"/>
      <c r="AE1075" s="25"/>
      <c r="AF1075" s="25"/>
      <c r="AG1075" s="25"/>
      <c r="AH1075" s="25"/>
      <c r="AI1075" s="25"/>
      <c r="AJ1075" s="25"/>
      <c r="AK1075" s="25"/>
      <c r="AL1075" s="25"/>
      <c r="AM1075" s="25"/>
      <c r="AN1075" s="25"/>
      <c r="AO1075" s="25"/>
      <c r="AP1075" s="25"/>
      <c r="AQ1075" s="25"/>
      <c r="AR1075" s="25"/>
      <c r="AS1075" s="25"/>
      <c r="AT1075" s="25"/>
      <c r="AU1075" s="25"/>
      <c r="AV1075" s="25"/>
      <c r="AW1075" s="25"/>
      <c r="AX1075" s="25"/>
      <c r="AY1075" s="25"/>
      <c r="AZ1075" s="25"/>
      <c r="BA1075" s="25"/>
      <c r="BB1075" s="25"/>
      <c r="BC1075" s="25"/>
      <c r="BD1075" s="25"/>
      <c r="BE1075" s="25"/>
      <c r="BF1075" s="25"/>
    </row>
    <row r="1076" spans="1:73" x14ac:dyDescent="0.35">
      <c r="H1076"/>
      <c r="I1076"/>
    </row>
    <row r="1077" spans="1:73" x14ac:dyDescent="0.35">
      <c r="A1077" s="18" t="s">
        <v>242</v>
      </c>
      <c r="B1077" s="18" t="s">
        <v>3527</v>
      </c>
      <c r="C1077" s="143" t="str">
        <f>IF(VLOOKUP(D1077,Table16[[#All],[Player]:[2024 Card Info]],7,FALSE)&lt;&gt;"",VLOOKUP(D1077,Table16[[#All],[Player]:[2024 Card Info]],7,FALSE),"")</f>
        <v>6-12-4*</v>
      </c>
      <c r="D1077" s="19" t="s">
        <v>2101</v>
      </c>
      <c r="E1077" s="20">
        <v>35062</v>
      </c>
      <c r="F1077" s="19" t="s">
        <v>534</v>
      </c>
      <c r="G1077" s="19" t="s">
        <v>1085</v>
      </c>
      <c r="H1077" s="26" t="s">
        <v>253</v>
      </c>
      <c r="I1077" s="26" t="s">
        <v>2102</v>
      </c>
      <c r="J1077" s="18" t="s">
        <v>253</v>
      </c>
      <c r="K1077" s="18" t="s">
        <v>460</v>
      </c>
      <c r="L1077" s="18" t="s">
        <v>2102</v>
      </c>
      <c r="M1077" s="19" t="s">
        <v>2103</v>
      </c>
      <c r="N1077" s="19" t="s">
        <v>253</v>
      </c>
      <c r="O1077" s="19" t="s">
        <v>460</v>
      </c>
      <c r="P1077" s="19" t="s">
        <v>1273</v>
      </c>
      <c r="Q1077" s="19" t="s">
        <v>242</v>
      </c>
      <c r="R1077" s="19" t="s">
        <v>460</v>
      </c>
      <c r="S1077" s="19" t="s">
        <v>2010</v>
      </c>
      <c r="T1077" s="19" t="s">
        <v>242</v>
      </c>
      <c r="U1077" s="19" t="s">
        <v>460</v>
      </c>
      <c r="V1077" s="19" t="s">
        <v>2104</v>
      </c>
      <c r="W1077" s="19" t="s">
        <v>253</v>
      </c>
      <c r="X1077" s="19" t="s">
        <v>460</v>
      </c>
      <c r="Y1077" s="19" t="s">
        <v>877</v>
      </c>
      <c r="Z1077" s="19"/>
      <c r="AA1077" s="19"/>
      <c r="AB1077" s="19"/>
      <c r="AC1077" s="19">
        <v>0</v>
      </c>
      <c r="AD1077" s="19">
        <v>0</v>
      </c>
      <c r="AE1077" s="19">
        <v>0</v>
      </c>
      <c r="AF1077" s="19">
        <v>0</v>
      </c>
      <c r="AG1077" s="19">
        <v>0</v>
      </c>
      <c r="AH1077" s="19">
        <v>0</v>
      </c>
      <c r="AI1077" s="19">
        <v>0</v>
      </c>
      <c r="AJ1077" s="19">
        <v>0</v>
      </c>
      <c r="AK1077" s="19">
        <v>0</v>
      </c>
      <c r="AL1077" s="19">
        <v>0</v>
      </c>
      <c r="AM1077" s="19">
        <v>0</v>
      </c>
      <c r="AN1077" s="19">
        <v>0</v>
      </c>
      <c r="AO1077" s="19">
        <v>0</v>
      </c>
      <c r="AP1077" s="19">
        <v>0</v>
      </c>
      <c r="AQ1077" s="19">
        <v>0</v>
      </c>
      <c r="AR1077" s="19">
        <v>0</v>
      </c>
      <c r="AS1077" s="19">
        <v>0</v>
      </c>
      <c r="AT1077" s="19">
        <v>0</v>
      </c>
      <c r="AU1077" s="19"/>
      <c r="AV1077" s="19"/>
      <c r="AW1077" s="19"/>
      <c r="AX1077" s="19"/>
      <c r="AY1077" s="19"/>
      <c r="AZ1077" s="19"/>
      <c r="BA1077" s="19"/>
      <c r="BB1077" s="19"/>
      <c r="BC1077" s="19"/>
      <c r="BD1077" s="19"/>
      <c r="BE1077" s="19"/>
      <c r="BF1077" s="19"/>
    </row>
    <row r="1078" spans="1:73" s="25" customFormat="1" x14ac:dyDescent="0.35">
      <c r="A1078" s="31" t="s">
        <v>1395</v>
      </c>
      <c r="B1078" s="31" t="s">
        <v>325</v>
      </c>
      <c r="C1078" s="144" t="str">
        <f>IF(VLOOKUP(D1078,Table16[[#All],[Player]:[2024 Card Info]],7,FALSE)&lt;&gt;"",VLOOKUP(D1078,Table16[[#All],[Player]:[2024 Card Info]],7,FALSE),"")</f>
        <v>4/0-0</v>
      </c>
      <c r="D1078" s="19" t="s">
        <v>2115</v>
      </c>
      <c r="E1078" s="27">
        <v>35743</v>
      </c>
      <c r="F1078" s="28" t="s">
        <v>359</v>
      </c>
      <c r="G1078" s="30" t="s">
        <v>320</v>
      </c>
      <c r="H1078" s="26" t="s">
        <v>253</v>
      </c>
      <c r="I1078" s="26" t="s">
        <v>264</v>
      </c>
      <c r="J1078" s="33"/>
      <c r="K1078" s="33"/>
      <c r="L1078" s="33"/>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row>
    <row r="1079" spans="1:73" x14ac:dyDescent="0.35">
      <c r="A1079" s="19" t="s">
        <v>211</v>
      </c>
      <c r="B1079" s="26" t="s">
        <v>441</v>
      </c>
      <c r="C1079" s="144" t="str">
        <f>IF(VLOOKUP(D1079,Table16[[#All],[Player]:[2024 Card Info]],7,FALSE)&lt;&gt;"",VLOOKUP(D1079,Table16[[#All],[Player]:[2024 Card Info]],7,FALSE),"")</f>
        <v>0-8</v>
      </c>
      <c r="D1079" s="19" t="s">
        <v>2112</v>
      </c>
      <c r="E1079" s="27">
        <v>37170</v>
      </c>
      <c r="F1079" s="28" t="s">
        <v>2113</v>
      </c>
      <c r="G1079" s="28" t="s">
        <v>98</v>
      </c>
      <c r="H1079" s="26" t="s">
        <v>258</v>
      </c>
      <c r="I1079" s="26" t="s">
        <v>227</v>
      </c>
    </row>
    <row r="1080" spans="1:73" s="25" customFormat="1" ht="12.75" customHeight="1" x14ac:dyDescent="0.35">
      <c r="A1080" s="18" t="s">
        <v>242</v>
      </c>
      <c r="B1080" s="18" t="s">
        <v>143</v>
      </c>
      <c r="C1080" s="143" t="str">
        <f>IF(VLOOKUP(D1080,Table16[[#All],[Player]:[2024 Card Info]],7,FALSE)&lt;&gt;"",VLOOKUP(D1080,Table16[[#All],[Player]:[2024 Card Info]],7,FALSE),"")</f>
        <v>0-7</v>
      </c>
      <c r="D1080" s="26" t="s">
        <v>2114</v>
      </c>
      <c r="E1080" s="27">
        <v>35846</v>
      </c>
      <c r="F1080" s="26" t="s">
        <v>387</v>
      </c>
      <c r="G1080" s="26" t="s">
        <v>219</v>
      </c>
      <c r="H1080" s="26" t="s">
        <v>243</v>
      </c>
      <c r="I1080" s="26" t="s">
        <v>477</v>
      </c>
      <c r="J1080" s="18" t="s">
        <v>273</v>
      </c>
      <c r="K1080" s="18" t="s">
        <v>142</v>
      </c>
      <c r="L1080" s="18" t="s">
        <v>186</v>
      </c>
      <c r="M1080" s="26" t="s">
        <v>186</v>
      </c>
      <c r="N1080" s="27"/>
      <c r="O1080" s="27"/>
      <c r="P1080" s="27"/>
      <c r="Q1080" s="27"/>
      <c r="R1080" s="29"/>
    </row>
    <row r="1081" spans="1:73" x14ac:dyDescent="0.35">
      <c r="A1081" s="19" t="s">
        <v>220</v>
      </c>
      <c r="B1081" s="28" t="s">
        <v>109</v>
      </c>
      <c r="C1081" s="144" t="str">
        <f>IF(VLOOKUP(D1081,Table16[[#All],[Player]:[2024 Card Info]],7,FALSE)&lt;&gt;"",VLOOKUP(D1081,Table16[[#All],[Player]:[2024 Card Info]],7,FALSE),"")</f>
        <v>0-1</v>
      </c>
      <c r="D1081" s="19" t="s">
        <v>2109</v>
      </c>
      <c r="E1081" s="27">
        <v>35017</v>
      </c>
      <c r="F1081" s="28" t="s">
        <v>303</v>
      </c>
      <c r="G1081" s="28" t="s">
        <v>138</v>
      </c>
      <c r="H1081" s="26" t="s">
        <v>258</v>
      </c>
      <c r="I1081" s="26" t="s">
        <v>289</v>
      </c>
    </row>
    <row r="1082" spans="1:73" x14ac:dyDescent="0.35">
      <c r="A1082" t="s">
        <v>220</v>
      </c>
      <c r="B1082" t="s">
        <v>3530</v>
      </c>
      <c r="C1082" s="144" t="str">
        <f>IF(VLOOKUP(D1082,Table16[[#All],[Player]:[2024 Card Info]],7,FALSE)&lt;&gt;"",VLOOKUP(D1082,Table16[[#All],[Player]:[2024 Card Info]],7,FALSE),"")</f>
        <v>0-1</v>
      </c>
      <c r="D1082" t="s">
        <v>3644</v>
      </c>
      <c r="E1082" s="40">
        <v>36475</v>
      </c>
      <c r="F1082" t="s">
        <v>91</v>
      </c>
      <c r="G1082" t="s">
        <v>5380</v>
      </c>
      <c r="H1082" t="str">
        <f>IF(ISBLANK(VLOOKUP(TRIM(D1082),ALL_SOMIFA!$A$1:$V$2737,8,FALSE)),"",IF(ISERROR(VLOOKUP(TRIM(D1082),ALL_SOMIFA!$A$1:$V$2737,8,FALSE))," ",VLOOKUP(TRIM(D1082),ALL_SOMIFA!$A$1:$V$2737,8,FALSE)))</f>
        <v xml:space="preserve"> </v>
      </c>
      <c r="I1082" t="str">
        <f>IF(ISBLANK(VLOOKUP(TRIM(D1082),ALL_SOMIFA!$A$1:$V$2737,9,FALSE)),"",IF(ISERROR(VLOOKUP(TRIM(D1082),ALL_SOMIFA!$A$1:$V$2737,9,FALSE))," ",VLOOKUP(TRIM(D1082),ALL_SOMIFA!$A$1:$V$2737,9,FALSE)))</f>
        <v xml:space="preserve"> </v>
      </c>
      <c r="J1082" t="str">
        <f>IF(ISBLANK(VLOOKUP(TRIM(D1082),ALL_SOMIFA!$A$1:$V$2737,10,FALSE)),"",IF(ISERROR(VLOOKUP(TRIM(D1082),ALL_SOMIFA!$A$1:$V$2737,10,FALSE))," ",VLOOKUP(TRIM(D1082),ALL_SOMIFA!$A$1:$V$2737,10,FALSE)))</f>
        <v xml:space="preserve"> </v>
      </c>
      <c r="K1082" t="str">
        <f>IF(ISBLANK(VLOOKUP(TRIM(D1082),ALL_SOMIFA!$A$1:$V$2737,11,FALSE)),"",IF(ISERROR(VLOOKUP(TRIM(D1082),ALL_SOMIFA!$A$1:$V$2737,11,FALSE))," ",VLOOKUP(TRIM(D1082),ALL_SOMIFA!$A$1:$V$2737,11,FALSE)))</f>
        <v xml:space="preserve"> </v>
      </c>
      <c r="L1082" t="str">
        <f>IF(ISBLANK(VLOOKUP(TRIM(D1082),ALL_SOMIFA!$A$1:$V$2737,12,FALSE)),"",IF(ISERROR(VLOOKUP(TRIM(D1082),ALL_SOMIFA!$A$1:$V$2737,12,FALSE))," ",VLOOKUP(TRIM(D1082),ALL_SOMIFA!$A$1:$V$2737,12,FALSE)))</f>
        <v xml:space="preserve"> </v>
      </c>
      <c r="M1082" t="str">
        <f>IF(ISBLANK(VLOOKUP(TRIM(D1082),ALL_SOMIFA!$A$1:$V$2737,13,FALSE)),"",IF(ISERROR(VLOOKUP(TRIM(D1082),ALL_SOMIFA!$A$1:$V$2737,13,FALSE))," ",VLOOKUP(TRIM(D1082),ALL_SOMIFA!$A$1:$V$2737,13,FALSE)))</f>
        <v xml:space="preserve"> </v>
      </c>
      <c r="N1082" t="str">
        <f>IF(ISBLANK(VLOOKUP(TRIM(D1082),ALL_SOMIFA!$A$1:$V$2737,14,FALSE)),"",IF(ISERROR(VLOOKUP(TRIM(D1082),ALL_SOMIFA!$A$1:$V$2737,14,FALSE))," ",VLOOKUP(TRIM(D1082),ALL_SOMIFA!$A$1:$V$2737,14,FALSE)))</f>
        <v xml:space="preserve"> </v>
      </c>
      <c r="O1082" t="str">
        <f>IF(ISBLANK(VLOOKUP(TRIM(D1082),ALL_SOMIFA!$A$1:$V$2737,15,FALSE)),"",IF(ISERROR(VLOOKUP(TRIM(D1082),ALL_SOMIFA!$A$1:$V$2737,15,FALSE))," ",VLOOKUP(TRIM(D1082),ALL_SOMIFA!$A$1:$V$2737,15,FALSE)))</f>
        <v xml:space="preserve"> </v>
      </c>
      <c r="P1082" t="str">
        <f>IF(ISBLANK(VLOOKUP(TRIM(D1082),ALL_SOMIFA!$A$1:$V$2737,16,FALSE)),"",IF(ISERROR(VLOOKUP(TRIM(D1082),ALL_SOMIFA!$A$1:$V$2737,16,FALSE))," ",VLOOKUP(TRIM(D1082),ALL_SOMIFA!$A$1:$V$2737,16,FALSE)))</f>
        <v xml:space="preserve"> </v>
      </c>
      <c r="Q1082" t="str">
        <f>IF(ISBLANK(VLOOKUP(TRIM(D1082),ALL_SOMIFA!$A$1:$V$2737,17,FALSE)),"",IF(ISERROR(VLOOKUP(TRIM(D1082),ALL_SOMIFA!$A$1:$V$2737,17,FALSE))," ",VLOOKUP(TRIM(D1082),ALL_SOMIFA!$A$1:$V$2737,17,FALSE)))</f>
        <v xml:space="preserve"> </v>
      </c>
      <c r="R1082" t="str">
        <f>IF(ISBLANK(VLOOKUP(TRIM(D1082),ALL_SOMIFA!$A$1:$V$2737,18,FALSE)),"",IF(ISERROR(VLOOKUP(TRIM(D1082),ALL_SOMIFA!$A$1:$V$2737,18,FALSE))," ",VLOOKUP(TRIM(D1082),ALL_SOMIFA!$A$1:$V$2737,18,FALSE)))</f>
        <v xml:space="preserve"> </v>
      </c>
      <c r="S1082" t="str">
        <f>IF(ISBLANK(VLOOKUP(TRIM(D1082),ALL_SOMIFA!$A$1:$V$2737,19,FALSE)),"",IF(ISERROR(VLOOKUP(TRIM(D1082),ALL_SOMIFA!$A$1:$V$2737,19,FALSE))," ",VLOOKUP(TRIM(D1082),ALL_SOMIFA!$A$1:$V$2737,19,FALSE)))</f>
        <v xml:space="preserve"> </v>
      </c>
      <c r="T1082" t="str">
        <f>IF(ISBLANK(VLOOKUP(TRIM(D1082),ALL_SOMIFA!$A$1:$V$2737,20,FALSE)),"",IF(ISERROR(VLOOKUP(TRIM(D1082),ALL_SOMIFA!$A$1:$V$2737,20,FALSE))," ",VLOOKUP(TRIM(D1082),ALL_SOMIFA!$A$1:$V$2737,20,FALSE)))</f>
        <v xml:space="preserve"> </v>
      </c>
      <c r="U1082" t="str">
        <f>IF(ISBLANK(VLOOKUP(TRIM(D1082),ALL_SOMIFA!$A$1:$V$2737,21,FALSE)),"",IF(ISERROR(VLOOKUP(TRIM(D1082),ALL_SOMIFA!$A$1:$V$2737,21,FALSE))," ",VLOOKUP(TRIM(D1082),ALL_SOMIFA!$A$1:$V$2737,21,FALSE)))</f>
        <v xml:space="preserve"> </v>
      </c>
      <c r="V1082" t="str">
        <f>IF(ISBLANK(VLOOKUP(TRIM(D1082),ALL_SOMIFA!$A$1:$V$2737,22,FALSE)),"",IF(ISERROR(VLOOKUP(TRIM(D1082),ALL_SOMIFA!$A$1:$V$2737,22,FALSE))," ",VLOOKUP(TRIM(D1082),ALL_SOMIFA!$A$1:$V$2737,22,FALSE)))</f>
        <v xml:space="preserve"> </v>
      </c>
    </row>
    <row r="1083" spans="1:73" x14ac:dyDescent="0.35">
      <c r="A1083" t="s">
        <v>220</v>
      </c>
      <c r="B1083" t="s">
        <v>318</v>
      </c>
      <c r="C1083" s="144" t="str">
        <f>IF(VLOOKUP(D1083,Table16[[#All],[Player]:[2024 Card Info]],7,FALSE)&lt;&gt;"",VLOOKUP(D1083,Table16[[#All],[Player]:[2024 Card Info]],7,FALSE),"")</f>
        <v>0-0</v>
      </c>
      <c r="D1083" t="s">
        <v>3266</v>
      </c>
      <c r="E1083" s="40">
        <v>36070</v>
      </c>
      <c r="F1083" t="s">
        <v>295</v>
      </c>
      <c r="G1083" t="s">
        <v>5378</v>
      </c>
      <c r="H1083" t="str">
        <f>IF(ISBLANK(VLOOKUP(TRIM(D1083),ALL_SOMIFA!$A$1:$V$2737,8,FALSE)),"",IF(ISERROR(VLOOKUP(TRIM(D1083),ALL_SOMIFA!$A$1:$V$2737,8,FALSE))," ",VLOOKUP(TRIM(D1083),ALL_SOMIFA!$A$1:$V$2737,8,FALSE)))</f>
        <v>DT</v>
      </c>
      <c r="I1083" t="str">
        <f>IF(ISBLANK(VLOOKUP(TRIM(D1083),ALL_SOMIFA!$A$1:$V$2737,9,FALSE)),"",IF(ISERROR(VLOOKUP(TRIM(D1083),ALL_SOMIFA!$A$1:$V$2737,9,FALSE))," ",VLOOKUP(TRIM(D1083),ALL_SOMIFA!$A$1:$V$2737,9,FALSE)))</f>
        <v>SF</v>
      </c>
      <c r="J1083" t="str">
        <f>IF(ISBLANK(VLOOKUP(TRIM(D1083),ALL_SOMIFA!$A$1:$V$2737,10,FALSE)),"",IF(ISERROR(VLOOKUP(TRIM(D1083),ALL_SOMIFA!$A$1:$V$2737,10,FALSE))," ",VLOOKUP(TRIM(D1083),ALL_SOMIFA!$A$1:$V$2737,10,FALSE)))</f>
        <v>0-2</v>
      </c>
      <c r="K1083" t="str">
        <f>IF(ISBLANK(VLOOKUP(TRIM(D1083),ALL_SOMIFA!$A$1:$V$2737,11,FALSE)),"",IF(ISERROR(VLOOKUP(TRIM(D1083),ALL_SOMIFA!$A$1:$V$2737,11,FALSE))," ",VLOOKUP(TRIM(D1083),ALL_SOMIFA!$A$1:$V$2737,11,FALSE)))</f>
        <v/>
      </c>
      <c r="L1083" t="str">
        <f>IF(ISBLANK(VLOOKUP(TRIM(D1083),ALL_SOMIFA!$A$1:$V$2737,12,FALSE)),"",IF(ISERROR(VLOOKUP(TRIM(D1083),ALL_SOMIFA!$A$1:$V$2737,12,FALSE))," ",VLOOKUP(TRIM(D1083),ALL_SOMIFA!$A$1:$V$2737,12,FALSE)))</f>
        <v/>
      </c>
      <c r="M1083" t="str">
        <f>IF(ISBLANK(VLOOKUP(TRIM(D1083),ALL_SOMIFA!$A$1:$V$2737,13,FALSE)),"",IF(ISERROR(VLOOKUP(TRIM(D1083),ALL_SOMIFA!$A$1:$V$2737,13,FALSE))," ",VLOOKUP(TRIM(D1083),ALL_SOMIFA!$A$1:$V$2737,13,FALSE)))</f>
        <v/>
      </c>
      <c r="N1083" t="str">
        <f>IF(ISBLANK(VLOOKUP(TRIM(D1083),ALL_SOMIFA!$A$1:$V$2737,14,FALSE)),"",IF(ISERROR(VLOOKUP(TRIM(D1083),ALL_SOMIFA!$A$1:$V$2737,14,FALSE))," ",VLOOKUP(TRIM(D1083),ALL_SOMIFA!$A$1:$V$2737,14,FALSE)))</f>
        <v/>
      </c>
      <c r="O1083" t="str">
        <f>IF(ISBLANK(VLOOKUP(TRIM(D1083),ALL_SOMIFA!$A$1:$V$2737,15,FALSE)),"",IF(ISERROR(VLOOKUP(TRIM(D1083),ALL_SOMIFA!$A$1:$V$2737,15,FALSE))," ",VLOOKUP(TRIM(D1083),ALL_SOMIFA!$A$1:$V$2737,15,FALSE)))</f>
        <v/>
      </c>
      <c r="P1083" t="str">
        <f>IF(ISBLANK(VLOOKUP(TRIM(D1083),ALL_SOMIFA!$A$1:$V$2737,16,FALSE)),"",IF(ISERROR(VLOOKUP(TRIM(D1083),ALL_SOMIFA!$A$1:$V$2737,16,FALSE))," ",VLOOKUP(TRIM(D1083),ALL_SOMIFA!$A$1:$V$2737,16,FALSE)))</f>
        <v/>
      </c>
      <c r="Q1083" t="str">
        <f>IF(ISBLANK(VLOOKUP(TRIM(D1083),ALL_SOMIFA!$A$1:$V$2737,17,FALSE)),"",IF(ISERROR(VLOOKUP(TRIM(D1083),ALL_SOMIFA!$A$1:$V$2737,17,FALSE))," ",VLOOKUP(TRIM(D1083),ALL_SOMIFA!$A$1:$V$2737,17,FALSE)))</f>
        <v/>
      </c>
      <c r="R1083" t="str">
        <f>IF(ISBLANK(VLOOKUP(TRIM(D1083),ALL_SOMIFA!$A$1:$V$2737,18,FALSE)),"",IF(ISERROR(VLOOKUP(TRIM(D1083),ALL_SOMIFA!$A$1:$V$2737,18,FALSE))," ",VLOOKUP(TRIM(D1083),ALL_SOMIFA!$A$1:$V$2737,18,FALSE)))</f>
        <v/>
      </c>
      <c r="S1083" t="str">
        <f>IF(ISBLANK(VLOOKUP(TRIM(D1083),ALL_SOMIFA!$A$1:$V$2737,19,FALSE)),"",IF(ISERROR(VLOOKUP(TRIM(D1083),ALL_SOMIFA!$A$1:$V$2737,19,FALSE))," ",VLOOKUP(TRIM(D1083),ALL_SOMIFA!$A$1:$V$2737,19,FALSE)))</f>
        <v/>
      </c>
      <c r="T1083" t="str">
        <f>IF(ISBLANK(VLOOKUP(TRIM(D1083),ALL_SOMIFA!$A$1:$V$2737,20,FALSE)),"",IF(ISERROR(VLOOKUP(TRIM(D1083),ALL_SOMIFA!$A$1:$V$2737,20,FALSE))," ",VLOOKUP(TRIM(D1083),ALL_SOMIFA!$A$1:$V$2737,20,FALSE)))</f>
        <v/>
      </c>
      <c r="U1083" t="str">
        <f>IF(ISBLANK(VLOOKUP(TRIM(D1083),ALL_SOMIFA!$A$1:$V$2737,21,FALSE)),"",IF(ISERROR(VLOOKUP(TRIM(D1083),ALL_SOMIFA!$A$1:$V$2737,21,FALSE))," ",VLOOKUP(TRIM(D1083),ALL_SOMIFA!$A$1:$V$2737,21,FALSE)))</f>
        <v/>
      </c>
      <c r="V1083" t="str">
        <f>IF(ISBLANK(VLOOKUP(TRIM(D1083),ALL_SOMIFA!$A$1:$V$2737,22,FALSE)),"",IF(ISERROR(VLOOKUP(TRIM(D1083),ALL_SOMIFA!$A$1:$V$2737,22,FALSE))," ",VLOOKUP(TRIM(D1083),ALL_SOMIFA!$A$1:$V$2737,22,FALSE)))</f>
        <v/>
      </c>
    </row>
    <row r="1084" spans="1:73" x14ac:dyDescent="0.35">
      <c r="A1084" s="18"/>
      <c r="B1084" s="18"/>
      <c r="C1084" s="143"/>
      <c r="D1084" s="19"/>
      <c r="E1084" s="20"/>
      <c r="F1084" s="19"/>
      <c r="G1084" s="19"/>
      <c r="H1084" t="s">
        <v>4284</v>
      </c>
      <c r="I1084" t="s">
        <v>4284</v>
      </c>
      <c r="J1084" s="18"/>
      <c r="K1084" s="18"/>
      <c r="L1084" s="18"/>
      <c r="M1084" s="19"/>
      <c r="N1084" s="19"/>
      <c r="O1084" s="19"/>
      <c r="P1084" s="19"/>
      <c r="Q1084" s="19"/>
      <c r="R1084" s="19"/>
      <c r="S1084" s="19"/>
      <c r="T1084" s="19"/>
      <c r="U1084" s="19"/>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row>
    <row r="1085" spans="1:73" ht="12.75" customHeight="1" x14ac:dyDescent="0.35">
      <c r="A1085" s="26" t="s">
        <v>292</v>
      </c>
      <c r="B1085" s="18" t="s">
        <v>3530</v>
      </c>
      <c r="C1085" s="143" t="str">
        <f>IF(VLOOKUP(D1085,Table16[[#All],[Player]:[2024 Card Info]],7,FALSE)&lt;&gt;"",VLOOKUP(D1085,Table16[[#All],[Player]:[2024 Card Info]],7,FALSE),"")</f>
        <v>65-7</v>
      </c>
      <c r="D1085" s="19" t="s">
        <v>506</v>
      </c>
      <c r="E1085" s="20">
        <v>35429</v>
      </c>
      <c r="F1085" s="26" t="s">
        <v>130</v>
      </c>
      <c r="G1085" s="30" t="s">
        <v>108</v>
      </c>
      <c r="H1085" s="26" t="s">
        <v>311</v>
      </c>
      <c r="I1085" s="26" t="s">
        <v>1537</v>
      </c>
      <c r="J1085" s="18" t="s">
        <v>304</v>
      </c>
      <c r="K1085" s="18" t="s">
        <v>274</v>
      </c>
      <c r="L1085" s="18" t="s">
        <v>310</v>
      </c>
      <c r="M1085" s="19" t="s">
        <v>496</v>
      </c>
      <c r="N1085" s="19" t="s">
        <v>480</v>
      </c>
      <c r="O1085" s="19" t="s">
        <v>274</v>
      </c>
      <c r="P1085" s="30" t="s">
        <v>310</v>
      </c>
      <c r="Q1085" s="19"/>
      <c r="R1085" s="19"/>
      <c r="S1085" s="30"/>
      <c r="T1085" s="19"/>
      <c r="U1085" s="19"/>
      <c r="V1085" s="30"/>
      <c r="W1085" s="19"/>
      <c r="X1085" s="19"/>
      <c r="Y1085" s="30"/>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row>
    <row r="1086" spans="1:73" x14ac:dyDescent="0.35">
      <c r="A1086" s="18" t="s">
        <v>292</v>
      </c>
      <c r="B1086" t="s">
        <v>1124</v>
      </c>
      <c r="C1086" s="143" t="str">
        <f>IF(VLOOKUP(D1086,Table16[[#All],[Player]:[2024 Card Info]],7,FALSE)&lt;&gt;"",VLOOKUP(D1086,Table16[[#All],[Player]:[2024 Card Info]],7,FALSE),"")</f>
        <v>05-0</v>
      </c>
      <c r="D1086" s="22" t="s">
        <v>2123</v>
      </c>
      <c r="E1086" s="23">
        <v>36118</v>
      </c>
      <c r="F1086" s="24" t="s">
        <v>279</v>
      </c>
      <c r="G1086" s="22" t="s">
        <v>822</v>
      </c>
      <c r="H1086" t="s">
        <v>169</v>
      </c>
      <c r="I1086" t="s">
        <v>658</v>
      </c>
      <c r="J1086" s="18" t="s">
        <v>307</v>
      </c>
      <c r="K1086" s="18" t="s">
        <v>94</v>
      </c>
      <c r="L1086" s="18" t="s">
        <v>310</v>
      </c>
      <c r="M1086" s="25"/>
      <c r="N1086" s="25"/>
      <c r="O1086" s="25"/>
      <c r="P1086" s="25"/>
      <c r="Q1086" s="25"/>
      <c r="R1086" s="25"/>
      <c r="S1086" s="25"/>
      <c r="T1086" s="25"/>
      <c r="U1086" s="25"/>
      <c r="V1086" s="25"/>
      <c r="W1086" s="25"/>
      <c r="X1086" s="25"/>
      <c r="Y1086" s="25"/>
      <c r="Z1086" s="25"/>
      <c r="AA1086" s="25"/>
      <c r="AB1086" s="25"/>
      <c r="AC1086" s="25"/>
      <c r="AD1086" s="25"/>
      <c r="AE1086" s="25"/>
      <c r="AF1086" s="25"/>
      <c r="AG1086" s="25"/>
      <c r="AH1086" s="25"/>
      <c r="AI1086" s="25"/>
      <c r="AJ1086" s="25"/>
      <c r="AK1086" s="25"/>
      <c r="AL1086" s="25"/>
      <c r="AM1086" s="25"/>
      <c r="AN1086" s="25"/>
      <c r="AO1086" s="25"/>
      <c r="AP1086" s="25"/>
      <c r="AQ1086" s="25"/>
      <c r="AR1086" s="25"/>
      <c r="AS1086" s="25"/>
      <c r="AT1086" s="25"/>
    </row>
    <row r="1087" spans="1:73" x14ac:dyDescent="0.35">
      <c r="A1087" s="31" t="s">
        <v>292</v>
      </c>
      <c r="B1087" s="31" t="s">
        <v>3517</v>
      </c>
      <c r="C1087" s="144" t="str">
        <f>IF(VLOOKUP(D1087,Table16[[#All],[Player]:[2024 Card Info]],7,FALSE)&lt;&gt;"",VLOOKUP(D1087,Table16[[#All],[Player]:[2024 Card Info]],7,FALSE),"")</f>
        <v>04-5</v>
      </c>
      <c r="D1087" s="19" t="s">
        <v>2134</v>
      </c>
      <c r="E1087" s="27">
        <v>35298</v>
      </c>
      <c r="F1087" s="26" t="s">
        <v>965</v>
      </c>
      <c r="G1087" s="30" t="s">
        <v>230</v>
      </c>
      <c r="H1087" s="26" t="s">
        <v>307</v>
      </c>
      <c r="I1087" s="26" t="s">
        <v>310</v>
      </c>
      <c r="J1087" s="33"/>
      <c r="K1087" s="33"/>
      <c r="L1087" s="33"/>
      <c r="M1087" s="25"/>
      <c r="N1087" s="25"/>
      <c r="O1087" s="25"/>
      <c r="P1087" s="25"/>
      <c r="Q1087" s="25"/>
      <c r="R1087" s="25"/>
      <c r="S1087" s="25"/>
      <c r="T1087" s="25"/>
      <c r="U1087" s="25"/>
      <c r="V1087" s="25"/>
      <c r="W1087" s="25"/>
      <c r="X1087" s="25"/>
      <c r="Y1087" s="25"/>
      <c r="Z1087" s="25"/>
      <c r="AA1087" s="25"/>
      <c r="AB1087" s="25"/>
      <c r="AC1087" s="25"/>
      <c r="AD1087" s="25"/>
      <c r="AE1087" s="25"/>
      <c r="AF1087" s="25"/>
      <c r="AG1087" s="25"/>
      <c r="AH1087" s="25"/>
      <c r="AI1087" s="25"/>
      <c r="AJ1087" s="25"/>
      <c r="AK1087" s="25"/>
      <c r="AL1087" s="25"/>
      <c r="AM1087" s="25"/>
      <c r="AN1087" s="25"/>
      <c r="AO1087" s="25"/>
      <c r="AP1087" s="25"/>
      <c r="AQ1087" s="25"/>
      <c r="AR1087" s="25"/>
      <c r="AS1087" s="25"/>
      <c r="AT1087" s="25"/>
    </row>
    <row r="1088" spans="1:73" x14ac:dyDescent="0.35">
      <c r="A1088" s="18" t="s">
        <v>480</v>
      </c>
      <c r="B1088" s="18" t="s">
        <v>3531</v>
      </c>
      <c r="C1088" s="143" t="str">
        <f>IF(VLOOKUP(D1088,Table16[[#All],[Player]:[2024 Card Info]],7,FALSE)&lt;&gt;"",VLOOKUP(D1088,Table16[[#All],[Player]:[2024 Card Info]],7,FALSE),"")</f>
        <v>04-4</v>
      </c>
      <c r="D1088" s="19" t="s">
        <v>2124</v>
      </c>
      <c r="E1088" s="20">
        <v>34599</v>
      </c>
      <c r="F1088" s="19" t="s">
        <v>2125</v>
      </c>
      <c r="G1088" s="19" t="s">
        <v>2126</v>
      </c>
      <c r="H1088" s="26" t="s">
        <v>292</v>
      </c>
      <c r="I1088" s="26" t="s">
        <v>1711</v>
      </c>
      <c r="J1088" s="18" t="s">
        <v>276</v>
      </c>
      <c r="K1088" s="18" t="s">
        <v>151</v>
      </c>
      <c r="L1088" s="18" t="s">
        <v>2127</v>
      </c>
      <c r="M1088" s="19" t="s">
        <v>2128</v>
      </c>
      <c r="N1088" s="19" t="s">
        <v>656</v>
      </c>
      <c r="O1088" s="19" t="s">
        <v>78</v>
      </c>
      <c r="P1088" s="19" t="s">
        <v>2129</v>
      </c>
      <c r="Q1088" s="19" t="s">
        <v>304</v>
      </c>
      <c r="R1088" s="19" t="s">
        <v>78</v>
      </c>
      <c r="S1088" s="19" t="s">
        <v>520</v>
      </c>
      <c r="T1088" s="19" t="s">
        <v>276</v>
      </c>
      <c r="U1088" s="19" t="s">
        <v>78</v>
      </c>
      <c r="V1088" s="19" t="s">
        <v>510</v>
      </c>
      <c r="W1088" s="19" t="s">
        <v>2130</v>
      </c>
      <c r="X1088" s="19" t="s">
        <v>78</v>
      </c>
      <c r="Y1088" s="19" t="s">
        <v>2131</v>
      </c>
      <c r="Z1088" s="19"/>
      <c r="AA1088" s="19"/>
      <c r="AB1088" s="19"/>
      <c r="AC1088" s="19">
        <v>0</v>
      </c>
      <c r="AD1088" s="19">
        <v>0</v>
      </c>
      <c r="AE1088" s="19">
        <v>0</v>
      </c>
      <c r="AF1088" s="19">
        <v>0</v>
      </c>
      <c r="AG1088" s="19">
        <v>0</v>
      </c>
      <c r="AH1088" s="19">
        <v>0</v>
      </c>
      <c r="AI1088" s="19">
        <v>0</v>
      </c>
      <c r="AJ1088" s="19">
        <v>0</v>
      </c>
      <c r="AK1088" s="19">
        <v>0</v>
      </c>
      <c r="AL1088" s="19">
        <v>0</v>
      </c>
      <c r="AM1088" s="19">
        <v>0</v>
      </c>
      <c r="AN1088" s="19">
        <v>0</v>
      </c>
      <c r="AO1088" s="19">
        <v>0</v>
      </c>
      <c r="AP1088" s="19">
        <v>0</v>
      </c>
      <c r="AQ1088" s="19">
        <v>0</v>
      </c>
      <c r="AR1088" s="19">
        <v>0</v>
      </c>
      <c r="AS1088" s="19">
        <v>0</v>
      </c>
      <c r="AT1088" s="19">
        <v>0</v>
      </c>
    </row>
    <row r="1089" spans="1:73" x14ac:dyDescent="0.35">
      <c r="A1089" t="s">
        <v>304</v>
      </c>
      <c r="B1089" t="s">
        <v>116</v>
      </c>
      <c r="C1089" s="143" t="str">
        <f>IF(VLOOKUP(D1089,Table16[[#All],[Player]:[2024 Card Info]],7,FALSE)&lt;&gt;"",VLOOKUP(D1089,Table16[[#All],[Player]:[2024 Card Info]],7,FALSE),"")</f>
        <v>04-2</v>
      </c>
      <c r="D1089" t="s">
        <v>3631</v>
      </c>
      <c r="E1089" s="40">
        <v>35225</v>
      </c>
      <c r="F1089" t="s">
        <v>114</v>
      </c>
      <c r="G1089" s="30" t="s">
        <v>5377</v>
      </c>
      <c r="H1089" t="str">
        <f>IF(ISBLANK(VLOOKUP(TRIM(D1089),ALL_SOMIFA!$A$1:$V$2737,8,FALSE)),"",IF(ISERROR(VLOOKUP(TRIM(D1089),ALL_SOMIFA!$A$1:$V$2737,8,FALSE))," ",VLOOKUP(TRIM(D1089),ALL_SOMIFA!$A$1:$V$2737,8,FALSE)))</f>
        <v/>
      </c>
      <c r="I1089" t="str">
        <f>IF(ISBLANK(VLOOKUP(TRIM(D1089),ALL_SOMIFA!$A$1:$V$2737,9,FALSE)),"",IF(ISERROR(VLOOKUP(TRIM(D1089),ALL_SOMIFA!$A$1:$V$2737,9,FALSE))," ",VLOOKUP(TRIM(D1089),ALL_SOMIFA!$A$1:$V$2737,9,FALSE)))</f>
        <v/>
      </c>
      <c r="J1089" t="str">
        <f>IF(ISBLANK(VLOOKUP(TRIM(D1089),ALL_SOMIFA!$A$1:$V$2737,10,FALSE)),"",IF(ISERROR(VLOOKUP(TRIM(D1089),ALL_SOMIFA!$A$1:$V$2737,10,FALSE))," ",VLOOKUP(TRIM(D1089),ALL_SOMIFA!$A$1:$V$2737,10,FALSE)))</f>
        <v/>
      </c>
      <c r="K1089" t="str">
        <f>IF(ISBLANK(VLOOKUP(TRIM(D1089),ALL_SOMIFA!$A$1:$V$2737,11,FALSE)),"",IF(ISERROR(VLOOKUP(TRIM(D1089),ALL_SOMIFA!$A$1:$V$2737,11,FALSE))," ",VLOOKUP(TRIM(D1089),ALL_SOMIFA!$A$1:$V$2737,11,FALSE)))</f>
        <v/>
      </c>
      <c r="L1089" t="str">
        <f>IF(ISBLANK(VLOOKUP(TRIM(D1089),ALL_SOMIFA!$A$1:$V$2737,12,FALSE)),"",IF(ISERROR(VLOOKUP(TRIM(D1089),ALL_SOMIFA!$A$1:$V$2737,12,FALSE))," ",VLOOKUP(TRIM(D1089),ALL_SOMIFA!$A$1:$V$2737,12,FALSE)))</f>
        <v/>
      </c>
      <c r="M1089" t="str">
        <f>IF(ISBLANK(VLOOKUP(TRIM(D1089),ALL_SOMIFA!$A$1:$V$2737,13,FALSE)),"",IF(ISERROR(VLOOKUP(TRIM(D1089),ALL_SOMIFA!$A$1:$V$2737,13,FALSE))," ",VLOOKUP(TRIM(D1089),ALL_SOMIFA!$A$1:$V$2737,13,FALSE)))</f>
        <v/>
      </c>
      <c r="N1089" t="str">
        <f>IF(ISBLANK(VLOOKUP(TRIM(D1089),ALL_SOMIFA!$A$1:$V$2737,14,FALSE)),"",IF(ISERROR(VLOOKUP(TRIM(D1089),ALL_SOMIFA!$A$1:$V$2737,14,FALSE))," ",VLOOKUP(TRIM(D1089),ALL_SOMIFA!$A$1:$V$2737,14,FALSE)))</f>
        <v/>
      </c>
      <c r="O1089" t="str">
        <f>IF(ISBLANK(VLOOKUP(TRIM(D1089),ALL_SOMIFA!$A$1:$V$2737,15,FALSE)),"",IF(ISERROR(VLOOKUP(TRIM(D1089),ALL_SOMIFA!$A$1:$V$2737,15,FALSE))," ",VLOOKUP(TRIM(D1089),ALL_SOMIFA!$A$1:$V$2737,15,FALSE)))</f>
        <v/>
      </c>
      <c r="P1089" t="str">
        <f>IF(ISBLANK(VLOOKUP(TRIM(D1089),ALL_SOMIFA!$A$1:$V$2737,16,FALSE)),"",IF(ISERROR(VLOOKUP(TRIM(D1089),ALL_SOMIFA!$A$1:$V$2737,16,FALSE))," ",VLOOKUP(TRIM(D1089),ALL_SOMIFA!$A$1:$V$2737,16,FALSE)))</f>
        <v/>
      </c>
      <c r="Q1089" t="str">
        <f>IF(ISBLANK(VLOOKUP(TRIM(D1089),ALL_SOMIFA!$A$1:$V$2737,17,FALSE)),"",IF(ISERROR(VLOOKUP(TRIM(D1089),ALL_SOMIFA!$A$1:$V$2737,17,FALSE))," ",VLOOKUP(TRIM(D1089),ALL_SOMIFA!$A$1:$V$2737,17,FALSE)))</f>
        <v/>
      </c>
      <c r="R1089" t="str">
        <f>IF(ISBLANK(VLOOKUP(TRIM(D1089),ALL_SOMIFA!$A$1:$V$2737,18,FALSE)),"",IF(ISERROR(VLOOKUP(TRIM(D1089),ALL_SOMIFA!$A$1:$V$2737,18,FALSE))," ",VLOOKUP(TRIM(D1089),ALL_SOMIFA!$A$1:$V$2737,18,FALSE)))</f>
        <v/>
      </c>
      <c r="S1089" t="str">
        <f>IF(ISBLANK(VLOOKUP(TRIM(D1089),ALL_SOMIFA!$A$1:$V$2737,19,FALSE)),"",IF(ISERROR(VLOOKUP(TRIM(D1089),ALL_SOMIFA!$A$1:$V$2737,19,FALSE))," ",VLOOKUP(TRIM(D1089),ALL_SOMIFA!$A$1:$V$2737,19,FALSE)))</f>
        <v/>
      </c>
      <c r="T1089" t="str">
        <f>IF(ISBLANK(VLOOKUP(TRIM(D1089),ALL_SOMIFA!$A$1:$V$2737,20,FALSE)),"",IF(ISERROR(VLOOKUP(TRIM(D1089),ALL_SOMIFA!$A$1:$V$2737,20,FALSE))," ",VLOOKUP(TRIM(D1089),ALL_SOMIFA!$A$1:$V$2737,20,FALSE)))</f>
        <v/>
      </c>
      <c r="U1089" t="str">
        <f>IF(ISBLANK(VLOOKUP(TRIM(D1089),ALL_SOMIFA!$A$1:$V$2737,21,FALSE)),"",IF(ISERROR(VLOOKUP(TRIM(D1089),ALL_SOMIFA!$A$1:$V$2737,21,FALSE))," ",VLOOKUP(TRIM(D1089),ALL_SOMIFA!$A$1:$V$2737,21,FALSE)))</f>
        <v/>
      </c>
      <c r="V1089" t="str">
        <f>IF(ISBLANK(VLOOKUP(TRIM(D1089),ALL_SOMIFA!$A$1:$V$2737,22,FALSE)),"",IF(ISERROR(VLOOKUP(TRIM(D1089),ALL_SOMIFA!$A$1:$V$2737,22,FALSE))," ",VLOOKUP(TRIM(D1089),ALL_SOMIFA!$A$1:$V$2737,22,FALSE)))</f>
        <v/>
      </c>
    </row>
    <row r="1090" spans="1:73" ht="12.75" customHeight="1" x14ac:dyDescent="0.35">
      <c r="A1090" s="18" t="s">
        <v>480</v>
      </c>
      <c r="B1090" s="18" t="s">
        <v>403</v>
      </c>
      <c r="C1090" s="143" t="str">
        <f>IF(VLOOKUP(D1090,Table16[[#All],[Player]:[2024 Card Info]],7,FALSE)&lt;&gt;"",VLOOKUP(D1090,Table16[[#All],[Player]:[2024 Card Info]],7,FALSE),"")</f>
        <v>00-0</v>
      </c>
      <c r="D1090" s="19" t="s">
        <v>2117</v>
      </c>
      <c r="E1090" s="20">
        <v>34858</v>
      </c>
      <c r="F1090" s="19" t="s">
        <v>125</v>
      </c>
      <c r="G1090" s="19" t="s">
        <v>115</v>
      </c>
      <c r="H1090" s="26" t="s">
        <v>4398</v>
      </c>
      <c r="I1090" s="26" t="s">
        <v>1406</v>
      </c>
      <c r="J1090" s="18" t="s">
        <v>648</v>
      </c>
      <c r="K1090" s="18" t="s">
        <v>460</v>
      </c>
      <c r="L1090" s="18" t="s">
        <v>1406</v>
      </c>
      <c r="M1090" s="19" t="s">
        <v>314</v>
      </c>
      <c r="N1090" s="19" t="s">
        <v>648</v>
      </c>
      <c r="O1090" s="19" t="s">
        <v>460</v>
      </c>
      <c r="P1090" s="19" t="s">
        <v>2118</v>
      </c>
      <c r="Q1090" s="19" t="s">
        <v>304</v>
      </c>
      <c r="R1090" s="19" t="s">
        <v>460</v>
      </c>
      <c r="S1090" s="19" t="s">
        <v>310</v>
      </c>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row>
    <row r="1091" spans="1:73" s="25" customFormat="1" x14ac:dyDescent="0.35">
      <c r="A1091" s="18"/>
      <c r="B1091" s="18"/>
      <c r="C1091" s="143"/>
      <c r="D1091" s="19"/>
      <c r="E1091" s="20"/>
      <c r="F1091" s="19"/>
      <c r="G1091" s="19"/>
      <c r="H1091" t="s">
        <v>4284</v>
      </c>
      <c r="I1091" t="s">
        <v>4284</v>
      </c>
      <c r="J1091" s="18"/>
      <c r="K1091" s="18"/>
      <c r="L1091" s="18"/>
      <c r="M1091" s="19"/>
      <c r="N1091" s="19"/>
      <c r="O1091" s="19"/>
      <c r="P1091" s="19"/>
      <c r="Q1091" s="19"/>
      <c r="R1091" s="19"/>
      <c r="S1091" s="19"/>
      <c r="T1091" s="19"/>
      <c r="U1091" s="19"/>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row>
    <row r="1092" spans="1:73" x14ac:dyDescent="0.35">
      <c r="A1092" s="18" t="s">
        <v>3568</v>
      </c>
      <c r="B1092" s="18" t="s">
        <v>308</v>
      </c>
      <c r="C1092" s="143" t="str">
        <f>IF(VLOOKUP(D1092,Table16[[#All],[Player]:[2024 Card Info]],7,FALSE)&lt;&gt;"",VLOOKUP(D1092,Table16[[#All],[Player]:[2024 Card Info]],7,FALSE),"")</f>
        <v>5</v>
      </c>
      <c r="D1092" s="22" t="s">
        <v>2143</v>
      </c>
      <c r="E1092" s="23">
        <v>35603</v>
      </c>
      <c r="F1092" s="24" t="s">
        <v>101</v>
      </c>
      <c r="G1092" s="22" t="s">
        <v>83</v>
      </c>
      <c r="H1092" s="26" t="s">
        <v>299</v>
      </c>
      <c r="I1092" s="26" t="s">
        <v>328</v>
      </c>
      <c r="J1092" s="18" t="s">
        <v>1486</v>
      </c>
      <c r="K1092" s="18" t="s">
        <v>135</v>
      </c>
      <c r="L1092" s="18" t="s">
        <v>2144</v>
      </c>
      <c r="M1092" s="25"/>
      <c r="N1092" s="25"/>
      <c r="O1092" s="25"/>
      <c r="P1092" s="25"/>
      <c r="Q1092" s="25"/>
      <c r="R1092" s="25"/>
      <c r="S1092" s="25"/>
      <c r="T1092" s="25"/>
      <c r="U1092" s="25"/>
      <c r="V1092" s="25"/>
      <c r="W1092" s="25"/>
      <c r="X1092" s="25"/>
      <c r="Y1092" s="25"/>
      <c r="Z1092" s="25"/>
      <c r="AA1092" s="25"/>
      <c r="AB1092" s="25"/>
      <c r="AC1092" s="25"/>
      <c r="AD1092" s="25"/>
      <c r="AE1092" s="25"/>
      <c r="AF1092" s="25"/>
      <c r="AG1092" s="25"/>
      <c r="AH1092" s="25"/>
      <c r="AI1092" s="25"/>
      <c r="AJ1092" s="25"/>
      <c r="AK1092" s="25"/>
      <c r="AL1092" s="25"/>
      <c r="AM1092" s="25"/>
      <c r="AN1092" s="25"/>
      <c r="AO1092" s="25"/>
      <c r="AP1092" s="25"/>
      <c r="AQ1092" s="25"/>
      <c r="AR1092" s="25"/>
      <c r="AS1092" s="25"/>
      <c r="AT1092" s="25"/>
      <c r="AU1092" s="25"/>
      <c r="AV1092" s="25"/>
      <c r="AW1092" s="25"/>
      <c r="AX1092" s="25"/>
      <c r="AY1092" s="25"/>
      <c r="AZ1092" s="25"/>
      <c r="BA1092" s="25"/>
      <c r="BB1092" s="25"/>
      <c r="BC1092" s="25"/>
      <c r="BD1092" s="25"/>
      <c r="BE1092" s="25"/>
      <c r="BF1092" s="25"/>
      <c r="BG1092" s="25"/>
      <c r="BH1092" s="25"/>
      <c r="BI1092" s="25"/>
      <c r="BJ1092" s="25"/>
      <c r="BK1092" s="25"/>
      <c r="BL1092" s="25"/>
      <c r="BM1092" s="25"/>
      <c r="BN1092" s="25"/>
      <c r="BO1092" s="25"/>
      <c r="BP1092" s="25"/>
      <c r="BQ1092" s="25"/>
      <c r="BR1092" s="25"/>
      <c r="BS1092" s="25"/>
      <c r="BT1092" s="25"/>
      <c r="BU1092" s="25"/>
    </row>
    <row r="1093" spans="1:73" s="25" customFormat="1" x14ac:dyDescent="0.35">
      <c r="A1093" s="18" t="s">
        <v>323</v>
      </c>
      <c r="B1093" s="18" t="s">
        <v>452</v>
      </c>
      <c r="C1093" s="143" t="str">
        <f>IF(VLOOKUP(D1093,Table16[[#All],[Player]:[2024 Card Info]],7,FALSE)&lt;&gt;"",VLOOKUP(D1093,Table16[[#All],[Player]:[2024 Card Info]],7,FALSE),"")</f>
        <v>4</v>
      </c>
      <c r="D1093" s="19" t="s">
        <v>2139</v>
      </c>
      <c r="E1093" s="20">
        <v>34843</v>
      </c>
      <c r="F1093" s="19" t="s">
        <v>249</v>
      </c>
      <c r="G1093" s="19" t="s">
        <v>249</v>
      </c>
      <c r="H1093" s="26" t="s">
        <v>323</v>
      </c>
      <c r="I1093" s="26" t="s">
        <v>154</v>
      </c>
      <c r="J1093" s="18" t="s">
        <v>323</v>
      </c>
      <c r="K1093" s="18" t="s">
        <v>123</v>
      </c>
      <c r="L1093" s="18" t="s">
        <v>154</v>
      </c>
      <c r="M1093" s="19" t="s">
        <v>422</v>
      </c>
      <c r="N1093" s="19" t="s">
        <v>327</v>
      </c>
      <c r="O1093" s="19" t="s">
        <v>143</v>
      </c>
      <c r="P1093" s="19" t="s">
        <v>515</v>
      </c>
      <c r="Q1093" s="19" t="s">
        <v>323</v>
      </c>
      <c r="R1093" s="19" t="s">
        <v>142</v>
      </c>
      <c r="S1093" s="19" t="s">
        <v>154</v>
      </c>
      <c r="T1093" s="19" t="s">
        <v>323</v>
      </c>
      <c r="U1093" s="19" t="s">
        <v>142</v>
      </c>
      <c r="V1093" s="19" t="s">
        <v>154</v>
      </c>
      <c r="W1093" s="19" t="s">
        <v>323</v>
      </c>
      <c r="X1093" s="19" t="s">
        <v>142</v>
      </c>
      <c r="Y1093" s="19" t="s">
        <v>154</v>
      </c>
      <c r="Z1093" s="19"/>
      <c r="AA1093" s="19"/>
      <c r="AB1093" s="19"/>
      <c r="AC1093" s="19">
        <v>0</v>
      </c>
      <c r="AD1093" s="19">
        <v>0</v>
      </c>
      <c r="AE1093" s="19">
        <v>0</v>
      </c>
      <c r="AF1093" s="19">
        <v>0</v>
      </c>
      <c r="AG1093" s="19">
        <v>0</v>
      </c>
      <c r="AH1093" s="19">
        <v>0</v>
      </c>
      <c r="AI1093" s="19">
        <v>0</v>
      </c>
      <c r="AJ1093" s="19">
        <v>0</v>
      </c>
      <c r="AK1093" s="19">
        <v>0</v>
      </c>
      <c r="AL1093" s="19">
        <v>0</v>
      </c>
      <c r="AM1093" s="19">
        <v>0</v>
      </c>
      <c r="AN1093" s="19">
        <v>0</v>
      </c>
      <c r="AO1093" s="19">
        <v>0</v>
      </c>
      <c r="AP1093" s="19">
        <v>0</v>
      </c>
      <c r="AQ1093" s="19">
        <v>0</v>
      </c>
      <c r="AR1093" s="19">
        <v>0</v>
      </c>
      <c r="AS1093" s="19">
        <v>0</v>
      </c>
      <c r="AT1093" s="19">
        <v>0</v>
      </c>
      <c r="AU1093"/>
      <c r="AV1093"/>
      <c r="AW1093"/>
      <c r="AX1093"/>
      <c r="AY1093"/>
      <c r="AZ1093"/>
      <c r="BA1093"/>
      <c r="BB1093"/>
      <c r="BC1093"/>
      <c r="BD1093"/>
      <c r="BE1093"/>
      <c r="BF1093"/>
      <c r="BG1093"/>
      <c r="BH1093"/>
      <c r="BI1093"/>
      <c r="BJ1093"/>
      <c r="BK1093"/>
      <c r="BL1093"/>
      <c r="BM1093"/>
      <c r="BN1093"/>
      <c r="BO1093"/>
      <c r="BP1093"/>
      <c r="BQ1093"/>
      <c r="BR1093"/>
      <c r="BS1093"/>
      <c r="BT1093"/>
      <c r="BU1093"/>
    </row>
    <row r="1094" spans="1:73" x14ac:dyDescent="0.35">
      <c r="A1094" s="18" t="s">
        <v>296</v>
      </c>
      <c r="B1094" s="18" t="s">
        <v>3531</v>
      </c>
      <c r="C1094" s="143" t="str">
        <f>IF(VLOOKUP(D1094,Table16[[#All],[Player]:[2024 Card Info]],7,FALSE)&lt;&gt;"",VLOOKUP(D1094,Table16[[#All],[Player]:[2024 Card Info]],7,FALSE),"")</f>
        <v>44</v>
      </c>
      <c r="D1094" s="19" t="s">
        <v>2132</v>
      </c>
      <c r="E1094" s="20">
        <v>34430</v>
      </c>
      <c r="F1094" s="19" t="s">
        <v>2133</v>
      </c>
      <c r="G1094" s="19" t="s">
        <v>164</v>
      </c>
      <c r="H1094" s="26" t="s">
        <v>276</v>
      </c>
      <c r="I1094" s="26" t="s">
        <v>3463</v>
      </c>
      <c r="J1094" s="18" t="s">
        <v>354</v>
      </c>
      <c r="K1094" s="18" t="s">
        <v>85</v>
      </c>
      <c r="L1094" s="18" t="s">
        <v>149</v>
      </c>
      <c r="M1094" s="19" t="s">
        <v>154</v>
      </c>
      <c r="N1094" s="19" t="s">
        <v>331</v>
      </c>
      <c r="O1094" s="19" t="s">
        <v>151</v>
      </c>
      <c r="P1094" s="19" t="s">
        <v>340</v>
      </c>
      <c r="Q1094" s="19" t="s">
        <v>323</v>
      </c>
      <c r="R1094" s="19" t="s">
        <v>151</v>
      </c>
      <c r="S1094" s="19" t="s">
        <v>149</v>
      </c>
      <c r="T1094" s="19" t="s">
        <v>323</v>
      </c>
      <c r="U1094" s="19" t="s">
        <v>151</v>
      </c>
      <c r="V1094" s="19" t="s">
        <v>149</v>
      </c>
      <c r="W1094" s="19" t="s">
        <v>323</v>
      </c>
      <c r="X1094" s="19" t="s">
        <v>151</v>
      </c>
      <c r="Y1094" s="19" t="s">
        <v>154</v>
      </c>
      <c r="Z1094" s="19" t="s">
        <v>327</v>
      </c>
      <c r="AA1094" s="19" t="s">
        <v>151</v>
      </c>
      <c r="AB1094" s="19" t="s">
        <v>328</v>
      </c>
      <c r="AC1094" s="19">
        <v>0</v>
      </c>
      <c r="AD1094" s="19">
        <v>0</v>
      </c>
      <c r="AE1094" s="19">
        <v>0</v>
      </c>
      <c r="AF1094" s="19">
        <v>0</v>
      </c>
      <c r="AG1094" s="19">
        <v>0</v>
      </c>
      <c r="AH1094" s="19">
        <v>0</v>
      </c>
      <c r="AI1094" s="19">
        <v>0</v>
      </c>
      <c r="AJ1094" s="19">
        <v>0</v>
      </c>
      <c r="AK1094" s="19">
        <v>0</v>
      </c>
      <c r="AL1094" s="19">
        <v>0</v>
      </c>
      <c r="AM1094" s="19">
        <v>0</v>
      </c>
      <c r="AN1094" s="19">
        <v>0</v>
      </c>
      <c r="AO1094" s="19">
        <v>0</v>
      </c>
      <c r="AP1094" s="19">
        <v>0</v>
      </c>
      <c r="AQ1094" s="19">
        <v>0</v>
      </c>
      <c r="AR1094" s="19">
        <v>0</v>
      </c>
      <c r="AS1094" s="19">
        <v>0</v>
      </c>
      <c r="AT1094" s="19">
        <v>0</v>
      </c>
    </row>
    <row r="1095" spans="1:73" x14ac:dyDescent="0.35">
      <c r="A1095" s="18" t="s">
        <v>299</v>
      </c>
      <c r="B1095" s="18" t="s">
        <v>3523</v>
      </c>
      <c r="C1095" s="143" t="str">
        <f>IF(VLOOKUP(D1095,Table16[[#All],[Player]:[2024 Card Info]],7,FALSE)&lt;&gt;"",VLOOKUP(D1095,Table16[[#All],[Player]:[2024 Card Info]],7,FALSE),"")</f>
        <v>04</v>
      </c>
      <c r="D1095" t="s">
        <v>2136</v>
      </c>
      <c r="E1095" s="35">
        <v>35690</v>
      </c>
      <c r="F1095" s="36" t="s">
        <v>218</v>
      </c>
      <c r="G1095" s="51" t="s">
        <v>932</v>
      </c>
      <c r="H1095" s="26" t="s">
        <v>354</v>
      </c>
      <c r="I1095" s="26" t="s">
        <v>791</v>
      </c>
      <c r="J1095" s="18" t="s">
        <v>327</v>
      </c>
      <c r="K1095" s="18" t="s">
        <v>224</v>
      </c>
      <c r="L1095" s="18" t="s">
        <v>335</v>
      </c>
      <c r="M1095" s="19" t="s">
        <v>328</v>
      </c>
      <c r="N1095" s="19" t="s">
        <v>327</v>
      </c>
      <c r="O1095" s="19" t="s">
        <v>224</v>
      </c>
      <c r="P1095" s="37" t="str">
        <f>IF(ISERROR(VLOOKUP(TRIM(D1095),#REF!,8,FALSE())),"",VLOOKUP(TRIM(D1095),#REF!,8,FALSE()))</f>
        <v/>
      </c>
      <c r="Q1095" s="25"/>
      <c r="R1095" s="25"/>
      <c r="S1095" s="25"/>
      <c r="T1095" s="25"/>
      <c r="U1095" s="25"/>
      <c r="V1095" s="25"/>
      <c r="W1095" s="25"/>
      <c r="X1095" s="25"/>
      <c r="Y1095" s="25"/>
      <c r="Z1095" s="25"/>
      <c r="AA1095" s="25"/>
      <c r="AB1095" s="25"/>
      <c r="AC1095" s="25"/>
      <c r="AD1095" s="25"/>
      <c r="AE1095" s="25"/>
      <c r="AF1095" s="25"/>
      <c r="AG1095" s="25"/>
      <c r="AH1095" s="25"/>
      <c r="AI1095" s="25"/>
      <c r="AJ1095" s="25"/>
      <c r="AK1095" s="25"/>
      <c r="AL1095" s="25"/>
      <c r="AM1095" s="25"/>
      <c r="AN1095" s="25"/>
      <c r="AO1095" s="25"/>
      <c r="AP1095" s="25"/>
      <c r="AQ1095" s="25"/>
      <c r="AR1095" s="25"/>
      <c r="AS1095" s="25"/>
      <c r="AT1095" s="25"/>
    </row>
    <row r="1096" spans="1:73" x14ac:dyDescent="0.35">
      <c r="A1096" s="18" t="s">
        <v>323</v>
      </c>
      <c r="B1096" s="18" t="s">
        <v>3524</v>
      </c>
      <c r="C1096" s="143" t="str">
        <f>IF(VLOOKUP(D1096,Table16[[#All],[Player]:[2024 Card Info]],7,FALSE)&lt;&gt;"",VLOOKUP(D1096,Table16[[#All],[Player]:[2024 Card Info]],7,FALSE),"")</f>
        <v>4</v>
      </c>
      <c r="D1096" s="22" t="s">
        <v>2142</v>
      </c>
      <c r="E1096" s="23">
        <v>35835</v>
      </c>
      <c r="F1096" s="24" t="s">
        <v>83</v>
      </c>
      <c r="G1096" s="22" t="s">
        <v>91</v>
      </c>
      <c r="H1096" s="26" t="s">
        <v>299</v>
      </c>
      <c r="I1096" s="26" t="s">
        <v>328</v>
      </c>
      <c r="J1096" s="18" t="s">
        <v>345</v>
      </c>
      <c r="K1096" s="18" t="s">
        <v>229</v>
      </c>
      <c r="L1096" s="18" t="s">
        <v>154</v>
      </c>
      <c r="M1096" s="25"/>
      <c r="N1096" s="25"/>
      <c r="O1096" s="25"/>
      <c r="P1096" s="25"/>
      <c r="Q1096" s="25"/>
      <c r="R1096" s="25"/>
      <c r="S1096" s="25"/>
      <c r="T1096" s="25"/>
      <c r="U1096" s="25"/>
      <c r="V1096" s="25"/>
      <c r="W1096" s="25"/>
      <c r="X1096" s="25"/>
      <c r="Y1096" s="25"/>
      <c r="Z1096" s="25"/>
      <c r="AA1096" s="25"/>
      <c r="AB1096" s="25"/>
      <c r="AC1096" s="25"/>
      <c r="AD1096" s="25"/>
      <c r="AE1096" s="25"/>
      <c r="AF1096" s="25"/>
      <c r="AG1096" s="25"/>
      <c r="AH1096" s="25"/>
      <c r="AI1096" s="25"/>
      <c r="AJ1096" s="25"/>
      <c r="AK1096" s="25"/>
      <c r="AL1096" s="25"/>
      <c r="AM1096" s="25"/>
      <c r="AN1096" s="25"/>
      <c r="AO1096" s="25"/>
      <c r="AP1096" s="25"/>
      <c r="AQ1096" s="25"/>
      <c r="AR1096" s="25"/>
      <c r="AS1096" s="25"/>
      <c r="AT1096" s="25"/>
      <c r="AU1096" s="25"/>
      <c r="AV1096" s="25"/>
      <c r="AW1096" s="25"/>
      <c r="AX1096" s="25"/>
      <c r="AY1096" s="25"/>
      <c r="AZ1096" s="25"/>
      <c r="BA1096" s="25"/>
      <c r="BB1096" s="25"/>
      <c r="BC1096" s="25"/>
      <c r="BD1096" s="25"/>
      <c r="BE1096" s="25"/>
      <c r="BF1096" s="25"/>
      <c r="BG1096" s="25"/>
      <c r="BH1096" s="25"/>
      <c r="BI1096" s="25"/>
      <c r="BJ1096" s="25"/>
      <c r="BK1096" s="25"/>
      <c r="BL1096" s="25"/>
      <c r="BM1096" s="25"/>
      <c r="BN1096" s="25"/>
      <c r="BO1096" s="25"/>
      <c r="BP1096" s="25"/>
      <c r="BQ1096" s="25"/>
      <c r="BR1096" s="25"/>
      <c r="BS1096" s="25"/>
      <c r="BT1096" s="25"/>
      <c r="BU1096" s="25"/>
    </row>
    <row r="1097" spans="1:73" x14ac:dyDescent="0.35">
      <c r="A1097" t="s">
        <v>327</v>
      </c>
      <c r="B1097" t="s">
        <v>339</v>
      </c>
      <c r="C1097" s="143" t="str">
        <f>IF(VLOOKUP(D1097,Table16[[#All],[Player]:[2024 Card Info]],7,FALSE)&lt;&gt;"",VLOOKUP(D1097,Table16[[#All],[Player]:[2024 Card Info]],7,FALSE),"")</f>
        <v>04</v>
      </c>
      <c r="D1097" t="s">
        <v>3280</v>
      </c>
      <c r="E1097" s="40">
        <v>36514</v>
      </c>
      <c r="F1097" t="s">
        <v>391</v>
      </c>
      <c r="H1097" t="str">
        <f>IF(ISBLANK(VLOOKUP(TRIM(D1097),ALL_SOMIFA!$A$1:$V$2737,8,FALSE)),"",IF(ISERROR(VLOOKUP(TRIM(D1097),ALL_SOMIFA!$A$1:$V$2737,8,FALSE))," ",VLOOKUP(TRIM(D1097),ALL_SOMIFA!$A$1:$V$2737,8,FALSE)))</f>
        <v>DB</v>
      </c>
      <c r="I1097" t="str">
        <f>IF(ISBLANK(VLOOKUP(TRIM(D1097),ALL_SOMIFA!$A$1:$V$2737,9,FALSE)),"",IF(ISERROR(VLOOKUP(TRIM(D1097),ALL_SOMIFA!$A$1:$V$2737,9,FALSE))," ",VLOOKUP(TRIM(D1097),ALL_SOMIFA!$A$1:$V$2737,9,FALSE)))</f>
        <v>TB</v>
      </c>
      <c r="J1097" t="str">
        <f>IF(ISBLANK(VLOOKUP(TRIM(D1097),ALL_SOMIFA!$A$1:$V$2737,10,FALSE)),"",IF(ISERROR(VLOOKUP(TRIM(D1097),ALL_SOMIFA!$A$1:$V$2737,10,FALSE))," ",VLOOKUP(TRIM(D1097),ALL_SOMIFA!$A$1:$V$2737,10,FALSE)))</f>
        <v>00</v>
      </c>
      <c r="K1097" t="str">
        <f>IF(ISBLANK(VLOOKUP(TRIM(D1097),ALL_SOMIFA!$A$1:$V$2737,11,FALSE)),"",IF(ISERROR(VLOOKUP(TRIM(D1097),ALL_SOMIFA!$A$1:$V$2737,11,FALSE))," ",VLOOKUP(TRIM(D1097),ALL_SOMIFA!$A$1:$V$2737,11,FALSE)))</f>
        <v/>
      </c>
      <c r="L1097" t="str">
        <f>IF(ISBLANK(VLOOKUP(TRIM(D1097),ALL_SOMIFA!$A$1:$V$2737,12,FALSE)),"",IF(ISERROR(VLOOKUP(TRIM(D1097),ALL_SOMIFA!$A$1:$V$2737,12,FALSE))," ",VLOOKUP(TRIM(D1097),ALL_SOMIFA!$A$1:$V$2737,12,FALSE)))</f>
        <v/>
      </c>
      <c r="M1097" t="str">
        <f>IF(ISBLANK(VLOOKUP(TRIM(D1097),ALL_SOMIFA!$A$1:$V$2737,13,FALSE)),"",IF(ISERROR(VLOOKUP(TRIM(D1097),ALL_SOMIFA!$A$1:$V$2737,13,FALSE))," ",VLOOKUP(TRIM(D1097),ALL_SOMIFA!$A$1:$V$2737,13,FALSE)))</f>
        <v/>
      </c>
      <c r="N1097" t="str">
        <f>IF(ISBLANK(VLOOKUP(TRIM(D1097),ALL_SOMIFA!$A$1:$V$2737,14,FALSE)),"",IF(ISERROR(VLOOKUP(TRIM(D1097),ALL_SOMIFA!$A$1:$V$2737,14,FALSE))," ",VLOOKUP(TRIM(D1097),ALL_SOMIFA!$A$1:$V$2737,14,FALSE)))</f>
        <v/>
      </c>
      <c r="O1097" t="str">
        <f>IF(ISBLANK(VLOOKUP(TRIM(D1097),ALL_SOMIFA!$A$1:$V$2737,15,FALSE)),"",IF(ISERROR(VLOOKUP(TRIM(D1097),ALL_SOMIFA!$A$1:$V$2737,15,FALSE))," ",VLOOKUP(TRIM(D1097),ALL_SOMIFA!$A$1:$V$2737,15,FALSE)))</f>
        <v/>
      </c>
      <c r="P1097" t="str">
        <f>IF(ISBLANK(VLOOKUP(TRIM(D1097),ALL_SOMIFA!$A$1:$V$2737,16,FALSE)),"",IF(ISERROR(VLOOKUP(TRIM(D1097),ALL_SOMIFA!$A$1:$V$2737,16,FALSE))," ",VLOOKUP(TRIM(D1097),ALL_SOMIFA!$A$1:$V$2737,16,FALSE)))</f>
        <v/>
      </c>
      <c r="Q1097" t="str">
        <f>IF(ISBLANK(VLOOKUP(TRIM(D1097),ALL_SOMIFA!$A$1:$V$2737,17,FALSE)),"",IF(ISERROR(VLOOKUP(TRIM(D1097),ALL_SOMIFA!$A$1:$V$2737,17,FALSE))," ",VLOOKUP(TRIM(D1097),ALL_SOMIFA!$A$1:$V$2737,17,FALSE)))</f>
        <v/>
      </c>
      <c r="R1097" t="str">
        <f>IF(ISBLANK(VLOOKUP(TRIM(D1097),ALL_SOMIFA!$A$1:$V$2737,18,FALSE)),"",IF(ISERROR(VLOOKUP(TRIM(D1097),ALL_SOMIFA!$A$1:$V$2737,18,FALSE))," ",VLOOKUP(TRIM(D1097),ALL_SOMIFA!$A$1:$V$2737,18,FALSE)))</f>
        <v/>
      </c>
      <c r="S1097" t="str">
        <f>IF(ISBLANK(VLOOKUP(TRIM(D1097),ALL_SOMIFA!$A$1:$V$2737,19,FALSE)),"",IF(ISERROR(VLOOKUP(TRIM(D1097),ALL_SOMIFA!$A$1:$V$2737,19,FALSE))," ",VLOOKUP(TRIM(D1097),ALL_SOMIFA!$A$1:$V$2737,19,FALSE)))</f>
        <v/>
      </c>
      <c r="T1097" t="str">
        <f>IF(ISBLANK(VLOOKUP(TRIM(D1097),ALL_SOMIFA!$A$1:$V$2737,20,FALSE)),"",IF(ISERROR(VLOOKUP(TRIM(D1097),ALL_SOMIFA!$A$1:$V$2737,20,FALSE))," ",VLOOKUP(TRIM(D1097),ALL_SOMIFA!$A$1:$V$2737,20,FALSE)))</f>
        <v/>
      </c>
      <c r="U1097" t="str">
        <f>IF(ISBLANK(VLOOKUP(TRIM(D1097),ALL_SOMIFA!$A$1:$V$2737,21,FALSE)),"",IF(ISERROR(VLOOKUP(TRIM(D1097),ALL_SOMIFA!$A$1:$V$2737,21,FALSE))," ",VLOOKUP(TRIM(D1097),ALL_SOMIFA!$A$1:$V$2737,21,FALSE)))</f>
        <v/>
      </c>
      <c r="V1097" t="str">
        <f>IF(ISBLANK(VLOOKUP(TRIM(D1097),ALL_SOMIFA!$A$1:$V$2737,22,FALSE)),"",IF(ISERROR(VLOOKUP(TRIM(D1097),ALL_SOMIFA!$A$1:$V$2737,22,FALSE))," ",VLOOKUP(TRIM(D1097),ALL_SOMIFA!$A$1:$V$2737,22,FALSE)))</f>
        <v/>
      </c>
    </row>
    <row r="1098" spans="1:73" x14ac:dyDescent="0.35">
      <c r="A1098" s="31" t="s">
        <v>299</v>
      </c>
      <c r="B1098" s="31" t="s">
        <v>3517</v>
      </c>
      <c r="C1098" s="144" t="str">
        <f>IF(VLOOKUP(D1098,Table16[[#All],[Player]:[2024 Card Info]],7,FALSE)&lt;&gt;"",VLOOKUP(D1098,Table16[[#All],[Player]:[2024 Card Info]],7,FALSE),"")</f>
        <v>00</v>
      </c>
      <c r="D1098" s="19" t="s">
        <v>2141</v>
      </c>
      <c r="E1098" s="27">
        <v>35473</v>
      </c>
      <c r="F1098" s="28" t="s">
        <v>101</v>
      </c>
      <c r="G1098" s="30" t="s">
        <v>160</v>
      </c>
      <c r="H1098" s="26" t="s">
        <v>345</v>
      </c>
      <c r="I1098" s="26" t="s">
        <v>335</v>
      </c>
      <c r="J1098" s="33"/>
      <c r="K1098" s="33"/>
      <c r="L1098" s="33"/>
    </row>
    <row r="1099" spans="1:73" x14ac:dyDescent="0.35">
      <c r="A1099" s="18" t="s">
        <v>327</v>
      </c>
      <c r="B1099" s="18" t="s">
        <v>1315</v>
      </c>
      <c r="C1099" s="143" t="str">
        <f>IF(VLOOKUP(D1099,Table16[[#All],[Player]:[2024 Card Info]],7,FALSE)&lt;&gt;"",VLOOKUP(D1099,Table16[[#All],[Player]:[2024 Card Info]],7,FALSE),"")</f>
        <v>00</v>
      </c>
      <c r="D1099" t="s">
        <v>2138</v>
      </c>
      <c r="E1099" s="35">
        <v>35636</v>
      </c>
      <c r="F1099" s="36" t="s">
        <v>108</v>
      </c>
      <c r="G1099" s="36" t="s">
        <v>316</v>
      </c>
      <c r="H1099" s="26" t="s">
        <v>331</v>
      </c>
      <c r="I1099" s="26" t="s">
        <v>528</v>
      </c>
      <c r="J1099" s="18" t="s">
        <v>327</v>
      </c>
      <c r="K1099" s="18" t="s">
        <v>151</v>
      </c>
      <c r="L1099" s="18" t="s">
        <v>335</v>
      </c>
      <c r="M1099" s="19" t="s">
        <v>335</v>
      </c>
      <c r="N1099" s="19" t="s">
        <v>327</v>
      </c>
      <c r="O1099" s="19" t="s">
        <v>151</v>
      </c>
      <c r="P1099" s="37" t="str">
        <f>IF(ISERROR(VLOOKUP(TRIM(D1099),#REF!,8,FALSE())),"",VLOOKUP(TRIM(D1099),#REF!,8,FALSE()))</f>
        <v/>
      </c>
      <c r="Q1099" s="25"/>
      <c r="R1099" s="25"/>
      <c r="S1099" s="25"/>
      <c r="T1099" s="25"/>
      <c r="U1099" s="25"/>
      <c r="V1099" s="25"/>
      <c r="W1099" s="25"/>
      <c r="X1099" s="25"/>
      <c r="Y1099" s="25"/>
      <c r="Z1099" s="25"/>
      <c r="AA1099" s="25"/>
      <c r="AB1099" s="25"/>
      <c r="AC1099" s="25"/>
      <c r="AD1099" s="25"/>
      <c r="AE1099" s="25"/>
      <c r="AF1099" s="25"/>
      <c r="AG1099" s="25"/>
      <c r="AH1099" s="25"/>
      <c r="AI1099" s="25"/>
      <c r="AJ1099" s="25"/>
      <c r="AK1099" s="25"/>
      <c r="AL1099" s="25"/>
      <c r="AM1099" s="25"/>
      <c r="AN1099" s="25"/>
      <c r="AO1099" s="25"/>
      <c r="AP1099" s="25"/>
      <c r="AQ1099" s="25"/>
      <c r="AR1099" s="25"/>
      <c r="AS1099" s="25"/>
      <c r="AT1099" s="25"/>
    </row>
    <row r="1100" spans="1:73" s="25" customFormat="1" ht="12.75" customHeight="1" x14ac:dyDescent="0.35">
      <c r="A1100" s="18" t="s">
        <v>327</v>
      </c>
      <c r="B1100" s="18" t="s">
        <v>419</v>
      </c>
      <c r="C1100" s="143" t="str">
        <f>IF(VLOOKUP(D1100,Table16[[#All],[Player]:[2024 Card Info]],7,FALSE)&lt;&gt;"",VLOOKUP(D1100,Table16[[#All],[Player]:[2024 Card Info]],7,FALSE),"")</f>
        <v>00</v>
      </c>
      <c r="D1100" s="26" t="s">
        <v>2145</v>
      </c>
      <c r="E1100" s="27">
        <v>34836</v>
      </c>
      <c r="F1100" s="26" t="s">
        <v>996</v>
      </c>
      <c r="G1100" s="26" t="s">
        <v>141</v>
      </c>
      <c r="H1100" s="26" t="s">
        <v>327</v>
      </c>
      <c r="I1100" s="26" t="s">
        <v>3488</v>
      </c>
      <c r="J1100" s="18" t="s">
        <v>299</v>
      </c>
      <c r="K1100" s="18" t="s">
        <v>229</v>
      </c>
      <c r="L1100" s="18" t="s">
        <v>300</v>
      </c>
      <c r="M1100" s="26" t="s">
        <v>328</v>
      </c>
      <c r="N1100" s="27"/>
      <c r="O1100" s="27"/>
      <c r="P1100" s="27"/>
      <c r="Q1100" s="27"/>
      <c r="R1100" s="29"/>
    </row>
    <row r="1101" spans="1:73" s="25" customFormat="1" x14ac:dyDescent="0.35">
      <c r="A1101" s="18" t="s">
        <v>169</v>
      </c>
      <c r="B1101" s="18"/>
      <c r="C1101" s="143"/>
      <c r="D1101" s="19" t="s">
        <v>2137</v>
      </c>
      <c r="E1101" s="20">
        <v>35451</v>
      </c>
      <c r="F1101" s="26" t="s">
        <v>108</v>
      </c>
      <c r="G1101" s="30" t="s">
        <v>130</v>
      </c>
      <c r="H1101" t="s">
        <v>1486</v>
      </c>
      <c r="I1101" t="s">
        <v>155</v>
      </c>
      <c r="J1101" s="18" t="s">
        <v>323</v>
      </c>
      <c r="K1101" s="18" t="s">
        <v>326</v>
      </c>
      <c r="L1101" s="18" t="s">
        <v>422</v>
      </c>
      <c r="M1101" s="19" t="s">
        <v>154</v>
      </c>
      <c r="N1101" s="19" t="s">
        <v>327</v>
      </c>
      <c r="O1101" s="19" t="s">
        <v>326</v>
      </c>
      <c r="P1101" s="30" t="s">
        <v>342</v>
      </c>
      <c r="Q1101" s="19"/>
      <c r="R1101" s="19"/>
      <c r="S1101" s="30"/>
      <c r="T1101" s="19"/>
      <c r="U1101" s="19"/>
      <c r="V1101" s="30"/>
      <c r="W1101" s="19"/>
      <c r="X1101" s="19"/>
      <c r="Y1101" s="30"/>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row>
    <row r="1102" spans="1:73" s="25" customFormat="1" ht="12.75" customHeight="1" x14ac:dyDescent="0.35">
      <c r="A1102" s="18" t="s">
        <v>169</v>
      </c>
      <c r="B1102" s="18"/>
      <c r="C1102" s="143"/>
      <c r="D1102" s="19" t="s">
        <v>2140</v>
      </c>
      <c r="E1102" s="20">
        <v>35129</v>
      </c>
      <c r="F1102" s="19" t="s">
        <v>114</v>
      </c>
      <c r="G1102" s="19" t="s">
        <v>892</v>
      </c>
      <c r="H1102" t="s">
        <v>1444</v>
      </c>
      <c r="I1102" t="s">
        <v>154</v>
      </c>
      <c r="J1102" s="18" t="s">
        <v>327</v>
      </c>
      <c r="K1102" s="18" t="s">
        <v>96</v>
      </c>
      <c r="L1102" s="18" t="s">
        <v>328</v>
      </c>
      <c r="M1102" s="19" t="s">
        <v>328</v>
      </c>
      <c r="N1102" s="19" t="s">
        <v>354</v>
      </c>
      <c r="O1102" s="19" t="s">
        <v>860</v>
      </c>
      <c r="P1102" s="19" t="s">
        <v>918</v>
      </c>
      <c r="Q1102" s="19" t="s">
        <v>323</v>
      </c>
      <c r="R1102" s="19" t="s">
        <v>96</v>
      </c>
      <c r="S1102" s="19" t="s">
        <v>149</v>
      </c>
      <c r="T1102" s="19" t="s">
        <v>327</v>
      </c>
      <c r="U1102" s="19" t="s">
        <v>96</v>
      </c>
      <c r="V1102" s="19" t="s">
        <v>328</v>
      </c>
      <c r="W1102" s="19">
        <v>0</v>
      </c>
      <c r="X1102" s="19">
        <v>0</v>
      </c>
      <c r="Y1102" s="19">
        <v>0</v>
      </c>
      <c r="Z1102" s="19"/>
      <c r="AA1102" s="19"/>
      <c r="AB1102" s="19"/>
      <c r="AC1102" s="19">
        <v>0</v>
      </c>
      <c r="AD1102" s="19">
        <v>0</v>
      </c>
      <c r="AE1102" s="19">
        <v>0</v>
      </c>
      <c r="AF1102" s="19">
        <v>0</v>
      </c>
      <c r="AG1102" s="19">
        <v>0</v>
      </c>
      <c r="AH1102" s="19">
        <v>0</v>
      </c>
      <c r="AI1102" s="19">
        <v>0</v>
      </c>
      <c r="AJ1102" s="19">
        <v>0</v>
      </c>
      <c r="AK1102" s="19">
        <v>0</v>
      </c>
      <c r="AL1102" s="19">
        <v>0</v>
      </c>
      <c r="AM1102" s="19">
        <v>0</v>
      </c>
      <c r="AN1102" s="19">
        <v>0</v>
      </c>
      <c r="AO1102" s="19">
        <v>0</v>
      </c>
      <c r="AP1102" s="19">
        <v>0</v>
      </c>
      <c r="AQ1102" s="19">
        <v>0</v>
      </c>
      <c r="AR1102" s="19">
        <v>0</v>
      </c>
      <c r="AS1102" s="19">
        <v>0</v>
      </c>
      <c r="AT1102" s="19">
        <v>0</v>
      </c>
      <c r="AU1102"/>
      <c r="AV1102"/>
      <c r="AW1102"/>
      <c r="AX1102"/>
      <c r="AY1102"/>
      <c r="AZ1102"/>
      <c r="BA1102"/>
      <c r="BB1102"/>
      <c r="BC1102"/>
      <c r="BD1102"/>
      <c r="BE1102"/>
      <c r="BF1102"/>
      <c r="BG1102"/>
      <c r="BH1102"/>
      <c r="BI1102"/>
      <c r="BJ1102"/>
      <c r="BK1102"/>
      <c r="BL1102"/>
      <c r="BM1102"/>
      <c r="BN1102"/>
      <c r="BO1102"/>
      <c r="BP1102"/>
      <c r="BQ1102"/>
      <c r="BR1102"/>
      <c r="BS1102"/>
      <c r="BT1102"/>
      <c r="BU1102"/>
    </row>
    <row r="1103" spans="1:73" x14ac:dyDescent="0.35">
      <c r="A1103" s="18"/>
      <c r="B1103" s="18"/>
      <c r="C1103" s="143"/>
      <c r="D1103" s="19"/>
      <c r="E1103" s="20"/>
      <c r="F1103" s="19"/>
      <c r="G1103" s="19"/>
      <c r="H1103" t="s">
        <v>4284</v>
      </c>
      <c r="I1103" t="s">
        <v>4284</v>
      </c>
      <c r="J1103" s="18"/>
      <c r="K1103" s="18"/>
      <c r="L1103" s="18"/>
      <c r="M1103" s="19"/>
      <c r="N1103" s="19"/>
      <c r="O1103" s="19"/>
      <c r="P1103" s="19"/>
      <c r="Q1103" s="19"/>
      <c r="R1103" s="19"/>
      <c r="S1103" s="19"/>
      <c r="T1103" s="19"/>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row>
    <row r="1104" spans="1:73" s="25" customFormat="1" ht="12.75" customHeight="1" x14ac:dyDescent="0.35">
      <c r="A1104" s="31" t="s">
        <v>410</v>
      </c>
      <c r="B1104" s="31" t="s">
        <v>3527</v>
      </c>
      <c r="C1104" s="144" t="str">
        <f>IF(VLOOKUP(D1104,Table16[[#All],[Player]:[2024 Card Info]],7,FALSE)&lt;&gt;"",VLOOKUP(D1104,Table16[[#All],[Player]:[2024 Card Info]],7,FALSE),"")</f>
        <v/>
      </c>
      <c r="D1104" s="19" t="s">
        <v>2147</v>
      </c>
      <c r="E1104" s="27">
        <v>35329</v>
      </c>
      <c r="F1104" s="26" t="s">
        <v>218</v>
      </c>
      <c r="G1104" s="30" t="s">
        <v>138</v>
      </c>
      <c r="H1104" s="26" t="s">
        <v>410</v>
      </c>
      <c r="I1104" s="26"/>
      <c r="J1104" s="33"/>
      <c r="K1104" s="33"/>
      <c r="L1104" s="33"/>
    </row>
    <row r="1105" spans="1:46" x14ac:dyDescent="0.35">
      <c r="A1105" s="18" t="s">
        <v>366</v>
      </c>
      <c r="B1105" s="18" t="s">
        <v>500</v>
      </c>
      <c r="C1105" s="143" t="str">
        <f>IF(VLOOKUP(D1105,Table16[[#All],[Player]:[2024 Card Info]],7,FALSE)&lt;&gt;"",VLOOKUP(D1105,Table16[[#All],[Player]:[2024 Card Info]],7,FALSE),"")</f>
        <v/>
      </c>
      <c r="D1105" s="19" t="s">
        <v>2148</v>
      </c>
      <c r="E1105" s="20">
        <v>34408</v>
      </c>
      <c r="F1105" s="19" t="s">
        <v>498</v>
      </c>
      <c r="G1105" s="19"/>
      <c r="H1105" s="26" t="s">
        <v>365</v>
      </c>
      <c r="I1105" s="26"/>
      <c r="J1105" s="18" t="s">
        <v>365</v>
      </c>
      <c r="K1105" s="18" t="s">
        <v>229</v>
      </c>
      <c r="L1105" s="18"/>
      <c r="M1105" s="19"/>
      <c r="N1105" s="19" t="s">
        <v>366</v>
      </c>
      <c r="O1105" s="19" t="s">
        <v>229</v>
      </c>
      <c r="P1105" s="19" t="s">
        <v>79</v>
      </c>
      <c r="Q1105" s="19" t="s">
        <v>365</v>
      </c>
      <c r="R1105" s="19" t="s">
        <v>341</v>
      </c>
      <c r="S1105" s="19"/>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row>
    <row r="1106" spans="1:46" x14ac:dyDescent="0.35">
      <c r="A1106" t="s">
        <v>802</v>
      </c>
      <c r="B1106" t="s">
        <v>285</v>
      </c>
      <c r="C1106" s="143" t="str">
        <f>IF(VLOOKUP(D1106,Table16[[#All],[Player]:[2024 Card Info]],7,FALSE)&lt;&gt;"",VLOOKUP(D1106,Table16[[#All],[Player]:[2024 Card Info]],7,FALSE),"")</f>
        <v/>
      </c>
      <c r="D1106" t="s">
        <v>3331</v>
      </c>
      <c r="E1106" s="40">
        <v>34881</v>
      </c>
      <c r="F1106" t="s">
        <v>3949</v>
      </c>
      <c r="G1106" s="19" t="s">
        <v>5377</v>
      </c>
      <c r="H1106" t="str">
        <f>IF(ISBLANK(VLOOKUP(TRIM(D1106),ALL_SOMIFA!$A$1:$V$2737,8,FALSE)),"",IF(ISERROR(VLOOKUP(TRIM(D1106),ALL_SOMIFA!$A$1:$V$2737,8,FALSE))," ",VLOOKUP(TRIM(D1106),ALL_SOMIFA!$A$1:$V$2737,8,FALSE)))</f>
        <v/>
      </c>
      <c r="I1106" t="str">
        <f>IF(ISBLANK(VLOOKUP(TRIM(D1106),ALL_SOMIFA!$A$1:$V$2737,9,FALSE)),"",IF(ISERROR(VLOOKUP(TRIM(D1106),ALL_SOMIFA!$A$1:$V$2737,9,FALSE))," ",VLOOKUP(TRIM(D1106),ALL_SOMIFA!$A$1:$V$2737,9,FALSE)))</f>
        <v/>
      </c>
      <c r="J1106" t="str">
        <f>IF(ISBLANK(VLOOKUP(TRIM(D1106),ALL_SOMIFA!$A$1:$V$2737,10,FALSE)),"",IF(ISERROR(VLOOKUP(TRIM(D1106),ALL_SOMIFA!$A$1:$V$2737,10,FALSE))," ",VLOOKUP(TRIM(D1106),ALL_SOMIFA!$A$1:$V$2737,10,FALSE)))</f>
        <v/>
      </c>
      <c r="K1106" t="str">
        <f>IF(ISBLANK(VLOOKUP(TRIM(D1106),ALL_SOMIFA!$A$1:$V$2737,11,FALSE)),"",IF(ISERROR(VLOOKUP(TRIM(D1106),ALL_SOMIFA!$A$1:$V$2737,11,FALSE))," ",VLOOKUP(TRIM(D1106),ALL_SOMIFA!$A$1:$V$2737,11,FALSE)))</f>
        <v>P</v>
      </c>
      <c r="L1106" t="str">
        <f>IF(ISBLANK(VLOOKUP(TRIM(D1106),ALL_SOMIFA!$A$1:$V$2737,12,FALSE)),"",IF(ISERROR(VLOOKUP(TRIM(D1106),ALL_SOMIFA!$A$1:$V$2737,12,FALSE))," ",VLOOKUP(TRIM(D1106),ALL_SOMIFA!$A$1:$V$2737,12,FALSE)))</f>
        <v>DEN</v>
      </c>
      <c r="M1106" t="str">
        <f>IF(ISBLANK(VLOOKUP(TRIM(D1106),ALL_SOMIFA!$A$1:$V$2737,13,FALSE)),"",IF(ISERROR(VLOOKUP(TRIM(D1106),ALL_SOMIFA!$A$1:$V$2737,13,FALSE))," ",VLOOKUP(TRIM(D1106),ALL_SOMIFA!$A$1:$V$2737,13,FALSE)))</f>
        <v/>
      </c>
      <c r="N1106" t="str">
        <f>IF(ISBLANK(VLOOKUP(TRIM(D1106),ALL_SOMIFA!$A$1:$V$2737,14,FALSE)),"",IF(ISERROR(VLOOKUP(TRIM(D1106),ALL_SOMIFA!$A$1:$V$2737,14,FALSE))," ",VLOOKUP(TRIM(D1106),ALL_SOMIFA!$A$1:$V$2737,14,FALSE)))</f>
        <v/>
      </c>
      <c r="O1106" t="str">
        <f>IF(ISBLANK(VLOOKUP(TRIM(D1106),ALL_SOMIFA!$A$1:$V$2737,15,FALSE)),"",IF(ISERROR(VLOOKUP(TRIM(D1106),ALL_SOMIFA!$A$1:$V$2737,15,FALSE))," ",VLOOKUP(TRIM(D1106),ALL_SOMIFA!$A$1:$V$2737,15,FALSE)))</f>
        <v/>
      </c>
      <c r="P1106" t="str">
        <f>IF(ISBLANK(VLOOKUP(TRIM(D1106),ALL_SOMIFA!$A$1:$V$2737,16,FALSE)),"",IF(ISERROR(VLOOKUP(TRIM(D1106),ALL_SOMIFA!$A$1:$V$2737,16,FALSE))," ",VLOOKUP(TRIM(D1106),ALL_SOMIFA!$A$1:$V$2737,16,FALSE)))</f>
        <v/>
      </c>
      <c r="Q1106" t="str">
        <f>IF(ISBLANK(VLOOKUP(TRIM(D1106),ALL_SOMIFA!$A$1:$V$2737,17,FALSE)),"",IF(ISERROR(VLOOKUP(TRIM(D1106),ALL_SOMIFA!$A$1:$V$2737,17,FALSE))," ",VLOOKUP(TRIM(D1106),ALL_SOMIFA!$A$1:$V$2737,17,FALSE)))</f>
        <v/>
      </c>
      <c r="R1106" t="str">
        <f>IF(ISBLANK(VLOOKUP(TRIM(D1106),ALL_SOMIFA!$A$1:$V$2737,18,FALSE)),"",IF(ISERROR(VLOOKUP(TRIM(D1106),ALL_SOMIFA!$A$1:$V$2737,18,FALSE))," ",VLOOKUP(TRIM(D1106),ALL_SOMIFA!$A$1:$V$2737,18,FALSE)))</f>
        <v/>
      </c>
      <c r="S1106" t="str">
        <f>IF(ISBLANK(VLOOKUP(TRIM(D1106),ALL_SOMIFA!$A$1:$V$2737,19,FALSE)),"",IF(ISERROR(VLOOKUP(TRIM(D1106),ALL_SOMIFA!$A$1:$V$2737,19,FALSE))," ",VLOOKUP(TRIM(D1106),ALL_SOMIFA!$A$1:$V$2737,19,FALSE)))</f>
        <v/>
      </c>
      <c r="T1106" t="str">
        <f>IF(ISBLANK(VLOOKUP(TRIM(D1106),ALL_SOMIFA!$A$1:$V$2737,20,FALSE)),"",IF(ISERROR(VLOOKUP(TRIM(D1106),ALL_SOMIFA!$A$1:$V$2737,20,FALSE))," ",VLOOKUP(TRIM(D1106),ALL_SOMIFA!$A$1:$V$2737,20,FALSE)))</f>
        <v/>
      </c>
      <c r="U1106" t="str">
        <f>IF(ISBLANK(VLOOKUP(TRIM(D1106),ALL_SOMIFA!$A$1:$V$2737,21,FALSE)),"",IF(ISERROR(VLOOKUP(TRIM(D1106),ALL_SOMIFA!$A$1:$V$2737,21,FALSE))," ",VLOOKUP(TRIM(D1106),ALL_SOMIFA!$A$1:$V$2737,21,FALSE)))</f>
        <v/>
      </c>
      <c r="V1106" t="str">
        <f>IF(ISBLANK(VLOOKUP(TRIM(D1106),ALL_SOMIFA!$A$1:$V$2737,22,FALSE)),"",IF(ISERROR(VLOOKUP(TRIM(D1106),ALL_SOMIFA!$A$1:$V$2737,22,FALSE))," ",VLOOKUP(TRIM(D1106),ALL_SOMIFA!$A$1:$V$2737,22,FALSE)))</f>
        <v/>
      </c>
    </row>
    <row r="1107" spans="1:46" x14ac:dyDescent="0.35">
      <c r="A1107" s="18"/>
      <c r="B1107" s="18"/>
      <c r="C1107" s="143"/>
      <c r="D1107" s="19"/>
      <c r="E1107" s="39"/>
      <c r="F1107" s="19"/>
      <c r="G1107" s="19"/>
      <c r="H1107" s="26"/>
      <c r="I1107" s="26" t="s">
        <v>4284</v>
      </c>
      <c r="J1107" s="18"/>
      <c r="K1107" s="18"/>
      <c r="L1107" s="18"/>
      <c r="M1107" s="19"/>
      <c r="N1107" s="19"/>
      <c r="O1107" s="19"/>
      <c r="P1107" s="19"/>
      <c r="Q1107" s="19"/>
      <c r="R1107" s="19"/>
      <c r="S1107" s="19"/>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row>
    <row r="1108" spans="1:46" ht="13.15" x14ac:dyDescent="0.4">
      <c r="C1108" s="140"/>
      <c r="E1108" s="10" t="s">
        <v>70</v>
      </c>
      <c r="F1108" s="11" t="s">
        <v>71</v>
      </c>
      <c r="G1108" s="11" t="s">
        <v>72</v>
      </c>
      <c r="H1108" s="94"/>
      <c r="I1108" s="94" t="s">
        <v>73</v>
      </c>
      <c r="J1108" s="11"/>
      <c r="K1108" s="11"/>
      <c r="L1108" s="7"/>
      <c r="M1108" s="16" t="str">
        <f>IF(ISERROR(VLOOKUP(TRIM(B1108),#REF!,13,FALSE())),"",VLOOKUP(TRIM(B1108),#REF!,13,FALSE()))</f>
        <v/>
      </c>
      <c r="N1108" s="16" t="str">
        <f>IF(ISERROR(VLOOKUP(TRIM(B1108),#REF!,14,FALSE())),"",VLOOKUP(TRIM(B1108),#REF!,14,FALSE()))</f>
        <v/>
      </c>
      <c r="O1108" s="16" t="str">
        <f>IF(ISERROR(VLOOKUP(TRIM(B1108),#REF!,15,FALSE())),"",VLOOKUP(TRIM(B1108),#REF!,15,FALSE()))</f>
        <v/>
      </c>
      <c r="P1108" s="16" t="str">
        <f>IF(ISERROR(VLOOKUP(TRIM(B1108),#REF!,16,FALSE())),"",VLOOKUP(TRIM(B1108),#REF!,16,FALSE()))</f>
        <v/>
      </c>
      <c r="R1108" s="8"/>
      <c r="T1108" t="str">
        <f>IF(ISERROR(VLOOKUP(TRIM(B1108),#REF!,20,FALSE())),"",VLOOKUP(TRIM(B1108),#REF!,20,FALSE()))</f>
        <v/>
      </c>
      <c r="U1108" t="str">
        <f>IF(ISERROR(VLOOKUP(TRIM(B1108),#REF!,21,FALSE())),"",VLOOKUP(TRIM(B1108),#REF!,21,FALSE()))</f>
        <v/>
      </c>
      <c r="V1108" t="str">
        <f>IF(ISERROR(VLOOKUP(TRIM(B1108),#REF!,22,FALSE())),"",VLOOKUP(TRIM(B1108),#REF!,22,FALSE()))</f>
        <v/>
      </c>
      <c r="W1108" t="str">
        <f>IF(ISERROR(VLOOKUP(TRIM(B1108),#REF!,20,FALSE())),"",VLOOKUP(TRIM(B1108),#REF!,20,FALSE()))</f>
        <v/>
      </c>
      <c r="X1108" t="str">
        <f>IF(ISERROR(VLOOKUP(TRIM(B1108),#REF!,21,FALSE())),"",VLOOKUP(TRIM(B1108),#REF!,21,FALSE()))</f>
        <v/>
      </c>
      <c r="Y1108" t="str">
        <f>IF(ISERROR(VLOOKUP(TRIM(B1108),#REF!,22,FALSE())),"",VLOOKUP(TRIM(B1108),#REF!,22,FALSE()))</f>
        <v/>
      </c>
      <c r="Z1108" t="str">
        <f>IF(ISERROR(VLOOKUP(TRIM(B1108),#REF!,23,FALSE())),"",VLOOKUP(TRIM(B1108),#REF!,23,FALSE()))</f>
        <v/>
      </c>
      <c r="AA1108" t="str">
        <f>IF(ISERROR(VLOOKUP(TRIM(B1108),#REF!,24,FALSE())),"",VLOOKUP(TRIM(B1108),#REF!,24,FALSE()))</f>
        <v/>
      </c>
      <c r="AB1108" t="str">
        <f>IF(ISERROR(VLOOKUP(TRIM(B1108),#REF!,25,FALSE())),"",VLOOKUP(TRIM(B1108),#REF!,25,FALSE()))</f>
        <v/>
      </c>
    </row>
    <row r="1109" spans="1:46" s="25" customFormat="1" ht="17.649999999999999" x14ac:dyDescent="0.5">
      <c r="A1109" s="12" t="s">
        <v>2150</v>
      </c>
      <c r="B1109"/>
      <c r="C1109" s="141"/>
      <c r="D1109"/>
      <c r="E1109" s="13">
        <f>COUNTA(D1112:D1175)</f>
        <v>56</v>
      </c>
      <c r="F1109" s="14">
        <f>COUNTIF(A1112:A1175,"*HB*")-1</f>
        <v>3</v>
      </c>
      <c r="G1109" s="14">
        <f>COUNTIF(A1111:A1175,"*KOR*")+COUNTIF(A1111:A1175,"*LK*")</f>
        <v>1</v>
      </c>
      <c r="H1109" s="95"/>
      <c r="I1109" s="95">
        <f>COUNTIF(A1111:A1175,"*PR*")+COUNTIF(A1111:A1175,"*LP*")</f>
        <v>2</v>
      </c>
      <c r="J1109" s="14"/>
      <c r="K1109" s="14"/>
      <c r="L1109" s="7"/>
      <c r="M1109" s="16" t="str">
        <f>IF(ISERROR(VLOOKUP(TRIM(B1109),#REF!,13,FALSE())),"",VLOOKUP(TRIM(B1109),#REF!,13,FALSE()))</f>
        <v/>
      </c>
      <c r="N1109" s="16" t="str">
        <f>IF(ISERROR(VLOOKUP(TRIM(B1109),#REF!,14,FALSE())),"",VLOOKUP(TRIM(B1109),#REF!,14,FALSE()))</f>
        <v/>
      </c>
      <c r="O1109" s="16" t="str">
        <f>IF(ISERROR(VLOOKUP(TRIM(B1109),#REF!,15,FALSE())),"",VLOOKUP(TRIM(B1109),#REF!,15,FALSE()))</f>
        <v/>
      </c>
      <c r="P1109" s="16" t="str">
        <f>IF(ISERROR(VLOOKUP(TRIM(B1109),#REF!,16,FALSE())),"",VLOOKUP(TRIM(B1109),#REF!,16,FALSE()))</f>
        <v/>
      </c>
      <c r="Q1109" s="48"/>
      <c r="R1109" s="8"/>
      <c r="S1109"/>
      <c r="T1109" t="str">
        <f>IF(ISERROR(VLOOKUP(TRIM(B1109),#REF!,20,FALSE())),"",VLOOKUP(TRIM(B1109),#REF!,20,FALSE()))</f>
        <v/>
      </c>
      <c r="U1109" t="str">
        <f>IF(ISERROR(VLOOKUP(TRIM(B1109),#REF!,21,FALSE())),"",VLOOKUP(TRIM(B1109),#REF!,21,FALSE()))</f>
        <v/>
      </c>
      <c r="V1109" t="str">
        <f>IF(ISERROR(VLOOKUP(TRIM(B1109),#REF!,22,FALSE())),"",VLOOKUP(TRIM(B1109),#REF!,22,FALSE()))</f>
        <v/>
      </c>
      <c r="W1109" t="str">
        <f>IF(ISERROR(VLOOKUP(TRIM(B1109),#REF!,20,FALSE())),"",VLOOKUP(TRIM(B1109),#REF!,20,FALSE()))</f>
        <v/>
      </c>
      <c r="X1109" t="str">
        <f>IF(ISERROR(VLOOKUP(TRIM(B1109),#REF!,21,FALSE())),"",VLOOKUP(TRIM(B1109),#REF!,21,FALSE()))</f>
        <v/>
      </c>
      <c r="Y1109" t="str">
        <f>IF(ISERROR(VLOOKUP(TRIM(B1109),#REF!,22,FALSE())),"",VLOOKUP(TRIM(B1109),#REF!,22,FALSE()))</f>
        <v/>
      </c>
      <c r="Z1109" t="str">
        <f>IF(ISERROR(VLOOKUP(TRIM(B1109),#REF!,23,FALSE())),"",VLOOKUP(TRIM(B1109),#REF!,23,FALSE()))</f>
        <v/>
      </c>
      <c r="AA1109" t="str">
        <f>IF(ISERROR(VLOOKUP(TRIM(B1109),#REF!,24,FALSE())),"",VLOOKUP(TRIM(B1109),#REF!,24,FALSE()))</f>
        <v/>
      </c>
      <c r="AB1109" t="str">
        <f>IF(ISERROR(VLOOKUP(TRIM(B1109),#REF!,25,FALSE())),"",VLOOKUP(TRIM(B1109),#REF!,25,FALSE()))</f>
        <v/>
      </c>
      <c r="AC1109"/>
      <c r="AD1109"/>
      <c r="AE1109"/>
      <c r="AF1109"/>
      <c r="AG1109"/>
      <c r="AH1109"/>
      <c r="AI1109"/>
      <c r="AJ1109"/>
      <c r="AK1109"/>
      <c r="AL1109" s="15"/>
      <c r="AM1109" s="8"/>
      <c r="AN1109" s="8"/>
      <c r="AO1109"/>
      <c r="AP1109" s="8"/>
      <c r="AQ1109" s="8"/>
      <c r="AR1109" s="8"/>
      <c r="AS1109" s="8"/>
      <c r="AT1109" s="8"/>
    </row>
    <row r="1110" spans="1:46" x14ac:dyDescent="0.35">
      <c r="A1110" s="16"/>
      <c r="B1110" s="16"/>
      <c r="C1110" s="143"/>
      <c r="F1110" s="8"/>
      <c r="G1110" s="8"/>
      <c r="H1110" s="36"/>
      <c r="I1110" s="36" t="s">
        <v>4284</v>
      </c>
      <c r="J1110" s="16"/>
      <c r="K1110" s="16"/>
      <c r="L1110" s="16"/>
      <c r="M1110" s="26" t="str">
        <f>IF(ISERROR(VLOOKUP(TRIM(D1110),#REF!,8,FALSE())),"",VLOOKUP(TRIM(D1110),#REF!,8,FALSE()))</f>
        <v/>
      </c>
      <c r="N1110" s="8"/>
      <c r="O1110" s="8"/>
      <c r="P1110" s="16"/>
      <c r="Q1110" s="16" t="str">
        <f>IF(ISERROR(VLOOKUP(TRIM(D1110),#REF!,11,FALSE())),"",VLOOKUP(TRIM(D1110),#REF!,11,FALSE()))</f>
        <v/>
      </c>
      <c r="R1110" s="16" t="str">
        <f>IF(ISERROR(VLOOKUP(TRIM(D1110),#REF!,12,FALSE())),"",VLOOKUP(TRIM(D1110),#REF!,12,FALSE()))</f>
        <v/>
      </c>
      <c r="S1110" s="16" t="str">
        <f>IF(ISERROR(VLOOKUP(TRIM(D1110),#REF!,13,FALSE())),"",VLOOKUP(TRIM(D1110),#REF!,13,FALSE()))</f>
        <v/>
      </c>
      <c r="T1110" s="16" t="str">
        <f>IF(ISERROR(VLOOKUP(TRIM(D1110),#REF!,14,FALSE())),"",VLOOKUP(TRIM(D1110),#REF!,14,FALSE()))</f>
        <v/>
      </c>
      <c r="U1110" s="16" t="str">
        <f>IF(ISERROR(VLOOKUP(TRIM(D1110),#REF!,15,FALSE())),"",VLOOKUP(TRIM(D1110),#REF!,15,FALSE()))</f>
        <v/>
      </c>
      <c r="V1110" s="16" t="str">
        <f>IF(ISERROR(VLOOKUP(TRIM(D1110),#REF!,16,FALSE())),"",VLOOKUP(TRIM(D1110),#REF!,16,FALSE()))</f>
        <v/>
      </c>
      <c r="W1110" s="16"/>
      <c r="X1110" s="8"/>
      <c r="Y1110" s="8"/>
      <c r="Z1110" t="str">
        <f>IF(ISERROR(VLOOKUP(TRIM(D1110),#REF!,20,FALSE())),"",VLOOKUP(TRIM(D1110),#REF!,20,FALSE()))</f>
        <v/>
      </c>
      <c r="AA1110" t="str">
        <f>IF(ISERROR(VLOOKUP(TRIM(D1110),#REF!,21,FALSE())),"",VLOOKUP(TRIM(D1110),#REF!,21,FALSE()))</f>
        <v/>
      </c>
      <c r="AB1110" t="str">
        <f>IF(ISERROR(VLOOKUP(TRIM(D1110),#REF!,22,FALSE())),"",VLOOKUP(TRIM(D1110),#REF!,22,FALSE()))</f>
        <v/>
      </c>
      <c r="AC1110" t="str">
        <f>IF(ISERROR(VLOOKUP(TRIM(D1110),#REF!,20,FALSE())),"",VLOOKUP(TRIM(D1110),#REF!,20,FALSE()))</f>
        <v/>
      </c>
      <c r="AD1110" t="str">
        <f>IF(ISERROR(VLOOKUP(TRIM(D1110),#REF!,21,FALSE())),"",VLOOKUP(TRIM(D1110),#REF!,21,FALSE()))</f>
        <v/>
      </c>
      <c r="AE1110" t="str">
        <f>IF(ISERROR(VLOOKUP(TRIM(D1110),#REF!,22,FALSE())),"",VLOOKUP(TRIM(D1110),#REF!,22,FALSE()))</f>
        <v/>
      </c>
      <c r="AF1110" t="str">
        <f>IF(ISERROR(VLOOKUP(TRIM(D1110),#REF!,23,FALSE())),"",VLOOKUP(TRIM(D1110),#REF!,23,FALSE()))</f>
        <v/>
      </c>
      <c r="AG1110" t="str">
        <f>IF(ISERROR(VLOOKUP(TRIM(D1110),#REF!,24,FALSE())),"",VLOOKUP(TRIM(D1110),#REF!,24,FALSE()))</f>
        <v/>
      </c>
      <c r="AH1110" t="str">
        <f>IF(ISERROR(VLOOKUP(TRIM(D1110),#REF!,25,FALSE())),"",VLOOKUP(TRIM(D1110),#REF!,25,FALSE()))</f>
        <v/>
      </c>
      <c r="AS1110" s="8"/>
      <c r="AT1110" s="8"/>
    </row>
    <row r="1111" spans="1:46" s="25" customFormat="1" ht="13.15" x14ac:dyDescent="0.4">
      <c r="A1111" s="102" t="s">
        <v>5392</v>
      </c>
      <c r="B1111" s="19"/>
      <c r="C1111" s="143"/>
      <c r="D1111" s="19"/>
      <c r="E1111" s="39"/>
      <c r="F1111" s="19"/>
      <c r="G1111" s="19"/>
      <c r="H1111" s="26"/>
      <c r="I1111" s="26"/>
      <c r="J1111" s="17"/>
      <c r="K1111" s="19"/>
      <c r="L1111" s="19"/>
      <c r="M1111" s="1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row>
    <row r="1112" spans="1:46" s="25" customFormat="1" x14ac:dyDescent="0.35">
      <c r="A1112" s="18" t="s">
        <v>80</v>
      </c>
      <c r="B1112" s="18" t="s">
        <v>3519</v>
      </c>
      <c r="C1112" s="143" t="str">
        <f>IF(VLOOKUP(D1112,Table16[[#All],[Player]:[2024 Card Info]],7,FALSE)&lt;&gt;"",VLOOKUP(D1112,Table16[[#All],[Player]:[2024 Card Info]],7,FALSE),"")</f>
        <v>483 Attempts</v>
      </c>
      <c r="D1112" s="19" t="s">
        <v>2151</v>
      </c>
      <c r="E1112" s="20">
        <v>35206</v>
      </c>
      <c r="F1112" s="19" t="s">
        <v>2152</v>
      </c>
      <c r="G1112" s="19" t="s">
        <v>428</v>
      </c>
      <c r="H1112" s="26" t="s">
        <v>77</v>
      </c>
      <c r="I1112" s="26"/>
      <c r="J1112" s="18" t="s">
        <v>77</v>
      </c>
      <c r="K1112" s="18" t="s">
        <v>131</v>
      </c>
      <c r="L1112" s="18"/>
      <c r="M1112" s="19"/>
      <c r="N1112" s="19" t="s">
        <v>80</v>
      </c>
      <c r="O1112" s="19" t="s">
        <v>131</v>
      </c>
      <c r="P1112" s="19" t="s">
        <v>79</v>
      </c>
      <c r="Q1112" s="19" t="s">
        <v>77</v>
      </c>
      <c r="R1112" s="19" t="s">
        <v>131</v>
      </c>
      <c r="S1112" s="19"/>
      <c r="T1112" s="19" t="s">
        <v>77</v>
      </c>
      <c r="U1112" s="19" t="s">
        <v>131</v>
      </c>
      <c r="V1112" s="19">
        <v>0</v>
      </c>
      <c r="W1112" s="19">
        <v>0</v>
      </c>
      <c r="X1112" s="19">
        <v>0</v>
      </c>
      <c r="Y1112" s="19">
        <v>0</v>
      </c>
      <c r="Z1112" s="19">
        <v>0</v>
      </c>
      <c r="AA1112" s="19">
        <v>0</v>
      </c>
      <c r="AB1112" s="19">
        <v>0</v>
      </c>
      <c r="AC1112" s="19">
        <v>0</v>
      </c>
      <c r="AD1112" s="19">
        <v>0</v>
      </c>
      <c r="AE1112" s="19">
        <v>0</v>
      </c>
      <c r="AF1112" s="19">
        <v>0</v>
      </c>
      <c r="AG1112" s="19">
        <v>0</v>
      </c>
      <c r="AH1112" s="19">
        <v>0</v>
      </c>
      <c r="AI1112" s="19">
        <v>0</v>
      </c>
      <c r="AJ1112" s="19">
        <v>0</v>
      </c>
      <c r="AK1112" s="19">
        <v>0</v>
      </c>
      <c r="AL1112" s="19">
        <v>0</v>
      </c>
      <c r="AM1112" s="19">
        <v>0</v>
      </c>
      <c r="AN1112" s="19">
        <v>0</v>
      </c>
      <c r="AO1112" s="19">
        <v>0</v>
      </c>
      <c r="AP1112" s="19">
        <v>0</v>
      </c>
      <c r="AQ1112" s="19">
        <v>0</v>
      </c>
      <c r="AR1112" s="19">
        <v>0</v>
      </c>
      <c r="AS1112" s="19">
        <v>0</v>
      </c>
      <c r="AT1112" s="19">
        <v>0</v>
      </c>
    </row>
    <row r="1113" spans="1:46" ht="12.75" customHeight="1" x14ac:dyDescent="0.35">
      <c r="A1113" s="18" t="s">
        <v>77</v>
      </c>
      <c r="B1113" s="18" t="s">
        <v>308</v>
      </c>
      <c r="C1113" s="143" t="str">
        <f>IF(VLOOKUP(D1113,Table16[[#All],[Player]:[2024 Card Info]],7,FALSE)&lt;&gt;"",VLOOKUP(D1113,Table16[[#All],[Player]:[2024 Card Info]],7,FALSE),"")</f>
        <v>54 Attempts</v>
      </c>
      <c r="D1113" s="22" t="s">
        <v>2155</v>
      </c>
      <c r="E1113" s="23">
        <v>36305</v>
      </c>
      <c r="F1113" s="24" t="s">
        <v>171</v>
      </c>
      <c r="G1113" s="22" t="s">
        <v>91</v>
      </c>
      <c r="H1113" s="26" t="s">
        <v>77</v>
      </c>
      <c r="I1113" s="26"/>
      <c r="J1113" s="18" t="s">
        <v>77</v>
      </c>
      <c r="K1113" s="18" t="s">
        <v>268</v>
      </c>
      <c r="L1113" s="18" t="s">
        <v>2156</v>
      </c>
      <c r="M1113" s="25"/>
      <c r="N1113" s="25"/>
      <c r="O1113" s="25"/>
      <c r="P1113" s="25"/>
      <c r="Q1113" s="25"/>
      <c r="R1113" s="25"/>
      <c r="S1113" s="25"/>
      <c r="T1113" s="25"/>
      <c r="U1113" s="25"/>
      <c r="V1113" s="25"/>
      <c r="W1113" s="25"/>
      <c r="X1113" s="25"/>
      <c r="Y1113" s="25"/>
      <c r="Z1113" s="25"/>
      <c r="AA1113" s="25"/>
      <c r="AB1113" s="25"/>
      <c r="AC1113" s="25"/>
      <c r="AD1113" s="25"/>
      <c r="AE1113" s="25"/>
      <c r="AF1113" s="25"/>
      <c r="AG1113" s="25"/>
      <c r="AH1113" s="25"/>
      <c r="AI1113" s="25"/>
      <c r="AJ1113" s="25"/>
      <c r="AK1113" s="25"/>
      <c r="AL1113" s="25"/>
      <c r="AM1113" s="25"/>
      <c r="AN1113" s="25"/>
      <c r="AO1113" s="25"/>
      <c r="AP1113" s="25"/>
      <c r="AQ1113" s="25"/>
      <c r="AR1113" s="25"/>
      <c r="AS1113" s="25"/>
      <c r="AT1113" s="25"/>
    </row>
    <row r="1114" spans="1:46" x14ac:dyDescent="0.35">
      <c r="A1114" s="18"/>
      <c r="B1114" s="18"/>
      <c r="C1114" s="143"/>
      <c r="D1114" s="19"/>
      <c r="E1114" s="20"/>
      <c r="F1114" s="19"/>
      <c r="G1114" s="19"/>
      <c r="H1114" t="s">
        <v>4284</v>
      </c>
      <c r="I1114" t="s">
        <v>4284</v>
      </c>
      <c r="J1114" s="18"/>
      <c r="K1114" s="18"/>
      <c r="L1114" s="18"/>
      <c r="M1114" s="19"/>
      <c r="N1114" s="19"/>
      <c r="O1114" s="19"/>
      <c r="P1114" s="19"/>
      <c r="Q1114" s="19"/>
      <c r="R1114" s="19"/>
      <c r="S1114" s="19"/>
      <c r="T1114" s="19"/>
      <c r="U1114" s="19"/>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row>
    <row r="1115" spans="1:46" s="25" customFormat="1" ht="12.75" customHeight="1" x14ac:dyDescent="0.35">
      <c r="A1115" s="18" t="s">
        <v>93</v>
      </c>
      <c r="B1115" s="18" t="s">
        <v>860</v>
      </c>
      <c r="C1115" s="143" t="str">
        <f>IF(VLOOKUP(D1115,Table16[[#All],[Player]:[2024 Card Info]],7,FALSE)&lt;&gt;"",VLOOKUP(D1115,Table16[[#All],[Player]:[2024 Card Info]],7,FALSE),"")</f>
        <v>0-2 150</v>
      </c>
      <c r="D1115" s="22" t="s">
        <v>2157</v>
      </c>
      <c r="E1115" s="23">
        <v>36186</v>
      </c>
      <c r="F1115" s="24" t="s">
        <v>2158</v>
      </c>
      <c r="G1115" s="22" t="s">
        <v>2159</v>
      </c>
      <c r="H1115" s="26" t="s">
        <v>93</v>
      </c>
      <c r="I1115" s="26" t="s">
        <v>3404</v>
      </c>
      <c r="J1115" s="18" t="s">
        <v>93</v>
      </c>
      <c r="K1115" s="18" t="s">
        <v>96</v>
      </c>
      <c r="L1115" s="18" t="s">
        <v>2160</v>
      </c>
    </row>
    <row r="1116" spans="1:46" x14ac:dyDescent="0.35">
      <c r="A1116" t="s">
        <v>93</v>
      </c>
      <c r="B1116" t="s">
        <v>81</v>
      </c>
      <c r="C1116" s="143" t="str">
        <f>IF(VLOOKUP(D1116,Table16[[#All],[Player]:[2024 Card Info]],7,FALSE)&lt;&gt;"",VLOOKUP(D1116,Table16[[#All],[Player]:[2024 Card Info]],7,FALSE),"")</f>
        <v>0-463</v>
      </c>
      <c r="D1116" t="s">
        <v>3709</v>
      </c>
      <c r="E1116" s="40">
        <v>37823</v>
      </c>
      <c r="F1116" t="s">
        <v>3968</v>
      </c>
      <c r="G1116" s="22" t="s">
        <v>5149</v>
      </c>
      <c r="H1116" t="str">
        <f>IF(ISBLANK(VLOOKUP(TRIM(D1116),ALL_SOMIFA!$A$1:$V$2737,8,FALSE)),"",IF(ISERROR(VLOOKUP(TRIM(D1116),ALL_SOMIFA!$A$1:$V$2737,8,FALSE))," ",VLOOKUP(TRIM(D1116),ALL_SOMIFA!$A$1:$V$2737,8,FALSE)))</f>
        <v/>
      </c>
      <c r="I1116" t="str">
        <f>IF(ISBLANK(VLOOKUP(TRIM(D1116),ALL_SOMIFA!$A$1:$V$2737,9,FALSE)),"",IF(ISERROR(VLOOKUP(TRIM(D1116),ALL_SOMIFA!$A$1:$V$2737,9,FALSE))," ",VLOOKUP(TRIM(D1116),ALL_SOMIFA!$A$1:$V$2737,9,FALSE)))</f>
        <v/>
      </c>
      <c r="J1116" t="str">
        <f>IF(ISBLANK(VLOOKUP(TRIM(D1116),ALL_SOMIFA!$A$1:$V$2737,10,FALSE)),"",IF(ISERROR(VLOOKUP(TRIM(D1116),ALL_SOMIFA!$A$1:$V$2737,10,FALSE))," ",VLOOKUP(TRIM(D1116),ALL_SOMIFA!$A$1:$V$2737,10,FALSE)))</f>
        <v/>
      </c>
      <c r="K1116" t="str">
        <f>IF(ISBLANK(VLOOKUP(TRIM(D1116),ALL_SOMIFA!$A$1:$V$2737,11,FALSE)),"",IF(ISERROR(VLOOKUP(TRIM(D1116),ALL_SOMIFA!$A$1:$V$2737,11,FALSE))," ",VLOOKUP(TRIM(D1116),ALL_SOMIFA!$A$1:$V$2737,11,FALSE)))</f>
        <v/>
      </c>
      <c r="L1116" t="str">
        <f>IF(ISBLANK(VLOOKUP(TRIM(D1116),ALL_SOMIFA!$A$1:$V$2737,12,FALSE)),"",IF(ISERROR(VLOOKUP(TRIM(D1116),ALL_SOMIFA!$A$1:$V$2737,12,FALSE))," ",VLOOKUP(TRIM(D1116),ALL_SOMIFA!$A$1:$V$2737,12,FALSE)))</f>
        <v/>
      </c>
      <c r="M1116" t="str">
        <f>IF(ISBLANK(VLOOKUP(TRIM(D1116),ALL_SOMIFA!$A$1:$V$2737,13,FALSE)),"",IF(ISERROR(VLOOKUP(TRIM(D1116),ALL_SOMIFA!$A$1:$V$2737,13,FALSE))," ",VLOOKUP(TRIM(D1116),ALL_SOMIFA!$A$1:$V$2737,13,FALSE)))</f>
        <v/>
      </c>
      <c r="N1116" t="str">
        <f>IF(ISBLANK(VLOOKUP(TRIM(D1116),ALL_SOMIFA!$A$1:$V$2737,14,FALSE)),"",IF(ISERROR(VLOOKUP(TRIM(D1116),ALL_SOMIFA!$A$1:$V$2737,14,FALSE))," ",VLOOKUP(TRIM(D1116),ALL_SOMIFA!$A$1:$V$2737,14,FALSE)))</f>
        <v/>
      </c>
      <c r="O1116" t="str">
        <f>IF(ISBLANK(VLOOKUP(TRIM(D1116),ALL_SOMIFA!$A$1:$V$2737,15,FALSE)),"",IF(ISERROR(VLOOKUP(TRIM(D1116),ALL_SOMIFA!$A$1:$V$2737,15,FALSE))," ",VLOOKUP(TRIM(D1116),ALL_SOMIFA!$A$1:$V$2737,15,FALSE)))</f>
        <v/>
      </c>
      <c r="P1116" t="str">
        <f>IF(ISBLANK(VLOOKUP(TRIM(D1116),ALL_SOMIFA!$A$1:$V$2737,16,FALSE)),"",IF(ISERROR(VLOOKUP(TRIM(D1116),ALL_SOMIFA!$A$1:$V$2737,16,FALSE))," ",VLOOKUP(TRIM(D1116),ALL_SOMIFA!$A$1:$V$2737,16,FALSE)))</f>
        <v/>
      </c>
      <c r="Q1116" t="str">
        <f>IF(ISBLANK(VLOOKUP(TRIM(D1116),ALL_SOMIFA!$A$1:$V$2737,17,FALSE)),"",IF(ISERROR(VLOOKUP(TRIM(D1116),ALL_SOMIFA!$A$1:$V$2737,17,FALSE))," ",VLOOKUP(TRIM(D1116),ALL_SOMIFA!$A$1:$V$2737,17,FALSE)))</f>
        <v/>
      </c>
      <c r="R1116" t="str">
        <f>IF(ISBLANK(VLOOKUP(TRIM(D1116),ALL_SOMIFA!$A$1:$V$2737,18,FALSE)),"",IF(ISERROR(VLOOKUP(TRIM(D1116),ALL_SOMIFA!$A$1:$V$2737,18,FALSE))," ",VLOOKUP(TRIM(D1116),ALL_SOMIFA!$A$1:$V$2737,18,FALSE)))</f>
        <v/>
      </c>
      <c r="S1116" t="str">
        <f>IF(ISBLANK(VLOOKUP(TRIM(D1116),ALL_SOMIFA!$A$1:$V$2737,19,FALSE)),"",IF(ISERROR(VLOOKUP(TRIM(D1116),ALL_SOMIFA!$A$1:$V$2737,19,FALSE))," ",VLOOKUP(TRIM(D1116),ALL_SOMIFA!$A$1:$V$2737,19,FALSE)))</f>
        <v/>
      </c>
      <c r="T1116" t="str">
        <f>IF(ISBLANK(VLOOKUP(TRIM(D1116),ALL_SOMIFA!$A$1:$V$2737,20,FALSE)),"",IF(ISERROR(VLOOKUP(TRIM(D1116),ALL_SOMIFA!$A$1:$V$2737,20,FALSE))," ",VLOOKUP(TRIM(D1116),ALL_SOMIFA!$A$1:$V$2737,20,FALSE)))</f>
        <v/>
      </c>
      <c r="U1116" t="str">
        <f>IF(ISBLANK(VLOOKUP(TRIM(D1116),ALL_SOMIFA!$A$1:$V$2737,21,FALSE)),"",IF(ISERROR(VLOOKUP(TRIM(D1116),ALL_SOMIFA!$A$1:$V$2737,21,FALSE))," ",VLOOKUP(TRIM(D1116),ALL_SOMIFA!$A$1:$V$2737,21,FALSE)))</f>
        <v/>
      </c>
      <c r="V1116" t="str">
        <f>IF(ISBLANK(VLOOKUP(TRIM(D1116),ALL_SOMIFA!$A$1:$V$2737,22,FALSE)),"",IF(ISERROR(VLOOKUP(TRIM(D1116),ALL_SOMIFA!$A$1:$V$2737,22,FALSE))," ",VLOOKUP(TRIM(D1116),ALL_SOMIFA!$A$1:$V$2737,22,FALSE)))</f>
        <v/>
      </c>
    </row>
    <row r="1117" spans="1:46" s="25" customFormat="1" x14ac:dyDescent="0.35">
      <c r="A1117" s="18" t="s">
        <v>93</v>
      </c>
      <c r="B1117" s="18" t="s">
        <v>419</v>
      </c>
      <c r="C1117" s="143" t="str">
        <f>IF(VLOOKUP(D1117,Table16[[#All],[Player]:[2024 Card Info]],7,FALSE)&lt;&gt;"",VLOOKUP(D1117,Table16[[#All],[Player]:[2024 Card Info]],7,FALSE),"")</f>
        <v>0-055</v>
      </c>
      <c r="D1117" s="19" t="s">
        <v>2161</v>
      </c>
      <c r="E1117" s="20">
        <v>35551</v>
      </c>
      <c r="F1117" s="19" t="s">
        <v>398</v>
      </c>
      <c r="G1117" s="19" t="s">
        <v>2162</v>
      </c>
      <c r="H1117" s="26" t="s">
        <v>93</v>
      </c>
      <c r="I1117" s="26" t="s">
        <v>1570</v>
      </c>
      <c r="J1117" s="18" t="s">
        <v>93</v>
      </c>
      <c r="K1117" s="18" t="s">
        <v>151</v>
      </c>
      <c r="L1117" s="18" t="s">
        <v>2163</v>
      </c>
      <c r="M1117" s="19" t="s">
        <v>1959</v>
      </c>
      <c r="N1117" s="19" t="s">
        <v>93</v>
      </c>
      <c r="O1117" s="19" t="s">
        <v>151</v>
      </c>
      <c r="P1117" s="19" t="s">
        <v>2164</v>
      </c>
      <c r="Q1117" s="19" t="s">
        <v>954</v>
      </c>
      <c r="R1117" s="19" t="s">
        <v>151</v>
      </c>
      <c r="S1117" s="19" t="s">
        <v>2165</v>
      </c>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row>
    <row r="1118" spans="1:46" x14ac:dyDescent="0.35">
      <c r="A1118" s="19" t="s">
        <v>93</v>
      </c>
      <c r="B1118" s="26" t="s">
        <v>81</v>
      </c>
      <c r="C1118" s="144" t="str">
        <f>IF(VLOOKUP(D1118,Table16[[#All],[Player]:[2024 Card Info]],7,FALSE)&lt;&gt;"",VLOOKUP(D1118,Table16[[#All],[Player]:[2024 Card Info]],7,FALSE),"")</f>
        <v>0-0 24</v>
      </c>
      <c r="D1118" s="19" t="s">
        <v>2166</v>
      </c>
      <c r="E1118" s="27">
        <v>36180</v>
      </c>
      <c r="F1118" s="28" t="s">
        <v>391</v>
      </c>
      <c r="G1118" s="28" t="s">
        <v>98</v>
      </c>
      <c r="H1118" s="26" t="s">
        <v>93</v>
      </c>
      <c r="I1118" s="26" t="s">
        <v>2167</v>
      </c>
    </row>
    <row r="1119" spans="1:46" x14ac:dyDescent="0.35">
      <c r="A1119" s="18"/>
      <c r="B1119" s="18"/>
      <c r="C1119" s="143"/>
      <c r="D1119" s="19"/>
      <c r="E1119" s="20"/>
      <c r="F1119" s="19"/>
      <c r="G1119" s="19"/>
      <c r="H1119" t="s">
        <v>4284</v>
      </c>
      <c r="I1119" t="s">
        <v>4284</v>
      </c>
      <c r="J1119" s="18"/>
      <c r="K1119" s="18"/>
      <c r="L1119" s="18"/>
      <c r="M1119" s="19"/>
      <c r="N1119" s="19"/>
      <c r="O1119" s="19"/>
      <c r="P1119" s="19"/>
      <c r="Q1119" s="19"/>
      <c r="R1119" s="19"/>
      <c r="S1119" s="19"/>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row>
    <row r="1120" spans="1:46" ht="12.75" customHeight="1" x14ac:dyDescent="0.35">
      <c r="A1120" s="18" t="s">
        <v>122</v>
      </c>
      <c r="B1120" s="18" t="s">
        <v>3530</v>
      </c>
      <c r="C1120" s="143" t="str">
        <f>IF(VLOOKUP(D1120,Table16[[#All],[Player]:[2024 Card Info]],7,FALSE)&lt;&gt;"",VLOOKUP(D1120,Table16[[#All],[Player]:[2024 Card Info]],7,FALSE),"")</f>
        <v>5-6-5</v>
      </c>
      <c r="D1120" s="26" t="s">
        <v>2169</v>
      </c>
      <c r="E1120" s="20">
        <v>36113</v>
      </c>
      <c r="F1120" s="26" t="s">
        <v>1553</v>
      </c>
      <c r="G1120" s="26" t="s">
        <v>2170</v>
      </c>
      <c r="H1120" s="26" t="s">
        <v>122</v>
      </c>
      <c r="I1120" s="26"/>
      <c r="J1120" s="18" t="s">
        <v>122</v>
      </c>
      <c r="K1120" s="18" t="s">
        <v>151</v>
      </c>
      <c r="L1120" s="18"/>
      <c r="M1120" s="19"/>
      <c r="N1120" s="27"/>
      <c r="O1120" s="27"/>
      <c r="P1120" s="27"/>
      <c r="Q1120" s="29"/>
      <c r="R1120" s="25"/>
      <c r="S1120" s="25"/>
      <c r="T1120" s="25"/>
      <c r="U1120" s="25"/>
      <c r="V1120" s="25"/>
      <c r="W1120" s="25"/>
      <c r="X1120" s="25"/>
      <c r="Y1120" s="25"/>
      <c r="Z1120" s="25"/>
      <c r="AA1120" s="25"/>
      <c r="AB1120" s="25"/>
      <c r="AC1120" s="25"/>
      <c r="AD1120" s="25"/>
      <c r="AE1120" s="25"/>
      <c r="AF1120" s="25"/>
      <c r="AG1120" s="25"/>
      <c r="AH1120" s="25"/>
      <c r="AI1120" s="25"/>
      <c r="AJ1120" s="25"/>
      <c r="AK1120" s="25"/>
      <c r="AL1120" s="25"/>
      <c r="AM1120" s="25"/>
      <c r="AN1120" s="25"/>
      <c r="AO1120" s="25"/>
      <c r="AP1120" s="25"/>
      <c r="AQ1120" s="25"/>
      <c r="AR1120" s="25"/>
      <c r="AS1120" s="25"/>
      <c r="AT1120" s="25"/>
    </row>
    <row r="1121" spans="1:73" ht="12.75" customHeight="1" x14ac:dyDescent="0.35">
      <c r="A1121" s="18" t="s">
        <v>3538</v>
      </c>
      <c r="B1121" s="18" t="s">
        <v>441</v>
      </c>
      <c r="C1121" s="143" t="str">
        <f>IF(VLOOKUP(D1121,Table16[[#All],[Player]:[2024 Card Info]],7,FALSE)&lt;&gt;"",VLOOKUP(D1121,Table16[[#All],[Player]:[2024 Card Info]],7,FALSE),"")</f>
        <v>4-4-6</v>
      </c>
      <c r="D1121" s="22" t="s">
        <v>2171</v>
      </c>
      <c r="E1121" s="23">
        <v>36038</v>
      </c>
      <c r="F1121" s="24" t="s">
        <v>279</v>
      </c>
      <c r="G1121" s="22" t="s">
        <v>171</v>
      </c>
      <c r="H1121" s="26" t="s">
        <v>4399</v>
      </c>
      <c r="I1121" s="26"/>
      <c r="J1121" s="18" t="s">
        <v>2172</v>
      </c>
      <c r="K1121" s="18" t="s">
        <v>274</v>
      </c>
      <c r="L1121" s="18"/>
      <c r="M1121" s="25"/>
      <c r="N1121" s="25"/>
      <c r="O1121" s="25"/>
      <c r="P1121" s="25"/>
      <c r="Q1121" s="25"/>
      <c r="R1121" s="25"/>
      <c r="S1121" s="25"/>
      <c r="T1121" s="25"/>
      <c r="U1121" s="25"/>
      <c r="V1121" s="25"/>
      <c r="W1121" s="25"/>
      <c r="X1121" s="25"/>
      <c r="Y1121" s="25"/>
      <c r="Z1121" s="25"/>
      <c r="AA1121" s="25"/>
      <c r="AB1121" s="25"/>
      <c r="AC1121" s="25"/>
      <c r="AD1121" s="25"/>
      <c r="AE1121" s="25"/>
      <c r="AF1121" s="25"/>
      <c r="AG1121" s="25"/>
      <c r="AH1121" s="25"/>
      <c r="AI1121" s="25"/>
      <c r="AJ1121" s="25"/>
      <c r="AK1121" s="25"/>
      <c r="AL1121" s="25"/>
      <c r="AM1121" s="25"/>
      <c r="AN1121" s="25"/>
      <c r="AO1121" s="25"/>
      <c r="AP1121" s="25"/>
      <c r="AQ1121" s="25"/>
      <c r="AR1121" s="25"/>
      <c r="AS1121" s="25"/>
      <c r="AT1121" s="25"/>
    </row>
    <row r="1122" spans="1:73" ht="12.75" customHeight="1" x14ac:dyDescent="0.35">
      <c r="A1122" s="18" t="s">
        <v>3521</v>
      </c>
      <c r="B1122" s="18" t="s">
        <v>3524</v>
      </c>
      <c r="C1122" s="143" t="str">
        <f>IF(VLOOKUP(D1122,Table16[[#All],[Player]:[2024 Card Info]],7,FALSE)&lt;&gt;"",VLOOKUP(D1122,Table16[[#All],[Player]:[2024 Card Info]],7,FALSE),"")</f>
        <v>4-4-4</v>
      </c>
      <c r="D1122" s="26" t="s">
        <v>2173</v>
      </c>
      <c r="E1122" s="27">
        <v>36440</v>
      </c>
      <c r="F1122" s="26" t="s">
        <v>241</v>
      </c>
      <c r="G1122" s="26" t="s">
        <v>457</v>
      </c>
      <c r="H1122" s="26" t="s">
        <v>132</v>
      </c>
      <c r="I1122" s="26"/>
      <c r="J1122" s="18" t="s">
        <v>132</v>
      </c>
      <c r="K1122" s="18" t="s">
        <v>229</v>
      </c>
      <c r="L1122" s="18"/>
      <c r="M1122" s="19"/>
      <c r="N1122" s="27"/>
      <c r="O1122" s="27"/>
      <c r="P1122" s="27"/>
      <c r="Q1122" s="27"/>
      <c r="R1122" s="29"/>
      <c r="S1122" s="25"/>
      <c r="T1122" s="25"/>
      <c r="U1122" s="25"/>
      <c r="V1122" s="25"/>
      <c r="W1122" s="25"/>
      <c r="X1122" s="25"/>
      <c r="Y1122" s="25"/>
      <c r="Z1122" s="25"/>
      <c r="AA1122" s="25"/>
      <c r="AB1122" s="25"/>
      <c r="AC1122" s="25"/>
      <c r="AD1122" s="25"/>
      <c r="AE1122" s="25"/>
      <c r="AF1122" s="25"/>
      <c r="AG1122" s="25"/>
      <c r="AH1122" s="25"/>
      <c r="AI1122" s="25"/>
      <c r="AJ1122" s="25"/>
      <c r="AK1122" s="25"/>
      <c r="AL1122" s="25"/>
      <c r="AM1122" s="25"/>
      <c r="AN1122" s="25"/>
      <c r="AO1122" s="25"/>
      <c r="AP1122" s="25"/>
      <c r="AQ1122" s="25"/>
      <c r="AR1122" s="25"/>
      <c r="AS1122" s="25"/>
      <c r="AT1122" s="25"/>
    </row>
    <row r="1123" spans="1:73" x14ac:dyDescent="0.35">
      <c r="A1123" s="18" t="s">
        <v>3521</v>
      </c>
      <c r="B1123" s="18" t="s">
        <v>285</v>
      </c>
      <c r="C1123" s="143" t="str">
        <f>IF(VLOOKUP(D1123,Table16[[#All],[Player]:[2024 Card Info]],7,FALSE)&lt;&gt;"",VLOOKUP(D1123,Table16[[#All],[Player]:[2024 Card Info]],7,FALSE),"")</f>
        <v>4-3-4</v>
      </c>
      <c r="D1123" s="19" t="s">
        <v>2168</v>
      </c>
      <c r="E1123" s="20">
        <v>34611</v>
      </c>
      <c r="F1123" s="19" t="s">
        <v>1335</v>
      </c>
      <c r="G1123" s="19" t="s">
        <v>249</v>
      </c>
      <c r="H1123" s="26" t="s">
        <v>132</v>
      </c>
      <c r="I1123" s="26"/>
      <c r="J1123" s="18" t="s">
        <v>127</v>
      </c>
      <c r="K1123" s="18" t="s">
        <v>224</v>
      </c>
      <c r="L1123" s="18"/>
      <c r="M1123" s="19"/>
      <c r="N1123" s="19" t="s">
        <v>127</v>
      </c>
      <c r="O1123" s="19" t="s">
        <v>224</v>
      </c>
      <c r="P1123" s="19" t="s">
        <v>79</v>
      </c>
      <c r="Q1123" s="19" t="s">
        <v>127</v>
      </c>
      <c r="R1123" s="19" t="s">
        <v>224</v>
      </c>
      <c r="S1123" s="19"/>
      <c r="T1123" s="19" t="s">
        <v>132</v>
      </c>
      <c r="U1123" s="19" t="s">
        <v>224</v>
      </c>
      <c r="V1123" s="19">
        <v>0</v>
      </c>
      <c r="W1123" s="19" t="s">
        <v>132</v>
      </c>
      <c r="X1123" s="19" t="s">
        <v>224</v>
      </c>
      <c r="Y1123" s="19">
        <v>0</v>
      </c>
      <c r="Z1123" s="19"/>
      <c r="AA1123" s="19"/>
      <c r="AB1123" s="19"/>
      <c r="AC1123" s="19">
        <v>0</v>
      </c>
      <c r="AD1123" s="19">
        <v>0</v>
      </c>
      <c r="AE1123" s="19">
        <v>0</v>
      </c>
      <c r="AF1123" s="19"/>
      <c r="AG1123" s="19"/>
      <c r="AH1123" s="19"/>
      <c r="AI1123" s="19"/>
      <c r="AJ1123" s="19"/>
      <c r="AK1123" s="19"/>
      <c r="AL1123" s="19">
        <v>0</v>
      </c>
      <c r="AM1123" s="19">
        <v>0</v>
      </c>
      <c r="AN1123" s="19">
        <v>0</v>
      </c>
      <c r="AO1123" s="19">
        <v>0</v>
      </c>
      <c r="AP1123" s="19">
        <v>0</v>
      </c>
      <c r="AQ1123" s="19">
        <v>0</v>
      </c>
      <c r="AR1123" s="19">
        <v>0</v>
      </c>
      <c r="AS1123" s="19">
        <v>0</v>
      </c>
      <c r="AT1123" s="19">
        <v>0</v>
      </c>
    </row>
    <row r="1124" spans="1:73" x14ac:dyDescent="0.35">
      <c r="A1124" t="s">
        <v>3521</v>
      </c>
      <c r="B1124" t="s">
        <v>403</v>
      </c>
      <c r="C1124" s="143" t="str">
        <f>IF(VLOOKUP(D1124,Table16[[#All],[Player]:[2024 Card Info]],7,FALSE)&lt;&gt;"",VLOOKUP(D1124,Table16[[#All],[Player]:[2024 Card Info]],7,FALSE),"")</f>
        <v>4-3-3</v>
      </c>
      <c r="D1124" t="s">
        <v>3931</v>
      </c>
      <c r="E1124" s="40">
        <v>37357</v>
      </c>
      <c r="F1124" t="s">
        <v>4097</v>
      </c>
      <c r="G1124" s="102" t="s">
        <v>5146</v>
      </c>
      <c r="H1124" t="str">
        <f>IF(ISBLANK(VLOOKUP(TRIM(D1124),ALL_SOMIFA!$A$1:$V$2737,8,FALSE)),"",IF(ISERROR(VLOOKUP(TRIM(D1124),ALL_SOMIFA!$A$1:$V$2737,8,FALSE))," ",VLOOKUP(TRIM(D1124),ALL_SOMIFA!$A$1:$V$2737,8,FALSE)))</f>
        <v/>
      </c>
      <c r="I1124" t="str">
        <f>IF(ISBLANK(VLOOKUP(TRIM(D1124),ALL_SOMIFA!$A$1:$V$2737,9,FALSE)),"",IF(ISERROR(VLOOKUP(TRIM(D1124),ALL_SOMIFA!$A$1:$V$2737,9,FALSE))," ",VLOOKUP(TRIM(D1124),ALL_SOMIFA!$A$1:$V$2737,9,FALSE)))</f>
        <v/>
      </c>
      <c r="J1124" t="str">
        <f>IF(ISBLANK(VLOOKUP(TRIM(D1124),ALL_SOMIFA!$A$1:$V$2737,10,FALSE)),"",IF(ISERROR(VLOOKUP(TRIM(D1124),ALL_SOMIFA!$A$1:$V$2737,10,FALSE))," ",VLOOKUP(TRIM(D1124),ALL_SOMIFA!$A$1:$V$2737,10,FALSE)))</f>
        <v/>
      </c>
      <c r="K1124" t="str">
        <f>IF(ISBLANK(VLOOKUP(TRIM(D1124),ALL_SOMIFA!$A$1:$V$2737,11,FALSE)),"",IF(ISERROR(VLOOKUP(TRIM(D1124),ALL_SOMIFA!$A$1:$V$2737,11,FALSE))," ",VLOOKUP(TRIM(D1124),ALL_SOMIFA!$A$1:$V$2737,11,FALSE)))</f>
        <v/>
      </c>
      <c r="L1124" t="str">
        <f>IF(ISBLANK(VLOOKUP(TRIM(D1124),ALL_SOMIFA!$A$1:$V$2737,12,FALSE)),"",IF(ISERROR(VLOOKUP(TRIM(D1124),ALL_SOMIFA!$A$1:$V$2737,12,FALSE))," ",VLOOKUP(TRIM(D1124),ALL_SOMIFA!$A$1:$V$2737,12,FALSE)))</f>
        <v/>
      </c>
      <c r="M1124" t="str">
        <f>IF(ISBLANK(VLOOKUP(TRIM(D1124),ALL_SOMIFA!$A$1:$V$2737,13,FALSE)),"",IF(ISERROR(VLOOKUP(TRIM(D1124),ALL_SOMIFA!$A$1:$V$2737,13,FALSE))," ",VLOOKUP(TRIM(D1124),ALL_SOMIFA!$A$1:$V$2737,13,FALSE)))</f>
        <v/>
      </c>
      <c r="N1124" t="str">
        <f>IF(ISBLANK(VLOOKUP(TRIM(D1124),ALL_SOMIFA!$A$1:$V$2737,14,FALSE)),"",IF(ISERROR(VLOOKUP(TRIM(D1124),ALL_SOMIFA!$A$1:$V$2737,14,FALSE))," ",VLOOKUP(TRIM(D1124),ALL_SOMIFA!$A$1:$V$2737,14,FALSE)))</f>
        <v/>
      </c>
      <c r="O1124" t="str">
        <f>IF(ISBLANK(VLOOKUP(TRIM(D1124),ALL_SOMIFA!$A$1:$V$2737,15,FALSE)),"",IF(ISERROR(VLOOKUP(TRIM(D1124),ALL_SOMIFA!$A$1:$V$2737,15,FALSE))," ",VLOOKUP(TRIM(D1124),ALL_SOMIFA!$A$1:$V$2737,15,FALSE)))</f>
        <v/>
      </c>
      <c r="P1124" t="str">
        <f>IF(ISBLANK(VLOOKUP(TRIM(D1124),ALL_SOMIFA!$A$1:$V$2737,16,FALSE)),"",IF(ISERROR(VLOOKUP(TRIM(D1124),ALL_SOMIFA!$A$1:$V$2737,16,FALSE))," ",VLOOKUP(TRIM(D1124),ALL_SOMIFA!$A$1:$V$2737,16,FALSE)))</f>
        <v/>
      </c>
      <c r="Q1124" t="str">
        <f>IF(ISBLANK(VLOOKUP(TRIM(D1124),ALL_SOMIFA!$A$1:$V$2737,17,FALSE)),"",IF(ISERROR(VLOOKUP(TRIM(D1124),ALL_SOMIFA!$A$1:$V$2737,17,FALSE))," ",VLOOKUP(TRIM(D1124),ALL_SOMIFA!$A$1:$V$2737,17,FALSE)))</f>
        <v/>
      </c>
      <c r="R1124" t="str">
        <f>IF(ISBLANK(VLOOKUP(TRIM(D1124),ALL_SOMIFA!$A$1:$V$2737,18,FALSE)),"",IF(ISERROR(VLOOKUP(TRIM(D1124),ALL_SOMIFA!$A$1:$V$2737,18,FALSE))," ",VLOOKUP(TRIM(D1124),ALL_SOMIFA!$A$1:$V$2737,18,FALSE)))</f>
        <v/>
      </c>
      <c r="S1124" t="str">
        <f>IF(ISBLANK(VLOOKUP(TRIM(D1124),ALL_SOMIFA!$A$1:$V$2737,19,FALSE)),"",IF(ISERROR(VLOOKUP(TRIM(D1124),ALL_SOMIFA!$A$1:$V$2737,19,FALSE))," ",VLOOKUP(TRIM(D1124),ALL_SOMIFA!$A$1:$V$2737,19,FALSE)))</f>
        <v/>
      </c>
      <c r="T1124" t="str">
        <f>IF(ISBLANK(VLOOKUP(TRIM(D1124),ALL_SOMIFA!$A$1:$V$2737,20,FALSE)),"",IF(ISERROR(VLOOKUP(TRIM(D1124),ALL_SOMIFA!$A$1:$V$2737,20,FALSE))," ",VLOOKUP(TRIM(D1124),ALL_SOMIFA!$A$1:$V$2737,20,FALSE)))</f>
        <v/>
      </c>
      <c r="U1124" t="str">
        <f>IF(ISBLANK(VLOOKUP(TRIM(D1124),ALL_SOMIFA!$A$1:$V$2737,21,FALSE)),"",IF(ISERROR(VLOOKUP(TRIM(D1124),ALL_SOMIFA!$A$1:$V$2737,21,FALSE))," ",VLOOKUP(TRIM(D1124),ALL_SOMIFA!$A$1:$V$2737,21,FALSE)))</f>
        <v/>
      </c>
      <c r="V1124" t="str">
        <f>IF(ISBLANK(VLOOKUP(TRIM(D1124),ALL_SOMIFA!$A$1:$V$2737,22,FALSE)),"",IF(ISERROR(VLOOKUP(TRIM(D1124),ALL_SOMIFA!$A$1:$V$2737,22,FALSE))," ",VLOOKUP(TRIM(D1124),ALL_SOMIFA!$A$1:$V$2737,22,FALSE)))</f>
        <v/>
      </c>
    </row>
    <row r="1125" spans="1:73" x14ac:dyDescent="0.35">
      <c r="C1125" s="143"/>
      <c r="E1125" s="40"/>
      <c r="G1125" s="102"/>
      <c r="H1125"/>
      <c r="I1125"/>
    </row>
    <row r="1126" spans="1:73" ht="12.75" customHeight="1" x14ac:dyDescent="0.35">
      <c r="A1126" s="18" t="s">
        <v>153</v>
      </c>
      <c r="B1126" s="18" t="s">
        <v>81</v>
      </c>
      <c r="C1126" s="143" t="str">
        <f>IF(VLOOKUP(D1126,Table16[[#All],[Player]:[2024 Card Info]],7,FALSE)&lt;&gt;"",VLOOKUP(D1126,Table16[[#All],[Player]:[2024 Card Info]],7,FALSE),"")</f>
        <v>4 6-6-3</v>
      </c>
      <c r="D1126" s="22" t="s">
        <v>2177</v>
      </c>
      <c r="E1126" s="23">
        <v>36486</v>
      </c>
      <c r="F1126" s="24" t="s">
        <v>84</v>
      </c>
      <c r="G1126" s="22" t="s">
        <v>83</v>
      </c>
      <c r="H1126" s="26" t="s">
        <v>153</v>
      </c>
      <c r="I1126" s="26" t="s">
        <v>422</v>
      </c>
      <c r="J1126" s="18" t="s">
        <v>153</v>
      </c>
      <c r="K1126" s="18" t="s">
        <v>78</v>
      </c>
      <c r="L1126" s="18" t="s">
        <v>149</v>
      </c>
      <c r="M1126" s="25"/>
      <c r="N1126" s="25"/>
      <c r="O1126" s="25"/>
      <c r="P1126" s="25"/>
      <c r="Q1126" s="25"/>
      <c r="R1126" s="25"/>
      <c r="S1126" s="25"/>
      <c r="T1126" s="25"/>
      <c r="U1126" s="25"/>
      <c r="V1126" s="25"/>
      <c r="W1126" s="25"/>
      <c r="X1126" s="25"/>
      <c r="Y1126" s="25"/>
      <c r="Z1126" s="25"/>
      <c r="AA1126" s="25"/>
      <c r="AB1126" s="25"/>
      <c r="AC1126" s="25"/>
      <c r="AD1126" s="25"/>
      <c r="AE1126" s="25"/>
      <c r="AF1126" s="25"/>
      <c r="AG1126" s="25"/>
      <c r="AH1126" s="25"/>
      <c r="AI1126" s="25"/>
      <c r="AJ1126" s="25"/>
      <c r="AK1126" s="25"/>
      <c r="AL1126" s="25"/>
      <c r="AM1126" s="25"/>
      <c r="AN1126" s="25"/>
      <c r="AO1126" s="25"/>
      <c r="AP1126" s="25"/>
      <c r="AQ1126" s="25"/>
      <c r="AR1126" s="25"/>
      <c r="AS1126" s="25"/>
      <c r="AT1126" s="25"/>
    </row>
    <row r="1127" spans="1:73" x14ac:dyDescent="0.35">
      <c r="A1127" t="s">
        <v>153</v>
      </c>
      <c r="B1127" t="s">
        <v>419</v>
      </c>
      <c r="C1127" s="143" t="str">
        <f>IF(VLOOKUP(D1127,Table16[[#All],[Player]:[2024 Card Info]],7,FALSE)&lt;&gt;"",VLOOKUP(D1127,Table16[[#All],[Player]:[2024 Card Info]],7,FALSE),"")</f>
        <v>0 4-4-3</v>
      </c>
      <c r="D1127" t="s">
        <v>3806</v>
      </c>
      <c r="E1127" s="40">
        <v>37707</v>
      </c>
      <c r="F1127" t="s">
        <v>4114</v>
      </c>
      <c r="G1127" s="26" t="s">
        <v>5137</v>
      </c>
      <c r="H1127" t="str">
        <f>IF(ISBLANK(VLOOKUP(TRIM(D1127),ALL_SOMIFA!$A$1:$V$2737,8,FALSE)),"",IF(ISERROR(VLOOKUP(TRIM(D1127),ALL_SOMIFA!$A$1:$V$2737,8,FALSE))," ",VLOOKUP(TRIM(D1127),ALL_SOMIFA!$A$1:$V$2737,8,FALSE)))</f>
        <v/>
      </c>
      <c r="I1127" t="str">
        <f>IF(ISBLANK(VLOOKUP(TRIM(D1127),ALL_SOMIFA!$A$1:$V$2737,9,FALSE)),"",IF(ISERROR(VLOOKUP(TRIM(D1127),ALL_SOMIFA!$A$1:$V$2737,9,FALSE))," ",VLOOKUP(TRIM(D1127),ALL_SOMIFA!$A$1:$V$2737,9,FALSE)))</f>
        <v/>
      </c>
      <c r="J1127" t="str">
        <f>IF(ISBLANK(VLOOKUP(TRIM(D1127),ALL_SOMIFA!$A$1:$V$2737,10,FALSE)),"",IF(ISERROR(VLOOKUP(TRIM(D1127),ALL_SOMIFA!$A$1:$V$2737,10,FALSE))," ",VLOOKUP(TRIM(D1127),ALL_SOMIFA!$A$1:$V$2737,10,FALSE)))</f>
        <v/>
      </c>
      <c r="K1127" t="str">
        <f>IF(ISBLANK(VLOOKUP(TRIM(D1127),ALL_SOMIFA!$A$1:$V$2737,11,FALSE)),"",IF(ISERROR(VLOOKUP(TRIM(D1127),ALL_SOMIFA!$A$1:$V$2737,11,FALSE))," ",VLOOKUP(TRIM(D1127),ALL_SOMIFA!$A$1:$V$2737,11,FALSE)))</f>
        <v/>
      </c>
      <c r="L1127" t="str">
        <f>IF(ISBLANK(VLOOKUP(TRIM(D1127),ALL_SOMIFA!$A$1:$V$2737,12,FALSE)),"",IF(ISERROR(VLOOKUP(TRIM(D1127),ALL_SOMIFA!$A$1:$V$2737,12,FALSE))," ",VLOOKUP(TRIM(D1127),ALL_SOMIFA!$A$1:$V$2737,12,FALSE)))</f>
        <v/>
      </c>
      <c r="M1127" t="str">
        <f>IF(ISBLANK(VLOOKUP(TRIM(D1127),ALL_SOMIFA!$A$1:$V$2737,13,FALSE)),"",IF(ISERROR(VLOOKUP(TRIM(D1127),ALL_SOMIFA!$A$1:$V$2737,13,FALSE))," ",VLOOKUP(TRIM(D1127),ALL_SOMIFA!$A$1:$V$2737,13,FALSE)))</f>
        <v/>
      </c>
      <c r="N1127" t="str">
        <f>IF(ISBLANK(VLOOKUP(TRIM(D1127),ALL_SOMIFA!$A$1:$V$2737,14,FALSE)),"",IF(ISERROR(VLOOKUP(TRIM(D1127),ALL_SOMIFA!$A$1:$V$2737,14,FALSE))," ",VLOOKUP(TRIM(D1127),ALL_SOMIFA!$A$1:$V$2737,14,FALSE)))</f>
        <v/>
      </c>
      <c r="O1127" t="str">
        <f>IF(ISBLANK(VLOOKUP(TRIM(D1127),ALL_SOMIFA!$A$1:$V$2737,15,FALSE)),"",IF(ISERROR(VLOOKUP(TRIM(D1127),ALL_SOMIFA!$A$1:$V$2737,15,FALSE))," ",VLOOKUP(TRIM(D1127),ALL_SOMIFA!$A$1:$V$2737,15,FALSE)))</f>
        <v/>
      </c>
      <c r="P1127" t="str">
        <f>IF(ISBLANK(VLOOKUP(TRIM(D1127),ALL_SOMIFA!$A$1:$V$2737,16,FALSE)),"",IF(ISERROR(VLOOKUP(TRIM(D1127),ALL_SOMIFA!$A$1:$V$2737,16,FALSE))," ",VLOOKUP(TRIM(D1127),ALL_SOMIFA!$A$1:$V$2737,16,FALSE)))</f>
        <v/>
      </c>
      <c r="Q1127" t="str">
        <f>IF(ISBLANK(VLOOKUP(TRIM(D1127),ALL_SOMIFA!$A$1:$V$2737,17,FALSE)),"",IF(ISERROR(VLOOKUP(TRIM(D1127),ALL_SOMIFA!$A$1:$V$2737,17,FALSE))," ",VLOOKUP(TRIM(D1127),ALL_SOMIFA!$A$1:$V$2737,17,FALSE)))</f>
        <v/>
      </c>
      <c r="R1127" t="str">
        <f>IF(ISBLANK(VLOOKUP(TRIM(D1127),ALL_SOMIFA!$A$1:$V$2737,18,FALSE)),"",IF(ISERROR(VLOOKUP(TRIM(D1127),ALL_SOMIFA!$A$1:$V$2737,18,FALSE))," ",VLOOKUP(TRIM(D1127),ALL_SOMIFA!$A$1:$V$2737,18,FALSE)))</f>
        <v/>
      </c>
      <c r="S1127" t="str">
        <f>IF(ISBLANK(VLOOKUP(TRIM(D1127),ALL_SOMIFA!$A$1:$V$2737,19,FALSE)),"",IF(ISERROR(VLOOKUP(TRIM(D1127),ALL_SOMIFA!$A$1:$V$2737,19,FALSE))," ",VLOOKUP(TRIM(D1127),ALL_SOMIFA!$A$1:$V$2737,19,FALSE)))</f>
        <v/>
      </c>
      <c r="T1127" t="str">
        <f>IF(ISBLANK(VLOOKUP(TRIM(D1127),ALL_SOMIFA!$A$1:$V$2737,20,FALSE)),"",IF(ISERROR(VLOOKUP(TRIM(D1127),ALL_SOMIFA!$A$1:$V$2737,20,FALSE))," ",VLOOKUP(TRIM(D1127),ALL_SOMIFA!$A$1:$V$2737,20,FALSE)))</f>
        <v/>
      </c>
      <c r="U1127" t="str">
        <f>IF(ISBLANK(VLOOKUP(TRIM(D1127),ALL_SOMIFA!$A$1:$V$2737,21,FALSE)),"",IF(ISERROR(VLOOKUP(TRIM(D1127),ALL_SOMIFA!$A$1:$V$2737,21,FALSE))," ",VLOOKUP(TRIM(D1127),ALL_SOMIFA!$A$1:$V$2737,21,FALSE)))</f>
        <v/>
      </c>
      <c r="V1127" t="str">
        <f>IF(ISBLANK(VLOOKUP(TRIM(D1127),ALL_SOMIFA!$A$1:$V$2737,22,FALSE)),"",IF(ISERROR(VLOOKUP(TRIM(D1127),ALL_SOMIFA!$A$1:$V$2737,22,FALSE))," ",VLOOKUP(TRIM(D1127),ALL_SOMIFA!$A$1:$V$2737,22,FALSE)))</f>
        <v/>
      </c>
    </row>
    <row r="1128" spans="1:73" ht="12.75" customHeight="1" x14ac:dyDescent="0.35">
      <c r="A1128" s="18" t="s">
        <v>150</v>
      </c>
      <c r="B1128" s="18" t="s">
        <v>1124</v>
      </c>
      <c r="C1128" s="143" t="str">
        <f>IF(VLOOKUP(D1128,Table16[[#All],[Player]:[2024 Card Info]],7,FALSE)&lt;&gt;"",VLOOKUP(D1128,Table16[[#All],[Player]:[2024 Card Info]],7,FALSE),"")</f>
        <v>0-0  3-3-0</v>
      </c>
      <c r="D1128" s="26" t="s">
        <v>2178</v>
      </c>
      <c r="E1128" s="27">
        <v>35719</v>
      </c>
      <c r="F1128" s="26" t="s">
        <v>218</v>
      </c>
      <c r="G1128" s="26" t="s">
        <v>102</v>
      </c>
      <c r="H1128" s="26" t="s">
        <v>156</v>
      </c>
      <c r="I1128" s="26" t="s">
        <v>1986</v>
      </c>
      <c r="J1128" s="18" t="s">
        <v>169</v>
      </c>
      <c r="K1128" s="18"/>
      <c r="L1128" s="18"/>
      <c r="M1128" s="26" t="s">
        <v>848</v>
      </c>
      <c r="N1128" s="27"/>
      <c r="O1128" s="27"/>
      <c r="P1128" s="27"/>
      <c r="Q1128" s="27"/>
      <c r="R1128" s="29"/>
      <c r="S1128" s="25"/>
      <c r="T1128" s="25"/>
      <c r="U1128" s="25"/>
      <c r="V1128" s="25"/>
      <c r="W1128" s="25"/>
      <c r="X1128" s="25"/>
      <c r="Y1128" s="25"/>
      <c r="Z1128" s="25"/>
      <c r="AA1128" s="25"/>
      <c r="AB1128" s="25"/>
      <c r="AC1128" s="25"/>
      <c r="AD1128" s="25"/>
      <c r="AE1128" s="25"/>
      <c r="AF1128" s="25"/>
      <c r="AG1128" s="25"/>
      <c r="AH1128" s="25"/>
      <c r="AI1128" s="25"/>
      <c r="AJ1128" s="25"/>
      <c r="AK1128" s="25"/>
      <c r="AL1128" s="25"/>
      <c r="AM1128" s="25"/>
      <c r="AN1128" s="25"/>
      <c r="AO1128" s="25"/>
      <c r="AP1128" s="25"/>
      <c r="AQ1128" s="25"/>
      <c r="AR1128" s="25"/>
      <c r="AS1128" s="25"/>
      <c r="AT1128" s="25"/>
    </row>
    <row r="1129" spans="1:73" x14ac:dyDescent="0.35">
      <c r="A1129" s="18"/>
      <c r="B1129" s="18"/>
      <c r="C1129" s="143"/>
      <c r="D1129" s="19"/>
      <c r="E1129" s="20"/>
      <c r="F1129" s="19"/>
      <c r="G1129" s="19"/>
      <c r="H1129" t="s">
        <v>4284</v>
      </c>
      <c r="I1129" t="s">
        <v>4284</v>
      </c>
      <c r="J1129" s="18"/>
      <c r="K1129" s="18"/>
      <c r="L1129" s="18"/>
      <c r="M1129" s="19"/>
      <c r="N1129" s="19"/>
      <c r="O1129" s="19"/>
      <c r="P1129" s="19"/>
      <c r="Q1129" s="19"/>
      <c r="R1129" s="19"/>
      <c r="S1129" s="19"/>
      <c r="T1129" s="19"/>
      <c r="U1129" s="19"/>
      <c r="V1129" s="19"/>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row>
    <row r="1130" spans="1:73" x14ac:dyDescent="0.35">
      <c r="A1130" s="18" t="s">
        <v>192</v>
      </c>
      <c r="B1130" s="18" t="s">
        <v>285</v>
      </c>
      <c r="C1130" s="143" t="str">
        <f>IF(VLOOKUP(D1130,Table16[[#All],[Player]:[2024 Card Info]],7,FALSE)&lt;&gt;"",VLOOKUP(D1130,Table16[[#All],[Player]:[2024 Card Info]],7,FALSE),"")</f>
        <v>6-4</v>
      </c>
      <c r="D1130" s="19" t="s">
        <v>2180</v>
      </c>
      <c r="E1130" s="20">
        <v>34271</v>
      </c>
      <c r="F1130" s="19" t="s">
        <v>443</v>
      </c>
      <c r="G1130" s="19" t="s">
        <v>901</v>
      </c>
      <c r="H1130" s="26" t="s">
        <v>211</v>
      </c>
      <c r="I1130" s="26" t="s">
        <v>181</v>
      </c>
      <c r="J1130" s="18" t="s">
        <v>198</v>
      </c>
      <c r="K1130" s="18" t="s">
        <v>151</v>
      </c>
      <c r="L1130" s="18" t="s">
        <v>576</v>
      </c>
      <c r="M1130" s="19"/>
      <c r="N1130" s="19" t="s">
        <v>192</v>
      </c>
      <c r="O1130" s="19" t="s">
        <v>151</v>
      </c>
      <c r="P1130" s="19" t="s">
        <v>261</v>
      </c>
      <c r="Q1130" s="19" t="s">
        <v>226</v>
      </c>
      <c r="R1130" s="19" t="s">
        <v>151</v>
      </c>
      <c r="S1130" s="19" t="s">
        <v>447</v>
      </c>
      <c r="T1130" s="19" t="s">
        <v>867</v>
      </c>
      <c r="U1130" s="19" t="s">
        <v>151</v>
      </c>
      <c r="V1130" s="19" t="s">
        <v>231</v>
      </c>
      <c r="W1130" s="19" t="s">
        <v>864</v>
      </c>
      <c r="X1130" s="19" t="s">
        <v>151</v>
      </c>
      <c r="Y1130" s="19" t="s">
        <v>865</v>
      </c>
      <c r="Z1130" s="19" t="s">
        <v>744</v>
      </c>
      <c r="AA1130" s="19" t="s">
        <v>151</v>
      </c>
      <c r="AB1130" s="19" t="s">
        <v>767</v>
      </c>
      <c r="AC1130" s="19">
        <v>0</v>
      </c>
      <c r="AD1130" s="19">
        <v>0</v>
      </c>
      <c r="AE1130" s="19">
        <v>0</v>
      </c>
      <c r="AF1130" s="19">
        <v>0</v>
      </c>
      <c r="AG1130" s="19">
        <v>0</v>
      </c>
      <c r="AH1130" s="19">
        <v>0</v>
      </c>
      <c r="AI1130" s="19">
        <v>0</v>
      </c>
      <c r="AJ1130" s="19">
        <v>0</v>
      </c>
      <c r="AK1130" s="19">
        <v>0</v>
      </c>
      <c r="AL1130" s="19">
        <v>0</v>
      </c>
      <c r="AM1130" s="19">
        <v>0</v>
      </c>
      <c r="AN1130" s="19">
        <v>0</v>
      </c>
      <c r="AO1130" s="19">
        <v>0</v>
      </c>
      <c r="AP1130" s="19">
        <v>0</v>
      </c>
      <c r="AQ1130" s="19">
        <v>0</v>
      </c>
      <c r="AR1130" s="19">
        <v>0</v>
      </c>
      <c r="AS1130" s="19">
        <v>0</v>
      </c>
      <c r="AT1130" s="19">
        <v>0</v>
      </c>
    </row>
    <row r="1131" spans="1:73" x14ac:dyDescent="0.35">
      <c r="A1131" s="31" t="s">
        <v>211</v>
      </c>
      <c r="B1131" s="32" t="s">
        <v>271</v>
      </c>
      <c r="C1131" s="144" t="str">
        <f>IF(VLOOKUP(D1131,Table16[[#All],[Player]:[2024 Card Info]],7,FALSE)&lt;&gt;"",VLOOKUP(D1131,Table16[[#All],[Player]:[2024 Card Info]],7,FALSE),"")</f>
        <v>6-4</v>
      </c>
      <c r="D1131" s="19" t="s">
        <v>2186</v>
      </c>
      <c r="E1131" s="27">
        <v>37113</v>
      </c>
      <c r="F1131" s="28" t="s">
        <v>2187</v>
      </c>
      <c r="G1131" s="28" t="s">
        <v>2188</v>
      </c>
      <c r="H1131" s="26" t="s">
        <v>192</v>
      </c>
      <c r="I1131" s="26" t="s">
        <v>208</v>
      </c>
      <c r="J1131" s="33"/>
      <c r="K1131" s="33"/>
      <c r="L1131" s="33"/>
      <c r="M1131" s="25"/>
      <c r="N1131" s="25"/>
      <c r="O1131" s="25"/>
      <c r="P1131" s="25"/>
      <c r="Q1131" s="25"/>
      <c r="R1131" s="25"/>
      <c r="S1131" s="25"/>
      <c r="T1131" s="25"/>
      <c r="U1131" s="25"/>
      <c r="V1131" s="25"/>
      <c r="W1131" s="25"/>
      <c r="X1131" s="25"/>
      <c r="Y1131" s="25"/>
      <c r="Z1131" s="25"/>
      <c r="AA1131" s="25"/>
      <c r="AB1131" s="25"/>
      <c r="AC1131" s="25"/>
      <c r="AD1131" s="25"/>
      <c r="AE1131" s="25"/>
      <c r="AF1131" s="25"/>
      <c r="AG1131" s="25"/>
      <c r="AH1131" s="25"/>
      <c r="AI1131" s="25"/>
      <c r="AJ1131" s="25"/>
      <c r="AK1131" s="25"/>
      <c r="AL1131" s="25"/>
      <c r="AM1131" s="25"/>
      <c r="AN1131" s="25"/>
      <c r="AO1131" s="25"/>
      <c r="AP1131" s="25"/>
      <c r="AQ1131" s="25"/>
      <c r="AR1131" s="25"/>
      <c r="AS1131" s="25"/>
      <c r="AT1131" s="25"/>
      <c r="AU1131" s="25"/>
      <c r="AV1131" s="25"/>
      <c r="AW1131" s="25"/>
      <c r="AX1131" s="25"/>
      <c r="AY1131" s="25"/>
      <c r="AZ1131" s="25"/>
      <c r="BA1131" s="25"/>
      <c r="BB1131" s="25"/>
      <c r="BC1131" s="25"/>
      <c r="BD1131" s="25"/>
      <c r="BE1131" s="25"/>
      <c r="BF1131" s="25"/>
      <c r="BG1131" s="25"/>
      <c r="BH1131" s="25"/>
      <c r="BI1131" s="25"/>
      <c r="BJ1131" s="25"/>
      <c r="BK1131" s="25"/>
      <c r="BL1131" s="25"/>
      <c r="BM1131" s="25"/>
      <c r="BN1131" s="25"/>
      <c r="BO1131" s="25"/>
      <c r="BP1131" s="25"/>
      <c r="BQ1131" s="25"/>
      <c r="BR1131" s="25"/>
      <c r="BS1131" s="25"/>
      <c r="BT1131" s="25"/>
      <c r="BU1131" s="25"/>
    </row>
    <row r="1132" spans="1:73" s="25" customFormat="1" x14ac:dyDescent="0.35">
      <c r="A1132" s="18" t="s">
        <v>211</v>
      </c>
      <c r="B1132" s="18" t="s">
        <v>3524</v>
      </c>
      <c r="C1132" s="143" t="str">
        <f>IF(VLOOKUP(D1132,Table16[[#All],[Player]:[2024 Card Info]],7,FALSE)&lt;&gt;"",VLOOKUP(D1132,Table16[[#All],[Player]:[2024 Card Info]],7,FALSE),"")</f>
        <v>5-7</v>
      </c>
      <c r="D1132" s="19" t="s">
        <v>2179</v>
      </c>
      <c r="E1132" s="20">
        <v>33737</v>
      </c>
      <c r="F1132" s="19" t="s">
        <v>265</v>
      </c>
      <c r="G1132" s="19" t="s">
        <v>559</v>
      </c>
      <c r="H1132" s="26" t="s">
        <v>177</v>
      </c>
      <c r="I1132" s="26" t="s">
        <v>207</v>
      </c>
      <c r="J1132" s="18" t="s">
        <v>211</v>
      </c>
      <c r="K1132" s="18" t="s">
        <v>229</v>
      </c>
      <c r="L1132" s="18" t="s">
        <v>576</v>
      </c>
      <c r="M1132" s="19" t="s">
        <v>181</v>
      </c>
      <c r="N1132" s="19" t="s">
        <v>211</v>
      </c>
      <c r="O1132" s="19" t="s">
        <v>229</v>
      </c>
      <c r="P1132" s="19" t="s">
        <v>433</v>
      </c>
      <c r="Q1132" s="19" t="s">
        <v>211</v>
      </c>
      <c r="R1132" s="19" t="s">
        <v>229</v>
      </c>
      <c r="S1132" s="19" t="s">
        <v>743</v>
      </c>
      <c r="T1132" s="19" t="s">
        <v>211</v>
      </c>
      <c r="U1132" s="19" t="s">
        <v>229</v>
      </c>
      <c r="V1132" s="19" t="s">
        <v>207</v>
      </c>
      <c r="W1132" s="19" t="s">
        <v>211</v>
      </c>
      <c r="X1132" s="19" t="s">
        <v>229</v>
      </c>
      <c r="Y1132" s="19" t="s">
        <v>440</v>
      </c>
      <c r="Z1132" s="19" t="s">
        <v>211</v>
      </c>
      <c r="AA1132" s="19" t="s">
        <v>994</v>
      </c>
      <c r="AB1132" s="19" t="s">
        <v>201</v>
      </c>
      <c r="AC1132" s="19" t="s">
        <v>211</v>
      </c>
      <c r="AD1132" s="19" t="s">
        <v>1447</v>
      </c>
      <c r="AE1132" s="19" t="s">
        <v>178</v>
      </c>
      <c r="AF1132" s="19" t="s">
        <v>211</v>
      </c>
      <c r="AG1132" s="19" t="s">
        <v>1447</v>
      </c>
      <c r="AH1132" s="19" t="s">
        <v>178</v>
      </c>
      <c r="AI1132" s="19">
        <v>0</v>
      </c>
      <c r="AJ1132" s="19">
        <v>0</v>
      </c>
      <c r="AK1132" s="19">
        <v>0</v>
      </c>
      <c r="AL1132" s="19">
        <v>0</v>
      </c>
      <c r="AM1132" s="19">
        <v>0</v>
      </c>
      <c r="AN1132" s="19">
        <v>0</v>
      </c>
      <c r="AO1132" s="19">
        <v>0</v>
      </c>
      <c r="AP1132" s="19">
        <v>0</v>
      </c>
      <c r="AQ1132" s="19">
        <v>0</v>
      </c>
      <c r="AR1132" s="19">
        <v>0</v>
      </c>
      <c r="AS1132" s="19">
        <v>0</v>
      </c>
      <c r="AT1132" s="19">
        <v>0</v>
      </c>
      <c r="AU1132"/>
      <c r="AV1132"/>
      <c r="AW1132"/>
      <c r="AX1132"/>
      <c r="AY1132"/>
      <c r="AZ1132"/>
      <c r="BA1132"/>
      <c r="BB1132"/>
      <c r="BC1132"/>
      <c r="BD1132"/>
      <c r="BE1132"/>
      <c r="BF1132"/>
      <c r="BG1132"/>
      <c r="BH1132"/>
      <c r="BI1132"/>
      <c r="BJ1132"/>
      <c r="BK1132"/>
      <c r="BL1132"/>
      <c r="BM1132"/>
      <c r="BN1132"/>
      <c r="BO1132"/>
      <c r="BP1132"/>
      <c r="BQ1132"/>
      <c r="BR1132"/>
      <c r="BS1132"/>
      <c r="BT1132"/>
      <c r="BU1132"/>
    </row>
    <row r="1133" spans="1:73" ht="12.75" customHeight="1" x14ac:dyDescent="0.35">
      <c r="A1133" s="18" t="s">
        <v>2419</v>
      </c>
      <c r="B1133" s="18" t="s">
        <v>3517</v>
      </c>
      <c r="C1133" s="143" t="str">
        <f>IF(VLOOKUP(D1133,Table16[[#All],[Player]:[2024 Card Info]],7,FALSE)&lt;&gt;"",VLOOKUP(D1133,Table16[[#All],[Player]:[2024 Card Info]],7,FALSE),"")</f>
        <v>4-3/4    3-3-0</v>
      </c>
      <c r="D1133" s="19" t="s">
        <v>3133</v>
      </c>
      <c r="E1133" s="20">
        <v>35592</v>
      </c>
      <c r="F1133" s="26" t="s">
        <v>130</v>
      </c>
      <c r="G1133" s="30" t="s">
        <v>130</v>
      </c>
      <c r="H1133" s="26" t="s">
        <v>177</v>
      </c>
      <c r="I1133" s="26" t="s">
        <v>166</v>
      </c>
      <c r="J1133" s="18" t="s">
        <v>220</v>
      </c>
      <c r="K1133" s="18" t="s">
        <v>206</v>
      </c>
      <c r="L1133" s="18" t="s">
        <v>231</v>
      </c>
      <c r="M1133" s="19" t="s">
        <v>166</v>
      </c>
      <c r="N1133" s="19" t="s">
        <v>459</v>
      </c>
      <c r="O1133" s="19" t="s">
        <v>206</v>
      </c>
      <c r="P1133" s="30" t="s">
        <v>166</v>
      </c>
      <c r="Q1133" s="19"/>
      <c r="R1133" s="19"/>
      <c r="S1133" s="30"/>
      <c r="T1133" s="19"/>
      <c r="U1133" s="19"/>
      <c r="V1133" s="30"/>
      <c r="W1133" s="19"/>
      <c r="X1133" s="19"/>
      <c r="Y1133" s="30"/>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row>
    <row r="1134" spans="1:73" ht="12.75" customHeight="1" x14ac:dyDescent="0.35">
      <c r="A1134" s="31" t="s">
        <v>177</v>
      </c>
      <c r="B1134" s="32" t="s">
        <v>916</v>
      </c>
      <c r="C1134" s="144" t="str">
        <f>IF(VLOOKUP(D1134,Table16[[#All],[Player]:[2024 Card Info]],7,FALSE)&lt;&gt;"",VLOOKUP(D1134,Table16[[#All],[Player]:[2024 Card Info]],7,FALSE),"")</f>
        <v>4-2</v>
      </c>
      <c r="D1134" s="19" t="s">
        <v>2190</v>
      </c>
      <c r="E1134" s="27">
        <v>36238</v>
      </c>
      <c r="F1134" s="28" t="s">
        <v>200</v>
      </c>
      <c r="G1134" s="28" t="s">
        <v>98</v>
      </c>
      <c r="H1134" s="26" t="s">
        <v>2184</v>
      </c>
      <c r="I1134" s="26" t="s">
        <v>231</v>
      </c>
      <c r="J1134" s="33"/>
      <c r="K1134" s="33"/>
      <c r="L1134" s="33"/>
      <c r="M1134" s="25"/>
      <c r="N1134" s="25"/>
      <c r="O1134" s="25"/>
      <c r="P1134" s="25"/>
      <c r="Q1134" s="25"/>
      <c r="R1134" s="25"/>
      <c r="S1134" s="25"/>
      <c r="T1134" s="25"/>
      <c r="U1134" s="25"/>
      <c r="V1134" s="25"/>
      <c r="W1134" s="25"/>
      <c r="X1134" s="25"/>
      <c r="Y1134" s="25"/>
      <c r="Z1134" s="25"/>
      <c r="AA1134" s="25"/>
      <c r="AB1134" s="25"/>
      <c r="AC1134" s="25"/>
      <c r="AD1134" s="25"/>
      <c r="AE1134" s="25"/>
      <c r="AF1134" s="25"/>
      <c r="AG1134" s="25"/>
      <c r="AH1134" s="25"/>
      <c r="AI1134" s="25"/>
      <c r="AJ1134" s="25"/>
      <c r="AK1134" s="25"/>
      <c r="AL1134" s="25"/>
      <c r="AM1134" s="25"/>
      <c r="AN1134" s="25"/>
      <c r="AO1134" s="25"/>
      <c r="AP1134" s="25"/>
      <c r="AQ1134" s="25"/>
      <c r="AR1134" s="25"/>
      <c r="AS1134" s="25"/>
      <c r="AT1134" s="25"/>
    </row>
    <row r="1135" spans="1:73" x14ac:dyDescent="0.35">
      <c r="A1135" s="34" t="s">
        <v>220</v>
      </c>
      <c r="B1135" s="34" t="s">
        <v>3520</v>
      </c>
      <c r="C1135" s="143" t="str">
        <f>IF(VLOOKUP(D1135,Table16[[#All],[Player]:[2024 Card Info]],7,FALSE)&lt;&gt;"",VLOOKUP(D1135,Table16[[#All],[Player]:[2024 Card Info]],7,FALSE),"")</f>
        <v>4-2</v>
      </c>
      <c r="D1135" s="19" t="s">
        <v>2192</v>
      </c>
      <c r="E1135" s="20">
        <v>33437</v>
      </c>
      <c r="F1135" s="19" t="s">
        <v>900</v>
      </c>
      <c r="G1135" s="19" t="s">
        <v>2193</v>
      </c>
      <c r="H1135" s="26" t="s">
        <v>198</v>
      </c>
      <c r="I1135" s="26" t="s">
        <v>231</v>
      </c>
      <c r="J1135" s="34" t="s">
        <v>234</v>
      </c>
      <c r="K1135" s="34" t="s">
        <v>128</v>
      </c>
      <c r="L1135" s="34" t="s">
        <v>2194</v>
      </c>
      <c r="M1135" s="19" t="s">
        <v>1133</v>
      </c>
      <c r="N1135" s="19" t="s">
        <v>205</v>
      </c>
      <c r="O1135" s="19" t="s">
        <v>128</v>
      </c>
      <c r="P1135" s="19" t="s">
        <v>194</v>
      </c>
      <c r="Q1135" s="19" t="s">
        <v>459</v>
      </c>
      <c r="R1135" s="19" t="s">
        <v>421</v>
      </c>
      <c r="S1135" s="19" t="s">
        <v>426</v>
      </c>
      <c r="T1135" s="19" t="s">
        <v>220</v>
      </c>
      <c r="U1135" s="19" t="s">
        <v>274</v>
      </c>
      <c r="V1135" s="19" t="s">
        <v>231</v>
      </c>
      <c r="W1135" s="19" t="s">
        <v>220</v>
      </c>
      <c r="X1135" s="19" t="s">
        <v>229</v>
      </c>
      <c r="Y1135" s="19" t="s">
        <v>186</v>
      </c>
      <c r="Z1135" s="19" t="s">
        <v>459</v>
      </c>
      <c r="AA1135" s="19" t="s">
        <v>103</v>
      </c>
      <c r="AB1135" s="19" t="s">
        <v>426</v>
      </c>
      <c r="AC1135" s="19" t="s">
        <v>220</v>
      </c>
      <c r="AD1135" s="19" t="s">
        <v>103</v>
      </c>
      <c r="AE1135" s="19" t="s">
        <v>186</v>
      </c>
      <c r="AF1135" s="19" t="s">
        <v>220</v>
      </c>
      <c r="AG1135" s="19" t="s">
        <v>103</v>
      </c>
      <c r="AH1135" s="19" t="s">
        <v>186</v>
      </c>
      <c r="AI1135" s="19" t="s">
        <v>220</v>
      </c>
      <c r="AJ1135" s="19" t="s">
        <v>103</v>
      </c>
      <c r="AK1135" s="19" t="s">
        <v>186</v>
      </c>
      <c r="AL1135" s="19">
        <v>0</v>
      </c>
      <c r="AM1135" s="19">
        <v>0</v>
      </c>
      <c r="AN1135" s="19">
        <v>0</v>
      </c>
      <c r="AO1135" s="19">
        <v>0</v>
      </c>
      <c r="AP1135" s="19">
        <v>0</v>
      </c>
      <c r="AQ1135" s="19">
        <v>0</v>
      </c>
      <c r="AR1135" s="19">
        <v>0</v>
      </c>
      <c r="AS1135" s="19">
        <v>0</v>
      </c>
      <c r="AT1135" s="19">
        <v>0</v>
      </c>
    </row>
    <row r="1136" spans="1:73" s="25" customFormat="1" ht="12.75" customHeight="1" x14ac:dyDescent="0.35">
      <c r="A1136" s="18" t="s">
        <v>3529</v>
      </c>
      <c r="B1136" s="18" t="s">
        <v>441</v>
      </c>
      <c r="C1136" s="143" t="str">
        <f>IF(VLOOKUP(D1136,Table16[[#All],[Player]:[2024 Card Info]],7,FALSE)&lt;&gt;"",VLOOKUP(D1136,Table16[[#All],[Player]:[2024 Card Info]],7,FALSE),"")</f>
        <v>4-0/0-0</v>
      </c>
      <c r="D1136" s="26" t="s">
        <v>2191</v>
      </c>
      <c r="E1136" s="27">
        <v>35663</v>
      </c>
      <c r="F1136" s="26" t="s">
        <v>102</v>
      </c>
      <c r="G1136" s="26" t="s">
        <v>508</v>
      </c>
      <c r="H1136" s="26" t="s">
        <v>211</v>
      </c>
      <c r="I1136" s="26" t="s">
        <v>166</v>
      </c>
      <c r="J1136" s="18" t="s">
        <v>459</v>
      </c>
      <c r="K1136" s="18" t="s">
        <v>274</v>
      </c>
      <c r="L1136" s="18" t="s">
        <v>148</v>
      </c>
      <c r="M1136" s="26" t="s">
        <v>231</v>
      </c>
      <c r="N1136" s="27"/>
      <c r="O1136" s="27"/>
      <c r="P1136" s="27"/>
      <c r="Q1136" s="27"/>
      <c r="R1136" s="29"/>
    </row>
    <row r="1137" spans="1:73" ht="12.75" customHeight="1" x14ac:dyDescent="0.35">
      <c r="A1137" s="31" t="s">
        <v>461</v>
      </c>
      <c r="B1137" s="31" t="s">
        <v>3531</v>
      </c>
      <c r="C1137" s="144" t="str">
        <f>IF(VLOOKUP(D1137,Table16[[#All],[Player]:[2024 Card Info]],7,FALSE)&lt;&gt;"",VLOOKUP(D1137,Table16[[#All],[Player]:[2024 Card Info]],7,FALSE),"")</f>
        <v>4-0</v>
      </c>
      <c r="D1137" s="19" t="s">
        <v>2185</v>
      </c>
      <c r="E1137" s="27">
        <v>35549</v>
      </c>
      <c r="F1137" s="26" t="s">
        <v>458</v>
      </c>
      <c r="G1137" s="30" t="s">
        <v>160</v>
      </c>
      <c r="H1137" s="26" t="s">
        <v>184</v>
      </c>
      <c r="I1137" s="26" t="s">
        <v>254</v>
      </c>
      <c r="J1137" s="33"/>
      <c r="K1137" s="33"/>
      <c r="L1137" s="33"/>
    </row>
    <row r="1138" spans="1:73" ht="12.75" customHeight="1" x14ac:dyDescent="0.35">
      <c r="A1138" s="18" t="s">
        <v>192</v>
      </c>
      <c r="B1138" s="18" t="s">
        <v>109</v>
      </c>
      <c r="C1138" s="143" t="str">
        <f>IF(VLOOKUP(D1138,Table16[[#All],[Player]:[2024 Card Info]],7,FALSE)&lt;&gt;"",VLOOKUP(D1138,Table16[[#All],[Player]:[2024 Card Info]],7,FALSE),"")</f>
        <v>0-4</v>
      </c>
      <c r="D1138" s="22" t="s">
        <v>2195</v>
      </c>
      <c r="E1138" s="23">
        <v>36188</v>
      </c>
      <c r="F1138" s="24" t="s">
        <v>359</v>
      </c>
      <c r="G1138" s="22" t="s">
        <v>822</v>
      </c>
      <c r="H1138" s="26" t="s">
        <v>177</v>
      </c>
      <c r="I1138" s="26" t="s">
        <v>231</v>
      </c>
      <c r="J1138" s="18" t="s">
        <v>461</v>
      </c>
      <c r="K1138" s="18" t="s">
        <v>109</v>
      </c>
      <c r="L1138" s="18" t="s">
        <v>231</v>
      </c>
      <c r="M1138" s="25"/>
      <c r="N1138" s="25"/>
      <c r="O1138" s="25"/>
      <c r="P1138" s="25"/>
      <c r="Q1138" s="25"/>
      <c r="R1138" s="25"/>
      <c r="S1138" s="25"/>
      <c r="T1138" s="25"/>
      <c r="U1138" s="25"/>
      <c r="V1138" s="25"/>
      <c r="W1138" s="25"/>
      <c r="X1138" s="25"/>
      <c r="Y1138" s="25"/>
      <c r="Z1138" s="25"/>
      <c r="AA1138" s="25"/>
      <c r="AB1138" s="25"/>
      <c r="AC1138" s="25"/>
      <c r="AD1138" s="25"/>
      <c r="AE1138" s="25"/>
      <c r="AF1138" s="25"/>
      <c r="AG1138" s="25"/>
      <c r="AH1138" s="25"/>
      <c r="AI1138" s="25"/>
      <c r="AJ1138" s="25"/>
      <c r="AK1138" s="25"/>
      <c r="AL1138" s="25"/>
      <c r="AM1138" s="25"/>
      <c r="AN1138" s="25"/>
      <c r="AO1138" s="25"/>
      <c r="AP1138" s="25"/>
      <c r="AQ1138" s="25"/>
      <c r="AR1138" s="25"/>
      <c r="AS1138" s="25"/>
      <c r="AT1138" s="25"/>
    </row>
    <row r="1139" spans="1:73" x14ac:dyDescent="0.35">
      <c r="A1139" t="s">
        <v>177</v>
      </c>
      <c r="B1139" t="s">
        <v>325</v>
      </c>
      <c r="C1139" s="143" t="str">
        <f>IF(VLOOKUP(D1139,Table16[[#All],[Player]:[2024 Card Info]],7,FALSE)&lt;&gt;"",VLOOKUP(D1139,Table16[[#All],[Player]:[2024 Card Info]],7,FALSE),"")</f>
        <v>0-0</v>
      </c>
      <c r="D1139" t="s">
        <v>3803</v>
      </c>
      <c r="E1139" s="40">
        <v>36856</v>
      </c>
      <c r="F1139" t="s">
        <v>4087</v>
      </c>
      <c r="G1139" s="19" t="s">
        <v>5377</v>
      </c>
      <c r="H1139" t="str">
        <f>IF(ISBLANK(VLOOKUP(TRIM(D1139),ALL_SOMIFA!$A$1:$V$2737,8,FALSE)),"",IF(ISERROR(VLOOKUP(TRIM(D1139),ALL_SOMIFA!$A$1:$V$2737,8,FALSE))," ",VLOOKUP(TRIM(D1139),ALL_SOMIFA!$A$1:$V$2737,8,FALSE)))</f>
        <v/>
      </c>
      <c r="I1139" t="str">
        <f>IF(ISBLANK(VLOOKUP(TRIM(D1139),ALL_SOMIFA!$A$1:$V$2737,9,FALSE)),"",IF(ISERROR(VLOOKUP(TRIM(D1139),ALL_SOMIFA!$A$1:$V$2737,9,FALSE))," ",VLOOKUP(TRIM(D1139),ALL_SOMIFA!$A$1:$V$2737,9,FALSE)))</f>
        <v/>
      </c>
      <c r="J1139" t="str">
        <f>IF(ISBLANK(VLOOKUP(TRIM(D1139),ALL_SOMIFA!$A$1:$V$2737,10,FALSE)),"",IF(ISERROR(VLOOKUP(TRIM(D1139),ALL_SOMIFA!$A$1:$V$2737,10,FALSE))," ",VLOOKUP(TRIM(D1139),ALL_SOMIFA!$A$1:$V$2737,10,FALSE)))</f>
        <v/>
      </c>
      <c r="K1139" t="str">
        <f>IF(ISBLANK(VLOOKUP(TRIM(D1139),ALL_SOMIFA!$A$1:$V$2737,11,FALSE)),"",IF(ISERROR(VLOOKUP(TRIM(D1139),ALL_SOMIFA!$A$1:$V$2737,11,FALSE))," ",VLOOKUP(TRIM(D1139),ALL_SOMIFA!$A$1:$V$2737,11,FALSE)))</f>
        <v/>
      </c>
      <c r="L1139" t="str">
        <f>IF(ISBLANK(VLOOKUP(TRIM(D1139),ALL_SOMIFA!$A$1:$V$2737,12,FALSE)),"",IF(ISERROR(VLOOKUP(TRIM(D1139),ALL_SOMIFA!$A$1:$V$2737,12,FALSE))," ",VLOOKUP(TRIM(D1139),ALL_SOMIFA!$A$1:$V$2737,12,FALSE)))</f>
        <v/>
      </c>
      <c r="M1139" t="str">
        <f>IF(ISBLANK(VLOOKUP(TRIM(D1139),ALL_SOMIFA!$A$1:$V$2737,13,FALSE)),"",IF(ISERROR(VLOOKUP(TRIM(D1139),ALL_SOMIFA!$A$1:$V$2737,13,FALSE))," ",VLOOKUP(TRIM(D1139),ALL_SOMIFA!$A$1:$V$2737,13,FALSE)))</f>
        <v/>
      </c>
      <c r="N1139" t="str">
        <f>IF(ISBLANK(VLOOKUP(TRIM(D1139),ALL_SOMIFA!$A$1:$V$2737,14,FALSE)),"",IF(ISERROR(VLOOKUP(TRIM(D1139),ALL_SOMIFA!$A$1:$V$2737,14,FALSE))," ",VLOOKUP(TRIM(D1139),ALL_SOMIFA!$A$1:$V$2737,14,FALSE)))</f>
        <v/>
      </c>
      <c r="O1139" t="str">
        <f>IF(ISBLANK(VLOOKUP(TRIM(D1139),ALL_SOMIFA!$A$1:$V$2737,15,FALSE)),"",IF(ISERROR(VLOOKUP(TRIM(D1139),ALL_SOMIFA!$A$1:$V$2737,15,FALSE))," ",VLOOKUP(TRIM(D1139),ALL_SOMIFA!$A$1:$V$2737,15,FALSE)))</f>
        <v/>
      </c>
      <c r="P1139" t="str">
        <f>IF(ISBLANK(VLOOKUP(TRIM(D1139),ALL_SOMIFA!$A$1:$V$2737,16,FALSE)),"",IF(ISERROR(VLOOKUP(TRIM(D1139),ALL_SOMIFA!$A$1:$V$2737,16,FALSE))," ",VLOOKUP(TRIM(D1139),ALL_SOMIFA!$A$1:$V$2737,16,FALSE)))</f>
        <v/>
      </c>
      <c r="Q1139" t="str">
        <f>IF(ISBLANK(VLOOKUP(TRIM(D1139),ALL_SOMIFA!$A$1:$V$2737,17,FALSE)),"",IF(ISERROR(VLOOKUP(TRIM(D1139),ALL_SOMIFA!$A$1:$V$2737,17,FALSE))," ",VLOOKUP(TRIM(D1139),ALL_SOMIFA!$A$1:$V$2737,17,FALSE)))</f>
        <v/>
      </c>
      <c r="R1139" t="str">
        <f>IF(ISBLANK(VLOOKUP(TRIM(D1139),ALL_SOMIFA!$A$1:$V$2737,18,FALSE)),"",IF(ISERROR(VLOOKUP(TRIM(D1139),ALL_SOMIFA!$A$1:$V$2737,18,FALSE))," ",VLOOKUP(TRIM(D1139),ALL_SOMIFA!$A$1:$V$2737,18,FALSE)))</f>
        <v/>
      </c>
      <c r="S1139" t="str">
        <f>IF(ISBLANK(VLOOKUP(TRIM(D1139),ALL_SOMIFA!$A$1:$V$2737,19,FALSE)),"",IF(ISERROR(VLOOKUP(TRIM(D1139),ALL_SOMIFA!$A$1:$V$2737,19,FALSE))," ",VLOOKUP(TRIM(D1139),ALL_SOMIFA!$A$1:$V$2737,19,FALSE)))</f>
        <v/>
      </c>
      <c r="T1139" t="str">
        <f>IF(ISBLANK(VLOOKUP(TRIM(D1139),ALL_SOMIFA!$A$1:$V$2737,20,FALSE)),"",IF(ISERROR(VLOOKUP(TRIM(D1139),ALL_SOMIFA!$A$1:$V$2737,20,FALSE))," ",VLOOKUP(TRIM(D1139),ALL_SOMIFA!$A$1:$V$2737,20,FALSE)))</f>
        <v/>
      </c>
      <c r="U1139" t="str">
        <f>IF(ISBLANK(VLOOKUP(TRIM(D1139),ALL_SOMIFA!$A$1:$V$2737,21,FALSE)),"",IF(ISERROR(VLOOKUP(TRIM(D1139),ALL_SOMIFA!$A$1:$V$2737,21,FALSE))," ",VLOOKUP(TRIM(D1139),ALL_SOMIFA!$A$1:$V$2737,21,FALSE)))</f>
        <v/>
      </c>
      <c r="V1139" t="str">
        <f>IF(ISBLANK(VLOOKUP(TRIM(D1139),ALL_SOMIFA!$A$1:$V$2737,22,FALSE)),"",IF(ISERROR(VLOOKUP(TRIM(D1139),ALL_SOMIFA!$A$1:$V$2737,22,FALSE))," ",VLOOKUP(TRIM(D1139),ALL_SOMIFA!$A$1:$V$2737,22,FALSE)))</f>
        <v/>
      </c>
    </row>
    <row r="1140" spans="1:73" s="25" customFormat="1" ht="12.75" customHeight="1" x14ac:dyDescent="0.35">
      <c r="A1140" s="31" t="s">
        <v>169</v>
      </c>
      <c r="B1140" s="32"/>
      <c r="C1140" s="144"/>
      <c r="D1140" s="19" t="s">
        <v>2189</v>
      </c>
      <c r="E1140" s="27">
        <v>37014</v>
      </c>
      <c r="F1140" s="28" t="s">
        <v>313</v>
      </c>
      <c r="G1140" s="28" t="s">
        <v>230</v>
      </c>
      <c r="H1140"/>
      <c r="I1140" t="s">
        <v>231</v>
      </c>
      <c r="J1140" s="33"/>
      <c r="K1140" s="33"/>
      <c r="L1140" s="33"/>
      <c r="AU1140"/>
      <c r="AV1140"/>
      <c r="AW1140"/>
      <c r="AX1140"/>
      <c r="AY1140"/>
      <c r="AZ1140"/>
      <c r="BA1140"/>
      <c r="BB1140"/>
      <c r="BC1140"/>
      <c r="BD1140"/>
      <c r="BE1140"/>
      <c r="BF1140"/>
      <c r="BG1140"/>
      <c r="BH1140"/>
      <c r="BI1140"/>
      <c r="BJ1140"/>
      <c r="BK1140"/>
      <c r="BL1140"/>
      <c r="BM1140"/>
      <c r="BN1140"/>
      <c r="BO1140"/>
      <c r="BP1140"/>
      <c r="BQ1140"/>
      <c r="BR1140"/>
      <c r="BS1140"/>
      <c r="BT1140"/>
      <c r="BU1140"/>
    </row>
    <row r="1141" spans="1:73" x14ac:dyDescent="0.35">
      <c r="A1141" s="18"/>
      <c r="B1141" s="18"/>
      <c r="C1141" s="143"/>
      <c r="D1141" s="19"/>
      <c r="E1141" s="20"/>
      <c r="F1141" s="19"/>
      <c r="G1141" s="19"/>
      <c r="H1141" t="s">
        <v>4284</v>
      </c>
      <c r="I1141" t="s">
        <v>4284</v>
      </c>
      <c r="J1141" s="18"/>
      <c r="K1141" s="18"/>
      <c r="L1141" s="18"/>
      <c r="M1141" s="19"/>
      <c r="N1141" s="19"/>
      <c r="O1141" s="19"/>
      <c r="P1141" s="19"/>
      <c r="Q1141" s="19"/>
      <c r="R1141" s="19"/>
      <c r="S1141" s="19"/>
      <c r="T1141" s="19"/>
      <c r="U1141" s="19"/>
      <c r="V1141" s="19"/>
      <c r="W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row>
    <row r="1142" spans="1:73" x14ac:dyDescent="0.35">
      <c r="A1142" s="18" t="s">
        <v>211</v>
      </c>
      <c r="B1142" s="18" t="s">
        <v>500</v>
      </c>
      <c r="C1142" s="143" t="str">
        <f>IF(VLOOKUP(D1142,Table16[[#All],[Player]:[2024 Card Info]],7,FALSE)&lt;&gt;"",VLOOKUP(D1142,Table16[[#All],[Player]:[2024 Card Info]],7,FALSE),"")</f>
        <v>6-5</v>
      </c>
      <c r="D1142" s="19" t="s">
        <v>2202</v>
      </c>
      <c r="E1142" s="20">
        <v>34262</v>
      </c>
      <c r="F1142" s="19" t="s">
        <v>486</v>
      </c>
      <c r="G1142" s="19" t="s">
        <v>603</v>
      </c>
      <c r="H1142" s="26" t="s">
        <v>253</v>
      </c>
      <c r="I1142" s="26" t="s">
        <v>216</v>
      </c>
      <c r="J1142" s="18" t="s">
        <v>284</v>
      </c>
      <c r="K1142" s="18" t="s">
        <v>172</v>
      </c>
      <c r="L1142" s="18" t="s">
        <v>430</v>
      </c>
      <c r="M1142" s="19" t="s">
        <v>216</v>
      </c>
      <c r="N1142" s="19" t="s">
        <v>211</v>
      </c>
      <c r="O1142" s="19" t="s">
        <v>500</v>
      </c>
      <c r="P1142" s="19" t="s">
        <v>1121</v>
      </c>
      <c r="Q1142" s="19" t="s">
        <v>284</v>
      </c>
      <c r="R1142" s="19" t="s">
        <v>172</v>
      </c>
      <c r="S1142" s="19" t="s">
        <v>254</v>
      </c>
      <c r="T1142" s="19" t="s">
        <v>258</v>
      </c>
      <c r="U1142" s="19" t="s">
        <v>172</v>
      </c>
      <c r="V1142" s="19" t="s">
        <v>231</v>
      </c>
      <c r="W1142" s="19" t="s">
        <v>250</v>
      </c>
      <c r="X1142" s="19" t="s">
        <v>172</v>
      </c>
      <c r="Y1142" s="19" t="s">
        <v>231</v>
      </c>
      <c r="Z1142" s="19"/>
      <c r="AA1142" s="19"/>
      <c r="AB1142" s="19"/>
      <c r="AC1142" s="19">
        <v>0</v>
      </c>
      <c r="AD1142" s="19">
        <v>0</v>
      </c>
      <c r="AE1142" s="19">
        <v>0</v>
      </c>
      <c r="AF1142" s="19">
        <v>0</v>
      </c>
      <c r="AG1142" s="19">
        <v>0</v>
      </c>
      <c r="AH1142" s="19">
        <v>0</v>
      </c>
      <c r="AI1142" s="19">
        <v>0</v>
      </c>
      <c r="AJ1142" s="19">
        <v>0</v>
      </c>
      <c r="AK1142" s="19">
        <v>0</v>
      </c>
      <c r="AL1142" s="19">
        <v>0</v>
      </c>
      <c r="AM1142" s="19">
        <v>0</v>
      </c>
      <c r="AN1142" s="19">
        <v>0</v>
      </c>
      <c r="AO1142" s="19">
        <v>0</v>
      </c>
      <c r="AP1142" s="19">
        <v>0</v>
      </c>
      <c r="AQ1142" s="19">
        <v>0</v>
      </c>
      <c r="AR1142" s="19">
        <v>0</v>
      </c>
      <c r="AS1142" s="19">
        <v>0</v>
      </c>
      <c r="AT1142" s="19">
        <v>0</v>
      </c>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row>
    <row r="1143" spans="1:73" s="25" customFormat="1" x14ac:dyDescent="0.35">
      <c r="A1143" s="18" t="s">
        <v>205</v>
      </c>
      <c r="B1143" s="18" t="s">
        <v>3520</v>
      </c>
      <c r="C1143" s="143" t="str">
        <f>IF(VLOOKUP(D1143,Table16[[#All],[Player]:[2024 Card Info]],7,FALSE)&lt;&gt;"",VLOOKUP(D1143,Table16[[#All],[Player]:[2024 Card Info]],7,FALSE),"")</f>
        <v>5-6</v>
      </c>
      <c r="D1143" s="19" t="s">
        <v>2200</v>
      </c>
      <c r="E1143" s="20">
        <v>35577</v>
      </c>
      <c r="F1143" s="19" t="s">
        <v>1038</v>
      </c>
      <c r="G1143" s="19" t="s">
        <v>2201</v>
      </c>
      <c r="H1143" s="26" t="s">
        <v>491</v>
      </c>
      <c r="I1143" s="26" t="s">
        <v>191</v>
      </c>
      <c r="J1143" s="18" t="s">
        <v>491</v>
      </c>
      <c r="K1143" s="18" t="s">
        <v>128</v>
      </c>
      <c r="L1143" s="18" t="s">
        <v>598</v>
      </c>
      <c r="M1143" s="19" t="s">
        <v>260</v>
      </c>
      <c r="N1143" s="19" t="s">
        <v>205</v>
      </c>
      <c r="O1143" s="19" t="s">
        <v>128</v>
      </c>
      <c r="P1143" s="19" t="s">
        <v>853</v>
      </c>
      <c r="Q1143" s="19" t="s">
        <v>243</v>
      </c>
      <c r="R1143" s="19" t="s">
        <v>128</v>
      </c>
      <c r="S1143" s="19" t="s">
        <v>576</v>
      </c>
      <c r="T1143" s="19" t="s">
        <v>243</v>
      </c>
      <c r="U1143" s="19" t="s">
        <v>128</v>
      </c>
      <c r="V1143" s="19" t="s">
        <v>430</v>
      </c>
      <c r="W1143" s="19">
        <v>0</v>
      </c>
      <c r="X1143" s="19">
        <v>0</v>
      </c>
      <c r="Y1143" s="19">
        <v>0</v>
      </c>
      <c r="Z1143" s="19"/>
      <c r="AA1143" s="19"/>
      <c r="AB1143" s="19"/>
      <c r="AC1143" s="19">
        <v>0</v>
      </c>
      <c r="AD1143" s="19">
        <v>0</v>
      </c>
      <c r="AE1143" s="19">
        <v>0</v>
      </c>
      <c r="AF1143" s="19">
        <v>0</v>
      </c>
      <c r="AG1143" s="19">
        <v>0</v>
      </c>
      <c r="AH1143" s="19">
        <v>0</v>
      </c>
      <c r="AI1143" s="19">
        <v>0</v>
      </c>
      <c r="AJ1143" s="19">
        <v>0</v>
      </c>
      <c r="AK1143" s="19">
        <v>0</v>
      </c>
      <c r="AL1143" s="19">
        <v>0</v>
      </c>
      <c r="AM1143" s="19">
        <v>0</v>
      </c>
      <c r="AN1143" s="19">
        <v>0</v>
      </c>
      <c r="AO1143" s="19">
        <v>0</v>
      </c>
      <c r="AP1143" s="19">
        <v>0</v>
      </c>
      <c r="AQ1143" s="19">
        <v>0</v>
      </c>
      <c r="AR1143" s="19">
        <v>0</v>
      </c>
      <c r="AS1143" s="19"/>
      <c r="AT1143" s="19"/>
    </row>
    <row r="1144" spans="1:73" ht="12.75" customHeight="1" x14ac:dyDescent="0.35">
      <c r="A1144" s="18" t="s">
        <v>242</v>
      </c>
      <c r="B1144" s="18" t="s">
        <v>116</v>
      </c>
      <c r="C1144" s="143" t="str">
        <f>IF(VLOOKUP(D1144,Table16[[#All],[Player]:[2024 Card Info]],7,FALSE)&lt;&gt;"",VLOOKUP(D1144,Table16[[#All],[Player]:[2024 Card Info]],7,FALSE),"")</f>
        <v>4-10</v>
      </c>
      <c r="D1144" s="19" t="s">
        <v>2969</v>
      </c>
      <c r="E1144" s="20">
        <v>33855</v>
      </c>
      <c r="F1144" s="19" t="s">
        <v>1108</v>
      </c>
      <c r="G1144" s="19" t="s">
        <v>1193</v>
      </c>
      <c r="H1144" s="26" t="s">
        <v>242</v>
      </c>
      <c r="I1144" s="26" t="s">
        <v>178</v>
      </c>
      <c r="J1144" s="18" t="s">
        <v>656</v>
      </c>
      <c r="K1144" s="18" t="s">
        <v>86</v>
      </c>
      <c r="L1144" s="18" t="s">
        <v>2970</v>
      </c>
      <c r="M1144" s="19"/>
      <c r="N1144" s="19" t="s">
        <v>656</v>
      </c>
      <c r="O1144" s="19" t="s">
        <v>308</v>
      </c>
      <c r="P1144" s="19" t="s">
        <v>2971</v>
      </c>
      <c r="Q1144" s="19" t="s">
        <v>656</v>
      </c>
      <c r="R1144" s="19" t="s">
        <v>135</v>
      </c>
      <c r="S1144" s="19" t="s">
        <v>2972</v>
      </c>
      <c r="T1144" s="19" t="s">
        <v>267</v>
      </c>
      <c r="U1144" s="19" t="s">
        <v>195</v>
      </c>
      <c r="V1144" s="19" t="s">
        <v>511</v>
      </c>
      <c r="W1144" s="19" t="s">
        <v>480</v>
      </c>
      <c r="X1144" s="19" t="s">
        <v>195</v>
      </c>
      <c r="Y1144" s="19" t="s">
        <v>1174</v>
      </c>
      <c r="Z1144" s="19" t="s">
        <v>2904</v>
      </c>
      <c r="AA1144" s="19" t="s">
        <v>195</v>
      </c>
      <c r="AB1144" s="19" t="s">
        <v>2973</v>
      </c>
      <c r="AC1144" s="19" t="s">
        <v>480</v>
      </c>
      <c r="AD1144" s="19" t="s">
        <v>195</v>
      </c>
      <c r="AE1144" s="19" t="s">
        <v>2620</v>
      </c>
      <c r="AF1144" s="19" t="s">
        <v>480</v>
      </c>
      <c r="AG1144" s="19" t="s">
        <v>195</v>
      </c>
      <c r="AH1144" s="19" t="s">
        <v>2620</v>
      </c>
      <c r="AI1144" s="19">
        <v>0</v>
      </c>
      <c r="AJ1144" s="19">
        <v>0</v>
      </c>
      <c r="AK1144" s="19">
        <v>0</v>
      </c>
      <c r="AL1144" s="19">
        <v>0</v>
      </c>
      <c r="AM1144" s="19">
        <v>0</v>
      </c>
      <c r="AN1144" s="19">
        <v>0</v>
      </c>
      <c r="AO1144" s="19">
        <v>0</v>
      </c>
      <c r="AP1144" s="19">
        <v>0</v>
      </c>
      <c r="AQ1144" s="19">
        <v>0</v>
      </c>
      <c r="AR1144" s="19">
        <v>0</v>
      </c>
      <c r="AS1144" s="19">
        <v>0</v>
      </c>
      <c r="AT1144" s="19">
        <v>0</v>
      </c>
      <c r="AU1144" s="19"/>
      <c r="AV1144" s="19"/>
    </row>
    <row r="1145" spans="1:73" s="19" customFormat="1" x14ac:dyDescent="0.35">
      <c r="A1145" s="31" t="s">
        <v>253</v>
      </c>
      <c r="B1145" s="32" t="s">
        <v>3527</v>
      </c>
      <c r="C1145" s="144" t="str">
        <f>IF(VLOOKUP(D1145,Table16[[#All],[Player]:[2024 Card Info]],7,FALSE)&lt;&gt;"",VLOOKUP(D1145,Table16[[#All],[Player]:[2024 Card Info]],7,FALSE),"")</f>
        <v>4-4</v>
      </c>
      <c r="D1145" s="19" t="s">
        <v>2205</v>
      </c>
      <c r="E1145" s="27">
        <v>37099</v>
      </c>
      <c r="F1145" s="28" t="s">
        <v>160</v>
      </c>
      <c r="G1145" s="28" t="s">
        <v>134</v>
      </c>
      <c r="H1145" s="26" t="s">
        <v>284</v>
      </c>
      <c r="I1145" s="26" t="s">
        <v>264</v>
      </c>
      <c r="J1145" s="33"/>
      <c r="K1145" s="33"/>
      <c r="L1145" s="33"/>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s="25"/>
      <c r="AV1145" s="25"/>
      <c r="AW1145" s="25"/>
      <c r="AX1145" s="25"/>
      <c r="AY1145" s="25"/>
      <c r="AZ1145" s="25"/>
      <c r="BA1145" s="25"/>
      <c r="BB1145" s="25"/>
      <c r="BC1145" s="25"/>
      <c r="BD1145" s="25"/>
      <c r="BE1145" s="25"/>
      <c r="BF1145" s="25"/>
      <c r="BG1145" s="25"/>
      <c r="BH1145" s="25"/>
      <c r="BI1145" s="25"/>
      <c r="BJ1145" s="25"/>
      <c r="BK1145" s="25"/>
      <c r="BL1145" s="25"/>
      <c r="BM1145" s="25"/>
      <c r="BN1145" s="25"/>
      <c r="BO1145" s="25"/>
      <c r="BP1145" s="25"/>
      <c r="BQ1145" s="25"/>
      <c r="BR1145" s="25"/>
      <c r="BS1145" s="25"/>
      <c r="BT1145" s="25"/>
      <c r="BU1145" s="25"/>
    </row>
    <row r="1146" spans="1:73" x14ac:dyDescent="0.35">
      <c r="A1146" s="18" t="s">
        <v>253</v>
      </c>
      <c r="B1146" s="18" t="s">
        <v>193</v>
      </c>
      <c r="C1146" s="143" t="str">
        <f>IF(VLOOKUP(D1146,Table16[[#All],[Player]:[2024 Card Info]],7,FALSE)&lt;&gt;"",VLOOKUP(D1146,Table16[[#All],[Player]:[2024 Card Info]],7,FALSE),"")</f>
        <v>4-2</v>
      </c>
      <c r="D1146" s="26" t="s">
        <v>3542</v>
      </c>
      <c r="E1146" s="27">
        <v>35403</v>
      </c>
      <c r="F1146" s="26" t="s">
        <v>965</v>
      </c>
      <c r="G1146" s="26" t="s">
        <v>458</v>
      </c>
      <c r="H1146" s="26" t="s">
        <v>253</v>
      </c>
      <c r="I1146" s="26" t="s">
        <v>4284</v>
      </c>
      <c r="J1146" s="18" t="s">
        <v>243</v>
      </c>
      <c r="K1146" s="18" t="s">
        <v>195</v>
      </c>
      <c r="L1146" s="18" t="s">
        <v>289</v>
      </c>
      <c r="M1146" s="26" t="s">
        <v>484</v>
      </c>
      <c r="N1146" s="27"/>
      <c r="O1146" s="27"/>
      <c r="P1146" s="27"/>
      <c r="Q1146" s="27"/>
      <c r="R1146" s="29"/>
      <c r="S1146" s="25"/>
      <c r="T1146" s="25"/>
      <c r="U1146" s="25"/>
      <c r="V1146" s="25"/>
      <c r="W1146" s="25"/>
      <c r="X1146" s="25"/>
      <c r="Y1146" s="25"/>
      <c r="Z1146" s="25"/>
      <c r="AA1146" s="25"/>
      <c r="AB1146" s="25"/>
      <c r="AC1146" s="25"/>
      <c r="AD1146" s="25"/>
      <c r="AE1146" s="25"/>
      <c r="AF1146" s="25"/>
      <c r="AG1146" s="25"/>
      <c r="AH1146" s="25"/>
      <c r="AI1146" s="25"/>
      <c r="AJ1146" s="25"/>
      <c r="AK1146" s="25"/>
      <c r="AL1146" s="25"/>
      <c r="AM1146" s="25"/>
      <c r="AN1146" s="25"/>
      <c r="AO1146" s="25"/>
      <c r="AP1146" s="25"/>
      <c r="AQ1146" s="25"/>
      <c r="AR1146" s="25"/>
      <c r="AS1146" s="25"/>
      <c r="AT1146" s="25"/>
    </row>
    <row r="1147" spans="1:73" x14ac:dyDescent="0.35">
      <c r="A1147" s="18" t="s">
        <v>270</v>
      </c>
      <c r="B1147" s="18" t="s">
        <v>318</v>
      </c>
      <c r="C1147" s="143" t="str">
        <f>IF(VLOOKUP(D1147,Table16[[#All],[Player]:[2024 Card Info]],7,FALSE)&lt;&gt;"",VLOOKUP(D1147,Table16[[#All],[Player]:[2024 Card Info]],7,FALSE),"")</f>
        <v>0-6</v>
      </c>
      <c r="D1147" s="19" t="s">
        <v>2215</v>
      </c>
      <c r="E1147" s="20">
        <v>35852</v>
      </c>
      <c r="F1147" s="26" t="s">
        <v>204</v>
      </c>
      <c r="G1147" s="30" t="s">
        <v>108</v>
      </c>
      <c r="H1147" s="26" t="s">
        <v>276</v>
      </c>
      <c r="I1147" s="26" t="s">
        <v>2620</v>
      </c>
      <c r="J1147" s="18" t="s">
        <v>242</v>
      </c>
      <c r="K1147" s="18" t="s">
        <v>190</v>
      </c>
      <c r="L1147" s="18" t="s">
        <v>576</v>
      </c>
      <c r="M1147" s="19" t="s">
        <v>227</v>
      </c>
      <c r="N1147" s="19" t="s">
        <v>273</v>
      </c>
      <c r="O1147" s="19" t="s">
        <v>190</v>
      </c>
      <c r="P1147" s="30" t="s">
        <v>477</v>
      </c>
      <c r="Q1147" s="19"/>
      <c r="R1147" s="19"/>
      <c r="S1147" s="30"/>
      <c r="T1147" s="19"/>
      <c r="U1147" s="19"/>
      <c r="V1147" s="30"/>
      <c r="W1147" s="19"/>
      <c r="X1147" s="19"/>
      <c r="Y1147" s="30"/>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row>
    <row r="1148" spans="1:73" s="25" customFormat="1" x14ac:dyDescent="0.35">
      <c r="A1148" s="18" t="s">
        <v>270</v>
      </c>
      <c r="B1148" s="18" t="s">
        <v>3522</v>
      </c>
      <c r="C1148" s="143" t="str">
        <f>IF(VLOOKUP(D1148,Table16[[#All],[Player]:[2024 Card Info]],7,FALSE)&lt;&gt;"",VLOOKUP(D1148,Table16[[#All],[Player]:[2024 Card Info]],7,FALSE),"")</f>
        <v>0-4</v>
      </c>
      <c r="D1148" s="19" t="s">
        <v>2203</v>
      </c>
      <c r="E1148" s="20">
        <v>33069</v>
      </c>
      <c r="F1148" s="19" t="s">
        <v>900</v>
      </c>
      <c r="G1148" s="19" t="s">
        <v>374</v>
      </c>
      <c r="H1148" s="26" t="s">
        <v>250</v>
      </c>
      <c r="I1148" s="26" t="s">
        <v>1389</v>
      </c>
      <c r="J1148" s="18" t="s">
        <v>253</v>
      </c>
      <c r="K1148" s="18" t="s">
        <v>268</v>
      </c>
      <c r="L1148" s="18" t="s">
        <v>877</v>
      </c>
      <c r="M1148" s="19" t="s">
        <v>483</v>
      </c>
      <c r="N1148" s="19" t="s">
        <v>242</v>
      </c>
      <c r="O1148" s="19" t="s">
        <v>500</v>
      </c>
      <c r="P1148" s="19" t="s">
        <v>632</v>
      </c>
      <c r="Q1148" s="19" t="s">
        <v>491</v>
      </c>
      <c r="R1148" s="19" t="s">
        <v>172</v>
      </c>
      <c r="S1148" s="19" t="s">
        <v>201</v>
      </c>
      <c r="T1148" s="19" t="s">
        <v>284</v>
      </c>
      <c r="U1148" s="19" t="s">
        <v>172</v>
      </c>
      <c r="V1148" s="19" t="s">
        <v>2010</v>
      </c>
      <c r="W1148" s="19" t="s">
        <v>250</v>
      </c>
      <c r="X1148" s="19" t="s">
        <v>275</v>
      </c>
      <c r="Y1148" s="19" t="s">
        <v>227</v>
      </c>
      <c r="Z1148" s="19" t="s">
        <v>242</v>
      </c>
      <c r="AA1148" s="19" t="s">
        <v>275</v>
      </c>
      <c r="AB1148" s="19" t="s">
        <v>264</v>
      </c>
      <c r="AC1148" s="19" t="s">
        <v>253</v>
      </c>
      <c r="AD1148" s="19" t="s">
        <v>275</v>
      </c>
      <c r="AE1148" s="19" t="s">
        <v>208</v>
      </c>
      <c r="AF1148" s="19" t="s">
        <v>253</v>
      </c>
      <c r="AG1148" s="19" t="s">
        <v>275</v>
      </c>
      <c r="AH1148" s="19" t="s">
        <v>208</v>
      </c>
      <c r="AI1148" s="19" t="s">
        <v>273</v>
      </c>
      <c r="AJ1148" s="19" t="s">
        <v>275</v>
      </c>
      <c r="AK1148" s="19" t="s">
        <v>231</v>
      </c>
      <c r="AL1148" s="19">
        <v>0</v>
      </c>
      <c r="AM1148" s="19">
        <v>0</v>
      </c>
      <c r="AN1148" s="19">
        <v>0</v>
      </c>
      <c r="AO1148" s="19">
        <v>0</v>
      </c>
      <c r="AP1148" s="19">
        <v>0</v>
      </c>
      <c r="AQ1148" s="19">
        <v>0</v>
      </c>
      <c r="AR1148" s="19">
        <v>0</v>
      </c>
      <c r="AS1148" s="19">
        <v>0</v>
      </c>
      <c r="AT1148" s="19">
        <v>0</v>
      </c>
      <c r="AU1148"/>
      <c r="AV1148"/>
      <c r="AW1148"/>
      <c r="AX1148"/>
      <c r="AY1148"/>
      <c r="AZ1148"/>
      <c r="BA1148"/>
      <c r="BB1148"/>
      <c r="BC1148"/>
      <c r="BD1148"/>
      <c r="BE1148"/>
      <c r="BF1148"/>
      <c r="BG1148"/>
      <c r="BH1148"/>
      <c r="BI1148"/>
      <c r="BJ1148"/>
      <c r="BK1148"/>
      <c r="BL1148"/>
      <c r="BM1148"/>
      <c r="BN1148"/>
      <c r="BO1148"/>
      <c r="BP1148"/>
      <c r="BQ1148"/>
      <c r="BR1148"/>
      <c r="BS1148"/>
      <c r="BT1148"/>
      <c r="BU1148"/>
    </row>
    <row r="1149" spans="1:73" s="25" customFormat="1" x14ac:dyDescent="0.35">
      <c r="A1149" s="31" t="s">
        <v>1395</v>
      </c>
      <c r="B1149" s="32" t="s">
        <v>308</v>
      </c>
      <c r="C1149" s="144" t="str">
        <f>IF(VLOOKUP(D1149,Table16[[#All],[Player]:[2024 Card Info]],7,FALSE)&lt;&gt;"",VLOOKUP(D1149,Table16[[#All],[Player]:[2024 Card Info]],7,FALSE),"")</f>
        <v>0/0-5</v>
      </c>
      <c r="D1149" s="19" t="s">
        <v>2204</v>
      </c>
      <c r="E1149" s="27">
        <v>36654</v>
      </c>
      <c r="F1149" s="28" t="s">
        <v>313</v>
      </c>
      <c r="G1149" s="28" t="s">
        <v>88</v>
      </c>
      <c r="H1149" s="26" t="s">
        <v>250</v>
      </c>
      <c r="I1149" s="26" t="s">
        <v>477</v>
      </c>
      <c r="J1149" s="33"/>
      <c r="K1149" s="33"/>
      <c r="L1149" s="33"/>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row>
    <row r="1150" spans="1:73" s="25" customFormat="1" x14ac:dyDescent="0.35">
      <c r="A1150" s="18" t="s">
        <v>169</v>
      </c>
      <c r="B1150" s="18"/>
      <c r="C1150" s="143"/>
      <c r="D1150" s="19" t="s">
        <v>2198</v>
      </c>
      <c r="E1150" s="20">
        <v>34828</v>
      </c>
      <c r="F1150" s="19" t="s">
        <v>486</v>
      </c>
      <c r="G1150" s="19" t="s">
        <v>222</v>
      </c>
      <c r="H1150" t="s">
        <v>250</v>
      </c>
      <c r="I1150" t="s">
        <v>595</v>
      </c>
      <c r="J1150" s="18" t="s">
        <v>253</v>
      </c>
      <c r="K1150" s="18" t="s">
        <v>252</v>
      </c>
      <c r="L1150" s="18" t="s">
        <v>761</v>
      </c>
      <c r="M1150" s="19" t="s">
        <v>761</v>
      </c>
      <c r="N1150" s="19" t="s">
        <v>656</v>
      </c>
      <c r="O1150" s="19" t="s">
        <v>229</v>
      </c>
      <c r="P1150" s="19" t="s">
        <v>2199</v>
      </c>
      <c r="Q1150" s="19" t="s">
        <v>480</v>
      </c>
      <c r="R1150" s="19" t="s">
        <v>229</v>
      </c>
      <c r="S1150" s="19" t="s">
        <v>621</v>
      </c>
      <c r="T1150" s="19" t="s">
        <v>504</v>
      </c>
      <c r="U1150" s="19" t="s">
        <v>229</v>
      </c>
      <c r="V1150" s="19" t="s">
        <v>906</v>
      </c>
      <c r="W1150" s="19" t="s">
        <v>480</v>
      </c>
      <c r="X1150" s="19" t="s">
        <v>229</v>
      </c>
      <c r="Y1150" s="19" t="s">
        <v>906</v>
      </c>
      <c r="Z1150" s="19"/>
      <c r="AA1150" s="19"/>
      <c r="AB1150" s="19"/>
      <c r="AC1150" s="19">
        <v>0</v>
      </c>
      <c r="AD1150" s="19">
        <v>0</v>
      </c>
      <c r="AE1150" s="19">
        <v>0</v>
      </c>
      <c r="AF1150" s="19">
        <v>0</v>
      </c>
      <c r="AG1150" s="19">
        <v>0</v>
      </c>
      <c r="AH1150" s="19">
        <v>0</v>
      </c>
      <c r="AI1150" s="19">
        <v>0</v>
      </c>
      <c r="AJ1150" s="19">
        <v>0</v>
      </c>
      <c r="AK1150" s="19">
        <v>0</v>
      </c>
      <c r="AL1150" s="19">
        <v>0</v>
      </c>
      <c r="AM1150" s="19">
        <v>0</v>
      </c>
      <c r="AN1150" s="19">
        <v>0</v>
      </c>
      <c r="AO1150" s="19">
        <v>0</v>
      </c>
      <c r="AP1150" s="19">
        <v>0</v>
      </c>
      <c r="AQ1150" s="19">
        <v>0</v>
      </c>
      <c r="AR1150" s="19">
        <v>0</v>
      </c>
      <c r="AS1150" s="19">
        <v>0</v>
      </c>
      <c r="AT1150" s="19">
        <v>0</v>
      </c>
      <c r="AU1150"/>
      <c r="AV1150"/>
      <c r="AW1150"/>
      <c r="AX1150"/>
      <c r="AY1150"/>
      <c r="AZ1150"/>
      <c r="BA1150"/>
      <c r="BB1150"/>
      <c r="BC1150"/>
      <c r="BD1150"/>
      <c r="BE1150"/>
      <c r="BF1150"/>
      <c r="BG1150"/>
      <c r="BH1150"/>
      <c r="BI1150"/>
      <c r="BJ1150"/>
      <c r="BK1150"/>
      <c r="BL1150"/>
      <c r="BM1150"/>
      <c r="BN1150"/>
      <c r="BO1150"/>
      <c r="BP1150"/>
      <c r="BQ1150"/>
      <c r="BR1150"/>
      <c r="BS1150"/>
      <c r="BT1150"/>
      <c r="BU1150"/>
    </row>
    <row r="1151" spans="1:73" x14ac:dyDescent="0.35">
      <c r="A1151" s="18"/>
      <c r="B1151" s="18"/>
      <c r="C1151" s="143"/>
      <c r="D1151" s="19"/>
      <c r="E1151" s="20"/>
      <c r="F1151" s="19"/>
      <c r="G1151" s="19"/>
      <c r="H1151" t="s">
        <v>4284</v>
      </c>
      <c r="I1151" t="s">
        <v>4284</v>
      </c>
      <c r="J1151" s="18"/>
      <c r="K1151" s="18"/>
      <c r="L1151" s="18"/>
      <c r="M1151" s="19"/>
      <c r="N1151" s="19"/>
      <c r="O1151" s="19"/>
      <c r="P1151" s="19"/>
      <c r="Q1151" s="19"/>
      <c r="R1151" s="19"/>
      <c r="S1151" s="19"/>
      <c r="T1151" s="19"/>
      <c r="U1151" s="19"/>
      <c r="V1151" s="19"/>
      <c r="W1151" s="19"/>
      <c r="X1151" s="19"/>
      <c r="Y1151" s="19"/>
      <c r="Z1151" s="19"/>
      <c r="AA1151" s="19"/>
      <c r="AB1151" s="19"/>
      <c r="AC1151" s="19"/>
      <c r="AD1151" s="19"/>
      <c r="AE1151" s="19"/>
      <c r="AF1151" s="19"/>
      <c r="AG1151" s="19"/>
      <c r="AH1151" s="19"/>
      <c r="AI1151" s="19"/>
      <c r="AJ1151" s="19"/>
      <c r="AK1151" s="19"/>
      <c r="AL1151" s="19"/>
      <c r="AM1151" s="19"/>
      <c r="AN1151" s="19"/>
      <c r="AO1151" s="19"/>
      <c r="AP1151" s="19"/>
      <c r="AQ1151" s="19"/>
      <c r="AR1151" s="19"/>
      <c r="AS1151" s="19"/>
      <c r="AT1151" s="19"/>
    </row>
    <row r="1152" spans="1:73" s="25" customFormat="1" x14ac:dyDescent="0.35">
      <c r="A1152" s="18" t="s">
        <v>311</v>
      </c>
      <c r="B1152" s="18" t="s">
        <v>86</v>
      </c>
      <c r="C1152" s="143" t="str">
        <f>IF(VLOOKUP(D1152,Table16[[#All],[Player]:[2024 Card Info]],7,FALSE)&lt;&gt;"",VLOOKUP(D1152,Table16[[#All],[Player]:[2024 Card Info]],7,FALSE),"")</f>
        <v>45-6</v>
      </c>
      <c r="D1152" s="19" t="s">
        <v>2213</v>
      </c>
      <c r="E1152" s="20">
        <v>35195</v>
      </c>
      <c r="F1152" s="19" t="s">
        <v>498</v>
      </c>
      <c r="G1152" s="19" t="s">
        <v>996</v>
      </c>
      <c r="H1152" s="26" t="s">
        <v>654</v>
      </c>
      <c r="I1152" s="26" t="s">
        <v>1165</v>
      </c>
      <c r="J1152" s="18" t="s">
        <v>480</v>
      </c>
      <c r="K1152" s="18" t="s">
        <v>235</v>
      </c>
      <c r="L1152" s="18" t="s">
        <v>1174</v>
      </c>
      <c r="M1152" s="19"/>
      <c r="N1152" s="19"/>
      <c r="O1152" s="19"/>
      <c r="P1152" s="19"/>
      <c r="Q1152" s="19" t="s">
        <v>304</v>
      </c>
      <c r="R1152" s="19" t="s">
        <v>165</v>
      </c>
      <c r="S1152" s="19" t="s">
        <v>306</v>
      </c>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c r="AV1152"/>
      <c r="AW1152"/>
      <c r="AX1152"/>
      <c r="AY1152"/>
      <c r="AZ1152"/>
      <c r="BA1152"/>
      <c r="BB1152"/>
      <c r="BC1152"/>
      <c r="BD1152"/>
      <c r="BE1152"/>
      <c r="BF1152"/>
      <c r="BG1152"/>
      <c r="BH1152"/>
      <c r="BI1152"/>
      <c r="BJ1152"/>
      <c r="BK1152"/>
      <c r="BL1152"/>
      <c r="BM1152"/>
      <c r="BN1152"/>
      <c r="BO1152"/>
      <c r="BP1152"/>
      <c r="BQ1152"/>
      <c r="BR1152"/>
      <c r="BS1152"/>
      <c r="BT1152"/>
      <c r="BU1152"/>
    </row>
    <row r="1153" spans="1:73" s="25" customFormat="1" ht="12.75" customHeight="1" x14ac:dyDescent="0.35">
      <c r="A1153" s="18" t="s">
        <v>276</v>
      </c>
      <c r="B1153" s="18" t="s">
        <v>3531</v>
      </c>
      <c r="C1153" s="143" t="str">
        <f>IF(VLOOKUP(D1153,Table16[[#All],[Player]:[2024 Card Info]],7,FALSE)&lt;&gt;"",VLOOKUP(D1153,Table16[[#All],[Player]:[2024 Card Info]],7,FALSE),"")</f>
        <v>45-5</v>
      </c>
      <c r="D1153" s="19" t="s">
        <v>2212</v>
      </c>
      <c r="E1153" s="20">
        <v>35305</v>
      </c>
      <c r="F1153" s="19" t="s">
        <v>125</v>
      </c>
      <c r="G1153" s="19" t="s">
        <v>996</v>
      </c>
      <c r="H1153" s="26" t="s">
        <v>276</v>
      </c>
      <c r="I1153" s="26" t="s">
        <v>642</v>
      </c>
      <c r="J1153" s="18" t="s">
        <v>276</v>
      </c>
      <c r="K1153" s="18" t="s">
        <v>165</v>
      </c>
      <c r="L1153" s="18" t="s">
        <v>783</v>
      </c>
      <c r="M1153" s="19" t="s">
        <v>1537</v>
      </c>
      <c r="N1153" s="19"/>
      <c r="O1153" s="19"/>
      <c r="P1153" s="19"/>
      <c r="Q1153" s="19" t="s">
        <v>648</v>
      </c>
      <c r="R1153" s="19" t="s">
        <v>96</v>
      </c>
      <c r="S1153" s="19" t="s">
        <v>314</v>
      </c>
      <c r="T1153" s="19"/>
      <c r="U1153" s="19"/>
      <c r="V1153" s="19"/>
      <c r="W1153" s="19"/>
      <c r="X1153" s="19"/>
      <c r="Y1153" s="19"/>
      <c r="Z1153" s="19"/>
      <c r="AA1153" s="19"/>
      <c r="AB1153" s="19"/>
      <c r="AC1153" s="19"/>
      <c r="AD1153" s="19"/>
      <c r="AE1153" s="19"/>
      <c r="AF1153" s="19"/>
      <c r="AG1153" s="19"/>
      <c r="AH1153" s="19"/>
      <c r="AI1153" s="19"/>
      <c r="AJ1153" s="19"/>
      <c r="AK1153" s="19"/>
      <c r="AL1153" s="19"/>
      <c r="AM1153" s="19"/>
      <c r="AN1153" s="19"/>
      <c r="AO1153" s="19"/>
      <c r="AP1153" s="19"/>
      <c r="AQ1153" s="19"/>
      <c r="AR1153" s="19"/>
      <c r="AS1153" s="19"/>
      <c r="AT1153" s="19"/>
    </row>
    <row r="1154" spans="1:73" s="19" customFormat="1" x14ac:dyDescent="0.35">
      <c r="A1154" s="18" t="s">
        <v>3581</v>
      </c>
      <c r="B1154" s="18" t="s">
        <v>3520</v>
      </c>
      <c r="C1154" s="143" t="str">
        <f>IF(VLOOKUP(D1154,Table16[[#All],[Player]:[2024 Card Info]],7,FALSE)&lt;&gt;"",VLOOKUP(D1154,Table16[[#All],[Player]:[2024 Card Info]],7,FALSE),"")</f>
        <v>44/44</v>
      </c>
      <c r="D1154" s="19" t="s">
        <v>2232</v>
      </c>
      <c r="E1154" s="20">
        <v>35852</v>
      </c>
      <c r="F1154" s="26" t="s">
        <v>204</v>
      </c>
      <c r="G1154" s="30" t="s">
        <v>204</v>
      </c>
      <c r="H1154" s="26" t="s">
        <v>354</v>
      </c>
      <c r="I1154" s="26" t="s">
        <v>297</v>
      </c>
      <c r="J1154" s="18" t="s">
        <v>299</v>
      </c>
      <c r="K1154" s="18" t="s">
        <v>190</v>
      </c>
      <c r="L1154" s="18" t="s">
        <v>335</v>
      </c>
      <c r="M1154" s="19" t="s">
        <v>682</v>
      </c>
      <c r="N1154" s="19" t="s">
        <v>2233</v>
      </c>
      <c r="O1154" s="19" t="s">
        <v>190</v>
      </c>
      <c r="P1154" s="30" t="s">
        <v>2234</v>
      </c>
      <c r="S1154" s="30"/>
      <c r="V1154" s="30"/>
      <c r="Y1154" s="30"/>
      <c r="AU1154"/>
      <c r="AV1154"/>
      <c r="AW1154"/>
      <c r="AX1154"/>
      <c r="AY1154"/>
      <c r="AZ1154"/>
      <c r="BA1154"/>
      <c r="BB1154"/>
      <c r="BC1154"/>
      <c r="BD1154"/>
      <c r="BE1154"/>
      <c r="BF1154"/>
      <c r="BG1154"/>
      <c r="BH1154"/>
      <c r="BI1154"/>
      <c r="BJ1154"/>
      <c r="BK1154"/>
      <c r="BL1154"/>
      <c r="BM1154"/>
      <c r="BN1154"/>
      <c r="BO1154"/>
      <c r="BP1154"/>
      <c r="BQ1154"/>
      <c r="BR1154"/>
      <c r="BS1154"/>
      <c r="BT1154"/>
      <c r="BU1154"/>
    </row>
    <row r="1155" spans="1:73" x14ac:dyDescent="0.35">
      <c r="A1155" s="18" t="s">
        <v>480</v>
      </c>
      <c r="B1155" s="18" t="s">
        <v>1315</v>
      </c>
      <c r="C1155" s="143" t="str">
        <f>IF(VLOOKUP(D1155,Table16[[#All],[Player]:[2024 Card Info]],7,FALSE)&lt;&gt;"",VLOOKUP(D1155,Table16[[#All],[Player]:[2024 Card Info]],7,FALSE),"")</f>
        <v>04-4</v>
      </c>
      <c r="D1155" s="19" t="s">
        <v>2223</v>
      </c>
      <c r="E1155" s="20">
        <v>35427</v>
      </c>
      <c r="F1155" s="19" t="s">
        <v>425</v>
      </c>
      <c r="G1155" s="19" t="s">
        <v>140</v>
      </c>
      <c r="H1155" s="26" t="s">
        <v>656</v>
      </c>
      <c r="I1155" s="26"/>
      <c r="J1155" s="18" t="s">
        <v>504</v>
      </c>
      <c r="K1155" s="18" t="s">
        <v>259</v>
      </c>
      <c r="L1155" s="18" t="s">
        <v>1172</v>
      </c>
      <c r="M1155" s="19" t="s">
        <v>510</v>
      </c>
      <c r="N1155" s="19" t="s">
        <v>480</v>
      </c>
      <c r="O1155" s="19" t="s">
        <v>224</v>
      </c>
      <c r="P1155" s="19" t="s">
        <v>2199</v>
      </c>
      <c r="Q1155" s="19" t="s">
        <v>480</v>
      </c>
      <c r="R1155" s="19" t="s">
        <v>224</v>
      </c>
      <c r="S1155" s="19" t="s">
        <v>906</v>
      </c>
      <c r="T1155" s="19" t="s">
        <v>480</v>
      </c>
      <c r="U1155" s="19" t="s">
        <v>224</v>
      </c>
      <c r="V1155" s="19" t="s">
        <v>671</v>
      </c>
      <c r="W1155" s="19">
        <v>0</v>
      </c>
      <c r="X1155" s="19">
        <v>0</v>
      </c>
      <c r="Y1155" s="19">
        <v>0</v>
      </c>
      <c r="Z1155" s="19"/>
      <c r="AA1155" s="19"/>
      <c r="AB1155" s="19"/>
      <c r="AC1155" s="19">
        <v>0</v>
      </c>
      <c r="AD1155" s="19">
        <v>0</v>
      </c>
      <c r="AE1155" s="19">
        <v>0</v>
      </c>
      <c r="AF1155" s="19">
        <v>0</v>
      </c>
      <c r="AG1155" s="19">
        <v>0</v>
      </c>
      <c r="AH1155" s="19">
        <v>0</v>
      </c>
      <c r="AI1155" s="19">
        <v>0</v>
      </c>
      <c r="AJ1155" s="19">
        <v>0</v>
      </c>
      <c r="AK1155" s="19">
        <v>0</v>
      </c>
      <c r="AL1155" s="19">
        <v>0</v>
      </c>
      <c r="AM1155" s="19">
        <v>0</v>
      </c>
      <c r="AN1155" s="19">
        <v>0</v>
      </c>
      <c r="AO1155" s="19">
        <v>0</v>
      </c>
      <c r="AP1155" s="19">
        <v>0</v>
      </c>
      <c r="AQ1155" s="19">
        <v>0</v>
      </c>
      <c r="AR1155" s="19">
        <v>0</v>
      </c>
      <c r="AS1155" s="19">
        <v>0</v>
      </c>
      <c r="AT1155" s="19">
        <v>0</v>
      </c>
    </row>
    <row r="1156" spans="1:73" ht="12.75" customHeight="1" x14ac:dyDescent="0.35">
      <c r="A1156" s="18" t="s">
        <v>304</v>
      </c>
      <c r="B1156" s="18" t="s">
        <v>325</v>
      </c>
      <c r="C1156" s="143" t="str">
        <f>IF(VLOOKUP(D1156,Table16[[#All],[Player]:[2024 Card Info]],7,FALSE)&lt;&gt;"",VLOOKUP(D1156,Table16[[#All],[Player]:[2024 Card Info]],7,FALSE),"")</f>
        <v>04-3</v>
      </c>
      <c r="D1156" s="19" t="s">
        <v>2216</v>
      </c>
      <c r="E1156" s="20">
        <v>36056</v>
      </c>
      <c r="F1156" s="26" t="s">
        <v>204</v>
      </c>
      <c r="G1156" s="30" t="s">
        <v>130</v>
      </c>
      <c r="H1156" s="26" t="s">
        <v>656</v>
      </c>
      <c r="I1156" s="26" t="s">
        <v>481</v>
      </c>
      <c r="J1156" s="18" t="s">
        <v>480</v>
      </c>
      <c r="K1156" s="18" t="s">
        <v>85</v>
      </c>
      <c r="L1156" s="18" t="s">
        <v>2217</v>
      </c>
      <c r="M1156" s="19" t="s">
        <v>2218</v>
      </c>
      <c r="N1156" s="19" t="s">
        <v>304</v>
      </c>
      <c r="O1156" s="19" t="s">
        <v>85</v>
      </c>
      <c r="P1156" s="30" t="s">
        <v>481</v>
      </c>
      <c r="Q1156" s="19"/>
      <c r="R1156" s="19"/>
      <c r="S1156" s="30"/>
      <c r="T1156" s="19"/>
      <c r="U1156" s="19"/>
      <c r="V1156" s="30"/>
      <c r="W1156" s="19"/>
      <c r="X1156" s="19"/>
      <c r="Y1156" s="30"/>
      <c r="Z1156" s="19"/>
      <c r="AA1156" s="19"/>
      <c r="AB1156" s="19"/>
      <c r="AC1156" s="19"/>
      <c r="AD1156" s="19"/>
      <c r="AE1156" s="19"/>
      <c r="AF1156" s="19"/>
      <c r="AG1156" s="19"/>
      <c r="AH1156" s="19"/>
      <c r="AI1156" s="19"/>
      <c r="AJ1156" s="19"/>
      <c r="AK1156" s="19"/>
      <c r="AL1156" s="19"/>
      <c r="AM1156" s="19"/>
      <c r="AN1156" s="19"/>
      <c r="AO1156" s="19"/>
      <c r="AP1156" s="19"/>
      <c r="AQ1156" s="19"/>
      <c r="AR1156" s="19"/>
      <c r="AS1156" s="19"/>
      <c r="AT1156" s="19"/>
    </row>
    <row r="1157" spans="1:73" x14ac:dyDescent="0.35">
      <c r="A1157" s="18" t="s">
        <v>270</v>
      </c>
      <c r="B1157" s="18" t="s">
        <v>3527</v>
      </c>
      <c r="C1157" s="143" t="str">
        <f>IF(VLOOKUP(D1157,Table16[[#All],[Player]:[2024 Card Info]],7,FALSE)&lt;&gt;"",VLOOKUP(D1157,Table16[[#All],[Player]:[2024 Card Info]],7,FALSE),"")</f>
        <v>0-3</v>
      </c>
      <c r="D1157" s="22" t="s">
        <v>2220</v>
      </c>
      <c r="E1157" s="23">
        <v>36708</v>
      </c>
      <c r="F1157" s="24" t="s">
        <v>171</v>
      </c>
      <c r="G1157" s="22" t="s">
        <v>287</v>
      </c>
      <c r="H1157" s="26" t="s">
        <v>304</v>
      </c>
      <c r="I1157" s="26" t="s">
        <v>310</v>
      </c>
      <c r="J1157" s="18" t="s">
        <v>480</v>
      </c>
      <c r="K1157" s="18" t="s">
        <v>78</v>
      </c>
      <c r="L1157" s="18" t="s">
        <v>481</v>
      </c>
      <c r="M1157" s="25"/>
      <c r="N1157" s="25"/>
      <c r="O1157" s="25"/>
      <c r="P1157" s="25"/>
      <c r="Q1157" s="25"/>
      <c r="R1157" s="25"/>
      <c r="S1157" s="25"/>
      <c r="T1157" s="25"/>
      <c r="U1157" s="25"/>
      <c r="V1157" s="25"/>
      <c r="W1157" s="25"/>
      <c r="X1157" s="25"/>
      <c r="Y1157" s="25"/>
      <c r="Z1157" s="25"/>
      <c r="AA1157" s="25"/>
      <c r="AB1157" s="25"/>
      <c r="AC1157" s="25"/>
      <c r="AD1157" s="25"/>
      <c r="AE1157" s="25"/>
      <c r="AF1157" s="25"/>
      <c r="AG1157" s="25"/>
      <c r="AH1157" s="25"/>
      <c r="AI1157" s="25"/>
      <c r="AJ1157" s="25"/>
      <c r="AK1157" s="25"/>
      <c r="AL1157" s="25"/>
      <c r="AM1157" s="25"/>
      <c r="AN1157" s="25"/>
      <c r="AO1157" s="25"/>
      <c r="AP1157" s="25"/>
      <c r="AQ1157" s="25"/>
      <c r="AR1157" s="25"/>
      <c r="AS1157" s="25"/>
      <c r="AT1157" s="25"/>
      <c r="AU1157" s="19"/>
      <c r="AV1157" s="19"/>
      <c r="AW1157" s="19"/>
      <c r="AX1157" s="19"/>
      <c r="AY1157" s="19"/>
      <c r="AZ1157" s="19"/>
      <c r="BA1157" s="19"/>
      <c r="BB1157" s="19"/>
      <c r="BC1157" s="19"/>
      <c r="BD1157" s="19"/>
      <c r="BE1157" s="19"/>
      <c r="BF1157" s="19"/>
      <c r="BG1157" s="19"/>
      <c r="BH1157" s="19"/>
      <c r="BI1157" s="19"/>
      <c r="BJ1157" s="19"/>
      <c r="BK1157" s="19"/>
      <c r="BL1157" s="19"/>
      <c r="BM1157" s="19"/>
      <c r="BN1157" s="19"/>
      <c r="BO1157" s="19"/>
      <c r="BP1157" s="19"/>
      <c r="BQ1157" s="19"/>
      <c r="BR1157" s="19"/>
      <c r="BS1157" s="19"/>
      <c r="BT1157" s="19"/>
      <c r="BU1157" s="19"/>
    </row>
    <row r="1158" spans="1:73" x14ac:dyDescent="0.35">
      <c r="A1158" s="18" t="s">
        <v>480</v>
      </c>
      <c r="B1158" s="18" t="s">
        <v>81</v>
      </c>
      <c r="C1158" s="143" t="str">
        <f>IF(VLOOKUP(D1158,Table16[[#All],[Player]:[2024 Card Info]],7,FALSE)&lt;&gt;"",VLOOKUP(D1158,Table16[[#All],[Player]:[2024 Card Info]],7,FALSE),"")</f>
        <v>00-5</v>
      </c>
      <c r="D1158" s="26" t="s">
        <v>2214</v>
      </c>
      <c r="E1158" s="27">
        <v>36210</v>
      </c>
      <c r="F1158" s="26" t="s">
        <v>387</v>
      </c>
      <c r="G1158" s="26" t="s">
        <v>387</v>
      </c>
      <c r="H1158" s="26" t="s">
        <v>307</v>
      </c>
      <c r="I1158" s="26" t="s">
        <v>3379</v>
      </c>
      <c r="J1158" s="18" t="s">
        <v>656</v>
      </c>
      <c r="K1158" s="18" t="s">
        <v>116</v>
      </c>
      <c r="L1158" s="18" t="s">
        <v>1168</v>
      </c>
      <c r="M1158" s="26" t="s">
        <v>314</v>
      </c>
      <c r="N1158" s="27"/>
      <c r="O1158" s="27"/>
      <c r="P1158" s="27"/>
      <c r="Q1158" s="27"/>
      <c r="R1158" s="29"/>
      <c r="S1158" s="25"/>
      <c r="T1158" s="25"/>
      <c r="U1158" s="25"/>
      <c r="V1158" s="25"/>
      <c r="W1158" s="25"/>
      <c r="X1158" s="25"/>
      <c r="Y1158" s="25"/>
      <c r="Z1158" s="25"/>
      <c r="AA1158" s="25"/>
      <c r="AB1158" s="25"/>
      <c r="AC1158" s="25"/>
      <c r="AD1158" s="25"/>
      <c r="AE1158" s="25"/>
      <c r="AF1158" s="25"/>
      <c r="AG1158" s="25"/>
      <c r="AH1158" s="25"/>
      <c r="AI1158" s="25"/>
      <c r="AJ1158" s="25"/>
      <c r="AK1158" s="25"/>
      <c r="AL1158" s="25"/>
      <c r="AM1158" s="25"/>
      <c r="AN1158" s="25"/>
      <c r="AO1158" s="25"/>
      <c r="AP1158" s="25"/>
      <c r="AQ1158" s="25"/>
      <c r="AR1158" s="25"/>
      <c r="AS1158" s="25"/>
      <c r="AT1158" s="25"/>
    </row>
    <row r="1159" spans="1:73" x14ac:dyDescent="0.35">
      <c r="A1159" t="s">
        <v>304</v>
      </c>
      <c r="B1159" t="s">
        <v>3523</v>
      </c>
      <c r="C1159" s="144" t="str">
        <f>IF(VLOOKUP(D1159,Table16[[#All],[Player]:[2024 Card Info]],7,FALSE)&lt;&gt;"",VLOOKUP(D1159,Table16[[#All],[Player]:[2024 Card Info]],7,FALSE),"")</f>
        <v>00-0</v>
      </c>
      <c r="D1159" t="s">
        <v>3665</v>
      </c>
      <c r="E1159" s="40">
        <v>37596</v>
      </c>
      <c r="F1159" t="s">
        <v>3985</v>
      </c>
      <c r="G1159" s="102" t="s">
        <v>5146</v>
      </c>
      <c r="H1159" t="str">
        <f>IF(ISBLANK(VLOOKUP(TRIM(D1159),ALL_SOMIFA!$A$1:$V$2737,8,FALSE)),"",IF(ISERROR(VLOOKUP(TRIM(D1159),ALL_SOMIFA!$A$1:$V$2737,8,FALSE))," ",VLOOKUP(TRIM(D1159),ALL_SOMIFA!$A$1:$V$2737,8,FALSE)))</f>
        <v/>
      </c>
      <c r="I1159" t="str">
        <f>IF(ISBLANK(VLOOKUP(TRIM(D1159),ALL_SOMIFA!$A$1:$V$2737,9,FALSE)),"",IF(ISERROR(VLOOKUP(TRIM(D1159),ALL_SOMIFA!$A$1:$V$2737,9,FALSE))," ",VLOOKUP(TRIM(D1159),ALL_SOMIFA!$A$1:$V$2737,9,FALSE)))</f>
        <v/>
      </c>
      <c r="J1159" t="str">
        <f>IF(ISBLANK(VLOOKUP(TRIM(D1159),ALL_SOMIFA!$A$1:$V$2737,10,FALSE)),"",IF(ISERROR(VLOOKUP(TRIM(D1159),ALL_SOMIFA!$A$1:$V$2737,10,FALSE))," ",VLOOKUP(TRIM(D1159),ALL_SOMIFA!$A$1:$V$2737,10,FALSE)))</f>
        <v/>
      </c>
      <c r="K1159" t="str">
        <f>IF(ISBLANK(VLOOKUP(TRIM(D1159),ALL_SOMIFA!$A$1:$V$2737,11,FALSE)),"",IF(ISERROR(VLOOKUP(TRIM(D1159),ALL_SOMIFA!$A$1:$V$2737,11,FALSE))," ",VLOOKUP(TRIM(D1159),ALL_SOMIFA!$A$1:$V$2737,11,FALSE)))</f>
        <v/>
      </c>
      <c r="L1159" t="str">
        <f>IF(ISBLANK(VLOOKUP(TRIM(D1159),ALL_SOMIFA!$A$1:$V$2737,12,FALSE)),"",IF(ISERROR(VLOOKUP(TRIM(D1159),ALL_SOMIFA!$A$1:$V$2737,12,FALSE))," ",VLOOKUP(TRIM(D1159),ALL_SOMIFA!$A$1:$V$2737,12,FALSE)))</f>
        <v/>
      </c>
      <c r="M1159" t="str">
        <f>IF(ISBLANK(VLOOKUP(TRIM(D1159),ALL_SOMIFA!$A$1:$V$2737,13,FALSE)),"",IF(ISERROR(VLOOKUP(TRIM(D1159),ALL_SOMIFA!$A$1:$V$2737,13,FALSE))," ",VLOOKUP(TRIM(D1159),ALL_SOMIFA!$A$1:$V$2737,13,FALSE)))</f>
        <v/>
      </c>
      <c r="N1159" t="str">
        <f>IF(ISBLANK(VLOOKUP(TRIM(D1159),ALL_SOMIFA!$A$1:$V$2737,14,FALSE)),"",IF(ISERROR(VLOOKUP(TRIM(D1159),ALL_SOMIFA!$A$1:$V$2737,14,FALSE))," ",VLOOKUP(TRIM(D1159),ALL_SOMIFA!$A$1:$V$2737,14,FALSE)))</f>
        <v/>
      </c>
      <c r="O1159" t="str">
        <f>IF(ISBLANK(VLOOKUP(TRIM(D1159),ALL_SOMIFA!$A$1:$V$2737,15,FALSE)),"",IF(ISERROR(VLOOKUP(TRIM(D1159),ALL_SOMIFA!$A$1:$V$2737,15,FALSE))," ",VLOOKUP(TRIM(D1159),ALL_SOMIFA!$A$1:$V$2737,15,FALSE)))</f>
        <v/>
      </c>
      <c r="P1159" t="str">
        <f>IF(ISBLANK(VLOOKUP(TRIM(D1159),ALL_SOMIFA!$A$1:$V$2737,16,FALSE)),"",IF(ISERROR(VLOOKUP(TRIM(D1159),ALL_SOMIFA!$A$1:$V$2737,16,FALSE))," ",VLOOKUP(TRIM(D1159),ALL_SOMIFA!$A$1:$V$2737,16,FALSE)))</f>
        <v/>
      </c>
      <c r="Q1159" t="str">
        <f>IF(ISBLANK(VLOOKUP(TRIM(D1159),ALL_SOMIFA!$A$1:$V$2737,17,FALSE)),"",IF(ISERROR(VLOOKUP(TRIM(D1159),ALL_SOMIFA!$A$1:$V$2737,17,FALSE))," ",VLOOKUP(TRIM(D1159),ALL_SOMIFA!$A$1:$V$2737,17,FALSE)))</f>
        <v/>
      </c>
      <c r="R1159" t="str">
        <f>IF(ISBLANK(VLOOKUP(TRIM(D1159),ALL_SOMIFA!$A$1:$V$2737,18,FALSE)),"",IF(ISERROR(VLOOKUP(TRIM(D1159),ALL_SOMIFA!$A$1:$V$2737,18,FALSE))," ",VLOOKUP(TRIM(D1159),ALL_SOMIFA!$A$1:$V$2737,18,FALSE)))</f>
        <v/>
      </c>
      <c r="S1159" t="str">
        <f>IF(ISBLANK(VLOOKUP(TRIM(D1159),ALL_SOMIFA!$A$1:$V$2737,19,FALSE)),"",IF(ISERROR(VLOOKUP(TRIM(D1159),ALL_SOMIFA!$A$1:$V$2737,19,FALSE))," ",VLOOKUP(TRIM(D1159),ALL_SOMIFA!$A$1:$V$2737,19,FALSE)))</f>
        <v/>
      </c>
      <c r="T1159" t="str">
        <f>IF(ISBLANK(VLOOKUP(TRIM(D1159),ALL_SOMIFA!$A$1:$V$2737,20,FALSE)),"",IF(ISERROR(VLOOKUP(TRIM(D1159),ALL_SOMIFA!$A$1:$V$2737,20,FALSE))," ",VLOOKUP(TRIM(D1159),ALL_SOMIFA!$A$1:$V$2737,20,FALSE)))</f>
        <v/>
      </c>
      <c r="U1159" t="str">
        <f>IF(ISBLANK(VLOOKUP(TRIM(D1159),ALL_SOMIFA!$A$1:$V$2737,21,FALSE)),"",IF(ISERROR(VLOOKUP(TRIM(D1159),ALL_SOMIFA!$A$1:$V$2737,21,FALSE))," ",VLOOKUP(TRIM(D1159),ALL_SOMIFA!$A$1:$V$2737,21,FALSE)))</f>
        <v/>
      </c>
      <c r="V1159" t="str">
        <f>IF(ISBLANK(VLOOKUP(TRIM(D1159),ALL_SOMIFA!$A$1:$V$2737,22,FALSE)),"",IF(ISERROR(VLOOKUP(TRIM(D1159),ALL_SOMIFA!$A$1:$V$2737,22,FALSE))," ",VLOOKUP(TRIM(D1159),ALL_SOMIFA!$A$1:$V$2737,22,FALSE)))</f>
        <v/>
      </c>
    </row>
    <row r="1160" spans="1:73" ht="12.75" customHeight="1" x14ac:dyDescent="0.35">
      <c r="A1160" s="34" t="s">
        <v>169</v>
      </c>
      <c r="B1160" s="22"/>
      <c r="C1160" s="143"/>
      <c r="D1160" s="22" t="s">
        <v>2221</v>
      </c>
      <c r="E1160" s="23">
        <v>36200</v>
      </c>
      <c r="F1160" s="24" t="s">
        <v>279</v>
      </c>
      <c r="G1160" s="22" t="s">
        <v>892</v>
      </c>
      <c r="H1160" t="s">
        <v>169</v>
      </c>
      <c r="I1160" t="s">
        <v>310</v>
      </c>
      <c r="J1160" s="16" t="s">
        <v>304</v>
      </c>
      <c r="K1160" s="22" t="s">
        <v>326</v>
      </c>
      <c r="L1160" s="22" t="s">
        <v>310</v>
      </c>
      <c r="M1160" s="25"/>
      <c r="N1160" s="25"/>
      <c r="O1160" s="25"/>
      <c r="P1160" s="25"/>
      <c r="Q1160" s="25"/>
      <c r="R1160" s="25"/>
      <c r="S1160" s="25"/>
      <c r="T1160" s="25"/>
      <c r="U1160" s="25"/>
      <c r="V1160" s="25"/>
      <c r="W1160" s="25"/>
      <c r="X1160" s="25"/>
      <c r="Y1160" s="25"/>
      <c r="Z1160" s="25"/>
      <c r="AA1160" s="25"/>
      <c r="AB1160" s="25"/>
      <c r="AC1160" s="25"/>
      <c r="AD1160" s="25"/>
      <c r="AE1160" s="25"/>
      <c r="AF1160" s="25"/>
      <c r="AG1160" s="25"/>
      <c r="AH1160" s="25"/>
      <c r="AI1160" s="25"/>
      <c r="AJ1160" s="25"/>
      <c r="AK1160" s="25"/>
      <c r="AL1160" s="25"/>
      <c r="AM1160" s="25"/>
      <c r="AN1160" s="25"/>
      <c r="AO1160" s="25"/>
      <c r="AP1160" s="25"/>
      <c r="AQ1160" s="25"/>
      <c r="AR1160" s="25"/>
      <c r="AS1160" s="25"/>
      <c r="AT1160" s="25"/>
      <c r="AU1160" s="19"/>
      <c r="AV1160" s="19"/>
      <c r="AW1160" s="19"/>
      <c r="AX1160" s="19"/>
      <c r="AY1160" s="19"/>
      <c r="AZ1160" s="19"/>
      <c r="BA1160" s="19"/>
      <c r="BB1160" s="19"/>
      <c r="BC1160" s="19"/>
      <c r="BD1160" s="19"/>
      <c r="BE1160" s="19"/>
      <c r="BF1160" s="19"/>
      <c r="BG1160" s="19"/>
      <c r="BH1160" s="19"/>
      <c r="BI1160" s="19"/>
      <c r="BJ1160" s="19"/>
      <c r="BK1160" s="19"/>
      <c r="BL1160" s="19"/>
      <c r="BM1160" s="19"/>
      <c r="BN1160" s="19"/>
      <c r="BO1160" s="19"/>
      <c r="BP1160" s="19"/>
      <c r="BQ1160" s="19"/>
      <c r="BR1160" s="19"/>
      <c r="BS1160" s="19"/>
      <c r="BT1160" s="19"/>
      <c r="BU1160" s="19"/>
    </row>
    <row r="1161" spans="1:73" s="19" customFormat="1" x14ac:dyDescent="0.35">
      <c r="A1161" s="18"/>
      <c r="B1161" s="18"/>
      <c r="C1161" s="143"/>
      <c r="E1161" s="20"/>
      <c r="H1161" t="s">
        <v>4284</v>
      </c>
      <c r="I1161" t="s">
        <v>4284</v>
      </c>
      <c r="J1161" s="18"/>
      <c r="K1161" s="18"/>
      <c r="L1161" s="18"/>
    </row>
    <row r="1162" spans="1:73" s="19" customFormat="1" x14ac:dyDescent="0.35">
      <c r="A1162" s="18" t="s">
        <v>354</v>
      </c>
      <c r="B1162" s="18" t="s">
        <v>419</v>
      </c>
      <c r="C1162" s="143" t="str">
        <f>IF(VLOOKUP(D1162,Table16[[#All],[Player]:[2024 Card Info]],7,FALSE)&lt;&gt;"",VLOOKUP(D1162,Table16[[#All],[Player]:[2024 Card Info]],7,FALSE),"")</f>
        <v>5</v>
      </c>
      <c r="D1162" s="22" t="s">
        <v>2225</v>
      </c>
      <c r="E1162" s="23">
        <v>36490</v>
      </c>
      <c r="F1162" s="24" t="s">
        <v>2226</v>
      </c>
      <c r="G1162" s="22" t="s">
        <v>1553</v>
      </c>
      <c r="H1162" s="26" t="s">
        <v>299</v>
      </c>
      <c r="I1162" s="26" t="s">
        <v>422</v>
      </c>
      <c r="J1162" s="18" t="s">
        <v>354</v>
      </c>
      <c r="K1162" s="18" t="s">
        <v>190</v>
      </c>
      <c r="L1162" s="18" t="s">
        <v>154</v>
      </c>
      <c r="M1162" s="25"/>
      <c r="N1162" s="25"/>
      <c r="O1162" s="25"/>
      <c r="P1162" s="25"/>
      <c r="Q1162" s="25"/>
      <c r="R1162" s="25"/>
      <c r="S1162" s="25"/>
      <c r="T1162" s="25"/>
      <c r="U1162" s="25"/>
      <c r="V1162" s="25"/>
      <c r="W1162" s="25"/>
      <c r="X1162" s="25"/>
      <c r="Y1162" s="25"/>
      <c r="Z1162" s="25"/>
      <c r="AA1162" s="25"/>
      <c r="AB1162" s="25"/>
      <c r="AC1162" s="25"/>
      <c r="AD1162" s="25"/>
      <c r="AE1162" s="25"/>
      <c r="AF1162" s="25"/>
      <c r="AG1162" s="25"/>
      <c r="AH1162" s="25"/>
      <c r="AI1162" s="25"/>
      <c r="AJ1162" s="25"/>
      <c r="AK1162" s="25"/>
      <c r="AL1162" s="25"/>
      <c r="AM1162" s="25"/>
      <c r="AN1162" s="25"/>
      <c r="AO1162" s="25"/>
      <c r="AP1162" s="25"/>
      <c r="AQ1162" s="25"/>
      <c r="AR1162" s="25"/>
      <c r="AS1162" s="25"/>
      <c r="AT1162" s="25"/>
      <c r="AU1162"/>
      <c r="AV1162"/>
      <c r="AW1162"/>
      <c r="AX1162"/>
      <c r="AY1162"/>
      <c r="AZ1162"/>
      <c r="BA1162"/>
      <c r="BB1162"/>
      <c r="BC1162"/>
      <c r="BD1162"/>
      <c r="BE1162"/>
      <c r="BF1162"/>
      <c r="BG1162"/>
      <c r="BH1162"/>
      <c r="BI1162"/>
      <c r="BJ1162"/>
      <c r="BK1162"/>
      <c r="BL1162"/>
      <c r="BM1162"/>
      <c r="BN1162"/>
      <c r="BO1162"/>
      <c r="BP1162"/>
      <c r="BQ1162"/>
      <c r="BR1162"/>
      <c r="BS1162"/>
      <c r="BT1162"/>
      <c r="BU1162"/>
    </row>
    <row r="1163" spans="1:73" x14ac:dyDescent="0.35">
      <c r="A1163" t="s">
        <v>354</v>
      </c>
      <c r="B1163" t="s">
        <v>318</v>
      </c>
      <c r="C1163" s="143" t="str">
        <f>IF(VLOOKUP(D1163,Table16[[#All],[Player]:[2024 Card Info]],7,FALSE)&lt;&gt;"",VLOOKUP(D1163,Table16[[#All],[Player]:[2024 Card Info]],7,FALSE),"")</f>
        <v>5</v>
      </c>
      <c r="D1163" t="s">
        <v>3821</v>
      </c>
      <c r="E1163" s="40">
        <v>36839</v>
      </c>
      <c r="F1163" t="s">
        <v>4017</v>
      </c>
      <c r="G1163" s="22" t="s">
        <v>5190</v>
      </c>
      <c r="H1163" t="str">
        <f>IF(ISBLANK(VLOOKUP(TRIM(D1163),ALL_SOMIFA!$A$1:$V$2737,8,FALSE)),"",IF(ISERROR(VLOOKUP(TRIM(D1163),ALL_SOMIFA!$A$1:$V$2737,8,FALSE))," ",VLOOKUP(TRIM(D1163),ALL_SOMIFA!$A$1:$V$2737,8,FALSE)))</f>
        <v/>
      </c>
      <c r="I1163" t="str">
        <f>IF(ISBLANK(VLOOKUP(TRIM(D1163),ALL_SOMIFA!$A$1:$V$2737,9,FALSE)),"",IF(ISERROR(VLOOKUP(TRIM(D1163),ALL_SOMIFA!$A$1:$V$2737,9,FALSE))," ",VLOOKUP(TRIM(D1163),ALL_SOMIFA!$A$1:$V$2737,9,FALSE)))</f>
        <v/>
      </c>
      <c r="J1163" t="str">
        <f>IF(ISBLANK(VLOOKUP(TRIM(D1163),ALL_SOMIFA!$A$1:$V$2737,10,FALSE)),"",IF(ISERROR(VLOOKUP(TRIM(D1163),ALL_SOMIFA!$A$1:$V$2737,10,FALSE))," ",VLOOKUP(TRIM(D1163),ALL_SOMIFA!$A$1:$V$2737,10,FALSE)))</f>
        <v/>
      </c>
      <c r="K1163" t="str">
        <f>IF(ISBLANK(VLOOKUP(TRIM(D1163),ALL_SOMIFA!$A$1:$V$2737,11,FALSE)),"",IF(ISERROR(VLOOKUP(TRIM(D1163),ALL_SOMIFA!$A$1:$V$2737,11,FALSE))," ",VLOOKUP(TRIM(D1163),ALL_SOMIFA!$A$1:$V$2737,11,FALSE)))</f>
        <v/>
      </c>
      <c r="L1163" t="str">
        <f>IF(ISBLANK(VLOOKUP(TRIM(D1163),ALL_SOMIFA!$A$1:$V$2737,12,FALSE)),"",IF(ISERROR(VLOOKUP(TRIM(D1163),ALL_SOMIFA!$A$1:$V$2737,12,FALSE))," ",VLOOKUP(TRIM(D1163),ALL_SOMIFA!$A$1:$V$2737,12,FALSE)))</f>
        <v/>
      </c>
      <c r="M1163" t="str">
        <f>IF(ISBLANK(VLOOKUP(TRIM(D1163),ALL_SOMIFA!$A$1:$V$2737,13,FALSE)),"",IF(ISERROR(VLOOKUP(TRIM(D1163),ALL_SOMIFA!$A$1:$V$2737,13,FALSE))," ",VLOOKUP(TRIM(D1163),ALL_SOMIFA!$A$1:$V$2737,13,FALSE)))</f>
        <v/>
      </c>
      <c r="N1163" t="str">
        <f>IF(ISBLANK(VLOOKUP(TRIM(D1163),ALL_SOMIFA!$A$1:$V$2737,14,FALSE)),"",IF(ISERROR(VLOOKUP(TRIM(D1163),ALL_SOMIFA!$A$1:$V$2737,14,FALSE))," ",VLOOKUP(TRIM(D1163),ALL_SOMIFA!$A$1:$V$2737,14,FALSE)))</f>
        <v/>
      </c>
      <c r="O1163" t="str">
        <f>IF(ISBLANK(VLOOKUP(TRIM(D1163),ALL_SOMIFA!$A$1:$V$2737,15,FALSE)),"",IF(ISERROR(VLOOKUP(TRIM(D1163),ALL_SOMIFA!$A$1:$V$2737,15,FALSE))," ",VLOOKUP(TRIM(D1163),ALL_SOMIFA!$A$1:$V$2737,15,FALSE)))</f>
        <v/>
      </c>
      <c r="P1163" t="str">
        <f>IF(ISBLANK(VLOOKUP(TRIM(D1163),ALL_SOMIFA!$A$1:$V$2737,16,FALSE)),"",IF(ISERROR(VLOOKUP(TRIM(D1163),ALL_SOMIFA!$A$1:$V$2737,16,FALSE))," ",VLOOKUP(TRIM(D1163),ALL_SOMIFA!$A$1:$V$2737,16,FALSE)))</f>
        <v/>
      </c>
      <c r="Q1163" t="str">
        <f>IF(ISBLANK(VLOOKUP(TRIM(D1163),ALL_SOMIFA!$A$1:$V$2737,17,FALSE)),"",IF(ISERROR(VLOOKUP(TRIM(D1163),ALL_SOMIFA!$A$1:$V$2737,17,FALSE))," ",VLOOKUP(TRIM(D1163),ALL_SOMIFA!$A$1:$V$2737,17,FALSE)))</f>
        <v/>
      </c>
      <c r="R1163" t="str">
        <f>IF(ISBLANK(VLOOKUP(TRIM(D1163),ALL_SOMIFA!$A$1:$V$2737,18,FALSE)),"",IF(ISERROR(VLOOKUP(TRIM(D1163),ALL_SOMIFA!$A$1:$V$2737,18,FALSE))," ",VLOOKUP(TRIM(D1163),ALL_SOMIFA!$A$1:$V$2737,18,FALSE)))</f>
        <v/>
      </c>
      <c r="S1163" t="str">
        <f>IF(ISBLANK(VLOOKUP(TRIM(D1163),ALL_SOMIFA!$A$1:$V$2737,19,FALSE)),"",IF(ISERROR(VLOOKUP(TRIM(D1163),ALL_SOMIFA!$A$1:$V$2737,19,FALSE))," ",VLOOKUP(TRIM(D1163),ALL_SOMIFA!$A$1:$V$2737,19,FALSE)))</f>
        <v/>
      </c>
      <c r="T1163" t="str">
        <f>IF(ISBLANK(VLOOKUP(TRIM(D1163),ALL_SOMIFA!$A$1:$V$2737,20,FALSE)),"",IF(ISERROR(VLOOKUP(TRIM(D1163),ALL_SOMIFA!$A$1:$V$2737,20,FALSE))," ",VLOOKUP(TRIM(D1163),ALL_SOMIFA!$A$1:$V$2737,20,FALSE)))</f>
        <v/>
      </c>
      <c r="U1163" t="str">
        <f>IF(ISBLANK(VLOOKUP(TRIM(D1163),ALL_SOMIFA!$A$1:$V$2737,21,FALSE)),"",IF(ISERROR(VLOOKUP(TRIM(D1163),ALL_SOMIFA!$A$1:$V$2737,21,FALSE))," ",VLOOKUP(TRIM(D1163),ALL_SOMIFA!$A$1:$V$2737,21,FALSE)))</f>
        <v/>
      </c>
      <c r="V1163" t="str">
        <f>IF(ISBLANK(VLOOKUP(TRIM(D1163),ALL_SOMIFA!$A$1:$V$2737,22,FALSE)),"",IF(ISERROR(VLOOKUP(TRIM(D1163),ALL_SOMIFA!$A$1:$V$2737,22,FALSE))," ",VLOOKUP(TRIM(D1163),ALL_SOMIFA!$A$1:$V$2737,22,FALSE)))</f>
        <v/>
      </c>
    </row>
    <row r="1164" spans="1:73" ht="12.75" customHeight="1" x14ac:dyDescent="0.35">
      <c r="A1164" s="18" t="s">
        <v>331</v>
      </c>
      <c r="B1164" s="18" t="s">
        <v>1315</v>
      </c>
      <c r="C1164" s="143" t="str">
        <f>IF(VLOOKUP(D1164,Table16[[#All],[Player]:[2024 Card Info]],7,FALSE)&lt;&gt;"",VLOOKUP(D1164,Table16[[#All],[Player]:[2024 Card Info]],7,FALSE),"")</f>
        <v>45</v>
      </c>
      <c r="D1164" s="22" t="s">
        <v>2239</v>
      </c>
      <c r="E1164" s="23">
        <v>36248</v>
      </c>
      <c r="F1164" s="24" t="s">
        <v>83</v>
      </c>
      <c r="G1164" s="22" t="s">
        <v>141</v>
      </c>
      <c r="H1164" s="26" t="s">
        <v>323</v>
      </c>
      <c r="I1164" s="26" t="s">
        <v>328</v>
      </c>
      <c r="J1164" s="18" t="s">
        <v>327</v>
      </c>
      <c r="K1164" s="18" t="s">
        <v>259</v>
      </c>
      <c r="L1164" s="18" t="s">
        <v>335</v>
      </c>
      <c r="M1164" s="25"/>
      <c r="N1164" s="25"/>
      <c r="O1164" s="25"/>
      <c r="P1164" s="25"/>
      <c r="Q1164" s="25"/>
      <c r="R1164" s="25"/>
      <c r="S1164" s="25"/>
      <c r="T1164" s="25"/>
      <c r="U1164" s="25"/>
      <c r="V1164" s="25"/>
      <c r="W1164" s="25"/>
      <c r="X1164" s="25"/>
      <c r="Y1164" s="25"/>
      <c r="Z1164" s="25"/>
      <c r="AA1164" s="25"/>
      <c r="AB1164" s="25"/>
      <c r="AC1164" s="25"/>
      <c r="AD1164" s="25"/>
      <c r="AE1164" s="25"/>
      <c r="AF1164" s="25"/>
      <c r="AG1164" s="25"/>
      <c r="AH1164" s="25"/>
      <c r="AI1164" s="25"/>
      <c r="AJ1164" s="25"/>
      <c r="AK1164" s="25"/>
      <c r="AL1164" s="25"/>
      <c r="AM1164" s="25"/>
      <c r="AN1164" s="25"/>
      <c r="AO1164" s="25"/>
      <c r="AP1164" s="25"/>
      <c r="AQ1164" s="25"/>
      <c r="AR1164" s="25"/>
      <c r="AS1164" s="25"/>
      <c r="AT1164" s="25"/>
    </row>
    <row r="1165" spans="1:73" x14ac:dyDescent="0.35">
      <c r="A1165" t="s">
        <v>296</v>
      </c>
      <c r="B1165" t="s">
        <v>308</v>
      </c>
      <c r="C1165" s="143" t="str">
        <f>IF(VLOOKUP(D1165,Table16[[#All],[Player]:[2024 Card Info]],7,FALSE)&lt;&gt;"",VLOOKUP(D1165,Table16[[#All],[Player]:[2024 Card Info]],7,FALSE),"")</f>
        <v>44</v>
      </c>
      <c r="D1165" t="s">
        <v>3835</v>
      </c>
      <c r="E1165" s="40">
        <v>37100</v>
      </c>
      <c r="F1165" t="s">
        <v>4145</v>
      </c>
      <c r="G1165" s="102" t="s">
        <v>5137</v>
      </c>
      <c r="H1165" t="str">
        <f>IF(ISBLANK(VLOOKUP(TRIM(D1165),ALL_SOMIFA!$A$1:$V$2737,8,FALSE)),"",IF(ISERROR(VLOOKUP(TRIM(D1165),ALL_SOMIFA!$A$1:$V$2737,8,FALSE))," ",VLOOKUP(TRIM(D1165),ALL_SOMIFA!$A$1:$V$2737,8,FALSE)))</f>
        <v/>
      </c>
      <c r="I1165" t="str">
        <f>IF(ISBLANK(VLOOKUP(TRIM(D1165),ALL_SOMIFA!$A$1:$V$2737,9,FALSE)),"",IF(ISERROR(VLOOKUP(TRIM(D1165),ALL_SOMIFA!$A$1:$V$2737,9,FALSE))," ",VLOOKUP(TRIM(D1165),ALL_SOMIFA!$A$1:$V$2737,9,FALSE)))</f>
        <v/>
      </c>
      <c r="J1165" t="str">
        <f>IF(ISBLANK(VLOOKUP(TRIM(D1165),ALL_SOMIFA!$A$1:$V$2737,10,FALSE)),"",IF(ISERROR(VLOOKUP(TRIM(D1165),ALL_SOMIFA!$A$1:$V$2737,10,FALSE))," ",VLOOKUP(TRIM(D1165),ALL_SOMIFA!$A$1:$V$2737,10,FALSE)))</f>
        <v/>
      </c>
      <c r="K1165" t="str">
        <f>IF(ISBLANK(VLOOKUP(TRIM(D1165),ALL_SOMIFA!$A$1:$V$2737,11,FALSE)),"",IF(ISERROR(VLOOKUP(TRIM(D1165),ALL_SOMIFA!$A$1:$V$2737,11,FALSE))," ",VLOOKUP(TRIM(D1165),ALL_SOMIFA!$A$1:$V$2737,11,FALSE)))</f>
        <v/>
      </c>
      <c r="L1165" t="str">
        <f>IF(ISBLANK(VLOOKUP(TRIM(D1165),ALL_SOMIFA!$A$1:$V$2737,12,FALSE)),"",IF(ISERROR(VLOOKUP(TRIM(D1165),ALL_SOMIFA!$A$1:$V$2737,12,FALSE))," ",VLOOKUP(TRIM(D1165),ALL_SOMIFA!$A$1:$V$2737,12,FALSE)))</f>
        <v/>
      </c>
      <c r="M1165" t="str">
        <f>IF(ISBLANK(VLOOKUP(TRIM(D1165),ALL_SOMIFA!$A$1:$V$2737,13,FALSE)),"",IF(ISERROR(VLOOKUP(TRIM(D1165),ALL_SOMIFA!$A$1:$V$2737,13,FALSE))," ",VLOOKUP(TRIM(D1165),ALL_SOMIFA!$A$1:$V$2737,13,FALSE)))</f>
        <v/>
      </c>
      <c r="N1165" t="str">
        <f>IF(ISBLANK(VLOOKUP(TRIM(D1165),ALL_SOMIFA!$A$1:$V$2737,14,FALSE)),"",IF(ISERROR(VLOOKUP(TRIM(D1165),ALL_SOMIFA!$A$1:$V$2737,14,FALSE))," ",VLOOKUP(TRIM(D1165),ALL_SOMIFA!$A$1:$V$2737,14,FALSE)))</f>
        <v/>
      </c>
      <c r="O1165" t="str">
        <f>IF(ISBLANK(VLOOKUP(TRIM(D1165),ALL_SOMIFA!$A$1:$V$2737,15,FALSE)),"",IF(ISERROR(VLOOKUP(TRIM(D1165),ALL_SOMIFA!$A$1:$V$2737,15,FALSE))," ",VLOOKUP(TRIM(D1165),ALL_SOMIFA!$A$1:$V$2737,15,FALSE)))</f>
        <v/>
      </c>
      <c r="P1165" t="str">
        <f>IF(ISBLANK(VLOOKUP(TRIM(D1165),ALL_SOMIFA!$A$1:$V$2737,16,FALSE)),"",IF(ISERROR(VLOOKUP(TRIM(D1165),ALL_SOMIFA!$A$1:$V$2737,16,FALSE))," ",VLOOKUP(TRIM(D1165),ALL_SOMIFA!$A$1:$V$2737,16,FALSE)))</f>
        <v/>
      </c>
      <c r="Q1165" t="str">
        <f>IF(ISBLANK(VLOOKUP(TRIM(D1165),ALL_SOMIFA!$A$1:$V$2737,17,FALSE)),"",IF(ISERROR(VLOOKUP(TRIM(D1165),ALL_SOMIFA!$A$1:$V$2737,17,FALSE))," ",VLOOKUP(TRIM(D1165),ALL_SOMIFA!$A$1:$V$2737,17,FALSE)))</f>
        <v/>
      </c>
      <c r="R1165" t="str">
        <f>IF(ISBLANK(VLOOKUP(TRIM(D1165),ALL_SOMIFA!$A$1:$V$2737,18,FALSE)),"",IF(ISERROR(VLOOKUP(TRIM(D1165),ALL_SOMIFA!$A$1:$V$2737,18,FALSE))," ",VLOOKUP(TRIM(D1165),ALL_SOMIFA!$A$1:$V$2737,18,FALSE)))</f>
        <v/>
      </c>
      <c r="S1165" t="str">
        <f>IF(ISBLANK(VLOOKUP(TRIM(D1165),ALL_SOMIFA!$A$1:$V$2737,19,FALSE)),"",IF(ISERROR(VLOOKUP(TRIM(D1165),ALL_SOMIFA!$A$1:$V$2737,19,FALSE))," ",VLOOKUP(TRIM(D1165),ALL_SOMIFA!$A$1:$V$2737,19,FALSE)))</f>
        <v/>
      </c>
      <c r="T1165" t="str">
        <f>IF(ISBLANK(VLOOKUP(TRIM(D1165),ALL_SOMIFA!$A$1:$V$2737,20,FALSE)),"",IF(ISERROR(VLOOKUP(TRIM(D1165),ALL_SOMIFA!$A$1:$V$2737,20,FALSE))," ",VLOOKUP(TRIM(D1165),ALL_SOMIFA!$A$1:$V$2737,20,FALSE)))</f>
        <v/>
      </c>
      <c r="U1165" t="str">
        <f>IF(ISBLANK(VLOOKUP(TRIM(D1165),ALL_SOMIFA!$A$1:$V$2737,21,FALSE)),"",IF(ISERROR(VLOOKUP(TRIM(D1165),ALL_SOMIFA!$A$1:$V$2737,21,FALSE))," ",VLOOKUP(TRIM(D1165),ALL_SOMIFA!$A$1:$V$2737,21,FALSE)))</f>
        <v/>
      </c>
      <c r="V1165" t="str">
        <f>IF(ISBLANK(VLOOKUP(TRIM(D1165),ALL_SOMIFA!$A$1:$V$2737,22,FALSE)),"",IF(ISERROR(VLOOKUP(TRIM(D1165),ALL_SOMIFA!$A$1:$V$2737,22,FALSE))," ",VLOOKUP(TRIM(D1165),ALL_SOMIFA!$A$1:$V$2737,22,FALSE)))</f>
        <v/>
      </c>
    </row>
    <row r="1166" spans="1:73" x14ac:dyDescent="0.35">
      <c r="A1166" s="31" t="s">
        <v>345</v>
      </c>
      <c r="B1166" s="32" t="s">
        <v>1124</v>
      </c>
      <c r="C1166" s="144" t="str">
        <f>IF(VLOOKUP(D1166,Table16[[#All],[Player]:[2024 Card Info]],7,FALSE)&lt;&gt;"",VLOOKUP(D1166,Table16[[#All],[Player]:[2024 Card Info]],7,FALSE),"")</f>
        <v>4</v>
      </c>
      <c r="D1166" s="19" t="s">
        <v>3163</v>
      </c>
      <c r="E1166" s="27">
        <v>37244</v>
      </c>
      <c r="F1166" s="28" t="s">
        <v>160</v>
      </c>
      <c r="G1166" s="28" t="s">
        <v>88</v>
      </c>
      <c r="H1166" s="26" t="s">
        <v>345</v>
      </c>
      <c r="I1166" s="26" t="s">
        <v>328</v>
      </c>
      <c r="J1166" s="33"/>
      <c r="K1166" s="33"/>
      <c r="L1166" s="33"/>
      <c r="M1166" s="25"/>
      <c r="N1166" s="25"/>
      <c r="O1166" s="25"/>
      <c r="P1166" s="25"/>
      <c r="Q1166" s="25"/>
      <c r="R1166" s="25"/>
      <c r="S1166" s="25"/>
      <c r="T1166" s="25"/>
      <c r="U1166" s="25"/>
      <c r="V1166" s="25"/>
      <c r="W1166" s="25"/>
      <c r="X1166" s="25"/>
      <c r="Y1166" s="25"/>
      <c r="Z1166" s="25"/>
      <c r="AA1166" s="25"/>
      <c r="AB1166" s="25"/>
      <c r="AC1166" s="25"/>
      <c r="AD1166" s="25"/>
      <c r="AE1166" s="25"/>
      <c r="AF1166" s="25"/>
      <c r="AG1166" s="25"/>
      <c r="AH1166" s="25"/>
      <c r="AI1166" s="25"/>
      <c r="AJ1166" s="25"/>
      <c r="AK1166" s="25"/>
      <c r="AL1166" s="25"/>
      <c r="AM1166" s="25"/>
      <c r="AN1166" s="25"/>
      <c r="AO1166" s="25"/>
      <c r="AP1166" s="25"/>
      <c r="AQ1166" s="25"/>
      <c r="AR1166" s="25"/>
      <c r="AS1166" s="25"/>
      <c r="AT1166" s="25"/>
      <c r="AU1166" s="25"/>
      <c r="AV1166" s="25"/>
    </row>
    <row r="1167" spans="1:73" s="19" customFormat="1" x14ac:dyDescent="0.35">
      <c r="A1167" s="31" t="s">
        <v>327</v>
      </c>
      <c r="B1167" s="32" t="s">
        <v>271</v>
      </c>
      <c r="C1167" s="144" t="str">
        <f>IF(VLOOKUP(D1167,Table16[[#All],[Player]:[2024 Card Info]],7,FALSE)&lt;&gt;"",VLOOKUP(D1167,Table16[[#All],[Player]:[2024 Card Info]],7,FALSE),"")</f>
        <v>04</v>
      </c>
      <c r="D1167" s="19" t="s">
        <v>2237</v>
      </c>
      <c r="E1167" s="27">
        <v>36368</v>
      </c>
      <c r="F1167" s="28" t="s">
        <v>88</v>
      </c>
      <c r="G1167" s="28" t="s">
        <v>138</v>
      </c>
      <c r="H1167" s="26" t="s">
        <v>345</v>
      </c>
      <c r="I1167" s="26" t="s">
        <v>300</v>
      </c>
      <c r="J1167" s="33"/>
      <c r="K1167" s="33"/>
      <c r="L1167" s="33"/>
      <c r="M1167" s="25"/>
      <c r="N1167" s="25"/>
      <c r="O1167" s="25"/>
      <c r="P1167" s="25"/>
      <c r="Q1167" s="25"/>
      <c r="R1167" s="25"/>
      <c r="S1167" s="25"/>
      <c r="T1167" s="25"/>
      <c r="U1167" s="25"/>
      <c r="V1167" s="25"/>
      <c r="W1167" s="25"/>
      <c r="X1167" s="25"/>
      <c r="Y1167" s="25"/>
      <c r="Z1167" s="25"/>
      <c r="AA1167" s="25"/>
      <c r="AB1167" s="25"/>
      <c r="AC1167" s="25"/>
      <c r="AD1167" s="25"/>
      <c r="AE1167" s="25"/>
      <c r="AF1167" s="25"/>
      <c r="AG1167" s="25"/>
      <c r="AH1167" s="25"/>
      <c r="AI1167" s="25"/>
      <c r="AJ1167" s="25"/>
      <c r="AK1167" s="25"/>
      <c r="AL1167" s="25"/>
      <c r="AM1167" s="25"/>
      <c r="AN1167" s="25"/>
      <c r="AO1167" s="25"/>
      <c r="AP1167" s="25"/>
      <c r="AQ1167" s="25"/>
      <c r="AR1167" s="25"/>
      <c r="AS1167" s="25"/>
      <c r="AT1167" s="25"/>
    </row>
    <row r="1168" spans="1:73" s="19" customFormat="1" x14ac:dyDescent="0.35">
      <c r="A1168" s="18" t="s">
        <v>3552</v>
      </c>
      <c r="B1168" s="18" t="s">
        <v>403</v>
      </c>
      <c r="C1168" s="143" t="str">
        <f>IF(VLOOKUP(D1168,Table16[[#All],[Player]:[2024 Card Info]],7,FALSE)&lt;&gt;"",VLOOKUP(D1168,Table16[[#All],[Player]:[2024 Card Info]],7,FALSE),"")</f>
        <v>4</v>
      </c>
      <c r="D1168" s="22" t="s">
        <v>2240</v>
      </c>
      <c r="E1168" s="23">
        <v>36090</v>
      </c>
      <c r="F1168" s="24" t="s">
        <v>171</v>
      </c>
      <c r="G1168" s="22" t="s">
        <v>84</v>
      </c>
      <c r="H1168" s="26" t="s">
        <v>327</v>
      </c>
      <c r="I1168" s="26"/>
      <c r="J1168" s="18" t="s">
        <v>2241</v>
      </c>
      <c r="K1168" s="18" t="s">
        <v>85</v>
      </c>
      <c r="L1168" s="18" t="s">
        <v>335</v>
      </c>
      <c r="M1168" s="25"/>
      <c r="N1168" s="25"/>
      <c r="O1168" s="25"/>
      <c r="P1168" s="25"/>
      <c r="Q1168" s="25"/>
      <c r="R1168" s="25"/>
      <c r="S1168" s="25"/>
      <c r="T1168" s="25"/>
      <c r="U1168" s="25"/>
      <c r="V1168" s="25"/>
      <c r="W1168" s="25"/>
      <c r="X1168" s="25"/>
      <c r="Y1168" s="25"/>
      <c r="Z1168" s="25"/>
      <c r="AA1168" s="25"/>
      <c r="AB1168" s="25"/>
      <c r="AC1168" s="25"/>
      <c r="AD1168" s="25"/>
      <c r="AE1168" s="25"/>
      <c r="AF1168" s="25"/>
      <c r="AG1168" s="25"/>
      <c r="AH1168" s="25"/>
      <c r="AI1168" s="25"/>
      <c r="AJ1168" s="25"/>
      <c r="AK1168" s="25"/>
      <c r="AL1168" s="25"/>
      <c r="AM1168" s="25"/>
      <c r="AN1168" s="25"/>
      <c r="AO1168" s="25"/>
      <c r="AP1168" s="25"/>
      <c r="AQ1168" s="25"/>
      <c r="AR1168" s="25"/>
      <c r="AS1168" s="25"/>
      <c r="AT1168" s="25"/>
      <c r="AU1168" s="25"/>
      <c r="AV1168" s="25"/>
      <c r="AW1168" s="25"/>
      <c r="AX1168" s="25"/>
      <c r="AY1168" s="25"/>
      <c r="AZ1168" s="25"/>
      <c r="BA1168" s="25"/>
      <c r="BB1168" s="25"/>
      <c r="BC1168" s="25"/>
      <c r="BD1168" s="25"/>
      <c r="BE1168" s="25"/>
      <c r="BF1168" s="25"/>
      <c r="BG1168" s="25"/>
      <c r="BH1168" s="25"/>
      <c r="BI1168" s="25"/>
      <c r="BJ1168" s="25"/>
      <c r="BK1168" s="25"/>
      <c r="BL1168" s="25"/>
      <c r="BM1168" s="25"/>
      <c r="BN1168" s="25"/>
      <c r="BO1168" s="25"/>
      <c r="BP1168" s="25"/>
      <c r="BQ1168" s="25"/>
      <c r="BR1168" s="25"/>
      <c r="BS1168" s="25"/>
      <c r="BT1168" s="25"/>
      <c r="BU1168" s="25"/>
    </row>
    <row r="1169" spans="1:73" ht="12.75" customHeight="1" x14ac:dyDescent="0.35">
      <c r="A1169" s="18" t="s">
        <v>327</v>
      </c>
      <c r="B1169" s="18" t="s">
        <v>3527</v>
      </c>
      <c r="C1169" s="143" t="str">
        <f>IF(VLOOKUP(D1169,Table16[[#All],[Player]:[2024 Card Info]],7,FALSE)&lt;&gt;"",VLOOKUP(D1169,Table16[[#All],[Player]:[2024 Card Info]],7,FALSE),"")</f>
        <v>00</v>
      </c>
      <c r="D1169" s="26" t="s">
        <v>2235</v>
      </c>
      <c r="E1169" s="27">
        <v>36664</v>
      </c>
      <c r="F1169" s="26" t="s">
        <v>2236</v>
      </c>
      <c r="G1169" s="26" t="s">
        <v>2236</v>
      </c>
      <c r="H1169" s="26" t="s">
        <v>327</v>
      </c>
      <c r="I1169" s="26" t="s">
        <v>154</v>
      </c>
      <c r="J1169" s="18" t="s">
        <v>354</v>
      </c>
      <c r="K1169" s="18" t="s">
        <v>460</v>
      </c>
      <c r="L1169" s="18" t="s">
        <v>422</v>
      </c>
      <c r="M1169" s="19" t="s">
        <v>154</v>
      </c>
      <c r="N1169" s="27"/>
      <c r="O1169" s="27"/>
      <c r="P1169" s="27"/>
      <c r="Q1169" s="27"/>
      <c r="R1169" s="29"/>
      <c r="S1169" s="25"/>
      <c r="T1169" s="25"/>
      <c r="U1169" s="25"/>
      <c r="V1169" s="25"/>
      <c r="W1169" s="25"/>
      <c r="X1169" s="25"/>
      <c r="Y1169" s="25"/>
      <c r="Z1169" s="25"/>
      <c r="AA1169" s="25"/>
      <c r="AB1169" s="25"/>
      <c r="AC1169" s="25"/>
      <c r="AD1169" s="25"/>
      <c r="AE1169" s="25"/>
      <c r="AF1169" s="25"/>
      <c r="AG1169" s="25"/>
      <c r="AH1169" s="25"/>
      <c r="AI1169" s="25"/>
      <c r="AJ1169" s="25"/>
      <c r="AK1169" s="25"/>
      <c r="AL1169" s="25"/>
      <c r="AM1169" s="25"/>
      <c r="AN1169" s="25"/>
      <c r="AO1169" s="25"/>
      <c r="AP1169" s="25"/>
      <c r="AQ1169" s="25"/>
      <c r="AR1169" s="25"/>
      <c r="AS1169" s="25"/>
      <c r="AT1169" s="25"/>
      <c r="AU1169" s="19"/>
      <c r="AV1169" s="19"/>
      <c r="AW1169" s="19"/>
      <c r="AX1169" s="19"/>
      <c r="AY1169" s="19"/>
      <c r="AZ1169" s="19"/>
      <c r="BA1169" s="19"/>
      <c r="BB1169" s="19"/>
      <c r="BC1169" s="19"/>
      <c r="BD1169" s="19"/>
      <c r="BE1169" s="19"/>
      <c r="BF1169" s="19"/>
      <c r="BG1169" s="19"/>
      <c r="BH1169" s="19"/>
      <c r="BI1169" s="19"/>
      <c r="BJ1169" s="19"/>
      <c r="BK1169" s="19"/>
      <c r="BL1169" s="19"/>
      <c r="BM1169" s="19"/>
      <c r="BN1169" s="19"/>
      <c r="BO1169" s="19"/>
      <c r="BP1169" s="19"/>
      <c r="BQ1169" s="19"/>
      <c r="BR1169" s="19"/>
      <c r="BS1169" s="19"/>
      <c r="BT1169" s="19"/>
      <c r="BU1169" s="19"/>
    </row>
    <row r="1170" spans="1:73" x14ac:dyDescent="0.35">
      <c r="A1170" t="s">
        <v>327</v>
      </c>
      <c r="B1170" t="s">
        <v>285</v>
      </c>
      <c r="C1170" s="143" t="str">
        <f>IF(VLOOKUP(D1170,Table16[[#All],[Player]:[2024 Card Info]],7,FALSE)&lt;&gt;"",VLOOKUP(D1170,Table16[[#All],[Player]:[2024 Card Info]],7,FALSE),"")</f>
        <v>00</v>
      </c>
      <c r="D1170" t="s">
        <v>3883</v>
      </c>
      <c r="E1170" s="40">
        <v>36676</v>
      </c>
      <c r="F1170" t="s">
        <v>134</v>
      </c>
      <c r="G1170" t="s">
        <v>5380</v>
      </c>
      <c r="H1170" t="str">
        <f>IF(ISBLANK(VLOOKUP(TRIM(D1170),ALL_SOMIFA!$A$1:$V$2737,8,FALSE)),"",IF(ISERROR(VLOOKUP(TRIM(D1170),ALL_SOMIFA!$A$1:$V$2737,8,FALSE))," ",VLOOKUP(TRIM(D1170),ALL_SOMIFA!$A$1:$V$2737,8,FALSE)))</f>
        <v xml:space="preserve"> </v>
      </c>
      <c r="I1170" t="str">
        <f>IF(ISBLANK(VLOOKUP(TRIM(D1170),ALL_SOMIFA!$A$1:$V$2737,9,FALSE)),"",IF(ISERROR(VLOOKUP(TRIM(D1170),ALL_SOMIFA!$A$1:$V$2737,9,FALSE))," ",VLOOKUP(TRIM(D1170),ALL_SOMIFA!$A$1:$V$2737,9,FALSE)))</f>
        <v xml:space="preserve"> </v>
      </c>
      <c r="J1170" t="str">
        <f>IF(ISBLANK(VLOOKUP(TRIM(D1170),ALL_SOMIFA!$A$1:$V$2737,10,FALSE)),"",IF(ISERROR(VLOOKUP(TRIM(D1170),ALL_SOMIFA!$A$1:$V$2737,10,FALSE))," ",VLOOKUP(TRIM(D1170),ALL_SOMIFA!$A$1:$V$2737,10,FALSE)))</f>
        <v xml:space="preserve"> </v>
      </c>
      <c r="K1170" t="str">
        <f>IF(ISBLANK(VLOOKUP(TRIM(D1170),ALL_SOMIFA!$A$1:$V$2737,11,FALSE)),"",IF(ISERROR(VLOOKUP(TRIM(D1170),ALL_SOMIFA!$A$1:$V$2737,11,FALSE))," ",VLOOKUP(TRIM(D1170),ALL_SOMIFA!$A$1:$V$2737,11,FALSE)))</f>
        <v xml:space="preserve"> </v>
      </c>
      <c r="L1170" t="str">
        <f>IF(ISBLANK(VLOOKUP(TRIM(D1170),ALL_SOMIFA!$A$1:$V$2737,12,FALSE)),"",IF(ISERROR(VLOOKUP(TRIM(D1170),ALL_SOMIFA!$A$1:$V$2737,12,FALSE))," ",VLOOKUP(TRIM(D1170),ALL_SOMIFA!$A$1:$V$2737,12,FALSE)))</f>
        <v xml:space="preserve"> </v>
      </c>
      <c r="M1170" t="str">
        <f>IF(ISBLANK(VLOOKUP(TRIM(D1170),ALL_SOMIFA!$A$1:$V$2737,13,FALSE)),"",IF(ISERROR(VLOOKUP(TRIM(D1170),ALL_SOMIFA!$A$1:$V$2737,13,FALSE))," ",VLOOKUP(TRIM(D1170),ALL_SOMIFA!$A$1:$V$2737,13,FALSE)))</f>
        <v xml:space="preserve"> </v>
      </c>
      <c r="N1170" t="str">
        <f>IF(ISBLANK(VLOOKUP(TRIM(D1170),ALL_SOMIFA!$A$1:$V$2737,14,FALSE)),"",IF(ISERROR(VLOOKUP(TRIM(D1170),ALL_SOMIFA!$A$1:$V$2737,14,FALSE))," ",VLOOKUP(TRIM(D1170),ALL_SOMIFA!$A$1:$V$2737,14,FALSE)))</f>
        <v xml:space="preserve"> </v>
      </c>
      <c r="O1170" t="str">
        <f>IF(ISBLANK(VLOOKUP(TRIM(D1170),ALL_SOMIFA!$A$1:$V$2737,15,FALSE)),"",IF(ISERROR(VLOOKUP(TRIM(D1170),ALL_SOMIFA!$A$1:$V$2737,15,FALSE))," ",VLOOKUP(TRIM(D1170),ALL_SOMIFA!$A$1:$V$2737,15,FALSE)))</f>
        <v xml:space="preserve"> </v>
      </c>
      <c r="P1170" t="str">
        <f>IF(ISBLANK(VLOOKUP(TRIM(D1170),ALL_SOMIFA!$A$1:$V$2737,16,FALSE)),"",IF(ISERROR(VLOOKUP(TRIM(D1170),ALL_SOMIFA!$A$1:$V$2737,16,FALSE))," ",VLOOKUP(TRIM(D1170),ALL_SOMIFA!$A$1:$V$2737,16,FALSE)))</f>
        <v xml:space="preserve"> </v>
      </c>
      <c r="Q1170" t="str">
        <f>IF(ISBLANK(VLOOKUP(TRIM(D1170),ALL_SOMIFA!$A$1:$V$2737,17,FALSE)),"",IF(ISERROR(VLOOKUP(TRIM(D1170),ALL_SOMIFA!$A$1:$V$2737,17,FALSE))," ",VLOOKUP(TRIM(D1170),ALL_SOMIFA!$A$1:$V$2737,17,FALSE)))</f>
        <v xml:space="preserve"> </v>
      </c>
      <c r="R1170" t="str">
        <f>IF(ISBLANK(VLOOKUP(TRIM(D1170),ALL_SOMIFA!$A$1:$V$2737,18,FALSE)),"",IF(ISERROR(VLOOKUP(TRIM(D1170),ALL_SOMIFA!$A$1:$V$2737,18,FALSE))," ",VLOOKUP(TRIM(D1170),ALL_SOMIFA!$A$1:$V$2737,18,FALSE)))</f>
        <v xml:space="preserve"> </v>
      </c>
      <c r="S1170" t="str">
        <f>IF(ISBLANK(VLOOKUP(TRIM(D1170),ALL_SOMIFA!$A$1:$V$2737,19,FALSE)),"",IF(ISERROR(VLOOKUP(TRIM(D1170),ALL_SOMIFA!$A$1:$V$2737,19,FALSE))," ",VLOOKUP(TRIM(D1170),ALL_SOMIFA!$A$1:$V$2737,19,FALSE)))</f>
        <v xml:space="preserve"> </v>
      </c>
      <c r="T1170" t="str">
        <f>IF(ISBLANK(VLOOKUP(TRIM(D1170),ALL_SOMIFA!$A$1:$V$2737,20,FALSE)),"",IF(ISERROR(VLOOKUP(TRIM(D1170),ALL_SOMIFA!$A$1:$V$2737,20,FALSE))," ",VLOOKUP(TRIM(D1170),ALL_SOMIFA!$A$1:$V$2737,20,FALSE)))</f>
        <v xml:space="preserve"> </v>
      </c>
      <c r="U1170" t="str">
        <f>IF(ISBLANK(VLOOKUP(TRIM(D1170),ALL_SOMIFA!$A$1:$V$2737,21,FALSE)),"",IF(ISERROR(VLOOKUP(TRIM(D1170),ALL_SOMIFA!$A$1:$V$2737,21,FALSE))," ",VLOOKUP(TRIM(D1170),ALL_SOMIFA!$A$1:$V$2737,21,FALSE)))</f>
        <v xml:space="preserve"> </v>
      </c>
      <c r="V1170" t="str">
        <f>IF(ISBLANK(VLOOKUP(TRIM(D1170),ALL_SOMIFA!$A$1:$V$2737,22,FALSE)),"",IF(ISERROR(VLOOKUP(TRIM(D1170),ALL_SOMIFA!$A$1:$V$2737,22,FALSE))," ",VLOOKUP(TRIM(D1170),ALL_SOMIFA!$A$1:$V$2737,22,FALSE)))</f>
        <v xml:space="preserve"> </v>
      </c>
    </row>
    <row r="1171" spans="1:73" x14ac:dyDescent="0.35">
      <c r="A1171" t="s">
        <v>327</v>
      </c>
      <c r="B1171" t="s">
        <v>3517</v>
      </c>
      <c r="C1171" s="143" t="str">
        <f>IF(VLOOKUP(D1171,Table16[[#All],[Player]:[2024 Card Info]],7,FALSE)&lt;&gt;"",VLOOKUP(D1171,Table16[[#All],[Player]:[2024 Card Info]],7,FALSE),"")</f>
        <v>00</v>
      </c>
      <c r="D1171" t="s">
        <v>3881</v>
      </c>
      <c r="E1171" s="40">
        <v>36997</v>
      </c>
      <c r="F1171" t="s">
        <v>313</v>
      </c>
      <c r="G1171" s="102" t="s">
        <v>5367</v>
      </c>
      <c r="H1171" t="str">
        <f>IF(ISBLANK(VLOOKUP(TRIM(D1171),ALL_SOMIFA!$A$1:$V$2737,8,FALSE)),"",IF(ISERROR(VLOOKUP(TRIM(D1171),ALL_SOMIFA!$A$1:$V$2737,8,FALSE))," ",VLOOKUP(TRIM(D1171),ALL_SOMIFA!$A$1:$V$2737,8,FALSE)))</f>
        <v/>
      </c>
      <c r="I1171" t="str">
        <f>IF(ISBLANK(VLOOKUP(TRIM(D1171),ALL_SOMIFA!$A$1:$V$2737,9,FALSE)),"",IF(ISERROR(VLOOKUP(TRIM(D1171),ALL_SOMIFA!$A$1:$V$2737,9,FALSE))," ",VLOOKUP(TRIM(D1171),ALL_SOMIFA!$A$1:$V$2737,9,FALSE)))</f>
        <v/>
      </c>
      <c r="J1171" t="str">
        <f>IF(ISBLANK(VLOOKUP(TRIM(D1171),ALL_SOMIFA!$A$1:$V$2737,10,FALSE)),"",IF(ISERROR(VLOOKUP(TRIM(D1171),ALL_SOMIFA!$A$1:$V$2737,10,FALSE))," ",VLOOKUP(TRIM(D1171),ALL_SOMIFA!$A$1:$V$2737,10,FALSE)))</f>
        <v/>
      </c>
      <c r="K1171" t="str">
        <f>IF(ISBLANK(VLOOKUP(TRIM(D1171),ALL_SOMIFA!$A$1:$V$2737,11,FALSE)),"",IF(ISERROR(VLOOKUP(TRIM(D1171),ALL_SOMIFA!$A$1:$V$2737,11,FALSE))," ",VLOOKUP(TRIM(D1171),ALL_SOMIFA!$A$1:$V$2737,11,FALSE)))</f>
        <v/>
      </c>
      <c r="L1171" t="str">
        <f>IF(ISBLANK(VLOOKUP(TRIM(D1171),ALL_SOMIFA!$A$1:$V$2737,12,FALSE)),"",IF(ISERROR(VLOOKUP(TRIM(D1171),ALL_SOMIFA!$A$1:$V$2737,12,FALSE))," ",VLOOKUP(TRIM(D1171),ALL_SOMIFA!$A$1:$V$2737,12,FALSE)))</f>
        <v/>
      </c>
      <c r="M1171" t="str">
        <f>IF(ISBLANK(VLOOKUP(TRIM(D1171),ALL_SOMIFA!$A$1:$V$2737,13,FALSE)),"",IF(ISERROR(VLOOKUP(TRIM(D1171),ALL_SOMIFA!$A$1:$V$2737,13,FALSE))," ",VLOOKUP(TRIM(D1171),ALL_SOMIFA!$A$1:$V$2737,13,FALSE)))</f>
        <v/>
      </c>
      <c r="N1171" t="str">
        <f>IF(ISBLANK(VLOOKUP(TRIM(D1171),ALL_SOMIFA!$A$1:$V$2737,14,FALSE)),"",IF(ISERROR(VLOOKUP(TRIM(D1171),ALL_SOMIFA!$A$1:$V$2737,14,FALSE))," ",VLOOKUP(TRIM(D1171),ALL_SOMIFA!$A$1:$V$2737,14,FALSE)))</f>
        <v/>
      </c>
      <c r="O1171" t="str">
        <f>IF(ISBLANK(VLOOKUP(TRIM(D1171),ALL_SOMIFA!$A$1:$V$2737,15,FALSE)),"",IF(ISERROR(VLOOKUP(TRIM(D1171),ALL_SOMIFA!$A$1:$V$2737,15,FALSE))," ",VLOOKUP(TRIM(D1171),ALL_SOMIFA!$A$1:$V$2737,15,FALSE)))</f>
        <v/>
      </c>
      <c r="P1171" t="str">
        <f>IF(ISBLANK(VLOOKUP(TRIM(D1171),ALL_SOMIFA!$A$1:$V$2737,16,FALSE)),"",IF(ISERROR(VLOOKUP(TRIM(D1171),ALL_SOMIFA!$A$1:$V$2737,16,FALSE))," ",VLOOKUP(TRIM(D1171),ALL_SOMIFA!$A$1:$V$2737,16,FALSE)))</f>
        <v/>
      </c>
      <c r="Q1171" t="str">
        <f>IF(ISBLANK(VLOOKUP(TRIM(D1171),ALL_SOMIFA!$A$1:$V$2737,17,FALSE)),"",IF(ISERROR(VLOOKUP(TRIM(D1171),ALL_SOMIFA!$A$1:$V$2737,17,FALSE))," ",VLOOKUP(TRIM(D1171),ALL_SOMIFA!$A$1:$V$2737,17,FALSE)))</f>
        <v/>
      </c>
      <c r="R1171" t="str">
        <f>IF(ISBLANK(VLOOKUP(TRIM(D1171),ALL_SOMIFA!$A$1:$V$2737,18,FALSE)),"",IF(ISERROR(VLOOKUP(TRIM(D1171),ALL_SOMIFA!$A$1:$V$2737,18,FALSE))," ",VLOOKUP(TRIM(D1171),ALL_SOMIFA!$A$1:$V$2737,18,FALSE)))</f>
        <v/>
      </c>
      <c r="S1171" t="str">
        <f>IF(ISBLANK(VLOOKUP(TRIM(D1171),ALL_SOMIFA!$A$1:$V$2737,19,FALSE)),"",IF(ISERROR(VLOOKUP(TRIM(D1171),ALL_SOMIFA!$A$1:$V$2737,19,FALSE))," ",VLOOKUP(TRIM(D1171),ALL_SOMIFA!$A$1:$V$2737,19,FALSE)))</f>
        <v/>
      </c>
      <c r="T1171" t="str">
        <f>IF(ISBLANK(VLOOKUP(TRIM(D1171),ALL_SOMIFA!$A$1:$V$2737,20,FALSE)),"",IF(ISERROR(VLOOKUP(TRIM(D1171),ALL_SOMIFA!$A$1:$V$2737,20,FALSE))," ",VLOOKUP(TRIM(D1171),ALL_SOMIFA!$A$1:$V$2737,20,FALSE)))</f>
        <v/>
      </c>
      <c r="U1171" t="str">
        <f>IF(ISBLANK(VLOOKUP(TRIM(D1171),ALL_SOMIFA!$A$1:$V$2737,21,FALSE)),"",IF(ISERROR(VLOOKUP(TRIM(D1171),ALL_SOMIFA!$A$1:$V$2737,21,FALSE))," ",VLOOKUP(TRIM(D1171),ALL_SOMIFA!$A$1:$V$2737,21,FALSE)))</f>
        <v/>
      </c>
      <c r="V1171" t="str">
        <f>IF(ISBLANK(VLOOKUP(TRIM(D1171),ALL_SOMIFA!$A$1:$V$2737,22,FALSE)),"",IF(ISERROR(VLOOKUP(TRIM(D1171),ALL_SOMIFA!$A$1:$V$2737,22,FALSE))," ",VLOOKUP(TRIM(D1171),ALL_SOMIFA!$A$1:$V$2737,22,FALSE)))</f>
        <v/>
      </c>
    </row>
    <row r="1172" spans="1:73" x14ac:dyDescent="0.35">
      <c r="A1172" s="18"/>
      <c r="B1172" s="18"/>
      <c r="C1172" s="143"/>
      <c r="D1172" s="19"/>
      <c r="E1172" s="20"/>
      <c r="F1172" s="19"/>
      <c r="G1172" s="19"/>
      <c r="H1172" t="s">
        <v>4284</v>
      </c>
      <c r="I1172"/>
      <c r="J1172" s="18"/>
      <c r="K1172" s="18"/>
      <c r="L1172" s="18"/>
      <c r="M1172" s="19"/>
      <c r="N1172" s="19"/>
      <c r="O1172" s="19"/>
      <c r="P1172" s="19"/>
      <c r="Q1172" s="19"/>
      <c r="R1172" s="19"/>
      <c r="S1172" s="19"/>
      <c r="T1172" s="19"/>
      <c r="U1172" s="19"/>
      <c r="V1172" s="19"/>
      <c r="W1172" s="19"/>
      <c r="X1172" s="19"/>
      <c r="Y1172" s="19"/>
      <c r="Z1172" s="19"/>
      <c r="AA1172" s="19"/>
      <c r="AB1172" s="19"/>
      <c r="AC1172" s="19"/>
      <c r="AD1172" s="19"/>
      <c r="AE1172" s="19"/>
      <c r="AF1172" s="19"/>
      <c r="AG1172" s="19"/>
      <c r="AH1172" s="19"/>
      <c r="AI1172" s="19"/>
      <c r="AJ1172" s="19"/>
      <c r="AK1172" s="19"/>
      <c r="AL1172" s="19"/>
      <c r="AM1172" s="19"/>
      <c r="AN1172" s="19"/>
      <c r="AO1172" s="19"/>
      <c r="AP1172" s="19"/>
      <c r="AQ1172" s="19"/>
      <c r="AR1172" s="19"/>
      <c r="AS1172" s="19"/>
      <c r="AT1172" s="19"/>
    </row>
    <row r="1173" spans="1:73" x14ac:dyDescent="0.35">
      <c r="A1173" t="s">
        <v>3547</v>
      </c>
      <c r="B1173" t="s">
        <v>193</v>
      </c>
      <c r="C1173" s="143"/>
      <c r="D1173" t="s">
        <v>3896</v>
      </c>
      <c r="E1173" s="40">
        <v>36609</v>
      </c>
      <c r="F1173" t="s">
        <v>3960</v>
      </c>
      <c r="G1173" s="19" t="s">
        <v>5378</v>
      </c>
      <c r="H1173" t="str">
        <f>IF(ISBLANK(VLOOKUP(TRIM(D1173),ALL_SOMIFA!$A$1:$V$2737,8,FALSE)),"",IF(ISERROR(VLOOKUP(TRIM(D1173),ALL_SOMIFA!$A$1:$V$2737,8,FALSE))," ",VLOOKUP(TRIM(D1173),ALL_SOMIFA!$A$1:$V$2737,8,FALSE)))</f>
        <v/>
      </c>
      <c r="I1173" t="str">
        <f>IF(ISBLANK(VLOOKUP(TRIM(D1173),ALL_SOMIFA!$A$1:$V$2737,9,FALSE)),"",IF(ISERROR(VLOOKUP(TRIM(D1173),ALL_SOMIFA!$A$1:$V$2737,9,FALSE))," ",VLOOKUP(TRIM(D1173),ALL_SOMIFA!$A$1:$V$2737,9,FALSE)))</f>
        <v/>
      </c>
      <c r="J1173" t="str">
        <f>IF(ISBLANK(VLOOKUP(TRIM(D1173),ALL_SOMIFA!$A$1:$V$2737,10,FALSE)),"",IF(ISERROR(VLOOKUP(TRIM(D1173),ALL_SOMIFA!$A$1:$V$2737,10,FALSE))," ",VLOOKUP(TRIM(D1173),ALL_SOMIFA!$A$1:$V$2737,10,FALSE)))</f>
        <v/>
      </c>
      <c r="K1173" t="str">
        <f>IF(ISBLANK(VLOOKUP(TRIM(D1173),ALL_SOMIFA!$A$1:$V$2737,11,FALSE)),"",IF(ISERROR(VLOOKUP(TRIM(D1173),ALL_SOMIFA!$A$1:$V$2737,11,FALSE))," ",VLOOKUP(TRIM(D1173),ALL_SOMIFA!$A$1:$V$2737,11,FALSE)))</f>
        <v/>
      </c>
      <c r="L1173" t="str">
        <f>IF(ISBLANK(VLOOKUP(TRIM(D1173),ALL_SOMIFA!$A$1:$V$2737,12,FALSE)),"",IF(ISERROR(VLOOKUP(TRIM(D1173),ALL_SOMIFA!$A$1:$V$2737,12,FALSE))," ",VLOOKUP(TRIM(D1173),ALL_SOMIFA!$A$1:$V$2737,12,FALSE)))</f>
        <v/>
      </c>
      <c r="M1173" t="str">
        <f>IF(ISBLANK(VLOOKUP(TRIM(D1173),ALL_SOMIFA!$A$1:$V$2737,13,FALSE)),"",IF(ISERROR(VLOOKUP(TRIM(D1173),ALL_SOMIFA!$A$1:$V$2737,13,FALSE))," ",VLOOKUP(TRIM(D1173),ALL_SOMIFA!$A$1:$V$2737,13,FALSE)))</f>
        <v/>
      </c>
      <c r="N1173" t="str">
        <f>IF(ISBLANK(VLOOKUP(TRIM(D1173),ALL_SOMIFA!$A$1:$V$2737,14,FALSE)),"",IF(ISERROR(VLOOKUP(TRIM(D1173),ALL_SOMIFA!$A$1:$V$2737,14,FALSE))," ",VLOOKUP(TRIM(D1173),ALL_SOMIFA!$A$1:$V$2737,14,FALSE)))</f>
        <v/>
      </c>
      <c r="O1173" t="str">
        <f>IF(ISBLANK(VLOOKUP(TRIM(D1173),ALL_SOMIFA!$A$1:$V$2737,15,FALSE)),"",IF(ISERROR(VLOOKUP(TRIM(D1173),ALL_SOMIFA!$A$1:$V$2737,15,FALSE))," ",VLOOKUP(TRIM(D1173),ALL_SOMIFA!$A$1:$V$2737,15,FALSE)))</f>
        <v/>
      </c>
      <c r="P1173" t="str">
        <f>IF(ISBLANK(VLOOKUP(TRIM(D1173),ALL_SOMIFA!$A$1:$V$2737,16,FALSE)),"",IF(ISERROR(VLOOKUP(TRIM(D1173),ALL_SOMIFA!$A$1:$V$2737,16,FALSE))," ",VLOOKUP(TRIM(D1173),ALL_SOMIFA!$A$1:$V$2737,16,FALSE)))</f>
        <v/>
      </c>
      <c r="Q1173" t="str">
        <f>IF(ISBLANK(VLOOKUP(TRIM(D1173),ALL_SOMIFA!$A$1:$V$2737,17,FALSE)),"",IF(ISERROR(VLOOKUP(TRIM(D1173),ALL_SOMIFA!$A$1:$V$2737,17,FALSE))," ",VLOOKUP(TRIM(D1173),ALL_SOMIFA!$A$1:$V$2737,17,FALSE)))</f>
        <v/>
      </c>
      <c r="R1173" t="str">
        <f>IF(ISBLANK(VLOOKUP(TRIM(D1173),ALL_SOMIFA!$A$1:$V$2737,18,FALSE)),"",IF(ISERROR(VLOOKUP(TRIM(D1173),ALL_SOMIFA!$A$1:$V$2737,18,FALSE))," ",VLOOKUP(TRIM(D1173),ALL_SOMIFA!$A$1:$V$2737,18,FALSE)))</f>
        <v/>
      </c>
      <c r="S1173" t="str">
        <f>IF(ISBLANK(VLOOKUP(TRIM(D1173),ALL_SOMIFA!$A$1:$V$2737,19,FALSE)),"",IF(ISERROR(VLOOKUP(TRIM(D1173),ALL_SOMIFA!$A$1:$V$2737,19,FALSE))," ",VLOOKUP(TRIM(D1173),ALL_SOMIFA!$A$1:$V$2737,19,FALSE)))</f>
        <v/>
      </c>
      <c r="T1173" t="str">
        <f>IF(ISBLANK(VLOOKUP(TRIM(D1173),ALL_SOMIFA!$A$1:$V$2737,20,FALSE)),"",IF(ISERROR(VLOOKUP(TRIM(D1173),ALL_SOMIFA!$A$1:$V$2737,20,FALSE))," ",VLOOKUP(TRIM(D1173),ALL_SOMIFA!$A$1:$V$2737,20,FALSE)))</f>
        <v/>
      </c>
      <c r="U1173" t="str">
        <f>IF(ISBLANK(VLOOKUP(TRIM(D1173),ALL_SOMIFA!$A$1:$V$2737,21,FALSE)),"",IF(ISERROR(VLOOKUP(TRIM(D1173),ALL_SOMIFA!$A$1:$V$2737,21,FALSE))," ",VLOOKUP(TRIM(D1173),ALL_SOMIFA!$A$1:$V$2737,21,FALSE)))</f>
        <v/>
      </c>
      <c r="V1173" t="str">
        <f>IF(ISBLANK(VLOOKUP(TRIM(D1173),ALL_SOMIFA!$A$1:$V$2737,22,FALSE)),"",IF(ISERROR(VLOOKUP(TRIM(D1173),ALL_SOMIFA!$A$1:$V$2737,22,FALSE))," ",VLOOKUP(TRIM(D1173),ALL_SOMIFA!$A$1:$V$2737,22,FALSE)))</f>
        <v/>
      </c>
    </row>
    <row r="1174" spans="1:73" ht="12.75" customHeight="1" x14ac:dyDescent="0.35">
      <c r="A1174" s="31" t="s">
        <v>366</v>
      </c>
      <c r="B1174" s="32" t="s">
        <v>318</v>
      </c>
      <c r="C1174" s="144" t="str">
        <f>IF(VLOOKUP(D1174,Table16[[#All],[Player]:[2024 Card Info]],7,FALSE)&lt;&gt;"",VLOOKUP(D1174,Table16[[#All],[Player]:[2024 Card Info]],7,FALSE),"")</f>
        <v/>
      </c>
      <c r="D1174" s="19" t="s">
        <v>2242</v>
      </c>
      <c r="E1174" s="27">
        <v>36487</v>
      </c>
      <c r="F1174" s="28" t="s">
        <v>98</v>
      </c>
      <c r="G1174" s="28" t="s">
        <v>230</v>
      </c>
      <c r="H1174" s="26" t="s">
        <v>365</v>
      </c>
      <c r="I1174" s="26"/>
      <c r="J1174" s="33"/>
      <c r="K1174" s="33"/>
      <c r="L1174" s="33"/>
      <c r="M1174" s="25"/>
      <c r="N1174" s="25"/>
      <c r="O1174" s="25"/>
      <c r="P1174" s="25"/>
      <c r="Q1174" s="25"/>
      <c r="R1174" s="25"/>
      <c r="S1174" s="25"/>
      <c r="T1174" s="25"/>
      <c r="U1174" s="25"/>
      <c r="V1174" s="25"/>
      <c r="W1174" s="25"/>
      <c r="X1174" s="25"/>
      <c r="Y1174" s="25"/>
      <c r="Z1174" s="25"/>
      <c r="AA1174" s="25"/>
      <c r="AB1174" s="25"/>
      <c r="AC1174" s="25"/>
      <c r="AD1174" s="25"/>
      <c r="AE1174" s="25"/>
      <c r="AF1174" s="25"/>
      <c r="AG1174" s="25"/>
      <c r="AH1174" s="25"/>
      <c r="AI1174" s="25"/>
      <c r="AJ1174" s="25"/>
      <c r="AK1174" s="25"/>
      <c r="AL1174" s="25"/>
      <c r="AM1174" s="25"/>
      <c r="AN1174" s="25"/>
      <c r="AO1174" s="25"/>
      <c r="AP1174" s="25"/>
      <c r="AQ1174" s="25"/>
      <c r="AR1174" s="25"/>
      <c r="AS1174" s="25"/>
      <c r="AT1174" s="25"/>
    </row>
    <row r="1175" spans="1:73" s="19" customFormat="1" ht="12.75" customHeight="1" x14ac:dyDescent="0.35">
      <c r="A1175" s="21" t="s">
        <v>802</v>
      </c>
      <c r="B1175" s="21" t="s">
        <v>419</v>
      </c>
      <c r="C1175" s="143" t="str">
        <f>IF(VLOOKUP(D1175,Table16[[#All],[Player]:[2024 Card Info]],7,FALSE)&lt;&gt;"",VLOOKUP(D1175,Table16[[#All],[Player]:[2024 Card Info]],7,FALSE),"")</f>
        <v/>
      </c>
      <c r="D1175" s="19" t="s">
        <v>2243</v>
      </c>
      <c r="E1175" s="20">
        <v>32912</v>
      </c>
      <c r="F1175" s="19" t="s">
        <v>1443</v>
      </c>
      <c r="G1175" s="19" t="s">
        <v>1697</v>
      </c>
      <c r="H1175" s="26" t="s">
        <v>362</v>
      </c>
      <c r="I1175" s="26"/>
      <c r="J1175" s="21" t="s">
        <v>362</v>
      </c>
      <c r="K1175" s="21" t="s">
        <v>190</v>
      </c>
      <c r="L1175" s="21"/>
      <c r="N1175" s="19" t="s">
        <v>802</v>
      </c>
      <c r="O1175" s="19" t="s">
        <v>229</v>
      </c>
      <c r="P1175" s="19" t="s">
        <v>79</v>
      </c>
      <c r="Q1175" s="19" t="s">
        <v>362</v>
      </c>
      <c r="R1175" s="19" t="s">
        <v>229</v>
      </c>
      <c r="S1175" s="19">
        <v>0</v>
      </c>
      <c r="T1175" s="19" t="s">
        <v>362</v>
      </c>
      <c r="U1175" s="19" t="s">
        <v>229</v>
      </c>
      <c r="V1175" s="19">
        <v>0</v>
      </c>
      <c r="W1175" s="19" t="s">
        <v>362</v>
      </c>
      <c r="X1175" s="19" t="s">
        <v>229</v>
      </c>
      <c r="Y1175" s="19">
        <v>0</v>
      </c>
      <c r="Z1175" s="19" t="s">
        <v>362</v>
      </c>
      <c r="AA1175" s="19" t="s">
        <v>994</v>
      </c>
      <c r="AB1175" s="19">
        <v>0</v>
      </c>
      <c r="AC1175" s="19" t="s">
        <v>362</v>
      </c>
      <c r="AD1175" s="19" t="s">
        <v>1447</v>
      </c>
      <c r="AE1175" s="19">
        <v>0</v>
      </c>
      <c r="AF1175" s="19" t="s">
        <v>362</v>
      </c>
      <c r="AG1175" s="19" t="s">
        <v>1447</v>
      </c>
      <c r="AH1175" s="19">
        <v>0</v>
      </c>
      <c r="AI1175" s="19" t="s">
        <v>362</v>
      </c>
      <c r="AJ1175" s="19" t="s">
        <v>1447</v>
      </c>
      <c r="AK1175" s="19">
        <v>0</v>
      </c>
      <c r="AL1175" s="19" t="s">
        <v>362</v>
      </c>
      <c r="AM1175" s="19" t="s">
        <v>1447</v>
      </c>
      <c r="AN1175" s="19">
        <v>0</v>
      </c>
      <c r="AO1175" s="19">
        <v>0</v>
      </c>
      <c r="AP1175" s="19">
        <v>0</v>
      </c>
      <c r="AQ1175" s="19">
        <v>0</v>
      </c>
      <c r="AR1175" s="19">
        <v>0</v>
      </c>
      <c r="AS1175" s="19">
        <v>0</v>
      </c>
      <c r="AT1175" s="19">
        <v>0</v>
      </c>
    </row>
    <row r="1176" spans="1:73" s="19" customFormat="1" x14ac:dyDescent="0.35">
      <c r="C1176" s="143"/>
      <c r="E1176" s="39"/>
      <c r="H1176" s="26"/>
      <c r="I1176" s="26" t="s">
        <v>4284</v>
      </c>
    </row>
    <row r="1177" spans="1:73" s="19" customFormat="1" ht="13.15" x14ac:dyDescent="0.4">
      <c r="A1177"/>
      <c r="B1177"/>
      <c r="C1177" s="140"/>
      <c r="D1177" s="40"/>
      <c r="E1177" s="10" t="s">
        <v>70</v>
      </c>
      <c r="F1177" s="11" t="s">
        <v>71</v>
      </c>
      <c r="G1177" s="11" t="s">
        <v>72</v>
      </c>
      <c r="H1177" s="94"/>
      <c r="I1177" s="94" t="s">
        <v>73</v>
      </c>
      <c r="J1177"/>
      <c r="K1177"/>
      <c r="L1177"/>
      <c r="M1177" s="11"/>
      <c r="N1177" s="8"/>
      <c r="O1177" s="16" t="str">
        <f>IF(ISERROR(VLOOKUP(TRIM(B1177),#REF!,11,FALSE())),"",VLOOKUP(TRIM(B1177),#REF!,11,FALSE()))</f>
        <v/>
      </c>
      <c r="P1177" s="16" t="str">
        <f>IF(ISERROR(VLOOKUP(TRIM(B1177),#REF!,12,FALSE())),"",VLOOKUP(TRIM(B1177),#REF!,12,FALSE()))</f>
        <v/>
      </c>
      <c r="Q1177" s="16" t="str">
        <f>IF(ISERROR(VLOOKUP(TRIM(B1177),#REF!,13,FALSE())),"",VLOOKUP(TRIM(B1177),#REF!,13,FALSE()))</f>
        <v/>
      </c>
      <c r="R1177" s="16" t="str">
        <f>IF(ISERROR(VLOOKUP(TRIM(B1177),#REF!,14,FALSE())),"",VLOOKUP(TRIM(B1177),#REF!,14,FALSE()))</f>
        <v/>
      </c>
      <c r="S1177" s="16" t="str">
        <f>IF(ISERROR(VLOOKUP(TRIM(B1177),#REF!,15,FALSE())),"",VLOOKUP(TRIM(B1177),#REF!,15,FALSE()))</f>
        <v/>
      </c>
      <c r="T1177" s="16" t="str">
        <f>IF(ISERROR(VLOOKUP(TRIM(B1177),#REF!,16,FALSE())),"",VLOOKUP(TRIM(B1177),#REF!,16,FALSE()))</f>
        <v/>
      </c>
      <c r="U1177"/>
      <c r="V1177" s="8"/>
      <c r="W1177"/>
      <c r="X1177" t="str">
        <f>IF(ISERROR(VLOOKUP(TRIM(B1177),#REF!,20,FALSE())),"",VLOOKUP(TRIM(B1177),#REF!,20,FALSE()))</f>
        <v/>
      </c>
      <c r="Y1177" t="str">
        <f>IF(ISERROR(VLOOKUP(TRIM(B1177),#REF!,21,FALSE())),"",VLOOKUP(TRIM(B1177),#REF!,21,FALSE()))</f>
        <v/>
      </c>
      <c r="Z1177" t="str">
        <f>IF(ISERROR(VLOOKUP(TRIM(B1177),#REF!,22,FALSE())),"",VLOOKUP(TRIM(B1177),#REF!,22,FALSE()))</f>
        <v/>
      </c>
      <c r="AA1177" t="str">
        <f>IF(ISERROR(VLOOKUP(TRIM(B1177),#REF!,20,FALSE())),"",VLOOKUP(TRIM(B1177),#REF!,20,FALSE()))</f>
        <v/>
      </c>
      <c r="AB1177" t="str">
        <f>IF(ISERROR(VLOOKUP(TRIM(B1177),#REF!,21,FALSE())),"",VLOOKUP(TRIM(B1177),#REF!,21,FALSE()))</f>
        <v/>
      </c>
      <c r="AC1177" t="str">
        <f>IF(ISERROR(VLOOKUP(TRIM(B1177),#REF!,22,FALSE())),"",VLOOKUP(TRIM(B1177),#REF!,22,FALSE()))</f>
        <v/>
      </c>
      <c r="AD1177" t="str">
        <f>IF(ISERROR(VLOOKUP(TRIM(B1177),#REF!,23,FALSE())),"",VLOOKUP(TRIM(B1177),#REF!,23,FALSE()))</f>
        <v/>
      </c>
      <c r="AE1177" t="str">
        <f>IF(ISERROR(VLOOKUP(TRIM(B1177),#REF!,24,FALSE())),"",VLOOKUP(TRIM(B1177),#REF!,24,FALSE()))</f>
        <v/>
      </c>
      <c r="AF1177" t="str">
        <f>IF(ISERROR(VLOOKUP(TRIM(B1177),#REF!,25,FALSE())),"",VLOOKUP(TRIM(B1177),#REF!,25,FALSE()))</f>
        <v/>
      </c>
      <c r="AG1177"/>
      <c r="AH1177"/>
      <c r="AI1177"/>
      <c r="AJ1177"/>
      <c r="AK1177"/>
      <c r="AL1177"/>
      <c r="AM1177"/>
      <c r="AN1177"/>
      <c r="AO1177"/>
      <c r="AP1177"/>
      <c r="AQ1177" s="36"/>
      <c r="AR1177" s="36"/>
      <c r="AS1177"/>
      <c r="AT1177" s="36"/>
    </row>
    <row r="1178" spans="1:73" ht="17.649999999999999" x14ac:dyDescent="0.5">
      <c r="A1178" s="12" t="s">
        <v>4283</v>
      </c>
      <c r="C1178" s="141"/>
      <c r="E1178" s="13">
        <f>COUNTA(D1180:D1243)</f>
        <v>54</v>
      </c>
      <c r="F1178" s="14">
        <f>COUNTIF(A1181:A1243,"*HB*")</f>
        <v>3</v>
      </c>
      <c r="G1178" s="14">
        <f>COUNTIF(A1181:A1243,"*KOR*")+COUNTIF(A1181:A1243,"*LK*")</f>
        <v>2</v>
      </c>
      <c r="H1178" s="95"/>
      <c r="I1178" s="95">
        <f>COUNTIF(A1181:A1243,"*PR*")+COUNTIF(A1181:A1243,"*LP*")</f>
        <v>1</v>
      </c>
      <c r="J1178" s="12"/>
      <c r="M1178" s="14"/>
      <c r="N1178" s="8"/>
      <c r="O1178" s="16" t="str">
        <f>IF(ISERROR(VLOOKUP(TRIM(B1178),#REF!,11,FALSE())),"",VLOOKUP(TRIM(B1178),#REF!,11,FALSE()))</f>
        <v/>
      </c>
      <c r="P1178" s="16" t="str">
        <f>IF(ISERROR(VLOOKUP(TRIM(B1178),#REF!,12,FALSE())),"",VLOOKUP(TRIM(B1178),#REF!,12,FALSE()))</f>
        <v/>
      </c>
      <c r="Q1178" s="16" t="str">
        <f>IF(ISERROR(VLOOKUP(TRIM(B1178),#REF!,13,FALSE())),"",VLOOKUP(TRIM(B1178),#REF!,13,FALSE()))</f>
        <v/>
      </c>
      <c r="R1178" s="16" t="str">
        <f>IF(ISERROR(VLOOKUP(TRIM(B1178),#REF!,14,FALSE())),"",VLOOKUP(TRIM(B1178),#REF!,14,FALSE()))</f>
        <v/>
      </c>
      <c r="S1178" s="16" t="str">
        <f>IF(ISERROR(VLOOKUP(TRIM(B1178),#REF!,15,FALSE())),"",VLOOKUP(TRIM(B1178),#REF!,15,FALSE()))</f>
        <v/>
      </c>
      <c r="T1178" s="16" t="str">
        <f>IF(ISERROR(VLOOKUP(TRIM(B1178),#REF!,16,FALSE())),"",VLOOKUP(TRIM(B1178),#REF!,16,FALSE()))</f>
        <v/>
      </c>
      <c r="U1178" s="15"/>
      <c r="V1178" s="8"/>
      <c r="X1178" t="str">
        <f>IF(ISERROR(VLOOKUP(TRIM(B1178),#REF!,20,FALSE())),"",VLOOKUP(TRIM(B1178),#REF!,20,FALSE()))</f>
        <v/>
      </c>
      <c r="Y1178" t="str">
        <f>IF(ISERROR(VLOOKUP(TRIM(B1178),#REF!,21,FALSE())),"",VLOOKUP(TRIM(B1178),#REF!,21,FALSE()))</f>
        <v/>
      </c>
      <c r="Z1178" t="str">
        <f>IF(ISERROR(VLOOKUP(TRIM(B1178),#REF!,22,FALSE())),"",VLOOKUP(TRIM(B1178),#REF!,22,FALSE()))</f>
        <v/>
      </c>
      <c r="AA1178" t="str">
        <f>IF(ISERROR(VLOOKUP(TRIM(B1178),#REF!,20,FALSE())),"",VLOOKUP(TRIM(B1178),#REF!,20,FALSE()))</f>
        <v/>
      </c>
      <c r="AB1178" t="str">
        <f>IF(ISERROR(VLOOKUP(TRIM(B1178),#REF!,21,FALSE())),"",VLOOKUP(TRIM(B1178),#REF!,21,FALSE()))</f>
        <v/>
      </c>
      <c r="AC1178" t="str">
        <f>IF(ISERROR(VLOOKUP(TRIM(B1178),#REF!,22,FALSE())),"",VLOOKUP(TRIM(B1178),#REF!,22,FALSE()))</f>
        <v/>
      </c>
      <c r="AD1178" t="str">
        <f>IF(ISERROR(VLOOKUP(TRIM(B1178),#REF!,23,FALSE())),"",VLOOKUP(TRIM(B1178),#REF!,23,FALSE()))</f>
        <v/>
      </c>
      <c r="AE1178" t="str">
        <f>IF(ISERROR(VLOOKUP(TRIM(B1178),#REF!,24,FALSE())),"",VLOOKUP(TRIM(B1178),#REF!,24,FALSE()))</f>
        <v/>
      </c>
      <c r="AF1178" t="str">
        <f>IF(ISERROR(VLOOKUP(TRIM(B1178),#REF!,25,FALSE())),"",VLOOKUP(TRIM(B1178),#REF!,25,FALSE()))</f>
        <v/>
      </c>
      <c r="AP1178" s="15"/>
    </row>
    <row r="1179" spans="1:73" x14ac:dyDescent="0.35">
      <c r="A1179" s="49"/>
      <c r="B1179" s="16"/>
      <c r="C1179" s="143"/>
      <c r="F1179" s="8"/>
      <c r="G1179" s="8"/>
      <c r="H1179" s="36"/>
      <c r="I1179" s="36"/>
      <c r="J1179" s="16"/>
      <c r="K1179" s="16"/>
      <c r="L1179" s="16"/>
      <c r="M1179" s="26" t="str">
        <f>IF(ISERROR(VLOOKUP(TRIM(D1179),#REF!,8,FALSE())),"",VLOOKUP(TRIM(D1179),#REF!,8,FALSE()))</f>
        <v/>
      </c>
      <c r="N1179" s="8"/>
      <c r="O1179" s="8"/>
      <c r="P1179" s="16"/>
      <c r="Q1179" s="16" t="str">
        <f>IF(ISERROR(VLOOKUP(TRIM(D1179),#REF!,11,FALSE())),"",VLOOKUP(TRIM(D1179),#REF!,11,FALSE()))</f>
        <v/>
      </c>
      <c r="R1179" s="16" t="str">
        <f>IF(ISERROR(VLOOKUP(TRIM(D1179),#REF!,12,FALSE())),"",VLOOKUP(TRIM(D1179),#REF!,12,FALSE()))</f>
        <v/>
      </c>
      <c r="S1179" s="16" t="str">
        <f>IF(ISERROR(VLOOKUP(TRIM(D1179),#REF!,13,FALSE())),"",VLOOKUP(TRIM(D1179),#REF!,13,FALSE()))</f>
        <v/>
      </c>
      <c r="T1179" s="16" t="str">
        <f>IF(ISERROR(VLOOKUP(TRIM(D1179),#REF!,14,FALSE())),"",VLOOKUP(TRIM(D1179),#REF!,14,FALSE()))</f>
        <v/>
      </c>
      <c r="U1179" s="16" t="str">
        <f>IF(ISERROR(VLOOKUP(TRIM(D1179),#REF!,15,FALSE())),"",VLOOKUP(TRIM(D1179),#REF!,15,FALSE()))</f>
        <v/>
      </c>
      <c r="V1179" s="16" t="str">
        <f>IF(ISERROR(VLOOKUP(TRIM(D1179),#REF!,16,FALSE())),"",VLOOKUP(TRIM(D1179),#REF!,16,FALSE()))</f>
        <v/>
      </c>
      <c r="W1179" s="16"/>
      <c r="X1179" s="8"/>
      <c r="Y1179" s="8"/>
      <c r="Z1179" t="str">
        <f>IF(ISERROR(VLOOKUP(TRIM(D1179),#REF!,20,FALSE())),"",VLOOKUP(TRIM(D1179),#REF!,20,FALSE()))</f>
        <v/>
      </c>
      <c r="AA1179" t="str">
        <f>IF(ISERROR(VLOOKUP(TRIM(D1179),#REF!,21,FALSE())),"",VLOOKUP(TRIM(D1179),#REF!,21,FALSE()))</f>
        <v/>
      </c>
      <c r="AB1179" t="str">
        <f>IF(ISERROR(VLOOKUP(TRIM(D1179),#REF!,22,FALSE())),"",VLOOKUP(TRIM(D1179),#REF!,22,FALSE()))</f>
        <v/>
      </c>
      <c r="AC1179" t="str">
        <f>IF(ISERROR(VLOOKUP(TRIM(D1179),#REF!,20,FALSE())),"",VLOOKUP(TRIM(D1179),#REF!,20,FALSE()))</f>
        <v/>
      </c>
      <c r="AD1179" t="str">
        <f>IF(ISERROR(VLOOKUP(TRIM(D1179),#REF!,21,FALSE())),"",VLOOKUP(TRIM(D1179),#REF!,21,FALSE()))</f>
        <v/>
      </c>
      <c r="AE1179" t="str">
        <f>IF(ISERROR(VLOOKUP(TRIM(D1179),#REF!,22,FALSE())),"",VLOOKUP(TRIM(D1179),#REF!,22,FALSE()))</f>
        <v/>
      </c>
      <c r="AF1179" t="str">
        <f>IF(ISERROR(VLOOKUP(TRIM(D1179),#REF!,23,FALSE())),"",VLOOKUP(TRIM(D1179),#REF!,23,FALSE()))</f>
        <v/>
      </c>
      <c r="AG1179" t="str">
        <f>IF(ISERROR(VLOOKUP(TRIM(D1179),#REF!,24,FALSE())),"",VLOOKUP(TRIM(D1179),#REF!,24,FALSE()))</f>
        <v/>
      </c>
      <c r="AH1179" t="str">
        <f>IF(ISERROR(VLOOKUP(TRIM(D1179),#REF!,25,FALSE())),"",VLOOKUP(TRIM(D1179),#REF!,25,FALSE()))</f>
        <v/>
      </c>
      <c r="AS1179" s="8"/>
      <c r="AT1179" s="8"/>
    </row>
    <row r="1180" spans="1:73" s="19" customFormat="1" x14ac:dyDescent="0.35">
      <c r="A1180" s="148" t="s">
        <v>5393</v>
      </c>
      <c r="C1180" s="143"/>
      <c r="E1180" s="39"/>
      <c r="H1180" s="26"/>
      <c r="I1180" s="26" t="s">
        <v>4284</v>
      </c>
    </row>
    <row r="1181" spans="1:73" s="19" customFormat="1" x14ac:dyDescent="0.35">
      <c r="A1181" s="21" t="s">
        <v>77</v>
      </c>
      <c r="B1181" s="21" t="s">
        <v>1315</v>
      </c>
      <c r="C1181" s="143" t="str">
        <f>IF(VLOOKUP(D1181,Table16[[#All],[Player]:[2024 Card Info]],7,FALSE)&lt;&gt;"",VLOOKUP(D1181,Table16[[#All],[Player]:[2024 Card Info]],7,FALSE),"")</f>
        <v>578 Attempts</v>
      </c>
      <c r="D1181" s="19" t="s">
        <v>2244</v>
      </c>
      <c r="E1181" s="20">
        <v>33156</v>
      </c>
      <c r="F1181" s="19" t="s">
        <v>145</v>
      </c>
      <c r="G1181" s="19" t="s">
        <v>1155</v>
      </c>
      <c r="H1181" s="26" t="s">
        <v>77</v>
      </c>
      <c r="I1181" s="26"/>
      <c r="J1181" s="21" t="s">
        <v>77</v>
      </c>
      <c r="K1181" s="21" t="s">
        <v>259</v>
      </c>
      <c r="L1181" s="21"/>
      <c r="M1181" s="19" t="s">
        <v>2245</v>
      </c>
      <c r="N1181" s="19" t="s">
        <v>77</v>
      </c>
      <c r="O1181" s="19" t="s">
        <v>259</v>
      </c>
      <c r="P1181" s="19" t="s">
        <v>2246</v>
      </c>
      <c r="Q1181" s="19" t="s">
        <v>77</v>
      </c>
      <c r="R1181" s="19" t="s">
        <v>259</v>
      </c>
      <c r="S1181" s="19" t="s">
        <v>1460</v>
      </c>
      <c r="T1181" s="19" t="s">
        <v>77</v>
      </c>
      <c r="U1181" s="19" t="s">
        <v>224</v>
      </c>
      <c r="V1181" s="19" t="s">
        <v>1208</v>
      </c>
      <c r="W1181" s="19" t="s">
        <v>77</v>
      </c>
      <c r="X1181" s="19" t="s">
        <v>206</v>
      </c>
      <c r="Y1181" s="19" t="s">
        <v>2247</v>
      </c>
      <c r="Z1181" s="19" t="s">
        <v>77</v>
      </c>
      <c r="AA1181" s="19" t="s">
        <v>165</v>
      </c>
      <c r="AB1181" s="19" t="s">
        <v>2248</v>
      </c>
      <c r="AC1181" s="19" t="s">
        <v>77</v>
      </c>
      <c r="AD1181" s="19" t="s">
        <v>165</v>
      </c>
      <c r="AE1181" s="19" t="s">
        <v>2249</v>
      </c>
      <c r="AF1181" s="19" t="s">
        <v>77</v>
      </c>
      <c r="AG1181" s="19" t="s">
        <v>165</v>
      </c>
      <c r="AH1181" s="19" t="s">
        <v>2249</v>
      </c>
      <c r="AI1181" s="19" t="s">
        <v>77</v>
      </c>
      <c r="AJ1181" s="19" t="s">
        <v>165</v>
      </c>
      <c r="AK1181" s="19">
        <v>0</v>
      </c>
      <c r="AL1181" s="19">
        <v>0</v>
      </c>
      <c r="AM1181" s="19">
        <v>0</v>
      </c>
      <c r="AN1181" s="19">
        <v>0</v>
      </c>
      <c r="AO1181" s="19">
        <v>0</v>
      </c>
      <c r="AP1181" s="19">
        <v>0</v>
      </c>
      <c r="AQ1181" s="19">
        <v>0</v>
      </c>
      <c r="AR1181" s="19">
        <v>0</v>
      </c>
      <c r="AS1181" s="19">
        <v>0</v>
      </c>
      <c r="AT1181" s="19">
        <v>0</v>
      </c>
    </row>
    <row r="1182" spans="1:73" x14ac:dyDescent="0.35">
      <c r="A1182" s="21" t="s">
        <v>77</v>
      </c>
      <c r="B1182" s="21" t="s">
        <v>143</v>
      </c>
      <c r="C1182" s="143" t="str">
        <f>IF(VLOOKUP(D1182,Table16[[#All],[Player]:[2024 Card Info]],7,FALSE)&lt;&gt;"",VLOOKUP(D1182,Table16[[#All],[Player]:[2024 Card Info]],7,FALSE),"")</f>
        <v>41 Attempts</v>
      </c>
      <c r="D1182" s="26" t="s">
        <v>2251</v>
      </c>
      <c r="E1182" s="20">
        <v>36655</v>
      </c>
      <c r="F1182" s="26" t="s">
        <v>2252</v>
      </c>
      <c r="G1182" s="26" t="s">
        <v>2252</v>
      </c>
      <c r="H1182" s="26" t="s">
        <v>77</v>
      </c>
      <c r="I1182" s="26"/>
      <c r="J1182" s="21" t="s">
        <v>77</v>
      </c>
      <c r="K1182" s="21" t="s">
        <v>252</v>
      </c>
      <c r="L1182" s="21" t="s">
        <v>2250</v>
      </c>
      <c r="M1182" s="19" t="s">
        <v>2253</v>
      </c>
      <c r="N1182" s="27"/>
      <c r="O1182" s="27"/>
      <c r="P1182" s="27"/>
      <c r="Q1182" s="29"/>
      <c r="R1182" s="25"/>
      <c r="S1182" s="25"/>
      <c r="T1182" s="25"/>
      <c r="U1182" s="25"/>
      <c r="V1182" s="25"/>
      <c r="W1182" s="25"/>
      <c r="X1182" s="25"/>
      <c r="Y1182" s="25"/>
      <c r="Z1182" s="25"/>
      <c r="AA1182" s="25"/>
      <c r="AB1182" s="25"/>
      <c r="AC1182" s="25"/>
      <c r="AD1182" s="25"/>
      <c r="AE1182" s="25"/>
      <c r="AF1182" s="25"/>
      <c r="AG1182" s="25"/>
      <c r="AH1182" s="25"/>
      <c r="AI1182" s="25"/>
      <c r="AJ1182" s="25"/>
      <c r="AK1182" s="25"/>
      <c r="AL1182" s="25"/>
      <c r="AM1182" s="25"/>
      <c r="AN1182" s="25"/>
      <c r="AO1182" s="25"/>
      <c r="AP1182" s="25"/>
      <c r="AQ1182" s="25"/>
      <c r="AR1182" s="25"/>
      <c r="AS1182" s="25"/>
      <c r="AT1182" s="25"/>
    </row>
    <row r="1183" spans="1:73" s="19" customFormat="1" x14ac:dyDescent="0.35">
      <c r="C1183" s="143"/>
      <c r="E1183" s="39"/>
      <c r="H1183"/>
      <c r="I1183" t="s">
        <v>4284</v>
      </c>
    </row>
    <row r="1184" spans="1:73" s="25" customFormat="1" x14ac:dyDescent="0.35">
      <c r="A1184" s="21" t="s">
        <v>93</v>
      </c>
      <c r="B1184" s="21" t="s">
        <v>3530</v>
      </c>
      <c r="C1184" s="143" t="str">
        <f>IF(VLOOKUP(D1184,Table16[[#All],[Player]:[2024 Card Info]],7,FALSE)&lt;&gt;"",VLOOKUP(D1184,Table16[[#All],[Player]:[2024 Card Info]],7,FALSE),"")</f>
        <v>0-3 345</v>
      </c>
      <c r="D1184" s="19" t="s">
        <v>2254</v>
      </c>
      <c r="E1184" s="20">
        <v>35470</v>
      </c>
      <c r="F1184" s="19" t="s">
        <v>2255</v>
      </c>
      <c r="G1184" s="19" t="s">
        <v>2255</v>
      </c>
      <c r="H1184" s="26" t="s">
        <v>93</v>
      </c>
      <c r="I1184" s="26" t="s">
        <v>3372</v>
      </c>
      <c r="J1184" s="21" t="s">
        <v>93</v>
      </c>
      <c r="K1184" s="21" t="s">
        <v>206</v>
      </c>
      <c r="L1184" s="21" t="s">
        <v>2256</v>
      </c>
      <c r="M1184" s="19" t="s">
        <v>2257</v>
      </c>
      <c r="N1184" s="19" t="s">
        <v>169</v>
      </c>
      <c r="O1184" s="19"/>
      <c r="P1184" s="19"/>
      <c r="Q1184" s="19" t="s">
        <v>93</v>
      </c>
      <c r="R1184" s="19" t="s">
        <v>206</v>
      </c>
      <c r="S1184" s="19" t="s">
        <v>815</v>
      </c>
      <c r="T1184" s="19" t="s">
        <v>93</v>
      </c>
      <c r="U1184" s="19" t="s">
        <v>206</v>
      </c>
      <c r="V1184" s="19" t="s">
        <v>2258</v>
      </c>
      <c r="W1184" s="19">
        <v>0</v>
      </c>
      <c r="X1184" s="19">
        <v>0</v>
      </c>
      <c r="Y1184" s="19">
        <v>0</v>
      </c>
      <c r="Z1184" s="19"/>
      <c r="AA1184" s="19"/>
      <c r="AB1184" s="19"/>
      <c r="AC1184" s="19">
        <v>0</v>
      </c>
      <c r="AD1184" s="19">
        <v>0</v>
      </c>
      <c r="AE1184" s="19">
        <v>0</v>
      </c>
      <c r="AF1184" s="19">
        <v>0</v>
      </c>
      <c r="AG1184" s="19">
        <v>0</v>
      </c>
      <c r="AH1184" s="19">
        <v>0</v>
      </c>
      <c r="AI1184" s="19">
        <v>0</v>
      </c>
      <c r="AJ1184" s="19">
        <v>0</v>
      </c>
      <c r="AK1184" s="19">
        <v>0</v>
      </c>
      <c r="AL1184" s="19">
        <v>0</v>
      </c>
      <c r="AM1184" s="19">
        <v>0</v>
      </c>
      <c r="AN1184" s="19">
        <v>0</v>
      </c>
      <c r="AO1184" s="19">
        <v>0</v>
      </c>
      <c r="AP1184" s="19">
        <v>0</v>
      </c>
      <c r="AQ1184" s="19">
        <v>0</v>
      </c>
      <c r="AR1184" s="19">
        <v>0</v>
      </c>
      <c r="AS1184" s="19">
        <v>0</v>
      </c>
      <c r="AT1184" s="19">
        <v>0</v>
      </c>
    </row>
    <row r="1185" spans="1:46" s="19" customFormat="1" x14ac:dyDescent="0.35">
      <c r="A1185" s="21" t="s">
        <v>3533</v>
      </c>
      <c r="B1185" s="21" t="s">
        <v>285</v>
      </c>
      <c r="C1185" s="143" t="str">
        <f>IF(VLOOKUP(D1185,Table16[[#All],[Player]:[2024 Card Info]],7,FALSE)&lt;&gt;"",VLOOKUP(D1185,Table16[[#All],[Player]:[2024 Card Info]],7,FALSE),"")</f>
        <v>0-0 32</v>
      </c>
      <c r="D1185" s="19" t="s">
        <v>2259</v>
      </c>
      <c r="E1185" s="20">
        <v>33314</v>
      </c>
      <c r="F1185" s="19" t="s">
        <v>2260</v>
      </c>
      <c r="G1185" s="19" t="s">
        <v>1280</v>
      </c>
      <c r="H1185" s="26" t="s">
        <v>954</v>
      </c>
      <c r="I1185" s="26" t="s">
        <v>3480</v>
      </c>
      <c r="J1185" s="21" t="s">
        <v>954</v>
      </c>
      <c r="K1185" s="21" t="s">
        <v>94</v>
      </c>
      <c r="L1185" s="21" t="s">
        <v>1957</v>
      </c>
      <c r="M1185" s="19" t="s">
        <v>2261</v>
      </c>
      <c r="N1185" s="19" t="s">
        <v>2262</v>
      </c>
      <c r="O1185" s="19" t="s">
        <v>271</v>
      </c>
      <c r="P1185" s="19" t="s">
        <v>2263</v>
      </c>
      <c r="Q1185" s="19" t="s">
        <v>2264</v>
      </c>
      <c r="R1185" s="19" t="s">
        <v>421</v>
      </c>
      <c r="S1185" s="19" t="s">
        <v>1754</v>
      </c>
      <c r="T1185" s="19" t="s">
        <v>2264</v>
      </c>
      <c r="U1185" s="19" t="s">
        <v>85</v>
      </c>
      <c r="V1185" s="19" t="s">
        <v>2265</v>
      </c>
      <c r="W1185" s="19" t="s">
        <v>408</v>
      </c>
      <c r="X1185" s="19" t="s">
        <v>275</v>
      </c>
      <c r="Y1185" s="19">
        <v>0</v>
      </c>
      <c r="Z1185" s="19" t="s">
        <v>2266</v>
      </c>
      <c r="AA1185" s="19" t="s">
        <v>86</v>
      </c>
      <c r="AC1185" s="19" t="s">
        <v>2267</v>
      </c>
      <c r="AD1185" s="19" t="s">
        <v>86</v>
      </c>
      <c r="AE1185" s="19">
        <v>0</v>
      </c>
      <c r="AF1185" s="19" t="s">
        <v>2267</v>
      </c>
      <c r="AG1185" s="19" t="s">
        <v>86</v>
      </c>
      <c r="AH1185" s="19">
        <v>0</v>
      </c>
      <c r="AI1185" s="19" t="s">
        <v>2266</v>
      </c>
      <c r="AJ1185" s="19" t="s">
        <v>86</v>
      </c>
      <c r="AK1185" s="19">
        <v>0</v>
      </c>
      <c r="AL1185" s="19">
        <v>0</v>
      </c>
      <c r="AM1185" s="19">
        <v>0</v>
      </c>
      <c r="AN1185" s="19">
        <v>0</v>
      </c>
      <c r="AO1185" s="19">
        <v>0</v>
      </c>
      <c r="AP1185" s="19">
        <v>0</v>
      </c>
      <c r="AQ1185" s="19">
        <v>0</v>
      </c>
      <c r="AR1185" s="19">
        <v>0</v>
      </c>
      <c r="AS1185" s="19">
        <v>0</v>
      </c>
      <c r="AT1185" s="19">
        <v>0</v>
      </c>
    </row>
    <row r="1186" spans="1:46" x14ac:dyDescent="0.35">
      <c r="A1186" t="s">
        <v>3533</v>
      </c>
      <c r="B1186" t="s">
        <v>500</v>
      </c>
      <c r="C1186" s="143" t="str">
        <f>IF(VLOOKUP(D1186,Table16[[#All],[Player]:[2024 Card Info]],7,FALSE)&lt;&gt;"",VLOOKUP(D1186,Table16[[#All],[Player]:[2024 Card Info]],7,FALSE),"")</f>
        <v>0-0 32</v>
      </c>
      <c r="D1186" t="s">
        <v>3782</v>
      </c>
      <c r="E1186" s="40">
        <v>36840</v>
      </c>
      <c r="F1186" t="s">
        <v>279</v>
      </c>
      <c r="G1186" s="102" t="s">
        <v>5154</v>
      </c>
      <c r="H1186" t="str">
        <f>IF(ISBLANK(VLOOKUP(TRIM(D1186),ALL_SOMIFA!$A$1:$V$2737,8,FALSE)),"",IF(ISERROR(VLOOKUP(TRIM(D1186),ALL_SOMIFA!$A$1:$V$2737,8,FALSE))," ",VLOOKUP(TRIM(D1186),ALL_SOMIFA!$A$1:$V$2737,8,FALSE)))</f>
        <v/>
      </c>
      <c r="I1186" t="str">
        <f>IF(ISBLANK(VLOOKUP(TRIM(D1186),ALL_SOMIFA!$A$1:$V$2737,9,FALSE)),"",IF(ISERROR(VLOOKUP(TRIM(D1186),ALL_SOMIFA!$A$1:$V$2737,9,FALSE))," ",VLOOKUP(TRIM(D1186),ALL_SOMIFA!$A$1:$V$2737,9,FALSE)))</f>
        <v/>
      </c>
      <c r="J1186" t="str">
        <f>IF(ISBLANK(VLOOKUP(TRIM(D1186),ALL_SOMIFA!$A$1:$V$2737,10,FALSE)),"",IF(ISERROR(VLOOKUP(TRIM(D1186),ALL_SOMIFA!$A$1:$V$2737,10,FALSE))," ",VLOOKUP(TRIM(D1186),ALL_SOMIFA!$A$1:$V$2737,10,FALSE)))</f>
        <v/>
      </c>
      <c r="K1186" t="str">
        <f>IF(ISBLANK(VLOOKUP(TRIM(D1186),ALL_SOMIFA!$A$1:$V$2737,11,FALSE)),"",IF(ISERROR(VLOOKUP(TRIM(D1186),ALL_SOMIFA!$A$1:$V$2737,11,FALSE))," ",VLOOKUP(TRIM(D1186),ALL_SOMIFA!$A$1:$V$2737,11,FALSE)))</f>
        <v/>
      </c>
      <c r="L1186" t="str">
        <f>IF(ISBLANK(VLOOKUP(TRIM(D1186),ALL_SOMIFA!$A$1:$V$2737,12,FALSE)),"",IF(ISERROR(VLOOKUP(TRIM(D1186),ALL_SOMIFA!$A$1:$V$2737,12,FALSE))," ",VLOOKUP(TRIM(D1186),ALL_SOMIFA!$A$1:$V$2737,12,FALSE)))</f>
        <v/>
      </c>
      <c r="M1186" t="str">
        <f>IF(ISBLANK(VLOOKUP(TRIM(D1186),ALL_SOMIFA!$A$1:$V$2737,13,FALSE)),"",IF(ISERROR(VLOOKUP(TRIM(D1186),ALL_SOMIFA!$A$1:$V$2737,13,FALSE))," ",VLOOKUP(TRIM(D1186),ALL_SOMIFA!$A$1:$V$2737,13,FALSE)))</f>
        <v/>
      </c>
      <c r="N1186" t="str">
        <f>IF(ISBLANK(VLOOKUP(TRIM(D1186),ALL_SOMIFA!$A$1:$V$2737,14,FALSE)),"",IF(ISERROR(VLOOKUP(TRIM(D1186),ALL_SOMIFA!$A$1:$V$2737,14,FALSE))," ",VLOOKUP(TRIM(D1186),ALL_SOMIFA!$A$1:$V$2737,14,FALSE)))</f>
        <v/>
      </c>
      <c r="O1186" t="str">
        <f>IF(ISBLANK(VLOOKUP(TRIM(D1186),ALL_SOMIFA!$A$1:$V$2737,15,FALSE)),"",IF(ISERROR(VLOOKUP(TRIM(D1186),ALL_SOMIFA!$A$1:$V$2737,15,FALSE))," ",VLOOKUP(TRIM(D1186),ALL_SOMIFA!$A$1:$V$2737,15,FALSE)))</f>
        <v/>
      </c>
      <c r="P1186" t="str">
        <f>IF(ISBLANK(VLOOKUP(TRIM(D1186),ALL_SOMIFA!$A$1:$V$2737,16,FALSE)),"",IF(ISERROR(VLOOKUP(TRIM(D1186),ALL_SOMIFA!$A$1:$V$2737,16,FALSE))," ",VLOOKUP(TRIM(D1186),ALL_SOMIFA!$A$1:$V$2737,16,FALSE)))</f>
        <v/>
      </c>
      <c r="Q1186" t="str">
        <f>IF(ISBLANK(VLOOKUP(TRIM(D1186),ALL_SOMIFA!$A$1:$V$2737,17,FALSE)),"",IF(ISERROR(VLOOKUP(TRIM(D1186),ALL_SOMIFA!$A$1:$V$2737,17,FALSE))," ",VLOOKUP(TRIM(D1186),ALL_SOMIFA!$A$1:$V$2737,17,FALSE)))</f>
        <v/>
      </c>
      <c r="R1186" t="str">
        <f>IF(ISBLANK(VLOOKUP(TRIM(D1186),ALL_SOMIFA!$A$1:$V$2737,18,FALSE)),"",IF(ISERROR(VLOOKUP(TRIM(D1186),ALL_SOMIFA!$A$1:$V$2737,18,FALSE))," ",VLOOKUP(TRIM(D1186),ALL_SOMIFA!$A$1:$V$2737,18,FALSE)))</f>
        <v/>
      </c>
      <c r="S1186" t="str">
        <f>IF(ISBLANK(VLOOKUP(TRIM(D1186),ALL_SOMIFA!$A$1:$V$2737,19,FALSE)),"",IF(ISERROR(VLOOKUP(TRIM(D1186),ALL_SOMIFA!$A$1:$V$2737,19,FALSE))," ",VLOOKUP(TRIM(D1186),ALL_SOMIFA!$A$1:$V$2737,19,FALSE)))</f>
        <v/>
      </c>
      <c r="T1186" t="str">
        <f>IF(ISBLANK(VLOOKUP(TRIM(D1186),ALL_SOMIFA!$A$1:$V$2737,20,FALSE)),"",IF(ISERROR(VLOOKUP(TRIM(D1186),ALL_SOMIFA!$A$1:$V$2737,20,FALSE))," ",VLOOKUP(TRIM(D1186),ALL_SOMIFA!$A$1:$V$2737,20,FALSE)))</f>
        <v/>
      </c>
      <c r="U1186" t="str">
        <f>IF(ISBLANK(VLOOKUP(TRIM(D1186),ALL_SOMIFA!$A$1:$V$2737,21,FALSE)),"",IF(ISERROR(VLOOKUP(TRIM(D1186),ALL_SOMIFA!$A$1:$V$2737,21,FALSE))," ",VLOOKUP(TRIM(D1186),ALL_SOMIFA!$A$1:$V$2737,21,FALSE)))</f>
        <v/>
      </c>
      <c r="V1186" t="str">
        <f>IF(ISBLANK(VLOOKUP(TRIM(D1186),ALL_SOMIFA!$A$1:$V$2737,22,FALSE)),"",IF(ISERROR(VLOOKUP(TRIM(D1186),ALL_SOMIFA!$A$1:$V$2737,22,FALSE))," ",VLOOKUP(TRIM(D1186),ALL_SOMIFA!$A$1:$V$2737,22,FALSE)))</f>
        <v/>
      </c>
    </row>
    <row r="1187" spans="1:46" x14ac:dyDescent="0.35">
      <c r="A1187" t="s">
        <v>389</v>
      </c>
      <c r="B1187" t="s">
        <v>441</v>
      </c>
      <c r="C1187" s="143" t="str">
        <f>IF(VLOOKUP(D1187,Table16[[#All],[Player]:[2024 Card Info]],7,FALSE)&lt;&gt;"",VLOOKUP(D1187,Table16[[#All],[Player]:[2024 Card Info]],7,FALSE),"")</f>
        <v>0-3</v>
      </c>
      <c r="D1187" t="s">
        <v>3326</v>
      </c>
      <c r="E1187" s="40">
        <v>35431</v>
      </c>
      <c r="F1187" t="s">
        <v>3949</v>
      </c>
      <c r="H1187" t="str">
        <f>IF(ISBLANK(VLOOKUP(TRIM(D1187),ALL_SOMIFA!$A$1:$V$2737,8,FALSE)),"",IF(ISERROR(VLOOKUP(TRIM(D1187),ALL_SOMIFA!$A$1:$V$2737,8,FALSE))," ",VLOOKUP(TRIM(D1187),ALL_SOMIFA!$A$1:$V$2737,8,FALSE)))</f>
        <v/>
      </c>
      <c r="I1187" t="str">
        <f>IF(ISBLANK(VLOOKUP(TRIM(D1187),ALL_SOMIFA!$A$1:$V$2737,9,FALSE)),"",IF(ISERROR(VLOOKUP(TRIM(D1187),ALL_SOMIFA!$A$1:$V$2737,9,FALSE))," ",VLOOKUP(TRIM(D1187),ALL_SOMIFA!$A$1:$V$2737,9,FALSE)))</f>
        <v/>
      </c>
      <c r="J1187" t="str">
        <f>IF(ISBLANK(VLOOKUP(TRIM(D1187),ALL_SOMIFA!$A$1:$V$2737,10,FALSE)),"",IF(ISERROR(VLOOKUP(TRIM(D1187),ALL_SOMIFA!$A$1:$V$2737,10,FALSE))," ",VLOOKUP(TRIM(D1187),ALL_SOMIFA!$A$1:$V$2737,10,FALSE)))</f>
        <v/>
      </c>
      <c r="K1187" t="str">
        <f>IF(ISBLANK(VLOOKUP(TRIM(D1187),ALL_SOMIFA!$A$1:$V$2737,11,FALSE)),"",IF(ISERROR(VLOOKUP(TRIM(D1187),ALL_SOMIFA!$A$1:$V$2737,11,FALSE))," ",VLOOKUP(TRIM(D1187),ALL_SOMIFA!$A$1:$V$2737,11,FALSE)))</f>
        <v>FB</v>
      </c>
      <c r="L1187" t="str">
        <f>IF(ISBLANK(VLOOKUP(TRIM(D1187),ALL_SOMIFA!$A$1:$V$2737,12,FALSE)),"",IF(ISERROR(VLOOKUP(TRIM(D1187),ALL_SOMIFA!$A$1:$V$2737,12,FALSE))," ",VLOOKUP(TRIM(D1187),ALL_SOMIFA!$A$1:$V$2737,12,FALSE)))</f>
        <v>NO</v>
      </c>
      <c r="M1187" t="str">
        <f>IF(ISBLANK(VLOOKUP(TRIM(D1187),ALL_SOMIFA!$A$1:$V$2737,13,FALSE)),"",IF(ISERROR(VLOOKUP(TRIM(D1187),ALL_SOMIFA!$A$1:$V$2737,13,FALSE))," ",VLOOKUP(TRIM(D1187),ALL_SOMIFA!$A$1:$V$2737,13,FALSE)))</f>
        <v>0-4  4</v>
      </c>
      <c r="N1187" t="str">
        <f>IF(ISBLANK(VLOOKUP(TRIM(D1187),ALL_SOMIFA!$A$1:$V$2737,14,FALSE)),"",IF(ISERROR(VLOOKUP(TRIM(D1187),ALL_SOMIFA!$A$1:$V$2737,14,FALSE))," ",VLOOKUP(TRIM(D1187),ALL_SOMIFA!$A$1:$V$2737,14,FALSE)))</f>
        <v/>
      </c>
      <c r="O1187" t="str">
        <f>IF(ISBLANK(VLOOKUP(TRIM(D1187),ALL_SOMIFA!$A$1:$V$2737,15,FALSE)),"",IF(ISERROR(VLOOKUP(TRIM(D1187),ALL_SOMIFA!$A$1:$V$2737,15,FALSE))," ",VLOOKUP(TRIM(D1187),ALL_SOMIFA!$A$1:$V$2737,15,FALSE)))</f>
        <v/>
      </c>
      <c r="P1187" t="str">
        <f>IF(ISBLANK(VLOOKUP(TRIM(D1187),ALL_SOMIFA!$A$1:$V$2737,16,FALSE)),"",IF(ISERROR(VLOOKUP(TRIM(D1187),ALL_SOMIFA!$A$1:$V$2737,16,FALSE))," ",VLOOKUP(TRIM(D1187),ALL_SOMIFA!$A$1:$V$2737,16,FALSE)))</f>
        <v/>
      </c>
      <c r="Q1187" t="str">
        <f>IF(ISBLANK(VLOOKUP(TRIM(D1187),ALL_SOMIFA!$A$1:$V$2737,17,FALSE)),"",IF(ISERROR(VLOOKUP(TRIM(D1187),ALL_SOMIFA!$A$1:$V$2737,17,FALSE))," ",VLOOKUP(TRIM(D1187),ALL_SOMIFA!$A$1:$V$2737,17,FALSE)))</f>
        <v/>
      </c>
      <c r="R1187" t="str">
        <f>IF(ISBLANK(VLOOKUP(TRIM(D1187),ALL_SOMIFA!$A$1:$V$2737,18,FALSE)),"",IF(ISERROR(VLOOKUP(TRIM(D1187),ALL_SOMIFA!$A$1:$V$2737,18,FALSE))," ",VLOOKUP(TRIM(D1187),ALL_SOMIFA!$A$1:$V$2737,18,FALSE)))</f>
        <v/>
      </c>
      <c r="S1187" t="str">
        <f>IF(ISBLANK(VLOOKUP(TRIM(D1187),ALL_SOMIFA!$A$1:$V$2737,19,FALSE)),"",IF(ISERROR(VLOOKUP(TRIM(D1187),ALL_SOMIFA!$A$1:$V$2737,19,FALSE))," ",VLOOKUP(TRIM(D1187),ALL_SOMIFA!$A$1:$V$2737,19,FALSE)))</f>
        <v/>
      </c>
      <c r="T1187" t="str">
        <f>IF(ISBLANK(VLOOKUP(TRIM(D1187),ALL_SOMIFA!$A$1:$V$2737,20,FALSE)),"",IF(ISERROR(VLOOKUP(TRIM(D1187),ALL_SOMIFA!$A$1:$V$2737,20,FALSE))," ",VLOOKUP(TRIM(D1187),ALL_SOMIFA!$A$1:$V$2737,20,FALSE)))</f>
        <v/>
      </c>
      <c r="U1187" t="str">
        <f>IF(ISBLANK(VLOOKUP(TRIM(D1187),ALL_SOMIFA!$A$1:$V$2737,21,FALSE)),"",IF(ISERROR(VLOOKUP(TRIM(D1187),ALL_SOMIFA!$A$1:$V$2737,21,FALSE))," ",VLOOKUP(TRIM(D1187),ALL_SOMIFA!$A$1:$V$2737,21,FALSE)))</f>
        <v/>
      </c>
      <c r="V1187" t="str">
        <f>IF(ISBLANK(VLOOKUP(TRIM(D1187),ALL_SOMIFA!$A$1:$V$2737,22,FALSE)),"",IF(ISERROR(VLOOKUP(TRIM(D1187),ALL_SOMIFA!$A$1:$V$2737,22,FALSE))," ",VLOOKUP(TRIM(D1187),ALL_SOMIFA!$A$1:$V$2737,22,FALSE)))</f>
        <v/>
      </c>
    </row>
    <row r="1188" spans="1:46" s="25" customFormat="1" x14ac:dyDescent="0.35">
      <c r="A1188" s="16"/>
      <c r="B1188" s="16"/>
      <c r="C1188" s="143"/>
      <c r="D1188"/>
      <c r="E1188" s="1"/>
      <c r="F1188" s="8"/>
      <c r="G1188" s="8"/>
      <c r="H1188"/>
      <c r="I1188" t="s">
        <v>4284</v>
      </c>
      <c r="J1188" s="16"/>
      <c r="K1188" s="16"/>
      <c r="L1188" s="16"/>
      <c r="M1188" s="26" t="str">
        <f>IF(ISERROR(VLOOKUP(TRIM(D1188),#REF!,8,FALSE())),"",VLOOKUP(TRIM(D1188),#REF!,8,FALSE()))</f>
        <v/>
      </c>
      <c r="N1188" s="8"/>
      <c r="O1188" s="8"/>
      <c r="P1188" s="16"/>
      <c r="Q1188" s="16" t="str">
        <f>IF(ISERROR(VLOOKUP(TRIM(D1188),#REF!,11,FALSE())),"",VLOOKUP(TRIM(D1188),#REF!,11,FALSE()))</f>
        <v/>
      </c>
      <c r="R1188" s="16" t="str">
        <f>IF(ISERROR(VLOOKUP(TRIM(D1188),#REF!,12,FALSE())),"",VLOOKUP(TRIM(D1188),#REF!,12,FALSE()))</f>
        <v/>
      </c>
      <c r="S1188" s="16" t="str">
        <f>IF(ISERROR(VLOOKUP(TRIM(D1188),#REF!,13,FALSE())),"",VLOOKUP(TRIM(D1188),#REF!,13,FALSE()))</f>
        <v/>
      </c>
      <c r="T1188" s="16" t="str">
        <f>IF(ISERROR(VLOOKUP(TRIM(D1188),#REF!,14,FALSE())),"",VLOOKUP(TRIM(D1188),#REF!,14,FALSE()))</f>
        <v/>
      </c>
      <c r="U1188" s="16" t="str">
        <f>IF(ISERROR(VLOOKUP(TRIM(D1188),#REF!,15,FALSE())),"",VLOOKUP(TRIM(D1188),#REF!,15,FALSE()))</f>
        <v/>
      </c>
      <c r="V1188" s="16" t="str">
        <f>IF(ISERROR(VLOOKUP(TRIM(D1188),#REF!,16,FALSE())),"",VLOOKUP(TRIM(D1188),#REF!,16,FALSE()))</f>
        <v/>
      </c>
      <c r="W1188" s="16"/>
      <c r="X1188" s="8"/>
      <c r="Y1188" s="8"/>
      <c r="Z1188" t="str">
        <f>IF(ISERROR(VLOOKUP(TRIM(D1188),#REF!,20,FALSE())),"",VLOOKUP(TRIM(D1188),#REF!,20,FALSE()))</f>
        <v/>
      </c>
      <c r="AA1188" t="str">
        <f>IF(ISERROR(VLOOKUP(TRIM(D1188),#REF!,21,FALSE())),"",VLOOKUP(TRIM(D1188),#REF!,21,FALSE()))</f>
        <v/>
      </c>
      <c r="AB1188" t="str">
        <f>IF(ISERROR(VLOOKUP(TRIM(D1188),#REF!,22,FALSE())),"",VLOOKUP(TRIM(D1188),#REF!,22,FALSE()))</f>
        <v/>
      </c>
      <c r="AC1188" t="str">
        <f>IF(ISERROR(VLOOKUP(TRIM(D1188),#REF!,20,FALSE())),"",VLOOKUP(TRIM(D1188),#REF!,20,FALSE()))</f>
        <v/>
      </c>
      <c r="AD1188" t="str">
        <f>IF(ISERROR(VLOOKUP(TRIM(D1188),#REF!,21,FALSE())),"",VLOOKUP(TRIM(D1188),#REF!,21,FALSE()))</f>
        <v/>
      </c>
      <c r="AE1188" t="str">
        <f>IF(ISERROR(VLOOKUP(TRIM(D1188),#REF!,22,FALSE())),"",VLOOKUP(TRIM(D1188),#REF!,22,FALSE()))</f>
        <v/>
      </c>
      <c r="AF1188" t="str">
        <f>IF(ISERROR(VLOOKUP(TRIM(D1188),#REF!,23,FALSE())),"",VLOOKUP(TRIM(D1188),#REF!,23,FALSE()))</f>
        <v/>
      </c>
      <c r="AG1188" t="str">
        <f>IF(ISERROR(VLOOKUP(TRIM(D1188),#REF!,24,FALSE())),"",VLOOKUP(TRIM(D1188),#REF!,24,FALSE()))</f>
        <v/>
      </c>
      <c r="AH1188" t="str">
        <f>IF(ISERROR(VLOOKUP(TRIM(D1188),#REF!,25,FALSE())),"",VLOOKUP(TRIM(D1188),#REF!,25,FALSE()))</f>
        <v/>
      </c>
      <c r="AI1188"/>
      <c r="AJ1188"/>
      <c r="AK1188"/>
      <c r="AL1188"/>
      <c r="AM1188"/>
      <c r="AN1188"/>
      <c r="AO1188"/>
      <c r="AP1188"/>
      <c r="AQ1188"/>
      <c r="AR1188"/>
      <c r="AS1188" s="8"/>
      <c r="AT1188" s="8"/>
    </row>
    <row r="1189" spans="1:46" s="25" customFormat="1" x14ac:dyDescent="0.35">
      <c r="A1189" s="21" t="s">
        <v>122</v>
      </c>
      <c r="B1189" s="21" t="s">
        <v>109</v>
      </c>
      <c r="C1189" s="143" t="str">
        <f>IF(VLOOKUP(D1189,Table16[[#All],[Player]:[2024 Card Info]],7,FALSE)&lt;&gt;"",VLOOKUP(D1189,Table16[[#All],[Player]:[2024 Card Info]],7,FALSE),"")</f>
        <v>5-6-4</v>
      </c>
      <c r="D1189" s="19" t="s">
        <v>2272</v>
      </c>
      <c r="E1189" s="20">
        <v>34394</v>
      </c>
      <c r="F1189" s="19" t="s">
        <v>256</v>
      </c>
      <c r="G1189" s="19" t="s">
        <v>541</v>
      </c>
      <c r="H1189" s="26" t="s">
        <v>122</v>
      </c>
      <c r="I1189" s="26"/>
      <c r="J1189" s="21" t="s">
        <v>122</v>
      </c>
      <c r="K1189" s="21" t="s">
        <v>109</v>
      </c>
      <c r="L1189" s="21"/>
      <c r="M1189" s="19"/>
      <c r="N1189" s="19" t="s">
        <v>122</v>
      </c>
      <c r="O1189" s="19" t="s">
        <v>325</v>
      </c>
      <c r="P1189" s="19" t="s">
        <v>79</v>
      </c>
      <c r="Q1189" s="19" t="s">
        <v>1578</v>
      </c>
      <c r="R1189" s="19" t="s">
        <v>326</v>
      </c>
      <c r="S1189" s="19"/>
      <c r="T1189" s="19" t="s">
        <v>2273</v>
      </c>
      <c r="U1189" s="19" t="s">
        <v>326</v>
      </c>
      <c r="V1189" s="19">
        <v>0</v>
      </c>
      <c r="W1189" s="19" t="s">
        <v>2274</v>
      </c>
      <c r="X1189" s="19" t="s">
        <v>326</v>
      </c>
      <c r="Y1189" s="19" t="s">
        <v>1754</v>
      </c>
      <c r="Z1189" s="19" t="s">
        <v>2275</v>
      </c>
      <c r="AA1189" s="19" t="s">
        <v>326</v>
      </c>
      <c r="AB1189" s="19" t="s">
        <v>2276</v>
      </c>
      <c r="AC1189" s="19">
        <v>0</v>
      </c>
      <c r="AD1189" s="19">
        <v>0</v>
      </c>
      <c r="AE1189" s="19">
        <v>0</v>
      </c>
      <c r="AF1189" s="19">
        <v>0</v>
      </c>
      <c r="AG1189" s="19">
        <v>0</v>
      </c>
      <c r="AH1189" s="19">
        <v>0</v>
      </c>
      <c r="AI1189" s="19">
        <v>0</v>
      </c>
      <c r="AJ1189" s="19">
        <v>0</v>
      </c>
      <c r="AK1189" s="19">
        <v>0</v>
      </c>
      <c r="AL1189" s="19">
        <v>0</v>
      </c>
      <c r="AM1189" s="19">
        <v>0</v>
      </c>
      <c r="AN1189" s="19">
        <v>0</v>
      </c>
      <c r="AO1189" s="19">
        <v>0</v>
      </c>
      <c r="AP1189" s="19">
        <v>0</v>
      </c>
      <c r="AQ1189" s="19">
        <v>0</v>
      </c>
      <c r="AR1189" s="19">
        <v>0</v>
      </c>
      <c r="AS1189" s="19">
        <v>0</v>
      </c>
      <c r="AT1189" s="19">
        <v>0</v>
      </c>
    </row>
    <row r="1190" spans="1:46" s="19" customFormat="1" x14ac:dyDescent="0.35">
      <c r="A1190" s="19" t="s">
        <v>3532</v>
      </c>
      <c r="B1190" s="26" t="s">
        <v>285</v>
      </c>
      <c r="C1190" s="143" t="str">
        <f>IF(VLOOKUP(D1190,Table16[[#All],[Player]:[2024 Card Info]],7,FALSE)&lt;&gt;"",VLOOKUP(D1190,Table16[[#All],[Player]:[2024 Card Info]],7,FALSE),"")</f>
        <v>4-4-4</v>
      </c>
      <c r="D1190" s="19" t="s">
        <v>2279</v>
      </c>
      <c r="E1190" s="27">
        <v>36243</v>
      </c>
      <c r="F1190" s="28" t="s">
        <v>83</v>
      </c>
      <c r="G1190" s="28" t="s">
        <v>160</v>
      </c>
      <c r="H1190" s="26" t="s">
        <v>569</v>
      </c>
      <c r="I1190" s="26"/>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row>
    <row r="1191" spans="1:46" s="25" customFormat="1" x14ac:dyDescent="0.35">
      <c r="A1191" s="21" t="s">
        <v>3521</v>
      </c>
      <c r="B1191" s="21" t="s">
        <v>325</v>
      </c>
      <c r="C1191" s="143" t="str">
        <f>IF(VLOOKUP(D1191,Table16[[#All],[Player]:[2024 Card Info]],7,FALSE)&lt;&gt;"",VLOOKUP(D1191,Table16[[#All],[Player]:[2024 Card Info]],7,FALSE),"")</f>
        <v>4-3-3</v>
      </c>
      <c r="D1191" s="19" t="s">
        <v>2277</v>
      </c>
      <c r="E1191" s="20">
        <v>35585</v>
      </c>
      <c r="F1191" s="19" t="s">
        <v>757</v>
      </c>
      <c r="G1191" s="19" t="s">
        <v>398</v>
      </c>
      <c r="H1191" s="26" t="s">
        <v>127</v>
      </c>
      <c r="I1191" s="26"/>
      <c r="J1191" s="21" t="s">
        <v>122</v>
      </c>
      <c r="K1191" s="21" t="s">
        <v>78</v>
      </c>
      <c r="L1191" s="21"/>
      <c r="M1191" s="19"/>
      <c r="N1191" s="19" t="s">
        <v>127</v>
      </c>
      <c r="O1191" s="19" t="s">
        <v>193</v>
      </c>
      <c r="P1191" s="19" t="s">
        <v>79</v>
      </c>
      <c r="Q1191" s="19" t="s">
        <v>122</v>
      </c>
      <c r="R1191" s="19" t="s">
        <v>195</v>
      </c>
      <c r="S1191" s="19"/>
      <c r="T1191" s="19"/>
      <c r="U1191" s="19"/>
      <c r="V1191" s="19"/>
      <c r="W1191" s="19"/>
      <c r="X1191" s="19"/>
      <c r="Y1191" s="19"/>
      <c r="Z1191" s="19"/>
      <c r="AA1191" s="19"/>
      <c r="AB1191" s="19"/>
      <c r="AC1191" s="19"/>
      <c r="AD1191" s="19"/>
      <c r="AE1191" s="19"/>
      <c r="AF1191" s="19"/>
      <c r="AG1191" s="19"/>
      <c r="AH1191" s="19"/>
      <c r="AI1191" s="19"/>
      <c r="AJ1191" s="19"/>
      <c r="AK1191" s="19"/>
      <c r="AL1191" s="19"/>
      <c r="AM1191" s="19"/>
      <c r="AN1191" s="19"/>
      <c r="AO1191" s="19"/>
      <c r="AP1191" s="19"/>
      <c r="AQ1191" s="19"/>
      <c r="AR1191" s="19"/>
      <c r="AS1191" s="19"/>
      <c r="AT1191" s="19"/>
    </row>
    <row r="1192" spans="1:46" s="19" customFormat="1" x14ac:dyDescent="0.35">
      <c r="A1192" s="21" t="s">
        <v>3521</v>
      </c>
      <c r="B1192" s="21" t="s">
        <v>81</v>
      </c>
      <c r="C1192" s="143" t="str">
        <f>IF(VLOOKUP(D1192,Table16[[#All],[Player]:[2024 Card Info]],7,FALSE)&lt;&gt;"",VLOOKUP(D1192,Table16[[#All],[Player]:[2024 Card Info]],7,FALSE),"")</f>
        <v>4-3-3</v>
      </c>
      <c r="D1192" s="19" t="s">
        <v>2278</v>
      </c>
      <c r="E1192" s="20">
        <v>34788</v>
      </c>
      <c r="F1192" s="19" t="s">
        <v>249</v>
      </c>
      <c r="G1192" s="19" t="s">
        <v>1375</v>
      </c>
      <c r="H1192" s="26" t="s">
        <v>132</v>
      </c>
      <c r="I1192" s="26"/>
      <c r="J1192" s="21" t="s">
        <v>127</v>
      </c>
      <c r="K1192" s="21" t="s">
        <v>96</v>
      </c>
      <c r="L1192" s="21"/>
      <c r="N1192" s="19" t="s">
        <v>132</v>
      </c>
      <c r="O1192" s="19" t="s">
        <v>471</v>
      </c>
      <c r="P1192" s="19" t="s">
        <v>79</v>
      </c>
      <c r="Q1192" s="19" t="s">
        <v>122</v>
      </c>
      <c r="R1192" s="19" t="s">
        <v>275</v>
      </c>
      <c r="T1192" s="19" t="s">
        <v>122</v>
      </c>
      <c r="U1192" s="19" t="s">
        <v>131</v>
      </c>
      <c r="V1192" s="19">
        <v>0</v>
      </c>
      <c r="W1192" s="19" t="s">
        <v>122</v>
      </c>
      <c r="X1192" s="19" t="s">
        <v>131</v>
      </c>
      <c r="Y1192" s="19">
        <v>0</v>
      </c>
      <c r="AC1192" s="19">
        <v>0</v>
      </c>
      <c r="AD1192" s="19">
        <v>0</v>
      </c>
      <c r="AE1192" s="19">
        <v>0</v>
      </c>
      <c r="AF1192" s="19">
        <v>0</v>
      </c>
      <c r="AG1192" s="19">
        <v>0</v>
      </c>
      <c r="AH1192" s="19">
        <v>0</v>
      </c>
      <c r="AI1192" s="19">
        <v>0</v>
      </c>
      <c r="AJ1192" s="19">
        <v>0</v>
      </c>
      <c r="AK1192" s="19">
        <v>0</v>
      </c>
      <c r="AL1192" s="19">
        <v>0</v>
      </c>
      <c r="AM1192" s="19">
        <v>0</v>
      </c>
      <c r="AN1192" s="19">
        <v>0</v>
      </c>
      <c r="AO1192" s="19">
        <v>0</v>
      </c>
      <c r="AP1192" s="19">
        <v>0</v>
      </c>
      <c r="AQ1192" s="19">
        <v>0</v>
      </c>
      <c r="AR1192" s="19">
        <v>0</v>
      </c>
      <c r="AS1192" s="19">
        <v>0</v>
      </c>
      <c r="AT1192" s="19">
        <v>0</v>
      </c>
    </row>
    <row r="1193" spans="1:46" s="25" customFormat="1" x14ac:dyDescent="0.35">
      <c r="A1193" s="19" t="s">
        <v>3521</v>
      </c>
      <c r="B1193" s="26" t="s">
        <v>1315</v>
      </c>
      <c r="C1193" s="144" t="str">
        <f>IF(VLOOKUP(D1193,Table16[[#All],[Player]:[2024 Card Info]],7,FALSE)&lt;&gt;"",VLOOKUP(D1193,Table16[[#All],[Player]:[2024 Card Info]],7,FALSE),"")</f>
        <v>4-3-3</v>
      </c>
      <c r="D1193" s="19" t="s">
        <v>2282</v>
      </c>
      <c r="E1193" s="27">
        <v>36011</v>
      </c>
      <c r="F1193" s="28" t="s">
        <v>391</v>
      </c>
      <c r="G1193" s="28" t="s">
        <v>230</v>
      </c>
      <c r="H1193" s="26" t="s">
        <v>132</v>
      </c>
      <c r="I1193" s="26"/>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row>
    <row r="1194" spans="1:46" x14ac:dyDescent="0.35">
      <c r="A1194" t="s">
        <v>3521</v>
      </c>
      <c r="B1194" t="s">
        <v>3524</v>
      </c>
      <c r="C1194" s="144" t="str">
        <f>IF(VLOOKUP(D1194,Table16[[#All],[Player]:[2024 Card Info]],7,FALSE)&lt;&gt;"",VLOOKUP(D1194,Table16[[#All],[Player]:[2024 Card Info]],7,FALSE),"")</f>
        <v>4-3-3</v>
      </c>
      <c r="D1194" t="s">
        <v>3911</v>
      </c>
      <c r="E1194" s="40">
        <v>36032</v>
      </c>
      <c r="F1194" t="s">
        <v>965</v>
      </c>
      <c r="G1194" s="19" t="s">
        <v>5377</v>
      </c>
      <c r="H1194" t="str">
        <f>IF(ISBLANK(VLOOKUP(TRIM(D1194),ALL_SOMIFA!$A$1:$V$2737,8,FALSE)),"",IF(ISERROR(VLOOKUP(TRIM(D1194),ALL_SOMIFA!$A$1:$V$2737,8,FALSE))," ",VLOOKUP(TRIM(D1194),ALL_SOMIFA!$A$1:$V$2737,8,FALSE)))</f>
        <v/>
      </c>
      <c r="I1194" t="str">
        <f>IF(ISBLANK(VLOOKUP(TRIM(D1194),ALL_SOMIFA!$A$1:$V$2737,9,FALSE)),"",IF(ISERROR(VLOOKUP(TRIM(D1194),ALL_SOMIFA!$A$1:$V$2737,9,FALSE))," ",VLOOKUP(TRIM(D1194),ALL_SOMIFA!$A$1:$V$2737,9,FALSE)))</f>
        <v/>
      </c>
      <c r="J1194" t="str">
        <f>IF(ISBLANK(VLOOKUP(TRIM(D1194),ALL_SOMIFA!$A$1:$V$2737,10,FALSE)),"",IF(ISERROR(VLOOKUP(TRIM(D1194),ALL_SOMIFA!$A$1:$V$2737,10,FALSE))," ",VLOOKUP(TRIM(D1194),ALL_SOMIFA!$A$1:$V$2737,10,FALSE)))</f>
        <v/>
      </c>
      <c r="K1194" t="str">
        <f>IF(ISBLANK(VLOOKUP(TRIM(D1194),ALL_SOMIFA!$A$1:$V$2737,11,FALSE)),"",IF(ISERROR(VLOOKUP(TRIM(D1194),ALL_SOMIFA!$A$1:$V$2737,11,FALSE))," ",VLOOKUP(TRIM(D1194),ALL_SOMIFA!$A$1:$V$2737,11,FALSE)))</f>
        <v/>
      </c>
      <c r="L1194" t="str">
        <f>IF(ISBLANK(VLOOKUP(TRIM(D1194),ALL_SOMIFA!$A$1:$V$2737,12,FALSE)),"",IF(ISERROR(VLOOKUP(TRIM(D1194),ALL_SOMIFA!$A$1:$V$2737,12,FALSE))," ",VLOOKUP(TRIM(D1194),ALL_SOMIFA!$A$1:$V$2737,12,FALSE)))</f>
        <v/>
      </c>
      <c r="M1194" t="str">
        <f>IF(ISBLANK(VLOOKUP(TRIM(D1194),ALL_SOMIFA!$A$1:$V$2737,13,FALSE)),"",IF(ISERROR(VLOOKUP(TRIM(D1194),ALL_SOMIFA!$A$1:$V$2737,13,FALSE))," ",VLOOKUP(TRIM(D1194),ALL_SOMIFA!$A$1:$V$2737,13,FALSE)))</f>
        <v/>
      </c>
      <c r="N1194" t="str">
        <f>IF(ISBLANK(VLOOKUP(TRIM(D1194),ALL_SOMIFA!$A$1:$V$2737,14,FALSE)),"",IF(ISERROR(VLOOKUP(TRIM(D1194),ALL_SOMIFA!$A$1:$V$2737,14,FALSE))," ",VLOOKUP(TRIM(D1194),ALL_SOMIFA!$A$1:$V$2737,14,FALSE)))</f>
        <v>WR</v>
      </c>
      <c r="O1194" t="str">
        <f>IF(ISBLANK(VLOOKUP(TRIM(D1194),ALL_SOMIFA!$A$1:$V$2737,15,FALSE)),"",IF(ISERROR(VLOOKUP(TRIM(D1194),ALL_SOMIFA!$A$1:$V$2737,15,FALSE))," ",VLOOKUP(TRIM(D1194),ALL_SOMIFA!$A$1:$V$2737,15,FALSE)))</f>
        <v>TB</v>
      </c>
      <c r="P1194" t="str">
        <f>IF(ISBLANK(VLOOKUP(TRIM(D1194),ALL_SOMIFA!$A$1:$V$2737,16,FALSE)),"",IF(ISERROR(VLOOKUP(TRIM(D1194),ALL_SOMIFA!$A$1:$V$2737,16,FALSE))," ",VLOOKUP(TRIM(D1194),ALL_SOMIFA!$A$1:$V$2737,16,FALSE)))</f>
        <v/>
      </c>
      <c r="Q1194" t="str">
        <f>IF(ISBLANK(VLOOKUP(TRIM(D1194),ALL_SOMIFA!$A$1:$V$2737,17,FALSE)),"",IF(ISERROR(VLOOKUP(TRIM(D1194),ALL_SOMIFA!$A$1:$V$2737,17,FALSE))," ",VLOOKUP(TRIM(D1194),ALL_SOMIFA!$A$1:$V$2737,17,FALSE)))</f>
        <v>WR</v>
      </c>
      <c r="R1194" t="str">
        <f>IF(ISBLANK(VLOOKUP(TRIM(D1194),ALL_SOMIFA!$A$1:$V$2737,18,FALSE)),"",IF(ISERROR(VLOOKUP(TRIM(D1194),ALL_SOMIFA!$A$1:$V$2737,18,FALSE))," ",VLOOKUP(TRIM(D1194),ALL_SOMIFA!$A$1:$V$2737,18,FALSE)))</f>
        <v>TB</v>
      </c>
      <c r="S1194" t="str">
        <f>IF(ISBLANK(VLOOKUP(TRIM(D1194),ALL_SOMIFA!$A$1:$V$2737,19,FALSE)),"",IF(ISERROR(VLOOKUP(TRIM(D1194),ALL_SOMIFA!$A$1:$V$2737,19,FALSE))," ",VLOOKUP(TRIM(D1194),ALL_SOMIFA!$A$1:$V$2737,19,FALSE)))</f>
        <v/>
      </c>
      <c r="T1194" t="str">
        <f>IF(ISBLANK(VLOOKUP(TRIM(D1194),ALL_SOMIFA!$A$1:$V$2737,20,FALSE)),"",IF(ISERROR(VLOOKUP(TRIM(D1194),ALL_SOMIFA!$A$1:$V$2737,20,FALSE))," ",VLOOKUP(TRIM(D1194),ALL_SOMIFA!$A$1:$V$2737,20,FALSE)))</f>
        <v/>
      </c>
      <c r="U1194" t="str">
        <f>IF(ISBLANK(VLOOKUP(TRIM(D1194),ALL_SOMIFA!$A$1:$V$2737,21,FALSE)),"",IF(ISERROR(VLOOKUP(TRIM(D1194),ALL_SOMIFA!$A$1:$V$2737,21,FALSE))," ",VLOOKUP(TRIM(D1194),ALL_SOMIFA!$A$1:$V$2737,21,FALSE)))</f>
        <v/>
      </c>
      <c r="V1194" t="str">
        <f>IF(ISBLANK(VLOOKUP(TRIM(D1194),ALL_SOMIFA!$A$1:$V$2737,22,FALSE)),"",IF(ISERROR(VLOOKUP(TRIM(D1194),ALL_SOMIFA!$A$1:$V$2737,22,FALSE))," ",VLOOKUP(TRIM(D1194),ALL_SOMIFA!$A$1:$V$2737,22,FALSE)))</f>
        <v/>
      </c>
    </row>
    <row r="1195" spans="1:46" x14ac:dyDescent="0.35">
      <c r="A1195" t="s">
        <v>3521</v>
      </c>
      <c r="B1195" t="s">
        <v>308</v>
      </c>
      <c r="C1195" s="144" t="str">
        <f>IF(VLOOKUP(D1195,Table16[[#All],[Player]:[2024 Card Info]],7,FALSE)&lt;&gt;"",VLOOKUP(D1195,Table16[[#All],[Player]:[2024 Card Info]],7,FALSE),"")</f>
        <v>4-3-3</v>
      </c>
      <c r="D1195" t="s">
        <v>3905</v>
      </c>
      <c r="E1195" s="40">
        <v>36588</v>
      </c>
      <c r="F1195" t="s">
        <v>391</v>
      </c>
      <c r="H1195" t="str">
        <f>IF(ISBLANK(VLOOKUP(TRIM(D1195),ALL_SOMIFA!$A$1:$V$2737,8,FALSE)),"",IF(ISERROR(VLOOKUP(TRIM(D1195),ALL_SOMIFA!$A$1:$V$2737,8,FALSE))," ",VLOOKUP(TRIM(D1195),ALL_SOMIFA!$A$1:$V$2737,8,FALSE)))</f>
        <v/>
      </c>
      <c r="I1195" t="str">
        <f>IF(ISBLANK(VLOOKUP(TRIM(D1195),ALL_SOMIFA!$A$1:$V$2737,9,FALSE)),"",IF(ISERROR(VLOOKUP(TRIM(D1195),ALL_SOMIFA!$A$1:$V$2737,9,FALSE))," ",VLOOKUP(TRIM(D1195),ALL_SOMIFA!$A$1:$V$2737,9,FALSE)))</f>
        <v/>
      </c>
      <c r="J1195" t="str">
        <f>IF(ISBLANK(VLOOKUP(TRIM(D1195),ALL_SOMIFA!$A$1:$V$2737,10,FALSE)),"",IF(ISERROR(VLOOKUP(TRIM(D1195),ALL_SOMIFA!$A$1:$V$2737,10,FALSE))," ",VLOOKUP(TRIM(D1195),ALL_SOMIFA!$A$1:$V$2737,10,FALSE)))</f>
        <v/>
      </c>
      <c r="K1195" t="str">
        <f>IF(ISBLANK(VLOOKUP(TRIM(D1195),ALL_SOMIFA!$A$1:$V$2737,11,FALSE)),"",IF(ISERROR(VLOOKUP(TRIM(D1195),ALL_SOMIFA!$A$1:$V$2737,11,FALSE))," ",VLOOKUP(TRIM(D1195),ALL_SOMIFA!$A$1:$V$2737,11,FALSE)))</f>
        <v/>
      </c>
      <c r="L1195" t="str">
        <f>IF(ISBLANK(VLOOKUP(TRIM(D1195),ALL_SOMIFA!$A$1:$V$2737,12,FALSE)),"",IF(ISERROR(VLOOKUP(TRIM(D1195),ALL_SOMIFA!$A$1:$V$2737,12,FALSE))," ",VLOOKUP(TRIM(D1195),ALL_SOMIFA!$A$1:$V$2737,12,FALSE)))</f>
        <v/>
      </c>
      <c r="M1195" t="str">
        <f>IF(ISBLANK(VLOOKUP(TRIM(D1195),ALL_SOMIFA!$A$1:$V$2737,13,FALSE)),"",IF(ISERROR(VLOOKUP(TRIM(D1195),ALL_SOMIFA!$A$1:$V$2737,13,FALSE))," ",VLOOKUP(TRIM(D1195),ALL_SOMIFA!$A$1:$V$2737,13,FALSE)))</f>
        <v/>
      </c>
      <c r="N1195" t="str">
        <f>IF(ISBLANK(VLOOKUP(TRIM(D1195),ALL_SOMIFA!$A$1:$V$2737,14,FALSE)),"",IF(ISERROR(VLOOKUP(TRIM(D1195),ALL_SOMIFA!$A$1:$V$2737,14,FALSE))," ",VLOOKUP(TRIM(D1195),ALL_SOMIFA!$A$1:$V$2737,14,FALSE)))</f>
        <v/>
      </c>
      <c r="O1195" t="str">
        <f>IF(ISBLANK(VLOOKUP(TRIM(D1195),ALL_SOMIFA!$A$1:$V$2737,15,FALSE)),"",IF(ISERROR(VLOOKUP(TRIM(D1195),ALL_SOMIFA!$A$1:$V$2737,15,FALSE))," ",VLOOKUP(TRIM(D1195),ALL_SOMIFA!$A$1:$V$2737,15,FALSE)))</f>
        <v/>
      </c>
      <c r="P1195" t="str">
        <f>IF(ISBLANK(VLOOKUP(TRIM(D1195),ALL_SOMIFA!$A$1:$V$2737,16,FALSE)),"",IF(ISERROR(VLOOKUP(TRIM(D1195),ALL_SOMIFA!$A$1:$V$2737,16,FALSE))," ",VLOOKUP(TRIM(D1195),ALL_SOMIFA!$A$1:$V$2737,16,FALSE)))</f>
        <v/>
      </c>
      <c r="Q1195" t="str">
        <f>IF(ISBLANK(VLOOKUP(TRIM(D1195),ALL_SOMIFA!$A$1:$V$2737,17,FALSE)),"",IF(ISERROR(VLOOKUP(TRIM(D1195),ALL_SOMIFA!$A$1:$V$2737,17,FALSE))," ",VLOOKUP(TRIM(D1195),ALL_SOMIFA!$A$1:$V$2737,17,FALSE)))</f>
        <v/>
      </c>
      <c r="R1195" t="str">
        <f>IF(ISBLANK(VLOOKUP(TRIM(D1195),ALL_SOMIFA!$A$1:$V$2737,18,FALSE)),"",IF(ISERROR(VLOOKUP(TRIM(D1195),ALL_SOMIFA!$A$1:$V$2737,18,FALSE))," ",VLOOKUP(TRIM(D1195),ALL_SOMIFA!$A$1:$V$2737,18,FALSE)))</f>
        <v/>
      </c>
      <c r="S1195" t="str">
        <f>IF(ISBLANK(VLOOKUP(TRIM(D1195),ALL_SOMIFA!$A$1:$V$2737,19,FALSE)),"",IF(ISERROR(VLOOKUP(TRIM(D1195),ALL_SOMIFA!$A$1:$V$2737,19,FALSE))," ",VLOOKUP(TRIM(D1195),ALL_SOMIFA!$A$1:$V$2737,19,FALSE)))</f>
        <v/>
      </c>
      <c r="T1195" t="str">
        <f>IF(ISBLANK(VLOOKUP(TRIM(D1195),ALL_SOMIFA!$A$1:$V$2737,20,FALSE)),"",IF(ISERROR(VLOOKUP(TRIM(D1195),ALL_SOMIFA!$A$1:$V$2737,20,FALSE))," ",VLOOKUP(TRIM(D1195),ALL_SOMIFA!$A$1:$V$2737,20,FALSE)))</f>
        <v/>
      </c>
      <c r="U1195" t="str">
        <f>IF(ISBLANK(VLOOKUP(TRIM(D1195),ALL_SOMIFA!$A$1:$V$2737,21,FALSE)),"",IF(ISERROR(VLOOKUP(TRIM(D1195),ALL_SOMIFA!$A$1:$V$2737,21,FALSE))," ",VLOOKUP(TRIM(D1195),ALL_SOMIFA!$A$1:$V$2737,21,FALSE)))</f>
        <v/>
      </c>
      <c r="V1195" t="str">
        <f>IF(ISBLANK(VLOOKUP(TRIM(D1195),ALL_SOMIFA!$A$1:$V$2737,22,FALSE)),"",IF(ISERROR(VLOOKUP(TRIM(D1195),ALL_SOMIFA!$A$1:$V$2737,22,FALSE))," ",VLOOKUP(TRIM(D1195),ALL_SOMIFA!$A$1:$V$2737,22,FALSE)))</f>
        <v/>
      </c>
    </row>
    <row r="1196" spans="1:46" ht="13.15" x14ac:dyDescent="0.4">
      <c r="A1196" s="42"/>
      <c r="B1196" s="19"/>
      <c r="C1196" s="143"/>
      <c r="D1196" s="19"/>
      <c r="E1196" s="39"/>
      <c r="F1196" s="19"/>
      <c r="G1196" s="19"/>
      <c r="H1196"/>
      <c r="I1196"/>
      <c r="J1196" s="42"/>
      <c r="K1196" s="19"/>
      <c r="L1196" s="19"/>
      <c r="M1196" s="19"/>
      <c r="N1196" s="19"/>
      <c r="O1196" s="19"/>
      <c r="P1196" s="19"/>
      <c r="Q1196" s="19"/>
      <c r="R1196" s="19"/>
      <c r="S1196" s="19"/>
      <c r="T1196" s="19"/>
      <c r="U1196" s="19"/>
      <c r="V1196" s="19"/>
      <c r="W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c r="AT1196" s="19"/>
    </row>
    <row r="1197" spans="1:46" s="25" customFormat="1" x14ac:dyDescent="0.35">
      <c r="A1197" s="21" t="s">
        <v>153</v>
      </c>
      <c r="B1197" s="21" t="s">
        <v>193</v>
      </c>
      <c r="C1197" s="143" t="str">
        <f>IF(VLOOKUP(D1197,Table16[[#All],[Player]:[2024 Card Info]],7,FALSE)&lt;&gt;"",VLOOKUP(D1197,Table16[[#All],[Player]:[2024 Card Info]],7,FALSE),"")</f>
        <v>0 5-5-3</v>
      </c>
      <c r="D1197" s="19" t="s">
        <v>2283</v>
      </c>
      <c r="E1197" s="20">
        <v>35314</v>
      </c>
      <c r="F1197" s="19" t="s">
        <v>140</v>
      </c>
      <c r="G1197" s="19" t="s">
        <v>1048</v>
      </c>
      <c r="H1197" s="26" t="s">
        <v>153</v>
      </c>
      <c r="I1197" s="26" t="s">
        <v>154</v>
      </c>
      <c r="J1197" s="21" t="s">
        <v>2284</v>
      </c>
      <c r="K1197" s="21" t="s">
        <v>195</v>
      </c>
      <c r="L1197" s="21" t="s">
        <v>2285</v>
      </c>
      <c r="M1197" s="19" t="s">
        <v>155</v>
      </c>
      <c r="N1197" s="19" t="s">
        <v>1113</v>
      </c>
      <c r="O1197" s="19" t="s">
        <v>193</v>
      </c>
      <c r="P1197" s="19" t="s">
        <v>1114</v>
      </c>
      <c r="Q1197" s="19" t="s">
        <v>153</v>
      </c>
      <c r="R1197" s="19" t="s">
        <v>195</v>
      </c>
      <c r="S1197" s="19" t="s">
        <v>422</v>
      </c>
      <c r="T1197" s="19" t="s">
        <v>156</v>
      </c>
      <c r="U1197" s="19" t="s">
        <v>195</v>
      </c>
      <c r="V1197" s="19" t="s">
        <v>161</v>
      </c>
      <c r="W1197" s="19">
        <v>0</v>
      </c>
      <c r="X1197" s="19">
        <v>0</v>
      </c>
      <c r="Y1197" s="19">
        <v>0</v>
      </c>
      <c r="Z1197" s="19"/>
      <c r="AA1197" s="19"/>
      <c r="AB1197" s="19"/>
      <c r="AC1197" s="19">
        <v>0</v>
      </c>
      <c r="AD1197" s="19">
        <v>0</v>
      </c>
      <c r="AE1197" s="19">
        <v>0</v>
      </c>
      <c r="AF1197" s="19">
        <v>0</v>
      </c>
      <c r="AG1197" s="19">
        <v>0</v>
      </c>
      <c r="AH1197" s="19">
        <v>0</v>
      </c>
      <c r="AI1197" s="19">
        <v>0</v>
      </c>
      <c r="AJ1197" s="19">
        <v>0</v>
      </c>
      <c r="AK1197" s="19">
        <v>0</v>
      </c>
      <c r="AL1197" s="19">
        <v>0</v>
      </c>
      <c r="AM1197" s="19">
        <v>0</v>
      </c>
      <c r="AN1197" s="19">
        <v>0</v>
      </c>
      <c r="AO1197" s="19">
        <v>0</v>
      </c>
      <c r="AP1197" s="19">
        <v>0</v>
      </c>
      <c r="AQ1197" s="19">
        <v>0</v>
      </c>
      <c r="AR1197" s="19">
        <v>0</v>
      </c>
      <c r="AS1197" s="19">
        <v>0</v>
      </c>
      <c r="AT1197" s="19">
        <v>0</v>
      </c>
    </row>
    <row r="1198" spans="1:46" x14ac:dyDescent="0.35">
      <c r="A1198" t="s">
        <v>1113</v>
      </c>
      <c r="B1198" t="s">
        <v>1315</v>
      </c>
      <c r="C1198" s="143" t="str">
        <f>IF(VLOOKUP(D1198,Table16[[#All],[Player]:[2024 Card Info]],7,FALSE)&lt;&gt;"",VLOOKUP(D1198,Table16[[#All],[Player]:[2024 Card Info]],7,FALSE),"")</f>
        <v>4-0 4-3-0</v>
      </c>
      <c r="D1198" t="s">
        <v>3748</v>
      </c>
      <c r="E1198" s="40">
        <v>37379</v>
      </c>
      <c r="F1198" t="s">
        <v>3963</v>
      </c>
      <c r="G1198" s="19" t="s">
        <v>5138</v>
      </c>
      <c r="H1198" t="str">
        <f>IF(ISBLANK(VLOOKUP(TRIM(D1198),ALL_SOMIFA!$A$1:$V$2737,8,FALSE)),"",IF(ISERROR(VLOOKUP(TRIM(D1198),ALL_SOMIFA!$A$1:$V$2737,8,FALSE))," ",VLOOKUP(TRIM(D1198),ALL_SOMIFA!$A$1:$V$2737,8,FALSE)))</f>
        <v/>
      </c>
      <c r="I1198" t="str">
        <f>IF(ISBLANK(VLOOKUP(TRIM(D1198),ALL_SOMIFA!$A$1:$V$2737,9,FALSE)),"",IF(ISERROR(VLOOKUP(TRIM(D1198),ALL_SOMIFA!$A$1:$V$2737,9,FALSE))," ",VLOOKUP(TRIM(D1198),ALL_SOMIFA!$A$1:$V$2737,9,FALSE)))</f>
        <v/>
      </c>
      <c r="J1198" t="str">
        <f>IF(ISBLANK(VLOOKUP(TRIM(D1198),ALL_SOMIFA!$A$1:$V$2737,10,FALSE)),"",IF(ISERROR(VLOOKUP(TRIM(D1198),ALL_SOMIFA!$A$1:$V$2737,10,FALSE))," ",VLOOKUP(TRIM(D1198),ALL_SOMIFA!$A$1:$V$2737,10,FALSE)))</f>
        <v/>
      </c>
      <c r="K1198" t="str">
        <f>IF(ISBLANK(VLOOKUP(TRIM(D1198),ALL_SOMIFA!$A$1:$V$2737,11,FALSE)),"",IF(ISERROR(VLOOKUP(TRIM(D1198),ALL_SOMIFA!$A$1:$V$2737,11,FALSE))," ",VLOOKUP(TRIM(D1198),ALL_SOMIFA!$A$1:$V$2737,11,FALSE)))</f>
        <v/>
      </c>
      <c r="L1198" t="str">
        <f>IF(ISBLANK(VLOOKUP(TRIM(D1198),ALL_SOMIFA!$A$1:$V$2737,12,FALSE)),"",IF(ISERROR(VLOOKUP(TRIM(D1198),ALL_SOMIFA!$A$1:$V$2737,12,FALSE))," ",VLOOKUP(TRIM(D1198),ALL_SOMIFA!$A$1:$V$2737,12,FALSE)))</f>
        <v/>
      </c>
      <c r="M1198" t="str">
        <f>IF(ISBLANK(VLOOKUP(TRIM(D1198),ALL_SOMIFA!$A$1:$V$2737,13,FALSE)),"",IF(ISERROR(VLOOKUP(TRIM(D1198),ALL_SOMIFA!$A$1:$V$2737,13,FALSE))," ",VLOOKUP(TRIM(D1198),ALL_SOMIFA!$A$1:$V$2737,13,FALSE)))</f>
        <v/>
      </c>
      <c r="N1198" t="str">
        <f>IF(ISBLANK(VLOOKUP(TRIM(D1198),ALL_SOMIFA!$A$1:$V$2737,14,FALSE)),"",IF(ISERROR(VLOOKUP(TRIM(D1198),ALL_SOMIFA!$A$1:$V$2737,14,FALSE))," ",VLOOKUP(TRIM(D1198),ALL_SOMIFA!$A$1:$V$2737,14,FALSE)))</f>
        <v/>
      </c>
      <c r="O1198" t="str">
        <f>IF(ISBLANK(VLOOKUP(TRIM(D1198),ALL_SOMIFA!$A$1:$V$2737,15,FALSE)),"",IF(ISERROR(VLOOKUP(TRIM(D1198),ALL_SOMIFA!$A$1:$V$2737,15,FALSE))," ",VLOOKUP(TRIM(D1198),ALL_SOMIFA!$A$1:$V$2737,15,FALSE)))</f>
        <v/>
      </c>
      <c r="P1198" t="str">
        <f>IF(ISBLANK(VLOOKUP(TRIM(D1198),ALL_SOMIFA!$A$1:$V$2737,16,FALSE)),"",IF(ISERROR(VLOOKUP(TRIM(D1198),ALL_SOMIFA!$A$1:$V$2737,16,FALSE))," ",VLOOKUP(TRIM(D1198),ALL_SOMIFA!$A$1:$V$2737,16,FALSE)))</f>
        <v/>
      </c>
      <c r="Q1198" t="str">
        <f>IF(ISBLANK(VLOOKUP(TRIM(D1198),ALL_SOMIFA!$A$1:$V$2737,17,FALSE)),"",IF(ISERROR(VLOOKUP(TRIM(D1198),ALL_SOMIFA!$A$1:$V$2737,17,FALSE))," ",VLOOKUP(TRIM(D1198),ALL_SOMIFA!$A$1:$V$2737,17,FALSE)))</f>
        <v/>
      </c>
      <c r="R1198" t="str">
        <f>IF(ISBLANK(VLOOKUP(TRIM(D1198),ALL_SOMIFA!$A$1:$V$2737,18,FALSE)),"",IF(ISERROR(VLOOKUP(TRIM(D1198),ALL_SOMIFA!$A$1:$V$2737,18,FALSE))," ",VLOOKUP(TRIM(D1198),ALL_SOMIFA!$A$1:$V$2737,18,FALSE)))</f>
        <v/>
      </c>
      <c r="S1198" t="str">
        <f>IF(ISBLANK(VLOOKUP(TRIM(D1198),ALL_SOMIFA!$A$1:$V$2737,19,FALSE)),"",IF(ISERROR(VLOOKUP(TRIM(D1198),ALL_SOMIFA!$A$1:$V$2737,19,FALSE))," ",VLOOKUP(TRIM(D1198),ALL_SOMIFA!$A$1:$V$2737,19,FALSE)))</f>
        <v/>
      </c>
      <c r="T1198" t="str">
        <f>IF(ISBLANK(VLOOKUP(TRIM(D1198),ALL_SOMIFA!$A$1:$V$2737,20,FALSE)),"",IF(ISERROR(VLOOKUP(TRIM(D1198),ALL_SOMIFA!$A$1:$V$2737,20,FALSE))," ",VLOOKUP(TRIM(D1198),ALL_SOMIFA!$A$1:$V$2737,20,FALSE)))</f>
        <v/>
      </c>
      <c r="U1198" t="str">
        <f>IF(ISBLANK(VLOOKUP(TRIM(D1198),ALL_SOMIFA!$A$1:$V$2737,21,FALSE)),"",IF(ISERROR(VLOOKUP(TRIM(D1198),ALL_SOMIFA!$A$1:$V$2737,21,FALSE))," ",VLOOKUP(TRIM(D1198),ALL_SOMIFA!$A$1:$V$2737,21,FALSE)))</f>
        <v/>
      </c>
      <c r="V1198" t="str">
        <f>IF(ISBLANK(VLOOKUP(TRIM(D1198),ALL_SOMIFA!$A$1:$V$2737,22,FALSE)),"",IF(ISERROR(VLOOKUP(TRIM(D1198),ALL_SOMIFA!$A$1:$V$2737,22,FALSE))," ",VLOOKUP(TRIM(D1198),ALL_SOMIFA!$A$1:$V$2737,22,FALSE)))</f>
        <v/>
      </c>
    </row>
    <row r="1199" spans="1:46" s="19" customFormat="1" x14ac:dyDescent="0.35">
      <c r="A1199" s="21" t="s">
        <v>1113</v>
      </c>
      <c r="B1199" s="21" t="s">
        <v>3518</v>
      </c>
      <c r="C1199" s="143" t="str">
        <f>IF(VLOOKUP(D1199,Table16[[#All],[Player]:[2024 Card Info]],7,FALSE)&lt;&gt;"",VLOOKUP(D1199,Table16[[#All],[Player]:[2024 Card Info]],7,FALSE),"")</f>
        <v>0-0  3-3-0</v>
      </c>
      <c r="D1199" s="19" t="s">
        <v>2287</v>
      </c>
      <c r="E1199" s="20">
        <v>35908</v>
      </c>
      <c r="F1199" s="26" t="s">
        <v>108</v>
      </c>
      <c r="G1199" s="30" t="s">
        <v>108</v>
      </c>
      <c r="H1199" s="26" t="s">
        <v>156</v>
      </c>
      <c r="I1199" s="26" t="s">
        <v>1668</v>
      </c>
      <c r="J1199" s="21" t="s">
        <v>147</v>
      </c>
      <c r="K1199" s="21" t="s">
        <v>460</v>
      </c>
      <c r="L1199" s="21" t="s">
        <v>2288</v>
      </c>
      <c r="M1199" s="19" t="s">
        <v>173</v>
      </c>
      <c r="N1199" s="19" t="s">
        <v>147</v>
      </c>
      <c r="O1199" s="19" t="s">
        <v>460</v>
      </c>
      <c r="P1199" s="30" t="s">
        <v>1668</v>
      </c>
      <c r="S1199" s="30"/>
      <c r="V1199" s="30"/>
      <c r="Y1199" s="30"/>
    </row>
    <row r="1200" spans="1:46" s="25" customFormat="1" x14ac:dyDescent="0.35">
      <c r="A1200" s="19"/>
      <c r="B1200" s="19"/>
      <c r="C1200" s="143"/>
      <c r="D1200" s="19"/>
      <c r="E1200" s="39"/>
      <c r="F1200" s="19"/>
      <c r="G1200" s="19"/>
      <c r="H1200"/>
      <c r="I1200" t="s">
        <v>4284</v>
      </c>
      <c r="J1200" s="19"/>
      <c r="K1200" s="19"/>
      <c r="L1200" s="19"/>
      <c r="M1200" s="19"/>
      <c r="N1200" s="19"/>
      <c r="O1200" s="19"/>
      <c r="P1200" s="19"/>
      <c r="Q1200" s="19"/>
      <c r="R1200" s="19"/>
      <c r="S1200" s="19"/>
      <c r="T1200" s="19"/>
      <c r="U1200" s="19"/>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c r="AT1200" s="19"/>
    </row>
    <row r="1201" spans="1:73" s="19" customFormat="1" x14ac:dyDescent="0.35">
      <c r="A1201" s="18" t="s">
        <v>205</v>
      </c>
      <c r="B1201" s="18" t="s">
        <v>3522</v>
      </c>
      <c r="C1201" s="143" t="str">
        <f>IF(VLOOKUP(D1201,Table16[[#All],[Player]:[2024 Card Info]],7,FALSE)&lt;&gt;"",VLOOKUP(D1201,Table16[[#All],[Player]:[2024 Card Info]],7,FALSE),"")</f>
        <v>5-7</v>
      </c>
      <c r="D1201" s="19" t="s">
        <v>2289</v>
      </c>
      <c r="E1201" s="20">
        <v>34548</v>
      </c>
      <c r="F1201" s="19" t="s">
        <v>2290</v>
      </c>
      <c r="G1201" s="19" t="s">
        <v>714</v>
      </c>
      <c r="H1201" s="26" t="s">
        <v>205</v>
      </c>
      <c r="I1201" s="26" t="s">
        <v>207</v>
      </c>
      <c r="J1201" s="18" t="s">
        <v>205</v>
      </c>
      <c r="K1201" s="18" t="s">
        <v>235</v>
      </c>
      <c r="L1201" s="18" t="s">
        <v>207</v>
      </c>
      <c r="N1201" s="19" t="s">
        <v>1371</v>
      </c>
      <c r="O1201" s="19" t="s">
        <v>235</v>
      </c>
      <c r="P1201" s="19" t="s">
        <v>2291</v>
      </c>
      <c r="Q1201" s="19" t="s">
        <v>205</v>
      </c>
      <c r="R1201" s="19" t="s">
        <v>235</v>
      </c>
      <c r="S1201" s="19" t="s">
        <v>440</v>
      </c>
      <c r="T1201" s="19" t="s">
        <v>205</v>
      </c>
      <c r="U1201" s="19" t="s">
        <v>109</v>
      </c>
      <c r="V1201" s="19" t="s">
        <v>430</v>
      </c>
      <c r="W1201" s="19" t="s">
        <v>205</v>
      </c>
      <c r="X1201" s="19" t="s">
        <v>109</v>
      </c>
      <c r="Y1201" s="19" t="s">
        <v>227</v>
      </c>
      <c r="Z1201" s="19" t="s">
        <v>1672</v>
      </c>
      <c r="AA1201" s="19" t="s">
        <v>109</v>
      </c>
      <c r="AB1201" s="19" t="s">
        <v>178</v>
      </c>
      <c r="AC1201" s="19">
        <v>0</v>
      </c>
      <c r="AD1201" s="19">
        <v>0</v>
      </c>
      <c r="AE1201" s="19">
        <v>0</v>
      </c>
      <c r="AF1201" s="19">
        <v>0</v>
      </c>
      <c r="AG1201" s="19">
        <v>0</v>
      </c>
      <c r="AH1201" s="19">
        <v>0</v>
      </c>
      <c r="AI1201" s="19">
        <v>0</v>
      </c>
      <c r="AJ1201" s="19">
        <v>0</v>
      </c>
      <c r="AK1201" s="19">
        <v>0</v>
      </c>
      <c r="AL1201" s="19">
        <v>0</v>
      </c>
      <c r="AM1201" s="19">
        <v>0</v>
      </c>
      <c r="AN1201" s="19">
        <v>0</v>
      </c>
      <c r="AO1201" s="19">
        <v>0</v>
      </c>
      <c r="AP1201" s="19">
        <v>0</v>
      </c>
      <c r="AQ1201" s="19">
        <v>0</v>
      </c>
      <c r="AR1201" s="19">
        <v>0</v>
      </c>
      <c r="AS1201" s="19">
        <v>0</v>
      </c>
      <c r="AT1201" s="19">
        <v>0</v>
      </c>
    </row>
    <row r="1202" spans="1:73" x14ac:dyDescent="0.35">
      <c r="A1202" s="21" t="s">
        <v>192</v>
      </c>
      <c r="B1202" s="21" t="s">
        <v>1315</v>
      </c>
      <c r="C1202" s="143" t="str">
        <f>IF(VLOOKUP(D1202,Table16[[#All],[Player]:[2024 Card Info]],7,FALSE)&lt;&gt;"",VLOOKUP(D1202,Table16[[#All],[Player]:[2024 Card Info]],7,FALSE),"")</f>
        <v>4-5</v>
      </c>
      <c r="D1202" s="19" t="s">
        <v>2295</v>
      </c>
      <c r="E1202" s="20">
        <v>33643</v>
      </c>
      <c r="F1202" s="19" t="s">
        <v>2296</v>
      </c>
      <c r="G1202" s="19" t="s">
        <v>1042</v>
      </c>
      <c r="H1202" s="26" t="s">
        <v>177</v>
      </c>
      <c r="I1202" s="26" t="s">
        <v>201</v>
      </c>
      <c r="J1202" s="21" t="s">
        <v>192</v>
      </c>
      <c r="K1202" s="21" t="s">
        <v>165</v>
      </c>
      <c r="L1202" s="21" t="s">
        <v>178</v>
      </c>
      <c r="M1202" s="19" t="s">
        <v>430</v>
      </c>
      <c r="N1202" s="19" t="s">
        <v>192</v>
      </c>
      <c r="O1202" s="19" t="s">
        <v>318</v>
      </c>
      <c r="P1202" s="19" t="s">
        <v>445</v>
      </c>
      <c r="Q1202" s="19" t="s">
        <v>192</v>
      </c>
      <c r="R1202" s="19" t="s">
        <v>252</v>
      </c>
      <c r="S1202" s="19" t="s">
        <v>254</v>
      </c>
      <c r="T1202" s="19" t="s">
        <v>192</v>
      </c>
      <c r="U1202" s="19" t="s">
        <v>252</v>
      </c>
      <c r="V1202" s="19" t="s">
        <v>201</v>
      </c>
      <c r="W1202" s="19" t="s">
        <v>192</v>
      </c>
      <c r="X1202" s="19" t="s">
        <v>252</v>
      </c>
      <c r="Y1202" s="19" t="s">
        <v>216</v>
      </c>
      <c r="Z1202" s="19" t="s">
        <v>192</v>
      </c>
      <c r="AA1202" s="19" t="s">
        <v>103</v>
      </c>
      <c r="AB1202" s="19" t="s">
        <v>477</v>
      </c>
      <c r="AC1202" s="19" t="s">
        <v>192</v>
      </c>
      <c r="AD1202" s="19" t="s">
        <v>103</v>
      </c>
      <c r="AE1202" s="19" t="s">
        <v>201</v>
      </c>
      <c r="AF1202" s="19" t="s">
        <v>192</v>
      </c>
      <c r="AG1202" s="19" t="s">
        <v>103</v>
      </c>
      <c r="AH1202" s="19" t="s">
        <v>201</v>
      </c>
      <c r="AI1202" s="19">
        <v>0</v>
      </c>
      <c r="AJ1202" s="19">
        <v>0</v>
      </c>
      <c r="AK1202" s="19">
        <v>0</v>
      </c>
      <c r="AL1202" s="19">
        <v>0</v>
      </c>
      <c r="AM1202" s="19">
        <v>0</v>
      </c>
      <c r="AN1202" s="19">
        <v>0</v>
      </c>
      <c r="AO1202" s="19">
        <v>0</v>
      </c>
      <c r="AP1202" s="19">
        <v>0</v>
      </c>
      <c r="AQ1202" s="19">
        <v>0</v>
      </c>
      <c r="AR1202" s="19">
        <v>0</v>
      </c>
      <c r="AS1202" s="19">
        <v>0</v>
      </c>
      <c r="AT1202" s="19">
        <v>0</v>
      </c>
    </row>
    <row r="1203" spans="1:73" s="19" customFormat="1" x14ac:dyDescent="0.35">
      <c r="A1203" s="31" t="s">
        <v>192</v>
      </c>
      <c r="B1203" s="32" t="s">
        <v>3524</v>
      </c>
      <c r="C1203" s="144" t="str">
        <f>IF(VLOOKUP(D1203,Table16[[#All],[Player]:[2024 Card Info]],7,FALSE)&lt;&gt;"",VLOOKUP(D1203,Table16[[#All],[Player]:[2024 Card Info]],7,FALSE),"")</f>
        <v>4-5</v>
      </c>
      <c r="D1203" s="19" t="s">
        <v>2297</v>
      </c>
      <c r="E1203" s="27">
        <v>36449</v>
      </c>
      <c r="F1203" s="28" t="s">
        <v>200</v>
      </c>
      <c r="G1203" s="28" t="s">
        <v>200</v>
      </c>
      <c r="H1203" s="26" t="s">
        <v>205</v>
      </c>
      <c r="I1203" s="26" t="s">
        <v>201</v>
      </c>
      <c r="J1203" s="33"/>
      <c r="K1203" s="33"/>
      <c r="L1203" s="3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row>
    <row r="1204" spans="1:73" x14ac:dyDescent="0.35">
      <c r="A1204" t="s">
        <v>211</v>
      </c>
      <c r="B1204" t="s">
        <v>193</v>
      </c>
      <c r="C1204" s="144" t="str">
        <f>IF(VLOOKUP(D1204,Table16[[#All],[Player]:[2024 Card Info]],7,FALSE)&lt;&gt;"",VLOOKUP(D1204,Table16[[#All],[Player]:[2024 Card Info]],7,FALSE),"")</f>
        <v>4-5</v>
      </c>
      <c r="D1204" t="s">
        <v>3704</v>
      </c>
      <c r="E1204" s="40">
        <v>37410</v>
      </c>
      <c r="F1204" t="s">
        <v>4109</v>
      </c>
      <c r="G1204" s="19" t="s">
        <v>4053</v>
      </c>
      <c r="H1204" t="str">
        <f>IF(ISBLANK(VLOOKUP(TRIM(D1204),ALL_SOMIFA!$A$1:$V$2737,8,FALSE)),"",IF(ISERROR(VLOOKUP(TRIM(D1204),ALL_SOMIFA!$A$1:$V$2737,8,FALSE))," ",VLOOKUP(TRIM(D1204),ALL_SOMIFA!$A$1:$V$2737,8,FALSE)))</f>
        <v/>
      </c>
      <c r="I1204" t="str">
        <f>IF(ISBLANK(VLOOKUP(TRIM(D1204),ALL_SOMIFA!$A$1:$V$2737,9,FALSE)),"",IF(ISERROR(VLOOKUP(TRIM(D1204),ALL_SOMIFA!$A$1:$V$2737,9,FALSE))," ",VLOOKUP(TRIM(D1204),ALL_SOMIFA!$A$1:$V$2737,9,FALSE)))</f>
        <v/>
      </c>
      <c r="J1204" t="str">
        <f>IF(ISBLANK(VLOOKUP(TRIM(D1204),ALL_SOMIFA!$A$1:$V$2737,10,FALSE)),"",IF(ISERROR(VLOOKUP(TRIM(D1204),ALL_SOMIFA!$A$1:$V$2737,10,FALSE))," ",VLOOKUP(TRIM(D1204),ALL_SOMIFA!$A$1:$V$2737,10,FALSE)))</f>
        <v/>
      </c>
      <c r="K1204" t="str">
        <f>IF(ISBLANK(VLOOKUP(TRIM(D1204),ALL_SOMIFA!$A$1:$V$2737,11,FALSE)),"",IF(ISERROR(VLOOKUP(TRIM(D1204),ALL_SOMIFA!$A$1:$V$2737,11,FALSE))," ",VLOOKUP(TRIM(D1204),ALL_SOMIFA!$A$1:$V$2737,11,FALSE)))</f>
        <v/>
      </c>
      <c r="L1204" t="str">
        <f>IF(ISBLANK(VLOOKUP(TRIM(D1204),ALL_SOMIFA!$A$1:$V$2737,12,FALSE)),"",IF(ISERROR(VLOOKUP(TRIM(D1204),ALL_SOMIFA!$A$1:$V$2737,12,FALSE))," ",VLOOKUP(TRIM(D1204),ALL_SOMIFA!$A$1:$V$2737,12,FALSE)))</f>
        <v/>
      </c>
      <c r="M1204" t="str">
        <f>IF(ISBLANK(VLOOKUP(TRIM(D1204),ALL_SOMIFA!$A$1:$V$2737,13,FALSE)),"",IF(ISERROR(VLOOKUP(TRIM(D1204),ALL_SOMIFA!$A$1:$V$2737,13,FALSE))," ",VLOOKUP(TRIM(D1204),ALL_SOMIFA!$A$1:$V$2737,13,FALSE)))</f>
        <v/>
      </c>
      <c r="N1204" t="str">
        <f>IF(ISBLANK(VLOOKUP(TRIM(D1204),ALL_SOMIFA!$A$1:$V$2737,14,FALSE)),"",IF(ISERROR(VLOOKUP(TRIM(D1204),ALL_SOMIFA!$A$1:$V$2737,14,FALSE))," ",VLOOKUP(TRIM(D1204),ALL_SOMIFA!$A$1:$V$2737,14,FALSE)))</f>
        <v/>
      </c>
      <c r="O1204" t="str">
        <f>IF(ISBLANK(VLOOKUP(TRIM(D1204),ALL_SOMIFA!$A$1:$V$2737,15,FALSE)),"",IF(ISERROR(VLOOKUP(TRIM(D1204),ALL_SOMIFA!$A$1:$V$2737,15,FALSE))," ",VLOOKUP(TRIM(D1204),ALL_SOMIFA!$A$1:$V$2737,15,FALSE)))</f>
        <v/>
      </c>
      <c r="P1204" t="str">
        <f>IF(ISBLANK(VLOOKUP(TRIM(D1204),ALL_SOMIFA!$A$1:$V$2737,16,FALSE)),"",IF(ISERROR(VLOOKUP(TRIM(D1204),ALL_SOMIFA!$A$1:$V$2737,16,FALSE))," ",VLOOKUP(TRIM(D1204),ALL_SOMIFA!$A$1:$V$2737,16,FALSE)))</f>
        <v/>
      </c>
      <c r="Q1204" t="str">
        <f>IF(ISBLANK(VLOOKUP(TRIM(D1204),ALL_SOMIFA!$A$1:$V$2737,17,FALSE)),"",IF(ISERROR(VLOOKUP(TRIM(D1204),ALL_SOMIFA!$A$1:$V$2737,17,FALSE))," ",VLOOKUP(TRIM(D1204),ALL_SOMIFA!$A$1:$V$2737,17,FALSE)))</f>
        <v/>
      </c>
      <c r="R1204" t="str">
        <f>IF(ISBLANK(VLOOKUP(TRIM(D1204),ALL_SOMIFA!$A$1:$V$2737,18,FALSE)),"",IF(ISERROR(VLOOKUP(TRIM(D1204),ALL_SOMIFA!$A$1:$V$2737,18,FALSE))," ",VLOOKUP(TRIM(D1204),ALL_SOMIFA!$A$1:$V$2737,18,FALSE)))</f>
        <v/>
      </c>
      <c r="S1204" t="str">
        <f>IF(ISBLANK(VLOOKUP(TRIM(D1204),ALL_SOMIFA!$A$1:$V$2737,19,FALSE)),"",IF(ISERROR(VLOOKUP(TRIM(D1204),ALL_SOMIFA!$A$1:$V$2737,19,FALSE))," ",VLOOKUP(TRIM(D1204),ALL_SOMIFA!$A$1:$V$2737,19,FALSE)))</f>
        <v/>
      </c>
      <c r="T1204" t="str">
        <f>IF(ISBLANK(VLOOKUP(TRIM(D1204),ALL_SOMIFA!$A$1:$V$2737,20,FALSE)),"",IF(ISERROR(VLOOKUP(TRIM(D1204),ALL_SOMIFA!$A$1:$V$2737,20,FALSE))," ",VLOOKUP(TRIM(D1204),ALL_SOMIFA!$A$1:$V$2737,20,FALSE)))</f>
        <v/>
      </c>
      <c r="U1204" t="str">
        <f>IF(ISBLANK(VLOOKUP(TRIM(D1204),ALL_SOMIFA!$A$1:$V$2737,21,FALSE)),"",IF(ISERROR(VLOOKUP(TRIM(D1204),ALL_SOMIFA!$A$1:$V$2737,21,FALSE))," ",VLOOKUP(TRIM(D1204),ALL_SOMIFA!$A$1:$V$2737,21,FALSE)))</f>
        <v/>
      </c>
      <c r="V1204" t="str">
        <f>IF(ISBLANK(VLOOKUP(TRIM(D1204),ALL_SOMIFA!$A$1:$V$2737,22,FALSE)),"",IF(ISERROR(VLOOKUP(TRIM(D1204),ALL_SOMIFA!$A$1:$V$2737,22,FALSE))," ",VLOOKUP(TRIM(D1204),ALL_SOMIFA!$A$1:$V$2737,22,FALSE)))</f>
        <v/>
      </c>
    </row>
    <row r="1205" spans="1:73" x14ac:dyDescent="0.35">
      <c r="A1205" s="21" t="s">
        <v>2406</v>
      </c>
      <c r="B1205" s="21" t="s">
        <v>3527</v>
      </c>
      <c r="C1205" s="143" t="str">
        <f>IF(VLOOKUP(D1205,Table16[[#All],[Player]:[2024 Card Info]],7,FALSE)&lt;&gt;"",VLOOKUP(D1205,Table16[[#All],[Player]:[2024 Card Info]],7,FALSE),"")</f>
        <v>4-4/0-4</v>
      </c>
      <c r="D1205" s="19" t="s">
        <v>2292</v>
      </c>
      <c r="E1205" s="20">
        <v>34916</v>
      </c>
      <c r="F1205" s="19" t="s">
        <v>249</v>
      </c>
      <c r="G1205" s="19" t="s">
        <v>486</v>
      </c>
      <c r="H1205" s="26" t="s">
        <v>192</v>
      </c>
      <c r="I1205" s="26" t="s">
        <v>178</v>
      </c>
      <c r="J1205" s="21" t="s">
        <v>177</v>
      </c>
      <c r="K1205" s="21" t="s">
        <v>460</v>
      </c>
      <c r="L1205" s="21" t="s">
        <v>464</v>
      </c>
      <c r="M1205" s="19" t="s">
        <v>216</v>
      </c>
      <c r="N1205" s="19" t="s">
        <v>177</v>
      </c>
      <c r="O1205" s="19" t="s">
        <v>259</v>
      </c>
      <c r="P1205" s="19" t="s">
        <v>487</v>
      </c>
      <c r="Q1205" s="19" t="s">
        <v>184</v>
      </c>
      <c r="R1205" s="19" t="s">
        <v>259</v>
      </c>
      <c r="S1205" s="19" t="s">
        <v>231</v>
      </c>
      <c r="T1205" s="19" t="s">
        <v>461</v>
      </c>
      <c r="U1205" s="19" t="s">
        <v>259</v>
      </c>
      <c r="V1205" s="19" t="s">
        <v>231</v>
      </c>
      <c r="W1205" s="19" t="s">
        <v>184</v>
      </c>
      <c r="X1205" s="19" t="s">
        <v>259</v>
      </c>
      <c r="Y1205" s="19" t="s">
        <v>231</v>
      </c>
      <c r="Z1205" s="19"/>
      <c r="AA1205" s="19"/>
      <c r="AB1205" s="19"/>
      <c r="AC1205" s="19">
        <v>0</v>
      </c>
      <c r="AD1205" s="19">
        <v>0</v>
      </c>
      <c r="AE1205" s="19">
        <v>0</v>
      </c>
      <c r="AF1205" s="19">
        <v>0</v>
      </c>
      <c r="AG1205" s="19">
        <v>0</v>
      </c>
      <c r="AH1205" s="19">
        <v>0</v>
      </c>
      <c r="AI1205" s="19">
        <v>0</v>
      </c>
      <c r="AJ1205" s="19">
        <v>0</v>
      </c>
      <c r="AK1205" s="19">
        <v>0</v>
      </c>
      <c r="AL1205" s="19">
        <v>0</v>
      </c>
      <c r="AM1205" s="19">
        <v>0</v>
      </c>
      <c r="AN1205" s="19">
        <v>0</v>
      </c>
      <c r="AO1205" s="19">
        <v>0</v>
      </c>
      <c r="AP1205" s="19">
        <v>0</v>
      </c>
      <c r="AQ1205" s="19">
        <v>0</v>
      </c>
      <c r="AR1205" s="19">
        <v>0</v>
      </c>
      <c r="AS1205" s="19">
        <v>0</v>
      </c>
      <c r="AT1205" s="19">
        <v>0</v>
      </c>
    </row>
    <row r="1206" spans="1:73" x14ac:dyDescent="0.35">
      <c r="A1206" t="s">
        <v>461</v>
      </c>
      <c r="B1206" t="s">
        <v>193</v>
      </c>
      <c r="C1206" s="143" t="str">
        <f>IF(VLOOKUP(D1206,Table16[[#All],[Player]:[2024 Card Info]],7,FALSE)&lt;&gt;"",VLOOKUP(D1206,Table16[[#All],[Player]:[2024 Card Info]],7,FALSE),"")</f>
        <v>0-3</v>
      </c>
      <c r="D1206" t="s">
        <v>3726</v>
      </c>
      <c r="E1206" s="40">
        <v>36181</v>
      </c>
      <c r="F1206" t="s">
        <v>134</v>
      </c>
      <c r="G1206" s="19" t="s">
        <v>5136</v>
      </c>
      <c r="H1206" t="str">
        <f>IF(ISBLANK(VLOOKUP(TRIM(D1206),ALL_SOMIFA!$A$1:$V$2737,8,FALSE)),"",IF(ISERROR(VLOOKUP(TRIM(D1206),ALL_SOMIFA!$A$1:$V$2737,8,FALSE))," ",VLOOKUP(TRIM(D1206),ALL_SOMIFA!$A$1:$V$2737,8,FALSE)))</f>
        <v/>
      </c>
      <c r="I1206" t="str">
        <f>IF(ISBLANK(VLOOKUP(TRIM(D1206),ALL_SOMIFA!$A$1:$V$2737,9,FALSE)),"",IF(ISERROR(VLOOKUP(TRIM(D1206),ALL_SOMIFA!$A$1:$V$2737,9,FALSE))," ",VLOOKUP(TRIM(D1206),ALL_SOMIFA!$A$1:$V$2737,9,FALSE)))</f>
        <v/>
      </c>
      <c r="J1206" t="str">
        <f>IF(ISBLANK(VLOOKUP(TRIM(D1206),ALL_SOMIFA!$A$1:$V$2737,10,FALSE)),"",IF(ISERROR(VLOOKUP(TRIM(D1206),ALL_SOMIFA!$A$1:$V$2737,10,FALSE))," ",VLOOKUP(TRIM(D1206),ALL_SOMIFA!$A$1:$V$2737,10,FALSE)))</f>
        <v/>
      </c>
      <c r="K1206" t="str">
        <f>IF(ISBLANK(VLOOKUP(TRIM(D1206),ALL_SOMIFA!$A$1:$V$2737,11,FALSE)),"",IF(ISERROR(VLOOKUP(TRIM(D1206),ALL_SOMIFA!$A$1:$V$2737,11,FALSE))," ",VLOOKUP(TRIM(D1206),ALL_SOMIFA!$A$1:$V$2737,11,FALSE)))</f>
        <v/>
      </c>
      <c r="L1206" t="str">
        <f>IF(ISBLANK(VLOOKUP(TRIM(D1206),ALL_SOMIFA!$A$1:$V$2737,12,FALSE)),"",IF(ISERROR(VLOOKUP(TRIM(D1206),ALL_SOMIFA!$A$1:$V$2737,12,FALSE))," ",VLOOKUP(TRIM(D1206),ALL_SOMIFA!$A$1:$V$2737,12,FALSE)))</f>
        <v/>
      </c>
      <c r="M1206" t="str">
        <f>IF(ISBLANK(VLOOKUP(TRIM(D1206),ALL_SOMIFA!$A$1:$V$2737,13,FALSE)),"",IF(ISERROR(VLOOKUP(TRIM(D1206),ALL_SOMIFA!$A$1:$V$2737,13,FALSE))," ",VLOOKUP(TRIM(D1206),ALL_SOMIFA!$A$1:$V$2737,13,FALSE)))</f>
        <v/>
      </c>
      <c r="N1206" t="str">
        <f>IF(ISBLANK(VLOOKUP(TRIM(D1206),ALL_SOMIFA!$A$1:$V$2737,14,FALSE)),"",IF(ISERROR(VLOOKUP(TRIM(D1206),ALL_SOMIFA!$A$1:$V$2737,14,FALSE))," ",VLOOKUP(TRIM(D1206),ALL_SOMIFA!$A$1:$V$2737,14,FALSE)))</f>
        <v/>
      </c>
      <c r="O1206" t="str">
        <f>IF(ISBLANK(VLOOKUP(TRIM(D1206),ALL_SOMIFA!$A$1:$V$2737,15,FALSE)),"",IF(ISERROR(VLOOKUP(TRIM(D1206),ALL_SOMIFA!$A$1:$V$2737,15,FALSE))," ",VLOOKUP(TRIM(D1206),ALL_SOMIFA!$A$1:$V$2737,15,FALSE)))</f>
        <v/>
      </c>
      <c r="P1206" t="str">
        <f>IF(ISBLANK(VLOOKUP(TRIM(D1206),ALL_SOMIFA!$A$1:$V$2737,16,FALSE)),"",IF(ISERROR(VLOOKUP(TRIM(D1206),ALL_SOMIFA!$A$1:$V$2737,16,FALSE))," ",VLOOKUP(TRIM(D1206),ALL_SOMIFA!$A$1:$V$2737,16,FALSE)))</f>
        <v/>
      </c>
      <c r="Q1206" t="str">
        <f>IF(ISBLANK(VLOOKUP(TRIM(D1206),ALL_SOMIFA!$A$1:$V$2737,17,FALSE)),"",IF(ISERROR(VLOOKUP(TRIM(D1206),ALL_SOMIFA!$A$1:$V$2737,17,FALSE))," ",VLOOKUP(TRIM(D1206),ALL_SOMIFA!$A$1:$V$2737,17,FALSE)))</f>
        <v/>
      </c>
      <c r="R1206" t="str">
        <f>IF(ISBLANK(VLOOKUP(TRIM(D1206),ALL_SOMIFA!$A$1:$V$2737,18,FALSE)),"",IF(ISERROR(VLOOKUP(TRIM(D1206),ALL_SOMIFA!$A$1:$V$2737,18,FALSE))," ",VLOOKUP(TRIM(D1206),ALL_SOMIFA!$A$1:$V$2737,18,FALSE)))</f>
        <v/>
      </c>
      <c r="S1206" t="str">
        <f>IF(ISBLANK(VLOOKUP(TRIM(D1206),ALL_SOMIFA!$A$1:$V$2737,19,FALSE)),"",IF(ISERROR(VLOOKUP(TRIM(D1206),ALL_SOMIFA!$A$1:$V$2737,19,FALSE))," ",VLOOKUP(TRIM(D1206),ALL_SOMIFA!$A$1:$V$2737,19,FALSE)))</f>
        <v/>
      </c>
      <c r="T1206" t="str">
        <f>IF(ISBLANK(VLOOKUP(TRIM(D1206),ALL_SOMIFA!$A$1:$V$2737,20,FALSE)),"",IF(ISERROR(VLOOKUP(TRIM(D1206),ALL_SOMIFA!$A$1:$V$2737,20,FALSE))," ",VLOOKUP(TRIM(D1206),ALL_SOMIFA!$A$1:$V$2737,20,FALSE)))</f>
        <v/>
      </c>
      <c r="U1206" t="str">
        <f>IF(ISBLANK(VLOOKUP(TRIM(D1206),ALL_SOMIFA!$A$1:$V$2737,21,FALSE)),"",IF(ISERROR(VLOOKUP(TRIM(D1206),ALL_SOMIFA!$A$1:$V$2737,21,FALSE))," ",VLOOKUP(TRIM(D1206),ALL_SOMIFA!$A$1:$V$2737,21,FALSE)))</f>
        <v/>
      </c>
      <c r="V1206" t="str">
        <f>IF(ISBLANK(VLOOKUP(TRIM(D1206),ALL_SOMIFA!$A$1:$V$2737,22,FALSE)),"",IF(ISERROR(VLOOKUP(TRIM(D1206),ALL_SOMIFA!$A$1:$V$2737,22,FALSE))," ",VLOOKUP(TRIM(D1206),ALL_SOMIFA!$A$1:$V$2737,22,FALSE)))</f>
        <v/>
      </c>
    </row>
    <row r="1207" spans="1:73" x14ac:dyDescent="0.35">
      <c r="A1207" s="44" t="s">
        <v>220</v>
      </c>
      <c r="B1207" s="44" t="s">
        <v>325</v>
      </c>
      <c r="C1207" s="143" t="str">
        <f>IF(VLOOKUP(D1207,Table16[[#All],[Player]:[2024 Card Info]],7,FALSE)&lt;&gt;"",VLOOKUP(D1207,Table16[[#All],[Player]:[2024 Card Info]],7,FALSE),"")</f>
        <v>0-2</v>
      </c>
      <c r="D1207" s="19" t="s">
        <v>2293</v>
      </c>
      <c r="E1207" s="20">
        <v>34331</v>
      </c>
      <c r="F1207" s="19" t="s">
        <v>2294</v>
      </c>
      <c r="G1207" s="19" t="s">
        <v>601</v>
      </c>
      <c r="H1207" s="26" t="s">
        <v>192</v>
      </c>
      <c r="I1207" s="26" t="s">
        <v>178</v>
      </c>
      <c r="J1207" s="44" t="s">
        <v>205</v>
      </c>
      <c r="K1207" s="44" t="s">
        <v>78</v>
      </c>
      <c r="L1207" s="44" t="s">
        <v>178</v>
      </c>
      <c r="M1207" s="19" t="s">
        <v>181</v>
      </c>
      <c r="N1207" s="19" t="s">
        <v>205</v>
      </c>
      <c r="O1207" s="19" t="s">
        <v>78</v>
      </c>
      <c r="P1207" s="19" t="s">
        <v>429</v>
      </c>
      <c r="Q1207" s="19" t="s">
        <v>434</v>
      </c>
      <c r="R1207" s="19" t="s">
        <v>78</v>
      </c>
      <c r="S1207" s="19" t="s">
        <v>2194</v>
      </c>
      <c r="T1207" s="19" t="s">
        <v>205</v>
      </c>
      <c r="U1207" s="19" t="s">
        <v>78</v>
      </c>
      <c r="V1207" s="19" t="s">
        <v>464</v>
      </c>
      <c r="W1207" s="19" t="s">
        <v>861</v>
      </c>
      <c r="X1207" s="19">
        <v>0</v>
      </c>
      <c r="Y1207" s="19">
        <v>0</v>
      </c>
      <c r="Z1207" s="19" t="s">
        <v>211</v>
      </c>
      <c r="AA1207" s="19" t="s">
        <v>78</v>
      </c>
      <c r="AB1207" s="19" t="s">
        <v>208</v>
      </c>
      <c r="AC1207" s="19">
        <v>0</v>
      </c>
      <c r="AD1207" s="19">
        <v>0</v>
      </c>
      <c r="AE1207" s="19">
        <v>0</v>
      </c>
      <c r="AF1207" s="19">
        <v>0</v>
      </c>
      <c r="AG1207" s="19">
        <v>0</v>
      </c>
      <c r="AH1207" s="19">
        <v>0</v>
      </c>
      <c r="AI1207" s="19">
        <v>0</v>
      </c>
      <c r="AJ1207" s="19">
        <v>0</v>
      </c>
      <c r="AK1207" s="19">
        <v>0</v>
      </c>
      <c r="AL1207" s="19">
        <v>0</v>
      </c>
      <c r="AM1207" s="19">
        <v>0</v>
      </c>
      <c r="AN1207" s="19">
        <v>0</v>
      </c>
      <c r="AO1207" s="19">
        <v>0</v>
      </c>
      <c r="AP1207" s="19">
        <v>0</v>
      </c>
      <c r="AQ1207" s="19">
        <v>0</v>
      </c>
      <c r="AR1207" s="19">
        <v>0</v>
      </c>
      <c r="AS1207" s="19">
        <v>0</v>
      </c>
      <c r="AT1207" s="19">
        <v>0</v>
      </c>
      <c r="AU1207" s="19"/>
      <c r="AV1207" s="19"/>
      <c r="AW1207" s="19"/>
      <c r="AX1207" s="19"/>
      <c r="AY1207" s="19"/>
      <c r="AZ1207" s="19"/>
      <c r="BA1207" s="19"/>
      <c r="BB1207" s="19"/>
      <c r="BC1207" s="19"/>
      <c r="BD1207" s="19"/>
      <c r="BE1207" s="19"/>
      <c r="BF1207" s="19"/>
      <c r="BG1207" s="19"/>
      <c r="BH1207" s="19"/>
      <c r="BI1207" s="19"/>
      <c r="BJ1207" s="19"/>
      <c r="BK1207" s="19"/>
      <c r="BL1207" s="19"/>
      <c r="BM1207" s="19"/>
      <c r="BN1207" s="19"/>
      <c r="BO1207" s="19"/>
      <c r="BP1207" s="19"/>
      <c r="BQ1207" s="19"/>
      <c r="BR1207" s="19"/>
      <c r="BS1207" s="19"/>
      <c r="BT1207" s="19"/>
      <c r="BU1207" s="19"/>
    </row>
    <row r="1208" spans="1:73" x14ac:dyDescent="0.35">
      <c r="A1208" t="s">
        <v>2299</v>
      </c>
      <c r="B1208" t="s">
        <v>3519</v>
      </c>
      <c r="C1208" s="143" t="str">
        <f>IF(VLOOKUP(D1208,Table16[[#All],[Player]:[2024 Card Info]],7,FALSE)&lt;&gt;"",VLOOKUP(D1208,Table16[[#All],[Player]:[2024 Card Info]],7,FALSE),"")</f>
        <v>0-2/0-2</v>
      </c>
      <c r="D1208" t="s">
        <v>3730</v>
      </c>
      <c r="E1208" s="40">
        <v>35876</v>
      </c>
      <c r="F1208" s="111" t="s">
        <v>279</v>
      </c>
      <c r="H1208" t="str">
        <f>IF(ISBLANK(VLOOKUP(TRIM(D1208),ALL_SOMIFA!$A$1:$V$2737,8,FALSE)),"",IF(ISERROR(VLOOKUP(TRIM(D1208),ALL_SOMIFA!$A$1:$V$2737,8,FALSE))," ",VLOOKUP(TRIM(D1208),ALL_SOMIFA!$A$1:$V$2737,8,FALSE)))</f>
        <v xml:space="preserve"> </v>
      </c>
      <c r="I1208" t="str">
        <f>IF(ISBLANK(VLOOKUP(TRIM(D1208),ALL_SOMIFA!$A$1:$V$2737,9,FALSE)),"",IF(ISERROR(VLOOKUP(TRIM(D1208),ALL_SOMIFA!$A$1:$V$2737,9,FALSE))," ",VLOOKUP(TRIM(D1208),ALL_SOMIFA!$A$1:$V$2737,9,FALSE)))</f>
        <v xml:space="preserve"> </v>
      </c>
      <c r="J1208" t="str">
        <f>IF(ISBLANK(VLOOKUP(TRIM(D1208),ALL_SOMIFA!$A$1:$V$2737,10,FALSE)),"",IF(ISERROR(VLOOKUP(TRIM(D1208),ALL_SOMIFA!$A$1:$V$2737,10,FALSE))," ",VLOOKUP(TRIM(D1208),ALL_SOMIFA!$A$1:$V$2737,10,FALSE)))</f>
        <v xml:space="preserve"> </v>
      </c>
      <c r="K1208" t="str">
        <f>IF(ISBLANK(VLOOKUP(TRIM(D1208),ALL_SOMIFA!$A$1:$V$2737,11,FALSE)),"",IF(ISERROR(VLOOKUP(TRIM(D1208),ALL_SOMIFA!$A$1:$V$2737,11,FALSE))," ",VLOOKUP(TRIM(D1208),ALL_SOMIFA!$A$1:$V$2737,11,FALSE)))</f>
        <v xml:space="preserve"> </v>
      </c>
      <c r="L1208" t="str">
        <f>IF(ISBLANK(VLOOKUP(TRIM(D1208),ALL_SOMIFA!$A$1:$V$2737,12,FALSE)),"",IF(ISERROR(VLOOKUP(TRIM(D1208),ALL_SOMIFA!$A$1:$V$2737,12,FALSE))," ",VLOOKUP(TRIM(D1208),ALL_SOMIFA!$A$1:$V$2737,12,FALSE)))</f>
        <v xml:space="preserve"> </v>
      </c>
      <c r="M1208" t="str">
        <f>IF(ISBLANK(VLOOKUP(TRIM(D1208),ALL_SOMIFA!$A$1:$V$2737,13,FALSE)),"",IF(ISERROR(VLOOKUP(TRIM(D1208),ALL_SOMIFA!$A$1:$V$2737,13,FALSE))," ",VLOOKUP(TRIM(D1208),ALL_SOMIFA!$A$1:$V$2737,13,FALSE)))</f>
        <v xml:space="preserve"> </v>
      </c>
      <c r="N1208" t="str">
        <f>IF(ISBLANK(VLOOKUP(TRIM(D1208),ALL_SOMIFA!$A$1:$V$2737,14,FALSE)),"",IF(ISERROR(VLOOKUP(TRIM(D1208),ALL_SOMIFA!$A$1:$V$2737,14,FALSE))," ",VLOOKUP(TRIM(D1208),ALL_SOMIFA!$A$1:$V$2737,14,FALSE)))</f>
        <v xml:space="preserve"> </v>
      </c>
      <c r="O1208" t="str">
        <f>IF(ISBLANK(VLOOKUP(TRIM(D1208),ALL_SOMIFA!$A$1:$V$2737,15,FALSE)),"",IF(ISERROR(VLOOKUP(TRIM(D1208),ALL_SOMIFA!$A$1:$V$2737,15,FALSE))," ",VLOOKUP(TRIM(D1208),ALL_SOMIFA!$A$1:$V$2737,15,FALSE)))</f>
        <v xml:space="preserve"> </v>
      </c>
      <c r="P1208" t="str">
        <f>IF(ISBLANK(VLOOKUP(TRIM(D1208),ALL_SOMIFA!$A$1:$V$2737,16,FALSE)),"",IF(ISERROR(VLOOKUP(TRIM(D1208),ALL_SOMIFA!$A$1:$V$2737,16,FALSE))," ",VLOOKUP(TRIM(D1208),ALL_SOMIFA!$A$1:$V$2737,16,FALSE)))</f>
        <v xml:space="preserve"> </v>
      </c>
      <c r="Q1208" t="str">
        <f>IF(ISBLANK(VLOOKUP(TRIM(D1208),ALL_SOMIFA!$A$1:$V$2737,17,FALSE)),"",IF(ISERROR(VLOOKUP(TRIM(D1208),ALL_SOMIFA!$A$1:$V$2737,17,FALSE))," ",VLOOKUP(TRIM(D1208),ALL_SOMIFA!$A$1:$V$2737,17,FALSE)))</f>
        <v xml:space="preserve"> </v>
      </c>
      <c r="R1208" t="str">
        <f>IF(ISBLANK(VLOOKUP(TRIM(D1208),ALL_SOMIFA!$A$1:$V$2737,18,FALSE)),"",IF(ISERROR(VLOOKUP(TRIM(D1208),ALL_SOMIFA!$A$1:$V$2737,18,FALSE))," ",VLOOKUP(TRIM(D1208),ALL_SOMIFA!$A$1:$V$2737,18,FALSE)))</f>
        <v xml:space="preserve"> </v>
      </c>
      <c r="S1208" t="str">
        <f>IF(ISBLANK(VLOOKUP(TRIM(D1208),ALL_SOMIFA!$A$1:$V$2737,19,FALSE)),"",IF(ISERROR(VLOOKUP(TRIM(D1208),ALL_SOMIFA!$A$1:$V$2737,19,FALSE))," ",VLOOKUP(TRIM(D1208),ALL_SOMIFA!$A$1:$V$2737,19,FALSE)))</f>
        <v xml:space="preserve"> </v>
      </c>
      <c r="T1208" t="str">
        <f>IF(ISBLANK(VLOOKUP(TRIM(D1208),ALL_SOMIFA!$A$1:$V$2737,20,FALSE)),"",IF(ISERROR(VLOOKUP(TRIM(D1208),ALL_SOMIFA!$A$1:$V$2737,20,FALSE))," ",VLOOKUP(TRIM(D1208),ALL_SOMIFA!$A$1:$V$2737,20,FALSE)))</f>
        <v xml:space="preserve"> </v>
      </c>
      <c r="U1208" t="str">
        <f>IF(ISBLANK(VLOOKUP(TRIM(D1208),ALL_SOMIFA!$A$1:$V$2737,21,FALSE)),"",IF(ISERROR(VLOOKUP(TRIM(D1208),ALL_SOMIFA!$A$1:$V$2737,21,FALSE))," ",VLOOKUP(TRIM(D1208),ALL_SOMIFA!$A$1:$V$2737,21,FALSE)))</f>
        <v xml:space="preserve"> </v>
      </c>
      <c r="V1208" t="str">
        <f>IF(ISBLANK(VLOOKUP(TRIM(D1208),ALL_SOMIFA!$A$1:$V$2737,22,FALSE)),"",IF(ISERROR(VLOOKUP(TRIM(D1208),ALL_SOMIFA!$A$1:$V$2737,22,FALSE))," ",VLOOKUP(TRIM(D1208),ALL_SOMIFA!$A$1:$V$2737,22,FALSE)))</f>
        <v xml:space="preserve"> </v>
      </c>
    </row>
    <row r="1209" spans="1:73" x14ac:dyDescent="0.35">
      <c r="A1209" s="21" t="s">
        <v>2406</v>
      </c>
      <c r="B1209" s="21" t="s">
        <v>3520</v>
      </c>
      <c r="C1209" s="143" t="str">
        <f>IF(VLOOKUP(D1209,Table16[[#All],[Player]:[2024 Card Info]],7,FALSE)&lt;&gt;"",VLOOKUP(D1209,Table16[[#All],[Player]:[2024 Card Info]],7,FALSE),"")</f>
        <v>0-0/0-0</v>
      </c>
      <c r="D1209" s="19" t="s">
        <v>2300</v>
      </c>
      <c r="E1209" s="20">
        <v>35311</v>
      </c>
      <c r="F1209" s="19" t="s">
        <v>125</v>
      </c>
      <c r="G1209" s="19" t="s">
        <v>282</v>
      </c>
      <c r="H1209" s="26" t="s">
        <v>220</v>
      </c>
      <c r="I1209" s="26" t="s">
        <v>227</v>
      </c>
      <c r="J1209" s="21" t="s">
        <v>177</v>
      </c>
      <c r="K1209" s="21" t="s">
        <v>109</v>
      </c>
      <c r="L1209" s="21" t="s">
        <v>231</v>
      </c>
      <c r="M1209" s="19" t="s">
        <v>227</v>
      </c>
      <c r="N1209" s="19" t="s">
        <v>984</v>
      </c>
      <c r="O1209" s="19" t="s">
        <v>109</v>
      </c>
      <c r="P1209" s="19" t="s">
        <v>1135</v>
      </c>
      <c r="Q1209" s="19" t="s">
        <v>192</v>
      </c>
      <c r="R1209" s="19" t="s">
        <v>109</v>
      </c>
      <c r="S1209" s="19" t="s">
        <v>186</v>
      </c>
      <c r="T1209" s="19"/>
      <c r="U1209" s="19"/>
      <c r="V1209" s="19"/>
      <c r="W1209" s="19"/>
      <c r="X1209" s="19"/>
      <c r="Y1209" s="19"/>
      <c r="Z1209" s="19"/>
      <c r="AA1209" s="19"/>
      <c r="AB1209" s="19"/>
      <c r="AC1209" s="19"/>
      <c r="AD1209" s="19"/>
      <c r="AE1209" s="19"/>
      <c r="AF1209" s="19"/>
      <c r="AG1209" s="19"/>
      <c r="AH1209" s="19"/>
      <c r="AI1209" s="19"/>
      <c r="AJ1209" s="19"/>
      <c r="AK1209" s="19"/>
      <c r="AL1209" s="19"/>
      <c r="AM1209" s="19"/>
      <c r="AN1209" s="19"/>
      <c r="AO1209" s="19"/>
      <c r="AP1209" s="19"/>
      <c r="AQ1209" s="19"/>
      <c r="AR1209" s="19"/>
      <c r="AS1209" s="19"/>
      <c r="AT1209" s="19"/>
    </row>
    <row r="1210" spans="1:73" x14ac:dyDescent="0.35">
      <c r="A1210" t="s">
        <v>461</v>
      </c>
      <c r="B1210" t="s">
        <v>339</v>
      </c>
      <c r="C1210" s="143" t="str">
        <f>IF(VLOOKUP(D1210,Table16[[#All],[Player]:[2024 Card Info]],7,FALSE)&lt;&gt;"",VLOOKUP(D1210,Table16[[#All],[Player]:[2024 Card Info]],7,FALSE),"")</f>
        <v>0-0</v>
      </c>
      <c r="D1210" t="s">
        <v>3793</v>
      </c>
      <c r="E1210" s="40">
        <v>36624</v>
      </c>
      <c r="F1210" t="s">
        <v>4048</v>
      </c>
      <c r="H1210" t="str">
        <f>IF(ISBLANK(VLOOKUP(TRIM(D1210),ALL_SOMIFA!$A$1:$V$2737,8,FALSE)),"",IF(ISERROR(VLOOKUP(TRIM(D1210),ALL_SOMIFA!$A$1:$V$2737,8,FALSE))," ",VLOOKUP(TRIM(D1210),ALL_SOMIFA!$A$1:$V$2737,8,FALSE)))</f>
        <v/>
      </c>
      <c r="I1210" t="str">
        <f>IF(ISBLANK(VLOOKUP(TRIM(D1210),ALL_SOMIFA!$A$1:$V$2737,9,FALSE)),"",IF(ISERROR(VLOOKUP(TRIM(D1210),ALL_SOMIFA!$A$1:$V$2737,9,FALSE))," ",VLOOKUP(TRIM(D1210),ALL_SOMIFA!$A$1:$V$2737,9,FALSE)))</f>
        <v/>
      </c>
      <c r="J1210" t="str">
        <f>IF(ISBLANK(VLOOKUP(TRIM(D1210),ALL_SOMIFA!$A$1:$V$2737,10,FALSE)),"",IF(ISERROR(VLOOKUP(TRIM(D1210),ALL_SOMIFA!$A$1:$V$2737,10,FALSE))," ",VLOOKUP(TRIM(D1210),ALL_SOMIFA!$A$1:$V$2737,10,FALSE)))</f>
        <v/>
      </c>
      <c r="K1210" t="str">
        <f>IF(ISBLANK(VLOOKUP(TRIM(D1210),ALL_SOMIFA!$A$1:$V$2737,11,FALSE)),"",IF(ISERROR(VLOOKUP(TRIM(D1210),ALL_SOMIFA!$A$1:$V$2737,11,FALSE))," ",VLOOKUP(TRIM(D1210),ALL_SOMIFA!$A$1:$V$2737,11,FALSE)))</f>
        <v/>
      </c>
      <c r="L1210" t="str">
        <f>IF(ISBLANK(VLOOKUP(TRIM(D1210),ALL_SOMIFA!$A$1:$V$2737,12,FALSE)),"",IF(ISERROR(VLOOKUP(TRIM(D1210),ALL_SOMIFA!$A$1:$V$2737,12,FALSE))," ",VLOOKUP(TRIM(D1210),ALL_SOMIFA!$A$1:$V$2737,12,FALSE)))</f>
        <v/>
      </c>
      <c r="M1210" t="str">
        <f>IF(ISBLANK(VLOOKUP(TRIM(D1210),ALL_SOMIFA!$A$1:$V$2737,13,FALSE)),"",IF(ISERROR(VLOOKUP(TRIM(D1210),ALL_SOMIFA!$A$1:$V$2737,13,FALSE))," ",VLOOKUP(TRIM(D1210),ALL_SOMIFA!$A$1:$V$2737,13,FALSE)))</f>
        <v/>
      </c>
      <c r="N1210" t="str">
        <f>IF(ISBLANK(VLOOKUP(TRIM(D1210),ALL_SOMIFA!$A$1:$V$2737,14,FALSE)),"",IF(ISERROR(VLOOKUP(TRIM(D1210),ALL_SOMIFA!$A$1:$V$2737,14,FALSE))," ",VLOOKUP(TRIM(D1210),ALL_SOMIFA!$A$1:$V$2737,14,FALSE)))</f>
        <v/>
      </c>
      <c r="O1210" t="str">
        <f>IF(ISBLANK(VLOOKUP(TRIM(D1210),ALL_SOMIFA!$A$1:$V$2737,15,FALSE)),"",IF(ISERROR(VLOOKUP(TRIM(D1210),ALL_SOMIFA!$A$1:$V$2737,15,FALSE))," ",VLOOKUP(TRIM(D1210),ALL_SOMIFA!$A$1:$V$2737,15,FALSE)))</f>
        <v/>
      </c>
      <c r="P1210" t="str">
        <f>IF(ISBLANK(VLOOKUP(TRIM(D1210),ALL_SOMIFA!$A$1:$V$2737,16,FALSE)),"",IF(ISERROR(VLOOKUP(TRIM(D1210),ALL_SOMIFA!$A$1:$V$2737,16,FALSE))," ",VLOOKUP(TRIM(D1210),ALL_SOMIFA!$A$1:$V$2737,16,FALSE)))</f>
        <v/>
      </c>
      <c r="Q1210" t="str">
        <f>IF(ISBLANK(VLOOKUP(TRIM(D1210),ALL_SOMIFA!$A$1:$V$2737,17,FALSE)),"",IF(ISERROR(VLOOKUP(TRIM(D1210),ALL_SOMIFA!$A$1:$V$2737,17,FALSE))," ",VLOOKUP(TRIM(D1210),ALL_SOMIFA!$A$1:$V$2737,17,FALSE)))</f>
        <v/>
      </c>
      <c r="R1210" t="str">
        <f>IF(ISBLANK(VLOOKUP(TRIM(D1210),ALL_SOMIFA!$A$1:$V$2737,18,FALSE)),"",IF(ISERROR(VLOOKUP(TRIM(D1210),ALL_SOMIFA!$A$1:$V$2737,18,FALSE))," ",VLOOKUP(TRIM(D1210),ALL_SOMIFA!$A$1:$V$2737,18,FALSE)))</f>
        <v/>
      </c>
      <c r="S1210" t="str">
        <f>IF(ISBLANK(VLOOKUP(TRIM(D1210),ALL_SOMIFA!$A$1:$V$2737,19,FALSE)),"",IF(ISERROR(VLOOKUP(TRIM(D1210),ALL_SOMIFA!$A$1:$V$2737,19,FALSE))," ",VLOOKUP(TRIM(D1210),ALL_SOMIFA!$A$1:$V$2737,19,FALSE)))</f>
        <v/>
      </c>
      <c r="T1210" t="str">
        <f>IF(ISBLANK(VLOOKUP(TRIM(D1210),ALL_SOMIFA!$A$1:$V$2737,20,FALSE)),"",IF(ISERROR(VLOOKUP(TRIM(D1210),ALL_SOMIFA!$A$1:$V$2737,20,FALSE))," ",VLOOKUP(TRIM(D1210),ALL_SOMIFA!$A$1:$V$2737,20,FALSE)))</f>
        <v/>
      </c>
      <c r="U1210" t="str">
        <f>IF(ISBLANK(VLOOKUP(TRIM(D1210),ALL_SOMIFA!$A$1:$V$2737,21,FALSE)),"",IF(ISERROR(VLOOKUP(TRIM(D1210),ALL_SOMIFA!$A$1:$V$2737,21,FALSE))," ",VLOOKUP(TRIM(D1210),ALL_SOMIFA!$A$1:$V$2737,21,FALSE)))</f>
        <v/>
      </c>
      <c r="V1210" t="str">
        <f>IF(ISBLANK(VLOOKUP(TRIM(D1210),ALL_SOMIFA!$A$1:$V$2737,22,FALSE)),"",IF(ISERROR(VLOOKUP(TRIM(D1210),ALL_SOMIFA!$A$1:$V$2737,22,FALSE))," ",VLOOKUP(TRIM(D1210),ALL_SOMIFA!$A$1:$V$2737,22,FALSE)))</f>
        <v/>
      </c>
    </row>
    <row r="1211" spans="1:73" s="19" customFormat="1" x14ac:dyDescent="0.35">
      <c r="A1211" s="21"/>
      <c r="B1211" s="21"/>
      <c r="C1211" s="143"/>
      <c r="E1211" s="20"/>
      <c r="H1211"/>
      <c r="I1211"/>
      <c r="J1211" s="21"/>
      <c r="K1211" s="21"/>
      <c r="L1211" s="21"/>
    </row>
    <row r="1212" spans="1:73" x14ac:dyDescent="0.35">
      <c r="A1212" s="21" t="s">
        <v>242</v>
      </c>
      <c r="B1212" s="21" t="s">
        <v>3517</v>
      </c>
      <c r="C1212" s="143" t="str">
        <f>IF(VLOOKUP(D1212,Table16[[#All],[Player]:[2024 Card Info]],7,FALSE)&lt;&gt;"",VLOOKUP(D1212,Table16[[#All],[Player]:[2024 Card Info]],7,FALSE),"")</f>
        <v>6-8</v>
      </c>
      <c r="D1212" s="19" t="s">
        <v>2303</v>
      </c>
      <c r="E1212" s="20">
        <v>35662</v>
      </c>
      <c r="F1212" s="19" t="s">
        <v>125</v>
      </c>
      <c r="G1212" s="19" t="s">
        <v>498</v>
      </c>
      <c r="H1212" s="26" t="s">
        <v>243</v>
      </c>
      <c r="I1212" s="26" t="s">
        <v>761</v>
      </c>
      <c r="J1212" s="21" t="s">
        <v>253</v>
      </c>
      <c r="K1212" s="21" t="s">
        <v>78</v>
      </c>
      <c r="L1212" s="21" t="s">
        <v>761</v>
      </c>
      <c r="M1212" s="19" t="s">
        <v>254</v>
      </c>
      <c r="N1212" s="19" t="s">
        <v>242</v>
      </c>
      <c r="O1212" s="19" t="s">
        <v>78</v>
      </c>
      <c r="P1212" s="19" t="s">
        <v>261</v>
      </c>
      <c r="Q1212" s="19" t="s">
        <v>273</v>
      </c>
      <c r="R1212" s="19" t="s">
        <v>78</v>
      </c>
      <c r="S1212" s="19" t="s">
        <v>231</v>
      </c>
      <c r="T1212" s="19"/>
      <c r="U1212" s="19"/>
      <c r="V1212" s="19"/>
      <c r="W1212" s="19"/>
      <c r="X1212" s="19"/>
      <c r="Y1212" s="19"/>
      <c r="Z1212" s="19"/>
      <c r="AA1212" s="19"/>
      <c r="AB1212" s="19"/>
      <c r="AC1212" s="19"/>
      <c r="AD1212" s="19"/>
      <c r="AE1212" s="19"/>
      <c r="AF1212" s="19"/>
      <c r="AG1212" s="19"/>
      <c r="AH1212" s="19"/>
      <c r="AI1212" s="19"/>
      <c r="AJ1212" s="19"/>
      <c r="AK1212" s="19"/>
      <c r="AL1212" s="19"/>
      <c r="AM1212" s="19"/>
      <c r="AN1212" s="19"/>
      <c r="AO1212" s="19"/>
      <c r="AP1212" s="19"/>
      <c r="AQ1212" s="19"/>
      <c r="AR1212" s="19"/>
      <c r="AS1212" s="19"/>
      <c r="AT1212" s="19"/>
      <c r="AU1212" s="25"/>
      <c r="AV1212" s="25"/>
      <c r="AW1212" s="25"/>
      <c r="AX1212" s="25"/>
      <c r="AY1212" s="25"/>
      <c r="AZ1212" s="25"/>
      <c r="BA1212" s="25"/>
      <c r="BB1212" s="25"/>
      <c r="BC1212" s="25"/>
      <c r="BD1212" s="25"/>
      <c r="BE1212" s="25"/>
      <c r="BF1212" s="25"/>
      <c r="BG1212" s="25"/>
      <c r="BH1212" s="25"/>
      <c r="BI1212" s="25"/>
      <c r="BJ1212" s="25"/>
      <c r="BK1212" s="25"/>
      <c r="BL1212" s="25"/>
      <c r="BM1212" s="25"/>
      <c r="BN1212" s="25"/>
      <c r="BO1212" s="25"/>
      <c r="BP1212" s="25"/>
      <c r="BQ1212" s="25"/>
      <c r="BR1212" s="25"/>
      <c r="BS1212" s="25"/>
      <c r="BT1212" s="25"/>
      <c r="BU1212" s="25"/>
    </row>
    <row r="1213" spans="1:73" s="25" customFormat="1" ht="12.75" customHeight="1" x14ac:dyDescent="0.35">
      <c r="A1213" s="21" t="s">
        <v>3541</v>
      </c>
      <c r="B1213" s="21" t="s">
        <v>3525</v>
      </c>
      <c r="C1213" s="143" t="str">
        <f>IF(VLOOKUP(D1213,Table16[[#All],[Player]:[2024 Card Info]],7,FALSE)&lt;&gt;"",VLOOKUP(D1213,Table16[[#All],[Player]:[2024 Card Info]],7,FALSE),"")</f>
        <v>5/05-12-7*</v>
      </c>
      <c r="D1213" s="19" t="s">
        <v>2306</v>
      </c>
      <c r="E1213" s="20">
        <v>34673</v>
      </c>
      <c r="F1213" s="19" t="s">
        <v>222</v>
      </c>
      <c r="G1213" s="19" t="s">
        <v>406</v>
      </c>
      <c r="H1213" s="26" t="s">
        <v>242</v>
      </c>
      <c r="I1213" s="26" t="s">
        <v>3422</v>
      </c>
      <c r="J1213" s="21" t="s">
        <v>2307</v>
      </c>
      <c r="K1213" s="21" t="s">
        <v>123</v>
      </c>
      <c r="L1213" s="21" t="s">
        <v>2308</v>
      </c>
      <c r="M1213" s="19" t="s">
        <v>2309</v>
      </c>
      <c r="N1213" s="19" t="s">
        <v>253</v>
      </c>
      <c r="O1213" s="19" t="s">
        <v>441</v>
      </c>
      <c r="P1213" s="19" t="s">
        <v>2310</v>
      </c>
      <c r="Q1213" s="19" t="s">
        <v>273</v>
      </c>
      <c r="R1213" s="19" t="s">
        <v>274</v>
      </c>
      <c r="S1213" s="19" t="s">
        <v>201</v>
      </c>
      <c r="T1213" s="19" t="s">
        <v>273</v>
      </c>
      <c r="U1213" s="19" t="s">
        <v>274</v>
      </c>
      <c r="V1213" s="19" t="s">
        <v>231</v>
      </c>
      <c r="W1213" s="19" t="s">
        <v>273</v>
      </c>
      <c r="X1213" s="19" t="s">
        <v>274</v>
      </c>
      <c r="Y1213" s="19" t="s">
        <v>186</v>
      </c>
      <c r="Z1213" s="19"/>
      <c r="AA1213" s="19"/>
      <c r="AB1213" s="19"/>
      <c r="AC1213" s="19">
        <v>0</v>
      </c>
      <c r="AD1213" s="19">
        <v>0</v>
      </c>
      <c r="AE1213" s="19">
        <v>0</v>
      </c>
      <c r="AF1213" s="19">
        <v>0</v>
      </c>
      <c r="AG1213" s="19">
        <v>0</v>
      </c>
      <c r="AH1213" s="19">
        <v>0</v>
      </c>
      <c r="AI1213" s="19">
        <v>0</v>
      </c>
      <c r="AJ1213" s="19">
        <v>0</v>
      </c>
      <c r="AK1213" s="19">
        <v>0</v>
      </c>
      <c r="AL1213" s="19">
        <v>0</v>
      </c>
      <c r="AM1213" s="19">
        <v>0</v>
      </c>
      <c r="AN1213" s="19">
        <v>0</v>
      </c>
      <c r="AO1213" s="19">
        <v>0</v>
      </c>
      <c r="AP1213" s="19">
        <v>0</v>
      </c>
      <c r="AQ1213" s="19">
        <v>0</v>
      </c>
      <c r="AR1213" s="19">
        <v>0</v>
      </c>
      <c r="AS1213" s="19">
        <v>0</v>
      </c>
      <c r="AT1213" s="19">
        <v>0</v>
      </c>
      <c r="AU1213" s="19"/>
      <c r="AV1213" s="19"/>
      <c r="AW1213" s="19"/>
      <c r="AX1213" s="19"/>
      <c r="AY1213" s="19"/>
      <c r="AZ1213" s="19"/>
      <c r="BA1213" s="19"/>
      <c r="BB1213" s="19"/>
      <c r="BC1213" s="19"/>
      <c r="BD1213" s="19"/>
      <c r="BE1213" s="19"/>
      <c r="BF1213" s="19"/>
      <c r="BG1213" s="19"/>
      <c r="BH1213" s="19"/>
      <c r="BI1213" s="19"/>
      <c r="BJ1213" s="19"/>
      <c r="BK1213" s="19"/>
      <c r="BL1213" s="19"/>
      <c r="BM1213" s="19"/>
      <c r="BN1213" s="19"/>
      <c r="BO1213" s="19"/>
      <c r="BP1213" s="19"/>
      <c r="BQ1213" s="19"/>
      <c r="BR1213" s="19"/>
      <c r="BS1213" s="19"/>
      <c r="BT1213" s="19"/>
      <c r="BU1213" s="19"/>
    </row>
    <row r="1214" spans="1:73" ht="12.75" customHeight="1" x14ac:dyDescent="0.35">
      <c r="A1214" s="34" t="s">
        <v>205</v>
      </c>
      <c r="B1214" s="34" t="s">
        <v>308</v>
      </c>
      <c r="C1214" s="143" t="str">
        <f>IF(VLOOKUP(D1214,Table16[[#All],[Player]:[2024 Card Info]],7,FALSE)&lt;&gt;"",VLOOKUP(D1214,Table16[[#All],[Player]:[2024 Card Info]],7,FALSE),"")</f>
        <v>5-2</v>
      </c>
      <c r="D1214" s="19" t="s">
        <v>2507</v>
      </c>
      <c r="E1214" s="20">
        <v>34976</v>
      </c>
      <c r="F1214" s="19" t="s">
        <v>2508</v>
      </c>
      <c r="G1214" s="19" t="s">
        <v>606</v>
      </c>
      <c r="H1214" s="26" t="s">
        <v>242</v>
      </c>
      <c r="I1214" s="26" t="s">
        <v>3385</v>
      </c>
      <c r="J1214" s="34" t="s">
        <v>243</v>
      </c>
      <c r="K1214" s="34" t="s">
        <v>135</v>
      </c>
      <c r="L1214" s="34" t="s">
        <v>254</v>
      </c>
      <c r="M1214" s="19" t="s">
        <v>212</v>
      </c>
      <c r="N1214" s="19" t="s">
        <v>243</v>
      </c>
      <c r="O1214" s="19" t="s">
        <v>308</v>
      </c>
      <c r="P1214" s="19" t="s">
        <v>1121</v>
      </c>
      <c r="Q1214" s="19" t="s">
        <v>243</v>
      </c>
      <c r="R1214" s="19" t="s">
        <v>135</v>
      </c>
      <c r="S1214" s="19" t="s">
        <v>629</v>
      </c>
      <c r="T1214" s="19" t="s">
        <v>243</v>
      </c>
      <c r="U1214" s="19" t="s">
        <v>135</v>
      </c>
      <c r="V1214" s="19" t="s">
        <v>1143</v>
      </c>
      <c r="W1214" s="19" t="s">
        <v>243</v>
      </c>
      <c r="X1214" s="19" t="s">
        <v>135</v>
      </c>
      <c r="Y1214" s="19" t="s">
        <v>440</v>
      </c>
      <c r="Z1214" s="19" t="s">
        <v>250</v>
      </c>
      <c r="AA1214" s="19" t="s">
        <v>135</v>
      </c>
      <c r="AB1214" s="19" t="s">
        <v>168</v>
      </c>
      <c r="AC1214" s="19">
        <v>0</v>
      </c>
      <c r="AD1214" s="19">
        <v>0</v>
      </c>
      <c r="AE1214" s="19">
        <v>0</v>
      </c>
      <c r="AF1214" s="19">
        <v>0</v>
      </c>
      <c r="AG1214" s="19">
        <v>0</v>
      </c>
      <c r="AH1214" s="19">
        <v>0</v>
      </c>
      <c r="AI1214" s="19">
        <v>0</v>
      </c>
      <c r="AJ1214" s="19">
        <v>0</v>
      </c>
      <c r="AK1214" s="19">
        <v>0</v>
      </c>
      <c r="AL1214" s="19">
        <v>0</v>
      </c>
      <c r="AM1214" s="19">
        <v>0</v>
      </c>
      <c r="AN1214" s="19">
        <v>0</v>
      </c>
      <c r="AO1214" s="19">
        <v>0</v>
      </c>
      <c r="AP1214" s="19">
        <v>0</v>
      </c>
      <c r="AQ1214" s="19">
        <v>0</v>
      </c>
      <c r="AR1214" s="19">
        <v>0</v>
      </c>
      <c r="AS1214" s="19">
        <v>0</v>
      </c>
      <c r="AT1214" s="19">
        <v>0</v>
      </c>
      <c r="AU1214" s="19"/>
      <c r="AV1214" s="19"/>
      <c r="AW1214" s="19"/>
      <c r="AX1214" s="19"/>
      <c r="AY1214" s="19"/>
      <c r="AZ1214" s="19"/>
      <c r="BA1214" s="19"/>
      <c r="BB1214" s="19"/>
      <c r="BC1214" s="19"/>
      <c r="BD1214" s="19"/>
      <c r="BE1214" s="19"/>
      <c r="BF1214" s="19"/>
      <c r="BG1214" s="19"/>
      <c r="BH1214" s="19"/>
      <c r="BI1214" s="19"/>
      <c r="BJ1214" s="19"/>
      <c r="BK1214" s="19"/>
      <c r="BL1214" s="19"/>
      <c r="BM1214" s="19"/>
      <c r="BN1214" s="19"/>
      <c r="BO1214" s="19"/>
      <c r="BP1214" s="19"/>
      <c r="BQ1214" s="19"/>
      <c r="BR1214" s="19"/>
      <c r="BS1214" s="19"/>
      <c r="BT1214" s="19"/>
      <c r="BU1214" s="19"/>
    </row>
    <row r="1215" spans="1:73" s="19" customFormat="1" ht="12.75" customHeight="1" x14ac:dyDescent="0.35">
      <c r="A1215" s="21" t="s">
        <v>220</v>
      </c>
      <c r="B1215" s="21" t="s">
        <v>193</v>
      </c>
      <c r="C1215" s="143" t="str">
        <f>IF(VLOOKUP(D1215,Table16[[#All],[Player]:[2024 Card Info]],7,FALSE)&lt;&gt;"",VLOOKUP(D1215,Table16[[#All],[Player]:[2024 Card Info]],7,FALSE),"")</f>
        <v>4-3</v>
      </c>
      <c r="D1215" s="19" t="s">
        <v>2302</v>
      </c>
      <c r="E1215" s="20">
        <v>33914</v>
      </c>
      <c r="F1215" s="19" t="s">
        <v>344</v>
      </c>
      <c r="G1215" s="19" t="s">
        <v>631</v>
      </c>
      <c r="H1215" s="26" t="s">
        <v>253</v>
      </c>
      <c r="I1215" s="26" t="s">
        <v>3052</v>
      </c>
      <c r="J1215" s="21" t="s">
        <v>169</v>
      </c>
      <c r="K1215" s="21"/>
      <c r="L1215" s="21"/>
      <c r="M1215" s="19" t="s">
        <v>191</v>
      </c>
      <c r="N1215" s="19" t="s">
        <v>169</v>
      </c>
      <c r="Q1215" s="19" t="s">
        <v>243</v>
      </c>
      <c r="R1215" s="19" t="s">
        <v>195</v>
      </c>
      <c r="S1215" s="19" t="s">
        <v>246</v>
      </c>
      <c r="T1215" s="19" t="s">
        <v>258</v>
      </c>
      <c r="U1215" s="19" t="s">
        <v>195</v>
      </c>
      <c r="V1215" s="19" t="s">
        <v>472</v>
      </c>
      <c r="W1215" s="19" t="s">
        <v>243</v>
      </c>
      <c r="X1215" s="19" t="s">
        <v>195</v>
      </c>
      <c r="Y1215" s="19" t="s">
        <v>246</v>
      </c>
      <c r="Z1215" s="19" t="s">
        <v>258</v>
      </c>
      <c r="AA1215" s="19" t="s">
        <v>195</v>
      </c>
      <c r="AB1215" s="19" t="s">
        <v>185</v>
      </c>
      <c r="AC1215" s="19">
        <v>0</v>
      </c>
      <c r="AD1215" s="19">
        <v>0</v>
      </c>
      <c r="AE1215" s="19">
        <v>0</v>
      </c>
      <c r="AF1215" s="19">
        <v>0</v>
      </c>
      <c r="AG1215" s="19">
        <v>0</v>
      </c>
      <c r="AH1215" s="19">
        <v>0</v>
      </c>
      <c r="AI1215" s="19">
        <v>0</v>
      </c>
      <c r="AJ1215" s="19">
        <v>0</v>
      </c>
      <c r="AK1215" s="19">
        <v>0</v>
      </c>
      <c r="AL1215" s="19">
        <v>0</v>
      </c>
      <c r="AM1215" s="19">
        <v>0</v>
      </c>
      <c r="AN1215" s="19">
        <v>0</v>
      </c>
      <c r="AO1215" s="19">
        <v>0</v>
      </c>
      <c r="AP1215" s="19">
        <v>0</v>
      </c>
      <c r="AQ1215" s="19">
        <v>0</v>
      </c>
      <c r="AR1215" s="19">
        <v>0</v>
      </c>
      <c r="AS1215" s="19">
        <v>0</v>
      </c>
      <c r="AT1215" s="19">
        <v>0</v>
      </c>
      <c r="AU1215"/>
      <c r="AV1215"/>
      <c r="AW1215"/>
      <c r="AX1215"/>
      <c r="AY1215"/>
      <c r="AZ1215"/>
      <c r="BA1215"/>
      <c r="BB1215"/>
      <c r="BC1215"/>
      <c r="BD1215"/>
      <c r="BE1215"/>
      <c r="BF1215"/>
      <c r="BG1215"/>
      <c r="BH1215"/>
      <c r="BI1215"/>
      <c r="BJ1215"/>
      <c r="BK1215"/>
      <c r="BL1215"/>
      <c r="BM1215"/>
      <c r="BN1215"/>
      <c r="BO1215"/>
      <c r="BP1215"/>
      <c r="BQ1215"/>
      <c r="BR1215"/>
      <c r="BS1215"/>
      <c r="BT1215"/>
      <c r="BU1215"/>
    </row>
    <row r="1216" spans="1:73" x14ac:dyDescent="0.35">
      <c r="A1216" t="s">
        <v>270</v>
      </c>
      <c r="B1216" t="s">
        <v>318</v>
      </c>
      <c r="C1216" s="143" t="str">
        <f>IF(VLOOKUP(D1216,Table16[[#All],[Player]:[2024 Card Info]],7,FALSE)&lt;&gt;"",VLOOKUP(D1216,Table16[[#All],[Player]:[2024 Card Info]],7,FALSE),"")</f>
        <v>0-5</v>
      </c>
      <c r="D1216" t="s">
        <v>3603</v>
      </c>
      <c r="E1216" s="40">
        <v>35916</v>
      </c>
      <c r="F1216" t="s">
        <v>279</v>
      </c>
      <c r="H1216" t="str">
        <f>IF(ISBLANK(VLOOKUP(TRIM(D1216),ALL_SOMIFA!$A$1:$V$2737,8,FALSE)),"",IF(ISERROR(VLOOKUP(TRIM(D1216),ALL_SOMIFA!$A$1:$V$2737,8,FALSE))," ",VLOOKUP(TRIM(D1216),ALL_SOMIFA!$A$1:$V$2737,8,FALSE)))</f>
        <v/>
      </c>
      <c r="I1216" t="str">
        <f>IF(ISBLANK(VLOOKUP(TRIM(D1216),ALL_SOMIFA!$A$1:$V$2737,9,FALSE)),"",IF(ISERROR(VLOOKUP(TRIM(D1216),ALL_SOMIFA!$A$1:$V$2737,9,FALSE))," ",VLOOKUP(TRIM(D1216),ALL_SOMIFA!$A$1:$V$2737,9,FALSE)))</f>
        <v/>
      </c>
      <c r="J1216" t="str">
        <f>IF(ISBLANK(VLOOKUP(TRIM(D1216),ALL_SOMIFA!$A$1:$V$2737,10,FALSE)),"",IF(ISERROR(VLOOKUP(TRIM(D1216),ALL_SOMIFA!$A$1:$V$2737,10,FALSE))," ",VLOOKUP(TRIM(D1216),ALL_SOMIFA!$A$1:$V$2737,10,FALSE)))</f>
        <v/>
      </c>
      <c r="K1216" t="str">
        <f>IF(ISBLANK(VLOOKUP(TRIM(D1216),ALL_SOMIFA!$A$1:$V$2737,11,FALSE)),"",IF(ISERROR(VLOOKUP(TRIM(D1216),ALL_SOMIFA!$A$1:$V$2737,11,FALSE))," ",VLOOKUP(TRIM(D1216),ALL_SOMIFA!$A$1:$V$2737,11,FALSE)))</f>
        <v/>
      </c>
      <c r="L1216" t="str">
        <f>IF(ISBLANK(VLOOKUP(TRIM(D1216),ALL_SOMIFA!$A$1:$V$2737,12,FALSE)),"",IF(ISERROR(VLOOKUP(TRIM(D1216),ALL_SOMIFA!$A$1:$V$2737,12,FALSE))," ",VLOOKUP(TRIM(D1216),ALL_SOMIFA!$A$1:$V$2737,12,FALSE)))</f>
        <v/>
      </c>
      <c r="M1216" t="str">
        <f>IF(ISBLANK(VLOOKUP(TRIM(D1216),ALL_SOMIFA!$A$1:$V$2737,13,FALSE)),"",IF(ISERROR(VLOOKUP(TRIM(D1216),ALL_SOMIFA!$A$1:$V$2737,13,FALSE))," ",VLOOKUP(TRIM(D1216),ALL_SOMIFA!$A$1:$V$2737,13,FALSE)))</f>
        <v/>
      </c>
      <c r="N1216" t="str">
        <f>IF(ISBLANK(VLOOKUP(TRIM(D1216),ALL_SOMIFA!$A$1:$V$2737,14,FALSE)),"",IF(ISERROR(VLOOKUP(TRIM(D1216),ALL_SOMIFA!$A$1:$V$2737,14,FALSE))," ",VLOOKUP(TRIM(D1216),ALL_SOMIFA!$A$1:$V$2737,14,FALSE)))</f>
        <v/>
      </c>
      <c r="O1216" t="str">
        <f>IF(ISBLANK(VLOOKUP(TRIM(D1216),ALL_SOMIFA!$A$1:$V$2737,15,FALSE)),"",IF(ISERROR(VLOOKUP(TRIM(D1216),ALL_SOMIFA!$A$1:$V$2737,15,FALSE))," ",VLOOKUP(TRIM(D1216),ALL_SOMIFA!$A$1:$V$2737,15,FALSE)))</f>
        <v/>
      </c>
      <c r="P1216" t="str">
        <f>IF(ISBLANK(VLOOKUP(TRIM(D1216),ALL_SOMIFA!$A$1:$V$2737,16,FALSE)),"",IF(ISERROR(VLOOKUP(TRIM(D1216),ALL_SOMIFA!$A$1:$V$2737,16,FALSE))," ",VLOOKUP(TRIM(D1216),ALL_SOMIFA!$A$1:$V$2737,16,FALSE)))</f>
        <v/>
      </c>
      <c r="Q1216" t="str">
        <f>IF(ISBLANK(VLOOKUP(TRIM(D1216),ALL_SOMIFA!$A$1:$V$2737,17,FALSE)),"",IF(ISERROR(VLOOKUP(TRIM(D1216),ALL_SOMIFA!$A$1:$V$2737,17,FALSE))," ",VLOOKUP(TRIM(D1216),ALL_SOMIFA!$A$1:$V$2737,17,FALSE)))</f>
        <v/>
      </c>
      <c r="R1216" t="str">
        <f>IF(ISBLANK(VLOOKUP(TRIM(D1216),ALL_SOMIFA!$A$1:$V$2737,18,FALSE)),"",IF(ISERROR(VLOOKUP(TRIM(D1216),ALL_SOMIFA!$A$1:$V$2737,18,FALSE))," ",VLOOKUP(TRIM(D1216),ALL_SOMIFA!$A$1:$V$2737,18,FALSE)))</f>
        <v/>
      </c>
      <c r="S1216" t="str">
        <f>IF(ISBLANK(VLOOKUP(TRIM(D1216),ALL_SOMIFA!$A$1:$V$2737,19,FALSE)),"",IF(ISERROR(VLOOKUP(TRIM(D1216),ALL_SOMIFA!$A$1:$V$2737,19,FALSE))," ",VLOOKUP(TRIM(D1216),ALL_SOMIFA!$A$1:$V$2737,19,FALSE)))</f>
        <v/>
      </c>
      <c r="T1216" t="str">
        <f>IF(ISBLANK(VLOOKUP(TRIM(D1216),ALL_SOMIFA!$A$1:$V$2737,20,FALSE)),"",IF(ISERROR(VLOOKUP(TRIM(D1216),ALL_SOMIFA!$A$1:$V$2737,20,FALSE))," ",VLOOKUP(TRIM(D1216),ALL_SOMIFA!$A$1:$V$2737,20,FALSE)))</f>
        <v/>
      </c>
      <c r="U1216" t="str">
        <f>IF(ISBLANK(VLOOKUP(TRIM(D1216),ALL_SOMIFA!$A$1:$V$2737,21,FALSE)),"",IF(ISERROR(VLOOKUP(TRIM(D1216),ALL_SOMIFA!$A$1:$V$2737,21,FALSE))," ",VLOOKUP(TRIM(D1216),ALL_SOMIFA!$A$1:$V$2737,21,FALSE)))</f>
        <v/>
      </c>
      <c r="V1216" t="str">
        <f>IF(ISBLANK(VLOOKUP(TRIM(D1216),ALL_SOMIFA!$A$1:$V$2737,22,FALSE)),"",IF(ISERROR(VLOOKUP(TRIM(D1216),ALL_SOMIFA!$A$1:$V$2737,22,FALSE))," ",VLOOKUP(TRIM(D1216),ALL_SOMIFA!$A$1:$V$2737,22,FALSE)))</f>
        <v/>
      </c>
    </row>
    <row r="1217" spans="1:73" x14ac:dyDescent="0.35">
      <c r="A1217" t="s">
        <v>220</v>
      </c>
      <c r="B1217" t="s">
        <v>3522</v>
      </c>
      <c r="C1217" s="143" t="str">
        <f>IF(VLOOKUP(D1217,Table16[[#All],[Player]:[2024 Card Info]],7,FALSE)&lt;&gt;"",VLOOKUP(D1217,Table16[[#All],[Player]:[2024 Card Info]],7,FALSE),"")</f>
        <v>0-3</v>
      </c>
      <c r="D1217" t="s">
        <v>3322</v>
      </c>
      <c r="E1217" s="40">
        <v>36796</v>
      </c>
      <c r="F1217" t="s">
        <v>457</v>
      </c>
      <c r="H1217" t="str">
        <f>IF(ISBLANK(VLOOKUP(TRIM(D1217),ALL_SOMIFA!$A$1:$V$2737,8,FALSE)),"",IF(ISERROR(VLOOKUP(TRIM(D1217),ALL_SOMIFA!$A$1:$V$2737,8,FALSE))," ",VLOOKUP(TRIM(D1217),ALL_SOMIFA!$A$1:$V$2737,8,FALSE)))</f>
        <v/>
      </c>
      <c r="I1217" t="str">
        <f>IF(ISBLANK(VLOOKUP(TRIM(D1217),ALL_SOMIFA!$A$1:$V$2737,9,FALSE)),"",IF(ISERROR(VLOOKUP(TRIM(D1217),ALL_SOMIFA!$A$1:$V$2737,9,FALSE))," ",VLOOKUP(TRIM(D1217),ALL_SOMIFA!$A$1:$V$2737,9,FALSE)))</f>
        <v/>
      </c>
      <c r="J1217" t="str">
        <f>IF(ISBLANK(VLOOKUP(TRIM(D1217),ALL_SOMIFA!$A$1:$V$2737,10,FALSE)),"",IF(ISERROR(VLOOKUP(TRIM(D1217),ALL_SOMIFA!$A$1:$V$2737,10,FALSE))," ",VLOOKUP(TRIM(D1217),ALL_SOMIFA!$A$1:$V$2737,10,FALSE)))</f>
        <v/>
      </c>
      <c r="K1217" t="str">
        <f>IF(ISBLANK(VLOOKUP(TRIM(D1217),ALL_SOMIFA!$A$1:$V$2737,11,FALSE)),"",IF(ISERROR(VLOOKUP(TRIM(D1217),ALL_SOMIFA!$A$1:$V$2737,11,FALSE))," ",VLOOKUP(TRIM(D1217),ALL_SOMIFA!$A$1:$V$2737,11,FALSE)))</f>
        <v>DT</v>
      </c>
      <c r="L1217" t="str">
        <f>IF(ISBLANK(VLOOKUP(TRIM(D1217),ALL_SOMIFA!$A$1:$V$2737,12,FALSE)),"",IF(ISERROR(VLOOKUP(TRIM(D1217),ALL_SOMIFA!$A$1:$V$2737,12,FALSE))," ",VLOOKUP(TRIM(D1217),ALL_SOMIFA!$A$1:$V$2737,12,FALSE)))</f>
        <v>CLE</v>
      </c>
      <c r="M1217" t="str">
        <f>IF(ISBLANK(VLOOKUP(TRIM(D1217),ALL_SOMIFA!$A$1:$V$2737,13,FALSE)),"",IF(ISERROR(VLOOKUP(TRIM(D1217),ALL_SOMIFA!$A$1:$V$2737,13,FALSE))," ",VLOOKUP(TRIM(D1217),ALL_SOMIFA!$A$1:$V$2737,13,FALSE)))</f>
        <v>0-2</v>
      </c>
      <c r="N1217" t="str">
        <f>IF(ISBLANK(VLOOKUP(TRIM(D1217),ALL_SOMIFA!$A$1:$V$2737,14,FALSE)),"",IF(ISERROR(VLOOKUP(TRIM(D1217),ALL_SOMIFA!$A$1:$V$2737,14,FALSE))," ",VLOOKUP(TRIM(D1217),ALL_SOMIFA!$A$1:$V$2737,14,FALSE)))</f>
        <v>DT</v>
      </c>
      <c r="O1217" t="str">
        <f>IF(ISBLANK(VLOOKUP(TRIM(D1217),ALL_SOMIFA!$A$1:$V$2737,15,FALSE)),"",IF(ISERROR(VLOOKUP(TRIM(D1217),ALL_SOMIFA!$A$1:$V$2737,15,FALSE))," ",VLOOKUP(TRIM(D1217),ALL_SOMIFA!$A$1:$V$2737,15,FALSE)))</f>
        <v>CLE</v>
      </c>
      <c r="P1217" t="str">
        <f>IF(ISBLANK(VLOOKUP(TRIM(D1217),ALL_SOMIFA!$A$1:$V$2737,16,FALSE)),"",IF(ISERROR(VLOOKUP(TRIM(D1217),ALL_SOMIFA!$A$1:$V$2737,16,FALSE))," ",VLOOKUP(TRIM(D1217),ALL_SOMIFA!$A$1:$V$2737,16,FALSE)))</f>
        <v>0-1</v>
      </c>
      <c r="Q1217" t="str">
        <f>IF(ISBLANK(VLOOKUP(TRIM(D1217),ALL_SOMIFA!$A$1:$V$2737,17,FALSE)),"",IF(ISERROR(VLOOKUP(TRIM(D1217),ALL_SOMIFA!$A$1:$V$2737,17,FALSE))," ",VLOOKUP(TRIM(D1217),ALL_SOMIFA!$A$1:$V$2737,17,FALSE)))</f>
        <v/>
      </c>
      <c r="R1217" t="str">
        <f>IF(ISBLANK(VLOOKUP(TRIM(D1217),ALL_SOMIFA!$A$1:$V$2737,18,FALSE)),"",IF(ISERROR(VLOOKUP(TRIM(D1217),ALL_SOMIFA!$A$1:$V$2737,18,FALSE))," ",VLOOKUP(TRIM(D1217),ALL_SOMIFA!$A$1:$V$2737,18,FALSE)))</f>
        <v/>
      </c>
      <c r="S1217" t="str">
        <f>IF(ISBLANK(VLOOKUP(TRIM(D1217),ALL_SOMIFA!$A$1:$V$2737,19,FALSE)),"",IF(ISERROR(VLOOKUP(TRIM(D1217),ALL_SOMIFA!$A$1:$V$2737,19,FALSE))," ",VLOOKUP(TRIM(D1217),ALL_SOMIFA!$A$1:$V$2737,19,FALSE)))</f>
        <v/>
      </c>
      <c r="T1217" t="str">
        <f>IF(ISBLANK(VLOOKUP(TRIM(D1217),ALL_SOMIFA!$A$1:$V$2737,20,FALSE)),"",IF(ISERROR(VLOOKUP(TRIM(D1217),ALL_SOMIFA!$A$1:$V$2737,20,FALSE))," ",VLOOKUP(TRIM(D1217),ALL_SOMIFA!$A$1:$V$2737,20,FALSE)))</f>
        <v/>
      </c>
      <c r="U1217" t="str">
        <f>IF(ISBLANK(VLOOKUP(TRIM(D1217),ALL_SOMIFA!$A$1:$V$2737,21,FALSE)),"",IF(ISERROR(VLOOKUP(TRIM(D1217),ALL_SOMIFA!$A$1:$V$2737,21,FALSE))," ",VLOOKUP(TRIM(D1217),ALL_SOMIFA!$A$1:$V$2737,21,FALSE)))</f>
        <v/>
      </c>
      <c r="V1217" t="str">
        <f>IF(ISBLANK(VLOOKUP(TRIM(D1217),ALL_SOMIFA!$A$1:$V$2737,22,FALSE)),"",IF(ISERROR(VLOOKUP(TRIM(D1217),ALL_SOMIFA!$A$1:$V$2737,22,FALSE))," ",VLOOKUP(TRIM(D1217),ALL_SOMIFA!$A$1:$V$2737,22,FALSE)))</f>
        <v/>
      </c>
    </row>
    <row r="1218" spans="1:73" s="19" customFormat="1" ht="12.75" customHeight="1" x14ac:dyDescent="0.35">
      <c r="A1218" s="31" t="s">
        <v>220</v>
      </c>
      <c r="B1218" s="31" t="s">
        <v>116</v>
      </c>
      <c r="C1218" s="144" t="str">
        <f>IF(VLOOKUP(D1218,Table16[[#All],[Player]:[2024 Card Info]],7,FALSE)&lt;&gt;"",VLOOKUP(D1218,Table16[[#All],[Player]:[2024 Card Info]],7,FALSE),"")</f>
        <v>0-2</v>
      </c>
      <c r="D1218" s="19" t="s">
        <v>2313</v>
      </c>
      <c r="E1218" s="27">
        <v>35863</v>
      </c>
      <c r="F1218" s="28" t="s">
        <v>107</v>
      </c>
      <c r="G1218" s="30" t="s">
        <v>141</v>
      </c>
      <c r="H1218" s="26" t="s">
        <v>242</v>
      </c>
      <c r="I1218" s="26" t="s">
        <v>484</v>
      </c>
      <c r="J1218" s="33"/>
      <c r="K1218" s="33"/>
      <c r="L1218" s="33"/>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row>
    <row r="1219" spans="1:73" x14ac:dyDescent="0.35">
      <c r="A1219" t="s">
        <v>270</v>
      </c>
      <c r="B1219" t="s">
        <v>3518</v>
      </c>
      <c r="C1219" s="143" t="str">
        <f>IF(VLOOKUP(D1219,Table16[[#All],[Player]:[2024 Card Info]],7,FALSE)&lt;&gt;"",VLOOKUP(D1219,Table16[[#All],[Player]:[2024 Card Info]],7,FALSE),"")</f>
        <v>0-2</v>
      </c>
      <c r="D1219" s="19" t="s">
        <v>3633</v>
      </c>
      <c r="E1219" s="27">
        <v>36679</v>
      </c>
      <c r="F1219" s="28" t="s">
        <v>391</v>
      </c>
      <c r="G1219" s="28" t="s">
        <v>508</v>
      </c>
      <c r="H1219" t="s">
        <v>480</v>
      </c>
      <c r="I1219" t="s">
        <v>310</v>
      </c>
    </row>
    <row r="1220" spans="1:73" s="19" customFormat="1" x14ac:dyDescent="0.35">
      <c r="A1220" s="21" t="s">
        <v>220</v>
      </c>
      <c r="B1220" s="21" t="s">
        <v>500</v>
      </c>
      <c r="C1220" s="143" t="str">
        <f>IF(VLOOKUP(D1220,Table16[[#All],[Player]:[2024 Card Info]],7,FALSE)&lt;&gt;"",VLOOKUP(D1220,Table16[[#All],[Player]:[2024 Card Info]],7,FALSE),"")</f>
        <v>0-0</v>
      </c>
      <c r="D1220" s="19" t="s">
        <v>2305</v>
      </c>
      <c r="E1220" s="20">
        <v>33870</v>
      </c>
      <c r="F1220" s="19" t="s">
        <v>540</v>
      </c>
      <c r="G1220" s="19" t="s">
        <v>1132</v>
      </c>
      <c r="H1220" s="26" t="s">
        <v>633</v>
      </c>
      <c r="I1220" s="26" t="s">
        <v>289</v>
      </c>
      <c r="J1220" s="21" t="s">
        <v>273</v>
      </c>
      <c r="K1220" s="21" t="s">
        <v>96</v>
      </c>
      <c r="L1220" s="21" t="s">
        <v>264</v>
      </c>
      <c r="M1220" s="19" t="s">
        <v>227</v>
      </c>
      <c r="N1220" s="19" t="s">
        <v>253</v>
      </c>
      <c r="O1220" s="19" t="s">
        <v>860</v>
      </c>
      <c r="P1220" s="19" t="s">
        <v>492</v>
      </c>
      <c r="Q1220" s="19" t="s">
        <v>250</v>
      </c>
      <c r="R1220" s="19" t="s">
        <v>116</v>
      </c>
      <c r="S1220" s="19" t="s">
        <v>168</v>
      </c>
      <c r="T1220" s="19" t="s">
        <v>253</v>
      </c>
      <c r="U1220" s="19" t="s">
        <v>116</v>
      </c>
      <c r="V1220" s="19" t="s">
        <v>208</v>
      </c>
      <c r="W1220" s="19" t="s">
        <v>253</v>
      </c>
      <c r="X1220" s="19" t="s">
        <v>116</v>
      </c>
      <c r="Y1220" s="19" t="s">
        <v>576</v>
      </c>
      <c r="Z1220" s="19" t="s">
        <v>273</v>
      </c>
      <c r="AA1220" s="19" t="s">
        <v>116</v>
      </c>
      <c r="AB1220" s="19" t="s">
        <v>231</v>
      </c>
      <c r="AC1220" s="19">
        <v>0</v>
      </c>
      <c r="AD1220" s="19">
        <v>0</v>
      </c>
      <c r="AE1220" s="19">
        <v>0</v>
      </c>
      <c r="AF1220" s="19">
        <v>0</v>
      </c>
      <c r="AG1220" s="19">
        <v>0</v>
      </c>
      <c r="AH1220" s="19">
        <v>0</v>
      </c>
      <c r="AI1220" s="19">
        <v>0</v>
      </c>
      <c r="AJ1220" s="19">
        <v>0</v>
      </c>
      <c r="AK1220" s="19">
        <v>0</v>
      </c>
      <c r="AL1220" s="19">
        <v>0</v>
      </c>
      <c r="AM1220" s="19">
        <v>0</v>
      </c>
      <c r="AN1220" s="19">
        <v>0</v>
      </c>
      <c r="AO1220" s="19">
        <v>0</v>
      </c>
      <c r="AP1220" s="19">
        <v>0</v>
      </c>
      <c r="AQ1220" s="19">
        <v>0</v>
      </c>
      <c r="AR1220" s="19">
        <v>0</v>
      </c>
      <c r="AS1220" s="19">
        <v>0</v>
      </c>
      <c r="AT1220" s="19">
        <v>0</v>
      </c>
    </row>
    <row r="1221" spans="1:73" s="25" customFormat="1" x14ac:dyDescent="0.35">
      <c r="A1221" s="21" t="s">
        <v>1395</v>
      </c>
      <c r="B1221" s="21" t="s">
        <v>193</v>
      </c>
      <c r="C1221" s="143" t="str">
        <f>IF(VLOOKUP(D1221,Table16[[#All],[Player]:[2024 Card Info]],7,FALSE)&lt;&gt;"",VLOOKUP(D1221,Table16[[#All],[Player]:[2024 Card Info]],7,FALSE),"")</f>
        <v>0/0-0</v>
      </c>
      <c r="D1221" s="19" t="s">
        <v>2311</v>
      </c>
      <c r="E1221" s="20">
        <v>33363</v>
      </c>
      <c r="F1221" s="19" t="s">
        <v>600</v>
      </c>
      <c r="G1221" s="19" t="s">
        <v>2312</v>
      </c>
      <c r="H1221" s="26" t="s">
        <v>250</v>
      </c>
      <c r="I1221" s="26" t="s">
        <v>264</v>
      </c>
      <c r="J1221" s="21" t="s">
        <v>273</v>
      </c>
      <c r="K1221" s="21" t="s">
        <v>195</v>
      </c>
      <c r="L1221" s="21" t="s">
        <v>484</v>
      </c>
      <c r="M1221" s="19"/>
      <c r="N1221" s="19" t="s">
        <v>270</v>
      </c>
      <c r="O1221" s="19" t="s">
        <v>271</v>
      </c>
      <c r="P1221" s="19" t="s">
        <v>760</v>
      </c>
      <c r="Q1221" s="19" t="s">
        <v>250</v>
      </c>
      <c r="R1221" s="19" t="s">
        <v>421</v>
      </c>
      <c r="S1221" s="19" t="s">
        <v>231</v>
      </c>
      <c r="T1221" s="19" t="s">
        <v>242</v>
      </c>
      <c r="U1221" s="19" t="s">
        <v>195</v>
      </c>
      <c r="V1221" s="19" t="s">
        <v>246</v>
      </c>
      <c r="W1221" s="19" t="s">
        <v>861</v>
      </c>
      <c r="X1221" s="19">
        <v>0</v>
      </c>
      <c r="Y1221" s="19">
        <v>0</v>
      </c>
      <c r="Z1221" s="19" t="s">
        <v>250</v>
      </c>
      <c r="AA1221" s="19" t="s">
        <v>195</v>
      </c>
      <c r="AB1221" s="19" t="s">
        <v>186</v>
      </c>
      <c r="AC1221" s="19" t="s">
        <v>273</v>
      </c>
      <c r="AD1221" s="19" t="s">
        <v>195</v>
      </c>
      <c r="AE1221" s="19" t="s">
        <v>186</v>
      </c>
      <c r="AF1221" s="19" t="s">
        <v>273</v>
      </c>
      <c r="AG1221" s="19" t="s">
        <v>195</v>
      </c>
      <c r="AH1221" s="19" t="s">
        <v>186</v>
      </c>
      <c r="AI1221" s="19">
        <v>0</v>
      </c>
      <c r="AJ1221" s="19">
        <v>0</v>
      </c>
      <c r="AK1221" s="19">
        <v>0</v>
      </c>
      <c r="AL1221" s="19">
        <v>0</v>
      </c>
      <c r="AM1221" s="19">
        <v>0</v>
      </c>
      <c r="AN1221" s="19">
        <v>0</v>
      </c>
      <c r="AO1221" s="19">
        <v>0</v>
      </c>
      <c r="AP1221" s="19">
        <v>0</v>
      </c>
      <c r="AQ1221" s="19">
        <v>0</v>
      </c>
      <c r="AR1221" s="19">
        <v>0</v>
      </c>
      <c r="AS1221" s="19">
        <v>0</v>
      </c>
      <c r="AT1221" s="19">
        <v>0</v>
      </c>
    </row>
    <row r="1222" spans="1:73" x14ac:dyDescent="0.35">
      <c r="A1222" t="s">
        <v>2632</v>
      </c>
      <c r="B1222" t="s">
        <v>308</v>
      </c>
      <c r="C1222" s="143" t="str">
        <f>IF(VLOOKUP(D1222,Table16[[#All],[Player]:[2024 Card Info]],7,FALSE)&lt;&gt;"",VLOOKUP(D1222,Table16[[#All],[Player]:[2024 Card Info]],7,FALSE),"")</f>
        <v>0/0-5</v>
      </c>
      <c r="D1222" t="s">
        <v>3602</v>
      </c>
      <c r="E1222" s="40">
        <v>36555</v>
      </c>
      <c r="F1222" t="s">
        <v>391</v>
      </c>
      <c r="G1222" s="19" t="s">
        <v>5380</v>
      </c>
      <c r="H1222" t="str">
        <f>IF(ISBLANK(VLOOKUP(TRIM(D1222),ALL_SOMIFA!$A$1:$V$2737,8,FALSE)),"",IF(ISERROR(VLOOKUP(TRIM(D1222),ALL_SOMIFA!$A$1:$V$2737,8,FALSE))," ",VLOOKUP(TRIM(D1222),ALL_SOMIFA!$A$1:$V$2737,8,FALSE)))</f>
        <v xml:space="preserve"> </v>
      </c>
      <c r="I1222" t="str">
        <f>IF(ISBLANK(VLOOKUP(TRIM(D1222),ALL_SOMIFA!$A$1:$V$2737,9,FALSE)),"",IF(ISERROR(VLOOKUP(TRIM(D1222),ALL_SOMIFA!$A$1:$V$2737,9,FALSE))," ",VLOOKUP(TRIM(D1222),ALL_SOMIFA!$A$1:$V$2737,9,FALSE)))</f>
        <v xml:space="preserve"> </v>
      </c>
      <c r="J1222" t="str">
        <f>IF(ISBLANK(VLOOKUP(TRIM(D1222),ALL_SOMIFA!$A$1:$V$2737,10,FALSE)),"",IF(ISERROR(VLOOKUP(TRIM(D1222),ALL_SOMIFA!$A$1:$V$2737,10,FALSE))," ",VLOOKUP(TRIM(D1222),ALL_SOMIFA!$A$1:$V$2737,10,FALSE)))</f>
        <v xml:space="preserve"> </v>
      </c>
      <c r="K1222" t="str">
        <f>IF(ISBLANK(VLOOKUP(TRIM(D1222),ALL_SOMIFA!$A$1:$V$2737,11,FALSE)),"",IF(ISERROR(VLOOKUP(TRIM(D1222),ALL_SOMIFA!$A$1:$V$2737,11,FALSE))," ",VLOOKUP(TRIM(D1222),ALL_SOMIFA!$A$1:$V$2737,11,FALSE)))</f>
        <v xml:space="preserve"> </v>
      </c>
      <c r="L1222" t="str">
        <f>IF(ISBLANK(VLOOKUP(TRIM(D1222),ALL_SOMIFA!$A$1:$V$2737,12,FALSE)),"",IF(ISERROR(VLOOKUP(TRIM(D1222),ALL_SOMIFA!$A$1:$V$2737,12,FALSE))," ",VLOOKUP(TRIM(D1222),ALL_SOMIFA!$A$1:$V$2737,12,FALSE)))</f>
        <v xml:space="preserve"> </v>
      </c>
      <c r="M1222" t="str">
        <f>IF(ISBLANK(VLOOKUP(TRIM(D1222),ALL_SOMIFA!$A$1:$V$2737,13,FALSE)),"",IF(ISERROR(VLOOKUP(TRIM(D1222),ALL_SOMIFA!$A$1:$V$2737,13,FALSE))," ",VLOOKUP(TRIM(D1222),ALL_SOMIFA!$A$1:$V$2737,13,FALSE)))</f>
        <v xml:space="preserve"> </v>
      </c>
      <c r="N1222" t="str">
        <f>IF(ISBLANK(VLOOKUP(TRIM(D1222),ALL_SOMIFA!$A$1:$V$2737,14,FALSE)),"",IF(ISERROR(VLOOKUP(TRIM(D1222),ALL_SOMIFA!$A$1:$V$2737,14,FALSE))," ",VLOOKUP(TRIM(D1222),ALL_SOMIFA!$A$1:$V$2737,14,FALSE)))</f>
        <v xml:space="preserve"> </v>
      </c>
      <c r="O1222" t="str">
        <f>IF(ISBLANK(VLOOKUP(TRIM(D1222),ALL_SOMIFA!$A$1:$V$2737,15,FALSE)),"",IF(ISERROR(VLOOKUP(TRIM(D1222),ALL_SOMIFA!$A$1:$V$2737,15,FALSE))," ",VLOOKUP(TRIM(D1222),ALL_SOMIFA!$A$1:$V$2737,15,FALSE)))</f>
        <v xml:space="preserve"> </v>
      </c>
      <c r="P1222" t="str">
        <f>IF(ISBLANK(VLOOKUP(TRIM(D1222),ALL_SOMIFA!$A$1:$V$2737,16,FALSE)),"",IF(ISERROR(VLOOKUP(TRIM(D1222),ALL_SOMIFA!$A$1:$V$2737,16,FALSE))," ",VLOOKUP(TRIM(D1222),ALL_SOMIFA!$A$1:$V$2737,16,FALSE)))</f>
        <v xml:space="preserve"> </v>
      </c>
      <c r="Q1222" t="str">
        <f>IF(ISBLANK(VLOOKUP(TRIM(D1222),ALL_SOMIFA!$A$1:$V$2737,17,FALSE)),"",IF(ISERROR(VLOOKUP(TRIM(D1222),ALL_SOMIFA!$A$1:$V$2737,17,FALSE))," ",VLOOKUP(TRIM(D1222),ALL_SOMIFA!$A$1:$V$2737,17,FALSE)))</f>
        <v xml:space="preserve"> </v>
      </c>
      <c r="R1222" t="str">
        <f>IF(ISBLANK(VLOOKUP(TRIM(D1222),ALL_SOMIFA!$A$1:$V$2737,18,FALSE)),"",IF(ISERROR(VLOOKUP(TRIM(D1222),ALL_SOMIFA!$A$1:$V$2737,18,FALSE))," ",VLOOKUP(TRIM(D1222),ALL_SOMIFA!$A$1:$V$2737,18,FALSE)))</f>
        <v xml:space="preserve"> </v>
      </c>
      <c r="S1222" t="str">
        <f>IF(ISBLANK(VLOOKUP(TRIM(D1222),ALL_SOMIFA!$A$1:$V$2737,19,FALSE)),"",IF(ISERROR(VLOOKUP(TRIM(D1222),ALL_SOMIFA!$A$1:$V$2737,19,FALSE))," ",VLOOKUP(TRIM(D1222),ALL_SOMIFA!$A$1:$V$2737,19,FALSE)))</f>
        <v xml:space="preserve"> </v>
      </c>
      <c r="T1222" t="str">
        <f>IF(ISBLANK(VLOOKUP(TRIM(D1222),ALL_SOMIFA!$A$1:$V$2737,20,FALSE)),"",IF(ISERROR(VLOOKUP(TRIM(D1222),ALL_SOMIFA!$A$1:$V$2737,20,FALSE))," ",VLOOKUP(TRIM(D1222),ALL_SOMIFA!$A$1:$V$2737,20,FALSE)))</f>
        <v xml:space="preserve"> </v>
      </c>
      <c r="U1222" t="str">
        <f>IF(ISBLANK(VLOOKUP(TRIM(D1222),ALL_SOMIFA!$A$1:$V$2737,21,FALSE)),"",IF(ISERROR(VLOOKUP(TRIM(D1222),ALL_SOMIFA!$A$1:$V$2737,21,FALSE))," ",VLOOKUP(TRIM(D1222),ALL_SOMIFA!$A$1:$V$2737,21,FALSE)))</f>
        <v xml:space="preserve"> </v>
      </c>
      <c r="V1222" t="str">
        <f>IF(ISBLANK(VLOOKUP(TRIM(D1222),ALL_SOMIFA!$A$1:$V$2737,22,FALSE)),"",IF(ISERROR(VLOOKUP(TRIM(D1222),ALL_SOMIFA!$A$1:$V$2737,22,FALSE))," ",VLOOKUP(TRIM(D1222),ALL_SOMIFA!$A$1:$V$2737,22,FALSE)))</f>
        <v xml:space="preserve"> </v>
      </c>
    </row>
    <row r="1223" spans="1:73" x14ac:dyDescent="0.35">
      <c r="A1223" s="19"/>
      <c r="B1223" s="19"/>
      <c r="C1223" s="143"/>
      <c r="D1223" s="19"/>
      <c r="E1223" s="39"/>
      <c r="F1223" s="19"/>
      <c r="G1223" s="19"/>
      <c r="H1223"/>
      <c r="I1223" t="s">
        <v>4284</v>
      </c>
      <c r="J1223" s="19"/>
      <c r="K1223" s="19"/>
      <c r="L1223" s="19"/>
      <c r="M1223" s="19"/>
      <c r="N1223" s="19"/>
      <c r="O1223" s="19"/>
      <c r="P1223" s="19"/>
      <c r="Q1223" s="19"/>
      <c r="R1223" s="19"/>
      <c r="S1223" s="19"/>
      <c r="T1223" s="19"/>
      <c r="U1223" s="19"/>
      <c r="V1223" s="19"/>
      <c r="W1223" s="19"/>
      <c r="X1223" s="19"/>
      <c r="Y1223" s="19"/>
      <c r="Z1223" s="19"/>
      <c r="AA1223" s="19"/>
      <c r="AB1223" s="19"/>
      <c r="AC1223" s="19"/>
      <c r="AD1223" s="19"/>
      <c r="AE1223" s="19"/>
      <c r="AF1223" s="19"/>
      <c r="AG1223" s="19"/>
      <c r="AH1223" s="19"/>
      <c r="AI1223" s="19"/>
      <c r="AJ1223" s="19"/>
      <c r="AK1223" s="19"/>
      <c r="AL1223" s="19"/>
      <c r="AM1223" s="19"/>
      <c r="AN1223" s="19"/>
      <c r="AO1223" s="19"/>
      <c r="AP1223" s="19"/>
      <c r="AQ1223" s="19"/>
      <c r="AR1223" s="19"/>
      <c r="AS1223" s="19"/>
      <c r="AT1223" s="19"/>
    </row>
    <row r="1224" spans="1:73" ht="12.75" customHeight="1" x14ac:dyDescent="0.35">
      <c r="A1224" s="21" t="s">
        <v>654</v>
      </c>
      <c r="B1224" s="21" t="s">
        <v>318</v>
      </c>
      <c r="C1224" s="143" t="str">
        <f>IF(VLOOKUP(D1224,Table16[[#All],[Player]:[2024 Card Info]],7,FALSE)&lt;&gt;"",VLOOKUP(D1224,Table16[[#All],[Player]:[2024 Card Info]],7,FALSE),"")</f>
        <v>66-4</v>
      </c>
      <c r="D1224" s="19" t="s">
        <v>2315</v>
      </c>
      <c r="E1224" s="20">
        <v>35388</v>
      </c>
      <c r="F1224" s="19" t="s">
        <v>140</v>
      </c>
      <c r="G1224" s="19" t="s">
        <v>425</v>
      </c>
      <c r="H1224" s="26" t="s">
        <v>654</v>
      </c>
      <c r="I1224" s="26" t="s">
        <v>2316</v>
      </c>
      <c r="J1224" s="21" t="s">
        <v>654</v>
      </c>
      <c r="K1224" s="21" t="s">
        <v>252</v>
      </c>
      <c r="L1224" s="21" t="s">
        <v>2316</v>
      </c>
      <c r="M1224" s="19" t="s">
        <v>2317</v>
      </c>
      <c r="N1224" s="19" t="s">
        <v>654</v>
      </c>
      <c r="O1224" s="19" t="s">
        <v>318</v>
      </c>
      <c r="P1224" s="19" t="s">
        <v>2318</v>
      </c>
      <c r="Q1224" s="19" t="s">
        <v>654</v>
      </c>
      <c r="R1224" s="19" t="s">
        <v>252</v>
      </c>
      <c r="S1224" s="19" t="s">
        <v>2319</v>
      </c>
      <c r="T1224" s="19" t="s">
        <v>654</v>
      </c>
      <c r="U1224" s="19" t="s">
        <v>252</v>
      </c>
      <c r="V1224" s="19" t="s">
        <v>2320</v>
      </c>
      <c r="W1224" s="19">
        <v>0</v>
      </c>
      <c r="X1224" s="19">
        <v>0</v>
      </c>
      <c r="Y1224" s="19">
        <v>0</v>
      </c>
      <c r="Z1224" s="19">
        <v>0</v>
      </c>
      <c r="AA1224" s="19">
        <v>0</v>
      </c>
      <c r="AB1224" s="19">
        <v>0</v>
      </c>
      <c r="AC1224" s="19">
        <v>0</v>
      </c>
      <c r="AD1224" s="19">
        <v>0</v>
      </c>
      <c r="AE1224" s="19">
        <v>0</v>
      </c>
      <c r="AF1224" s="19"/>
      <c r="AG1224" s="19"/>
      <c r="AH1224" s="19"/>
      <c r="AI1224" s="19"/>
      <c r="AJ1224" s="19"/>
      <c r="AK1224" s="19"/>
      <c r="AL1224" s="19">
        <v>0</v>
      </c>
      <c r="AM1224" s="19">
        <v>0</v>
      </c>
      <c r="AN1224" s="19">
        <v>0</v>
      </c>
      <c r="AO1224" s="19">
        <v>0</v>
      </c>
      <c r="AP1224" s="19">
        <v>0</v>
      </c>
      <c r="AQ1224" s="19">
        <v>0</v>
      </c>
      <c r="AR1224" s="19">
        <v>0</v>
      </c>
      <c r="AS1224" s="19">
        <v>0</v>
      </c>
      <c r="AT1224" s="19">
        <v>0</v>
      </c>
    </row>
    <row r="1225" spans="1:73" ht="12.75" customHeight="1" x14ac:dyDescent="0.35">
      <c r="A1225" s="21" t="s">
        <v>654</v>
      </c>
      <c r="B1225" s="21" t="s">
        <v>3518</v>
      </c>
      <c r="C1225" s="143" t="str">
        <f>IF(VLOOKUP(D1225,Table16[[#All],[Player]:[2024 Card Info]],7,FALSE)&lt;&gt;"",VLOOKUP(D1225,Table16[[#All],[Player]:[2024 Card Info]],7,FALSE),"")</f>
        <v>46-4</v>
      </c>
      <c r="D1225" s="19" t="s">
        <v>2321</v>
      </c>
      <c r="E1225" s="20">
        <v>35047</v>
      </c>
      <c r="F1225" s="26" t="s">
        <v>114</v>
      </c>
      <c r="G1225" s="30" t="s">
        <v>218</v>
      </c>
      <c r="H1225" s="26" t="s">
        <v>654</v>
      </c>
      <c r="I1225" s="26" t="s">
        <v>2211</v>
      </c>
      <c r="J1225" s="21" t="s">
        <v>307</v>
      </c>
      <c r="K1225" s="21" t="s">
        <v>158</v>
      </c>
      <c r="L1225" s="21" t="s">
        <v>1537</v>
      </c>
      <c r="M1225" s="19" t="s">
        <v>310</v>
      </c>
      <c r="N1225" s="19" t="s">
        <v>311</v>
      </c>
      <c r="O1225" s="19" t="s">
        <v>158</v>
      </c>
      <c r="P1225" s="30" t="s">
        <v>1020</v>
      </c>
      <c r="Q1225" s="19" t="s">
        <v>304</v>
      </c>
      <c r="R1225" s="19" t="s">
        <v>158</v>
      </c>
      <c r="S1225" s="30" t="s">
        <v>310</v>
      </c>
      <c r="T1225" s="19"/>
      <c r="U1225" s="19"/>
      <c r="V1225" s="30"/>
      <c r="W1225" s="19"/>
      <c r="X1225" s="19"/>
      <c r="Y1225" s="30"/>
      <c r="Z1225" s="19"/>
      <c r="AA1225" s="19"/>
      <c r="AB1225" s="19"/>
      <c r="AC1225" s="19"/>
      <c r="AD1225" s="19"/>
      <c r="AE1225" s="19"/>
      <c r="AF1225" s="19"/>
      <c r="AG1225" s="19"/>
      <c r="AH1225" s="19"/>
      <c r="AI1225" s="19"/>
      <c r="AJ1225" s="19"/>
      <c r="AK1225" s="19"/>
      <c r="AL1225" s="19"/>
      <c r="AM1225" s="19"/>
      <c r="AN1225" s="19"/>
      <c r="AO1225" s="19"/>
      <c r="AP1225" s="19"/>
      <c r="AQ1225" s="19"/>
      <c r="AR1225" s="19"/>
      <c r="AS1225" s="19"/>
      <c r="AT1225" s="19"/>
    </row>
    <row r="1226" spans="1:73" s="19" customFormat="1" x14ac:dyDescent="0.35">
      <c r="A1226" s="21" t="s">
        <v>504</v>
      </c>
      <c r="B1226" s="21" t="s">
        <v>193</v>
      </c>
      <c r="C1226" s="143" t="str">
        <f>IF(VLOOKUP(D1226,Table16[[#All],[Player]:[2024 Card Info]],7,FALSE)&lt;&gt;"",VLOOKUP(D1226,Table16[[#All],[Player]:[2024 Card Info]],7,FALSE),"")</f>
        <v>44-12-3*</v>
      </c>
      <c r="D1226" s="19" t="s">
        <v>2326</v>
      </c>
      <c r="E1226" s="20">
        <v>33323</v>
      </c>
      <c r="F1226" s="19" t="s">
        <v>1140</v>
      </c>
      <c r="G1226" s="19" t="s">
        <v>418</v>
      </c>
      <c r="H1226" s="26" t="s">
        <v>2233</v>
      </c>
      <c r="I1226" s="26" t="s">
        <v>1390</v>
      </c>
      <c r="J1226" s="21" t="s">
        <v>504</v>
      </c>
      <c r="K1226" s="21" t="s">
        <v>224</v>
      </c>
      <c r="L1226" s="21" t="s">
        <v>2327</v>
      </c>
      <c r="M1226" s="19" t="s">
        <v>2328</v>
      </c>
      <c r="N1226" s="19" t="s">
        <v>504</v>
      </c>
      <c r="O1226" s="19" t="s">
        <v>109</v>
      </c>
      <c r="P1226" s="19" t="s">
        <v>2329</v>
      </c>
      <c r="Q1226" s="19" t="s">
        <v>267</v>
      </c>
      <c r="R1226" s="19" t="s">
        <v>85</v>
      </c>
      <c r="S1226" s="19" t="s">
        <v>2330</v>
      </c>
      <c r="T1226" s="19" t="s">
        <v>648</v>
      </c>
      <c r="U1226" s="19" t="s">
        <v>85</v>
      </c>
      <c r="V1226" s="19" t="s">
        <v>778</v>
      </c>
      <c r="W1226" s="19" t="s">
        <v>648</v>
      </c>
      <c r="X1226" s="19" t="s">
        <v>85</v>
      </c>
      <c r="Y1226" s="19" t="s">
        <v>2331</v>
      </c>
      <c r="Z1226" s="19" t="s">
        <v>480</v>
      </c>
      <c r="AA1226" s="19" t="s">
        <v>85</v>
      </c>
      <c r="AB1226" s="19" t="s">
        <v>520</v>
      </c>
      <c r="AC1226" s="19" t="s">
        <v>480</v>
      </c>
      <c r="AD1226" s="19" t="s">
        <v>103</v>
      </c>
      <c r="AE1226" s="19" t="s">
        <v>317</v>
      </c>
      <c r="AL1226" s="19">
        <v>0</v>
      </c>
      <c r="AM1226" s="19">
        <v>0</v>
      </c>
      <c r="AN1226" s="19">
        <v>0</v>
      </c>
      <c r="AO1226" s="19">
        <v>0</v>
      </c>
      <c r="AP1226" s="19">
        <v>0</v>
      </c>
      <c r="AQ1226" s="19">
        <v>0</v>
      </c>
      <c r="AR1226" s="19">
        <v>0</v>
      </c>
      <c r="AS1226" s="19">
        <v>0</v>
      </c>
      <c r="AT1226" s="19">
        <v>0</v>
      </c>
    </row>
    <row r="1227" spans="1:73" ht="12.75" customHeight="1" x14ac:dyDescent="0.35">
      <c r="A1227" s="21" t="s">
        <v>480</v>
      </c>
      <c r="B1227" s="21" t="s">
        <v>81</v>
      </c>
      <c r="C1227" s="143" t="str">
        <f>IF(VLOOKUP(D1227,Table16[[#All],[Player]:[2024 Card Info]],7,FALSE)&lt;&gt;"",VLOOKUP(D1227,Table16[[#All],[Player]:[2024 Card Info]],7,FALSE),"")</f>
        <v>04-6</v>
      </c>
      <c r="D1227" s="19" t="s">
        <v>2324</v>
      </c>
      <c r="E1227" s="20">
        <v>34555</v>
      </c>
      <c r="F1227" s="28" t="s">
        <v>114</v>
      </c>
      <c r="G1227" s="19" t="s">
        <v>130</v>
      </c>
      <c r="H1227" s="26" t="s">
        <v>656</v>
      </c>
      <c r="I1227" s="26" t="s">
        <v>1390</v>
      </c>
      <c r="J1227" s="44" t="s">
        <v>480</v>
      </c>
      <c r="K1227" s="44" t="s">
        <v>78</v>
      </c>
      <c r="L1227" s="44" t="s">
        <v>520</v>
      </c>
      <c r="M1227" s="19" t="s">
        <v>310</v>
      </c>
      <c r="N1227" s="19" t="s">
        <v>480</v>
      </c>
      <c r="O1227" s="19" t="s">
        <v>78</v>
      </c>
      <c r="P1227" s="19" t="s">
        <v>2325</v>
      </c>
      <c r="Q1227" s="19"/>
      <c r="R1227" s="28"/>
      <c r="S1227" s="28"/>
      <c r="T1227" s="19" t="s">
        <v>304</v>
      </c>
      <c r="U1227" s="28" t="s">
        <v>78</v>
      </c>
      <c r="V1227" s="28" t="s">
        <v>310</v>
      </c>
      <c r="W1227" s="19"/>
      <c r="X1227" s="28"/>
      <c r="Y1227" s="28"/>
      <c r="Z1227" s="19"/>
      <c r="AA1227" s="28"/>
      <c r="AB1227" s="28"/>
      <c r="AC1227" s="19"/>
      <c r="AD1227" s="28"/>
      <c r="AE1227" s="28"/>
      <c r="AF1227" s="19"/>
      <c r="AG1227" s="28"/>
      <c r="AH1227" s="28"/>
      <c r="AI1227" s="19"/>
      <c r="AJ1227" s="28"/>
      <c r="AK1227" s="28"/>
      <c r="AL1227" s="19"/>
      <c r="AM1227" s="28"/>
      <c r="AN1227" s="28"/>
      <c r="AO1227" s="19"/>
      <c r="AP1227" s="28"/>
      <c r="AQ1227" s="28"/>
      <c r="AR1227" s="19"/>
      <c r="AS1227" s="28"/>
      <c r="AT1227" s="28"/>
    </row>
    <row r="1228" spans="1:73" s="19" customFormat="1" x14ac:dyDescent="0.35">
      <c r="A1228" s="18" t="s">
        <v>2632</v>
      </c>
      <c r="B1228" s="18" t="s">
        <v>339</v>
      </c>
      <c r="C1228" s="143" t="str">
        <f>IF(VLOOKUP(D1228,Table16[[#All],[Player]:[2024 Card Info]],7,FALSE)&lt;&gt;"",VLOOKUP(D1228,Table16[[#All],[Player]:[2024 Card Info]],7,FALSE),"")</f>
        <v>0/0-4</v>
      </c>
      <c r="D1228" s="19" t="s">
        <v>2332</v>
      </c>
      <c r="E1228" s="20">
        <v>35493</v>
      </c>
      <c r="F1228" s="19" t="s">
        <v>115</v>
      </c>
      <c r="G1228" s="19" t="s">
        <v>412</v>
      </c>
      <c r="H1228" s="26" t="s">
        <v>480</v>
      </c>
      <c r="I1228" s="26" t="s">
        <v>481</v>
      </c>
      <c r="J1228" s="18" t="s">
        <v>480</v>
      </c>
      <c r="K1228" s="18" t="s">
        <v>341</v>
      </c>
      <c r="L1228" s="18" t="s">
        <v>510</v>
      </c>
      <c r="M1228" s="19" t="s">
        <v>783</v>
      </c>
      <c r="N1228" s="19" t="s">
        <v>2333</v>
      </c>
      <c r="O1228" s="19" t="s">
        <v>339</v>
      </c>
      <c r="P1228" s="19" t="s">
        <v>2334</v>
      </c>
      <c r="Q1228" s="19" t="s">
        <v>480</v>
      </c>
      <c r="R1228" s="19" t="s">
        <v>341</v>
      </c>
      <c r="S1228" s="19" t="s">
        <v>496</v>
      </c>
      <c r="AU1228"/>
      <c r="AV1228"/>
      <c r="AW1228"/>
      <c r="AX1228"/>
      <c r="AY1228"/>
      <c r="AZ1228"/>
      <c r="BA1228"/>
      <c r="BB1228"/>
      <c r="BC1228"/>
      <c r="BD1228"/>
      <c r="BE1228"/>
      <c r="BF1228"/>
      <c r="BG1228"/>
      <c r="BH1228"/>
      <c r="BI1228"/>
      <c r="BJ1228"/>
      <c r="BK1228"/>
      <c r="BL1228"/>
      <c r="BM1228"/>
      <c r="BN1228"/>
      <c r="BO1228"/>
      <c r="BP1228"/>
      <c r="BQ1228"/>
      <c r="BR1228"/>
      <c r="BS1228"/>
      <c r="BT1228"/>
      <c r="BU1228"/>
    </row>
    <row r="1229" spans="1:73" x14ac:dyDescent="0.35">
      <c r="A1229" t="s">
        <v>304</v>
      </c>
      <c r="B1229" t="s">
        <v>500</v>
      </c>
      <c r="C1229" s="143" t="str">
        <f>IF(VLOOKUP(D1229,Table16[[#All],[Player]:[2024 Card Info]],7,FALSE)&lt;&gt;"",VLOOKUP(D1229,Table16[[#All],[Player]:[2024 Card Info]],7,FALSE),"")</f>
        <v>04-3</v>
      </c>
      <c r="D1229" t="s">
        <v>3291</v>
      </c>
      <c r="E1229" s="40">
        <v>36069</v>
      </c>
      <c r="F1229" t="s">
        <v>361</v>
      </c>
      <c r="G1229" s="102" t="s">
        <v>5146</v>
      </c>
      <c r="H1229" t="str">
        <f>IF(ISBLANK(VLOOKUP(TRIM(D1229),ALL_SOMIFA!$A$1:$V$2737,8,FALSE)),"",IF(ISERROR(VLOOKUP(TRIM(D1229),ALL_SOMIFA!$A$1:$V$2737,8,FALSE))," ",VLOOKUP(TRIM(D1229),ALL_SOMIFA!$A$1:$V$2737,8,FALSE)))</f>
        <v>LB</v>
      </c>
      <c r="I1229" t="str">
        <f>IF(ISBLANK(VLOOKUP(TRIM(D1229),ALL_SOMIFA!$A$1:$V$2737,9,FALSE)),"",IF(ISERROR(VLOOKUP(TRIM(D1229),ALL_SOMIFA!$A$1:$V$2737,9,FALSE))," ",VLOOKUP(TRIM(D1229),ALL_SOMIFA!$A$1:$V$2737,9,FALSE)))</f>
        <v>IND</v>
      </c>
      <c r="J1229" t="str">
        <f>IF(ISBLANK(VLOOKUP(TRIM(D1229),ALL_SOMIFA!$A$1:$V$2737,10,FALSE)),"",IF(ISERROR(VLOOKUP(TRIM(D1229),ALL_SOMIFA!$A$1:$V$2737,10,FALSE))," ",VLOOKUP(TRIM(D1229),ALL_SOMIFA!$A$1:$V$2737,10,FALSE)))</f>
        <v>00-0</v>
      </c>
      <c r="K1229" t="str">
        <f>IF(ISBLANK(VLOOKUP(TRIM(D1229),ALL_SOMIFA!$A$1:$V$2737,11,FALSE)),"",IF(ISERROR(VLOOKUP(TRIM(D1229),ALL_SOMIFA!$A$1:$V$2737,11,FALSE))," ",VLOOKUP(TRIM(D1229),ALL_SOMIFA!$A$1:$V$2737,11,FALSE)))</f>
        <v/>
      </c>
      <c r="L1229" t="str">
        <f>IF(ISBLANK(VLOOKUP(TRIM(D1229),ALL_SOMIFA!$A$1:$V$2737,12,FALSE)),"",IF(ISERROR(VLOOKUP(TRIM(D1229),ALL_SOMIFA!$A$1:$V$2737,12,FALSE))," ",VLOOKUP(TRIM(D1229),ALL_SOMIFA!$A$1:$V$2737,12,FALSE)))</f>
        <v/>
      </c>
      <c r="M1229" t="str">
        <f>IF(ISBLANK(VLOOKUP(TRIM(D1229),ALL_SOMIFA!$A$1:$V$2737,13,FALSE)),"",IF(ISERROR(VLOOKUP(TRIM(D1229),ALL_SOMIFA!$A$1:$V$2737,13,FALSE))," ",VLOOKUP(TRIM(D1229),ALL_SOMIFA!$A$1:$V$2737,13,FALSE)))</f>
        <v/>
      </c>
      <c r="N1229" t="str">
        <f>IF(ISBLANK(VLOOKUP(TRIM(D1229),ALL_SOMIFA!$A$1:$V$2737,14,FALSE)),"",IF(ISERROR(VLOOKUP(TRIM(D1229),ALL_SOMIFA!$A$1:$V$2737,14,FALSE))," ",VLOOKUP(TRIM(D1229),ALL_SOMIFA!$A$1:$V$2737,14,FALSE)))</f>
        <v>ILB</v>
      </c>
      <c r="O1229" t="str">
        <f>IF(ISBLANK(VLOOKUP(TRIM(D1229),ALL_SOMIFA!$A$1:$V$2737,15,FALSE)),"",IF(ISERROR(VLOOKUP(TRIM(D1229),ALL_SOMIFA!$A$1:$V$2737,15,FALSE))," ",VLOOKUP(TRIM(D1229),ALL_SOMIFA!$A$1:$V$2737,15,FALSE)))</f>
        <v>TB</v>
      </c>
      <c r="P1229" t="str">
        <f>IF(ISBLANK(VLOOKUP(TRIM(D1229),ALL_SOMIFA!$A$1:$V$2737,16,FALSE)),"",IF(ISERROR(VLOOKUP(TRIM(D1229),ALL_SOMIFA!$A$1:$V$2737,16,FALSE))," ",VLOOKUP(TRIM(D1229),ALL_SOMIFA!$A$1:$V$2737,16,FALSE)))</f>
        <v>00-0</v>
      </c>
      <c r="Q1229" t="str">
        <f>IF(ISBLANK(VLOOKUP(TRIM(D1229),ALL_SOMIFA!$A$1:$V$2737,17,FALSE)),"",IF(ISERROR(VLOOKUP(TRIM(D1229),ALL_SOMIFA!$A$1:$V$2737,17,FALSE))," ",VLOOKUP(TRIM(D1229),ALL_SOMIFA!$A$1:$V$2737,17,FALSE)))</f>
        <v/>
      </c>
      <c r="R1229" t="str">
        <f>IF(ISBLANK(VLOOKUP(TRIM(D1229),ALL_SOMIFA!$A$1:$V$2737,18,FALSE)),"",IF(ISERROR(VLOOKUP(TRIM(D1229),ALL_SOMIFA!$A$1:$V$2737,18,FALSE))," ",VLOOKUP(TRIM(D1229),ALL_SOMIFA!$A$1:$V$2737,18,FALSE)))</f>
        <v/>
      </c>
      <c r="S1229" t="str">
        <f>IF(ISBLANK(VLOOKUP(TRIM(D1229),ALL_SOMIFA!$A$1:$V$2737,19,FALSE)),"",IF(ISERROR(VLOOKUP(TRIM(D1229),ALL_SOMIFA!$A$1:$V$2737,19,FALSE))," ",VLOOKUP(TRIM(D1229),ALL_SOMIFA!$A$1:$V$2737,19,FALSE)))</f>
        <v/>
      </c>
      <c r="T1229" t="str">
        <f>IF(ISBLANK(VLOOKUP(TRIM(D1229),ALL_SOMIFA!$A$1:$V$2737,20,FALSE)),"",IF(ISERROR(VLOOKUP(TRIM(D1229),ALL_SOMIFA!$A$1:$V$2737,20,FALSE))," ",VLOOKUP(TRIM(D1229),ALL_SOMIFA!$A$1:$V$2737,20,FALSE)))</f>
        <v/>
      </c>
      <c r="U1229" t="str">
        <f>IF(ISBLANK(VLOOKUP(TRIM(D1229),ALL_SOMIFA!$A$1:$V$2737,21,FALSE)),"",IF(ISERROR(VLOOKUP(TRIM(D1229),ALL_SOMIFA!$A$1:$V$2737,21,FALSE))," ",VLOOKUP(TRIM(D1229),ALL_SOMIFA!$A$1:$V$2737,21,FALSE)))</f>
        <v/>
      </c>
      <c r="V1229" t="str">
        <f>IF(ISBLANK(VLOOKUP(TRIM(D1229),ALL_SOMIFA!$A$1:$V$2737,22,FALSE)),"",IF(ISERROR(VLOOKUP(TRIM(D1229),ALL_SOMIFA!$A$1:$V$2737,22,FALSE))," ",VLOOKUP(TRIM(D1229),ALL_SOMIFA!$A$1:$V$2737,22,FALSE)))</f>
        <v/>
      </c>
    </row>
    <row r="1230" spans="1:73" x14ac:dyDescent="0.35">
      <c r="A1230" s="19"/>
      <c r="B1230" s="19"/>
      <c r="C1230" s="143"/>
      <c r="D1230" s="19"/>
      <c r="E1230" s="39"/>
      <c r="F1230" s="19"/>
      <c r="G1230" s="19"/>
      <c r="H1230"/>
      <c r="I1230" t="s">
        <v>4284</v>
      </c>
      <c r="J1230" s="19"/>
      <c r="K1230" s="19"/>
      <c r="L1230" s="19"/>
      <c r="M1230" s="19"/>
      <c r="N1230" s="19"/>
      <c r="O1230" s="19"/>
      <c r="P1230" s="19"/>
      <c r="Q1230" s="19"/>
      <c r="R1230" s="19"/>
      <c r="S1230" s="19"/>
      <c r="T1230" s="19"/>
      <c r="U1230" s="19"/>
      <c r="V1230" s="19"/>
      <c r="W1230" s="19"/>
      <c r="X1230" s="19"/>
      <c r="Y1230" s="19"/>
      <c r="Z1230" s="19"/>
      <c r="AA1230" s="19"/>
      <c r="AB1230" s="19"/>
      <c r="AC1230" s="19"/>
      <c r="AD1230" s="19"/>
      <c r="AE1230" s="19"/>
      <c r="AF1230" s="19"/>
      <c r="AG1230" s="19"/>
      <c r="AH1230" s="19"/>
      <c r="AI1230" s="19"/>
      <c r="AJ1230" s="19"/>
      <c r="AK1230" s="19"/>
      <c r="AL1230" s="19"/>
      <c r="AM1230" s="19"/>
      <c r="AN1230" s="19"/>
      <c r="AO1230" s="19"/>
      <c r="AP1230" s="19"/>
      <c r="AQ1230" s="19"/>
      <c r="AR1230" s="19"/>
      <c r="AS1230" s="19"/>
      <c r="AT1230" s="19"/>
    </row>
    <row r="1231" spans="1:73" x14ac:dyDescent="0.35">
      <c r="A1231" s="18" t="s">
        <v>331</v>
      </c>
      <c r="B1231" s="18" t="s">
        <v>81</v>
      </c>
      <c r="C1231" s="143" t="str">
        <f>IF(VLOOKUP(D1231,Table16[[#All],[Player]:[2024 Card Info]],7,FALSE)&lt;&gt;"",VLOOKUP(D1231,Table16[[#All],[Player]:[2024 Card Info]],7,FALSE),"")</f>
        <v>55</v>
      </c>
      <c r="D1231" s="19" t="s">
        <v>2340</v>
      </c>
      <c r="E1231" s="20">
        <v>35994</v>
      </c>
      <c r="F1231" s="19" t="s">
        <v>2341</v>
      </c>
      <c r="G1231" s="19" t="s">
        <v>115</v>
      </c>
      <c r="H1231" s="26" t="s">
        <v>331</v>
      </c>
      <c r="I1231" s="26" t="s">
        <v>528</v>
      </c>
      <c r="J1231" s="18" t="s">
        <v>299</v>
      </c>
      <c r="K1231" s="18" t="s">
        <v>78</v>
      </c>
      <c r="L1231" s="18" t="s">
        <v>297</v>
      </c>
      <c r="M1231" s="19" t="s">
        <v>682</v>
      </c>
      <c r="N1231" s="19" t="s">
        <v>296</v>
      </c>
      <c r="O1231" s="19" t="s">
        <v>78</v>
      </c>
      <c r="P1231" s="19" t="s">
        <v>340</v>
      </c>
      <c r="Q1231" s="19" t="s">
        <v>299</v>
      </c>
      <c r="R1231" s="19" t="s">
        <v>78</v>
      </c>
      <c r="S1231" s="19" t="s">
        <v>342</v>
      </c>
      <c r="T1231" s="19"/>
      <c r="U1231" s="19"/>
      <c r="V1231" s="19"/>
      <c r="W1231" s="19"/>
      <c r="X1231" s="19"/>
      <c r="Y1231" s="19"/>
      <c r="Z1231" s="19"/>
      <c r="AA1231" s="19"/>
      <c r="AB1231" s="19"/>
      <c r="AC1231" s="19"/>
      <c r="AD1231" s="19"/>
      <c r="AE1231" s="19"/>
      <c r="AF1231" s="19"/>
      <c r="AG1231" s="19"/>
      <c r="AH1231" s="19"/>
      <c r="AI1231" s="19"/>
      <c r="AJ1231" s="19"/>
      <c r="AK1231" s="19"/>
      <c r="AL1231" s="19"/>
      <c r="AM1231" s="19"/>
      <c r="AN1231" s="19"/>
      <c r="AO1231" s="19"/>
      <c r="AP1231" s="19"/>
      <c r="AQ1231" s="19"/>
      <c r="AR1231" s="19"/>
      <c r="AS1231" s="19"/>
      <c r="AT1231" s="19"/>
    </row>
    <row r="1232" spans="1:73" x14ac:dyDescent="0.35">
      <c r="A1232" s="21" t="s">
        <v>323</v>
      </c>
      <c r="B1232" s="21" t="s">
        <v>403</v>
      </c>
      <c r="C1232" s="143" t="str">
        <f>IF(VLOOKUP(D1232,Table16[[#All],[Player]:[2024 Card Info]],7,FALSE)&lt;&gt;"",VLOOKUP(D1232,Table16[[#All],[Player]:[2024 Card Info]],7,FALSE),"")</f>
        <v>5</v>
      </c>
      <c r="D1232" s="19" t="s">
        <v>2342</v>
      </c>
      <c r="E1232" s="20">
        <v>34232</v>
      </c>
      <c r="F1232" s="19" t="s">
        <v>344</v>
      </c>
      <c r="G1232" s="19" t="s">
        <v>1994</v>
      </c>
      <c r="H1232" s="26" t="s">
        <v>331</v>
      </c>
      <c r="I1232" s="26" t="s">
        <v>422</v>
      </c>
      <c r="J1232" s="21" t="s">
        <v>323</v>
      </c>
      <c r="K1232" s="21" t="s">
        <v>85</v>
      </c>
      <c r="L1232" s="21" t="s">
        <v>154</v>
      </c>
      <c r="M1232" s="19" t="s">
        <v>335</v>
      </c>
      <c r="N1232" s="19" t="s">
        <v>345</v>
      </c>
      <c r="O1232" s="19" t="s">
        <v>403</v>
      </c>
      <c r="P1232" s="19" t="s">
        <v>346</v>
      </c>
      <c r="Q1232" s="19" t="s">
        <v>345</v>
      </c>
      <c r="R1232" s="19" t="s">
        <v>85</v>
      </c>
      <c r="S1232" s="19" t="s">
        <v>154</v>
      </c>
      <c r="T1232" s="19" t="s">
        <v>327</v>
      </c>
      <c r="U1232" s="19" t="s">
        <v>85</v>
      </c>
      <c r="V1232" s="19" t="s">
        <v>335</v>
      </c>
      <c r="W1232" s="19" t="s">
        <v>327</v>
      </c>
      <c r="X1232" s="19" t="s">
        <v>85</v>
      </c>
      <c r="Y1232" s="19" t="s">
        <v>342</v>
      </c>
      <c r="Z1232" s="19" t="s">
        <v>327</v>
      </c>
      <c r="AA1232" s="19" t="s">
        <v>85</v>
      </c>
      <c r="AB1232" s="19" t="s">
        <v>328</v>
      </c>
      <c r="AC1232" s="19">
        <v>0</v>
      </c>
      <c r="AD1232" s="19">
        <v>0</v>
      </c>
      <c r="AE1232" s="19">
        <v>0</v>
      </c>
      <c r="AF1232" s="19">
        <v>0</v>
      </c>
      <c r="AG1232" s="19">
        <v>0</v>
      </c>
      <c r="AH1232" s="19">
        <v>0</v>
      </c>
      <c r="AI1232" s="19">
        <v>0</v>
      </c>
      <c r="AJ1232" s="19">
        <v>0</v>
      </c>
      <c r="AK1232" s="19">
        <v>0</v>
      </c>
      <c r="AL1232" s="19">
        <v>0</v>
      </c>
      <c r="AM1232" s="19">
        <v>0</v>
      </c>
      <c r="AN1232" s="19">
        <v>0</v>
      </c>
      <c r="AO1232" s="19">
        <v>0</v>
      </c>
      <c r="AP1232" s="19">
        <v>0</v>
      </c>
      <c r="AQ1232" s="19">
        <v>0</v>
      </c>
      <c r="AR1232" s="19">
        <v>0</v>
      </c>
      <c r="AS1232" s="19">
        <v>0</v>
      </c>
      <c r="AT1232" s="19">
        <v>0</v>
      </c>
      <c r="AU1232" s="19"/>
      <c r="AV1232" s="19"/>
      <c r="AW1232" s="19"/>
      <c r="AX1232" s="19"/>
      <c r="AY1232" s="19"/>
      <c r="AZ1232" s="19"/>
      <c r="BA1232" s="19"/>
      <c r="BB1232" s="19"/>
      <c r="BC1232" s="19"/>
      <c r="BD1232" s="19"/>
      <c r="BE1232" s="19"/>
      <c r="BF1232" s="19"/>
      <c r="BG1232" s="19"/>
      <c r="BH1232" s="19"/>
      <c r="BI1232" s="19"/>
      <c r="BJ1232" s="19"/>
      <c r="BK1232" s="19"/>
      <c r="BL1232" s="19"/>
      <c r="BM1232" s="19"/>
      <c r="BN1232" s="19"/>
      <c r="BO1232" s="19"/>
      <c r="BP1232" s="19"/>
      <c r="BQ1232" s="19"/>
      <c r="BR1232" s="19"/>
      <c r="BS1232" s="19"/>
      <c r="BT1232" s="19"/>
      <c r="BU1232" s="19"/>
    </row>
    <row r="1233" spans="1:73" s="25" customFormat="1" x14ac:dyDescent="0.35">
      <c r="A1233" s="21" t="s">
        <v>323</v>
      </c>
      <c r="B1233" s="21" t="s">
        <v>116</v>
      </c>
      <c r="C1233" s="143" t="str">
        <f>IF(VLOOKUP(D1233,Table16[[#All],[Player]:[2024 Card Info]],7,FALSE)&lt;&gt;"",VLOOKUP(D1233,Table16[[#All],[Player]:[2024 Card Info]],7,FALSE),"")</f>
        <v>5</v>
      </c>
      <c r="D1233" s="19" t="s">
        <v>2343</v>
      </c>
      <c r="E1233" s="20">
        <v>35430</v>
      </c>
      <c r="F1233" s="19" t="s">
        <v>425</v>
      </c>
      <c r="G1233" s="19" t="s">
        <v>140</v>
      </c>
      <c r="H1233" s="26" t="s">
        <v>354</v>
      </c>
      <c r="I1233" s="26" t="s">
        <v>154</v>
      </c>
      <c r="J1233" s="21" t="s">
        <v>323</v>
      </c>
      <c r="K1233" s="21" t="s">
        <v>341</v>
      </c>
      <c r="L1233" s="21" t="s">
        <v>422</v>
      </c>
      <c r="M1233" s="19" t="s">
        <v>422</v>
      </c>
      <c r="N1233" s="19" t="s">
        <v>323</v>
      </c>
      <c r="O1233" s="19" t="s">
        <v>339</v>
      </c>
      <c r="P1233" s="19" t="s">
        <v>324</v>
      </c>
      <c r="Q1233" s="19" t="s">
        <v>323</v>
      </c>
      <c r="R1233" s="19" t="s">
        <v>341</v>
      </c>
      <c r="S1233" s="19" t="s">
        <v>154</v>
      </c>
      <c r="T1233" s="19" t="s">
        <v>354</v>
      </c>
      <c r="U1233" s="19" t="s">
        <v>341</v>
      </c>
      <c r="V1233" s="19" t="s">
        <v>149</v>
      </c>
      <c r="W1233" s="19">
        <v>0</v>
      </c>
      <c r="X1233" s="19">
        <v>0</v>
      </c>
      <c r="Y1233" s="19">
        <v>0</v>
      </c>
      <c r="Z1233" s="19"/>
      <c r="AA1233" s="19"/>
      <c r="AB1233" s="19"/>
      <c r="AC1233" s="19">
        <v>0</v>
      </c>
      <c r="AD1233" s="19">
        <v>0</v>
      </c>
      <c r="AE1233" s="19">
        <v>0</v>
      </c>
      <c r="AF1233" s="19">
        <v>0</v>
      </c>
      <c r="AG1233" s="19">
        <v>0</v>
      </c>
      <c r="AH1233" s="19">
        <v>0</v>
      </c>
      <c r="AI1233" s="19">
        <v>0</v>
      </c>
      <c r="AJ1233" s="19">
        <v>0</v>
      </c>
      <c r="AK1233" s="19">
        <v>0</v>
      </c>
      <c r="AL1233" s="19">
        <v>0</v>
      </c>
      <c r="AM1233" s="19">
        <v>0</v>
      </c>
      <c r="AN1233" s="19">
        <v>0</v>
      </c>
      <c r="AO1233" s="19">
        <v>0</v>
      </c>
      <c r="AP1233" s="19">
        <v>0</v>
      </c>
      <c r="AQ1233" s="19">
        <v>0</v>
      </c>
      <c r="AR1233" s="19">
        <v>0</v>
      </c>
      <c r="AS1233" s="19">
        <v>0</v>
      </c>
      <c r="AT1233" s="19">
        <v>0</v>
      </c>
      <c r="AU1233" s="19"/>
      <c r="AV1233" s="19"/>
      <c r="AW1233" s="19"/>
      <c r="AX1233" s="19"/>
      <c r="AY1233" s="19"/>
      <c r="AZ1233" s="19"/>
      <c r="BA1233" s="19"/>
      <c r="BB1233" s="19"/>
      <c r="BC1233" s="19"/>
      <c r="BD1233" s="19"/>
      <c r="BE1233" s="19"/>
      <c r="BF1233" s="19"/>
      <c r="BG1233" s="19"/>
      <c r="BH1233" s="19"/>
      <c r="BI1233" s="19"/>
      <c r="BJ1233" s="19"/>
      <c r="BK1233" s="19"/>
      <c r="BL1233" s="19"/>
      <c r="BM1233" s="19"/>
      <c r="BN1233" s="19"/>
      <c r="BO1233" s="19"/>
      <c r="BP1233" s="19"/>
      <c r="BQ1233" s="19"/>
      <c r="BR1233" s="19"/>
      <c r="BS1233" s="19"/>
      <c r="BT1233" s="19"/>
      <c r="BU1233" s="19"/>
    </row>
    <row r="1234" spans="1:73" x14ac:dyDescent="0.35">
      <c r="A1234" s="18" t="s">
        <v>299</v>
      </c>
      <c r="B1234" s="18" t="s">
        <v>271</v>
      </c>
      <c r="C1234" s="143" t="str">
        <f>IF(VLOOKUP(D1234,Table16[[#All],[Player]:[2024 Card Info]],7,FALSE)&lt;&gt;"",VLOOKUP(D1234,Table16[[#All],[Player]:[2024 Card Info]],7,FALSE),"")</f>
        <v>46</v>
      </c>
      <c r="D1234" s="19" t="s">
        <v>2339</v>
      </c>
      <c r="E1234" s="20">
        <v>34198</v>
      </c>
      <c r="F1234" s="19" t="s">
        <v>443</v>
      </c>
      <c r="G1234" s="19" t="s">
        <v>750</v>
      </c>
      <c r="H1234" s="26" t="s">
        <v>323</v>
      </c>
      <c r="I1234" s="26" t="s">
        <v>929</v>
      </c>
      <c r="J1234" s="18" t="s">
        <v>299</v>
      </c>
      <c r="K1234" s="18" t="s">
        <v>268</v>
      </c>
      <c r="L1234" s="18" t="s">
        <v>791</v>
      </c>
      <c r="M1234" s="19" t="s">
        <v>684</v>
      </c>
      <c r="N1234" s="19" t="s">
        <v>299</v>
      </c>
      <c r="O1234" s="19" t="s">
        <v>452</v>
      </c>
      <c r="P1234" s="19" t="s">
        <v>1181</v>
      </c>
      <c r="Q1234" s="19" t="s">
        <v>299</v>
      </c>
      <c r="R1234" s="19" t="s">
        <v>268</v>
      </c>
      <c r="S1234" s="19" t="s">
        <v>684</v>
      </c>
      <c r="T1234" s="19" t="s">
        <v>299</v>
      </c>
      <c r="U1234" s="19" t="s">
        <v>268</v>
      </c>
      <c r="V1234" s="19" t="s">
        <v>684</v>
      </c>
      <c r="W1234" s="19" t="s">
        <v>299</v>
      </c>
      <c r="X1234" s="19" t="s">
        <v>268</v>
      </c>
      <c r="Y1234" s="19" t="s">
        <v>684</v>
      </c>
      <c r="Z1234" s="19" t="s">
        <v>299</v>
      </c>
      <c r="AA1234" s="19" t="s">
        <v>268</v>
      </c>
      <c r="AB1234" s="19" t="s">
        <v>301</v>
      </c>
      <c r="AC1234" s="19">
        <v>0</v>
      </c>
      <c r="AD1234" s="19">
        <v>0</v>
      </c>
      <c r="AE1234" s="19">
        <v>0</v>
      </c>
      <c r="AF1234" s="19">
        <v>0</v>
      </c>
      <c r="AG1234" s="19">
        <v>0</v>
      </c>
      <c r="AH1234" s="19">
        <v>0</v>
      </c>
      <c r="AI1234" s="19">
        <v>0</v>
      </c>
      <c r="AJ1234" s="19">
        <v>0</v>
      </c>
      <c r="AK1234" s="19">
        <v>0</v>
      </c>
      <c r="AL1234" s="19">
        <v>0</v>
      </c>
      <c r="AM1234" s="19">
        <v>0</v>
      </c>
      <c r="AN1234" s="19">
        <v>0</v>
      </c>
      <c r="AO1234" s="19">
        <v>0</v>
      </c>
      <c r="AP1234" s="19">
        <v>0</v>
      </c>
      <c r="AQ1234" s="19">
        <v>0</v>
      </c>
      <c r="AR1234" s="19">
        <v>0</v>
      </c>
      <c r="AS1234" s="19">
        <v>0</v>
      </c>
      <c r="AT1234" s="19">
        <v>0</v>
      </c>
    </row>
    <row r="1235" spans="1:73" x14ac:dyDescent="0.35">
      <c r="A1235" s="44" t="s">
        <v>299</v>
      </c>
      <c r="B1235" s="44" t="s">
        <v>3522</v>
      </c>
      <c r="C1235" s="143" t="str">
        <f>IF(VLOOKUP(D1235,Table16[[#All],[Player]:[2024 Card Info]],7,FALSE)&lt;&gt;"",VLOOKUP(D1235,Table16[[#All],[Player]:[2024 Card Info]],7,FALSE),"")</f>
        <v>44</v>
      </c>
      <c r="D1235" s="19" t="s">
        <v>2349</v>
      </c>
      <c r="E1235" s="20">
        <v>34341</v>
      </c>
      <c r="F1235" s="19" t="s">
        <v>1116</v>
      </c>
      <c r="G1235" s="19" t="s">
        <v>1766</v>
      </c>
      <c r="H1235" s="26" t="s">
        <v>345</v>
      </c>
      <c r="I1235" s="26" t="s">
        <v>328</v>
      </c>
      <c r="J1235" s="44" t="s">
        <v>327</v>
      </c>
      <c r="K1235" s="44" t="s">
        <v>235</v>
      </c>
      <c r="L1235" s="44" t="s">
        <v>335</v>
      </c>
      <c r="M1235" s="19" t="s">
        <v>342</v>
      </c>
      <c r="N1235" s="19" t="s">
        <v>299</v>
      </c>
      <c r="O1235" s="19" t="s">
        <v>235</v>
      </c>
      <c r="P1235" s="19" t="s">
        <v>351</v>
      </c>
      <c r="Q1235" s="19" t="s">
        <v>327</v>
      </c>
      <c r="R1235" s="19" t="s">
        <v>460</v>
      </c>
      <c r="S1235" s="19" t="s">
        <v>335</v>
      </c>
      <c r="T1235" s="19" t="s">
        <v>299</v>
      </c>
      <c r="U1235" s="19" t="s">
        <v>326</v>
      </c>
      <c r="V1235" s="19" t="s">
        <v>342</v>
      </c>
      <c r="W1235" s="19" t="s">
        <v>327</v>
      </c>
      <c r="X1235" s="19" t="s">
        <v>326</v>
      </c>
      <c r="Y1235" s="19" t="s">
        <v>328</v>
      </c>
      <c r="Z1235" s="19" t="s">
        <v>327</v>
      </c>
      <c r="AA1235" s="19" t="s">
        <v>326</v>
      </c>
      <c r="AB1235" s="19" t="s">
        <v>328</v>
      </c>
      <c r="AC1235" s="19">
        <v>0</v>
      </c>
      <c r="AD1235" s="19">
        <v>0</v>
      </c>
      <c r="AE1235" s="19">
        <v>0</v>
      </c>
      <c r="AF1235" s="19">
        <v>0</v>
      </c>
      <c r="AG1235" s="19">
        <v>0</v>
      </c>
      <c r="AH1235" s="19">
        <v>0</v>
      </c>
      <c r="AI1235" s="19">
        <v>0</v>
      </c>
      <c r="AJ1235" s="19">
        <v>0</v>
      </c>
      <c r="AK1235" s="19">
        <v>0</v>
      </c>
      <c r="AL1235" s="19">
        <v>0</v>
      </c>
      <c r="AM1235" s="19">
        <v>0</v>
      </c>
      <c r="AN1235" s="19">
        <v>0</v>
      </c>
      <c r="AO1235" s="19">
        <v>0</v>
      </c>
      <c r="AP1235" s="19">
        <v>0</v>
      </c>
      <c r="AQ1235" s="19">
        <v>0</v>
      </c>
      <c r="AR1235" s="19">
        <v>0</v>
      </c>
      <c r="AS1235" s="19">
        <v>0</v>
      </c>
      <c r="AT1235" s="19">
        <v>0</v>
      </c>
      <c r="AU1235" s="19"/>
      <c r="AV1235" s="19"/>
      <c r="AW1235" s="19"/>
      <c r="AX1235" s="19"/>
      <c r="AY1235" s="19"/>
      <c r="AZ1235" s="19"/>
      <c r="BA1235" s="19"/>
      <c r="BB1235" s="19"/>
      <c r="BC1235" s="19"/>
      <c r="BD1235" s="19"/>
      <c r="BE1235" s="19"/>
      <c r="BF1235" s="19"/>
      <c r="BG1235" s="19"/>
      <c r="BH1235" s="19"/>
      <c r="BI1235" s="19"/>
      <c r="BJ1235" s="19"/>
      <c r="BK1235" s="19"/>
      <c r="BL1235" s="19"/>
      <c r="BM1235" s="19"/>
      <c r="BN1235" s="19"/>
      <c r="BO1235" s="19"/>
      <c r="BP1235" s="19"/>
      <c r="BQ1235" s="19"/>
      <c r="BR1235" s="19"/>
      <c r="BS1235" s="19"/>
      <c r="BT1235" s="19"/>
      <c r="BU1235" s="19"/>
    </row>
    <row r="1236" spans="1:73" ht="12.75" customHeight="1" x14ac:dyDescent="0.35">
      <c r="A1236" s="31" t="s">
        <v>327</v>
      </c>
      <c r="B1236" s="32" t="s">
        <v>3525</v>
      </c>
      <c r="C1236" s="143" t="str">
        <f>IF(VLOOKUP(D1236,Table16[[#All],[Player]:[2024 Card Info]],7,FALSE)&lt;&gt;"",VLOOKUP(D1236,Table16[[#All],[Player]:[2024 Card Info]],7,FALSE),"")</f>
        <v>00</v>
      </c>
      <c r="D1236" s="19" t="s">
        <v>2351</v>
      </c>
      <c r="E1236" s="27">
        <v>36581</v>
      </c>
      <c r="F1236" s="28" t="s">
        <v>134</v>
      </c>
      <c r="G1236" s="28"/>
      <c r="H1236" s="26" t="s">
        <v>331</v>
      </c>
      <c r="I1236" s="26" t="s">
        <v>328</v>
      </c>
      <c r="J1236" s="33"/>
      <c r="K1236" s="33"/>
      <c r="L1236" s="33"/>
    </row>
    <row r="1237" spans="1:73" x14ac:dyDescent="0.35">
      <c r="A1237" t="s">
        <v>327</v>
      </c>
      <c r="B1237" t="s">
        <v>325</v>
      </c>
      <c r="C1237" s="143" t="str">
        <f>IF(VLOOKUP(D1237,Table16[[#All],[Player]:[2024 Card Info]],7,FALSE)&lt;&gt;"",VLOOKUP(D1237,Table16[[#All],[Player]:[2024 Card Info]],7,FALSE),"")</f>
        <v>04</v>
      </c>
      <c r="D1237" t="s">
        <v>3848</v>
      </c>
      <c r="E1237" s="40">
        <v>35993</v>
      </c>
      <c r="F1237" t="s">
        <v>137</v>
      </c>
      <c r="G1237" s="19" t="s">
        <v>5378</v>
      </c>
      <c r="H1237" t="str">
        <f>IF(ISBLANK(VLOOKUP(TRIM(D1237),ALL_SOMIFA!$A$1:$V$2737,8,FALSE)),"",IF(ISERROR(VLOOKUP(TRIM(D1237),ALL_SOMIFA!$A$1:$V$2737,8,FALSE))," ",VLOOKUP(TRIM(D1237),ALL_SOMIFA!$A$1:$V$2737,8,FALSE)))</f>
        <v/>
      </c>
      <c r="I1237" t="str">
        <f>IF(ISBLANK(VLOOKUP(TRIM(D1237),ALL_SOMIFA!$A$1:$V$2737,9,FALSE)),"",IF(ISERROR(VLOOKUP(TRIM(D1237),ALL_SOMIFA!$A$1:$V$2737,9,FALSE))," ",VLOOKUP(TRIM(D1237),ALL_SOMIFA!$A$1:$V$2737,9,FALSE)))</f>
        <v/>
      </c>
      <c r="J1237" t="str">
        <f>IF(ISBLANK(VLOOKUP(TRIM(D1237),ALL_SOMIFA!$A$1:$V$2737,10,FALSE)),"",IF(ISERROR(VLOOKUP(TRIM(D1237),ALL_SOMIFA!$A$1:$V$2737,10,FALSE))," ",VLOOKUP(TRIM(D1237),ALL_SOMIFA!$A$1:$V$2737,10,FALSE)))</f>
        <v/>
      </c>
      <c r="K1237" t="str">
        <f>IF(ISBLANK(VLOOKUP(TRIM(D1237),ALL_SOMIFA!$A$1:$V$2737,11,FALSE)),"",IF(ISERROR(VLOOKUP(TRIM(D1237),ALL_SOMIFA!$A$1:$V$2737,11,FALSE))," ",VLOOKUP(TRIM(D1237),ALL_SOMIFA!$A$1:$V$2737,11,FALSE)))</f>
        <v/>
      </c>
      <c r="L1237" t="str">
        <f>IF(ISBLANK(VLOOKUP(TRIM(D1237),ALL_SOMIFA!$A$1:$V$2737,12,FALSE)),"",IF(ISERROR(VLOOKUP(TRIM(D1237),ALL_SOMIFA!$A$1:$V$2737,12,FALSE))," ",VLOOKUP(TRIM(D1237),ALL_SOMIFA!$A$1:$V$2737,12,FALSE)))</f>
        <v/>
      </c>
      <c r="M1237" t="str">
        <f>IF(ISBLANK(VLOOKUP(TRIM(D1237),ALL_SOMIFA!$A$1:$V$2737,13,FALSE)),"",IF(ISERROR(VLOOKUP(TRIM(D1237),ALL_SOMIFA!$A$1:$V$2737,13,FALSE))," ",VLOOKUP(TRIM(D1237),ALL_SOMIFA!$A$1:$V$2737,13,FALSE)))</f>
        <v/>
      </c>
      <c r="N1237" t="str">
        <f>IF(ISBLANK(VLOOKUP(TRIM(D1237),ALL_SOMIFA!$A$1:$V$2737,14,FALSE)),"",IF(ISERROR(VLOOKUP(TRIM(D1237),ALL_SOMIFA!$A$1:$V$2737,14,FALSE))," ",VLOOKUP(TRIM(D1237),ALL_SOMIFA!$A$1:$V$2737,14,FALSE)))</f>
        <v/>
      </c>
      <c r="O1237" t="str">
        <f>IF(ISBLANK(VLOOKUP(TRIM(D1237),ALL_SOMIFA!$A$1:$V$2737,15,FALSE)),"",IF(ISERROR(VLOOKUP(TRIM(D1237),ALL_SOMIFA!$A$1:$V$2737,15,FALSE))," ",VLOOKUP(TRIM(D1237),ALL_SOMIFA!$A$1:$V$2737,15,FALSE)))</f>
        <v/>
      </c>
      <c r="P1237" t="str">
        <f>IF(ISBLANK(VLOOKUP(TRIM(D1237),ALL_SOMIFA!$A$1:$V$2737,16,FALSE)),"",IF(ISERROR(VLOOKUP(TRIM(D1237),ALL_SOMIFA!$A$1:$V$2737,16,FALSE))," ",VLOOKUP(TRIM(D1237),ALL_SOMIFA!$A$1:$V$2737,16,FALSE)))</f>
        <v/>
      </c>
      <c r="Q1237" t="str">
        <f>IF(ISBLANK(VLOOKUP(TRIM(D1237),ALL_SOMIFA!$A$1:$V$2737,17,FALSE)),"",IF(ISERROR(VLOOKUP(TRIM(D1237),ALL_SOMIFA!$A$1:$V$2737,17,FALSE))," ",VLOOKUP(TRIM(D1237),ALL_SOMIFA!$A$1:$V$2737,17,FALSE)))</f>
        <v/>
      </c>
      <c r="R1237" t="str">
        <f>IF(ISBLANK(VLOOKUP(TRIM(D1237),ALL_SOMIFA!$A$1:$V$2737,18,FALSE)),"",IF(ISERROR(VLOOKUP(TRIM(D1237),ALL_SOMIFA!$A$1:$V$2737,18,FALSE))," ",VLOOKUP(TRIM(D1237),ALL_SOMIFA!$A$1:$V$2737,18,FALSE)))</f>
        <v/>
      </c>
      <c r="S1237" t="str">
        <f>IF(ISBLANK(VLOOKUP(TRIM(D1237),ALL_SOMIFA!$A$1:$V$2737,19,FALSE)),"",IF(ISERROR(VLOOKUP(TRIM(D1237),ALL_SOMIFA!$A$1:$V$2737,19,FALSE))," ",VLOOKUP(TRIM(D1237),ALL_SOMIFA!$A$1:$V$2737,19,FALSE)))</f>
        <v/>
      </c>
      <c r="T1237" t="str">
        <f>IF(ISBLANK(VLOOKUP(TRIM(D1237),ALL_SOMIFA!$A$1:$V$2737,20,FALSE)),"",IF(ISERROR(VLOOKUP(TRIM(D1237),ALL_SOMIFA!$A$1:$V$2737,20,FALSE))," ",VLOOKUP(TRIM(D1237),ALL_SOMIFA!$A$1:$V$2737,20,FALSE)))</f>
        <v/>
      </c>
      <c r="U1237" t="str">
        <f>IF(ISBLANK(VLOOKUP(TRIM(D1237),ALL_SOMIFA!$A$1:$V$2737,21,FALSE)),"",IF(ISERROR(VLOOKUP(TRIM(D1237),ALL_SOMIFA!$A$1:$V$2737,21,FALSE))," ",VLOOKUP(TRIM(D1237),ALL_SOMIFA!$A$1:$V$2737,21,FALSE)))</f>
        <v/>
      </c>
      <c r="V1237" t="str">
        <f>IF(ISBLANK(VLOOKUP(TRIM(D1237),ALL_SOMIFA!$A$1:$V$2737,22,FALSE)),"",IF(ISERROR(VLOOKUP(TRIM(D1237),ALL_SOMIFA!$A$1:$V$2737,22,FALSE))," ",VLOOKUP(TRIM(D1237),ALL_SOMIFA!$A$1:$V$2737,22,FALSE)))</f>
        <v/>
      </c>
    </row>
    <row r="1238" spans="1:73" x14ac:dyDescent="0.35">
      <c r="A1238" s="19" t="s">
        <v>169</v>
      </c>
      <c r="B1238" s="26"/>
      <c r="C1238" s="144"/>
      <c r="D1238" s="19" t="s">
        <v>2350</v>
      </c>
      <c r="E1238" s="27">
        <v>37160</v>
      </c>
      <c r="F1238" s="28" t="s">
        <v>391</v>
      </c>
      <c r="G1238" s="28" t="s">
        <v>138</v>
      </c>
      <c r="H1238" t="s">
        <v>327</v>
      </c>
      <c r="I1238" t="s">
        <v>328</v>
      </c>
      <c r="M1238" s="25"/>
      <c r="N1238" s="25"/>
      <c r="O1238" s="25"/>
      <c r="P1238" s="25"/>
      <c r="Q1238" s="25"/>
      <c r="R1238" s="25"/>
      <c r="S1238" s="25"/>
      <c r="T1238" s="25"/>
      <c r="U1238" s="25"/>
      <c r="V1238" s="25"/>
      <c r="W1238" s="25"/>
      <c r="X1238" s="25"/>
      <c r="Y1238" s="25"/>
      <c r="Z1238" s="25"/>
      <c r="AA1238" s="25"/>
      <c r="AB1238" s="25"/>
      <c r="AC1238" s="25"/>
      <c r="AD1238" s="25"/>
      <c r="AE1238" s="25"/>
      <c r="AF1238" s="25"/>
      <c r="AG1238" s="25"/>
      <c r="AH1238" s="25"/>
      <c r="AI1238" s="25"/>
      <c r="AJ1238" s="25"/>
      <c r="AK1238" s="25"/>
      <c r="AL1238" s="25"/>
      <c r="AM1238" s="25"/>
      <c r="AN1238" s="25"/>
      <c r="AO1238" s="25"/>
      <c r="AP1238" s="25"/>
      <c r="AQ1238" s="25"/>
      <c r="AR1238" s="25"/>
      <c r="AS1238" s="25"/>
      <c r="AT1238" s="25"/>
      <c r="AU1238" s="25"/>
      <c r="AV1238" s="25"/>
      <c r="AW1238" s="25"/>
      <c r="AX1238" s="25"/>
      <c r="AY1238" s="25"/>
      <c r="AZ1238" s="25"/>
      <c r="BA1238" s="25"/>
      <c r="BB1238" s="25"/>
      <c r="BC1238" s="25"/>
      <c r="BD1238" s="25"/>
      <c r="BE1238" s="25"/>
      <c r="BF1238" s="25"/>
      <c r="BG1238" s="25"/>
      <c r="BH1238" s="25"/>
      <c r="BI1238" s="25"/>
      <c r="BJ1238" s="25"/>
      <c r="BK1238" s="25"/>
      <c r="BL1238" s="25"/>
      <c r="BM1238" s="25"/>
      <c r="BN1238" s="25"/>
      <c r="BO1238" s="25"/>
      <c r="BP1238" s="25"/>
      <c r="BQ1238" s="25"/>
      <c r="BR1238" s="25"/>
      <c r="BS1238" s="25"/>
      <c r="BT1238" s="25"/>
      <c r="BU1238" s="25"/>
    </row>
    <row r="1239" spans="1:73" ht="13.15" x14ac:dyDescent="0.4">
      <c r="A1239" s="42"/>
      <c r="B1239" s="19"/>
      <c r="C1239" s="143"/>
      <c r="D1239" s="19"/>
      <c r="E1239" s="39"/>
      <c r="F1239" s="19"/>
      <c r="G1239" s="19"/>
      <c r="H1239" t="s">
        <v>1190</v>
      </c>
      <c r="I1239"/>
      <c r="J1239" s="42"/>
      <c r="K1239" s="19"/>
      <c r="L1239" s="19"/>
      <c r="M1239" s="19"/>
      <c r="N1239" s="19"/>
      <c r="O1239" s="19"/>
      <c r="P1239" s="19"/>
      <c r="Q1239" s="19"/>
      <c r="R1239" s="19"/>
      <c r="S1239" s="19"/>
      <c r="T1239" s="19"/>
      <c r="U1239" s="19"/>
      <c r="V1239" s="19"/>
      <c r="W1239" s="19"/>
      <c r="X1239" s="19"/>
      <c r="Y1239" s="19"/>
      <c r="Z1239" s="19"/>
      <c r="AA1239" s="19"/>
      <c r="AB1239" s="19"/>
      <c r="AC1239" s="19"/>
      <c r="AD1239" s="19"/>
      <c r="AE1239" s="19"/>
      <c r="AF1239" s="19"/>
      <c r="AG1239" s="19"/>
      <c r="AH1239" s="19"/>
      <c r="AI1239" s="19"/>
      <c r="AJ1239" s="19"/>
      <c r="AK1239" s="19"/>
      <c r="AL1239" s="19"/>
      <c r="AM1239" s="19"/>
      <c r="AN1239" s="19"/>
      <c r="AO1239" s="19"/>
      <c r="AP1239" s="19"/>
      <c r="AQ1239" s="19"/>
      <c r="AR1239" s="19"/>
      <c r="AS1239" s="19"/>
      <c r="AT1239" s="19"/>
      <c r="AU1239" s="19"/>
      <c r="AV1239" s="19"/>
      <c r="AW1239" s="19"/>
      <c r="AX1239" s="19"/>
      <c r="AY1239" s="19"/>
      <c r="AZ1239" s="19"/>
      <c r="BA1239" s="19"/>
      <c r="BB1239" s="19"/>
      <c r="BC1239" s="19"/>
      <c r="BD1239" s="19"/>
      <c r="BE1239" s="19"/>
      <c r="BF1239" s="19"/>
      <c r="BG1239" s="19"/>
      <c r="BH1239" s="19"/>
      <c r="BI1239" s="19"/>
      <c r="BJ1239" s="19"/>
      <c r="BK1239" s="19"/>
      <c r="BL1239" s="19"/>
      <c r="BM1239" s="19"/>
      <c r="BN1239" s="19"/>
      <c r="BO1239" s="19"/>
      <c r="BP1239" s="19"/>
      <c r="BQ1239" s="19"/>
      <c r="BR1239" s="19"/>
      <c r="BS1239" s="7"/>
      <c r="BT1239" s="7"/>
      <c r="BU1239" s="7"/>
    </row>
    <row r="1240" spans="1:73" x14ac:dyDescent="0.35">
      <c r="A1240" s="19" t="s">
        <v>1190</v>
      </c>
      <c r="B1240" s="26" t="s">
        <v>116</v>
      </c>
      <c r="C1240" s="144" t="str">
        <f>IF(VLOOKUP(D1240,Table16[[#All],[Player]:[2024 Card Info]],7,FALSE)&lt;&gt;"",VLOOKUP(D1240,Table16[[#All],[Player]:[2024 Card Info]],7,FALSE),"")</f>
        <v/>
      </c>
      <c r="D1240" s="19" t="s">
        <v>2353</v>
      </c>
      <c r="E1240" s="27">
        <v>35885</v>
      </c>
      <c r="F1240" s="28" t="s">
        <v>107</v>
      </c>
      <c r="G1240" s="28" t="s">
        <v>320</v>
      </c>
      <c r="H1240" s="26" t="s">
        <v>4376</v>
      </c>
      <c r="I1240" s="26"/>
    </row>
    <row r="1241" spans="1:73" x14ac:dyDescent="0.35">
      <c r="A1241" s="31" t="s">
        <v>365</v>
      </c>
      <c r="B1241" s="31" t="s">
        <v>339</v>
      </c>
      <c r="C1241" s="143" t="str">
        <f>IF(VLOOKUP(D1241,Table16[[#All],[Player]:[2024 Card Info]],7,FALSE)&lt;&gt;"",VLOOKUP(D1241,Table16[[#All],[Player]:[2024 Card Info]],7,FALSE),"")</f>
        <v/>
      </c>
      <c r="D1241" s="19" t="s">
        <v>2355</v>
      </c>
      <c r="E1241" s="27">
        <v>35164</v>
      </c>
      <c r="F1241" s="28" t="s">
        <v>101</v>
      </c>
      <c r="G1241" s="30" t="s">
        <v>769</v>
      </c>
      <c r="H1241" s="26" t="s">
        <v>365</v>
      </c>
      <c r="I1241" s="26"/>
      <c r="J1241" s="33"/>
      <c r="K1241" s="33"/>
      <c r="L1241" s="33"/>
    </row>
    <row r="1242" spans="1:73" x14ac:dyDescent="0.35">
      <c r="A1242" s="31" t="s">
        <v>362</v>
      </c>
      <c r="B1242" s="31" t="s">
        <v>500</v>
      </c>
      <c r="C1242" s="144" t="str">
        <f>IF(VLOOKUP(D1242,Table16[[#All],[Player]:[2024 Card Info]],7,FALSE)&lt;&gt;"",VLOOKUP(D1242,Table16[[#All],[Player]:[2024 Card Info]],7,FALSE),"")</f>
        <v/>
      </c>
      <c r="D1242" s="19" t="s">
        <v>2356</v>
      </c>
      <c r="E1242" s="27">
        <v>34585</v>
      </c>
      <c r="F1242" s="26" t="s">
        <v>720</v>
      </c>
      <c r="G1242" s="30" t="s">
        <v>406</v>
      </c>
      <c r="H1242" s="26" t="s">
        <v>362</v>
      </c>
      <c r="I1242" s="26"/>
      <c r="J1242" s="33"/>
      <c r="K1242" s="33"/>
      <c r="L1242" s="33"/>
      <c r="M1242" s="19"/>
      <c r="N1242" s="19"/>
      <c r="O1242" s="19"/>
      <c r="P1242" s="19"/>
      <c r="Q1242" s="19"/>
      <c r="R1242" s="19"/>
      <c r="S1242" s="19"/>
      <c r="T1242" s="19"/>
      <c r="U1242" s="19"/>
      <c r="V1242" s="19"/>
      <c r="W1242" s="19"/>
      <c r="X1242" s="19"/>
      <c r="Y1242" s="19"/>
      <c r="Z1242" s="19"/>
      <c r="AA1242" s="19"/>
      <c r="AB1242" s="19"/>
      <c r="AC1242" s="19"/>
      <c r="AD1242" s="19"/>
      <c r="AE1242" s="19"/>
      <c r="AF1242" s="19"/>
      <c r="AG1242" s="19"/>
      <c r="AH1242" s="19"/>
      <c r="AI1242" s="19"/>
      <c r="AJ1242" s="19"/>
      <c r="AK1242" s="19"/>
      <c r="AL1242" s="19"/>
      <c r="AM1242" s="19"/>
      <c r="AN1242" s="19"/>
      <c r="AO1242" s="19"/>
      <c r="AP1242" s="19"/>
      <c r="AQ1242" s="19"/>
      <c r="AR1242" s="19"/>
      <c r="AS1242" s="19"/>
      <c r="AT1242" s="19"/>
      <c r="AU1242" s="19"/>
      <c r="AV1242" s="19"/>
      <c r="AW1242" s="19"/>
      <c r="AX1242" s="19"/>
      <c r="AY1242" s="19"/>
      <c r="AZ1242" s="19"/>
      <c r="BA1242" s="19"/>
      <c r="BB1242" s="19"/>
      <c r="BC1242" s="19"/>
      <c r="BD1242" s="19"/>
      <c r="BE1242" s="19"/>
      <c r="BF1242" s="19"/>
      <c r="BG1242" s="19"/>
      <c r="BH1242" s="19"/>
      <c r="BI1242" s="19"/>
      <c r="BJ1242" s="19"/>
      <c r="BK1242" s="19"/>
      <c r="BL1242" s="19"/>
      <c r="BM1242" s="19"/>
      <c r="BN1242" s="19"/>
      <c r="BO1242" s="19"/>
      <c r="BP1242" s="19"/>
      <c r="BQ1242" s="19"/>
      <c r="BR1242" s="19"/>
      <c r="BS1242" s="19"/>
      <c r="BT1242" s="19"/>
      <c r="BU1242" s="19"/>
    </row>
    <row r="1243" spans="1:73" x14ac:dyDescent="0.35">
      <c r="A1243" s="19"/>
      <c r="B1243" s="19"/>
      <c r="C1243" s="143"/>
      <c r="D1243" s="19"/>
      <c r="E1243" s="39"/>
      <c r="F1243" s="19"/>
      <c r="G1243" s="19"/>
      <c r="H1243"/>
      <c r="I1243" t="s">
        <v>4284</v>
      </c>
      <c r="J1243" s="19"/>
      <c r="K1243" s="19"/>
      <c r="L1243" s="19"/>
      <c r="M1243" s="19"/>
      <c r="N1243" s="19"/>
      <c r="O1243" s="19"/>
      <c r="P1243" s="19"/>
      <c r="Q1243" s="19"/>
      <c r="R1243" s="19"/>
      <c r="S1243" s="19"/>
      <c r="T1243" s="19"/>
      <c r="U1243" s="19"/>
      <c r="V1243" s="19"/>
      <c r="W1243" s="19"/>
      <c r="X1243" s="19"/>
      <c r="Y1243" s="19"/>
      <c r="Z1243" s="19"/>
      <c r="AA1243" s="19"/>
      <c r="AB1243" s="19"/>
      <c r="AC1243" s="19"/>
      <c r="AD1243" s="19"/>
      <c r="AE1243" s="19"/>
      <c r="AF1243" s="19"/>
      <c r="AG1243" s="19"/>
      <c r="AH1243" s="19"/>
      <c r="AI1243" s="19"/>
      <c r="AJ1243" s="19"/>
      <c r="AK1243" s="19"/>
      <c r="AL1243" s="19"/>
      <c r="AM1243" s="19"/>
      <c r="AN1243" s="19"/>
      <c r="AO1243" s="19"/>
      <c r="AP1243" s="19"/>
      <c r="AQ1243" s="19"/>
      <c r="AR1243" s="19"/>
      <c r="AS1243" s="19"/>
      <c r="AT1243" s="19"/>
      <c r="AU1243" s="19"/>
      <c r="AV1243" s="19"/>
      <c r="AW1243" s="19"/>
      <c r="AX1243" s="19"/>
      <c r="AY1243" s="19"/>
      <c r="AZ1243" s="19"/>
      <c r="BA1243" s="19"/>
      <c r="BB1243" s="19"/>
      <c r="BC1243" s="19"/>
      <c r="BD1243" s="19"/>
      <c r="BE1243" s="19"/>
      <c r="BF1243" s="19"/>
      <c r="BG1243" s="19"/>
      <c r="BH1243" s="19"/>
      <c r="BI1243" s="19"/>
      <c r="BJ1243" s="19"/>
      <c r="BK1243" s="19"/>
      <c r="BL1243" s="19"/>
      <c r="BM1243" s="19"/>
      <c r="BN1243" s="19"/>
      <c r="BO1243" s="19"/>
      <c r="BP1243" s="7"/>
      <c r="BQ1243" s="7"/>
      <c r="BR1243" s="7"/>
      <c r="BS1243" s="7"/>
      <c r="BT1243" s="7"/>
      <c r="BU1243" s="7"/>
    </row>
    <row r="1244" spans="1:73" ht="13.15" x14ac:dyDescent="0.4">
      <c r="C1244" s="140"/>
      <c r="E1244" s="10" t="s">
        <v>70</v>
      </c>
      <c r="F1244" s="11" t="s">
        <v>71</v>
      </c>
      <c r="G1244" s="11" t="s">
        <v>72</v>
      </c>
      <c r="H1244"/>
      <c r="I1244" s="11" t="s">
        <v>73</v>
      </c>
      <c r="J1244" s="11"/>
      <c r="K1244" s="11"/>
      <c r="L1244" s="8"/>
      <c r="M1244" s="16" t="str">
        <f>IF(ISERROR(VLOOKUP(TRIM(B1244),#REF!,13,FALSE())),"",VLOOKUP(TRIM(B1244),#REF!,13,FALSE()))</f>
        <v/>
      </c>
      <c r="N1244" s="16" t="str">
        <f>IF(ISERROR(VLOOKUP(TRIM(B1244),#REF!,14,FALSE())),"",VLOOKUP(TRIM(B1244),#REF!,14,FALSE()))</f>
        <v/>
      </c>
      <c r="O1244" s="16" t="str">
        <f>IF(ISERROR(VLOOKUP(TRIM(B1244),#REF!,15,FALSE())),"",VLOOKUP(TRIM(B1244),#REF!,15,FALSE()))</f>
        <v/>
      </c>
      <c r="P1244" s="16" t="str">
        <f>IF(ISERROR(VLOOKUP(TRIM(B1244),#REF!,16,FALSE())),"",VLOOKUP(TRIM(B1244),#REF!,16,FALSE()))</f>
        <v/>
      </c>
      <c r="R1244" s="8"/>
      <c r="T1244" t="str">
        <f>IF(ISERROR(VLOOKUP(TRIM(B1244),#REF!,20,FALSE())),"",VLOOKUP(TRIM(B1244),#REF!,20,FALSE()))</f>
        <v/>
      </c>
      <c r="U1244" t="str">
        <f>IF(ISERROR(VLOOKUP(TRIM(B1244),#REF!,21,FALSE())),"",VLOOKUP(TRIM(B1244),#REF!,21,FALSE()))</f>
        <v/>
      </c>
      <c r="V1244" t="str">
        <f>IF(ISERROR(VLOOKUP(TRIM(B1244),#REF!,22,FALSE())),"",VLOOKUP(TRIM(B1244),#REF!,22,FALSE()))</f>
        <v/>
      </c>
      <c r="W1244" t="str">
        <f>IF(ISERROR(VLOOKUP(TRIM(B1244),#REF!,20,FALSE())),"",VLOOKUP(TRIM(B1244),#REF!,20,FALSE()))</f>
        <v/>
      </c>
      <c r="X1244" t="str">
        <f>IF(ISERROR(VLOOKUP(TRIM(B1244),#REF!,21,FALSE())),"",VLOOKUP(TRIM(B1244),#REF!,21,FALSE()))</f>
        <v/>
      </c>
      <c r="Y1244" t="str">
        <f>IF(ISERROR(VLOOKUP(TRIM(B1244),#REF!,22,FALSE())),"",VLOOKUP(TRIM(B1244),#REF!,22,FALSE()))</f>
        <v/>
      </c>
      <c r="Z1244" t="str">
        <f>IF(ISERROR(VLOOKUP(TRIM(B1244),#REF!,23,FALSE())),"",VLOOKUP(TRIM(B1244),#REF!,23,FALSE()))</f>
        <v/>
      </c>
      <c r="AA1244" t="str">
        <f>IF(ISERROR(VLOOKUP(TRIM(B1244),#REF!,24,FALSE())),"",VLOOKUP(TRIM(B1244),#REF!,24,FALSE()))</f>
        <v/>
      </c>
      <c r="AB1244" t="str">
        <f>IF(ISERROR(VLOOKUP(TRIM(B1244),#REF!,25,FALSE())),"",VLOOKUP(TRIM(B1244),#REF!,25,FALSE()))</f>
        <v/>
      </c>
      <c r="AM1244" s="8"/>
      <c r="AN1244" s="8"/>
      <c r="AP1244" s="8"/>
      <c r="AQ1244" s="8"/>
      <c r="AR1244" s="8"/>
      <c r="AS1244" s="8"/>
      <c r="AT1244" s="8"/>
      <c r="AV1244" s="8"/>
      <c r="AW1244" s="8"/>
      <c r="AY1244" s="8"/>
      <c r="AZ1244" s="8"/>
      <c r="BB1244" s="8"/>
      <c r="BC1244" s="8"/>
      <c r="BF1244" s="8"/>
      <c r="BK1244" s="9"/>
      <c r="BL1244" s="9"/>
      <c r="BM1244" s="7"/>
      <c r="BN1244" s="7"/>
      <c r="BO1244" s="7"/>
      <c r="BP1244" s="7"/>
      <c r="BQ1244" s="7"/>
      <c r="BR1244" s="7"/>
      <c r="BS1244" s="7"/>
      <c r="BT1244" s="7"/>
      <c r="BU1244" s="7"/>
    </row>
    <row r="1245" spans="1:73" ht="17.649999999999999" x14ac:dyDescent="0.5">
      <c r="A1245" s="41" t="s">
        <v>2357</v>
      </c>
      <c r="C1245" s="141"/>
      <c r="E1245" s="13">
        <f>COUNTA(D1248:D1309)</f>
        <v>53</v>
      </c>
      <c r="F1245" s="14">
        <f>COUNTIF(A1247:A1309,"*HB*")</f>
        <v>3</v>
      </c>
      <c r="G1245" s="14">
        <f>COUNTIF(A1247:A1309,"*KOR*")+COUNTIF(A1247:A1309,"*LK*")</f>
        <v>2</v>
      </c>
      <c r="H1245"/>
      <c r="I1245" s="14">
        <f>COUNTIF(A1248:A1309,"*PR*")+COUNTIF(A1248:A1309,"*LP*")</f>
        <v>0</v>
      </c>
      <c r="J1245" s="14"/>
      <c r="K1245" s="14"/>
      <c r="L1245" s="8"/>
      <c r="M1245" s="16" t="str">
        <f>IF(ISERROR(VLOOKUP(TRIM(B1245),#REF!,13,FALSE())),"",VLOOKUP(TRIM(B1245),#REF!,13,FALSE()))</f>
        <v/>
      </c>
      <c r="N1245" s="16" t="str">
        <f>IF(ISERROR(VLOOKUP(TRIM(B1245),#REF!,14,FALSE())),"",VLOOKUP(TRIM(B1245),#REF!,14,FALSE()))</f>
        <v/>
      </c>
      <c r="O1245" s="16" t="str">
        <f>IF(ISERROR(VLOOKUP(TRIM(B1245),#REF!,15,FALSE())),"",VLOOKUP(TRIM(B1245),#REF!,15,FALSE()))</f>
        <v/>
      </c>
      <c r="P1245" s="16" t="str">
        <f>IF(ISERROR(VLOOKUP(TRIM(B1245),#REF!,16,FALSE())),"",VLOOKUP(TRIM(B1245),#REF!,16,FALSE()))</f>
        <v/>
      </c>
      <c r="Q1245" s="54"/>
      <c r="R1245" s="8"/>
      <c r="T1245" t="str">
        <f>IF(ISERROR(VLOOKUP(TRIM(B1245),#REF!,20,FALSE())),"",VLOOKUP(TRIM(B1245),#REF!,20,FALSE()))</f>
        <v/>
      </c>
      <c r="U1245" t="str">
        <f>IF(ISERROR(VLOOKUP(TRIM(B1245),#REF!,21,FALSE())),"",VLOOKUP(TRIM(B1245),#REF!,21,FALSE()))</f>
        <v/>
      </c>
      <c r="V1245" t="str">
        <f>IF(ISERROR(VLOOKUP(TRIM(B1245),#REF!,22,FALSE())),"",VLOOKUP(TRIM(B1245),#REF!,22,FALSE()))</f>
        <v/>
      </c>
      <c r="W1245" t="str">
        <f>IF(ISERROR(VLOOKUP(TRIM(B1245),#REF!,20,FALSE())),"",VLOOKUP(TRIM(B1245),#REF!,20,FALSE()))</f>
        <v/>
      </c>
      <c r="X1245" t="str">
        <f>IF(ISERROR(VLOOKUP(TRIM(B1245),#REF!,21,FALSE())),"",VLOOKUP(TRIM(B1245),#REF!,21,FALSE()))</f>
        <v/>
      </c>
      <c r="Y1245" t="str">
        <f>IF(ISERROR(VLOOKUP(TRIM(B1245),#REF!,22,FALSE())),"",VLOOKUP(TRIM(B1245),#REF!,22,FALSE()))</f>
        <v/>
      </c>
      <c r="Z1245" t="str">
        <f>IF(ISERROR(VLOOKUP(TRIM(B1245),#REF!,23,FALSE())),"",VLOOKUP(TRIM(B1245),#REF!,23,FALSE()))</f>
        <v/>
      </c>
      <c r="AA1245" t="str">
        <f>IF(ISERROR(VLOOKUP(TRIM(B1245),#REF!,24,FALSE())),"",VLOOKUP(TRIM(B1245),#REF!,24,FALSE()))</f>
        <v/>
      </c>
      <c r="AB1245" t="str">
        <f>IF(ISERROR(VLOOKUP(TRIM(B1245),#REF!,25,FALSE())),"",VLOOKUP(TRIM(B1245),#REF!,25,FALSE()))</f>
        <v/>
      </c>
      <c r="AL1245" s="15"/>
      <c r="AU1245" s="15"/>
      <c r="BC1245" s="8"/>
      <c r="BM1245" s="7"/>
      <c r="BN1245" s="7"/>
      <c r="BO1245" s="7"/>
      <c r="BP1245" s="7"/>
      <c r="BQ1245" s="7"/>
      <c r="BR1245" s="7"/>
      <c r="BS1245" s="7"/>
      <c r="BT1245" s="7"/>
      <c r="BU1245" s="7"/>
    </row>
    <row r="1246" spans="1:73" x14ac:dyDescent="0.35">
      <c r="A1246" s="16" t="s">
        <v>5288</v>
      </c>
      <c r="B1246" s="16"/>
      <c r="C1246" s="143"/>
      <c r="H1246"/>
      <c r="I1246" t="s">
        <v>4284</v>
      </c>
      <c r="J1246" s="16"/>
      <c r="K1246" s="16"/>
      <c r="L1246" s="16"/>
      <c r="M1246" s="26" t="str">
        <f>IF(ISERROR(VLOOKUP(TRIM(D1246),#REF!,8,FALSE())),"",VLOOKUP(TRIM(D1246),#REF!,8,FALSE()))</f>
        <v/>
      </c>
      <c r="P1246" s="16"/>
      <c r="Q1246" s="16" t="str">
        <f>IF(ISERROR(VLOOKUP(TRIM(D1246),#REF!,11,FALSE())),"",VLOOKUP(TRIM(D1246),#REF!,11,FALSE()))</f>
        <v/>
      </c>
      <c r="R1246" s="16" t="str">
        <f>IF(ISERROR(VLOOKUP(TRIM(D1246),#REF!,12,FALSE())),"",VLOOKUP(TRIM(D1246),#REF!,12,FALSE()))</f>
        <v/>
      </c>
      <c r="S1246" s="16" t="str">
        <f>IF(ISERROR(VLOOKUP(TRIM(D1246),#REF!,13,FALSE())),"",VLOOKUP(TRIM(D1246),#REF!,13,FALSE()))</f>
        <v/>
      </c>
      <c r="T1246" s="16" t="str">
        <f>IF(ISERROR(VLOOKUP(TRIM(D1246),#REF!,14,FALSE())),"",VLOOKUP(TRIM(D1246),#REF!,14,FALSE()))</f>
        <v/>
      </c>
      <c r="U1246" s="16" t="str">
        <f>IF(ISERROR(VLOOKUP(TRIM(D1246),#REF!,15,FALSE())),"",VLOOKUP(TRIM(D1246),#REF!,15,FALSE()))</f>
        <v/>
      </c>
      <c r="V1246" s="16" t="str">
        <f>IF(ISERROR(VLOOKUP(TRIM(D1246),#REF!,16,FALSE())),"",VLOOKUP(TRIM(D1246),#REF!,16,FALSE()))</f>
        <v/>
      </c>
      <c r="Z1246" t="str">
        <f>IF(ISERROR(VLOOKUP(TRIM(D1246),#REF!,20,FALSE())),"",VLOOKUP(TRIM(D1246),#REF!,20,FALSE()))</f>
        <v/>
      </c>
      <c r="AA1246" t="str">
        <f>IF(ISERROR(VLOOKUP(TRIM(D1246),#REF!,21,FALSE())),"",VLOOKUP(TRIM(D1246),#REF!,21,FALSE()))</f>
        <v/>
      </c>
      <c r="AB1246" t="str">
        <f>IF(ISERROR(VLOOKUP(TRIM(D1246),#REF!,22,FALSE())),"",VLOOKUP(TRIM(D1246),#REF!,22,FALSE()))</f>
        <v/>
      </c>
      <c r="AC1246" t="str">
        <f>IF(ISERROR(VLOOKUP(TRIM(D1246),#REF!,20,FALSE())),"",VLOOKUP(TRIM(D1246),#REF!,20,FALSE()))</f>
        <v/>
      </c>
      <c r="AD1246" t="str">
        <f>IF(ISERROR(VLOOKUP(TRIM(D1246),#REF!,21,FALSE())),"",VLOOKUP(TRIM(D1246),#REF!,21,FALSE()))</f>
        <v/>
      </c>
      <c r="AE1246" t="str">
        <f>IF(ISERROR(VLOOKUP(TRIM(D1246),#REF!,22,FALSE())),"",VLOOKUP(TRIM(D1246),#REF!,22,FALSE()))</f>
        <v/>
      </c>
      <c r="AF1246" t="str">
        <f>IF(ISERROR(VLOOKUP(TRIM(D1246),#REF!,23,FALSE())),"",VLOOKUP(TRIM(D1246),#REF!,23,FALSE()))</f>
        <v/>
      </c>
      <c r="AG1246" t="str">
        <f>IF(ISERROR(VLOOKUP(TRIM(D1246),#REF!,24,FALSE())),"",VLOOKUP(TRIM(D1246),#REF!,24,FALSE()))</f>
        <v/>
      </c>
      <c r="AH1246" t="str">
        <f>IF(ISERROR(VLOOKUP(TRIM(D1246),#REF!,25,FALSE())),"",VLOOKUP(TRIM(D1246),#REF!,25,FALSE()))</f>
        <v/>
      </c>
      <c r="BI1246" s="8"/>
    </row>
    <row r="1247" spans="1:73" ht="13.15" x14ac:dyDescent="0.4">
      <c r="A1247" s="148" t="s">
        <v>5394</v>
      </c>
      <c r="B1247" s="19"/>
      <c r="C1247" s="143"/>
      <c r="D1247" s="19"/>
      <c r="E1247" s="39"/>
      <c r="F1247" s="19"/>
      <c r="G1247" s="19"/>
      <c r="H1247"/>
      <c r="I1247"/>
      <c r="J1247" s="42"/>
      <c r="K1247" s="19"/>
      <c r="L1247" s="19"/>
      <c r="M1247" s="19"/>
      <c r="N1247" s="19"/>
      <c r="O1247" s="19"/>
      <c r="P1247" s="19"/>
      <c r="Q1247" s="19"/>
      <c r="R1247" s="19"/>
      <c r="S1247" s="19"/>
      <c r="T1247" s="19"/>
      <c r="U1247" s="19"/>
      <c r="V1247" s="19"/>
      <c r="W1247" s="19"/>
      <c r="X1247" s="19"/>
      <c r="Y1247" s="19"/>
      <c r="Z1247" s="19"/>
      <c r="AA1247" s="19"/>
      <c r="AB1247" s="19"/>
      <c r="AC1247" s="19"/>
      <c r="AD1247" s="19"/>
      <c r="AE1247" s="19"/>
      <c r="AF1247" s="19"/>
      <c r="AG1247" s="19"/>
      <c r="AH1247" s="19"/>
      <c r="AI1247" s="19"/>
      <c r="AJ1247" s="19"/>
      <c r="AK1247" s="19"/>
      <c r="AL1247" s="19"/>
      <c r="AM1247" s="19"/>
      <c r="AN1247" s="19"/>
      <c r="AO1247" s="19"/>
      <c r="AP1247" s="19"/>
      <c r="AQ1247" s="19"/>
      <c r="AR1247" s="19"/>
      <c r="AS1247" s="19"/>
      <c r="AT1247" s="19"/>
      <c r="AU1247" s="19"/>
      <c r="AV1247" s="19"/>
      <c r="AW1247" s="19"/>
      <c r="AX1247" s="19"/>
      <c r="AY1247" s="19"/>
      <c r="AZ1247" s="19"/>
      <c r="BA1247" s="19"/>
      <c r="BB1247" s="19"/>
      <c r="BC1247" s="19"/>
      <c r="BD1247" s="19"/>
      <c r="BE1247" s="19"/>
      <c r="BF1247" s="19"/>
      <c r="BG1247" s="19"/>
      <c r="BH1247" s="19"/>
      <c r="BI1247" s="19"/>
      <c r="BJ1247" s="19"/>
      <c r="BK1247" s="19"/>
      <c r="BL1247" s="19"/>
      <c r="BM1247" s="19"/>
      <c r="BN1247" s="19"/>
      <c r="BO1247" s="19"/>
      <c r="BP1247" s="19"/>
      <c r="BQ1247" s="19"/>
      <c r="BR1247" s="19"/>
      <c r="BS1247" s="7"/>
      <c r="BT1247" s="7"/>
      <c r="BU1247" s="7"/>
    </row>
    <row r="1248" spans="1:73" ht="12.75" customHeight="1" x14ac:dyDescent="0.35">
      <c r="A1248" s="18" t="s">
        <v>77</v>
      </c>
      <c r="B1248" s="18" t="s">
        <v>3531</v>
      </c>
      <c r="C1248" s="143" t="str">
        <f>IF(VLOOKUP(D1248,Table16[[#All],[Player]:[2024 Card Info]],7,FALSE)&lt;&gt;"",VLOOKUP(D1248,Table16[[#All],[Player]:[2024 Card Info]],7,FALSE),"")</f>
        <v>584 Attempts</v>
      </c>
      <c r="D1248" s="19" t="s">
        <v>1061</v>
      </c>
      <c r="E1248" s="20">
        <v>30652</v>
      </c>
      <c r="F1248" s="19" t="s">
        <v>1062</v>
      </c>
      <c r="G1248" s="19" t="s">
        <v>1063</v>
      </c>
      <c r="H1248" s="26" t="s">
        <v>169</v>
      </c>
      <c r="I1248" s="26"/>
      <c r="J1248" s="18" t="s">
        <v>77</v>
      </c>
      <c r="K1248" s="18" t="s">
        <v>135</v>
      </c>
      <c r="L1248" s="18"/>
      <c r="M1248" s="19"/>
      <c r="N1248" s="19" t="s">
        <v>77</v>
      </c>
      <c r="O1248" s="19" t="s">
        <v>308</v>
      </c>
      <c r="P1248" s="19" t="s">
        <v>79</v>
      </c>
      <c r="Q1248" s="19" t="s">
        <v>77</v>
      </c>
      <c r="R1248" s="19" t="s">
        <v>135</v>
      </c>
      <c r="S1248" s="19"/>
      <c r="T1248" s="19" t="s">
        <v>77</v>
      </c>
      <c r="U1248" s="19" t="s">
        <v>135</v>
      </c>
      <c r="V1248" s="19"/>
      <c r="W1248" s="19" t="s">
        <v>77</v>
      </c>
      <c r="X1248" s="19" t="s">
        <v>135</v>
      </c>
      <c r="Y1248" s="19"/>
      <c r="Z1248" s="19" t="s">
        <v>77</v>
      </c>
      <c r="AA1248" s="19" t="s">
        <v>135</v>
      </c>
      <c r="AB1248" s="19">
        <v>0</v>
      </c>
      <c r="AC1248" s="19" t="s">
        <v>77</v>
      </c>
      <c r="AD1248" s="19" t="s">
        <v>135</v>
      </c>
      <c r="AE1248" s="19">
        <v>0</v>
      </c>
      <c r="AF1248" s="19" t="s">
        <v>77</v>
      </c>
      <c r="AG1248" s="19" t="s">
        <v>135</v>
      </c>
      <c r="AH1248" s="19">
        <v>0</v>
      </c>
      <c r="AI1248" s="19" t="s">
        <v>77</v>
      </c>
      <c r="AJ1248" s="19" t="s">
        <v>135</v>
      </c>
      <c r="AK1248" s="19">
        <v>0</v>
      </c>
      <c r="AL1248" s="19" t="s">
        <v>77</v>
      </c>
      <c r="AM1248" s="19" t="s">
        <v>135</v>
      </c>
      <c r="AN1248" s="19">
        <v>0</v>
      </c>
      <c r="AO1248" s="19" t="s">
        <v>77</v>
      </c>
      <c r="AP1248" s="19" t="s">
        <v>135</v>
      </c>
      <c r="AQ1248" s="19">
        <v>0</v>
      </c>
      <c r="AR1248" s="19" t="s">
        <v>77</v>
      </c>
      <c r="AS1248" s="19" t="s">
        <v>135</v>
      </c>
      <c r="AT1248" s="19">
        <v>0</v>
      </c>
      <c r="AU1248" s="19" t="s">
        <v>77</v>
      </c>
      <c r="AV1248" s="19" t="s">
        <v>135</v>
      </c>
      <c r="AW1248" s="19"/>
      <c r="AX1248" s="19" t="s">
        <v>77</v>
      </c>
      <c r="AY1248" s="19" t="s">
        <v>135</v>
      </c>
      <c r="AZ1248" s="19" t="s">
        <v>1064</v>
      </c>
      <c r="BA1248" s="19" t="s">
        <v>77</v>
      </c>
      <c r="BB1248" s="19" t="s">
        <v>135</v>
      </c>
      <c r="BC1248" s="19" t="s">
        <v>1065</v>
      </c>
      <c r="BD1248" s="19" t="s">
        <v>77</v>
      </c>
      <c r="BE1248" s="19" t="s">
        <v>135</v>
      </c>
      <c r="BF1248" s="19" t="s">
        <v>1066</v>
      </c>
      <c r="BG1248" s="19" t="s">
        <v>77</v>
      </c>
      <c r="BH1248" s="19" t="s">
        <v>135</v>
      </c>
      <c r="BI1248" s="19" t="s">
        <v>377</v>
      </c>
    </row>
    <row r="1249" spans="1:73" x14ac:dyDescent="0.35">
      <c r="A1249" s="18" t="s">
        <v>77</v>
      </c>
      <c r="B1249" s="18" t="s">
        <v>3527</v>
      </c>
      <c r="C1249" s="143" t="str">
        <f>IF(VLOOKUP(D1249,Table16[[#All],[Player]:[2024 Card Info]],7,FALSE)&lt;&gt;"",VLOOKUP(D1249,Table16[[#All],[Player]:[2024 Card Info]],7,FALSE),"")</f>
        <v>296 Attempts</v>
      </c>
      <c r="D1249" s="19" t="s">
        <v>1736</v>
      </c>
      <c r="E1249" s="20">
        <v>34340</v>
      </c>
      <c r="F1249" s="19" t="s">
        <v>1737</v>
      </c>
      <c r="G1249" s="19" t="s">
        <v>5367</v>
      </c>
      <c r="H1249" s="26" t="s">
        <v>77</v>
      </c>
      <c r="I1249" s="26"/>
      <c r="J1249" s="18" t="s">
        <v>77</v>
      </c>
      <c r="K1249" s="18" t="s">
        <v>274</v>
      </c>
      <c r="L1249" s="18"/>
      <c r="M1249" s="19"/>
      <c r="N1249" s="19" t="s">
        <v>169</v>
      </c>
      <c r="O1249" s="19"/>
      <c r="P1249" s="19"/>
      <c r="Q1249" s="19" t="s">
        <v>77</v>
      </c>
      <c r="R1249" s="19" t="s">
        <v>341</v>
      </c>
      <c r="S1249" s="19"/>
      <c r="T1249" s="19" t="s">
        <v>77</v>
      </c>
      <c r="U1249" s="19" t="s">
        <v>341</v>
      </c>
      <c r="V1249" s="19">
        <v>0</v>
      </c>
      <c r="W1249" s="19" t="s">
        <v>77</v>
      </c>
      <c r="X1249" s="19" t="s">
        <v>341</v>
      </c>
      <c r="Y1249" s="19">
        <v>0</v>
      </c>
      <c r="Z1249" s="19" t="s">
        <v>77</v>
      </c>
      <c r="AA1249" s="19" t="s">
        <v>341</v>
      </c>
      <c r="AB1249" s="19"/>
      <c r="AC1249" s="19" t="s">
        <v>77</v>
      </c>
      <c r="AD1249" s="19" t="s">
        <v>341</v>
      </c>
      <c r="AE1249" s="19">
        <v>0</v>
      </c>
      <c r="AF1249" s="19"/>
      <c r="AG1249" s="19"/>
      <c r="AH1249" s="19"/>
      <c r="AI1249" s="19"/>
      <c r="AJ1249" s="19"/>
      <c r="AK1249" s="19"/>
      <c r="AL1249" s="19">
        <v>0</v>
      </c>
      <c r="AM1249" s="19">
        <v>0</v>
      </c>
      <c r="AN1249" s="19">
        <v>0</v>
      </c>
      <c r="AO1249" s="19">
        <v>0</v>
      </c>
      <c r="AP1249" s="19">
        <v>0</v>
      </c>
      <c r="AQ1249" s="19">
        <v>0</v>
      </c>
      <c r="AR1249" s="19">
        <v>0</v>
      </c>
      <c r="AS1249" s="19">
        <v>0</v>
      </c>
      <c r="AT1249" s="19">
        <v>0</v>
      </c>
      <c r="AU1249" s="19"/>
      <c r="AV1249" s="19"/>
      <c r="AW1249" s="19"/>
      <c r="AX1249" s="19"/>
      <c r="AY1249" s="19"/>
      <c r="AZ1249" s="19"/>
      <c r="BA1249" s="19"/>
      <c r="BB1249" s="19"/>
      <c r="BC1249" s="19"/>
      <c r="BD1249" s="19"/>
      <c r="BE1249" s="19"/>
      <c r="BF1249" s="19"/>
    </row>
    <row r="1250" spans="1:73" x14ac:dyDescent="0.35">
      <c r="A1250" t="s">
        <v>77</v>
      </c>
      <c r="B1250" t="s">
        <v>441</v>
      </c>
      <c r="C1250" s="143" t="str">
        <f>IF(VLOOKUP(D1250,Table16[[#All],[Player]:[2024 Card Info]],7,FALSE)&lt;&gt;"",VLOOKUP(D1250,Table16[[#All],[Player]:[2024 Card Info]],7,FALSE),"")</f>
        <v>39 Attempts</v>
      </c>
      <c r="D1250" t="s">
        <v>3903</v>
      </c>
      <c r="E1250" s="40">
        <v>36229</v>
      </c>
      <c r="F1250" t="s">
        <v>160</v>
      </c>
      <c r="G1250" s="102" t="s">
        <v>3515</v>
      </c>
      <c r="H1250" t="str">
        <f>IF(ISBLANK(VLOOKUP(TRIM(D1250),ALL_SOMIFA!$A$1:$V$2737,8,FALSE)),"",IF(ISERROR(VLOOKUP(TRIM(D1250),ALL_SOMIFA!$A$1:$V$2737,8,FALSE))," ",VLOOKUP(TRIM(D1250),ALL_SOMIFA!$A$1:$V$2737,8,FALSE)))</f>
        <v/>
      </c>
      <c r="I1250" t="str">
        <f>IF(ISBLANK(VLOOKUP(TRIM(D1250),ALL_SOMIFA!$A$1:$V$2737,9,FALSE)),"",IF(ISERROR(VLOOKUP(TRIM(D1250),ALL_SOMIFA!$A$1:$V$2737,9,FALSE))," ",VLOOKUP(TRIM(D1250),ALL_SOMIFA!$A$1:$V$2737,9,FALSE)))</f>
        <v/>
      </c>
      <c r="J1250" t="str">
        <f>IF(ISBLANK(VLOOKUP(TRIM(D1250),ALL_SOMIFA!$A$1:$V$2737,10,FALSE)),"",IF(ISERROR(VLOOKUP(TRIM(D1250),ALL_SOMIFA!$A$1:$V$2737,10,FALSE))," ",VLOOKUP(TRIM(D1250),ALL_SOMIFA!$A$1:$V$2737,10,FALSE)))</f>
        <v/>
      </c>
      <c r="K1250" t="str">
        <f>IF(ISBLANK(VLOOKUP(TRIM(D1250),ALL_SOMIFA!$A$1:$V$2737,11,FALSE)),"",IF(ISERROR(VLOOKUP(TRIM(D1250),ALL_SOMIFA!$A$1:$V$2737,11,FALSE))," ",VLOOKUP(TRIM(D1250),ALL_SOMIFA!$A$1:$V$2737,11,FALSE)))</f>
        <v/>
      </c>
      <c r="L1250" t="str">
        <f>IF(ISBLANK(VLOOKUP(TRIM(D1250),ALL_SOMIFA!$A$1:$V$2737,12,FALSE)),"",IF(ISERROR(VLOOKUP(TRIM(D1250),ALL_SOMIFA!$A$1:$V$2737,12,FALSE))," ",VLOOKUP(TRIM(D1250),ALL_SOMIFA!$A$1:$V$2737,12,FALSE)))</f>
        <v/>
      </c>
      <c r="M1250" t="str">
        <f>IF(ISBLANK(VLOOKUP(TRIM(D1250),ALL_SOMIFA!$A$1:$V$2737,13,FALSE)),"",IF(ISERROR(VLOOKUP(TRIM(D1250),ALL_SOMIFA!$A$1:$V$2737,13,FALSE))," ",VLOOKUP(TRIM(D1250),ALL_SOMIFA!$A$1:$V$2737,13,FALSE)))</f>
        <v/>
      </c>
      <c r="N1250" t="str">
        <f>IF(ISBLANK(VLOOKUP(TRIM(D1250),ALL_SOMIFA!$A$1:$V$2737,14,FALSE)),"",IF(ISERROR(VLOOKUP(TRIM(D1250),ALL_SOMIFA!$A$1:$V$2737,14,FALSE))," ",VLOOKUP(TRIM(D1250),ALL_SOMIFA!$A$1:$V$2737,14,FALSE)))</f>
        <v/>
      </c>
      <c r="O1250" t="str">
        <f>IF(ISBLANK(VLOOKUP(TRIM(D1250),ALL_SOMIFA!$A$1:$V$2737,15,FALSE)),"",IF(ISERROR(VLOOKUP(TRIM(D1250),ALL_SOMIFA!$A$1:$V$2737,15,FALSE))," ",VLOOKUP(TRIM(D1250),ALL_SOMIFA!$A$1:$V$2737,15,FALSE)))</f>
        <v/>
      </c>
      <c r="P1250" t="str">
        <f>IF(ISBLANK(VLOOKUP(TRIM(D1250),ALL_SOMIFA!$A$1:$V$2737,16,FALSE)),"",IF(ISERROR(VLOOKUP(TRIM(D1250),ALL_SOMIFA!$A$1:$V$2737,16,FALSE))," ",VLOOKUP(TRIM(D1250),ALL_SOMIFA!$A$1:$V$2737,16,FALSE)))</f>
        <v/>
      </c>
      <c r="Q1250" t="str">
        <f>IF(ISBLANK(VLOOKUP(TRIM(D1250),ALL_SOMIFA!$A$1:$V$2737,17,FALSE)),"",IF(ISERROR(VLOOKUP(TRIM(D1250),ALL_SOMIFA!$A$1:$V$2737,17,FALSE))," ",VLOOKUP(TRIM(D1250),ALL_SOMIFA!$A$1:$V$2737,17,FALSE)))</f>
        <v/>
      </c>
      <c r="R1250" t="str">
        <f>IF(ISBLANK(VLOOKUP(TRIM(D1250),ALL_SOMIFA!$A$1:$V$2737,18,FALSE)),"",IF(ISERROR(VLOOKUP(TRIM(D1250),ALL_SOMIFA!$A$1:$V$2737,18,FALSE))," ",VLOOKUP(TRIM(D1250),ALL_SOMIFA!$A$1:$V$2737,18,FALSE)))</f>
        <v/>
      </c>
      <c r="S1250" t="str">
        <f>IF(ISBLANK(VLOOKUP(TRIM(D1250),ALL_SOMIFA!$A$1:$V$2737,19,FALSE)),"",IF(ISERROR(VLOOKUP(TRIM(D1250),ALL_SOMIFA!$A$1:$V$2737,19,FALSE))," ",VLOOKUP(TRIM(D1250),ALL_SOMIFA!$A$1:$V$2737,19,FALSE)))</f>
        <v/>
      </c>
      <c r="T1250" t="str">
        <f>IF(ISBLANK(VLOOKUP(TRIM(D1250),ALL_SOMIFA!$A$1:$V$2737,20,FALSE)),"",IF(ISERROR(VLOOKUP(TRIM(D1250),ALL_SOMIFA!$A$1:$V$2737,20,FALSE))," ",VLOOKUP(TRIM(D1250),ALL_SOMIFA!$A$1:$V$2737,20,FALSE)))</f>
        <v/>
      </c>
      <c r="U1250" t="str">
        <f>IF(ISBLANK(VLOOKUP(TRIM(D1250),ALL_SOMIFA!$A$1:$V$2737,21,FALSE)),"",IF(ISERROR(VLOOKUP(TRIM(D1250),ALL_SOMIFA!$A$1:$V$2737,21,FALSE))," ",VLOOKUP(TRIM(D1250),ALL_SOMIFA!$A$1:$V$2737,21,FALSE)))</f>
        <v/>
      </c>
      <c r="V1250" t="str">
        <f>IF(ISBLANK(VLOOKUP(TRIM(D1250),ALL_SOMIFA!$A$1:$V$2737,22,FALSE)),"",IF(ISERROR(VLOOKUP(TRIM(D1250),ALL_SOMIFA!$A$1:$V$2737,22,FALSE))," ",VLOOKUP(TRIM(D1250),ALL_SOMIFA!$A$1:$V$2737,22,FALSE)))</f>
        <v/>
      </c>
    </row>
    <row r="1251" spans="1:73" x14ac:dyDescent="0.35">
      <c r="A1251" s="18"/>
      <c r="B1251" s="18"/>
      <c r="C1251" s="143"/>
      <c r="D1251" s="19"/>
      <c r="E1251" s="20"/>
      <c r="F1251" s="19"/>
      <c r="G1251" s="19"/>
      <c r="H1251" t="s">
        <v>4284</v>
      </c>
      <c r="I1251" t="s">
        <v>4284</v>
      </c>
      <c r="J1251" s="18"/>
      <c r="K1251" s="18"/>
      <c r="L1251" s="18"/>
      <c r="M1251" s="19"/>
      <c r="N1251" s="19"/>
      <c r="O1251" s="19"/>
      <c r="P1251" s="19"/>
      <c r="Q1251" s="19"/>
      <c r="R1251" s="19"/>
      <c r="S1251" s="19"/>
      <c r="T1251" s="19"/>
      <c r="U1251" s="19"/>
      <c r="V1251" s="19"/>
      <c r="W1251" s="19"/>
      <c r="X1251" s="19"/>
      <c r="Y1251" s="19"/>
      <c r="Z1251" s="19"/>
      <c r="AA1251" s="19"/>
      <c r="AB1251" s="19"/>
      <c r="AC1251" s="19"/>
      <c r="AD1251" s="19"/>
      <c r="AE1251" s="19"/>
      <c r="AF1251" s="19"/>
      <c r="AG1251" s="19"/>
      <c r="AH1251" s="19"/>
      <c r="AI1251" s="19"/>
      <c r="AJ1251" s="19"/>
      <c r="AK1251" s="19"/>
      <c r="AL1251" s="19"/>
      <c r="AM1251" s="19"/>
      <c r="AN1251" s="19"/>
      <c r="AO1251" s="19"/>
      <c r="AP1251" s="19"/>
      <c r="AQ1251" s="19"/>
      <c r="AR1251" s="19"/>
      <c r="AS1251" s="19"/>
      <c r="AT1251" s="19"/>
      <c r="AU1251" s="19"/>
      <c r="AV1251" s="19"/>
      <c r="AW1251" s="19"/>
      <c r="AX1251" s="19"/>
      <c r="AY1251" s="19"/>
      <c r="AZ1251" s="19"/>
      <c r="BA1251" s="19"/>
      <c r="BB1251" s="19"/>
      <c r="BC1251" s="19"/>
      <c r="BD1251" s="19"/>
      <c r="BE1251" s="19"/>
      <c r="BF1251" s="19"/>
      <c r="BG1251" s="19"/>
      <c r="BH1251" s="19"/>
      <c r="BI1251" s="19"/>
      <c r="BJ1251" s="19"/>
      <c r="BK1251" s="19"/>
      <c r="BL1251" s="19"/>
      <c r="BM1251" s="19"/>
      <c r="BN1251" s="19"/>
      <c r="BO1251" s="19"/>
      <c r="BP1251" s="19"/>
      <c r="BQ1251" s="19"/>
      <c r="BR1251" s="19"/>
      <c r="BS1251" s="19"/>
      <c r="BT1251" s="19"/>
      <c r="BU1251" s="19"/>
    </row>
    <row r="1252" spans="1:73" ht="12.75" customHeight="1" x14ac:dyDescent="0.35">
      <c r="A1252" s="18" t="s">
        <v>93</v>
      </c>
      <c r="B1252" s="18" t="s">
        <v>419</v>
      </c>
      <c r="C1252" s="143" t="str">
        <f>IF(VLOOKUP(D1252,Table16[[#All],[Player]:[2024 Card Info]],7,FALSE)&lt;&gt;"",VLOOKUP(D1252,Table16[[#All],[Player]:[2024 Card Info]],7,FALSE),"")</f>
        <v>0-3 250</v>
      </c>
      <c r="D1252" s="26" t="s">
        <v>2376</v>
      </c>
      <c r="E1252" s="27">
        <v>36322</v>
      </c>
      <c r="F1252" s="26" t="s">
        <v>457</v>
      </c>
      <c r="G1252" s="26" t="s">
        <v>387</v>
      </c>
      <c r="H1252" s="26" t="s">
        <v>93</v>
      </c>
      <c r="I1252" s="26" t="s">
        <v>3429</v>
      </c>
      <c r="J1252" s="18" t="s">
        <v>954</v>
      </c>
      <c r="K1252" s="18" t="s">
        <v>190</v>
      </c>
      <c r="L1252" s="18" t="s">
        <v>2059</v>
      </c>
      <c r="M1252" s="26" t="s">
        <v>2377</v>
      </c>
      <c r="N1252" s="27"/>
      <c r="O1252" s="27"/>
      <c r="P1252" s="27"/>
      <c r="Q1252" s="27"/>
      <c r="R1252" s="29"/>
      <c r="S1252" s="25"/>
      <c r="T1252" s="25"/>
      <c r="U1252" s="25"/>
      <c r="V1252" s="25"/>
      <c r="W1252" s="25"/>
      <c r="X1252" s="25"/>
      <c r="Y1252" s="25"/>
      <c r="Z1252" s="25"/>
      <c r="AA1252" s="25"/>
      <c r="AB1252" s="25"/>
      <c r="AC1252" s="25"/>
      <c r="AD1252" s="25"/>
      <c r="AE1252" s="25"/>
      <c r="AF1252" s="25"/>
      <c r="AG1252" s="25"/>
      <c r="AH1252" s="25"/>
      <c r="AI1252" s="25"/>
      <c r="AJ1252" s="25"/>
      <c r="AK1252" s="25"/>
      <c r="AL1252" s="25"/>
      <c r="AM1252" s="25"/>
      <c r="AN1252" s="25"/>
      <c r="AO1252" s="25"/>
      <c r="AP1252" s="25"/>
      <c r="AQ1252" s="25"/>
      <c r="AR1252" s="25"/>
      <c r="AS1252" s="25"/>
      <c r="AT1252" s="25"/>
      <c r="AU1252" s="25"/>
      <c r="AV1252" s="25"/>
      <c r="AW1252" s="25"/>
      <c r="AX1252" s="25"/>
      <c r="AY1252" s="25"/>
      <c r="AZ1252" s="25"/>
      <c r="BA1252" s="25"/>
      <c r="BB1252" s="25"/>
      <c r="BC1252" s="25"/>
      <c r="BD1252" s="25"/>
      <c r="BE1252" s="25"/>
      <c r="BF1252" s="25"/>
      <c r="BG1252" s="25"/>
      <c r="BH1252" s="25"/>
      <c r="BI1252" s="25"/>
      <c r="BJ1252" s="25"/>
      <c r="BK1252" s="25"/>
      <c r="BL1252" s="25"/>
      <c r="BM1252" s="25"/>
      <c r="BN1252" s="25"/>
      <c r="BO1252" s="25"/>
      <c r="BP1252" s="25"/>
      <c r="BQ1252" s="25"/>
      <c r="BR1252" s="25"/>
      <c r="BS1252" s="25"/>
      <c r="BT1252" s="25"/>
      <c r="BU1252" s="25"/>
    </row>
    <row r="1253" spans="1:73" x14ac:dyDescent="0.35">
      <c r="A1253" t="s">
        <v>93</v>
      </c>
      <c r="B1253" t="s">
        <v>916</v>
      </c>
      <c r="C1253" s="143" t="str">
        <f>IF(VLOOKUP(D1253,Table16[[#All],[Player]:[2024 Card Info]],7,FALSE)&lt;&gt;"",VLOOKUP(D1253,Table16[[#All],[Player]:[2024 Card Info]],7,FALSE),"")</f>
        <v>0-0 192</v>
      </c>
      <c r="D1253" t="s">
        <v>3814</v>
      </c>
      <c r="E1253" s="40">
        <v>36487</v>
      </c>
      <c r="F1253" t="s">
        <v>3960</v>
      </c>
      <c r="G1253" s="19" t="s">
        <v>5149</v>
      </c>
      <c r="H1253" t="str">
        <f>IF(ISBLANK(VLOOKUP(TRIM(D1253),ALL_SOMIFA!$A$1:$V$2737,8,FALSE)),"",IF(ISERROR(VLOOKUP(TRIM(D1253),ALL_SOMIFA!$A$1:$V$2737,8,FALSE))," ",VLOOKUP(TRIM(D1253),ALL_SOMIFA!$A$1:$V$2737,8,FALSE)))</f>
        <v xml:space="preserve"> </v>
      </c>
      <c r="I1253" t="str">
        <f>IF(ISBLANK(VLOOKUP(TRIM(D1253),ALL_SOMIFA!$A$1:$V$2737,9,FALSE)),"",IF(ISERROR(VLOOKUP(TRIM(D1253),ALL_SOMIFA!$A$1:$V$2737,9,FALSE))," ",VLOOKUP(TRIM(D1253),ALL_SOMIFA!$A$1:$V$2737,9,FALSE)))</f>
        <v xml:space="preserve"> </v>
      </c>
      <c r="J1253" t="str">
        <f>IF(ISBLANK(VLOOKUP(TRIM(D1253),ALL_SOMIFA!$A$1:$V$2737,10,FALSE)),"",IF(ISERROR(VLOOKUP(TRIM(D1253),ALL_SOMIFA!$A$1:$V$2737,10,FALSE))," ",VLOOKUP(TRIM(D1253),ALL_SOMIFA!$A$1:$V$2737,10,FALSE)))</f>
        <v xml:space="preserve"> </v>
      </c>
      <c r="K1253" t="str">
        <f>IF(ISBLANK(VLOOKUP(TRIM(D1253),ALL_SOMIFA!$A$1:$V$2737,11,FALSE)),"",IF(ISERROR(VLOOKUP(TRIM(D1253),ALL_SOMIFA!$A$1:$V$2737,11,FALSE))," ",VLOOKUP(TRIM(D1253),ALL_SOMIFA!$A$1:$V$2737,11,FALSE)))</f>
        <v xml:space="preserve"> </v>
      </c>
      <c r="L1253" t="str">
        <f>IF(ISBLANK(VLOOKUP(TRIM(D1253),ALL_SOMIFA!$A$1:$V$2737,12,FALSE)),"",IF(ISERROR(VLOOKUP(TRIM(D1253),ALL_SOMIFA!$A$1:$V$2737,12,FALSE))," ",VLOOKUP(TRIM(D1253),ALL_SOMIFA!$A$1:$V$2737,12,FALSE)))</f>
        <v xml:space="preserve"> </v>
      </c>
      <c r="M1253" t="str">
        <f>IF(ISBLANK(VLOOKUP(TRIM(D1253),ALL_SOMIFA!$A$1:$V$2737,13,FALSE)),"",IF(ISERROR(VLOOKUP(TRIM(D1253),ALL_SOMIFA!$A$1:$V$2737,13,FALSE))," ",VLOOKUP(TRIM(D1253),ALL_SOMIFA!$A$1:$V$2737,13,FALSE)))</f>
        <v xml:space="preserve"> </v>
      </c>
      <c r="N1253" t="str">
        <f>IF(ISBLANK(VLOOKUP(TRIM(D1253),ALL_SOMIFA!$A$1:$V$2737,14,FALSE)),"",IF(ISERROR(VLOOKUP(TRIM(D1253),ALL_SOMIFA!$A$1:$V$2737,14,FALSE))," ",VLOOKUP(TRIM(D1253),ALL_SOMIFA!$A$1:$V$2737,14,FALSE)))</f>
        <v xml:space="preserve"> </v>
      </c>
      <c r="O1253" t="str">
        <f>IF(ISBLANK(VLOOKUP(TRIM(D1253),ALL_SOMIFA!$A$1:$V$2737,15,FALSE)),"",IF(ISERROR(VLOOKUP(TRIM(D1253),ALL_SOMIFA!$A$1:$V$2737,15,FALSE))," ",VLOOKUP(TRIM(D1253),ALL_SOMIFA!$A$1:$V$2737,15,FALSE)))</f>
        <v xml:space="preserve"> </v>
      </c>
      <c r="P1253" t="str">
        <f>IF(ISBLANK(VLOOKUP(TRIM(D1253),ALL_SOMIFA!$A$1:$V$2737,16,FALSE)),"",IF(ISERROR(VLOOKUP(TRIM(D1253),ALL_SOMIFA!$A$1:$V$2737,16,FALSE))," ",VLOOKUP(TRIM(D1253),ALL_SOMIFA!$A$1:$V$2737,16,FALSE)))</f>
        <v xml:space="preserve"> </v>
      </c>
      <c r="Q1253" t="str">
        <f>IF(ISBLANK(VLOOKUP(TRIM(D1253),ALL_SOMIFA!$A$1:$V$2737,17,FALSE)),"",IF(ISERROR(VLOOKUP(TRIM(D1253),ALL_SOMIFA!$A$1:$V$2737,17,FALSE))," ",VLOOKUP(TRIM(D1253),ALL_SOMIFA!$A$1:$V$2737,17,FALSE)))</f>
        <v xml:space="preserve"> </v>
      </c>
      <c r="R1253" t="str">
        <f>IF(ISBLANK(VLOOKUP(TRIM(D1253),ALL_SOMIFA!$A$1:$V$2737,18,FALSE)),"",IF(ISERROR(VLOOKUP(TRIM(D1253),ALL_SOMIFA!$A$1:$V$2737,18,FALSE))," ",VLOOKUP(TRIM(D1253),ALL_SOMIFA!$A$1:$V$2737,18,FALSE)))</f>
        <v xml:space="preserve"> </v>
      </c>
      <c r="S1253" t="str">
        <f>IF(ISBLANK(VLOOKUP(TRIM(D1253),ALL_SOMIFA!$A$1:$V$2737,19,FALSE)),"",IF(ISERROR(VLOOKUP(TRIM(D1253),ALL_SOMIFA!$A$1:$V$2737,19,FALSE))," ",VLOOKUP(TRIM(D1253),ALL_SOMIFA!$A$1:$V$2737,19,FALSE)))</f>
        <v xml:space="preserve"> </v>
      </c>
      <c r="T1253" t="str">
        <f>IF(ISBLANK(VLOOKUP(TRIM(D1253),ALL_SOMIFA!$A$1:$V$2737,20,FALSE)),"",IF(ISERROR(VLOOKUP(TRIM(D1253),ALL_SOMIFA!$A$1:$V$2737,20,FALSE))," ",VLOOKUP(TRIM(D1253),ALL_SOMIFA!$A$1:$V$2737,20,FALSE)))</f>
        <v xml:space="preserve"> </v>
      </c>
      <c r="U1253" t="str">
        <f>IF(ISBLANK(VLOOKUP(TRIM(D1253),ALL_SOMIFA!$A$1:$V$2737,21,FALSE)),"",IF(ISERROR(VLOOKUP(TRIM(D1253),ALL_SOMIFA!$A$1:$V$2737,21,FALSE))," ",VLOOKUP(TRIM(D1253),ALL_SOMIFA!$A$1:$V$2737,21,FALSE)))</f>
        <v xml:space="preserve"> </v>
      </c>
      <c r="V1253" t="str">
        <f>IF(ISBLANK(VLOOKUP(TRIM(D1253),ALL_SOMIFA!$A$1:$V$2737,22,FALSE)),"",IF(ISERROR(VLOOKUP(TRIM(D1253),ALL_SOMIFA!$A$1:$V$2737,22,FALSE))," ",VLOOKUP(TRIM(D1253),ALL_SOMIFA!$A$1:$V$2737,22,FALSE)))</f>
        <v xml:space="preserve"> </v>
      </c>
    </row>
    <row r="1254" spans="1:73" x14ac:dyDescent="0.35">
      <c r="A1254" t="s">
        <v>3533</v>
      </c>
      <c r="B1254" t="s">
        <v>318</v>
      </c>
      <c r="C1254" s="143" t="str">
        <f>IF(VLOOKUP(D1254,Table16[[#All],[Player]:[2024 Card Info]],7,FALSE)&lt;&gt;"",VLOOKUP(D1254,Table16[[#All],[Player]:[2024 Card Info]],7,FALSE),"")</f>
        <v>0-0 84</v>
      </c>
      <c r="D1254" t="s">
        <v>3783</v>
      </c>
      <c r="E1254" s="40">
        <v>36705</v>
      </c>
      <c r="F1254" t="s">
        <v>4018</v>
      </c>
      <c r="G1254" s="19" t="s">
        <v>5138</v>
      </c>
      <c r="H1254" t="str">
        <f>IF(ISBLANK(VLOOKUP(TRIM(D1254),ALL_SOMIFA!$A$1:$V$2737,8,FALSE)),"",IF(ISERROR(VLOOKUP(TRIM(D1254),ALL_SOMIFA!$A$1:$V$2737,8,FALSE))," ",VLOOKUP(TRIM(D1254),ALL_SOMIFA!$A$1:$V$2737,8,FALSE)))</f>
        <v/>
      </c>
      <c r="I1254" t="str">
        <f>IF(ISBLANK(VLOOKUP(TRIM(D1254),ALL_SOMIFA!$A$1:$V$2737,9,FALSE)),"",IF(ISERROR(VLOOKUP(TRIM(D1254),ALL_SOMIFA!$A$1:$V$2737,9,FALSE))," ",VLOOKUP(TRIM(D1254),ALL_SOMIFA!$A$1:$V$2737,9,FALSE)))</f>
        <v/>
      </c>
      <c r="J1254" t="str">
        <f>IF(ISBLANK(VLOOKUP(TRIM(D1254),ALL_SOMIFA!$A$1:$V$2737,10,FALSE)),"",IF(ISERROR(VLOOKUP(TRIM(D1254),ALL_SOMIFA!$A$1:$V$2737,10,FALSE))," ",VLOOKUP(TRIM(D1254),ALL_SOMIFA!$A$1:$V$2737,10,FALSE)))</f>
        <v/>
      </c>
      <c r="K1254" t="str">
        <f>IF(ISBLANK(VLOOKUP(TRIM(D1254),ALL_SOMIFA!$A$1:$V$2737,11,FALSE)),"",IF(ISERROR(VLOOKUP(TRIM(D1254),ALL_SOMIFA!$A$1:$V$2737,11,FALSE))," ",VLOOKUP(TRIM(D1254),ALL_SOMIFA!$A$1:$V$2737,11,FALSE)))</f>
        <v/>
      </c>
      <c r="L1254" t="str">
        <f>IF(ISBLANK(VLOOKUP(TRIM(D1254),ALL_SOMIFA!$A$1:$V$2737,12,FALSE)),"",IF(ISERROR(VLOOKUP(TRIM(D1254),ALL_SOMIFA!$A$1:$V$2737,12,FALSE))," ",VLOOKUP(TRIM(D1254),ALL_SOMIFA!$A$1:$V$2737,12,FALSE)))</f>
        <v/>
      </c>
      <c r="M1254" t="str">
        <f>IF(ISBLANK(VLOOKUP(TRIM(D1254),ALL_SOMIFA!$A$1:$V$2737,13,FALSE)),"",IF(ISERROR(VLOOKUP(TRIM(D1254),ALL_SOMIFA!$A$1:$V$2737,13,FALSE))," ",VLOOKUP(TRIM(D1254),ALL_SOMIFA!$A$1:$V$2737,13,FALSE)))</f>
        <v/>
      </c>
      <c r="N1254" t="str">
        <f>IF(ISBLANK(VLOOKUP(TRIM(D1254),ALL_SOMIFA!$A$1:$V$2737,14,FALSE)),"",IF(ISERROR(VLOOKUP(TRIM(D1254),ALL_SOMIFA!$A$1:$V$2737,14,FALSE))," ",VLOOKUP(TRIM(D1254),ALL_SOMIFA!$A$1:$V$2737,14,FALSE)))</f>
        <v/>
      </c>
      <c r="O1254" t="str">
        <f>IF(ISBLANK(VLOOKUP(TRIM(D1254),ALL_SOMIFA!$A$1:$V$2737,15,FALSE)),"",IF(ISERROR(VLOOKUP(TRIM(D1254),ALL_SOMIFA!$A$1:$V$2737,15,FALSE))," ",VLOOKUP(TRIM(D1254),ALL_SOMIFA!$A$1:$V$2737,15,FALSE)))</f>
        <v/>
      </c>
      <c r="P1254" t="str">
        <f>IF(ISBLANK(VLOOKUP(TRIM(D1254),ALL_SOMIFA!$A$1:$V$2737,16,FALSE)),"",IF(ISERROR(VLOOKUP(TRIM(D1254),ALL_SOMIFA!$A$1:$V$2737,16,FALSE))," ",VLOOKUP(TRIM(D1254),ALL_SOMIFA!$A$1:$V$2737,16,FALSE)))</f>
        <v/>
      </c>
      <c r="Q1254" t="str">
        <f>IF(ISBLANK(VLOOKUP(TRIM(D1254),ALL_SOMIFA!$A$1:$V$2737,17,FALSE)),"",IF(ISERROR(VLOOKUP(TRIM(D1254),ALL_SOMIFA!$A$1:$V$2737,17,FALSE))," ",VLOOKUP(TRIM(D1254),ALL_SOMIFA!$A$1:$V$2737,17,FALSE)))</f>
        <v/>
      </c>
      <c r="R1254" t="str">
        <f>IF(ISBLANK(VLOOKUP(TRIM(D1254),ALL_SOMIFA!$A$1:$V$2737,18,FALSE)),"",IF(ISERROR(VLOOKUP(TRIM(D1254),ALL_SOMIFA!$A$1:$V$2737,18,FALSE))," ",VLOOKUP(TRIM(D1254),ALL_SOMIFA!$A$1:$V$2737,18,FALSE)))</f>
        <v/>
      </c>
      <c r="S1254" t="str">
        <f>IF(ISBLANK(VLOOKUP(TRIM(D1254),ALL_SOMIFA!$A$1:$V$2737,19,FALSE)),"",IF(ISERROR(VLOOKUP(TRIM(D1254),ALL_SOMIFA!$A$1:$V$2737,19,FALSE))," ",VLOOKUP(TRIM(D1254),ALL_SOMIFA!$A$1:$V$2737,19,FALSE)))</f>
        <v/>
      </c>
      <c r="T1254" t="str">
        <f>IF(ISBLANK(VLOOKUP(TRIM(D1254),ALL_SOMIFA!$A$1:$V$2737,20,FALSE)),"",IF(ISERROR(VLOOKUP(TRIM(D1254),ALL_SOMIFA!$A$1:$V$2737,20,FALSE))," ",VLOOKUP(TRIM(D1254),ALL_SOMIFA!$A$1:$V$2737,20,FALSE)))</f>
        <v/>
      </c>
      <c r="U1254" t="str">
        <f>IF(ISBLANK(VLOOKUP(TRIM(D1254),ALL_SOMIFA!$A$1:$V$2737,21,FALSE)),"",IF(ISERROR(VLOOKUP(TRIM(D1254),ALL_SOMIFA!$A$1:$V$2737,21,FALSE))," ",VLOOKUP(TRIM(D1254),ALL_SOMIFA!$A$1:$V$2737,21,FALSE)))</f>
        <v/>
      </c>
      <c r="V1254" t="str">
        <f>IF(ISBLANK(VLOOKUP(TRIM(D1254),ALL_SOMIFA!$A$1:$V$2737,22,FALSE)),"",IF(ISERROR(VLOOKUP(TRIM(D1254),ALL_SOMIFA!$A$1:$V$2737,22,FALSE))," ",VLOOKUP(TRIM(D1254),ALL_SOMIFA!$A$1:$V$2737,22,FALSE)))</f>
        <v/>
      </c>
    </row>
    <row r="1255" spans="1:73" ht="12.75" customHeight="1" x14ac:dyDescent="0.35">
      <c r="A1255" s="18" t="s">
        <v>169</v>
      </c>
      <c r="B1255" s="18"/>
      <c r="C1255" s="143"/>
      <c r="D1255" s="26" t="s">
        <v>2378</v>
      </c>
      <c r="E1255" s="27">
        <v>35917</v>
      </c>
      <c r="F1255" s="26" t="s">
        <v>102</v>
      </c>
      <c r="G1255" s="26" t="s">
        <v>1645</v>
      </c>
      <c r="H1255" t="s">
        <v>93</v>
      </c>
      <c r="I1255" t="s">
        <v>3465</v>
      </c>
      <c r="J1255" s="18" t="s">
        <v>93</v>
      </c>
      <c r="K1255" s="18" t="s">
        <v>252</v>
      </c>
      <c r="L1255" s="18" t="s">
        <v>2379</v>
      </c>
      <c r="M1255" s="19" t="s">
        <v>2380</v>
      </c>
      <c r="N1255" s="27"/>
      <c r="O1255" s="27"/>
      <c r="P1255" s="27"/>
      <c r="Q1255" s="27"/>
      <c r="R1255" s="29"/>
      <c r="S1255" s="25"/>
      <c r="T1255" s="25"/>
      <c r="U1255" s="25"/>
      <c r="V1255" s="25"/>
      <c r="W1255" s="25"/>
      <c r="X1255" s="25"/>
      <c r="Y1255" s="25"/>
      <c r="Z1255" s="25"/>
      <c r="AA1255" s="25"/>
      <c r="AB1255" s="25"/>
      <c r="AC1255" s="25"/>
      <c r="AD1255" s="25"/>
      <c r="AE1255" s="25"/>
      <c r="AF1255" s="25"/>
      <c r="AG1255" s="25"/>
      <c r="AH1255" s="25"/>
      <c r="AI1255" s="25"/>
      <c r="AJ1255" s="25"/>
      <c r="AK1255" s="25"/>
      <c r="AL1255" s="25"/>
      <c r="AM1255" s="25"/>
      <c r="AN1255" s="25"/>
      <c r="AO1255" s="25"/>
      <c r="AP1255" s="25"/>
      <c r="AQ1255" s="25"/>
      <c r="AR1255" s="25"/>
      <c r="AS1255" s="25"/>
      <c r="AT1255" s="25"/>
      <c r="AU1255" s="25"/>
      <c r="AV1255" s="25"/>
      <c r="AW1255" s="25"/>
      <c r="AX1255" s="25"/>
      <c r="AY1255" s="25"/>
      <c r="AZ1255" s="25"/>
      <c r="BA1255" s="25"/>
      <c r="BB1255" s="25"/>
      <c r="BC1255" s="25"/>
      <c r="BD1255" s="25"/>
      <c r="BE1255" s="25"/>
      <c r="BF1255" s="25"/>
      <c r="BG1255" s="25"/>
      <c r="BH1255" s="25"/>
      <c r="BI1255" s="25"/>
      <c r="BJ1255" s="25"/>
      <c r="BK1255" s="25"/>
      <c r="BL1255" s="25"/>
      <c r="BM1255" s="25"/>
      <c r="BN1255" s="25"/>
      <c r="BO1255" s="25"/>
      <c r="BP1255" s="25"/>
      <c r="BQ1255" s="25"/>
      <c r="BR1255" s="25"/>
      <c r="BS1255" s="25"/>
      <c r="BT1255" s="25"/>
      <c r="BU1255" s="25"/>
    </row>
    <row r="1256" spans="1:73" x14ac:dyDescent="0.35">
      <c r="A1256" s="18"/>
      <c r="B1256" s="18"/>
      <c r="C1256" s="143"/>
      <c r="D1256" s="19"/>
      <c r="E1256" s="20"/>
      <c r="F1256" s="19"/>
      <c r="G1256" s="19"/>
      <c r="H1256" t="s">
        <v>4284</v>
      </c>
      <c r="I1256" t="s">
        <v>4284</v>
      </c>
      <c r="J1256" s="18"/>
      <c r="K1256" s="18"/>
      <c r="L1256" s="18"/>
      <c r="M1256" s="19"/>
      <c r="N1256" s="19"/>
      <c r="O1256" s="19"/>
      <c r="P1256" s="19"/>
      <c r="Q1256" s="19"/>
      <c r="R1256" s="19"/>
      <c r="S1256" s="19"/>
      <c r="T1256" s="19"/>
      <c r="U1256" s="19"/>
      <c r="V1256" s="19"/>
      <c r="W1256" s="19"/>
      <c r="X1256" s="19"/>
      <c r="Y1256" s="19"/>
      <c r="Z1256" s="19"/>
      <c r="AA1256" s="19"/>
      <c r="AB1256" s="19"/>
      <c r="AC1256" s="19"/>
      <c r="AD1256" s="19"/>
      <c r="AE1256" s="19"/>
      <c r="AF1256" s="19"/>
      <c r="AG1256" s="19"/>
      <c r="AH1256" s="19"/>
      <c r="AI1256" s="19"/>
      <c r="AJ1256" s="19"/>
      <c r="AK1256" s="19"/>
      <c r="AL1256" s="19"/>
      <c r="AM1256" s="19"/>
      <c r="AN1256" s="19"/>
      <c r="AO1256" s="19"/>
      <c r="AP1256" s="19"/>
      <c r="AQ1256" s="19"/>
      <c r="AR1256" s="19"/>
      <c r="AS1256" s="19"/>
      <c r="AT1256" s="19"/>
      <c r="AU1256" s="19"/>
      <c r="AV1256" s="19"/>
      <c r="AW1256" s="19"/>
      <c r="AX1256" s="19"/>
      <c r="AY1256" s="19"/>
      <c r="AZ1256" s="19"/>
      <c r="BA1256" s="19"/>
      <c r="BB1256" s="19"/>
      <c r="BC1256" s="19"/>
      <c r="BD1256" s="19"/>
      <c r="BE1256" s="19"/>
      <c r="BF1256" s="19"/>
      <c r="BG1256" s="19"/>
      <c r="BH1256" s="19"/>
      <c r="BI1256" s="19"/>
      <c r="BJ1256" s="19"/>
      <c r="BK1256" s="19"/>
      <c r="BL1256" s="19"/>
      <c r="BM1256" s="19"/>
      <c r="BN1256" s="19"/>
      <c r="BO1256" s="19"/>
      <c r="BP1256" s="19"/>
      <c r="BQ1256" s="19"/>
      <c r="BR1256" s="19"/>
      <c r="BS1256" s="19"/>
      <c r="BT1256" s="19"/>
      <c r="BU1256" s="19"/>
    </row>
    <row r="1257" spans="1:73" x14ac:dyDescent="0.35">
      <c r="A1257" t="s">
        <v>122</v>
      </c>
      <c r="B1257" t="s">
        <v>916</v>
      </c>
      <c r="C1257" s="143" t="str">
        <f>IF(VLOOKUP(D1257,Table16[[#All],[Player]:[2024 Card Info]],7,FALSE)&lt;&gt;"",VLOOKUP(D1257,Table16[[#All],[Player]:[2024 Card Info]],7,FALSE),"")</f>
        <v>6-6-5</v>
      </c>
      <c r="D1257" t="s">
        <v>3924</v>
      </c>
      <c r="E1257" s="40">
        <v>37830</v>
      </c>
      <c r="F1257" t="s">
        <v>4082</v>
      </c>
      <c r="G1257" s="19" t="s">
        <v>5174</v>
      </c>
      <c r="H1257" t="str">
        <f>IF(ISBLANK(VLOOKUP(TRIM(D1257),ALL_SOMIFA!$A$1:$V$2737,8,FALSE)),"",IF(ISERROR(VLOOKUP(TRIM(D1257),ALL_SOMIFA!$A$1:$V$2737,8,FALSE))," ",VLOOKUP(TRIM(D1257),ALL_SOMIFA!$A$1:$V$2737,8,FALSE)))</f>
        <v/>
      </c>
      <c r="I1257" t="str">
        <f>IF(ISBLANK(VLOOKUP(TRIM(D1257),ALL_SOMIFA!$A$1:$V$2737,9,FALSE)),"",IF(ISERROR(VLOOKUP(TRIM(D1257),ALL_SOMIFA!$A$1:$V$2737,9,FALSE))," ",VLOOKUP(TRIM(D1257),ALL_SOMIFA!$A$1:$V$2737,9,FALSE)))</f>
        <v/>
      </c>
      <c r="J1257" t="str">
        <f>IF(ISBLANK(VLOOKUP(TRIM(D1257),ALL_SOMIFA!$A$1:$V$2737,10,FALSE)),"",IF(ISERROR(VLOOKUP(TRIM(D1257),ALL_SOMIFA!$A$1:$V$2737,10,FALSE))," ",VLOOKUP(TRIM(D1257),ALL_SOMIFA!$A$1:$V$2737,10,FALSE)))</f>
        <v/>
      </c>
      <c r="K1257" t="str">
        <f>IF(ISBLANK(VLOOKUP(TRIM(D1257),ALL_SOMIFA!$A$1:$V$2737,11,FALSE)),"",IF(ISERROR(VLOOKUP(TRIM(D1257),ALL_SOMIFA!$A$1:$V$2737,11,FALSE))," ",VLOOKUP(TRIM(D1257),ALL_SOMIFA!$A$1:$V$2737,11,FALSE)))</f>
        <v/>
      </c>
      <c r="L1257" t="str">
        <f>IF(ISBLANK(VLOOKUP(TRIM(D1257),ALL_SOMIFA!$A$1:$V$2737,12,FALSE)),"",IF(ISERROR(VLOOKUP(TRIM(D1257),ALL_SOMIFA!$A$1:$V$2737,12,FALSE))," ",VLOOKUP(TRIM(D1257),ALL_SOMIFA!$A$1:$V$2737,12,FALSE)))</f>
        <v/>
      </c>
      <c r="M1257" t="str">
        <f>IF(ISBLANK(VLOOKUP(TRIM(D1257),ALL_SOMIFA!$A$1:$V$2737,13,FALSE)),"",IF(ISERROR(VLOOKUP(TRIM(D1257),ALL_SOMIFA!$A$1:$V$2737,13,FALSE))," ",VLOOKUP(TRIM(D1257),ALL_SOMIFA!$A$1:$V$2737,13,FALSE)))</f>
        <v/>
      </c>
      <c r="N1257" t="str">
        <f>IF(ISBLANK(VLOOKUP(TRIM(D1257),ALL_SOMIFA!$A$1:$V$2737,14,FALSE)),"",IF(ISERROR(VLOOKUP(TRIM(D1257),ALL_SOMIFA!$A$1:$V$2737,14,FALSE))," ",VLOOKUP(TRIM(D1257),ALL_SOMIFA!$A$1:$V$2737,14,FALSE)))</f>
        <v/>
      </c>
      <c r="O1257" t="str">
        <f>IF(ISBLANK(VLOOKUP(TRIM(D1257),ALL_SOMIFA!$A$1:$V$2737,15,FALSE)),"",IF(ISERROR(VLOOKUP(TRIM(D1257),ALL_SOMIFA!$A$1:$V$2737,15,FALSE))," ",VLOOKUP(TRIM(D1257),ALL_SOMIFA!$A$1:$V$2737,15,FALSE)))</f>
        <v/>
      </c>
      <c r="P1257" t="str">
        <f>IF(ISBLANK(VLOOKUP(TRIM(D1257),ALL_SOMIFA!$A$1:$V$2737,16,FALSE)),"",IF(ISERROR(VLOOKUP(TRIM(D1257),ALL_SOMIFA!$A$1:$V$2737,16,FALSE))," ",VLOOKUP(TRIM(D1257),ALL_SOMIFA!$A$1:$V$2737,16,FALSE)))</f>
        <v/>
      </c>
      <c r="Q1257" t="str">
        <f>IF(ISBLANK(VLOOKUP(TRIM(D1257),ALL_SOMIFA!$A$1:$V$2737,17,FALSE)),"",IF(ISERROR(VLOOKUP(TRIM(D1257),ALL_SOMIFA!$A$1:$V$2737,17,FALSE))," ",VLOOKUP(TRIM(D1257),ALL_SOMIFA!$A$1:$V$2737,17,FALSE)))</f>
        <v/>
      </c>
      <c r="R1257" t="str">
        <f>IF(ISBLANK(VLOOKUP(TRIM(D1257),ALL_SOMIFA!$A$1:$V$2737,18,FALSE)),"",IF(ISERROR(VLOOKUP(TRIM(D1257),ALL_SOMIFA!$A$1:$V$2737,18,FALSE))," ",VLOOKUP(TRIM(D1257),ALL_SOMIFA!$A$1:$V$2737,18,FALSE)))</f>
        <v/>
      </c>
      <c r="S1257" t="str">
        <f>IF(ISBLANK(VLOOKUP(TRIM(D1257),ALL_SOMIFA!$A$1:$V$2737,19,FALSE)),"",IF(ISERROR(VLOOKUP(TRIM(D1257),ALL_SOMIFA!$A$1:$V$2737,19,FALSE))," ",VLOOKUP(TRIM(D1257),ALL_SOMIFA!$A$1:$V$2737,19,FALSE)))</f>
        <v/>
      </c>
      <c r="T1257" t="str">
        <f>IF(ISBLANK(VLOOKUP(TRIM(D1257),ALL_SOMIFA!$A$1:$V$2737,20,FALSE)),"",IF(ISERROR(VLOOKUP(TRIM(D1257),ALL_SOMIFA!$A$1:$V$2737,20,FALSE))," ",VLOOKUP(TRIM(D1257),ALL_SOMIFA!$A$1:$V$2737,20,FALSE)))</f>
        <v/>
      </c>
      <c r="U1257" t="str">
        <f>IF(ISBLANK(VLOOKUP(TRIM(D1257),ALL_SOMIFA!$A$1:$V$2737,21,FALSE)),"",IF(ISERROR(VLOOKUP(TRIM(D1257),ALL_SOMIFA!$A$1:$V$2737,21,FALSE))," ",VLOOKUP(TRIM(D1257),ALL_SOMIFA!$A$1:$V$2737,21,FALSE)))</f>
        <v/>
      </c>
      <c r="V1257" t="str">
        <f>IF(ISBLANK(VLOOKUP(TRIM(D1257),ALL_SOMIFA!$A$1:$V$2737,22,FALSE)),"",IF(ISERROR(VLOOKUP(TRIM(D1257),ALL_SOMIFA!$A$1:$V$2737,22,FALSE))," ",VLOOKUP(TRIM(D1257),ALL_SOMIFA!$A$1:$V$2737,22,FALSE)))</f>
        <v/>
      </c>
    </row>
    <row r="1258" spans="1:73" x14ac:dyDescent="0.35">
      <c r="A1258" s="18" t="s">
        <v>122</v>
      </c>
      <c r="B1258" s="18" t="s">
        <v>419</v>
      </c>
      <c r="C1258" s="143" t="str">
        <f>IF(VLOOKUP(D1258,Table16[[#All],[Player]:[2024 Card Info]],7,FALSE)&lt;&gt;"",VLOOKUP(D1258,Table16[[#All],[Player]:[2024 Card Info]],7,FALSE),"")</f>
        <v>5-5-5</v>
      </c>
      <c r="D1258" s="19" t="s">
        <v>2387</v>
      </c>
      <c r="E1258" s="20">
        <v>33107</v>
      </c>
      <c r="F1258" s="19" t="s">
        <v>1322</v>
      </c>
      <c r="G1258" s="19" t="s">
        <v>2388</v>
      </c>
      <c r="H1258" s="26" t="s">
        <v>122</v>
      </c>
      <c r="I1258" s="26"/>
      <c r="J1258" s="18" t="s">
        <v>122</v>
      </c>
      <c r="K1258" s="18" t="s">
        <v>86</v>
      </c>
      <c r="L1258" s="18"/>
      <c r="M1258" s="19"/>
      <c r="N1258" s="19" t="s">
        <v>122</v>
      </c>
      <c r="O1258" s="19" t="s">
        <v>86</v>
      </c>
      <c r="P1258" s="19" t="s">
        <v>79</v>
      </c>
      <c r="Q1258" s="19" t="s">
        <v>122</v>
      </c>
      <c r="R1258" s="19" t="s">
        <v>86</v>
      </c>
      <c r="S1258" s="19"/>
      <c r="T1258" s="19" t="s">
        <v>127</v>
      </c>
      <c r="U1258" s="19" t="s">
        <v>86</v>
      </c>
      <c r="V1258" s="19">
        <v>0</v>
      </c>
      <c r="W1258" s="19" t="s">
        <v>127</v>
      </c>
      <c r="X1258" s="19" t="s">
        <v>86</v>
      </c>
      <c r="Y1258" s="19">
        <v>0</v>
      </c>
      <c r="Z1258" s="19" t="s">
        <v>127</v>
      </c>
      <c r="AA1258" s="19" t="s">
        <v>86</v>
      </c>
      <c r="AB1258" s="19"/>
      <c r="AC1258" s="19" t="s">
        <v>132</v>
      </c>
      <c r="AD1258" s="19" t="s">
        <v>86</v>
      </c>
      <c r="AE1258" s="19">
        <v>0</v>
      </c>
      <c r="AF1258" s="19" t="s">
        <v>132</v>
      </c>
      <c r="AG1258" s="19" t="s">
        <v>86</v>
      </c>
      <c r="AH1258" s="19">
        <v>0</v>
      </c>
      <c r="AI1258" s="19">
        <v>0</v>
      </c>
      <c r="AJ1258" s="19">
        <v>0</v>
      </c>
      <c r="AK1258" s="19">
        <v>0</v>
      </c>
      <c r="AL1258" s="19">
        <v>0</v>
      </c>
      <c r="AM1258" s="19">
        <v>0</v>
      </c>
      <c r="AN1258" s="19">
        <v>0</v>
      </c>
      <c r="AO1258" s="19">
        <v>0</v>
      </c>
      <c r="AP1258" s="19">
        <v>0</v>
      </c>
      <c r="AQ1258" s="19">
        <v>0</v>
      </c>
      <c r="AR1258" s="19">
        <v>0</v>
      </c>
      <c r="AS1258" s="19">
        <v>0</v>
      </c>
      <c r="AT1258" s="19">
        <v>0</v>
      </c>
      <c r="AU1258" s="19"/>
      <c r="AV1258" s="19"/>
      <c r="AW1258" s="19"/>
      <c r="AX1258" s="19"/>
      <c r="AY1258" s="19"/>
      <c r="AZ1258" s="19"/>
      <c r="BA1258" s="19"/>
      <c r="BB1258" s="19"/>
      <c r="BC1258" s="19"/>
      <c r="BD1258" s="19"/>
      <c r="BE1258" s="19"/>
      <c r="BF1258" s="19"/>
      <c r="BG1258" s="19"/>
      <c r="BH1258" s="19"/>
      <c r="BI1258" s="19"/>
      <c r="BJ1258" s="19"/>
      <c r="BK1258" s="19"/>
      <c r="BL1258" s="19"/>
      <c r="BM1258" s="19"/>
      <c r="BN1258" s="19"/>
      <c r="BO1258" s="19"/>
      <c r="BP1258" s="19"/>
      <c r="BQ1258" s="19"/>
      <c r="BR1258" s="19"/>
      <c r="BS1258" s="19"/>
      <c r="BT1258" s="19"/>
      <c r="BU1258" s="19"/>
    </row>
    <row r="1259" spans="1:73" ht="12.75" customHeight="1" x14ac:dyDescent="0.35">
      <c r="A1259" s="31" t="s">
        <v>122</v>
      </c>
      <c r="B1259" s="32" t="s">
        <v>81</v>
      </c>
      <c r="C1259" s="144" t="str">
        <f>IF(VLOOKUP(D1259,Table16[[#All],[Player]:[2024 Card Info]],7,FALSE)&lt;&gt;"",VLOOKUP(D1259,Table16[[#All],[Player]:[2024 Card Info]],7,FALSE),"")</f>
        <v>4-4-4</v>
      </c>
      <c r="D1259" s="19" t="s">
        <v>2389</v>
      </c>
      <c r="E1259" s="27">
        <v>36579</v>
      </c>
      <c r="F1259" s="28" t="s">
        <v>98</v>
      </c>
      <c r="G1259" s="28" t="s">
        <v>98</v>
      </c>
      <c r="H1259" s="26" t="s">
        <v>122</v>
      </c>
      <c r="I1259" s="26"/>
      <c r="J1259" s="33"/>
      <c r="K1259" s="33"/>
      <c r="L1259" s="33"/>
      <c r="M1259" s="25"/>
      <c r="N1259" s="25"/>
      <c r="O1259" s="25"/>
      <c r="P1259" s="25"/>
      <c r="Q1259" s="25"/>
      <c r="R1259" s="25"/>
      <c r="S1259" s="25"/>
      <c r="T1259" s="25"/>
      <c r="U1259" s="25"/>
      <c r="V1259" s="25"/>
      <c r="W1259" s="25"/>
      <c r="X1259" s="25"/>
      <c r="Y1259" s="25"/>
      <c r="Z1259" s="25"/>
      <c r="AA1259" s="25"/>
      <c r="AB1259" s="25"/>
      <c r="AC1259" s="25"/>
      <c r="AD1259" s="25"/>
      <c r="AE1259" s="25"/>
      <c r="AF1259" s="25"/>
      <c r="AG1259" s="25"/>
      <c r="AH1259" s="25"/>
      <c r="AI1259" s="25"/>
      <c r="AJ1259" s="25"/>
      <c r="AK1259" s="25"/>
      <c r="AL1259" s="25"/>
      <c r="AM1259" s="25"/>
      <c r="AN1259" s="25"/>
      <c r="AO1259" s="25"/>
      <c r="AP1259" s="25"/>
      <c r="AQ1259" s="25"/>
      <c r="AR1259" s="25"/>
      <c r="AS1259" s="25"/>
      <c r="AT1259" s="25"/>
      <c r="AU1259" s="25"/>
      <c r="AV1259" s="25"/>
      <c r="AW1259" s="25"/>
      <c r="AX1259" s="25"/>
      <c r="AY1259" s="25"/>
      <c r="AZ1259" s="25"/>
      <c r="BA1259" s="25"/>
      <c r="BB1259" s="25"/>
      <c r="BC1259" s="25"/>
      <c r="BD1259" s="25"/>
      <c r="BE1259" s="25"/>
      <c r="BF1259" s="25"/>
      <c r="BG1259" s="25"/>
      <c r="BH1259" s="25"/>
      <c r="BI1259" s="25"/>
      <c r="BJ1259" s="25"/>
      <c r="BK1259" s="25"/>
      <c r="BL1259" s="25"/>
      <c r="BM1259" s="25"/>
      <c r="BN1259" s="25"/>
      <c r="BO1259" s="25"/>
      <c r="BP1259" s="25"/>
      <c r="BQ1259" s="25"/>
      <c r="BR1259" s="25"/>
      <c r="BS1259" s="25"/>
      <c r="BT1259" s="25"/>
      <c r="BU1259" s="25"/>
    </row>
    <row r="1260" spans="1:73" x14ac:dyDescent="0.35">
      <c r="A1260" s="18" t="s">
        <v>3521</v>
      </c>
      <c r="B1260" s="18" t="s">
        <v>3522</v>
      </c>
      <c r="C1260" s="143" t="str">
        <f>IF(VLOOKUP(D1260,Table16[[#All],[Player]:[2024 Card Info]],7,FALSE)&lt;&gt;"",VLOOKUP(D1260,Table16[[#All],[Player]:[2024 Card Info]],7,FALSE),"")</f>
        <v>4-4-3</v>
      </c>
      <c r="D1260" s="19" t="s">
        <v>2386</v>
      </c>
      <c r="E1260" s="20">
        <v>35251</v>
      </c>
      <c r="F1260" s="19" t="s">
        <v>125</v>
      </c>
      <c r="G1260" s="19" t="s">
        <v>398</v>
      </c>
      <c r="H1260" s="26" t="s">
        <v>122</v>
      </c>
      <c r="I1260" s="26"/>
      <c r="J1260" s="18" t="s">
        <v>127</v>
      </c>
      <c r="K1260" s="18" t="s">
        <v>158</v>
      </c>
      <c r="L1260" s="18"/>
      <c r="M1260" s="19"/>
      <c r="N1260" s="19" t="s">
        <v>127</v>
      </c>
      <c r="O1260" s="19" t="s">
        <v>285</v>
      </c>
      <c r="P1260" s="19" t="s">
        <v>79</v>
      </c>
      <c r="Q1260" s="19" t="s">
        <v>1106</v>
      </c>
      <c r="R1260" s="19" t="s">
        <v>158</v>
      </c>
      <c r="S1260" s="19"/>
      <c r="T1260" s="19"/>
      <c r="U1260" s="19"/>
      <c r="V1260" s="19"/>
      <c r="W1260" s="19"/>
      <c r="X1260" s="19"/>
      <c r="Y1260" s="19"/>
      <c r="Z1260" s="19"/>
      <c r="AA1260" s="19"/>
      <c r="AB1260" s="19"/>
      <c r="AC1260" s="19"/>
      <c r="AD1260" s="19"/>
      <c r="AE1260" s="19"/>
      <c r="AF1260" s="19"/>
      <c r="AG1260" s="19"/>
      <c r="AH1260" s="19"/>
      <c r="AI1260" s="19"/>
      <c r="AJ1260" s="19"/>
      <c r="AK1260" s="19"/>
      <c r="AL1260" s="19"/>
      <c r="AM1260" s="19"/>
      <c r="AN1260" s="19"/>
      <c r="AO1260" s="19"/>
      <c r="AP1260" s="19"/>
      <c r="AQ1260" s="19"/>
      <c r="AR1260" s="19"/>
      <c r="AS1260" s="19"/>
      <c r="AT1260" s="19"/>
      <c r="AU1260" s="19"/>
      <c r="AV1260" s="19"/>
      <c r="AW1260" s="19"/>
      <c r="AX1260" s="19"/>
      <c r="AY1260" s="19"/>
      <c r="AZ1260" s="19"/>
      <c r="BA1260" s="19"/>
      <c r="BB1260" s="19"/>
      <c r="BC1260" s="19"/>
      <c r="BD1260" s="19"/>
      <c r="BE1260" s="19"/>
      <c r="BF1260" s="19"/>
      <c r="BG1260" s="19"/>
      <c r="BH1260" s="19"/>
      <c r="BI1260" s="19"/>
      <c r="BJ1260" s="19"/>
      <c r="BK1260" s="19"/>
      <c r="BL1260" s="19"/>
      <c r="BM1260" s="19"/>
      <c r="BN1260" s="19"/>
      <c r="BO1260" s="19"/>
      <c r="BP1260" s="19"/>
      <c r="BQ1260" s="19"/>
      <c r="BR1260" s="19"/>
      <c r="BS1260" s="19"/>
      <c r="BT1260" s="19"/>
      <c r="BU1260" s="19"/>
    </row>
    <row r="1261" spans="1:73" x14ac:dyDescent="0.35">
      <c r="A1261" s="31" t="s">
        <v>3521</v>
      </c>
      <c r="B1261" s="32" t="s">
        <v>143</v>
      </c>
      <c r="C1261" s="144" t="str">
        <f>IF(VLOOKUP(D1261,Table16[[#All],[Player]:[2024 Card Info]],7,FALSE)&lt;&gt;"",VLOOKUP(D1261,Table16[[#All],[Player]:[2024 Card Info]],7,FALSE),"")</f>
        <v>4-3-3</v>
      </c>
      <c r="D1261" s="19" t="s">
        <v>2390</v>
      </c>
      <c r="E1261" s="27">
        <v>37001</v>
      </c>
      <c r="F1261" s="28" t="s">
        <v>200</v>
      </c>
      <c r="G1261" s="28" t="s">
        <v>160</v>
      </c>
      <c r="H1261" s="26" t="s">
        <v>127</v>
      </c>
      <c r="I1261" s="26"/>
      <c r="J1261" s="33"/>
      <c r="K1261" s="33"/>
      <c r="L1261" s="33"/>
    </row>
    <row r="1262" spans="1:73" x14ac:dyDescent="0.35">
      <c r="A1262" s="18" t="s">
        <v>3521</v>
      </c>
      <c r="B1262" s="18" t="s">
        <v>1124</v>
      </c>
      <c r="C1262" s="143" t="str">
        <f>IF(VLOOKUP(D1262,Table16[[#All],[Player]:[2024 Card Info]],7,FALSE)&lt;&gt;"",VLOOKUP(D1262,Table16[[#All],[Player]:[2024 Card Info]],7,FALSE),"")</f>
        <v>4-3-3</v>
      </c>
      <c r="D1262" s="26" t="s">
        <v>2391</v>
      </c>
      <c r="E1262" s="27">
        <v>34702</v>
      </c>
      <c r="F1262" s="26" t="s">
        <v>114</v>
      </c>
      <c r="G1262" s="26" t="s">
        <v>458</v>
      </c>
      <c r="H1262" s="26" t="s">
        <v>122</v>
      </c>
      <c r="I1262" s="26"/>
      <c r="J1262" s="18" t="s">
        <v>132</v>
      </c>
      <c r="K1262" s="18" t="s">
        <v>94</v>
      </c>
      <c r="L1262" s="18"/>
      <c r="M1262" s="19"/>
      <c r="N1262" s="27"/>
      <c r="O1262" s="27"/>
      <c r="P1262" s="27"/>
      <c r="Q1262" s="27"/>
      <c r="R1262" s="29"/>
      <c r="S1262" s="25"/>
      <c r="T1262" s="25"/>
      <c r="U1262" s="25"/>
      <c r="V1262" s="25"/>
      <c r="W1262" s="25"/>
      <c r="X1262" s="25"/>
      <c r="Y1262" s="25"/>
      <c r="Z1262" s="25"/>
      <c r="AA1262" s="25"/>
      <c r="AB1262" s="25"/>
      <c r="AC1262" s="25"/>
      <c r="AD1262" s="25"/>
      <c r="AE1262" s="25"/>
      <c r="AF1262" s="25"/>
      <c r="AG1262" s="25"/>
      <c r="AH1262" s="25"/>
      <c r="AI1262" s="25"/>
      <c r="AJ1262" s="25"/>
      <c r="AK1262" s="25"/>
      <c r="AL1262" s="25"/>
      <c r="AM1262" s="25"/>
      <c r="AN1262" s="25"/>
      <c r="AO1262" s="25"/>
      <c r="AP1262" s="25"/>
      <c r="AQ1262" s="25"/>
      <c r="AR1262" s="25"/>
      <c r="AS1262" s="25"/>
      <c r="AT1262" s="25"/>
      <c r="AU1262" s="25"/>
      <c r="AV1262" s="25"/>
      <c r="AW1262" s="25"/>
      <c r="AX1262" s="25"/>
      <c r="AY1262" s="25"/>
      <c r="AZ1262" s="25"/>
      <c r="BA1262" s="25"/>
      <c r="BB1262" s="25"/>
      <c r="BC1262" s="25"/>
      <c r="BD1262" s="25"/>
      <c r="BE1262" s="25"/>
      <c r="BF1262" s="25"/>
      <c r="BG1262" s="25"/>
      <c r="BH1262" s="25"/>
      <c r="BI1262" s="25"/>
      <c r="BJ1262" s="25"/>
      <c r="BK1262" s="25"/>
      <c r="BL1262" s="25"/>
      <c r="BM1262" s="25"/>
      <c r="BN1262" s="25"/>
      <c r="BO1262" s="25"/>
      <c r="BP1262" s="25"/>
      <c r="BQ1262" s="25"/>
      <c r="BR1262" s="25"/>
      <c r="BS1262" s="25"/>
      <c r="BT1262" s="25"/>
      <c r="BU1262" s="25"/>
    </row>
    <row r="1263" spans="1:73" x14ac:dyDescent="0.35">
      <c r="A1263" s="18"/>
      <c r="B1263" s="18"/>
      <c r="C1263" s="143"/>
      <c r="D1263" s="26"/>
      <c r="E1263" s="27"/>
      <c r="F1263" s="26"/>
      <c r="G1263" s="26"/>
      <c r="H1263" s="26"/>
      <c r="I1263" s="26"/>
      <c r="J1263" s="18"/>
      <c r="K1263" s="18"/>
      <c r="L1263" s="18"/>
      <c r="M1263" s="19"/>
      <c r="N1263" s="27"/>
      <c r="O1263" s="27"/>
      <c r="P1263" s="27"/>
      <c r="Q1263" s="27"/>
      <c r="R1263" s="29"/>
      <c r="S1263" s="25"/>
      <c r="T1263" s="25"/>
      <c r="U1263" s="25"/>
      <c r="V1263" s="25"/>
      <c r="W1263" s="25"/>
      <c r="X1263" s="25"/>
      <c r="Y1263" s="25"/>
      <c r="Z1263" s="25"/>
      <c r="AA1263" s="25"/>
      <c r="AB1263" s="25"/>
      <c r="AC1263" s="25"/>
      <c r="AD1263" s="25"/>
      <c r="AE1263" s="25"/>
      <c r="AF1263" s="25"/>
      <c r="AG1263" s="25"/>
      <c r="AH1263" s="25"/>
      <c r="AI1263" s="25"/>
      <c r="AJ1263" s="25"/>
      <c r="AK1263" s="25"/>
      <c r="AL1263" s="25"/>
      <c r="AM1263" s="25"/>
      <c r="AN1263" s="25"/>
      <c r="AO1263" s="25"/>
      <c r="AP1263" s="25"/>
      <c r="AQ1263" s="25"/>
      <c r="AR1263" s="25"/>
      <c r="AS1263" s="25"/>
      <c r="AT1263" s="25"/>
      <c r="AU1263" s="25"/>
      <c r="AV1263" s="25"/>
      <c r="AW1263" s="25"/>
      <c r="AX1263" s="25"/>
      <c r="AY1263" s="25"/>
      <c r="AZ1263" s="25"/>
      <c r="BA1263" s="25"/>
      <c r="BB1263" s="25"/>
      <c r="BC1263" s="25"/>
      <c r="BD1263" s="25"/>
      <c r="BE1263" s="25"/>
      <c r="BF1263" s="25"/>
      <c r="BG1263" s="25"/>
      <c r="BH1263" s="25"/>
      <c r="BI1263" s="25"/>
      <c r="BJ1263" s="25"/>
      <c r="BK1263" s="25"/>
      <c r="BL1263" s="25"/>
      <c r="BM1263" s="25"/>
      <c r="BN1263" s="25"/>
      <c r="BO1263" s="25"/>
      <c r="BP1263" s="25"/>
      <c r="BQ1263" s="25"/>
      <c r="BR1263" s="25"/>
      <c r="BS1263" s="25"/>
      <c r="BT1263" s="25"/>
      <c r="BU1263" s="25"/>
    </row>
    <row r="1264" spans="1:73" x14ac:dyDescent="0.35">
      <c r="A1264" s="31" t="s">
        <v>150</v>
      </c>
      <c r="B1264" s="32" t="s">
        <v>3519</v>
      </c>
      <c r="C1264" s="143" t="str">
        <f>IF(VLOOKUP(D1264,Table16[[#All],[Player]:[2024 Card Info]],7,FALSE)&lt;&gt;"",VLOOKUP(D1264,Table16[[#All],[Player]:[2024 Card Info]],7,FALSE),"")</f>
        <v>0-2 5-5-2</v>
      </c>
      <c r="D1264" s="19" t="s">
        <v>2392</v>
      </c>
      <c r="E1264" s="27">
        <v>36451</v>
      </c>
      <c r="F1264" s="28" t="s">
        <v>2075</v>
      </c>
      <c r="G1264" s="28" t="s">
        <v>2393</v>
      </c>
      <c r="H1264" s="26" t="s">
        <v>153</v>
      </c>
      <c r="I1264" s="26"/>
      <c r="J1264" s="33"/>
      <c r="K1264" s="33"/>
      <c r="L1264" s="33"/>
    </row>
    <row r="1265" spans="1:73" x14ac:dyDescent="0.35">
      <c r="A1265" s="18" t="s">
        <v>153</v>
      </c>
      <c r="B1265" s="18" t="s">
        <v>3523</v>
      </c>
      <c r="C1265" s="143" t="str">
        <f>IF(VLOOKUP(D1265,Table16[[#All],[Player]:[2024 Card Info]],7,FALSE)&lt;&gt;"",VLOOKUP(D1265,Table16[[#All],[Player]:[2024 Card Info]],7,FALSE),"")</f>
        <v>4 5-4-2</v>
      </c>
      <c r="D1265" s="19" t="s">
        <v>2395</v>
      </c>
      <c r="E1265" s="20">
        <v>35254</v>
      </c>
      <c r="F1265" s="19" t="s">
        <v>303</v>
      </c>
      <c r="G1265" s="19" t="s">
        <v>303</v>
      </c>
      <c r="H1265" s="26" t="s">
        <v>147</v>
      </c>
      <c r="I1265" s="26" t="s">
        <v>3395</v>
      </c>
      <c r="J1265" s="18" t="s">
        <v>153</v>
      </c>
      <c r="K1265" s="18" t="s">
        <v>259</v>
      </c>
      <c r="L1265" s="18" t="s">
        <v>422</v>
      </c>
      <c r="M1265" s="19" t="s">
        <v>154</v>
      </c>
      <c r="N1265" s="19" t="s">
        <v>150</v>
      </c>
      <c r="O1265" s="19" t="s">
        <v>259</v>
      </c>
      <c r="P1265" s="19" t="s">
        <v>194</v>
      </c>
      <c r="Q1265" s="19" t="s">
        <v>153</v>
      </c>
      <c r="R1265" s="19" t="s">
        <v>259</v>
      </c>
      <c r="S1265" s="19" t="s">
        <v>422</v>
      </c>
      <c r="T1265" s="19" t="s">
        <v>156</v>
      </c>
      <c r="U1265" s="19" t="s">
        <v>259</v>
      </c>
      <c r="V1265" s="19" t="s">
        <v>161</v>
      </c>
      <c r="W1265" s="19">
        <v>0</v>
      </c>
      <c r="X1265" s="19">
        <v>0</v>
      </c>
      <c r="Y1265" s="19">
        <v>0</v>
      </c>
      <c r="Z1265" s="19"/>
      <c r="AA1265" s="19"/>
      <c r="AB1265" s="19"/>
      <c r="AC1265" s="19">
        <v>0</v>
      </c>
      <c r="AD1265" s="19">
        <v>0</v>
      </c>
      <c r="AE1265" s="19">
        <v>0</v>
      </c>
      <c r="AF1265" s="19">
        <v>0</v>
      </c>
      <c r="AG1265" s="19">
        <v>0</v>
      </c>
      <c r="AH1265" s="19">
        <v>0</v>
      </c>
      <c r="AI1265" s="19">
        <v>0</v>
      </c>
      <c r="AJ1265" s="19">
        <v>0</v>
      </c>
      <c r="AK1265" s="19">
        <v>0</v>
      </c>
      <c r="AL1265" s="19">
        <v>0</v>
      </c>
      <c r="AM1265" s="19">
        <v>0</v>
      </c>
      <c r="AN1265" s="19">
        <v>0</v>
      </c>
      <c r="AO1265" s="19">
        <v>0</v>
      </c>
      <c r="AP1265" s="19">
        <v>0</v>
      </c>
      <c r="AQ1265" s="19">
        <v>0</v>
      </c>
      <c r="AR1265" s="19">
        <v>0</v>
      </c>
      <c r="AS1265" s="19">
        <v>0</v>
      </c>
      <c r="AT1265" s="19">
        <v>0</v>
      </c>
      <c r="AU1265" s="19"/>
      <c r="AV1265" s="19"/>
      <c r="AW1265" s="19"/>
      <c r="AX1265" s="19"/>
      <c r="AY1265" s="19"/>
      <c r="AZ1265" s="19"/>
      <c r="BA1265" s="19"/>
      <c r="BB1265" s="19"/>
      <c r="BC1265" s="19"/>
      <c r="BD1265" s="19"/>
      <c r="BE1265" s="19"/>
      <c r="BF1265" s="19"/>
      <c r="BG1265" s="19"/>
      <c r="BH1265" s="19"/>
      <c r="BI1265" s="19"/>
      <c r="BJ1265" s="19"/>
      <c r="BK1265" s="19"/>
      <c r="BL1265" s="19"/>
      <c r="BM1265" s="19"/>
      <c r="BN1265" s="19"/>
      <c r="BO1265" s="19"/>
      <c r="BP1265" s="19"/>
      <c r="BQ1265" s="19"/>
      <c r="BR1265" s="19"/>
      <c r="BS1265" s="19"/>
      <c r="BT1265" s="19"/>
      <c r="BU1265" s="19"/>
    </row>
    <row r="1266" spans="1:73" x14ac:dyDescent="0.35">
      <c r="A1266" s="18" t="s">
        <v>150</v>
      </c>
      <c r="B1266" s="18" t="s">
        <v>3527</v>
      </c>
      <c r="C1266" s="143" t="str">
        <f>IF(VLOOKUP(D1266,Table16[[#All],[Player]:[2024 Card Info]],7,FALSE)&lt;&gt;"",VLOOKUP(D1266,Table16[[#All],[Player]:[2024 Card Info]],7,FALSE),"")</f>
        <v>0-2  3-5-0</v>
      </c>
      <c r="D1266" s="19" t="s">
        <v>2394</v>
      </c>
      <c r="E1266" s="20">
        <v>33713</v>
      </c>
      <c r="F1266" s="19" t="s">
        <v>140</v>
      </c>
      <c r="G1266" s="19" t="s">
        <v>337</v>
      </c>
      <c r="H1266" s="26" t="s">
        <v>156</v>
      </c>
      <c r="I1266" s="26" t="s">
        <v>173</v>
      </c>
      <c r="J1266" s="18" t="s">
        <v>156</v>
      </c>
      <c r="K1266" s="18" t="s">
        <v>235</v>
      </c>
      <c r="L1266" s="18" t="s">
        <v>173</v>
      </c>
      <c r="M1266" s="19" t="s">
        <v>166</v>
      </c>
      <c r="N1266" s="19" t="s">
        <v>1113</v>
      </c>
      <c r="O1266" s="19" t="s">
        <v>235</v>
      </c>
      <c r="P1266" s="19" t="s">
        <v>167</v>
      </c>
      <c r="Q1266" s="19" t="s">
        <v>147</v>
      </c>
      <c r="R1266" s="19" t="s">
        <v>235</v>
      </c>
      <c r="S1266" s="19" t="s">
        <v>1764</v>
      </c>
      <c r="T1266" s="19" t="s">
        <v>156</v>
      </c>
      <c r="U1266" s="19" t="s">
        <v>235</v>
      </c>
      <c r="V1266" s="19" t="s">
        <v>157</v>
      </c>
      <c r="W1266" s="19">
        <v>0</v>
      </c>
      <c r="X1266" s="19">
        <v>0</v>
      </c>
      <c r="Y1266" s="19">
        <v>0</v>
      </c>
      <c r="Z1266" s="19"/>
      <c r="AA1266" s="19"/>
      <c r="AB1266" s="19"/>
      <c r="AC1266" s="19">
        <v>0</v>
      </c>
      <c r="AD1266" s="19">
        <v>0</v>
      </c>
      <c r="AE1266" s="19">
        <v>0</v>
      </c>
      <c r="AF1266" s="19">
        <v>0</v>
      </c>
      <c r="AG1266" s="19">
        <v>0</v>
      </c>
      <c r="AH1266" s="19">
        <v>0</v>
      </c>
      <c r="AI1266" s="19">
        <v>0</v>
      </c>
      <c r="AJ1266" s="19">
        <v>0</v>
      </c>
      <c r="AK1266" s="19">
        <v>0</v>
      </c>
      <c r="AL1266" s="19">
        <v>0</v>
      </c>
      <c r="AM1266" s="19">
        <v>0</v>
      </c>
      <c r="AN1266" s="19">
        <v>0</v>
      </c>
      <c r="AO1266" s="19">
        <v>0</v>
      </c>
      <c r="AP1266" s="19">
        <v>0</v>
      </c>
      <c r="AQ1266" s="19">
        <v>0</v>
      </c>
      <c r="AR1266" s="19">
        <v>0</v>
      </c>
      <c r="AS1266" s="19">
        <v>0</v>
      </c>
      <c r="AT1266" s="19">
        <v>0</v>
      </c>
      <c r="AU1266" s="19"/>
      <c r="AV1266" s="19"/>
      <c r="AW1266" s="19"/>
      <c r="AX1266" s="19"/>
      <c r="AY1266" s="19"/>
      <c r="AZ1266" s="19"/>
      <c r="BA1266" s="19"/>
      <c r="BB1266" s="19"/>
      <c r="BC1266" s="19"/>
      <c r="BD1266" s="19"/>
      <c r="BE1266" s="19"/>
      <c r="BF1266" s="19"/>
      <c r="BG1266" s="19"/>
      <c r="BH1266" s="19"/>
      <c r="BI1266" s="19"/>
      <c r="BJ1266" s="19"/>
      <c r="BK1266" s="19"/>
      <c r="BL1266" s="19"/>
      <c r="BM1266" s="19"/>
      <c r="BN1266" s="19"/>
      <c r="BO1266" s="19"/>
      <c r="BP1266" s="19"/>
      <c r="BQ1266" s="19"/>
      <c r="BR1266" s="19"/>
      <c r="BS1266" s="19"/>
      <c r="BT1266" s="19"/>
      <c r="BU1266" s="19"/>
    </row>
    <row r="1267" spans="1:73" s="25" customFormat="1" x14ac:dyDescent="0.35">
      <c r="A1267" s="18"/>
      <c r="B1267" s="18"/>
      <c r="C1267" s="143"/>
      <c r="D1267" s="19"/>
      <c r="E1267" s="20"/>
      <c r="F1267" s="19"/>
      <c r="G1267" s="19"/>
      <c r="H1267" t="s">
        <v>4284</v>
      </c>
      <c r="I1267" t="s">
        <v>4284</v>
      </c>
      <c r="J1267" s="18"/>
      <c r="K1267" s="18"/>
      <c r="L1267" s="18"/>
      <c r="M1267" s="19"/>
      <c r="N1267" s="19"/>
      <c r="O1267" s="19"/>
      <c r="P1267" s="19"/>
      <c r="Q1267" s="19"/>
      <c r="R1267" s="19"/>
      <c r="S1267" s="19"/>
      <c r="T1267" s="19"/>
      <c r="U1267" s="19"/>
      <c r="V1267" s="19"/>
      <c r="W1267" s="19"/>
      <c r="X1267" s="19"/>
      <c r="Y1267" s="19"/>
      <c r="Z1267" s="19"/>
      <c r="AA1267" s="19"/>
      <c r="AB1267" s="19"/>
      <c r="AC1267" s="19"/>
      <c r="AD1267" s="19"/>
      <c r="AE1267" s="19"/>
      <c r="AF1267" s="19"/>
      <c r="AG1267" s="19"/>
      <c r="AH1267" s="19"/>
      <c r="AI1267" s="19"/>
      <c r="AJ1267" s="19"/>
      <c r="AK1267" s="19"/>
      <c r="AL1267" s="19"/>
      <c r="AM1267" s="19"/>
      <c r="AN1267" s="19"/>
      <c r="AO1267" s="19"/>
      <c r="AP1267" s="19"/>
      <c r="AQ1267" s="19"/>
      <c r="AR1267" s="19"/>
      <c r="AS1267" s="19"/>
      <c r="AT1267" s="19"/>
      <c r="AU1267" s="19"/>
      <c r="AV1267" s="19"/>
      <c r="AW1267" s="19"/>
      <c r="AX1267" s="19"/>
      <c r="AY1267" s="19"/>
      <c r="AZ1267" s="19"/>
      <c r="BA1267" s="19"/>
      <c r="BB1267" s="19"/>
      <c r="BC1267" s="19"/>
      <c r="BD1267" s="19"/>
      <c r="BE1267" s="19"/>
      <c r="BF1267" s="19"/>
      <c r="BG1267" s="19"/>
      <c r="BH1267" s="19"/>
      <c r="BI1267" s="19"/>
      <c r="BJ1267" s="19"/>
      <c r="BK1267" s="19"/>
      <c r="BL1267" s="19"/>
      <c r="BM1267" s="19"/>
      <c r="BN1267" s="19"/>
      <c r="BO1267" s="19"/>
      <c r="BP1267" s="19"/>
      <c r="BQ1267" s="19"/>
      <c r="BR1267" s="19"/>
      <c r="BS1267" s="19"/>
      <c r="BT1267" s="19"/>
      <c r="BU1267" s="19"/>
    </row>
    <row r="1268" spans="1:73" s="25" customFormat="1" x14ac:dyDescent="0.35">
      <c r="A1268" s="18" t="s">
        <v>205</v>
      </c>
      <c r="B1268" s="18" t="s">
        <v>318</v>
      </c>
      <c r="C1268" s="143" t="str">
        <f>IF(VLOOKUP(D1268,Table16[[#All],[Player]:[2024 Card Info]],7,FALSE)&lt;&gt;"",VLOOKUP(D1268,Table16[[#All],[Player]:[2024 Card Info]],7,FALSE),"")</f>
        <v>6-7</v>
      </c>
      <c r="D1268" s="19" t="s">
        <v>2396</v>
      </c>
      <c r="E1268" s="20">
        <v>32343</v>
      </c>
      <c r="F1268" s="19" t="s">
        <v>2397</v>
      </c>
      <c r="G1268" s="19" t="s">
        <v>714</v>
      </c>
      <c r="H1268" s="26" t="s">
        <v>205</v>
      </c>
      <c r="I1268" s="26" t="s">
        <v>207</v>
      </c>
      <c r="J1268" s="18" t="s">
        <v>205</v>
      </c>
      <c r="K1268" s="18" t="s">
        <v>252</v>
      </c>
      <c r="L1268" s="18" t="s">
        <v>207</v>
      </c>
      <c r="M1268" s="19" t="s">
        <v>207</v>
      </c>
      <c r="N1268" s="19" t="s">
        <v>205</v>
      </c>
      <c r="O1268" s="19" t="s">
        <v>318</v>
      </c>
      <c r="P1268" s="19" t="s">
        <v>429</v>
      </c>
      <c r="Q1268" s="19" t="s">
        <v>169</v>
      </c>
      <c r="R1268" s="19"/>
      <c r="S1268" s="19"/>
      <c r="T1268" s="19" t="s">
        <v>205</v>
      </c>
      <c r="U1268" s="19" t="s">
        <v>128</v>
      </c>
      <c r="V1268" s="19" t="s">
        <v>207</v>
      </c>
      <c r="W1268" s="19" t="s">
        <v>205</v>
      </c>
      <c r="X1268" s="19" t="s">
        <v>128</v>
      </c>
      <c r="Y1268" s="19" t="s">
        <v>207</v>
      </c>
      <c r="Z1268" s="19" t="s">
        <v>205</v>
      </c>
      <c r="AA1268" s="19" t="s">
        <v>128</v>
      </c>
      <c r="AB1268" s="19" t="s">
        <v>207</v>
      </c>
      <c r="AC1268" s="19" t="s">
        <v>205</v>
      </c>
      <c r="AD1268" s="19" t="s">
        <v>128</v>
      </c>
      <c r="AE1268" s="19" t="s">
        <v>207</v>
      </c>
      <c r="AF1268" s="19"/>
      <c r="AG1268" s="19"/>
      <c r="AH1268" s="19"/>
      <c r="AI1268" s="19"/>
      <c r="AJ1268" s="19"/>
      <c r="AK1268" s="19"/>
      <c r="AL1268" s="19" t="s">
        <v>205</v>
      </c>
      <c r="AM1268" s="19" t="s">
        <v>128</v>
      </c>
      <c r="AN1268" s="19" t="s">
        <v>207</v>
      </c>
      <c r="AO1268" s="19" t="s">
        <v>205</v>
      </c>
      <c r="AP1268" s="19" t="s">
        <v>128</v>
      </c>
      <c r="AQ1268" s="19" t="s">
        <v>178</v>
      </c>
      <c r="AR1268" s="19" t="s">
        <v>205</v>
      </c>
      <c r="AS1268" s="19" t="s">
        <v>128</v>
      </c>
      <c r="AT1268" s="19" t="s">
        <v>254</v>
      </c>
      <c r="AU1268" s="19"/>
      <c r="AV1268" s="19"/>
      <c r="AW1268" s="19"/>
      <c r="AX1268" s="19"/>
      <c r="AY1268" s="19"/>
      <c r="AZ1268" s="19"/>
      <c r="BA1268" s="19"/>
      <c r="BB1268" s="19"/>
      <c r="BC1268" s="19"/>
      <c r="BD1268" s="19"/>
      <c r="BE1268" s="19"/>
      <c r="BF1268" s="19"/>
      <c r="BG1268" s="19"/>
      <c r="BH1268" s="19"/>
      <c r="BI1268" s="19"/>
      <c r="BJ1268" s="19"/>
      <c r="BK1268" s="19"/>
      <c r="BL1268" s="19"/>
      <c r="BM1268" s="19"/>
      <c r="BN1268" s="19"/>
      <c r="BO1268" s="19"/>
      <c r="BP1268" s="19"/>
      <c r="BQ1268" s="19"/>
      <c r="BR1268" s="19"/>
      <c r="BS1268" s="19"/>
      <c r="BT1268" s="19"/>
      <c r="BU1268" s="19"/>
    </row>
    <row r="1269" spans="1:73" s="25" customFormat="1" x14ac:dyDescent="0.35">
      <c r="A1269" s="18" t="s">
        <v>205</v>
      </c>
      <c r="B1269" s="18" t="s">
        <v>109</v>
      </c>
      <c r="C1269" s="143" t="str">
        <f>IF(VLOOKUP(D1269,Table16[[#All],[Player]:[2024 Card Info]],7,FALSE)&lt;&gt;"",VLOOKUP(D1269,Table16[[#All],[Player]:[2024 Card Info]],7,FALSE),"")</f>
        <v>6-7</v>
      </c>
      <c r="D1269" s="19" t="s">
        <v>3040</v>
      </c>
      <c r="E1269" s="20">
        <v>33442</v>
      </c>
      <c r="F1269" s="19" t="s">
        <v>1509</v>
      </c>
      <c r="G1269" s="19" t="s">
        <v>249</v>
      </c>
      <c r="H1269" s="26" t="s">
        <v>205</v>
      </c>
      <c r="I1269" s="26" t="s">
        <v>207</v>
      </c>
      <c r="J1269" s="18" t="s">
        <v>205</v>
      </c>
      <c r="K1269" s="18" t="s">
        <v>109</v>
      </c>
      <c r="L1269" s="18" t="s">
        <v>207</v>
      </c>
      <c r="M1269" s="19" t="s">
        <v>178</v>
      </c>
      <c r="N1269" s="19" t="s">
        <v>205</v>
      </c>
      <c r="O1269" s="19" t="s">
        <v>441</v>
      </c>
      <c r="P1269" s="19" t="s">
        <v>433</v>
      </c>
      <c r="Q1269" s="19" t="s">
        <v>205</v>
      </c>
      <c r="R1269" s="19" t="s">
        <v>274</v>
      </c>
      <c r="S1269" s="19" t="s">
        <v>181</v>
      </c>
      <c r="T1269" s="19" t="s">
        <v>205</v>
      </c>
      <c r="U1269" s="19" t="s">
        <v>274</v>
      </c>
      <c r="V1269" s="19" t="s">
        <v>207</v>
      </c>
      <c r="W1269" s="19" t="s">
        <v>205</v>
      </c>
      <c r="X1269" s="19" t="s">
        <v>274</v>
      </c>
      <c r="Y1269" s="19" t="s">
        <v>181</v>
      </c>
      <c r="Z1269" s="19"/>
      <c r="AA1269" s="19"/>
      <c r="AB1269" s="19"/>
      <c r="AC1269" s="19" t="s">
        <v>205</v>
      </c>
      <c r="AD1269" s="19" t="s">
        <v>274</v>
      </c>
      <c r="AE1269" s="19" t="s">
        <v>207</v>
      </c>
      <c r="AF1269" s="19" t="s">
        <v>205</v>
      </c>
      <c r="AG1269" s="19" t="s">
        <v>274</v>
      </c>
      <c r="AH1269" s="19" t="s">
        <v>207</v>
      </c>
      <c r="AI1269" s="19" t="s">
        <v>205</v>
      </c>
      <c r="AJ1269" s="19" t="s">
        <v>274</v>
      </c>
      <c r="AK1269" s="19" t="s">
        <v>181</v>
      </c>
      <c r="AL1269" s="19">
        <v>0</v>
      </c>
      <c r="AM1269" s="19">
        <v>0</v>
      </c>
      <c r="AN1269" s="19">
        <v>0</v>
      </c>
      <c r="AO1269" s="19">
        <v>0</v>
      </c>
      <c r="AP1269" s="19">
        <v>0</v>
      </c>
      <c r="AQ1269" s="19">
        <v>0</v>
      </c>
      <c r="AR1269" s="19">
        <v>0</v>
      </c>
      <c r="AS1269" s="19">
        <v>0</v>
      </c>
      <c r="AT1269" s="19">
        <v>0</v>
      </c>
      <c r="AU1269" s="19"/>
      <c r="AV1269" s="19"/>
    </row>
    <row r="1270" spans="1:73" x14ac:dyDescent="0.35">
      <c r="A1270" s="18" t="s">
        <v>198</v>
      </c>
      <c r="B1270" s="18" t="s">
        <v>116</v>
      </c>
      <c r="C1270" s="143" t="str">
        <f>IF(VLOOKUP(D1270,Table16[[#All],[Player]:[2024 Card Info]],7,FALSE)&lt;&gt;"",VLOOKUP(D1270,Table16[[#All],[Player]:[2024 Card Info]],7,FALSE),"")</f>
        <v>6-5</v>
      </c>
      <c r="D1270" s="19" t="s">
        <v>2400</v>
      </c>
      <c r="E1270" s="20">
        <v>32940</v>
      </c>
      <c r="F1270" s="19" t="s">
        <v>2401</v>
      </c>
      <c r="G1270" s="19" t="s">
        <v>1110</v>
      </c>
      <c r="H1270" s="26" t="s">
        <v>177</v>
      </c>
      <c r="I1270" s="26" t="s">
        <v>178</v>
      </c>
      <c r="J1270" s="18" t="s">
        <v>198</v>
      </c>
      <c r="K1270" s="18" t="s">
        <v>195</v>
      </c>
      <c r="L1270" s="18" t="s">
        <v>430</v>
      </c>
      <c r="M1270" s="19" t="s">
        <v>181</v>
      </c>
      <c r="N1270" s="19" t="s">
        <v>198</v>
      </c>
      <c r="O1270" s="19" t="s">
        <v>916</v>
      </c>
      <c r="P1270" s="19" t="s">
        <v>433</v>
      </c>
      <c r="Q1270" s="19" t="s">
        <v>198</v>
      </c>
      <c r="R1270" s="19" t="s">
        <v>206</v>
      </c>
      <c r="S1270" s="19" t="s">
        <v>181</v>
      </c>
      <c r="T1270" s="19" t="s">
        <v>198</v>
      </c>
      <c r="U1270" s="19" t="s">
        <v>460</v>
      </c>
      <c r="V1270" s="19" t="s">
        <v>178</v>
      </c>
      <c r="W1270" s="19" t="s">
        <v>198</v>
      </c>
      <c r="X1270" s="19" t="s">
        <v>460</v>
      </c>
      <c r="Y1270" s="19" t="s">
        <v>430</v>
      </c>
      <c r="Z1270" s="19" t="s">
        <v>198</v>
      </c>
      <c r="AA1270" s="19" t="s">
        <v>123</v>
      </c>
      <c r="AB1270" s="19" t="s">
        <v>207</v>
      </c>
      <c r="AC1270" s="19" t="s">
        <v>198</v>
      </c>
      <c r="AD1270" s="19" t="s">
        <v>123</v>
      </c>
      <c r="AE1270" s="19" t="s">
        <v>440</v>
      </c>
      <c r="AF1270" s="19"/>
      <c r="AG1270" s="19"/>
      <c r="AH1270" s="19"/>
      <c r="AI1270" s="19"/>
      <c r="AJ1270" s="19"/>
      <c r="AK1270" s="19"/>
      <c r="AL1270" s="19" t="s">
        <v>198</v>
      </c>
      <c r="AM1270" s="19" t="s">
        <v>123</v>
      </c>
      <c r="AN1270" s="19" t="s">
        <v>254</v>
      </c>
      <c r="AO1270" s="19">
        <v>0</v>
      </c>
      <c r="AP1270" s="19">
        <v>0</v>
      </c>
      <c r="AQ1270" s="19">
        <v>0</v>
      </c>
      <c r="AR1270" s="19">
        <v>0</v>
      </c>
      <c r="AS1270" s="19">
        <v>0</v>
      </c>
      <c r="AT1270" s="19">
        <v>0</v>
      </c>
      <c r="AU1270" s="19"/>
      <c r="AV1270" s="19"/>
      <c r="AW1270" s="19"/>
      <c r="AX1270" s="19"/>
      <c r="AY1270" s="19"/>
      <c r="AZ1270" s="19"/>
      <c r="BA1270" s="19"/>
      <c r="BB1270" s="19"/>
      <c r="BC1270" s="19"/>
      <c r="BD1270" s="19"/>
      <c r="BE1270" s="19"/>
      <c r="BF1270" s="19"/>
      <c r="BG1270" s="19"/>
      <c r="BH1270" s="19"/>
      <c r="BI1270" s="19"/>
      <c r="BJ1270" s="19"/>
      <c r="BK1270" s="19"/>
      <c r="BL1270" s="19"/>
      <c r="BM1270" s="19"/>
      <c r="BN1270" s="19"/>
      <c r="BO1270" s="19"/>
      <c r="BP1270" s="19"/>
      <c r="BQ1270" s="19"/>
      <c r="BR1270" s="19"/>
      <c r="BS1270" s="19"/>
      <c r="BT1270" s="19"/>
      <c r="BU1270" s="19"/>
    </row>
    <row r="1271" spans="1:73" x14ac:dyDescent="0.35">
      <c r="A1271" s="18" t="s">
        <v>177</v>
      </c>
      <c r="B1271" s="18" t="s">
        <v>441</v>
      </c>
      <c r="C1271" s="143" t="str">
        <f>IF(VLOOKUP(D1271,Table16[[#All],[Player]:[2024 Card Info]],7,FALSE)&lt;&gt;"",VLOOKUP(D1271,Table16[[#All],[Player]:[2024 Card Info]],7,FALSE),"")</f>
        <v>5-7</v>
      </c>
      <c r="D1271" s="19" t="s">
        <v>2398</v>
      </c>
      <c r="E1271" s="20">
        <v>35669</v>
      </c>
      <c r="F1271" s="19" t="s">
        <v>398</v>
      </c>
      <c r="G1271" s="19" t="s">
        <v>2399</v>
      </c>
      <c r="H1271" s="26" t="s">
        <v>198</v>
      </c>
      <c r="I1271" s="26" t="s">
        <v>440</v>
      </c>
      <c r="J1271" s="18" t="s">
        <v>177</v>
      </c>
      <c r="K1271" s="18" t="s">
        <v>274</v>
      </c>
      <c r="L1271" s="18" t="s">
        <v>208</v>
      </c>
      <c r="M1271" s="19" t="s">
        <v>201</v>
      </c>
      <c r="N1271" s="19" t="s">
        <v>177</v>
      </c>
      <c r="O1271" s="19" t="s">
        <v>441</v>
      </c>
      <c r="P1271" s="19" t="s">
        <v>445</v>
      </c>
      <c r="Q1271" s="19" t="s">
        <v>177</v>
      </c>
      <c r="R1271" s="19" t="s">
        <v>274</v>
      </c>
      <c r="S1271" s="19" t="s">
        <v>181</v>
      </c>
      <c r="T1271" s="19"/>
      <c r="U1271" s="19"/>
      <c r="V1271" s="19"/>
      <c r="W1271" s="19"/>
      <c r="X1271" s="19"/>
      <c r="Y1271" s="19"/>
      <c r="Z1271" s="19"/>
      <c r="AA1271" s="19"/>
      <c r="AB1271" s="19"/>
      <c r="AC1271" s="19"/>
      <c r="AD1271" s="19"/>
      <c r="AE1271" s="19"/>
      <c r="AF1271" s="19"/>
      <c r="AG1271" s="19"/>
      <c r="AH1271" s="19"/>
      <c r="AI1271" s="19"/>
      <c r="AJ1271" s="19"/>
      <c r="AK1271" s="19"/>
      <c r="AL1271" s="19"/>
      <c r="AM1271" s="19"/>
      <c r="AN1271" s="19"/>
      <c r="AO1271" s="19"/>
      <c r="AP1271" s="19"/>
      <c r="AQ1271" s="19"/>
      <c r="AR1271" s="19"/>
      <c r="AS1271" s="19"/>
      <c r="AT1271" s="19"/>
      <c r="AU1271" s="19"/>
      <c r="AV1271" s="19"/>
      <c r="AW1271" s="19"/>
      <c r="AX1271" s="19"/>
      <c r="AY1271" s="19"/>
      <c r="AZ1271" s="19"/>
      <c r="BA1271" s="19"/>
      <c r="BB1271" s="19"/>
      <c r="BC1271" s="19"/>
      <c r="BD1271" s="19"/>
      <c r="BE1271" s="19"/>
      <c r="BF1271" s="19"/>
      <c r="BG1271" s="19"/>
      <c r="BH1271" s="19"/>
      <c r="BI1271" s="19"/>
      <c r="BJ1271" s="19"/>
      <c r="BK1271" s="19"/>
      <c r="BL1271" s="19"/>
      <c r="BM1271" s="19"/>
      <c r="BN1271" s="19"/>
      <c r="BO1271" s="19"/>
      <c r="BP1271" s="19"/>
      <c r="BQ1271" s="19"/>
      <c r="BR1271" s="19"/>
      <c r="BS1271" s="19"/>
      <c r="BT1271" s="19"/>
      <c r="BU1271" s="19"/>
    </row>
    <row r="1272" spans="1:73" s="25" customFormat="1" x14ac:dyDescent="0.35">
      <c r="A1272" s="34" t="s">
        <v>192</v>
      </c>
      <c r="B1272" s="34" t="s">
        <v>3523</v>
      </c>
      <c r="C1272" s="143" t="str">
        <f>IF(VLOOKUP(D1272,Table16[[#All],[Player]:[2024 Card Info]],7,FALSE)&lt;&gt;"",VLOOKUP(D1272,Table16[[#All],[Player]:[2024 Card Info]],7,FALSE),"")</f>
        <v>4-2</v>
      </c>
      <c r="D1272" s="22" t="s">
        <v>2408</v>
      </c>
      <c r="E1272" s="23">
        <v>36482</v>
      </c>
      <c r="F1272" s="24" t="s">
        <v>2409</v>
      </c>
      <c r="G1272" s="22" t="s">
        <v>752</v>
      </c>
      <c r="H1272" s="26" t="s">
        <v>211</v>
      </c>
      <c r="I1272" s="26" t="s">
        <v>264</v>
      </c>
      <c r="J1272" s="34" t="s">
        <v>198</v>
      </c>
      <c r="K1272" s="34" t="s">
        <v>224</v>
      </c>
      <c r="L1272" s="34" t="s">
        <v>201</v>
      </c>
    </row>
    <row r="1273" spans="1:73" ht="12.75" customHeight="1" x14ac:dyDescent="0.35">
      <c r="A1273" s="31" t="s">
        <v>211</v>
      </c>
      <c r="B1273" s="32" t="s">
        <v>860</v>
      </c>
      <c r="C1273" s="144" t="str">
        <f>IF(VLOOKUP(D1273,Table16[[#All],[Player]:[2024 Card Info]],7,FALSE)&lt;&gt;"",VLOOKUP(D1273,Table16[[#All],[Player]:[2024 Card Info]],7,FALSE),"")</f>
        <v>0-4</v>
      </c>
      <c r="D1273" s="19" t="s">
        <v>2402</v>
      </c>
      <c r="E1273" s="27">
        <v>37289</v>
      </c>
      <c r="F1273" s="28" t="s">
        <v>2188</v>
      </c>
      <c r="G1273" s="28" t="s">
        <v>200</v>
      </c>
      <c r="H1273" s="26" t="s">
        <v>198</v>
      </c>
      <c r="I1273" s="26" t="s">
        <v>201</v>
      </c>
      <c r="J1273" s="33"/>
      <c r="K1273" s="33"/>
      <c r="L1273" s="33"/>
    </row>
    <row r="1274" spans="1:73" s="25" customFormat="1" x14ac:dyDescent="0.35">
      <c r="A1274" s="18" t="s">
        <v>2406</v>
      </c>
      <c r="B1274" s="18" t="s">
        <v>452</v>
      </c>
      <c r="C1274" s="143" t="str">
        <f>IF(VLOOKUP(D1274,Table16[[#All],[Player]:[2024 Card Info]],7,FALSE)&lt;&gt;"",VLOOKUP(D1274,Table16[[#All],[Player]:[2024 Card Info]],7,FALSE),"")</f>
        <v>0-0/0-0</v>
      </c>
      <c r="D1274" s="19" t="s">
        <v>2403</v>
      </c>
      <c r="E1274" s="20">
        <v>34361</v>
      </c>
      <c r="F1274" s="19" t="s">
        <v>720</v>
      </c>
      <c r="G1274" s="19" t="s">
        <v>498</v>
      </c>
      <c r="H1274" s="26" t="s">
        <v>192</v>
      </c>
      <c r="I1274" s="26" t="s">
        <v>254</v>
      </c>
      <c r="J1274" s="18" t="s">
        <v>2404</v>
      </c>
      <c r="K1274" s="18" t="s">
        <v>252</v>
      </c>
      <c r="L1274" s="18" t="s">
        <v>2405</v>
      </c>
      <c r="M1274" s="19" t="s">
        <v>168</v>
      </c>
      <c r="N1274" s="19" t="s">
        <v>2406</v>
      </c>
      <c r="O1274" s="19" t="s">
        <v>318</v>
      </c>
      <c r="P1274" s="19" t="s">
        <v>2407</v>
      </c>
      <c r="Q1274" s="19" t="s">
        <v>2197</v>
      </c>
      <c r="R1274" s="19" t="s">
        <v>252</v>
      </c>
      <c r="S1274" s="19" t="s">
        <v>228</v>
      </c>
      <c r="T1274" s="19"/>
      <c r="U1274" s="19"/>
      <c r="V1274" s="19"/>
      <c r="W1274" s="19"/>
      <c r="X1274" s="19"/>
      <c r="Y1274" s="19"/>
      <c r="Z1274" s="19"/>
      <c r="AA1274" s="19"/>
      <c r="AB1274" s="19"/>
      <c r="AC1274" s="19"/>
      <c r="AD1274" s="19"/>
      <c r="AE1274" s="19"/>
      <c r="AF1274" s="19"/>
      <c r="AG1274" s="19"/>
      <c r="AH1274" s="19"/>
      <c r="AI1274" s="19"/>
      <c r="AJ1274" s="19"/>
      <c r="AK1274" s="19"/>
      <c r="AL1274" s="19"/>
      <c r="AM1274" s="19"/>
      <c r="AN1274" s="19"/>
      <c r="AO1274" s="19"/>
      <c r="AP1274" s="19"/>
      <c r="AQ1274" s="19"/>
      <c r="AR1274" s="19"/>
      <c r="AS1274" s="19"/>
      <c r="AT1274" s="19"/>
      <c r="AU1274" s="19"/>
      <c r="AV1274" s="19"/>
      <c r="AW1274" s="19"/>
      <c r="AX1274" s="19"/>
      <c r="AY1274" s="19"/>
      <c r="AZ1274" s="19"/>
      <c r="BA1274" s="19"/>
      <c r="BB1274" s="19"/>
      <c r="BC1274" s="19"/>
      <c r="BD1274" s="19"/>
      <c r="BE1274" s="19"/>
      <c r="BF1274" s="19"/>
      <c r="BG1274" s="19"/>
      <c r="BH1274" s="19"/>
      <c r="BI1274" s="19"/>
      <c r="BJ1274" s="19"/>
      <c r="BK1274" s="19"/>
      <c r="BL1274" s="19"/>
      <c r="BM1274" s="19"/>
      <c r="BN1274" s="19"/>
      <c r="BO1274" s="19"/>
      <c r="BP1274" s="19"/>
      <c r="BQ1274" s="19"/>
      <c r="BR1274" s="19"/>
      <c r="BS1274" s="19"/>
      <c r="BT1274" s="19"/>
      <c r="BU1274" s="19"/>
    </row>
    <row r="1275" spans="1:73" s="25" customFormat="1" x14ac:dyDescent="0.35">
      <c r="A1275" s="18" t="s">
        <v>461</v>
      </c>
      <c r="B1275" s="18" t="s">
        <v>3518</v>
      </c>
      <c r="C1275" s="143" t="str">
        <f>IF(VLOOKUP(D1275,Table16[[#All],[Player]:[2024 Card Info]],7,FALSE)&lt;&gt;"",VLOOKUP(D1275,Table16[[#All],[Player]:[2024 Card Info]],7,FALSE),"")</f>
        <v>0-0</v>
      </c>
      <c r="D1275" s="19" t="s">
        <v>2413</v>
      </c>
      <c r="E1275" s="20">
        <v>33796</v>
      </c>
      <c r="F1275" s="19" t="s">
        <v>540</v>
      </c>
      <c r="G1275" s="19" t="s">
        <v>559</v>
      </c>
      <c r="H1275" s="26" t="s">
        <v>744</v>
      </c>
      <c r="I1275" s="26" t="s">
        <v>231</v>
      </c>
      <c r="J1275" s="18" t="s">
        <v>192</v>
      </c>
      <c r="K1275" s="18" t="s">
        <v>421</v>
      </c>
      <c r="L1275" s="18" t="s">
        <v>185</v>
      </c>
      <c r="M1275" s="19" t="s">
        <v>431</v>
      </c>
      <c r="N1275" s="19" t="s">
        <v>2414</v>
      </c>
      <c r="O1275" s="19" t="s">
        <v>271</v>
      </c>
      <c r="P1275" s="19" t="s">
        <v>2415</v>
      </c>
      <c r="Q1275" s="19" t="s">
        <v>184</v>
      </c>
      <c r="R1275" s="19" t="s">
        <v>421</v>
      </c>
      <c r="S1275" s="19" t="s">
        <v>1501</v>
      </c>
      <c r="T1275" s="19" t="s">
        <v>177</v>
      </c>
      <c r="U1275" s="19" t="s">
        <v>421</v>
      </c>
      <c r="V1275" s="19" t="s">
        <v>254</v>
      </c>
      <c r="W1275" s="19" t="s">
        <v>184</v>
      </c>
      <c r="X1275" s="19" t="s">
        <v>421</v>
      </c>
      <c r="Y1275" s="19" t="s">
        <v>473</v>
      </c>
      <c r="Z1275" s="19" t="s">
        <v>177</v>
      </c>
      <c r="AA1275" s="19" t="s">
        <v>421</v>
      </c>
      <c r="AB1275" s="19" t="s">
        <v>201</v>
      </c>
      <c r="AC1275" s="19">
        <v>0</v>
      </c>
      <c r="AD1275" s="19">
        <v>0</v>
      </c>
      <c r="AE1275" s="19">
        <v>0</v>
      </c>
      <c r="AF1275" s="19"/>
      <c r="AG1275" s="19"/>
      <c r="AH1275" s="19"/>
      <c r="AI1275" s="19"/>
      <c r="AJ1275" s="19"/>
      <c r="AK1275" s="19"/>
      <c r="AL1275" s="19">
        <v>0</v>
      </c>
      <c r="AM1275" s="19">
        <v>0</v>
      </c>
      <c r="AN1275" s="19">
        <v>0</v>
      </c>
      <c r="AO1275" s="19">
        <v>0</v>
      </c>
      <c r="AP1275" s="19">
        <v>0</v>
      </c>
      <c r="AQ1275" s="19">
        <v>0</v>
      </c>
      <c r="AR1275" s="19">
        <v>0</v>
      </c>
      <c r="AS1275" s="19">
        <v>0</v>
      </c>
      <c r="AT1275" s="19">
        <v>0</v>
      </c>
      <c r="AU1275" s="19"/>
      <c r="AV1275" s="19"/>
      <c r="AW1275" s="19"/>
      <c r="AX1275" s="19"/>
      <c r="AY1275" s="19"/>
      <c r="AZ1275" s="19"/>
      <c r="BA1275" s="19"/>
      <c r="BB1275" s="19"/>
      <c r="BC1275" s="19"/>
      <c r="BD1275" s="19"/>
      <c r="BE1275" s="19"/>
      <c r="BF1275" s="19"/>
      <c r="BG1275" s="19"/>
      <c r="BH1275" s="19"/>
      <c r="BI1275" s="19"/>
      <c r="BJ1275" s="19"/>
      <c r="BK1275" s="19"/>
      <c r="BL1275" s="19"/>
      <c r="BM1275" s="19"/>
      <c r="BN1275" s="19"/>
      <c r="BO1275" s="19"/>
      <c r="BP1275" s="19"/>
      <c r="BQ1275" s="19"/>
      <c r="BR1275" s="19"/>
      <c r="BS1275" s="19"/>
      <c r="BT1275" s="19"/>
      <c r="BU1275" s="19"/>
    </row>
    <row r="1276" spans="1:73" s="25" customFormat="1" x14ac:dyDescent="0.35">
      <c r="A1276" s="18" t="s">
        <v>220</v>
      </c>
      <c r="B1276" s="18" t="s">
        <v>308</v>
      </c>
      <c r="C1276" s="143" t="str">
        <f>IF(VLOOKUP(D1276,Table16[[#All],[Player]:[2024 Card Info]],7,FALSE)&lt;&gt;"",VLOOKUP(D1276,Table16[[#All],[Player]:[2024 Card Info]],7,FALSE),"")</f>
        <v>0-0</v>
      </c>
      <c r="D1276" s="19" t="s">
        <v>2416</v>
      </c>
      <c r="E1276" s="20">
        <v>34975</v>
      </c>
      <c r="F1276" s="19" t="s">
        <v>2417</v>
      </c>
      <c r="G1276" s="19" t="s">
        <v>115</v>
      </c>
      <c r="H1276" s="26" t="s">
        <v>184</v>
      </c>
      <c r="I1276" s="26" t="s">
        <v>231</v>
      </c>
      <c r="J1276" s="18" t="s">
        <v>744</v>
      </c>
      <c r="K1276" s="18" t="s">
        <v>151</v>
      </c>
      <c r="L1276" s="18" t="s">
        <v>231</v>
      </c>
      <c r="M1276" s="19" t="s">
        <v>168</v>
      </c>
      <c r="N1276" s="19" t="s">
        <v>169</v>
      </c>
      <c r="O1276" s="19"/>
      <c r="P1276" s="19"/>
      <c r="Q1276" s="19" t="s">
        <v>220</v>
      </c>
      <c r="R1276" s="19" t="s">
        <v>151</v>
      </c>
      <c r="S1276" s="19" t="s">
        <v>186</v>
      </c>
      <c r="T1276" s="19"/>
      <c r="U1276" s="19"/>
      <c r="V1276" s="19"/>
      <c r="W1276" s="19"/>
      <c r="X1276" s="19"/>
      <c r="Y1276" s="19"/>
      <c r="Z1276" s="19"/>
      <c r="AA1276" s="19"/>
      <c r="AB1276" s="19"/>
      <c r="AC1276" s="19"/>
      <c r="AD1276" s="19"/>
      <c r="AE1276" s="19"/>
      <c r="AF1276" s="19"/>
      <c r="AG1276" s="19"/>
      <c r="AH1276" s="19"/>
      <c r="AI1276" s="19"/>
      <c r="AJ1276" s="19"/>
      <c r="AK1276" s="19"/>
      <c r="AL1276" s="19"/>
      <c r="AM1276" s="19"/>
      <c r="AN1276" s="19"/>
      <c r="AO1276" s="19"/>
      <c r="AP1276" s="19"/>
      <c r="AQ1276" s="19"/>
      <c r="AR1276" s="19"/>
      <c r="AS1276" s="19"/>
      <c r="AT1276" s="19"/>
      <c r="AU1276" s="19"/>
      <c r="AV1276" s="19"/>
      <c r="AW1276" s="19"/>
      <c r="AX1276" s="19"/>
      <c r="AY1276" s="19"/>
      <c r="AZ1276" s="19"/>
      <c r="BA1276" s="19"/>
      <c r="BB1276" s="19"/>
      <c r="BC1276" s="19"/>
      <c r="BD1276" s="19"/>
      <c r="BE1276" s="19"/>
      <c r="BF1276" s="19"/>
      <c r="BG1276" s="19"/>
      <c r="BH1276" s="19"/>
      <c r="BI1276" s="19"/>
      <c r="BJ1276" s="19"/>
      <c r="BK1276" s="19"/>
      <c r="BL1276" s="19"/>
      <c r="BM1276" s="19"/>
      <c r="BN1276" s="19"/>
      <c r="BO1276" s="19"/>
      <c r="BP1276" s="19"/>
      <c r="BQ1276" s="19"/>
      <c r="BR1276" s="19"/>
      <c r="BS1276" s="19"/>
      <c r="BT1276" s="19"/>
      <c r="BU1276" s="19"/>
    </row>
    <row r="1277" spans="1:73" s="25" customFormat="1" x14ac:dyDescent="0.35">
      <c r="A1277" s="18" t="s">
        <v>169</v>
      </c>
      <c r="B1277" s="18"/>
      <c r="C1277" s="143"/>
      <c r="D1277" t="s">
        <v>2418</v>
      </c>
      <c r="E1277" s="35">
        <v>35772</v>
      </c>
      <c r="F1277" s="36" t="s">
        <v>218</v>
      </c>
      <c r="G1277" s="51" t="s">
        <v>932</v>
      </c>
      <c r="H1277" t="s">
        <v>169</v>
      </c>
      <c r="I1277" t="s">
        <v>4284</v>
      </c>
      <c r="J1277" s="18" t="s">
        <v>220</v>
      </c>
      <c r="K1277" s="18" t="s">
        <v>123</v>
      </c>
      <c r="L1277" s="18" t="s">
        <v>231</v>
      </c>
      <c r="M1277" s="19" t="s">
        <v>186</v>
      </c>
      <c r="N1277" s="19" t="s">
        <v>2419</v>
      </c>
      <c r="O1277" s="19" t="s">
        <v>123</v>
      </c>
      <c r="P1277" s="37" t="str">
        <f>IF(ISERROR(VLOOKUP(TRIM(D1277),#REF!,8,FALSE())),"",VLOOKUP(TRIM(D1277),#REF!,8,FALSE()))</f>
        <v/>
      </c>
    </row>
    <row r="1278" spans="1:73" s="25" customFormat="1" x14ac:dyDescent="0.35">
      <c r="A1278" s="18"/>
      <c r="B1278" s="18"/>
      <c r="C1278" s="143"/>
      <c r="D1278" s="19"/>
      <c r="E1278" s="20"/>
      <c r="F1278" s="19"/>
      <c r="G1278" s="19"/>
      <c r="H1278" t="s">
        <v>4284</v>
      </c>
      <c r="I1278" t="s">
        <v>4284</v>
      </c>
      <c r="J1278" s="18"/>
      <c r="K1278" s="18"/>
      <c r="L1278" s="18"/>
      <c r="M1278" s="19"/>
      <c r="N1278" s="19"/>
      <c r="O1278" s="19"/>
      <c r="P1278" s="19"/>
      <c r="Q1278" s="19"/>
      <c r="R1278" s="19"/>
      <c r="S1278" s="19"/>
      <c r="T1278" s="19"/>
      <c r="U1278" s="19"/>
      <c r="V1278" s="19"/>
      <c r="W1278" s="19"/>
      <c r="X1278" s="19"/>
      <c r="Y1278" s="19"/>
      <c r="Z1278" s="19"/>
      <c r="AA1278" s="19"/>
      <c r="AB1278" s="19"/>
      <c r="AC1278" s="19"/>
      <c r="AD1278" s="19"/>
      <c r="AE1278" s="19"/>
      <c r="AF1278" s="19"/>
      <c r="AG1278" s="19"/>
      <c r="AH1278" s="19"/>
      <c r="AI1278" s="19"/>
      <c r="AJ1278" s="19"/>
      <c r="AK1278" s="19"/>
      <c r="AL1278" s="19"/>
      <c r="AM1278" s="19"/>
      <c r="AN1278" s="19"/>
      <c r="AO1278" s="19"/>
      <c r="AP1278" s="19"/>
      <c r="AQ1278" s="19"/>
      <c r="AR1278" s="19"/>
      <c r="AS1278" s="19"/>
      <c r="AT1278" s="19"/>
      <c r="AU1278" s="19"/>
      <c r="AV1278" s="19"/>
      <c r="AW1278" s="19"/>
      <c r="AX1278" s="19"/>
      <c r="AY1278" s="19"/>
      <c r="AZ1278" s="19"/>
      <c r="BA1278" s="19"/>
      <c r="BB1278" s="19"/>
      <c r="BC1278" s="19"/>
      <c r="BD1278" s="19"/>
      <c r="BE1278" s="19"/>
      <c r="BF1278" s="19"/>
      <c r="BG1278" s="19"/>
      <c r="BH1278" s="19"/>
      <c r="BI1278" s="19"/>
      <c r="BJ1278" s="19"/>
      <c r="BK1278" s="19"/>
      <c r="BL1278" s="19"/>
      <c r="BM1278" s="19"/>
      <c r="BN1278" s="19"/>
      <c r="BO1278" s="19"/>
      <c r="BP1278" s="19"/>
      <c r="BQ1278" s="19"/>
      <c r="BR1278" s="19"/>
      <c r="BS1278" s="19"/>
      <c r="BT1278" s="19"/>
      <c r="BU1278" s="19"/>
    </row>
    <row r="1279" spans="1:73" s="25" customFormat="1" x14ac:dyDescent="0.35">
      <c r="A1279" s="18" t="s">
        <v>253</v>
      </c>
      <c r="B1279" s="18" t="s">
        <v>1124</v>
      </c>
      <c r="C1279" s="143" t="str">
        <f>IF(VLOOKUP(D1279,Table16[[#All],[Player]:[2024 Card Info]],7,FALSE)&lt;&gt;"",VLOOKUP(D1279,Table16[[#All],[Player]:[2024 Card Info]],7,FALSE),"")</f>
        <v>4-3</v>
      </c>
      <c r="D1279" s="19" t="s">
        <v>2420</v>
      </c>
      <c r="E1279" s="20">
        <v>33921</v>
      </c>
      <c r="F1279" s="19" t="s">
        <v>1116</v>
      </c>
      <c r="G1279" s="19" t="s">
        <v>479</v>
      </c>
      <c r="H1279" s="26" t="s">
        <v>243</v>
      </c>
      <c r="I1279" s="26" t="s">
        <v>430</v>
      </c>
      <c r="J1279" s="18" t="s">
        <v>284</v>
      </c>
      <c r="K1279" s="18" t="s">
        <v>274</v>
      </c>
      <c r="L1279" s="18" t="s">
        <v>743</v>
      </c>
      <c r="M1279" s="19" t="s">
        <v>576</v>
      </c>
      <c r="N1279" s="19" t="s">
        <v>205</v>
      </c>
      <c r="O1279" s="19" t="s">
        <v>441</v>
      </c>
      <c r="P1279" s="19" t="s">
        <v>433</v>
      </c>
      <c r="Q1279" s="19" t="s">
        <v>284</v>
      </c>
      <c r="R1279" s="19" t="s">
        <v>274</v>
      </c>
      <c r="S1279" s="19" t="s">
        <v>208</v>
      </c>
      <c r="T1279" s="19" t="s">
        <v>258</v>
      </c>
      <c r="U1279" s="19" t="s">
        <v>274</v>
      </c>
      <c r="V1279" s="19" t="s">
        <v>201</v>
      </c>
      <c r="W1279" s="19" t="s">
        <v>258</v>
      </c>
      <c r="X1279" s="19" t="s">
        <v>274</v>
      </c>
      <c r="Y1279" s="19" t="s">
        <v>185</v>
      </c>
      <c r="Z1279" s="19" t="s">
        <v>258</v>
      </c>
      <c r="AA1279" s="19" t="s">
        <v>274</v>
      </c>
      <c r="AB1279" s="19" t="s">
        <v>231</v>
      </c>
      <c r="AC1279" s="19">
        <v>0</v>
      </c>
      <c r="AD1279" s="19">
        <v>0</v>
      </c>
      <c r="AE1279" s="19">
        <v>0</v>
      </c>
      <c r="AF1279" s="19">
        <v>0</v>
      </c>
      <c r="AG1279" s="19">
        <v>0</v>
      </c>
      <c r="AH1279" s="19">
        <v>0</v>
      </c>
      <c r="AI1279" s="19">
        <v>0</v>
      </c>
      <c r="AJ1279" s="19">
        <v>0</v>
      </c>
      <c r="AK1279" s="19">
        <v>0</v>
      </c>
      <c r="AL1279" s="19">
        <v>0</v>
      </c>
      <c r="AM1279" s="19">
        <v>0</v>
      </c>
      <c r="AN1279" s="19">
        <v>0</v>
      </c>
      <c r="AO1279" s="19">
        <v>0</v>
      </c>
      <c r="AP1279" s="19">
        <v>0</v>
      </c>
      <c r="AQ1279" s="19">
        <v>0</v>
      </c>
      <c r="AR1279" s="19">
        <v>0</v>
      </c>
      <c r="AS1279" s="19">
        <v>0</v>
      </c>
      <c r="AT1279" s="19">
        <v>0</v>
      </c>
      <c r="AU1279" s="19"/>
      <c r="AV1279" s="19"/>
      <c r="AW1279" s="19"/>
      <c r="AX1279" s="19"/>
      <c r="AY1279" s="19"/>
      <c r="AZ1279" s="19"/>
      <c r="BA1279" s="19"/>
      <c r="BB1279" s="19"/>
      <c r="BC1279" s="19"/>
      <c r="BD1279" s="19"/>
      <c r="BE1279" s="19"/>
      <c r="BF1279" s="19"/>
      <c r="BG1279" s="19"/>
      <c r="BH1279" s="19"/>
      <c r="BI1279" s="19"/>
      <c r="BJ1279" s="19"/>
      <c r="BK1279" s="19"/>
      <c r="BL1279" s="19"/>
      <c r="BM1279" s="19"/>
      <c r="BN1279" s="19"/>
      <c r="BO1279" s="19"/>
      <c r="BP1279" s="19"/>
      <c r="BQ1279" s="19"/>
      <c r="BR1279" s="19"/>
      <c r="BS1279" s="19"/>
      <c r="BT1279" s="19"/>
      <c r="BU1279" s="19"/>
    </row>
    <row r="1280" spans="1:73" s="25" customFormat="1" x14ac:dyDescent="0.35">
      <c r="A1280" s="18" t="s">
        <v>205</v>
      </c>
      <c r="B1280" s="18" t="s">
        <v>441</v>
      </c>
      <c r="C1280" s="143" t="str">
        <f>IF(VLOOKUP(D1280,Table16[[#All],[Player]:[2024 Card Info]],7,FALSE)&lt;&gt;"",VLOOKUP(D1280,Table16[[#All],[Player]:[2024 Card Info]],7,FALSE),"")</f>
        <v>4-2</v>
      </c>
      <c r="D1280" s="19" t="s">
        <v>2421</v>
      </c>
      <c r="E1280" s="20">
        <v>34251</v>
      </c>
      <c r="F1280" s="19" t="s">
        <v>140</v>
      </c>
      <c r="G1280" s="19" t="s">
        <v>189</v>
      </c>
      <c r="H1280" s="26" t="s">
        <v>491</v>
      </c>
      <c r="I1280" s="26" t="s">
        <v>254</v>
      </c>
      <c r="J1280" s="18" t="s">
        <v>258</v>
      </c>
      <c r="K1280" s="18" t="s">
        <v>165</v>
      </c>
      <c r="L1280" s="18" t="s">
        <v>264</v>
      </c>
      <c r="M1280" s="19" t="s">
        <v>231</v>
      </c>
      <c r="N1280" s="19" t="s">
        <v>220</v>
      </c>
      <c r="O1280" s="19" t="s">
        <v>165</v>
      </c>
      <c r="P1280" s="19" t="s">
        <v>261</v>
      </c>
      <c r="Q1280" s="19" t="s">
        <v>258</v>
      </c>
      <c r="R1280" s="19" t="s">
        <v>165</v>
      </c>
      <c r="S1280" s="19" t="s">
        <v>264</v>
      </c>
      <c r="T1280" s="19" t="s">
        <v>250</v>
      </c>
      <c r="U1280" s="19" t="s">
        <v>165</v>
      </c>
      <c r="V1280" s="19" t="s">
        <v>231</v>
      </c>
      <c r="W1280" s="19">
        <v>0</v>
      </c>
      <c r="X1280" s="19">
        <v>0</v>
      </c>
      <c r="Y1280" s="19">
        <v>0</v>
      </c>
      <c r="Z1280" s="19"/>
      <c r="AA1280" s="19"/>
      <c r="AB1280" s="19"/>
      <c r="AC1280" s="19">
        <v>0</v>
      </c>
      <c r="AD1280" s="19">
        <v>0</v>
      </c>
      <c r="AE1280" s="19">
        <v>0</v>
      </c>
      <c r="AF1280" s="19">
        <v>0</v>
      </c>
      <c r="AG1280" s="19">
        <v>0</v>
      </c>
      <c r="AH1280" s="19">
        <v>0</v>
      </c>
      <c r="AI1280" s="19">
        <v>0</v>
      </c>
      <c r="AJ1280" s="19">
        <v>0</v>
      </c>
      <c r="AK1280" s="19">
        <v>0</v>
      </c>
      <c r="AL1280" s="19">
        <v>0</v>
      </c>
      <c r="AM1280" s="19">
        <v>0</v>
      </c>
      <c r="AN1280" s="19">
        <v>0</v>
      </c>
      <c r="AO1280" s="19">
        <v>0</v>
      </c>
      <c r="AP1280" s="19">
        <v>0</v>
      </c>
      <c r="AQ1280" s="19">
        <v>0</v>
      </c>
      <c r="AR1280" s="19">
        <v>0</v>
      </c>
      <c r="AS1280" s="19">
        <v>0</v>
      </c>
      <c r="AT1280" s="19">
        <v>0</v>
      </c>
      <c r="AU1280" s="19"/>
      <c r="AV1280" s="19"/>
      <c r="AW1280" s="19"/>
      <c r="AX1280" s="19"/>
      <c r="AY1280" s="19"/>
      <c r="AZ1280" s="19"/>
      <c r="BA1280" s="19"/>
      <c r="BB1280" s="19"/>
      <c r="BC1280" s="19"/>
      <c r="BD1280" s="19"/>
      <c r="BE1280" s="19"/>
      <c r="BF1280" s="19"/>
      <c r="BG1280" s="19"/>
      <c r="BH1280" s="19"/>
      <c r="BI1280" s="19"/>
      <c r="BJ1280" s="19"/>
      <c r="BK1280" s="19"/>
      <c r="BL1280" s="19"/>
      <c r="BM1280" s="19"/>
      <c r="BN1280" s="19"/>
      <c r="BO1280" s="19"/>
      <c r="BP1280" s="19"/>
      <c r="BQ1280" s="19"/>
      <c r="BR1280" s="19"/>
      <c r="BS1280" s="19"/>
      <c r="BT1280" s="19"/>
      <c r="BU1280" s="19"/>
    </row>
    <row r="1281" spans="1:73" x14ac:dyDescent="0.35">
      <c r="A1281" t="s">
        <v>2632</v>
      </c>
      <c r="B1281" t="s">
        <v>308</v>
      </c>
      <c r="C1281" s="143" t="str">
        <f>IF(VLOOKUP(D1281,Table16[[#All],[Player]:[2024 Card Info]],7,FALSE)&lt;&gt;"",VLOOKUP(D1281,Table16[[#All],[Player]:[2024 Card Info]],7,FALSE),"")</f>
        <v>4/4-2</v>
      </c>
      <c r="D1281" t="s">
        <v>3630</v>
      </c>
      <c r="E1281" s="40">
        <v>36263</v>
      </c>
      <c r="F1281" t="s">
        <v>279</v>
      </c>
      <c r="G1281" s="102" t="s">
        <v>5146</v>
      </c>
      <c r="H1281" t="str">
        <f>IF(ISBLANK(VLOOKUP(TRIM(D1281),ALL_SOMIFA!$A$1:$V$2737,8,FALSE)),"",IF(ISERROR(VLOOKUP(TRIM(D1281),ALL_SOMIFA!$A$1:$V$2737,8,FALSE))," ",VLOOKUP(TRIM(D1281),ALL_SOMIFA!$A$1:$V$2737,8,FALSE)))</f>
        <v/>
      </c>
      <c r="I1281" t="str">
        <f>IF(ISBLANK(VLOOKUP(TRIM(D1281),ALL_SOMIFA!$A$1:$V$2737,9,FALSE)),"",IF(ISERROR(VLOOKUP(TRIM(D1281),ALL_SOMIFA!$A$1:$V$2737,9,FALSE))," ",VLOOKUP(TRIM(D1281),ALL_SOMIFA!$A$1:$V$2737,9,FALSE)))</f>
        <v/>
      </c>
      <c r="J1281" t="str">
        <f>IF(ISBLANK(VLOOKUP(TRIM(D1281),ALL_SOMIFA!$A$1:$V$2737,10,FALSE)),"",IF(ISERROR(VLOOKUP(TRIM(D1281),ALL_SOMIFA!$A$1:$V$2737,10,FALSE))," ",VLOOKUP(TRIM(D1281),ALL_SOMIFA!$A$1:$V$2737,10,FALSE)))</f>
        <v/>
      </c>
      <c r="K1281" t="str">
        <f>IF(ISBLANK(VLOOKUP(TRIM(D1281),ALL_SOMIFA!$A$1:$V$2737,11,FALSE)),"",IF(ISERROR(VLOOKUP(TRIM(D1281),ALL_SOMIFA!$A$1:$V$2737,11,FALSE))," ",VLOOKUP(TRIM(D1281),ALL_SOMIFA!$A$1:$V$2737,11,FALSE)))</f>
        <v/>
      </c>
      <c r="L1281" t="str">
        <f>IF(ISBLANK(VLOOKUP(TRIM(D1281),ALL_SOMIFA!$A$1:$V$2737,12,FALSE)),"",IF(ISERROR(VLOOKUP(TRIM(D1281),ALL_SOMIFA!$A$1:$V$2737,12,FALSE))," ",VLOOKUP(TRIM(D1281),ALL_SOMIFA!$A$1:$V$2737,12,FALSE)))</f>
        <v/>
      </c>
      <c r="M1281" t="str">
        <f>IF(ISBLANK(VLOOKUP(TRIM(D1281),ALL_SOMIFA!$A$1:$V$2737,13,FALSE)),"",IF(ISERROR(VLOOKUP(TRIM(D1281),ALL_SOMIFA!$A$1:$V$2737,13,FALSE))," ",VLOOKUP(TRIM(D1281),ALL_SOMIFA!$A$1:$V$2737,13,FALSE)))</f>
        <v/>
      </c>
      <c r="N1281" t="str">
        <f>IF(ISBLANK(VLOOKUP(TRIM(D1281),ALL_SOMIFA!$A$1:$V$2737,14,FALSE)),"",IF(ISERROR(VLOOKUP(TRIM(D1281),ALL_SOMIFA!$A$1:$V$2737,14,FALSE))," ",VLOOKUP(TRIM(D1281),ALL_SOMIFA!$A$1:$V$2737,14,FALSE)))</f>
        <v/>
      </c>
      <c r="O1281" t="str">
        <f>IF(ISBLANK(VLOOKUP(TRIM(D1281),ALL_SOMIFA!$A$1:$V$2737,15,FALSE)),"",IF(ISERROR(VLOOKUP(TRIM(D1281),ALL_SOMIFA!$A$1:$V$2737,15,FALSE))," ",VLOOKUP(TRIM(D1281),ALL_SOMIFA!$A$1:$V$2737,15,FALSE)))</f>
        <v/>
      </c>
      <c r="P1281" t="str">
        <f>IF(ISBLANK(VLOOKUP(TRIM(D1281),ALL_SOMIFA!$A$1:$V$2737,16,FALSE)),"",IF(ISERROR(VLOOKUP(TRIM(D1281),ALL_SOMIFA!$A$1:$V$2737,16,FALSE))," ",VLOOKUP(TRIM(D1281),ALL_SOMIFA!$A$1:$V$2737,16,FALSE)))</f>
        <v/>
      </c>
      <c r="Q1281" t="str">
        <f>IF(ISBLANK(VLOOKUP(TRIM(D1281),ALL_SOMIFA!$A$1:$V$2737,17,FALSE)),"",IF(ISERROR(VLOOKUP(TRIM(D1281),ALL_SOMIFA!$A$1:$V$2737,17,FALSE))," ",VLOOKUP(TRIM(D1281),ALL_SOMIFA!$A$1:$V$2737,17,FALSE)))</f>
        <v/>
      </c>
      <c r="R1281" t="str">
        <f>IF(ISBLANK(VLOOKUP(TRIM(D1281),ALL_SOMIFA!$A$1:$V$2737,18,FALSE)),"",IF(ISERROR(VLOOKUP(TRIM(D1281),ALL_SOMIFA!$A$1:$V$2737,18,FALSE))," ",VLOOKUP(TRIM(D1281),ALL_SOMIFA!$A$1:$V$2737,18,FALSE)))</f>
        <v/>
      </c>
      <c r="S1281" t="str">
        <f>IF(ISBLANK(VLOOKUP(TRIM(D1281),ALL_SOMIFA!$A$1:$V$2737,19,FALSE)),"",IF(ISERROR(VLOOKUP(TRIM(D1281),ALL_SOMIFA!$A$1:$V$2737,19,FALSE))," ",VLOOKUP(TRIM(D1281),ALL_SOMIFA!$A$1:$V$2737,19,FALSE)))</f>
        <v/>
      </c>
      <c r="T1281" t="str">
        <f>IF(ISBLANK(VLOOKUP(TRIM(D1281),ALL_SOMIFA!$A$1:$V$2737,20,FALSE)),"",IF(ISERROR(VLOOKUP(TRIM(D1281),ALL_SOMIFA!$A$1:$V$2737,20,FALSE))," ",VLOOKUP(TRIM(D1281),ALL_SOMIFA!$A$1:$V$2737,20,FALSE)))</f>
        <v/>
      </c>
      <c r="U1281" t="str">
        <f>IF(ISBLANK(VLOOKUP(TRIM(D1281),ALL_SOMIFA!$A$1:$V$2737,21,FALSE)),"",IF(ISERROR(VLOOKUP(TRIM(D1281),ALL_SOMIFA!$A$1:$V$2737,21,FALSE))," ",VLOOKUP(TRIM(D1281),ALL_SOMIFA!$A$1:$V$2737,21,FALSE)))</f>
        <v/>
      </c>
      <c r="V1281" t="str">
        <f>IF(ISBLANK(VLOOKUP(TRIM(D1281),ALL_SOMIFA!$A$1:$V$2737,22,FALSE)),"",IF(ISERROR(VLOOKUP(TRIM(D1281),ALL_SOMIFA!$A$1:$V$2737,22,FALSE))," ",VLOOKUP(TRIM(D1281),ALL_SOMIFA!$A$1:$V$2737,22,FALSE)))</f>
        <v/>
      </c>
    </row>
    <row r="1282" spans="1:73" x14ac:dyDescent="0.35">
      <c r="A1282" t="s">
        <v>2632</v>
      </c>
      <c r="B1282" t="s">
        <v>452</v>
      </c>
      <c r="C1282" s="143" t="str">
        <f>IF(VLOOKUP(D1282,Table16[[#All],[Player]:[2024 Card Info]],7,FALSE)&lt;&gt;"",VLOOKUP(D1282,Table16[[#All],[Player]:[2024 Card Info]],7,FALSE),"")</f>
        <v>4/0-0</v>
      </c>
      <c r="D1282" t="s">
        <v>3655</v>
      </c>
      <c r="E1282" s="40">
        <v>37377</v>
      </c>
      <c r="F1282" t="s">
        <v>4021</v>
      </c>
      <c r="G1282" s="102" t="s">
        <v>5154</v>
      </c>
      <c r="H1282" t="str">
        <f>IF(ISBLANK(VLOOKUP(TRIM(D1282),ALL_SOMIFA!$A$1:$V$2737,8,FALSE)),"",IF(ISERROR(VLOOKUP(TRIM(D1282),ALL_SOMIFA!$A$1:$V$2737,8,FALSE))," ",VLOOKUP(TRIM(D1282),ALL_SOMIFA!$A$1:$V$2737,8,FALSE)))</f>
        <v/>
      </c>
      <c r="I1282" t="str">
        <f>IF(ISBLANK(VLOOKUP(TRIM(D1282),ALL_SOMIFA!$A$1:$V$2737,9,FALSE)),"",IF(ISERROR(VLOOKUP(TRIM(D1282),ALL_SOMIFA!$A$1:$V$2737,9,FALSE))," ",VLOOKUP(TRIM(D1282),ALL_SOMIFA!$A$1:$V$2737,9,FALSE)))</f>
        <v/>
      </c>
      <c r="J1282" t="str">
        <f>IF(ISBLANK(VLOOKUP(TRIM(D1282),ALL_SOMIFA!$A$1:$V$2737,10,FALSE)),"",IF(ISERROR(VLOOKUP(TRIM(D1282),ALL_SOMIFA!$A$1:$V$2737,10,FALSE))," ",VLOOKUP(TRIM(D1282),ALL_SOMIFA!$A$1:$V$2737,10,FALSE)))</f>
        <v/>
      </c>
      <c r="K1282" t="str">
        <f>IF(ISBLANK(VLOOKUP(TRIM(D1282),ALL_SOMIFA!$A$1:$V$2737,11,FALSE)),"",IF(ISERROR(VLOOKUP(TRIM(D1282),ALL_SOMIFA!$A$1:$V$2737,11,FALSE))," ",VLOOKUP(TRIM(D1282),ALL_SOMIFA!$A$1:$V$2737,11,FALSE)))</f>
        <v/>
      </c>
      <c r="L1282" t="str">
        <f>IF(ISBLANK(VLOOKUP(TRIM(D1282),ALL_SOMIFA!$A$1:$V$2737,12,FALSE)),"",IF(ISERROR(VLOOKUP(TRIM(D1282),ALL_SOMIFA!$A$1:$V$2737,12,FALSE))," ",VLOOKUP(TRIM(D1282),ALL_SOMIFA!$A$1:$V$2737,12,FALSE)))</f>
        <v/>
      </c>
      <c r="M1282" t="str">
        <f>IF(ISBLANK(VLOOKUP(TRIM(D1282),ALL_SOMIFA!$A$1:$V$2737,13,FALSE)),"",IF(ISERROR(VLOOKUP(TRIM(D1282),ALL_SOMIFA!$A$1:$V$2737,13,FALSE))," ",VLOOKUP(TRIM(D1282),ALL_SOMIFA!$A$1:$V$2737,13,FALSE)))</f>
        <v/>
      </c>
      <c r="N1282" t="str">
        <f>IF(ISBLANK(VLOOKUP(TRIM(D1282),ALL_SOMIFA!$A$1:$V$2737,14,FALSE)),"",IF(ISERROR(VLOOKUP(TRIM(D1282),ALL_SOMIFA!$A$1:$V$2737,14,FALSE))," ",VLOOKUP(TRIM(D1282),ALL_SOMIFA!$A$1:$V$2737,14,FALSE)))</f>
        <v/>
      </c>
      <c r="O1282" t="str">
        <f>IF(ISBLANK(VLOOKUP(TRIM(D1282),ALL_SOMIFA!$A$1:$V$2737,15,FALSE)),"",IF(ISERROR(VLOOKUP(TRIM(D1282),ALL_SOMIFA!$A$1:$V$2737,15,FALSE))," ",VLOOKUP(TRIM(D1282),ALL_SOMIFA!$A$1:$V$2737,15,FALSE)))</f>
        <v/>
      </c>
      <c r="P1282" t="str">
        <f>IF(ISBLANK(VLOOKUP(TRIM(D1282),ALL_SOMIFA!$A$1:$V$2737,16,FALSE)),"",IF(ISERROR(VLOOKUP(TRIM(D1282),ALL_SOMIFA!$A$1:$V$2737,16,FALSE))," ",VLOOKUP(TRIM(D1282),ALL_SOMIFA!$A$1:$V$2737,16,FALSE)))</f>
        <v/>
      </c>
      <c r="Q1282" t="str">
        <f>IF(ISBLANK(VLOOKUP(TRIM(D1282),ALL_SOMIFA!$A$1:$V$2737,17,FALSE)),"",IF(ISERROR(VLOOKUP(TRIM(D1282),ALL_SOMIFA!$A$1:$V$2737,17,FALSE))," ",VLOOKUP(TRIM(D1282),ALL_SOMIFA!$A$1:$V$2737,17,FALSE)))</f>
        <v/>
      </c>
      <c r="R1282" t="str">
        <f>IF(ISBLANK(VLOOKUP(TRIM(D1282),ALL_SOMIFA!$A$1:$V$2737,18,FALSE)),"",IF(ISERROR(VLOOKUP(TRIM(D1282),ALL_SOMIFA!$A$1:$V$2737,18,FALSE))," ",VLOOKUP(TRIM(D1282),ALL_SOMIFA!$A$1:$V$2737,18,FALSE)))</f>
        <v/>
      </c>
      <c r="S1282" t="str">
        <f>IF(ISBLANK(VLOOKUP(TRIM(D1282),ALL_SOMIFA!$A$1:$V$2737,19,FALSE)),"",IF(ISERROR(VLOOKUP(TRIM(D1282),ALL_SOMIFA!$A$1:$V$2737,19,FALSE))," ",VLOOKUP(TRIM(D1282),ALL_SOMIFA!$A$1:$V$2737,19,FALSE)))</f>
        <v/>
      </c>
      <c r="T1282" t="str">
        <f>IF(ISBLANK(VLOOKUP(TRIM(D1282),ALL_SOMIFA!$A$1:$V$2737,20,FALSE)),"",IF(ISERROR(VLOOKUP(TRIM(D1282),ALL_SOMIFA!$A$1:$V$2737,20,FALSE))," ",VLOOKUP(TRIM(D1282),ALL_SOMIFA!$A$1:$V$2737,20,FALSE)))</f>
        <v/>
      </c>
      <c r="U1282" t="str">
        <f>IF(ISBLANK(VLOOKUP(TRIM(D1282),ALL_SOMIFA!$A$1:$V$2737,21,FALSE)),"",IF(ISERROR(VLOOKUP(TRIM(D1282),ALL_SOMIFA!$A$1:$V$2737,21,FALSE))," ",VLOOKUP(TRIM(D1282),ALL_SOMIFA!$A$1:$V$2737,21,FALSE)))</f>
        <v/>
      </c>
      <c r="V1282" t="str">
        <f>IF(ISBLANK(VLOOKUP(TRIM(D1282),ALL_SOMIFA!$A$1:$V$2737,22,FALSE)),"",IF(ISERROR(VLOOKUP(TRIM(D1282),ALL_SOMIFA!$A$1:$V$2737,22,FALSE))," ",VLOOKUP(TRIM(D1282),ALL_SOMIFA!$A$1:$V$2737,22,FALSE)))</f>
        <v/>
      </c>
    </row>
    <row r="1283" spans="1:73" x14ac:dyDescent="0.35">
      <c r="A1283" s="31" t="s">
        <v>220</v>
      </c>
      <c r="B1283" s="31" t="s">
        <v>318</v>
      </c>
      <c r="C1283" s="144" t="str">
        <f>IF(VLOOKUP(D1283,Table16[[#All],[Player]:[2024 Card Info]],7,FALSE)&lt;&gt;"",VLOOKUP(D1283,Table16[[#All],[Player]:[2024 Card Info]],7,FALSE),"")</f>
        <v>0-3</v>
      </c>
      <c r="D1283" s="19" t="s">
        <v>2423</v>
      </c>
      <c r="E1283" s="27">
        <v>35299</v>
      </c>
      <c r="F1283" s="26" t="s">
        <v>218</v>
      </c>
      <c r="G1283" s="30" t="s">
        <v>320</v>
      </c>
      <c r="H1283" s="26" t="s">
        <v>242</v>
      </c>
      <c r="I1283" s="26" t="s">
        <v>477</v>
      </c>
      <c r="J1283" s="33"/>
      <c r="K1283" s="33"/>
      <c r="L1283" s="33"/>
    </row>
    <row r="1284" spans="1:73" x14ac:dyDescent="0.35">
      <c r="A1284" s="34" t="s">
        <v>270</v>
      </c>
      <c r="B1284" s="34" t="s">
        <v>1124</v>
      </c>
      <c r="C1284" s="143" t="str">
        <f>IF(VLOOKUP(D1284,Table16[[#All],[Player]:[2024 Card Info]],7,FALSE)&lt;&gt;"",VLOOKUP(D1284,Table16[[#All],[Player]:[2024 Card Info]],7,FALSE),"")</f>
        <v>0-1</v>
      </c>
      <c r="D1284" s="19" t="s">
        <v>2422</v>
      </c>
      <c r="E1284" s="20">
        <v>35640</v>
      </c>
      <c r="F1284" s="26" t="s">
        <v>624</v>
      </c>
      <c r="G1284" s="30" t="s">
        <v>624</v>
      </c>
      <c r="H1284" s="26" t="s">
        <v>250</v>
      </c>
      <c r="I1284" s="26" t="s">
        <v>289</v>
      </c>
      <c r="J1284" s="34" t="s">
        <v>242</v>
      </c>
      <c r="K1284" s="34" t="s">
        <v>128</v>
      </c>
      <c r="L1284" s="34" t="s">
        <v>201</v>
      </c>
      <c r="M1284" s="19" t="s">
        <v>254</v>
      </c>
      <c r="N1284" s="19" t="s">
        <v>273</v>
      </c>
      <c r="O1284" s="19" t="s">
        <v>128</v>
      </c>
      <c r="P1284" s="30" t="s">
        <v>186</v>
      </c>
      <c r="Q1284" s="19"/>
      <c r="R1284" s="19"/>
      <c r="S1284" s="30"/>
      <c r="T1284" s="19"/>
      <c r="U1284" s="19"/>
      <c r="V1284" s="30"/>
      <c r="W1284" s="19"/>
      <c r="X1284" s="19"/>
      <c r="Y1284" s="30"/>
      <c r="Z1284" s="19"/>
      <c r="AA1284" s="19"/>
      <c r="AB1284" s="19"/>
      <c r="AC1284" s="19"/>
      <c r="AD1284" s="19"/>
      <c r="AE1284" s="19"/>
      <c r="AF1284" s="19"/>
      <c r="AG1284" s="19"/>
      <c r="AH1284" s="19"/>
      <c r="AI1284" s="19"/>
      <c r="AJ1284" s="19"/>
      <c r="AK1284" s="19"/>
      <c r="AL1284" s="19"/>
      <c r="AM1284" s="19"/>
      <c r="AN1284" s="19"/>
      <c r="AO1284" s="19"/>
      <c r="AP1284" s="19"/>
      <c r="AQ1284" s="19"/>
      <c r="AR1284" s="19"/>
      <c r="AS1284" s="19"/>
      <c r="AT1284" s="19"/>
      <c r="AU1284" s="19"/>
      <c r="AV1284" s="19"/>
      <c r="AW1284" s="19"/>
      <c r="AX1284" s="19"/>
      <c r="AY1284" s="19"/>
      <c r="AZ1284" s="19"/>
      <c r="BA1284" s="19"/>
      <c r="BB1284" s="19"/>
      <c r="BC1284" s="19"/>
      <c r="BD1284" s="19"/>
      <c r="BE1284" s="19"/>
      <c r="BF1284" s="19"/>
      <c r="BG1284" s="19"/>
      <c r="BH1284" s="19"/>
      <c r="BI1284" s="19"/>
      <c r="BJ1284" s="19"/>
      <c r="BK1284" s="19"/>
      <c r="BL1284" s="19"/>
      <c r="BM1284" s="19"/>
      <c r="BN1284" s="19"/>
      <c r="BO1284" s="19"/>
      <c r="BP1284" s="19"/>
      <c r="BQ1284" s="19"/>
      <c r="BR1284" s="19"/>
      <c r="BS1284" s="19"/>
      <c r="BT1284" s="19"/>
      <c r="BU1284" s="19"/>
    </row>
    <row r="1285" spans="1:73" x14ac:dyDescent="0.35">
      <c r="A1285" s="19" t="s">
        <v>270</v>
      </c>
      <c r="B1285" s="26" t="s">
        <v>441</v>
      </c>
      <c r="C1285" s="144" t="str">
        <f>IF(VLOOKUP(D1285,Table16[[#All],[Player]:[2024 Card Info]],7,FALSE)&lt;&gt;"",VLOOKUP(D1285,Table16[[#All],[Player]:[2024 Card Info]],7,FALSE),"")</f>
        <v>0-0</v>
      </c>
      <c r="D1285" s="19" t="s">
        <v>2425</v>
      </c>
      <c r="E1285" s="27">
        <v>36829</v>
      </c>
      <c r="F1285" s="28" t="s">
        <v>200</v>
      </c>
      <c r="G1285" s="28" t="s">
        <v>88</v>
      </c>
      <c r="H1285" s="26" t="s">
        <v>250</v>
      </c>
      <c r="I1285" s="26" t="s">
        <v>484</v>
      </c>
    </row>
    <row r="1286" spans="1:73" x14ac:dyDescent="0.35">
      <c r="A1286" s="19" t="s">
        <v>1395</v>
      </c>
      <c r="B1286" s="26" t="s">
        <v>500</v>
      </c>
      <c r="C1286" s="144" t="str">
        <f>IF(VLOOKUP(D1286,Table16[[#All],[Player]:[2024 Card Info]],7,FALSE)&lt;&gt;"",VLOOKUP(D1286,Table16[[#All],[Player]:[2024 Card Info]],7,FALSE),"")</f>
        <v>0/0-3</v>
      </c>
      <c r="D1286" s="19" t="s">
        <v>2424</v>
      </c>
      <c r="E1286" s="27">
        <v>36954</v>
      </c>
      <c r="F1286" s="28" t="s">
        <v>160</v>
      </c>
      <c r="G1286" s="28" t="s">
        <v>313</v>
      </c>
      <c r="H1286" s="26" t="s">
        <v>273</v>
      </c>
      <c r="I1286" s="26" t="s">
        <v>264</v>
      </c>
    </row>
    <row r="1287" spans="1:73" x14ac:dyDescent="0.35">
      <c r="A1287" s="18"/>
      <c r="B1287" s="18"/>
      <c r="C1287" s="143"/>
      <c r="D1287" t="s">
        <v>2426</v>
      </c>
      <c r="E1287" s="35">
        <v>35698</v>
      </c>
      <c r="F1287" s="36" t="s">
        <v>130</v>
      </c>
      <c r="G1287" s="51" t="s">
        <v>1132</v>
      </c>
      <c r="H1287" t="s">
        <v>169</v>
      </c>
      <c r="I1287" t="s">
        <v>4284</v>
      </c>
      <c r="J1287" s="18"/>
      <c r="K1287" s="18"/>
      <c r="L1287" s="18"/>
      <c r="M1287" s="19" t="s">
        <v>186</v>
      </c>
      <c r="N1287" s="19" t="s">
        <v>220</v>
      </c>
      <c r="O1287" s="19" t="s">
        <v>116</v>
      </c>
      <c r="P1287" s="37" t="str">
        <f>IF(ISERROR(VLOOKUP(TRIM(D1287),#REF!,8,FALSE())),"",VLOOKUP(TRIM(D1287),#REF!,8,FALSE()))</f>
        <v/>
      </c>
      <c r="Q1287" s="25"/>
      <c r="R1287" s="25"/>
      <c r="S1287" s="25"/>
      <c r="T1287" s="25"/>
      <c r="U1287" s="25"/>
      <c r="V1287" s="25"/>
      <c r="W1287" s="25"/>
      <c r="X1287" s="25"/>
      <c r="Y1287" s="25"/>
      <c r="Z1287" s="25"/>
      <c r="AA1287" s="25"/>
      <c r="AB1287" s="25"/>
      <c r="AC1287" s="25"/>
      <c r="AD1287" s="25"/>
      <c r="AE1287" s="25"/>
      <c r="AF1287" s="25"/>
      <c r="AG1287" s="25"/>
      <c r="AH1287" s="25"/>
      <c r="AI1287" s="25"/>
      <c r="AJ1287" s="25"/>
      <c r="AK1287" s="25"/>
      <c r="AL1287" s="25"/>
      <c r="AM1287" s="25"/>
      <c r="AN1287" s="25"/>
      <c r="AO1287" s="25"/>
      <c r="AP1287" s="25"/>
      <c r="AQ1287" s="25"/>
      <c r="AR1287" s="25"/>
      <c r="AS1287" s="25"/>
      <c r="AT1287" s="25"/>
      <c r="AU1287" s="25"/>
      <c r="AV1287" s="25"/>
      <c r="AW1287" s="25"/>
      <c r="AX1287" s="25"/>
      <c r="AY1287" s="25"/>
      <c r="AZ1287" s="25"/>
      <c r="BA1287" s="25"/>
      <c r="BB1287" s="25"/>
      <c r="BC1287" s="25"/>
      <c r="BD1287" s="25"/>
      <c r="BE1287" s="25"/>
      <c r="BF1287" s="25"/>
      <c r="BG1287" s="25"/>
      <c r="BH1287" s="25"/>
      <c r="BI1287" s="25"/>
      <c r="BJ1287" s="25"/>
      <c r="BK1287" s="25"/>
      <c r="BL1287" s="25"/>
      <c r="BM1287" s="25"/>
      <c r="BN1287" s="25"/>
      <c r="BO1287" s="25"/>
      <c r="BP1287" s="25"/>
      <c r="BQ1287" s="25"/>
      <c r="BR1287" s="25"/>
      <c r="BS1287" s="25"/>
      <c r="BT1287" s="25"/>
      <c r="BU1287" s="25"/>
    </row>
    <row r="1288" spans="1:73" x14ac:dyDescent="0.35">
      <c r="A1288" s="18"/>
      <c r="B1288" s="18"/>
      <c r="C1288" s="143"/>
      <c r="D1288" s="19"/>
      <c r="E1288" s="20"/>
      <c r="F1288" s="19"/>
      <c r="G1288" s="19"/>
      <c r="H1288" t="s">
        <v>4284</v>
      </c>
      <c r="I1288" t="s">
        <v>4284</v>
      </c>
      <c r="J1288" s="18"/>
      <c r="K1288" s="18"/>
      <c r="L1288" s="18"/>
      <c r="M1288" s="19"/>
      <c r="N1288" s="19"/>
      <c r="O1288" s="19"/>
      <c r="P1288" s="19"/>
      <c r="Q1288" s="19"/>
      <c r="R1288" s="19"/>
      <c r="S1288" s="19"/>
      <c r="T1288" s="19"/>
      <c r="U1288" s="19"/>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c r="AT1288" s="19"/>
      <c r="AU1288" s="19"/>
      <c r="AV1288" s="19"/>
      <c r="AW1288" s="19"/>
      <c r="AX1288" s="19"/>
      <c r="AY1288" s="19"/>
      <c r="AZ1288" s="19"/>
      <c r="BA1288" s="19"/>
      <c r="BB1288" s="19"/>
      <c r="BC1288" s="19"/>
      <c r="BD1288" s="19"/>
      <c r="BE1288" s="19"/>
      <c r="BF1288" s="19"/>
      <c r="BG1288" s="19"/>
      <c r="BH1288" s="19"/>
      <c r="BI1288" s="19"/>
      <c r="BJ1288" s="19"/>
      <c r="BK1288" s="19"/>
      <c r="BL1288" s="19"/>
      <c r="BM1288" s="19"/>
      <c r="BN1288" s="19"/>
      <c r="BO1288" s="19"/>
      <c r="BP1288" s="19"/>
      <c r="BQ1288" s="19"/>
      <c r="BR1288" s="19"/>
      <c r="BS1288" s="19"/>
      <c r="BT1288" s="19"/>
      <c r="BU1288" s="19"/>
    </row>
    <row r="1289" spans="1:73" x14ac:dyDescent="0.35">
      <c r="A1289" s="18" t="s">
        <v>504</v>
      </c>
      <c r="B1289" s="18" t="s">
        <v>452</v>
      </c>
      <c r="C1289" s="143" t="str">
        <f>IF(VLOOKUP(D1289,Table16[[#All],[Player]:[2024 Card Info]],7,FALSE)&lt;&gt;"",VLOOKUP(D1289,Table16[[#All],[Player]:[2024 Card Info]],7,FALSE),"")</f>
        <v>55-12-7*</v>
      </c>
      <c r="D1289" s="19" t="s">
        <v>2432</v>
      </c>
      <c r="E1289" s="20">
        <v>35221</v>
      </c>
      <c r="F1289" s="19" t="s">
        <v>425</v>
      </c>
      <c r="G1289" s="19" t="s">
        <v>425</v>
      </c>
      <c r="H1289" s="26" t="s">
        <v>311</v>
      </c>
      <c r="I1289" s="26" t="s">
        <v>3450</v>
      </c>
      <c r="J1289" s="18"/>
      <c r="K1289" s="18"/>
      <c r="L1289" s="18"/>
      <c r="M1289" s="19" t="s">
        <v>2433</v>
      </c>
      <c r="N1289" s="19" t="s">
        <v>656</v>
      </c>
      <c r="O1289" s="19" t="s">
        <v>452</v>
      </c>
      <c r="P1289" s="19" t="s">
        <v>2434</v>
      </c>
      <c r="Q1289" s="19" t="s">
        <v>656</v>
      </c>
      <c r="R1289" s="19" t="s">
        <v>268</v>
      </c>
      <c r="S1289" s="19" t="s">
        <v>2433</v>
      </c>
      <c r="T1289" s="19" t="s">
        <v>480</v>
      </c>
      <c r="U1289" s="19" t="s">
        <v>268</v>
      </c>
      <c r="V1289" s="19" t="s">
        <v>1168</v>
      </c>
      <c r="W1289" s="19">
        <v>0</v>
      </c>
      <c r="X1289" s="19">
        <v>0</v>
      </c>
      <c r="Y1289" s="19">
        <v>0</v>
      </c>
      <c r="Z1289" s="19"/>
      <c r="AA1289" s="19"/>
      <c r="AB1289" s="19"/>
      <c r="AC1289" s="19">
        <v>0</v>
      </c>
      <c r="AD1289" s="19">
        <v>0</v>
      </c>
      <c r="AE1289" s="19">
        <v>0</v>
      </c>
      <c r="AF1289" s="19">
        <v>0</v>
      </c>
      <c r="AG1289" s="19">
        <v>0</v>
      </c>
      <c r="AH1289" s="19">
        <v>0</v>
      </c>
      <c r="AI1289" s="19">
        <v>0</v>
      </c>
      <c r="AJ1289" s="19">
        <v>0</v>
      </c>
      <c r="AK1289" s="19">
        <v>0</v>
      </c>
      <c r="AL1289" s="19">
        <v>0</v>
      </c>
      <c r="AM1289" s="19">
        <v>0</v>
      </c>
      <c r="AN1289" s="19">
        <v>0</v>
      </c>
      <c r="AO1289" s="19">
        <v>0</v>
      </c>
      <c r="AP1289" s="19">
        <v>0</v>
      </c>
      <c r="AQ1289" s="19">
        <v>0</v>
      </c>
      <c r="AR1289" s="19">
        <v>0</v>
      </c>
      <c r="AS1289" s="19">
        <v>0</v>
      </c>
      <c r="AT1289" s="19">
        <v>0</v>
      </c>
      <c r="AU1289" s="19"/>
      <c r="AV1289" s="19"/>
      <c r="AW1289" s="19"/>
      <c r="AX1289" s="19"/>
      <c r="AY1289" s="19"/>
      <c r="AZ1289" s="19"/>
      <c r="BA1289" s="19"/>
      <c r="BB1289" s="19"/>
      <c r="BC1289" s="19"/>
      <c r="BD1289" s="19"/>
      <c r="BE1289" s="19"/>
      <c r="BF1289" s="19"/>
      <c r="BG1289" s="19"/>
      <c r="BH1289" s="19"/>
      <c r="BI1289" s="19"/>
      <c r="BJ1289" s="19"/>
      <c r="BK1289" s="19"/>
      <c r="BL1289" s="19"/>
      <c r="BM1289" s="19"/>
      <c r="BN1289" s="19"/>
      <c r="BO1289" s="19"/>
      <c r="BP1289" s="19"/>
      <c r="BQ1289" s="19"/>
      <c r="BR1289" s="19"/>
      <c r="BS1289" s="19"/>
      <c r="BT1289" s="19"/>
      <c r="BU1289" s="19"/>
    </row>
    <row r="1290" spans="1:73" x14ac:dyDescent="0.35">
      <c r="A1290" s="18" t="s">
        <v>648</v>
      </c>
      <c r="B1290" s="18" t="s">
        <v>3520</v>
      </c>
      <c r="C1290" s="143" t="str">
        <f>IF(VLOOKUP(D1290,Table16[[#All],[Player]:[2024 Card Info]],7,FALSE)&lt;&gt;"",VLOOKUP(D1290,Table16[[#All],[Player]:[2024 Card Info]],7,FALSE),"")</f>
        <v>46-12-3*</v>
      </c>
      <c r="D1290" s="19" t="s">
        <v>2427</v>
      </c>
      <c r="E1290" s="20">
        <v>35327</v>
      </c>
      <c r="F1290" s="19" t="s">
        <v>114</v>
      </c>
      <c r="G1290" s="19" t="s">
        <v>884</v>
      </c>
      <c r="H1290" s="26" t="s">
        <v>307</v>
      </c>
      <c r="I1290" s="26" t="s">
        <v>3453</v>
      </c>
      <c r="J1290" s="18" t="s">
        <v>276</v>
      </c>
      <c r="K1290" s="18" t="s">
        <v>190</v>
      </c>
      <c r="L1290" s="18" t="s">
        <v>2428</v>
      </c>
      <c r="M1290" s="19" t="s">
        <v>1537</v>
      </c>
      <c r="N1290" s="19" t="s">
        <v>480</v>
      </c>
      <c r="O1290" s="19" t="s">
        <v>165</v>
      </c>
      <c r="P1290" s="19" t="s">
        <v>1616</v>
      </c>
      <c r="Q1290" s="19" t="s">
        <v>480</v>
      </c>
      <c r="R1290" s="19" t="s">
        <v>165</v>
      </c>
      <c r="S1290" s="19" t="s">
        <v>306</v>
      </c>
      <c r="T1290" s="19" t="s">
        <v>480</v>
      </c>
      <c r="U1290" s="19" t="s">
        <v>165</v>
      </c>
      <c r="V1290" s="19" t="s">
        <v>671</v>
      </c>
      <c r="W1290" s="19">
        <v>0</v>
      </c>
      <c r="X1290" s="19">
        <v>0</v>
      </c>
      <c r="Y1290" s="19">
        <v>0</v>
      </c>
      <c r="Z1290" s="19"/>
      <c r="AA1290" s="19"/>
      <c r="AB1290" s="19"/>
      <c r="AC1290" s="19">
        <v>0</v>
      </c>
      <c r="AD1290" s="19">
        <v>0</v>
      </c>
      <c r="AE1290" s="19">
        <v>0</v>
      </c>
      <c r="AF1290" s="19">
        <v>0</v>
      </c>
      <c r="AG1290" s="19">
        <v>0</v>
      </c>
      <c r="AH1290" s="19">
        <v>0</v>
      </c>
      <c r="AI1290" s="19">
        <v>0</v>
      </c>
      <c r="AJ1290" s="19">
        <v>0</v>
      </c>
      <c r="AK1290" s="19">
        <v>0</v>
      </c>
      <c r="AL1290" s="19">
        <v>0</v>
      </c>
      <c r="AM1290" s="19">
        <v>0</v>
      </c>
      <c r="AN1290" s="19">
        <v>0</v>
      </c>
      <c r="AO1290" s="19">
        <v>0</v>
      </c>
      <c r="AP1290" s="19">
        <v>0</v>
      </c>
      <c r="AQ1290" s="19">
        <v>0</v>
      </c>
      <c r="AR1290" s="19">
        <v>0</v>
      </c>
      <c r="AS1290" s="19">
        <v>0</v>
      </c>
      <c r="AT1290" s="19">
        <v>0</v>
      </c>
      <c r="AU1290" s="19"/>
      <c r="AV1290" s="19"/>
      <c r="AW1290" s="19"/>
      <c r="AX1290" s="19"/>
      <c r="AY1290" s="19"/>
      <c r="AZ1290" s="19"/>
      <c r="BA1290" s="19"/>
      <c r="BB1290" s="19"/>
      <c r="BC1290" s="19"/>
      <c r="BD1290" s="19"/>
      <c r="BE1290" s="19"/>
      <c r="BF1290" s="19"/>
      <c r="BG1290" s="19"/>
      <c r="BH1290" s="19"/>
      <c r="BI1290" s="19"/>
      <c r="BJ1290" s="19"/>
      <c r="BK1290" s="19"/>
      <c r="BL1290" s="19"/>
      <c r="BM1290" s="19"/>
      <c r="BN1290" s="19"/>
      <c r="BO1290" s="19"/>
      <c r="BP1290" s="19"/>
      <c r="BQ1290" s="19"/>
      <c r="BR1290" s="19"/>
      <c r="BS1290" s="19"/>
      <c r="BT1290" s="19"/>
      <c r="BU1290" s="19"/>
    </row>
    <row r="1291" spans="1:73" ht="12.75" customHeight="1" x14ac:dyDescent="0.35">
      <c r="A1291" s="34" t="s">
        <v>292</v>
      </c>
      <c r="B1291" s="34" t="s">
        <v>339</v>
      </c>
      <c r="C1291" s="143" t="str">
        <f>IF(VLOOKUP(D1291,Table16[[#All],[Player]:[2024 Card Info]],7,FALSE)&lt;&gt;"",VLOOKUP(D1291,Table16[[#All],[Player]:[2024 Card Info]],7,FALSE),"")</f>
        <v>04-2</v>
      </c>
      <c r="D1291" s="22" t="s">
        <v>2429</v>
      </c>
      <c r="E1291" s="23">
        <v>36315</v>
      </c>
      <c r="F1291" s="24" t="s">
        <v>566</v>
      </c>
      <c r="G1291" s="22" t="s">
        <v>287</v>
      </c>
      <c r="H1291" s="26" t="s">
        <v>304</v>
      </c>
      <c r="I1291" s="26" t="s">
        <v>651</v>
      </c>
      <c r="J1291" s="34" t="s">
        <v>307</v>
      </c>
      <c r="K1291" s="34" t="s">
        <v>341</v>
      </c>
      <c r="L1291" s="34" t="s">
        <v>310</v>
      </c>
      <c r="M1291" s="25"/>
      <c r="N1291" s="25"/>
      <c r="O1291" s="25"/>
      <c r="P1291" s="25"/>
      <c r="Q1291" s="25"/>
      <c r="R1291" s="25"/>
      <c r="S1291" s="25"/>
      <c r="T1291" s="25"/>
      <c r="U1291" s="25"/>
      <c r="V1291" s="25"/>
      <c r="W1291" s="25"/>
      <c r="X1291" s="25"/>
      <c r="Y1291" s="25"/>
      <c r="Z1291" s="25"/>
      <c r="AA1291" s="25"/>
      <c r="AB1291" s="25"/>
      <c r="AC1291" s="25"/>
      <c r="AD1291" s="25"/>
      <c r="AE1291" s="25"/>
      <c r="AF1291" s="25"/>
      <c r="AG1291" s="25"/>
      <c r="AH1291" s="25"/>
      <c r="AI1291" s="25"/>
      <c r="AJ1291" s="25"/>
      <c r="AK1291" s="25"/>
      <c r="AL1291" s="25"/>
      <c r="AM1291" s="25"/>
      <c r="AN1291" s="25"/>
      <c r="AO1291" s="25"/>
      <c r="AP1291" s="25"/>
      <c r="AQ1291" s="25"/>
      <c r="AR1291" s="25"/>
      <c r="AS1291" s="25"/>
      <c r="AT1291" s="25"/>
      <c r="AU1291" s="25"/>
      <c r="AV1291" s="25"/>
      <c r="AW1291" s="25"/>
      <c r="AX1291" s="25"/>
      <c r="AY1291" s="25"/>
      <c r="AZ1291" s="25"/>
      <c r="BA1291" s="25"/>
      <c r="BB1291" s="25"/>
      <c r="BC1291" s="25"/>
      <c r="BD1291" s="25"/>
      <c r="BE1291" s="25"/>
      <c r="BF1291" s="25"/>
      <c r="BG1291" s="25"/>
      <c r="BH1291" s="25"/>
      <c r="BI1291" s="25"/>
      <c r="BJ1291" s="25"/>
      <c r="BK1291" s="25"/>
      <c r="BL1291" s="25"/>
      <c r="BM1291" s="25"/>
      <c r="BN1291" s="25"/>
      <c r="BO1291" s="25"/>
      <c r="BP1291" s="25"/>
      <c r="BQ1291" s="25"/>
      <c r="BR1291" s="25"/>
      <c r="BS1291" s="25"/>
      <c r="BT1291" s="25"/>
      <c r="BU1291" s="25"/>
    </row>
    <row r="1292" spans="1:73" x14ac:dyDescent="0.35">
      <c r="A1292" s="18" t="s">
        <v>304</v>
      </c>
      <c r="B1292" s="18" t="s">
        <v>271</v>
      </c>
      <c r="C1292" s="143" t="str">
        <f>IF(VLOOKUP(D1292,Table16[[#All],[Player]:[2024 Card Info]],7,FALSE)&lt;&gt;"",VLOOKUP(D1292,Table16[[#All],[Player]:[2024 Card Info]],7,FALSE),"")</f>
        <v>00-4</v>
      </c>
      <c r="D1292" s="26" t="s">
        <v>2135</v>
      </c>
      <c r="E1292" s="27">
        <v>36042</v>
      </c>
      <c r="F1292" s="26" t="s">
        <v>359</v>
      </c>
      <c r="G1292" s="26" t="s">
        <v>5366</v>
      </c>
      <c r="H1292" s="26" t="s">
        <v>276</v>
      </c>
      <c r="I1292" s="26" t="s">
        <v>4284</v>
      </c>
      <c r="J1292" s="18" t="s">
        <v>169</v>
      </c>
      <c r="K1292" s="18"/>
      <c r="L1292" s="18"/>
      <c r="M1292" s="26" t="s">
        <v>1823</v>
      </c>
      <c r="N1292" s="27"/>
      <c r="O1292" s="27"/>
      <c r="P1292" s="27"/>
      <c r="Q1292" s="27"/>
      <c r="R1292" s="29"/>
      <c r="S1292" s="25"/>
      <c r="T1292" s="25"/>
      <c r="U1292" s="25"/>
      <c r="V1292" s="25"/>
      <c r="W1292" s="25"/>
      <c r="X1292" s="25"/>
      <c r="Y1292" s="25"/>
      <c r="Z1292" s="25"/>
      <c r="AA1292" s="25"/>
      <c r="AB1292" s="25"/>
      <c r="AC1292" s="25"/>
      <c r="AD1292" s="25"/>
      <c r="AE1292" s="25"/>
      <c r="AF1292" s="25"/>
      <c r="AG1292" s="25"/>
      <c r="AH1292" s="25"/>
      <c r="AI1292" s="25"/>
      <c r="AJ1292" s="25"/>
      <c r="AK1292" s="25"/>
      <c r="AL1292" s="25"/>
      <c r="AM1292" s="25"/>
      <c r="AN1292" s="25"/>
      <c r="AO1292" s="25"/>
      <c r="AP1292" s="25"/>
      <c r="AQ1292" s="25"/>
      <c r="AR1292" s="25"/>
      <c r="AS1292" s="25"/>
      <c r="AT1292" s="25"/>
    </row>
    <row r="1293" spans="1:73" ht="12.75" customHeight="1" x14ac:dyDescent="0.35">
      <c r="A1293" s="31" t="s">
        <v>304</v>
      </c>
      <c r="B1293" s="32" t="s">
        <v>500</v>
      </c>
      <c r="C1293" s="144" t="str">
        <f>IF(VLOOKUP(D1293,Table16[[#All],[Player]:[2024 Card Info]],7,FALSE)&lt;&gt;"",VLOOKUP(D1293,Table16[[#All],[Player]:[2024 Card Info]],7,FALSE),"")</f>
        <v>00-0</v>
      </c>
      <c r="D1293" s="19" t="s">
        <v>673</v>
      </c>
      <c r="E1293" s="27">
        <v>36465</v>
      </c>
      <c r="F1293" s="28" t="s">
        <v>279</v>
      </c>
      <c r="G1293" s="28" t="s">
        <v>230</v>
      </c>
      <c r="H1293" s="26" t="s">
        <v>304</v>
      </c>
      <c r="I1293" s="26" t="s">
        <v>310</v>
      </c>
      <c r="J1293" s="33"/>
      <c r="K1293" s="33"/>
      <c r="L1293" s="33"/>
      <c r="M1293" s="25"/>
      <c r="N1293" s="25"/>
      <c r="O1293" s="25"/>
      <c r="P1293" s="25"/>
      <c r="Q1293" s="25"/>
      <c r="R1293" s="25"/>
      <c r="S1293" s="25"/>
      <c r="T1293" s="25"/>
      <c r="U1293" s="25"/>
      <c r="V1293" s="25"/>
      <c r="W1293" s="25"/>
      <c r="X1293" s="25"/>
      <c r="Y1293" s="25"/>
      <c r="Z1293" s="25"/>
      <c r="AA1293" s="25"/>
      <c r="AB1293" s="25"/>
      <c r="AC1293" s="25"/>
      <c r="AD1293" s="25"/>
      <c r="AE1293" s="25"/>
      <c r="AF1293" s="25"/>
      <c r="AG1293" s="25"/>
      <c r="AH1293" s="25"/>
      <c r="AI1293" s="25"/>
      <c r="AJ1293" s="25"/>
      <c r="AK1293" s="25"/>
      <c r="AL1293" s="25"/>
      <c r="AM1293" s="25"/>
      <c r="AN1293" s="25"/>
      <c r="AO1293" s="25"/>
      <c r="AP1293" s="25"/>
      <c r="AQ1293" s="25"/>
      <c r="AR1293" s="25"/>
      <c r="AS1293" s="25"/>
      <c r="AT1293" s="25"/>
    </row>
    <row r="1294" spans="1:73" x14ac:dyDescent="0.35">
      <c r="A1294" s="18"/>
      <c r="B1294" s="18"/>
      <c r="C1294" s="143"/>
      <c r="D1294" s="19"/>
      <c r="E1294" s="20"/>
      <c r="F1294" s="19"/>
      <c r="G1294" s="19"/>
      <c r="H1294" t="s">
        <v>4284</v>
      </c>
      <c r="I1294" t="s">
        <v>4284</v>
      </c>
      <c r="J1294" s="18"/>
      <c r="K1294" s="18"/>
      <c r="L1294" s="18"/>
      <c r="M1294" s="19"/>
      <c r="N1294" s="19"/>
      <c r="O1294" s="19"/>
      <c r="P1294" s="19"/>
      <c r="Q1294" s="19"/>
      <c r="R1294" s="19"/>
      <c r="S1294" s="19"/>
      <c r="T1294" s="19"/>
      <c r="U1294" s="19"/>
      <c r="V1294" s="19"/>
      <c r="W1294" s="19"/>
      <c r="X1294" s="19"/>
      <c r="Y1294" s="19"/>
      <c r="Z1294" s="19"/>
      <c r="AA1294" s="19"/>
      <c r="AB1294" s="19"/>
      <c r="AC1294" s="19"/>
      <c r="AD1294" s="19"/>
      <c r="AE1294" s="19"/>
      <c r="AF1294" s="19"/>
      <c r="AG1294" s="19"/>
      <c r="AH1294" s="19"/>
      <c r="AI1294" s="19"/>
      <c r="AJ1294" s="19"/>
      <c r="AK1294" s="19"/>
      <c r="AL1294" s="19"/>
      <c r="AM1294" s="19"/>
      <c r="AN1294" s="19"/>
      <c r="AO1294" s="19"/>
      <c r="AP1294" s="19"/>
      <c r="AQ1294" s="19"/>
      <c r="AR1294" s="19"/>
      <c r="AS1294" s="19"/>
      <c r="AT1294" s="19"/>
      <c r="AU1294" s="19"/>
      <c r="AV1294" s="19"/>
      <c r="AW1294" s="19"/>
      <c r="AX1294" s="19"/>
      <c r="AY1294" s="19"/>
      <c r="AZ1294" s="19"/>
      <c r="BA1294" s="19"/>
      <c r="BB1294" s="19"/>
      <c r="BC1294" s="19"/>
      <c r="BD1294" s="19"/>
      <c r="BE1294" s="19"/>
      <c r="BF1294" s="19"/>
      <c r="BG1294" s="19"/>
      <c r="BH1294" s="19"/>
      <c r="BI1294" s="19"/>
      <c r="BJ1294" s="19"/>
      <c r="BK1294" s="19"/>
      <c r="BL1294" s="19"/>
      <c r="BM1294" s="19"/>
      <c r="BN1294" s="19"/>
      <c r="BO1294" s="19"/>
      <c r="BP1294" s="19"/>
      <c r="BQ1294" s="19"/>
      <c r="BR1294" s="19"/>
      <c r="BS1294" s="19"/>
      <c r="BT1294" s="19"/>
      <c r="BU1294" s="19"/>
    </row>
    <row r="1295" spans="1:73" s="25" customFormat="1" ht="12.75" customHeight="1" x14ac:dyDescent="0.35">
      <c r="A1295" s="18" t="s">
        <v>323</v>
      </c>
      <c r="B1295" s="18" t="s">
        <v>500</v>
      </c>
      <c r="C1295" s="143" t="str">
        <f>IF(VLOOKUP(D1295,Table16[[#All],[Player]:[2024 Card Info]],7,FALSE)&lt;&gt;"",VLOOKUP(D1295,Table16[[#All],[Player]:[2024 Card Info]],7,FALSE),"")</f>
        <v>5</v>
      </c>
      <c r="D1295" s="22" t="s">
        <v>3086</v>
      </c>
      <c r="E1295" s="23">
        <v>36348</v>
      </c>
      <c r="F1295" s="24" t="s">
        <v>91</v>
      </c>
      <c r="G1295" s="22" t="s">
        <v>280</v>
      </c>
      <c r="H1295" s="26" t="s">
        <v>354</v>
      </c>
      <c r="I1295" s="26" t="s">
        <v>328</v>
      </c>
      <c r="J1295" s="18" t="s">
        <v>327</v>
      </c>
      <c r="K1295" s="18" t="s">
        <v>252</v>
      </c>
      <c r="L1295" s="18" t="s">
        <v>335</v>
      </c>
      <c r="AW1295"/>
      <c r="AX1295"/>
      <c r="AY1295"/>
      <c r="AZ1295"/>
      <c r="BA1295"/>
      <c r="BB1295"/>
      <c r="BC1295"/>
      <c r="BD1295"/>
      <c r="BE1295"/>
      <c r="BF1295"/>
      <c r="BG1295"/>
      <c r="BH1295"/>
      <c r="BI1295"/>
      <c r="BJ1295"/>
      <c r="BK1295"/>
      <c r="BL1295"/>
      <c r="BM1295"/>
      <c r="BN1295"/>
      <c r="BO1295"/>
      <c r="BP1295"/>
      <c r="BQ1295"/>
      <c r="BR1295"/>
      <c r="BS1295"/>
      <c r="BT1295"/>
      <c r="BU1295"/>
    </row>
    <row r="1296" spans="1:73" s="25" customFormat="1" ht="12.75" customHeight="1" x14ac:dyDescent="0.35">
      <c r="A1296" s="18" t="s">
        <v>331</v>
      </c>
      <c r="B1296" s="18" t="s">
        <v>325</v>
      </c>
      <c r="C1296" s="143" t="str">
        <f>IF(VLOOKUP(D1296,Table16[[#All],[Player]:[2024 Card Info]],7,FALSE)&lt;&gt;"",VLOOKUP(D1296,Table16[[#All],[Player]:[2024 Card Info]],7,FALSE),"")</f>
        <v>55</v>
      </c>
      <c r="D1296" s="19" t="s">
        <v>2436</v>
      </c>
      <c r="E1296" s="20">
        <v>35476</v>
      </c>
      <c r="F1296" s="19" t="s">
        <v>140</v>
      </c>
      <c r="G1296" s="19" t="s">
        <v>1037</v>
      </c>
      <c r="H1296" s="26" t="s">
        <v>331</v>
      </c>
      <c r="I1296" s="26" t="s">
        <v>297</v>
      </c>
      <c r="J1296" s="18" t="s">
        <v>331</v>
      </c>
      <c r="K1296" s="18" t="s">
        <v>326</v>
      </c>
      <c r="L1296" s="18" t="s">
        <v>334</v>
      </c>
      <c r="M1296" s="19" t="s">
        <v>335</v>
      </c>
      <c r="N1296" s="19" t="s">
        <v>331</v>
      </c>
      <c r="O1296" s="19" t="s">
        <v>235</v>
      </c>
      <c r="P1296" s="19" t="s">
        <v>333</v>
      </c>
      <c r="Q1296" s="19" t="s">
        <v>331</v>
      </c>
      <c r="R1296" s="19" t="s">
        <v>235</v>
      </c>
      <c r="S1296" s="19" t="s">
        <v>334</v>
      </c>
      <c r="T1296" s="19" t="s">
        <v>299</v>
      </c>
      <c r="U1296" s="19" t="s">
        <v>235</v>
      </c>
      <c r="V1296" s="19" t="s">
        <v>682</v>
      </c>
      <c r="W1296" s="19">
        <v>0</v>
      </c>
      <c r="X1296" s="19">
        <v>0</v>
      </c>
      <c r="Y1296" s="19">
        <v>0</v>
      </c>
      <c r="Z1296" s="19"/>
      <c r="AA1296" s="19"/>
      <c r="AB1296" s="19"/>
      <c r="AC1296" s="19">
        <v>0</v>
      </c>
      <c r="AD1296" s="19">
        <v>0</v>
      </c>
      <c r="AE1296" s="19">
        <v>0</v>
      </c>
      <c r="AF1296" s="19">
        <v>0</v>
      </c>
      <c r="AG1296" s="19">
        <v>0</v>
      </c>
      <c r="AH1296" s="19">
        <v>0</v>
      </c>
      <c r="AI1296" s="19">
        <v>0</v>
      </c>
      <c r="AJ1296" s="19">
        <v>0</v>
      </c>
      <c r="AK1296" s="19">
        <v>0</v>
      </c>
      <c r="AL1296" s="19">
        <v>0</v>
      </c>
      <c r="AM1296" s="19">
        <v>0</v>
      </c>
      <c r="AN1296" s="19">
        <v>0</v>
      </c>
      <c r="AO1296" s="19">
        <v>0</v>
      </c>
      <c r="AP1296" s="19">
        <v>0</v>
      </c>
      <c r="AQ1296" s="19">
        <v>0</v>
      </c>
      <c r="AR1296" s="19">
        <v>0</v>
      </c>
      <c r="AS1296" s="19">
        <v>0</v>
      </c>
      <c r="AT1296" s="19">
        <v>0</v>
      </c>
      <c r="AU1296" s="19"/>
      <c r="AV1296" s="19"/>
      <c r="AW1296" s="19"/>
      <c r="AX1296" s="19"/>
      <c r="AY1296" s="19"/>
      <c r="AZ1296" s="19"/>
      <c r="BA1296" s="19"/>
      <c r="BB1296" s="19"/>
      <c r="BC1296" s="19"/>
      <c r="BD1296" s="19"/>
      <c r="BE1296" s="19"/>
      <c r="BF1296" s="19"/>
      <c r="BG1296" s="19"/>
      <c r="BH1296" s="19"/>
      <c r="BI1296" s="19"/>
      <c r="BJ1296" s="19"/>
      <c r="BK1296" s="19"/>
      <c r="BL1296" s="19"/>
      <c r="BM1296" s="19"/>
      <c r="BN1296" s="19"/>
      <c r="BO1296" s="19"/>
      <c r="BP1296" s="19"/>
      <c r="BQ1296" s="19"/>
      <c r="BR1296" s="19"/>
      <c r="BS1296" s="19"/>
      <c r="BT1296" s="19"/>
      <c r="BU1296" s="19"/>
    </row>
    <row r="1297" spans="1:76" x14ac:dyDescent="0.35">
      <c r="A1297" t="s">
        <v>354</v>
      </c>
      <c r="B1297" t="s">
        <v>3525</v>
      </c>
      <c r="C1297" s="143" t="str">
        <f>IF(VLOOKUP(D1297,Table16[[#All],[Player]:[2024 Card Info]],7,FALSE)&lt;&gt;"",VLOOKUP(D1297,Table16[[#All],[Player]:[2024 Card Info]],7,FALSE),"")</f>
        <v>4</v>
      </c>
      <c r="D1297" t="s">
        <v>3841</v>
      </c>
      <c r="E1297" s="40">
        <v>36783</v>
      </c>
      <c r="F1297" t="s">
        <v>4085</v>
      </c>
      <c r="G1297" s="19" t="s">
        <v>5138</v>
      </c>
      <c r="H1297" t="str">
        <f>IF(ISBLANK(VLOOKUP(TRIM(D1297),ALL_SOMIFA!$A$1:$V$2737,8,FALSE)),"",IF(ISERROR(VLOOKUP(TRIM(D1297),ALL_SOMIFA!$A$1:$V$2737,8,FALSE))," ",VLOOKUP(TRIM(D1297),ALL_SOMIFA!$A$1:$V$2737,8,FALSE)))</f>
        <v/>
      </c>
      <c r="I1297" t="str">
        <f>IF(ISBLANK(VLOOKUP(TRIM(D1297),ALL_SOMIFA!$A$1:$V$2737,9,FALSE)),"",IF(ISERROR(VLOOKUP(TRIM(D1297),ALL_SOMIFA!$A$1:$V$2737,9,FALSE))," ",VLOOKUP(TRIM(D1297),ALL_SOMIFA!$A$1:$V$2737,9,FALSE)))</f>
        <v/>
      </c>
      <c r="J1297" t="str">
        <f>IF(ISBLANK(VLOOKUP(TRIM(D1297),ALL_SOMIFA!$A$1:$V$2737,10,FALSE)),"",IF(ISERROR(VLOOKUP(TRIM(D1297),ALL_SOMIFA!$A$1:$V$2737,10,FALSE))," ",VLOOKUP(TRIM(D1297),ALL_SOMIFA!$A$1:$V$2737,10,FALSE)))</f>
        <v/>
      </c>
      <c r="K1297" t="str">
        <f>IF(ISBLANK(VLOOKUP(TRIM(D1297),ALL_SOMIFA!$A$1:$V$2737,11,FALSE)),"",IF(ISERROR(VLOOKUP(TRIM(D1297),ALL_SOMIFA!$A$1:$V$2737,11,FALSE))," ",VLOOKUP(TRIM(D1297),ALL_SOMIFA!$A$1:$V$2737,11,FALSE)))</f>
        <v/>
      </c>
      <c r="L1297" t="str">
        <f>IF(ISBLANK(VLOOKUP(TRIM(D1297),ALL_SOMIFA!$A$1:$V$2737,12,FALSE)),"",IF(ISERROR(VLOOKUP(TRIM(D1297),ALL_SOMIFA!$A$1:$V$2737,12,FALSE))," ",VLOOKUP(TRIM(D1297),ALL_SOMIFA!$A$1:$V$2737,12,FALSE)))</f>
        <v/>
      </c>
      <c r="M1297" t="str">
        <f>IF(ISBLANK(VLOOKUP(TRIM(D1297),ALL_SOMIFA!$A$1:$V$2737,13,FALSE)),"",IF(ISERROR(VLOOKUP(TRIM(D1297),ALL_SOMIFA!$A$1:$V$2737,13,FALSE))," ",VLOOKUP(TRIM(D1297),ALL_SOMIFA!$A$1:$V$2737,13,FALSE)))</f>
        <v/>
      </c>
      <c r="N1297" t="str">
        <f>IF(ISBLANK(VLOOKUP(TRIM(D1297),ALL_SOMIFA!$A$1:$V$2737,14,FALSE)),"",IF(ISERROR(VLOOKUP(TRIM(D1297),ALL_SOMIFA!$A$1:$V$2737,14,FALSE))," ",VLOOKUP(TRIM(D1297),ALL_SOMIFA!$A$1:$V$2737,14,FALSE)))</f>
        <v/>
      </c>
      <c r="O1297" t="str">
        <f>IF(ISBLANK(VLOOKUP(TRIM(D1297),ALL_SOMIFA!$A$1:$V$2737,15,FALSE)),"",IF(ISERROR(VLOOKUP(TRIM(D1297),ALL_SOMIFA!$A$1:$V$2737,15,FALSE))," ",VLOOKUP(TRIM(D1297),ALL_SOMIFA!$A$1:$V$2737,15,FALSE)))</f>
        <v/>
      </c>
      <c r="P1297" t="str">
        <f>IF(ISBLANK(VLOOKUP(TRIM(D1297),ALL_SOMIFA!$A$1:$V$2737,16,FALSE)),"",IF(ISERROR(VLOOKUP(TRIM(D1297),ALL_SOMIFA!$A$1:$V$2737,16,FALSE))," ",VLOOKUP(TRIM(D1297),ALL_SOMIFA!$A$1:$V$2737,16,FALSE)))</f>
        <v/>
      </c>
      <c r="Q1297" t="str">
        <f>IF(ISBLANK(VLOOKUP(TRIM(D1297),ALL_SOMIFA!$A$1:$V$2737,17,FALSE)),"",IF(ISERROR(VLOOKUP(TRIM(D1297),ALL_SOMIFA!$A$1:$V$2737,17,FALSE))," ",VLOOKUP(TRIM(D1297),ALL_SOMIFA!$A$1:$V$2737,17,FALSE)))</f>
        <v/>
      </c>
      <c r="R1297" t="str">
        <f>IF(ISBLANK(VLOOKUP(TRIM(D1297),ALL_SOMIFA!$A$1:$V$2737,18,FALSE)),"",IF(ISERROR(VLOOKUP(TRIM(D1297),ALL_SOMIFA!$A$1:$V$2737,18,FALSE))," ",VLOOKUP(TRIM(D1297),ALL_SOMIFA!$A$1:$V$2737,18,FALSE)))</f>
        <v/>
      </c>
      <c r="S1297" t="str">
        <f>IF(ISBLANK(VLOOKUP(TRIM(D1297),ALL_SOMIFA!$A$1:$V$2737,19,FALSE)),"",IF(ISERROR(VLOOKUP(TRIM(D1297),ALL_SOMIFA!$A$1:$V$2737,19,FALSE))," ",VLOOKUP(TRIM(D1297),ALL_SOMIFA!$A$1:$V$2737,19,FALSE)))</f>
        <v/>
      </c>
      <c r="T1297" t="str">
        <f>IF(ISBLANK(VLOOKUP(TRIM(D1297),ALL_SOMIFA!$A$1:$V$2737,20,FALSE)),"",IF(ISERROR(VLOOKUP(TRIM(D1297),ALL_SOMIFA!$A$1:$V$2737,20,FALSE))," ",VLOOKUP(TRIM(D1297),ALL_SOMIFA!$A$1:$V$2737,20,FALSE)))</f>
        <v/>
      </c>
      <c r="U1297" t="str">
        <f>IF(ISBLANK(VLOOKUP(TRIM(D1297),ALL_SOMIFA!$A$1:$V$2737,21,FALSE)),"",IF(ISERROR(VLOOKUP(TRIM(D1297),ALL_SOMIFA!$A$1:$V$2737,21,FALSE))," ",VLOOKUP(TRIM(D1297),ALL_SOMIFA!$A$1:$V$2737,21,FALSE)))</f>
        <v/>
      </c>
      <c r="V1297" t="str">
        <f>IF(ISBLANK(VLOOKUP(TRIM(D1297),ALL_SOMIFA!$A$1:$V$2737,22,FALSE)),"",IF(ISERROR(VLOOKUP(TRIM(D1297),ALL_SOMIFA!$A$1:$V$2737,22,FALSE))," ",VLOOKUP(TRIM(D1297),ALL_SOMIFA!$A$1:$V$2737,22,FALSE)))</f>
        <v/>
      </c>
    </row>
    <row r="1298" spans="1:76" s="25" customFormat="1" ht="12.75" customHeight="1" x14ac:dyDescent="0.35">
      <c r="A1298" s="18" t="s">
        <v>327</v>
      </c>
      <c r="B1298" s="18" t="s">
        <v>1124</v>
      </c>
      <c r="C1298" s="143" t="str">
        <f>IF(VLOOKUP(D1298,Table16[[#All],[Player]:[2024 Card Info]],7,FALSE)&lt;&gt;"",VLOOKUP(D1298,Table16[[#All],[Player]:[2024 Card Info]],7,FALSE),"")</f>
        <v>04</v>
      </c>
      <c r="D1298" s="22" t="s">
        <v>2445</v>
      </c>
      <c r="E1298" s="23">
        <v>35739</v>
      </c>
      <c r="F1298" s="22" t="s">
        <v>359</v>
      </c>
      <c r="G1298" s="22" t="s">
        <v>295</v>
      </c>
      <c r="H1298" s="26" t="s">
        <v>345</v>
      </c>
      <c r="I1298" s="26" t="s">
        <v>328</v>
      </c>
      <c r="J1298" s="18" t="s">
        <v>327</v>
      </c>
      <c r="K1298" s="18" t="s">
        <v>94</v>
      </c>
      <c r="L1298" s="18" t="s">
        <v>335</v>
      </c>
    </row>
    <row r="1299" spans="1:76" x14ac:dyDescent="0.35">
      <c r="A1299" s="18" t="s">
        <v>3537</v>
      </c>
      <c r="B1299" s="18" t="s">
        <v>916</v>
      </c>
      <c r="C1299" s="143" t="str">
        <f>IF(VLOOKUP(D1299,Table16[[#All],[Player]:[2024 Card Info]],7,FALSE)&lt;&gt;"",VLOOKUP(D1299,Table16[[#All],[Player]:[2024 Card Info]],7,FALSE),"")</f>
        <v>4/00-0</v>
      </c>
      <c r="D1299" s="19" t="s">
        <v>2437</v>
      </c>
      <c r="E1299" s="20">
        <v>36002</v>
      </c>
      <c r="F1299" s="26" t="s">
        <v>394</v>
      </c>
      <c r="G1299" s="30" t="s">
        <v>1872</v>
      </c>
      <c r="H1299" s="26" t="s">
        <v>4400</v>
      </c>
      <c r="I1299" s="26" t="s">
        <v>3490</v>
      </c>
      <c r="J1299" s="18" t="s">
        <v>2438</v>
      </c>
      <c r="K1299" s="18" t="s">
        <v>78</v>
      </c>
      <c r="L1299" s="18" t="s">
        <v>2439</v>
      </c>
      <c r="M1299" s="19" t="s">
        <v>1406</v>
      </c>
      <c r="N1299" s="19" t="s">
        <v>304</v>
      </c>
      <c r="O1299" s="19" t="s">
        <v>78</v>
      </c>
      <c r="P1299" s="30" t="s">
        <v>777</v>
      </c>
      <c r="Q1299" s="19"/>
      <c r="R1299" s="19"/>
      <c r="S1299" s="30"/>
      <c r="T1299" s="19"/>
      <c r="U1299" s="19"/>
      <c r="V1299" s="30"/>
      <c r="W1299" s="19"/>
      <c r="X1299" s="19"/>
      <c r="Y1299" s="30"/>
      <c r="Z1299" s="19"/>
      <c r="AA1299" s="19"/>
      <c r="AB1299" s="19"/>
      <c r="AC1299" s="19"/>
      <c r="AD1299" s="19"/>
      <c r="AE1299" s="19"/>
      <c r="AF1299" s="19"/>
      <c r="AG1299" s="19"/>
      <c r="AH1299" s="19"/>
      <c r="AI1299" s="19"/>
      <c r="AJ1299" s="19"/>
      <c r="AK1299" s="19"/>
      <c r="AL1299" s="19"/>
      <c r="AM1299" s="19"/>
      <c r="AN1299" s="19"/>
      <c r="AO1299" s="19"/>
      <c r="AP1299" s="19"/>
      <c r="AQ1299" s="19"/>
      <c r="AR1299" s="19"/>
      <c r="AS1299" s="19"/>
      <c r="AT1299" s="19"/>
      <c r="AU1299" s="19"/>
      <c r="AV1299" s="19"/>
      <c r="AW1299" s="19"/>
      <c r="AX1299" s="19"/>
      <c r="AY1299" s="19"/>
      <c r="AZ1299" s="19"/>
      <c r="BA1299" s="19"/>
      <c r="BB1299" s="19"/>
      <c r="BC1299" s="19"/>
      <c r="BD1299" s="19"/>
      <c r="BE1299" s="19"/>
      <c r="BF1299" s="19"/>
      <c r="BG1299" s="19"/>
      <c r="BH1299" s="19"/>
      <c r="BI1299" s="19"/>
      <c r="BJ1299" s="19"/>
      <c r="BK1299" s="19"/>
      <c r="BL1299" s="19"/>
      <c r="BM1299" s="19"/>
      <c r="BN1299" s="19"/>
      <c r="BO1299" s="19"/>
      <c r="BP1299" s="19"/>
      <c r="BQ1299" s="19"/>
      <c r="BR1299" s="19"/>
      <c r="BS1299" s="19"/>
      <c r="BT1299" s="19"/>
      <c r="BU1299" s="19"/>
    </row>
    <row r="1300" spans="1:76" s="25" customFormat="1" ht="12.75" customHeight="1" x14ac:dyDescent="0.35">
      <c r="A1300" s="18" t="s">
        <v>327</v>
      </c>
      <c r="B1300" s="18" t="s">
        <v>452</v>
      </c>
      <c r="C1300" s="143" t="str">
        <f>IF(VLOOKUP(D1300,Table16[[#All],[Player]:[2024 Card Info]],7,FALSE)&lt;&gt;"",VLOOKUP(D1300,Table16[[#All],[Player]:[2024 Card Info]],7,FALSE),"")</f>
        <v>04</v>
      </c>
      <c r="D1300" s="22" t="s">
        <v>2443</v>
      </c>
      <c r="E1300" s="23">
        <v>36566</v>
      </c>
      <c r="F1300" s="24" t="s">
        <v>84</v>
      </c>
      <c r="G1300" s="22" t="s">
        <v>84</v>
      </c>
      <c r="H1300" s="26" t="s">
        <v>354</v>
      </c>
      <c r="I1300" s="26" t="s">
        <v>154</v>
      </c>
      <c r="J1300" s="18" t="s">
        <v>323</v>
      </c>
      <c r="K1300" s="18" t="s">
        <v>268</v>
      </c>
      <c r="L1300" s="18" t="s">
        <v>154</v>
      </c>
    </row>
    <row r="1301" spans="1:76" ht="12.75" customHeight="1" x14ac:dyDescent="0.35">
      <c r="A1301" s="18" t="s">
        <v>354</v>
      </c>
      <c r="B1301" s="18" t="s">
        <v>441</v>
      </c>
      <c r="C1301" s="143" t="str">
        <f>IF(VLOOKUP(D1301,Table16[[#All],[Player]:[2024 Card Info]],7,FALSE)&lt;&gt;"",VLOOKUP(D1301,Table16[[#All],[Player]:[2024 Card Info]],7,FALSE),"")</f>
        <v>0</v>
      </c>
      <c r="D1301" s="22" t="s">
        <v>2444</v>
      </c>
      <c r="E1301" s="23">
        <v>36132</v>
      </c>
      <c r="F1301" s="24" t="s">
        <v>84</v>
      </c>
      <c r="G1301" s="22" t="s">
        <v>171</v>
      </c>
      <c r="H1301" s="26" t="s">
        <v>345</v>
      </c>
      <c r="I1301" s="26" t="s">
        <v>328</v>
      </c>
      <c r="J1301" s="18" t="s">
        <v>327</v>
      </c>
      <c r="K1301" s="18" t="s">
        <v>274</v>
      </c>
      <c r="L1301" s="18" t="s">
        <v>328</v>
      </c>
      <c r="M1301" s="25"/>
      <c r="N1301" s="25"/>
      <c r="O1301" s="25"/>
      <c r="P1301" s="25"/>
      <c r="Q1301" s="25"/>
      <c r="R1301" s="25"/>
      <c r="S1301" s="25"/>
      <c r="T1301" s="25"/>
      <c r="U1301" s="25"/>
      <c r="V1301" s="25"/>
      <c r="W1301" s="25"/>
      <c r="X1301" s="25"/>
      <c r="Y1301" s="25"/>
      <c r="Z1301" s="25"/>
      <c r="AA1301" s="25"/>
      <c r="AB1301" s="25"/>
      <c r="AC1301" s="25"/>
      <c r="AD1301" s="25"/>
      <c r="AE1301" s="25"/>
      <c r="AF1301" s="25"/>
      <c r="AG1301" s="25"/>
      <c r="AH1301" s="25"/>
      <c r="AI1301" s="25"/>
      <c r="AJ1301" s="25"/>
      <c r="AK1301" s="25"/>
      <c r="AL1301" s="25"/>
      <c r="AM1301" s="25"/>
      <c r="AN1301" s="25"/>
      <c r="AO1301" s="25"/>
      <c r="AP1301" s="25"/>
      <c r="AQ1301" s="25"/>
      <c r="AR1301" s="25"/>
      <c r="AS1301" s="25"/>
      <c r="AT1301" s="25"/>
      <c r="AU1301" s="25"/>
      <c r="AV1301" s="25"/>
      <c r="AW1301" s="25"/>
      <c r="AX1301" s="25"/>
      <c r="AY1301" s="25"/>
      <c r="AZ1301" s="25"/>
      <c r="BA1301" s="25"/>
      <c r="BB1301" s="25"/>
      <c r="BC1301" s="25"/>
      <c r="BD1301" s="25"/>
      <c r="BE1301" s="25"/>
      <c r="BF1301" s="25"/>
      <c r="BG1301" s="25"/>
      <c r="BH1301" s="25"/>
      <c r="BI1301" s="25"/>
      <c r="BJ1301" s="25"/>
      <c r="BK1301" s="25"/>
      <c r="BL1301" s="25"/>
      <c r="BM1301" s="25"/>
      <c r="BN1301" s="25"/>
      <c r="BO1301" s="25"/>
      <c r="BP1301" s="25"/>
      <c r="BQ1301" s="25"/>
      <c r="BR1301" s="25"/>
      <c r="BS1301" s="25"/>
      <c r="BT1301" s="25"/>
      <c r="BU1301" s="25"/>
    </row>
    <row r="1302" spans="1:76" ht="12.75" customHeight="1" x14ac:dyDescent="0.35">
      <c r="A1302" s="18" t="s">
        <v>169</v>
      </c>
      <c r="B1302" s="18"/>
      <c r="C1302" s="143"/>
      <c r="D1302" s="22" t="s">
        <v>2440</v>
      </c>
      <c r="E1302" s="23">
        <v>36762</v>
      </c>
      <c r="F1302" s="24" t="s">
        <v>295</v>
      </c>
      <c r="G1302" s="22" t="s">
        <v>91</v>
      </c>
      <c r="H1302" t="s">
        <v>345</v>
      </c>
      <c r="I1302" t="s">
        <v>149</v>
      </c>
      <c r="J1302" s="18" t="s">
        <v>327</v>
      </c>
      <c r="K1302" s="18" t="s">
        <v>229</v>
      </c>
      <c r="L1302" s="18" t="s">
        <v>328</v>
      </c>
      <c r="M1302" s="25"/>
      <c r="N1302" s="25"/>
      <c r="O1302" s="25"/>
      <c r="P1302" s="25"/>
      <c r="Q1302" s="25"/>
      <c r="R1302" s="25"/>
      <c r="S1302" s="25"/>
      <c r="T1302" s="25"/>
      <c r="U1302" s="25"/>
      <c r="V1302" s="25"/>
      <c r="W1302" s="25"/>
      <c r="X1302" s="25"/>
      <c r="Y1302" s="25"/>
      <c r="Z1302" s="25"/>
      <c r="AA1302" s="25"/>
      <c r="AB1302" s="25"/>
      <c r="AC1302" s="25"/>
      <c r="AD1302" s="25"/>
      <c r="AE1302" s="25"/>
      <c r="AF1302" s="25"/>
      <c r="AG1302" s="25"/>
      <c r="AH1302" s="25"/>
      <c r="AI1302" s="25"/>
      <c r="AJ1302" s="25"/>
      <c r="AK1302" s="25"/>
      <c r="AL1302" s="25"/>
      <c r="AM1302" s="25"/>
      <c r="AN1302" s="25"/>
      <c r="AO1302" s="25"/>
      <c r="AP1302" s="25"/>
      <c r="AQ1302" s="25"/>
      <c r="AR1302" s="25"/>
      <c r="AS1302" s="25"/>
      <c r="AT1302" s="25"/>
      <c r="AU1302" s="25"/>
      <c r="AV1302" s="25"/>
      <c r="AW1302" s="25"/>
      <c r="AX1302" s="25"/>
      <c r="AY1302" s="25"/>
      <c r="AZ1302" s="25"/>
      <c r="BA1302" s="25"/>
      <c r="BB1302" s="25"/>
      <c r="BC1302" s="25"/>
      <c r="BD1302" s="25"/>
      <c r="BE1302" s="25"/>
      <c r="BF1302" s="25"/>
      <c r="BG1302" s="25"/>
      <c r="BH1302" s="25"/>
      <c r="BI1302" s="25"/>
      <c r="BJ1302" s="25"/>
      <c r="BK1302" s="25"/>
      <c r="BL1302" s="25"/>
      <c r="BM1302" s="25"/>
      <c r="BN1302" s="25"/>
      <c r="BO1302" s="25"/>
      <c r="BP1302" s="25"/>
      <c r="BQ1302" s="25"/>
      <c r="BR1302" s="25"/>
      <c r="BS1302" s="25"/>
      <c r="BT1302" s="25"/>
      <c r="BU1302" s="25"/>
    </row>
    <row r="1303" spans="1:76" s="25" customFormat="1" ht="12.75" customHeight="1" x14ac:dyDescent="0.35">
      <c r="A1303" s="18" t="s">
        <v>169</v>
      </c>
      <c r="B1303" s="18"/>
      <c r="C1303" s="143"/>
      <c r="D1303" s="22" t="s">
        <v>2442</v>
      </c>
      <c r="E1303" s="23">
        <v>36055</v>
      </c>
      <c r="F1303" s="24" t="s">
        <v>137</v>
      </c>
      <c r="G1303" s="22" t="s">
        <v>83</v>
      </c>
      <c r="H1303" t="s">
        <v>4401</v>
      </c>
      <c r="I1303" t="s">
        <v>154</v>
      </c>
      <c r="J1303" s="18" t="s">
        <v>327</v>
      </c>
      <c r="K1303" s="18" t="s">
        <v>326</v>
      </c>
      <c r="L1303" s="18" t="s">
        <v>328</v>
      </c>
    </row>
    <row r="1304" spans="1:76" s="25" customFormat="1" x14ac:dyDescent="0.35">
      <c r="A1304" s="18"/>
      <c r="B1304" s="18"/>
      <c r="C1304" s="143"/>
      <c r="D1304" s="19"/>
      <c r="E1304" s="20"/>
      <c r="F1304" s="19"/>
      <c r="G1304" s="19"/>
      <c r="H1304" t="s">
        <v>4284</v>
      </c>
      <c r="I1304" t="s">
        <v>4284</v>
      </c>
      <c r="J1304" s="18"/>
      <c r="K1304" s="18"/>
      <c r="L1304" s="18"/>
      <c r="M1304" s="19"/>
      <c r="N1304" s="19"/>
      <c r="O1304" s="19"/>
      <c r="P1304" s="19"/>
      <c r="Q1304" s="19"/>
      <c r="R1304" s="19"/>
      <c r="S1304" s="19"/>
      <c r="T1304" s="19"/>
      <c r="U1304" s="19"/>
      <c r="V1304" s="19"/>
      <c r="W1304" s="19"/>
      <c r="X1304" s="19"/>
      <c r="Y1304" s="19"/>
      <c r="Z1304" s="19"/>
      <c r="AA1304" s="19"/>
      <c r="AB1304" s="19"/>
      <c r="AC1304" s="19"/>
      <c r="AD1304" s="19"/>
      <c r="AE1304" s="19"/>
      <c r="AF1304" s="19"/>
      <c r="AG1304" s="19"/>
      <c r="AH1304" s="19"/>
      <c r="AI1304" s="19"/>
      <c r="AJ1304" s="19"/>
      <c r="AK1304" s="19"/>
      <c r="AL1304" s="19"/>
      <c r="AM1304" s="19"/>
      <c r="AN1304" s="19"/>
      <c r="AO1304" s="19"/>
      <c r="AP1304" s="19"/>
      <c r="AQ1304" s="19"/>
      <c r="AR1304" s="19"/>
      <c r="AS1304" s="19"/>
      <c r="AT1304" s="19"/>
      <c r="AU1304" s="19"/>
      <c r="AV1304" s="19"/>
      <c r="AW1304" s="19"/>
      <c r="AX1304" s="19"/>
      <c r="AY1304" s="19"/>
      <c r="AZ1304" s="19"/>
      <c r="BA1304" s="19"/>
      <c r="BB1304" s="19"/>
      <c r="BC1304" s="19"/>
      <c r="BD1304" s="19"/>
      <c r="BE1304" s="19"/>
      <c r="BF1304" s="19"/>
      <c r="BG1304" s="19"/>
      <c r="BH1304" s="19"/>
      <c r="BI1304" s="19"/>
      <c r="BJ1304" s="19"/>
      <c r="BK1304" s="19"/>
      <c r="BL1304" s="19"/>
      <c r="BM1304" s="19"/>
      <c r="BN1304" s="19"/>
      <c r="BO1304" s="19"/>
      <c r="BP1304" s="19"/>
      <c r="BQ1304" s="19"/>
      <c r="BR1304" s="19"/>
      <c r="BS1304" s="19"/>
      <c r="BT1304" s="19"/>
      <c r="BU1304" s="19"/>
    </row>
    <row r="1305" spans="1:76" x14ac:dyDescent="0.35">
      <c r="A1305" s="19"/>
      <c r="B1305" s="18"/>
      <c r="C1305" s="144"/>
      <c r="D1305" s="19" t="s">
        <v>2450</v>
      </c>
      <c r="E1305" s="27">
        <v>34908</v>
      </c>
      <c r="F1305" s="28" t="s">
        <v>114</v>
      </c>
      <c r="G1305" s="28" t="s">
        <v>138</v>
      </c>
      <c r="H1305" t="s">
        <v>365</v>
      </c>
      <c r="I1305"/>
      <c r="BV1305" s="25"/>
      <c r="BW1305" s="25"/>
      <c r="BX1305" s="25"/>
    </row>
    <row r="1306" spans="1:76" s="25" customFormat="1" x14ac:dyDescent="0.35">
      <c r="A1306" s="18" t="s">
        <v>3547</v>
      </c>
      <c r="B1306" s="18" t="s">
        <v>3531</v>
      </c>
      <c r="C1306" s="143" t="str">
        <f>IF(VLOOKUP(D1306,Table16[[#All],[Player]:[2024 Card Info]],7,FALSE)&lt;&gt;"",VLOOKUP(D1306,Table16[[#All],[Player]:[2024 Card Info]],7,FALSE),"")</f>
        <v/>
      </c>
      <c r="D1306" s="26" t="s">
        <v>2448</v>
      </c>
      <c r="E1306" s="27">
        <v>35835</v>
      </c>
      <c r="F1306" s="26" t="s">
        <v>457</v>
      </c>
      <c r="G1306" s="26" t="s">
        <v>241</v>
      </c>
      <c r="H1306" s="26" t="s">
        <v>2267</v>
      </c>
      <c r="I1306" s="26"/>
      <c r="J1306" s="18" t="s">
        <v>2267</v>
      </c>
      <c r="K1306" s="18" t="s">
        <v>86</v>
      </c>
      <c r="L1306" s="18"/>
      <c r="M1306" s="26" t="s">
        <v>2449</v>
      </c>
      <c r="N1306" s="27"/>
      <c r="O1306" s="27"/>
      <c r="P1306" s="27"/>
      <c r="Q1306" s="27"/>
      <c r="R1306" s="29"/>
      <c r="BV1306"/>
      <c r="BW1306"/>
      <c r="BX1306"/>
    </row>
    <row r="1307" spans="1:76" x14ac:dyDescent="0.35">
      <c r="A1307" t="s">
        <v>366</v>
      </c>
      <c r="B1307" t="s">
        <v>3524</v>
      </c>
      <c r="C1307" s="144"/>
      <c r="D1307" t="s">
        <v>3912</v>
      </c>
      <c r="E1307" s="40">
        <v>37322</v>
      </c>
      <c r="F1307" t="s">
        <v>4044</v>
      </c>
      <c r="G1307" t="s">
        <v>5136</v>
      </c>
      <c r="H1307" t="str">
        <f>IF(ISBLANK(VLOOKUP(TRIM(D1307),ALL_SOMIFA!$A$1:$V$2737,8,FALSE)),"",IF(ISERROR(VLOOKUP(TRIM(D1307),ALL_SOMIFA!$A$1:$V$2737,8,FALSE))," ",VLOOKUP(TRIM(D1307),ALL_SOMIFA!$A$1:$V$2737,8,FALSE)))</f>
        <v/>
      </c>
      <c r="I1307" t="str">
        <f>IF(ISBLANK(VLOOKUP(TRIM(D1307),ALL_SOMIFA!$A$1:$V$2737,9,FALSE)),"",IF(ISERROR(VLOOKUP(TRIM(D1307),ALL_SOMIFA!$A$1:$V$2737,9,FALSE))," ",VLOOKUP(TRIM(D1307),ALL_SOMIFA!$A$1:$V$2737,9,FALSE)))</f>
        <v/>
      </c>
      <c r="J1307" t="str">
        <f>IF(ISBLANK(VLOOKUP(TRIM(D1307),ALL_SOMIFA!$A$1:$V$2737,10,FALSE)),"",IF(ISERROR(VLOOKUP(TRIM(D1307),ALL_SOMIFA!$A$1:$V$2737,10,FALSE))," ",VLOOKUP(TRIM(D1307),ALL_SOMIFA!$A$1:$V$2737,10,FALSE)))</f>
        <v/>
      </c>
      <c r="K1307" t="str">
        <f>IF(ISBLANK(VLOOKUP(TRIM(D1307),ALL_SOMIFA!$A$1:$V$2737,11,FALSE)),"",IF(ISERROR(VLOOKUP(TRIM(D1307),ALL_SOMIFA!$A$1:$V$2737,11,FALSE))," ",VLOOKUP(TRIM(D1307),ALL_SOMIFA!$A$1:$V$2737,11,FALSE)))</f>
        <v/>
      </c>
      <c r="L1307" t="str">
        <f>IF(ISBLANK(VLOOKUP(TRIM(D1307),ALL_SOMIFA!$A$1:$V$2737,12,FALSE)),"",IF(ISERROR(VLOOKUP(TRIM(D1307),ALL_SOMIFA!$A$1:$V$2737,12,FALSE))," ",VLOOKUP(TRIM(D1307),ALL_SOMIFA!$A$1:$V$2737,12,FALSE)))</f>
        <v/>
      </c>
      <c r="M1307" t="str">
        <f>IF(ISBLANK(VLOOKUP(TRIM(D1307),ALL_SOMIFA!$A$1:$V$2737,13,FALSE)),"",IF(ISERROR(VLOOKUP(TRIM(D1307),ALL_SOMIFA!$A$1:$V$2737,13,FALSE))," ",VLOOKUP(TRIM(D1307),ALL_SOMIFA!$A$1:$V$2737,13,FALSE)))</f>
        <v/>
      </c>
      <c r="N1307" t="str">
        <f>IF(ISBLANK(VLOOKUP(TRIM(D1307),ALL_SOMIFA!$A$1:$V$2737,14,FALSE)),"",IF(ISERROR(VLOOKUP(TRIM(D1307),ALL_SOMIFA!$A$1:$V$2737,14,FALSE))," ",VLOOKUP(TRIM(D1307),ALL_SOMIFA!$A$1:$V$2737,14,FALSE)))</f>
        <v/>
      </c>
      <c r="O1307" t="str">
        <f>IF(ISBLANK(VLOOKUP(TRIM(D1307),ALL_SOMIFA!$A$1:$V$2737,15,FALSE)),"",IF(ISERROR(VLOOKUP(TRIM(D1307),ALL_SOMIFA!$A$1:$V$2737,15,FALSE))," ",VLOOKUP(TRIM(D1307),ALL_SOMIFA!$A$1:$V$2737,15,FALSE)))</f>
        <v/>
      </c>
      <c r="P1307" t="str">
        <f>IF(ISBLANK(VLOOKUP(TRIM(D1307),ALL_SOMIFA!$A$1:$V$2737,16,FALSE)),"",IF(ISERROR(VLOOKUP(TRIM(D1307),ALL_SOMIFA!$A$1:$V$2737,16,FALSE))," ",VLOOKUP(TRIM(D1307),ALL_SOMIFA!$A$1:$V$2737,16,FALSE)))</f>
        <v/>
      </c>
      <c r="Q1307" t="str">
        <f>IF(ISBLANK(VLOOKUP(TRIM(D1307),ALL_SOMIFA!$A$1:$V$2737,17,FALSE)),"",IF(ISERROR(VLOOKUP(TRIM(D1307),ALL_SOMIFA!$A$1:$V$2737,17,FALSE))," ",VLOOKUP(TRIM(D1307),ALL_SOMIFA!$A$1:$V$2737,17,FALSE)))</f>
        <v/>
      </c>
      <c r="R1307" t="str">
        <f>IF(ISBLANK(VLOOKUP(TRIM(D1307),ALL_SOMIFA!$A$1:$V$2737,18,FALSE)),"",IF(ISERROR(VLOOKUP(TRIM(D1307),ALL_SOMIFA!$A$1:$V$2737,18,FALSE))," ",VLOOKUP(TRIM(D1307),ALL_SOMIFA!$A$1:$V$2737,18,FALSE)))</f>
        <v/>
      </c>
      <c r="S1307" t="str">
        <f>IF(ISBLANK(VLOOKUP(TRIM(D1307),ALL_SOMIFA!$A$1:$V$2737,19,FALSE)),"",IF(ISERROR(VLOOKUP(TRIM(D1307),ALL_SOMIFA!$A$1:$V$2737,19,FALSE))," ",VLOOKUP(TRIM(D1307),ALL_SOMIFA!$A$1:$V$2737,19,FALSE)))</f>
        <v/>
      </c>
      <c r="T1307" t="str">
        <f>IF(ISBLANK(VLOOKUP(TRIM(D1307),ALL_SOMIFA!$A$1:$V$2737,20,FALSE)),"",IF(ISERROR(VLOOKUP(TRIM(D1307),ALL_SOMIFA!$A$1:$V$2737,20,FALSE))," ",VLOOKUP(TRIM(D1307),ALL_SOMIFA!$A$1:$V$2737,20,FALSE)))</f>
        <v/>
      </c>
      <c r="U1307" t="str">
        <f>IF(ISBLANK(VLOOKUP(TRIM(D1307),ALL_SOMIFA!$A$1:$V$2737,21,FALSE)),"",IF(ISERROR(VLOOKUP(TRIM(D1307),ALL_SOMIFA!$A$1:$V$2737,21,FALSE))," ",VLOOKUP(TRIM(D1307),ALL_SOMIFA!$A$1:$V$2737,21,FALSE)))</f>
        <v/>
      </c>
      <c r="V1307" t="str">
        <f>IF(ISBLANK(VLOOKUP(TRIM(D1307),ALL_SOMIFA!$A$1:$V$2737,22,FALSE)),"",IF(ISERROR(VLOOKUP(TRIM(D1307),ALL_SOMIFA!$A$1:$V$2737,22,FALSE))," ",VLOOKUP(TRIM(D1307),ALL_SOMIFA!$A$1:$V$2737,22,FALSE)))</f>
        <v/>
      </c>
    </row>
    <row r="1308" spans="1:76" x14ac:dyDescent="0.35">
      <c r="A1308" s="31" t="s">
        <v>802</v>
      </c>
      <c r="B1308" s="18" t="s">
        <v>109</v>
      </c>
      <c r="C1308" s="144" t="str">
        <f>IF(VLOOKUP(D1308,Table16[[#All],[Player]:[2024 Card Info]],7,FALSE)&lt;&gt;"",VLOOKUP(D1308,Table16[[#All],[Player]:[2024 Card Info]],7,FALSE),"")</f>
        <v/>
      </c>
      <c r="D1308" s="19" t="s">
        <v>2451</v>
      </c>
      <c r="E1308" s="27">
        <v>35599</v>
      </c>
      <c r="F1308" s="26" t="s">
        <v>498</v>
      </c>
      <c r="G1308" s="30" t="s">
        <v>230</v>
      </c>
      <c r="H1308" s="26" t="s">
        <v>362</v>
      </c>
      <c r="I1308" s="26"/>
      <c r="J1308" s="33"/>
      <c r="K1308" s="33"/>
      <c r="L1308" s="33"/>
    </row>
    <row r="1309" spans="1:76" x14ac:dyDescent="0.35">
      <c r="A1309" s="18" t="str">
        <f>IF(ISERROR(VLOOKUP(TRIM($D1309),#REF!,2,FALSE())),"",VLOOKUP(TRIM($D1309),#REF!,2,FALSE()))</f>
        <v/>
      </c>
      <c r="B1309" s="18" t="str">
        <f>IF(ISERROR(VLOOKUP(TRIM($D1309),#REF!,3,FALSE())),"",VLOOKUP(TRIM($D1309),#REF!,3,FALSE()))</f>
        <v/>
      </c>
      <c r="C1309" s="143"/>
      <c r="D1309" s="19"/>
      <c r="E1309" s="39"/>
      <c r="F1309" s="19"/>
      <c r="G1309" s="19"/>
      <c r="H1309" s="26" t="s">
        <v>4284</v>
      </c>
      <c r="I1309" s="26" t="s">
        <v>4284</v>
      </c>
      <c r="J1309" s="18"/>
      <c r="K1309" s="18"/>
      <c r="L1309" s="18"/>
      <c r="M1309" s="19"/>
      <c r="N1309" s="19"/>
      <c r="O1309" s="19"/>
      <c r="P1309" s="19"/>
      <c r="Q1309" s="19"/>
      <c r="R1309" s="19"/>
      <c r="S1309" s="19"/>
      <c r="T1309" s="19"/>
      <c r="U1309" s="19"/>
      <c r="V1309" s="19"/>
      <c r="W1309" s="19"/>
      <c r="X1309" s="19"/>
      <c r="Y1309" s="19"/>
      <c r="Z1309" s="19"/>
      <c r="AA1309" s="19"/>
      <c r="AB1309" s="19"/>
      <c r="AC1309" s="19"/>
      <c r="AD1309" s="19"/>
      <c r="AE1309" s="19"/>
      <c r="AF1309" s="19"/>
      <c r="AG1309" s="19"/>
      <c r="AH1309" s="19"/>
      <c r="AI1309" s="19"/>
      <c r="AJ1309" s="19"/>
      <c r="AK1309" s="19"/>
      <c r="AL1309" s="19"/>
      <c r="AM1309" s="19"/>
      <c r="AN1309" s="19"/>
      <c r="AO1309" s="19"/>
      <c r="AP1309" s="19"/>
      <c r="AQ1309" s="19"/>
      <c r="AR1309" s="19"/>
      <c r="AS1309" s="19"/>
      <c r="AT1309" s="19"/>
      <c r="AU1309" s="19"/>
      <c r="AV1309" s="19"/>
      <c r="AW1309" s="19"/>
      <c r="AX1309" s="19"/>
      <c r="AY1309" s="19"/>
      <c r="AZ1309" s="19"/>
      <c r="BA1309" s="19"/>
      <c r="BB1309" s="19"/>
      <c r="BC1309" s="19"/>
      <c r="BD1309" s="19"/>
      <c r="BE1309" s="19"/>
      <c r="BF1309" s="19"/>
      <c r="BG1309" s="19"/>
      <c r="BH1309" s="19"/>
      <c r="BI1309" s="19"/>
      <c r="BJ1309" s="19"/>
      <c r="BK1309" s="19"/>
      <c r="BL1309" s="19"/>
      <c r="BM1309" s="19"/>
      <c r="BN1309" s="19"/>
      <c r="BO1309" s="19"/>
      <c r="BP1309" s="19"/>
      <c r="BQ1309" s="19"/>
      <c r="BR1309" s="19"/>
      <c r="BS1309" s="7"/>
      <c r="BT1309" s="7"/>
      <c r="BU1309" s="7"/>
    </row>
    <row r="1310" spans="1:76" ht="13.15" x14ac:dyDescent="0.4">
      <c r="A1310" s="18" t="str">
        <f>IF(ISERROR(VLOOKUP(TRIM($D1310),#REF!,2,FALSE())),"",VLOOKUP(TRIM($D1310),#REF!,2,FALSE()))</f>
        <v/>
      </c>
      <c r="B1310" s="18" t="str">
        <f>IF(ISERROR(VLOOKUP(TRIM($D1310),#REF!,3,FALSE())),"",VLOOKUP(TRIM($D1310),#REF!,3,FALSE()))</f>
        <v/>
      </c>
      <c r="C1310" s="140"/>
      <c r="E1310" s="10" t="s">
        <v>70</v>
      </c>
      <c r="F1310" s="11" t="s">
        <v>71</v>
      </c>
      <c r="G1310" s="11" t="s">
        <v>72</v>
      </c>
      <c r="H1310" s="94" t="s">
        <v>4284</v>
      </c>
      <c r="I1310" s="94" t="s">
        <v>73</v>
      </c>
      <c r="J1310" s="11"/>
      <c r="K1310" s="11"/>
      <c r="L1310" s="8"/>
      <c r="M1310" s="16" t="str">
        <f>IF(ISERROR(VLOOKUP(TRIM(B1310),#REF!,13,FALSE())),"",VLOOKUP(TRIM(B1310),#REF!,13,FALSE()))</f>
        <v/>
      </c>
      <c r="N1310" s="16" t="str">
        <f>IF(ISERROR(VLOOKUP(TRIM(B1310),#REF!,14,FALSE())),"",VLOOKUP(TRIM(B1310),#REF!,14,FALSE()))</f>
        <v/>
      </c>
      <c r="O1310" s="16" t="str">
        <f>IF(ISERROR(VLOOKUP(TRIM(B1310),#REF!,15,FALSE())),"",VLOOKUP(TRIM(B1310),#REF!,15,FALSE()))</f>
        <v/>
      </c>
      <c r="P1310" s="16" t="str">
        <f>IF(ISERROR(VLOOKUP(TRIM(B1310),#REF!,16,FALSE())),"",VLOOKUP(TRIM(B1310),#REF!,16,FALSE()))</f>
        <v/>
      </c>
      <c r="R1310" s="8"/>
      <c r="T1310" t="str">
        <f>IF(ISERROR(VLOOKUP(TRIM(B1310),#REF!,20,FALSE())),"",VLOOKUP(TRIM(B1310),#REF!,20,FALSE()))</f>
        <v/>
      </c>
      <c r="U1310" t="str">
        <f>IF(ISERROR(VLOOKUP(TRIM(B1310),#REF!,21,FALSE())),"",VLOOKUP(TRIM(B1310),#REF!,21,FALSE()))</f>
        <v/>
      </c>
      <c r="V1310" t="str">
        <f>IF(ISERROR(VLOOKUP(TRIM(B1310),#REF!,22,FALSE())),"",VLOOKUP(TRIM(B1310),#REF!,22,FALSE()))</f>
        <v/>
      </c>
      <c r="W1310" t="str">
        <f>IF(ISERROR(VLOOKUP(TRIM(B1310),#REF!,20,FALSE())),"",VLOOKUP(TRIM(B1310),#REF!,20,FALSE()))</f>
        <v/>
      </c>
      <c r="X1310" t="str">
        <f>IF(ISERROR(VLOOKUP(TRIM(B1310),#REF!,21,FALSE())),"",VLOOKUP(TRIM(B1310),#REF!,21,FALSE()))</f>
        <v/>
      </c>
      <c r="Y1310" t="str">
        <f>IF(ISERROR(VLOOKUP(TRIM(B1310),#REF!,22,FALSE())),"",VLOOKUP(TRIM(B1310),#REF!,22,FALSE()))</f>
        <v/>
      </c>
      <c r="Z1310" t="str">
        <f>IF(ISERROR(VLOOKUP(TRIM(B1310),#REF!,23,FALSE())),"",VLOOKUP(TRIM(B1310),#REF!,23,FALSE()))</f>
        <v/>
      </c>
      <c r="AA1310" t="str">
        <f>IF(ISERROR(VLOOKUP(TRIM(B1310),#REF!,24,FALSE())),"",VLOOKUP(TRIM(B1310),#REF!,24,FALSE()))</f>
        <v/>
      </c>
      <c r="AB1310" t="str">
        <f>IF(ISERROR(VLOOKUP(TRIM(B1310),#REF!,25,FALSE())),"",VLOOKUP(TRIM(B1310),#REF!,25,FALSE()))</f>
        <v/>
      </c>
      <c r="BC1310" s="8"/>
    </row>
    <row r="1311" spans="1:76" ht="17.649999999999999" x14ac:dyDescent="0.5">
      <c r="A1311" s="12" t="s">
        <v>2452</v>
      </c>
      <c r="C1311" s="141"/>
      <c r="E1311" s="13">
        <f>COUNTA(D1314:D1378)</f>
        <v>56</v>
      </c>
      <c r="F1311" s="14">
        <f>COUNTIF(A1313:A1378,"*HB*")-1</f>
        <v>2</v>
      </c>
      <c r="G1311" s="14">
        <f>COUNTIF(A1313:A1378,"*KOR*")+COUNTIF(A1313:A1378,"*LK*")</f>
        <v>2</v>
      </c>
      <c r="H1311" s="95"/>
      <c r="I1311" s="95">
        <f>COUNTIF(A1313:A1378,"*PR*")+COUNTIF(A1313:A1378,"*LP*")</f>
        <v>1</v>
      </c>
      <c r="J1311" s="14"/>
      <c r="K1311" s="14"/>
      <c r="L1311" s="8"/>
      <c r="M1311" s="16" t="str">
        <f>IF(ISERROR(VLOOKUP(TRIM(B1311),#REF!,13,FALSE())),"",VLOOKUP(TRIM(B1311),#REF!,13,FALSE()))</f>
        <v/>
      </c>
      <c r="N1311" s="16" t="str">
        <f>IF(ISERROR(VLOOKUP(TRIM(B1311),#REF!,14,FALSE())),"",VLOOKUP(TRIM(B1311),#REF!,14,FALSE()))</f>
        <v/>
      </c>
      <c r="O1311" s="16" t="str">
        <f>IF(ISERROR(VLOOKUP(TRIM(B1311),#REF!,15,FALSE())),"",VLOOKUP(TRIM(B1311),#REF!,15,FALSE()))</f>
        <v/>
      </c>
      <c r="P1311" s="16" t="str">
        <f>IF(ISERROR(VLOOKUP(TRIM(B1311),#REF!,16,FALSE())),"",VLOOKUP(TRIM(B1311),#REF!,16,FALSE()))</f>
        <v/>
      </c>
      <c r="Q1311" s="15"/>
      <c r="R1311" s="8"/>
      <c r="T1311" t="str">
        <f>IF(ISERROR(VLOOKUP(TRIM(B1311),#REF!,20,FALSE())),"",VLOOKUP(TRIM(B1311),#REF!,20,FALSE()))</f>
        <v/>
      </c>
      <c r="U1311" t="str">
        <f>IF(ISERROR(VLOOKUP(TRIM(B1311),#REF!,21,FALSE())),"",VLOOKUP(TRIM(B1311),#REF!,21,FALSE()))</f>
        <v/>
      </c>
      <c r="V1311" t="str">
        <f>IF(ISERROR(VLOOKUP(TRIM(B1311),#REF!,22,FALSE())),"",VLOOKUP(TRIM(B1311),#REF!,22,FALSE()))</f>
        <v/>
      </c>
      <c r="W1311" t="str">
        <f>IF(ISERROR(VLOOKUP(TRIM(B1311),#REF!,20,FALSE())),"",VLOOKUP(TRIM(B1311),#REF!,20,FALSE()))</f>
        <v/>
      </c>
      <c r="X1311" t="str">
        <f>IF(ISERROR(VLOOKUP(TRIM(B1311),#REF!,21,FALSE())),"",VLOOKUP(TRIM(B1311),#REF!,21,FALSE()))</f>
        <v/>
      </c>
      <c r="Y1311" t="str">
        <f>IF(ISERROR(VLOOKUP(TRIM(B1311),#REF!,22,FALSE())),"",VLOOKUP(TRIM(B1311),#REF!,22,FALSE()))</f>
        <v/>
      </c>
      <c r="Z1311" t="str">
        <f>IF(ISERROR(VLOOKUP(TRIM(B1311),#REF!,23,FALSE())),"",VLOOKUP(TRIM(B1311),#REF!,23,FALSE()))</f>
        <v/>
      </c>
      <c r="AA1311" t="str">
        <f>IF(ISERROR(VLOOKUP(TRIM(B1311),#REF!,24,FALSE())),"",VLOOKUP(TRIM(B1311),#REF!,24,FALSE()))</f>
        <v/>
      </c>
      <c r="AB1311" t="str">
        <f>IF(ISERROR(VLOOKUP(TRIM(B1311),#REF!,25,FALSE())),"",VLOOKUP(TRIM(B1311),#REF!,25,FALSE()))</f>
        <v/>
      </c>
      <c r="AL1311" s="15"/>
      <c r="AU1311" s="15"/>
      <c r="BC1311" s="8"/>
      <c r="BM1311" s="7"/>
      <c r="BN1311" s="7"/>
      <c r="BO1311" s="7"/>
      <c r="BP1311" s="7"/>
      <c r="BQ1311" s="7"/>
      <c r="BR1311" s="7"/>
      <c r="BS1311" s="7"/>
      <c r="BT1311" s="7"/>
      <c r="BU1311" s="7"/>
    </row>
    <row r="1312" spans="1:76" x14ac:dyDescent="0.35">
      <c r="A1312" s="16" t="s">
        <v>5292</v>
      </c>
      <c r="B1312" s="16"/>
      <c r="C1312" s="143"/>
      <c r="I1312" s="9" t="s">
        <v>4284</v>
      </c>
      <c r="J1312" s="16"/>
      <c r="K1312" s="16"/>
      <c r="L1312" s="16"/>
      <c r="M1312" s="26" t="str">
        <f>IF(ISERROR(VLOOKUP(TRIM(D1312),#REF!,8,FALSE())),"",VLOOKUP(TRIM(D1312),#REF!,8,FALSE()))</f>
        <v/>
      </c>
      <c r="P1312" s="16"/>
      <c r="Q1312" s="16" t="str">
        <f>IF(ISERROR(VLOOKUP(TRIM(D1312),#REF!,11,FALSE())),"",VLOOKUP(TRIM(D1312),#REF!,11,FALSE()))</f>
        <v/>
      </c>
      <c r="R1312" s="16" t="str">
        <f>IF(ISERROR(VLOOKUP(TRIM(D1312),#REF!,12,FALSE())),"",VLOOKUP(TRIM(D1312),#REF!,12,FALSE()))</f>
        <v/>
      </c>
      <c r="S1312" s="16" t="str">
        <f>IF(ISERROR(VLOOKUP(TRIM(D1312),#REF!,13,FALSE())),"",VLOOKUP(TRIM(D1312),#REF!,13,FALSE()))</f>
        <v/>
      </c>
      <c r="T1312" s="16" t="str">
        <f>IF(ISERROR(VLOOKUP(TRIM(D1312),#REF!,14,FALSE())),"",VLOOKUP(TRIM(D1312),#REF!,14,FALSE()))</f>
        <v/>
      </c>
      <c r="U1312" s="16" t="str">
        <f>IF(ISERROR(VLOOKUP(TRIM(D1312),#REF!,15,FALSE())),"",VLOOKUP(TRIM(D1312),#REF!,15,FALSE()))</f>
        <v/>
      </c>
      <c r="V1312" s="16" t="str">
        <f>IF(ISERROR(VLOOKUP(TRIM(D1312),#REF!,16,FALSE())),"",VLOOKUP(TRIM(D1312),#REF!,16,FALSE()))</f>
        <v/>
      </c>
      <c r="Z1312" t="str">
        <f>IF(ISERROR(VLOOKUP(TRIM(D1312),#REF!,20,FALSE())),"",VLOOKUP(TRIM(D1312),#REF!,20,FALSE()))</f>
        <v/>
      </c>
      <c r="AA1312" t="str">
        <f>IF(ISERROR(VLOOKUP(TRIM(D1312),#REF!,21,FALSE())),"",VLOOKUP(TRIM(D1312),#REF!,21,FALSE()))</f>
        <v/>
      </c>
      <c r="AB1312" t="str">
        <f>IF(ISERROR(VLOOKUP(TRIM(D1312),#REF!,22,FALSE())),"",VLOOKUP(TRIM(D1312),#REF!,22,FALSE()))</f>
        <v/>
      </c>
      <c r="AC1312" t="str">
        <f>IF(ISERROR(VLOOKUP(TRIM(D1312),#REF!,20,FALSE())),"",VLOOKUP(TRIM(D1312),#REF!,20,FALSE()))</f>
        <v/>
      </c>
      <c r="AD1312" t="str">
        <f>IF(ISERROR(VLOOKUP(TRIM(D1312),#REF!,21,FALSE())),"",VLOOKUP(TRIM(D1312),#REF!,21,FALSE()))</f>
        <v/>
      </c>
      <c r="AE1312" t="str">
        <f>IF(ISERROR(VLOOKUP(TRIM(D1312),#REF!,22,FALSE())),"",VLOOKUP(TRIM(D1312),#REF!,22,FALSE()))</f>
        <v/>
      </c>
      <c r="AF1312" t="str">
        <f>IF(ISERROR(VLOOKUP(TRIM(D1312),#REF!,23,FALSE())),"",VLOOKUP(TRIM(D1312),#REF!,23,FALSE()))</f>
        <v/>
      </c>
      <c r="AG1312" t="str">
        <f>IF(ISERROR(VLOOKUP(TRIM(D1312),#REF!,24,FALSE())),"",VLOOKUP(TRIM(D1312),#REF!,24,FALSE()))</f>
        <v/>
      </c>
      <c r="AH1312" t="str">
        <f>IF(ISERROR(VLOOKUP(TRIM(D1312),#REF!,25,FALSE())),"",VLOOKUP(TRIM(D1312),#REF!,25,FALSE()))</f>
        <v/>
      </c>
      <c r="BI1312" s="8"/>
    </row>
    <row r="1313" spans="1:73" s="25" customFormat="1" ht="13.15" x14ac:dyDescent="0.4">
      <c r="A1313" s="148" t="s">
        <v>5395</v>
      </c>
      <c r="B1313" s="19"/>
      <c r="C1313" s="143"/>
      <c r="D1313" s="19"/>
      <c r="E1313" s="39"/>
      <c r="F1313" s="19"/>
      <c r="G1313" s="19"/>
      <c r="H1313" s="26"/>
      <c r="I1313" s="26"/>
      <c r="J1313" s="42"/>
      <c r="K1313" s="19"/>
      <c r="L1313" s="19"/>
      <c r="M1313" s="19"/>
      <c r="N1313" s="19"/>
      <c r="O1313" s="19"/>
      <c r="P1313" s="19"/>
      <c r="Q1313" s="19"/>
      <c r="R1313" s="19"/>
      <c r="S1313" s="19"/>
      <c r="T1313" s="19"/>
      <c r="U1313" s="19"/>
      <c r="V1313" s="19"/>
      <c r="W1313" s="19"/>
      <c r="X1313" s="19"/>
      <c r="Y1313" s="19"/>
      <c r="Z1313" s="19"/>
      <c r="AA1313" s="19"/>
      <c r="AB1313" s="19"/>
      <c r="AC1313" s="19"/>
      <c r="AD1313" s="19"/>
      <c r="AE1313" s="19"/>
      <c r="AF1313" s="19"/>
      <c r="AG1313" s="19"/>
      <c r="AH1313" s="19"/>
      <c r="AI1313" s="19"/>
      <c r="AJ1313" s="19"/>
      <c r="AK1313" s="19"/>
      <c r="AL1313" s="19"/>
      <c r="AM1313" s="19"/>
      <c r="AN1313" s="19"/>
      <c r="AO1313" s="19"/>
      <c r="AP1313" s="19"/>
      <c r="AQ1313" s="19"/>
      <c r="AR1313" s="19"/>
      <c r="AS1313" s="19"/>
      <c r="AT1313" s="19"/>
      <c r="AU1313" s="19"/>
      <c r="AV1313" s="19"/>
      <c r="AW1313" s="19"/>
      <c r="AX1313" s="19"/>
      <c r="AY1313" s="19"/>
      <c r="AZ1313" s="19"/>
      <c r="BA1313" s="19"/>
      <c r="BB1313" s="19"/>
      <c r="BC1313" s="19"/>
      <c r="BD1313" s="19"/>
      <c r="BE1313" s="19"/>
      <c r="BF1313" s="19"/>
      <c r="BG1313" s="19"/>
      <c r="BH1313" s="19"/>
      <c r="BI1313" s="19"/>
      <c r="BJ1313" s="19"/>
      <c r="BK1313" s="19"/>
      <c r="BL1313" s="19"/>
      <c r="BM1313" s="19"/>
      <c r="BN1313" s="19"/>
      <c r="BO1313" s="19"/>
      <c r="BP1313" s="19"/>
      <c r="BQ1313" s="19"/>
      <c r="BR1313" s="19"/>
      <c r="BS1313"/>
      <c r="BT1313"/>
      <c r="BU1313"/>
    </row>
    <row r="1314" spans="1:73" x14ac:dyDescent="0.35">
      <c r="A1314" s="18" t="s">
        <v>77</v>
      </c>
      <c r="B1314" s="18" t="s">
        <v>3525</v>
      </c>
      <c r="C1314" s="143" t="str">
        <f>IF(VLOOKUP(D1314,Table16[[#All],[Player]:[2024 Card Info]],7,FALSE)&lt;&gt;"",VLOOKUP(D1314,Table16[[#All],[Player]:[2024 Card Info]],7,FALSE),"")</f>
        <v>652 Attempts</v>
      </c>
      <c r="D1314" s="19" t="s">
        <v>2453</v>
      </c>
      <c r="E1314" s="20">
        <v>35409</v>
      </c>
      <c r="F1314" s="19" t="s">
        <v>2041</v>
      </c>
      <c r="G1314" s="19" t="s">
        <v>1514</v>
      </c>
      <c r="H1314" s="26" t="s">
        <v>77</v>
      </c>
      <c r="I1314" s="26">
        <v>0</v>
      </c>
      <c r="J1314" s="18" t="s">
        <v>77</v>
      </c>
      <c r="K1314" s="18" t="s">
        <v>123</v>
      </c>
      <c r="L1314" s="18">
        <v>0</v>
      </c>
      <c r="M1314" s="19"/>
      <c r="N1314" s="19" t="s">
        <v>77</v>
      </c>
      <c r="O1314" s="19" t="s">
        <v>123</v>
      </c>
      <c r="P1314" s="19"/>
      <c r="Q1314" s="19"/>
      <c r="R1314" s="19"/>
      <c r="S1314" s="19"/>
      <c r="T1314" s="19"/>
      <c r="U1314" s="19"/>
      <c r="V1314" s="19"/>
      <c r="W1314" s="19"/>
      <c r="X1314" s="19"/>
      <c r="Y1314" s="19"/>
      <c r="Z1314" s="19"/>
      <c r="AA1314" s="19"/>
      <c r="AB1314" s="19"/>
      <c r="AC1314" s="19"/>
      <c r="AD1314" s="19"/>
      <c r="AE1314" s="19"/>
      <c r="AF1314" s="19"/>
      <c r="AG1314" s="19"/>
      <c r="AH1314" s="19"/>
      <c r="AI1314" s="19"/>
      <c r="AJ1314" s="19"/>
      <c r="AK1314" s="19"/>
      <c r="AL1314" s="19"/>
      <c r="AM1314" s="19"/>
      <c r="AN1314" s="19"/>
      <c r="AO1314" s="19"/>
      <c r="AP1314" s="19"/>
      <c r="AQ1314" s="19"/>
      <c r="AR1314" s="19"/>
      <c r="AS1314" s="19"/>
      <c r="AT1314" s="19"/>
      <c r="AU1314" s="19"/>
      <c r="AV1314" s="19"/>
      <c r="AW1314" s="19"/>
      <c r="AX1314" s="19"/>
      <c r="AY1314" s="19"/>
      <c r="AZ1314" s="19"/>
      <c r="BA1314" s="19"/>
      <c r="BB1314" s="19"/>
      <c r="BC1314" s="19"/>
      <c r="BD1314" s="19"/>
      <c r="BE1314" s="19"/>
      <c r="BF1314" s="19"/>
      <c r="BG1314" s="19"/>
      <c r="BH1314" s="19"/>
      <c r="BI1314" s="19"/>
      <c r="BJ1314" s="19"/>
      <c r="BK1314" s="19"/>
      <c r="BL1314" s="19"/>
      <c r="BM1314" s="19"/>
      <c r="BN1314" s="19"/>
      <c r="BO1314" s="19"/>
      <c r="BP1314" s="19"/>
      <c r="BQ1314" s="19"/>
      <c r="BR1314" s="19"/>
      <c r="BS1314" s="19"/>
      <c r="BT1314" s="19"/>
      <c r="BU1314" s="19"/>
    </row>
    <row r="1315" spans="1:73" x14ac:dyDescent="0.35">
      <c r="A1315" s="18" t="s">
        <v>77</v>
      </c>
      <c r="B1315" s="18" t="s">
        <v>403</v>
      </c>
      <c r="C1315" s="143" t="str">
        <f>IF(VLOOKUP(D1315,Table16[[#All],[Player]:[2024 Card Info]],7,FALSE)&lt;&gt;"",VLOOKUP(D1315,Table16[[#All],[Player]:[2024 Card Info]],7,FALSE),"")</f>
        <v>161 Attempts</v>
      </c>
      <c r="D1315" s="19" t="s">
        <v>2749</v>
      </c>
      <c r="E1315" s="20">
        <v>33949</v>
      </c>
      <c r="F1315" s="19" t="s">
        <v>443</v>
      </c>
      <c r="G1315" s="19" t="s">
        <v>1375</v>
      </c>
      <c r="H1315" s="26" t="s">
        <v>77</v>
      </c>
      <c r="I1315" s="26"/>
      <c r="J1315" s="18" t="s">
        <v>77</v>
      </c>
      <c r="K1315" s="18" t="s">
        <v>460</v>
      </c>
      <c r="L1315" s="18"/>
      <c r="M1315" s="19"/>
      <c r="N1315" s="19" t="s">
        <v>77</v>
      </c>
      <c r="O1315" s="19" t="s">
        <v>500</v>
      </c>
      <c r="P1315" s="19" t="s">
        <v>79</v>
      </c>
      <c r="Q1315" s="19" t="s">
        <v>77</v>
      </c>
      <c r="R1315" s="19" t="s">
        <v>172</v>
      </c>
      <c r="S1315" s="19"/>
      <c r="T1315" s="19" t="s">
        <v>77</v>
      </c>
      <c r="U1315" s="19" t="s">
        <v>172</v>
      </c>
      <c r="V1315" s="19" t="s">
        <v>1208</v>
      </c>
      <c r="W1315" s="19" t="s">
        <v>77</v>
      </c>
      <c r="X1315" s="19" t="s">
        <v>172</v>
      </c>
      <c r="Y1315" s="19">
        <v>0</v>
      </c>
      <c r="Z1315" s="19" t="s">
        <v>77</v>
      </c>
      <c r="AA1315" s="19" t="s">
        <v>85</v>
      </c>
      <c r="AB1315" s="19" t="s">
        <v>2750</v>
      </c>
      <c r="AC1315" s="19"/>
      <c r="AD1315" s="19"/>
      <c r="AE1315" s="19"/>
      <c r="AF1315" s="19"/>
      <c r="AG1315" s="19"/>
      <c r="AH1315" s="19"/>
      <c r="AI1315" s="19"/>
      <c r="AJ1315" s="19"/>
      <c r="AK1315" s="19"/>
      <c r="AL1315" s="19"/>
      <c r="AM1315" s="19"/>
      <c r="AN1315" s="19"/>
      <c r="AO1315" s="19"/>
      <c r="AP1315" s="19"/>
      <c r="AQ1315" s="19"/>
      <c r="AR1315" s="19"/>
      <c r="AS1315" s="19"/>
      <c r="AT1315" s="19"/>
      <c r="AU1315" s="19"/>
      <c r="AV1315" s="19"/>
    </row>
    <row r="1316" spans="1:73" x14ac:dyDescent="0.35">
      <c r="A1316" t="s">
        <v>77</v>
      </c>
      <c r="B1316" t="s">
        <v>116</v>
      </c>
      <c r="C1316" s="143" t="str">
        <f>IF(VLOOKUP(D1316,Table16[[#All],[Player]:[2024 Card Info]],7,FALSE)&lt;&gt;"",VLOOKUP(D1316,Table16[[#All],[Player]:[2024 Card Info]],7,FALSE),"")</f>
        <v>9 Attempts</v>
      </c>
      <c r="D1316" t="s">
        <v>3906</v>
      </c>
      <c r="E1316" s="40">
        <v>35808</v>
      </c>
      <c r="F1316" t="s">
        <v>98</v>
      </c>
      <c r="H1316" t="str">
        <f>IF(ISBLANK(VLOOKUP(TRIM(D1316),ALL_SOMIFA!$A$1:$V$2737,8,FALSE)),"",IF(ISERROR(VLOOKUP(TRIM(D1316),ALL_SOMIFA!$A$1:$V$2737,8,FALSE))," ",VLOOKUP(TRIM(D1316),ALL_SOMIFA!$A$1:$V$2737,8,FALSE)))</f>
        <v/>
      </c>
      <c r="I1316" t="str">
        <f>IF(ISBLANK(VLOOKUP(TRIM(D1316),ALL_SOMIFA!$A$1:$V$2737,9,FALSE)),"",IF(ISERROR(VLOOKUP(TRIM(D1316),ALL_SOMIFA!$A$1:$V$2737,9,FALSE))," ",VLOOKUP(TRIM(D1316),ALL_SOMIFA!$A$1:$V$2737,9,FALSE)))</f>
        <v/>
      </c>
      <c r="J1316" t="str">
        <f>IF(ISBLANK(VLOOKUP(TRIM(D1316),ALL_SOMIFA!$A$1:$V$2737,10,FALSE)),"",IF(ISERROR(VLOOKUP(TRIM(D1316),ALL_SOMIFA!$A$1:$V$2737,10,FALSE))," ",VLOOKUP(TRIM(D1316),ALL_SOMIFA!$A$1:$V$2737,10,FALSE)))</f>
        <v/>
      </c>
      <c r="K1316" t="str">
        <f>IF(ISBLANK(VLOOKUP(TRIM(D1316),ALL_SOMIFA!$A$1:$V$2737,11,FALSE)),"",IF(ISERROR(VLOOKUP(TRIM(D1316),ALL_SOMIFA!$A$1:$V$2737,11,FALSE))," ",VLOOKUP(TRIM(D1316),ALL_SOMIFA!$A$1:$V$2737,11,FALSE)))</f>
        <v/>
      </c>
      <c r="L1316" t="str">
        <f>IF(ISBLANK(VLOOKUP(TRIM(D1316),ALL_SOMIFA!$A$1:$V$2737,12,FALSE)),"",IF(ISERROR(VLOOKUP(TRIM(D1316),ALL_SOMIFA!$A$1:$V$2737,12,FALSE))," ",VLOOKUP(TRIM(D1316),ALL_SOMIFA!$A$1:$V$2737,12,FALSE)))</f>
        <v/>
      </c>
      <c r="M1316" t="str">
        <f>IF(ISBLANK(VLOOKUP(TRIM(D1316),ALL_SOMIFA!$A$1:$V$2737,13,FALSE)),"",IF(ISERROR(VLOOKUP(TRIM(D1316),ALL_SOMIFA!$A$1:$V$2737,13,FALSE))," ",VLOOKUP(TRIM(D1316),ALL_SOMIFA!$A$1:$V$2737,13,FALSE)))</f>
        <v/>
      </c>
      <c r="N1316" t="str">
        <f>IF(ISBLANK(VLOOKUP(TRIM(D1316),ALL_SOMIFA!$A$1:$V$2737,14,FALSE)),"",IF(ISERROR(VLOOKUP(TRIM(D1316),ALL_SOMIFA!$A$1:$V$2737,14,FALSE))," ",VLOOKUP(TRIM(D1316),ALL_SOMIFA!$A$1:$V$2737,14,FALSE)))</f>
        <v/>
      </c>
      <c r="O1316" t="str">
        <f>IF(ISBLANK(VLOOKUP(TRIM(D1316),ALL_SOMIFA!$A$1:$V$2737,15,FALSE)),"",IF(ISERROR(VLOOKUP(TRIM(D1316),ALL_SOMIFA!$A$1:$V$2737,15,FALSE))," ",VLOOKUP(TRIM(D1316),ALL_SOMIFA!$A$1:$V$2737,15,FALSE)))</f>
        <v/>
      </c>
      <c r="P1316" t="str">
        <f>IF(ISBLANK(VLOOKUP(TRIM(D1316),ALL_SOMIFA!$A$1:$V$2737,16,FALSE)),"",IF(ISERROR(VLOOKUP(TRIM(D1316),ALL_SOMIFA!$A$1:$V$2737,16,FALSE))," ",VLOOKUP(TRIM(D1316),ALL_SOMIFA!$A$1:$V$2737,16,FALSE)))</f>
        <v/>
      </c>
      <c r="Q1316" t="str">
        <f>IF(ISBLANK(VLOOKUP(TRIM(D1316),ALL_SOMIFA!$A$1:$V$2737,17,FALSE)),"",IF(ISERROR(VLOOKUP(TRIM(D1316),ALL_SOMIFA!$A$1:$V$2737,17,FALSE))," ",VLOOKUP(TRIM(D1316),ALL_SOMIFA!$A$1:$V$2737,17,FALSE)))</f>
        <v/>
      </c>
      <c r="R1316" t="str">
        <f>IF(ISBLANK(VLOOKUP(TRIM(D1316),ALL_SOMIFA!$A$1:$V$2737,18,FALSE)),"",IF(ISERROR(VLOOKUP(TRIM(D1316),ALL_SOMIFA!$A$1:$V$2737,18,FALSE))," ",VLOOKUP(TRIM(D1316),ALL_SOMIFA!$A$1:$V$2737,18,FALSE)))</f>
        <v/>
      </c>
      <c r="S1316" t="str">
        <f>IF(ISBLANK(VLOOKUP(TRIM(D1316),ALL_SOMIFA!$A$1:$V$2737,19,FALSE)),"",IF(ISERROR(VLOOKUP(TRIM(D1316),ALL_SOMIFA!$A$1:$V$2737,19,FALSE))," ",VLOOKUP(TRIM(D1316),ALL_SOMIFA!$A$1:$V$2737,19,FALSE)))</f>
        <v/>
      </c>
      <c r="T1316" t="str">
        <f>IF(ISBLANK(VLOOKUP(TRIM(D1316),ALL_SOMIFA!$A$1:$V$2737,20,FALSE)),"",IF(ISERROR(VLOOKUP(TRIM(D1316),ALL_SOMIFA!$A$1:$V$2737,20,FALSE))," ",VLOOKUP(TRIM(D1316),ALL_SOMIFA!$A$1:$V$2737,20,FALSE)))</f>
        <v/>
      </c>
      <c r="U1316" t="str">
        <f>IF(ISBLANK(VLOOKUP(TRIM(D1316),ALL_SOMIFA!$A$1:$V$2737,21,FALSE)),"",IF(ISERROR(VLOOKUP(TRIM(D1316),ALL_SOMIFA!$A$1:$V$2737,21,FALSE))," ",VLOOKUP(TRIM(D1316),ALL_SOMIFA!$A$1:$V$2737,21,FALSE)))</f>
        <v/>
      </c>
      <c r="V1316" t="str">
        <f>IF(ISBLANK(VLOOKUP(TRIM(D1316),ALL_SOMIFA!$A$1:$V$2737,22,FALSE)),"",IF(ISERROR(VLOOKUP(TRIM(D1316),ALL_SOMIFA!$A$1:$V$2737,22,FALSE))," ",VLOOKUP(TRIM(D1316),ALL_SOMIFA!$A$1:$V$2737,22,FALSE)))</f>
        <v/>
      </c>
    </row>
    <row r="1317" spans="1:73" s="25" customFormat="1" x14ac:dyDescent="0.35">
      <c r="A1317" s="18"/>
      <c r="B1317" s="18"/>
      <c r="C1317" s="143"/>
      <c r="D1317" s="19"/>
      <c r="E1317" s="20"/>
      <c r="F1317" s="19"/>
      <c r="G1317" s="19"/>
      <c r="H1317" t="s">
        <v>4284</v>
      </c>
      <c r="I1317" t="s">
        <v>4284</v>
      </c>
      <c r="J1317" s="18"/>
      <c r="K1317" s="18"/>
      <c r="L1317" s="18"/>
      <c r="M1317" s="19"/>
      <c r="N1317" s="19"/>
      <c r="O1317" s="19"/>
      <c r="P1317" s="19"/>
      <c r="Q1317" s="19"/>
      <c r="R1317" s="19"/>
      <c r="S1317" s="19"/>
      <c r="T1317" s="19"/>
      <c r="U1317" s="19"/>
      <c r="V1317" s="19"/>
      <c r="W1317" s="19"/>
      <c r="X1317" s="19"/>
      <c r="Y1317" s="19"/>
      <c r="Z1317" s="19"/>
      <c r="AA1317" s="19"/>
      <c r="AB1317" s="19"/>
      <c r="AC1317" s="19"/>
      <c r="AD1317" s="19"/>
      <c r="AE1317" s="19"/>
      <c r="AF1317" s="19"/>
      <c r="AG1317" s="19"/>
      <c r="AH1317" s="19"/>
      <c r="AI1317" s="19"/>
      <c r="AJ1317" s="19"/>
      <c r="AK1317" s="19"/>
      <c r="AL1317" s="19"/>
      <c r="AM1317" s="19"/>
      <c r="AN1317" s="19"/>
      <c r="AO1317" s="19"/>
      <c r="AP1317" s="19"/>
      <c r="AQ1317" s="19"/>
      <c r="AR1317" s="19"/>
      <c r="AS1317" s="19"/>
      <c r="AT1317" s="19"/>
      <c r="AU1317" s="19"/>
      <c r="AV1317" s="19"/>
      <c r="AW1317" s="19"/>
      <c r="AX1317" s="19"/>
      <c r="AY1317" s="19"/>
      <c r="AZ1317" s="19"/>
      <c r="BA1317" s="19"/>
      <c r="BB1317" s="19"/>
      <c r="BC1317" s="19"/>
      <c r="BD1317" s="19"/>
      <c r="BE1317" s="19"/>
      <c r="BF1317" s="19"/>
      <c r="BG1317" s="19"/>
      <c r="BH1317" s="19"/>
      <c r="BI1317" s="19"/>
      <c r="BJ1317" s="19"/>
      <c r="BK1317" s="19"/>
      <c r="BL1317" s="19"/>
      <c r="BM1317" s="19"/>
      <c r="BN1317" s="19"/>
      <c r="BO1317" s="19"/>
      <c r="BP1317" s="19"/>
      <c r="BQ1317" s="19"/>
      <c r="BR1317" s="19"/>
      <c r="BS1317" s="19"/>
      <c r="BT1317" s="19"/>
      <c r="BU1317" s="19"/>
    </row>
    <row r="1318" spans="1:73" x14ac:dyDescent="0.35">
      <c r="A1318" s="18" t="s">
        <v>93</v>
      </c>
      <c r="B1318" s="18" t="s">
        <v>116</v>
      </c>
      <c r="C1318" s="143" t="str">
        <f>IF(VLOOKUP(D1318,Table16[[#All],[Player]:[2024 Card Info]],7,FALSE)&lt;&gt;"",VLOOKUP(D1318,Table16[[#All],[Player]:[2024 Card Info]],7,FALSE),"")</f>
        <v>0-0 185</v>
      </c>
      <c r="D1318" s="19" t="s">
        <v>2458</v>
      </c>
      <c r="E1318" s="20">
        <v>35588</v>
      </c>
      <c r="F1318" s="19" t="s">
        <v>125</v>
      </c>
      <c r="G1318" s="19" t="s">
        <v>398</v>
      </c>
      <c r="H1318" s="26" t="s">
        <v>93</v>
      </c>
      <c r="I1318" s="26" t="s">
        <v>3468</v>
      </c>
      <c r="J1318" s="18" t="s">
        <v>93</v>
      </c>
      <c r="K1318" s="18" t="s">
        <v>421</v>
      </c>
      <c r="L1318" s="18" t="s">
        <v>2459</v>
      </c>
      <c r="M1318" s="19" t="s">
        <v>2460</v>
      </c>
      <c r="N1318" s="19" t="s">
        <v>93</v>
      </c>
      <c r="O1318" s="19" t="s">
        <v>271</v>
      </c>
      <c r="P1318" s="19" t="s">
        <v>2461</v>
      </c>
      <c r="Q1318" s="19" t="s">
        <v>93</v>
      </c>
      <c r="R1318" s="19" t="s">
        <v>421</v>
      </c>
      <c r="S1318" s="19" t="s">
        <v>2462</v>
      </c>
      <c r="T1318" s="19"/>
      <c r="U1318" s="19"/>
      <c r="V1318" s="19"/>
      <c r="W1318" s="19"/>
      <c r="X1318" s="19"/>
      <c r="Y1318" s="19"/>
      <c r="Z1318" s="19"/>
      <c r="AA1318" s="19"/>
      <c r="AB1318" s="19"/>
      <c r="AC1318" s="19"/>
      <c r="AD1318" s="19"/>
      <c r="AE1318" s="19"/>
      <c r="AF1318" s="19"/>
      <c r="AG1318" s="19"/>
      <c r="AH1318" s="19"/>
      <c r="AI1318" s="19"/>
      <c r="AJ1318" s="19"/>
      <c r="AK1318" s="19"/>
      <c r="AL1318" s="19"/>
      <c r="AM1318" s="19"/>
      <c r="AN1318" s="19"/>
      <c r="AO1318" s="19"/>
      <c r="AP1318" s="19"/>
      <c r="AQ1318" s="19"/>
      <c r="AR1318" s="19"/>
      <c r="AS1318" s="19"/>
      <c r="AT1318" s="19"/>
      <c r="AU1318" s="19"/>
      <c r="AV1318" s="19"/>
      <c r="AW1318" s="19"/>
      <c r="AX1318" s="19"/>
      <c r="AY1318" s="19"/>
      <c r="AZ1318" s="19"/>
      <c r="BA1318" s="19"/>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row>
    <row r="1319" spans="1:73" s="25" customFormat="1" ht="12.75" customHeight="1" x14ac:dyDescent="0.35">
      <c r="A1319" s="18" t="s">
        <v>93</v>
      </c>
      <c r="B1319" s="18" t="s">
        <v>1315</v>
      </c>
      <c r="C1319" s="143" t="str">
        <f>IF(VLOOKUP(D1319,Table16[[#All],[Player]:[2024 Card Info]],7,FALSE)&lt;&gt;"",VLOOKUP(D1319,Table16[[#All],[Player]:[2024 Card Info]],7,FALSE),"")</f>
        <v>4-0 153</v>
      </c>
      <c r="D1319" s="22" t="s">
        <v>2456</v>
      </c>
      <c r="E1319" s="23">
        <v>36819</v>
      </c>
      <c r="F1319" s="24" t="s">
        <v>84</v>
      </c>
      <c r="G1319" s="22" t="s">
        <v>972</v>
      </c>
      <c r="H1319" s="26" t="s">
        <v>93</v>
      </c>
      <c r="I1319" s="26" t="s">
        <v>543</v>
      </c>
      <c r="J1319" s="18" t="s">
        <v>93</v>
      </c>
      <c r="K1319" s="18" t="s">
        <v>259</v>
      </c>
      <c r="L1319" s="18" t="s">
        <v>2457</v>
      </c>
    </row>
    <row r="1320" spans="1:73" s="25" customFormat="1" ht="12.75" customHeight="1" x14ac:dyDescent="0.35">
      <c r="A1320" s="31" t="s">
        <v>93</v>
      </c>
      <c r="B1320" s="32" t="s">
        <v>143</v>
      </c>
      <c r="C1320" s="144" t="str">
        <f>IF(VLOOKUP(D1320,Table16[[#All],[Player]:[2024 Card Info]],7,FALSE)&lt;&gt;"",VLOOKUP(D1320,Table16[[#All],[Player]:[2024 Card Info]],7,FALSE),"")</f>
        <v>0-0 17</v>
      </c>
      <c r="D1320" s="19" t="s">
        <v>2463</v>
      </c>
      <c r="E1320" s="27">
        <v>37197</v>
      </c>
      <c r="F1320" s="28" t="s">
        <v>313</v>
      </c>
      <c r="G1320" s="28" t="s">
        <v>134</v>
      </c>
      <c r="H1320" s="26" t="s">
        <v>93</v>
      </c>
      <c r="I1320" s="26" t="s">
        <v>104</v>
      </c>
      <c r="J1320" s="33"/>
      <c r="K1320" s="33"/>
      <c r="L1320" s="33"/>
    </row>
    <row r="1321" spans="1:73" ht="12.75" customHeight="1" x14ac:dyDescent="0.35">
      <c r="A1321" s="18" t="s">
        <v>389</v>
      </c>
      <c r="B1321" s="18" t="s">
        <v>109</v>
      </c>
      <c r="C1321" s="143" t="str">
        <f>IF(VLOOKUP(D1321,Table16[[#All],[Player]:[2024 Card Info]],7,FALSE)&lt;&gt;"",VLOOKUP(D1321,Table16[[#All],[Player]:[2024 Card Info]],7,FALSE),"")</f>
        <v>0-4</v>
      </c>
      <c r="D1321" s="19" t="s">
        <v>2464</v>
      </c>
      <c r="E1321" s="20">
        <v>35255</v>
      </c>
      <c r="F1321" s="19" t="s">
        <v>101</v>
      </c>
      <c r="G1321" s="19" t="s">
        <v>401</v>
      </c>
      <c r="H1321" s="26" t="s">
        <v>389</v>
      </c>
      <c r="I1321" s="26" t="s">
        <v>3436</v>
      </c>
      <c r="J1321" s="18" t="s">
        <v>826</v>
      </c>
      <c r="K1321" s="18" t="s">
        <v>109</v>
      </c>
      <c r="L1321" s="18" t="s">
        <v>2465</v>
      </c>
      <c r="M1321" s="19" t="s">
        <v>2466</v>
      </c>
      <c r="N1321" s="19" t="s">
        <v>389</v>
      </c>
      <c r="O1321" s="19" t="s">
        <v>471</v>
      </c>
      <c r="P1321" s="19" t="s">
        <v>2467</v>
      </c>
      <c r="Q1321" s="19" t="s">
        <v>389</v>
      </c>
      <c r="R1321" s="19" t="s">
        <v>275</v>
      </c>
      <c r="S1321" s="19" t="s">
        <v>2468</v>
      </c>
      <c r="T1321" s="19"/>
      <c r="U1321" s="19"/>
      <c r="V1321" s="19"/>
      <c r="W1321" s="19"/>
      <c r="X1321" s="19"/>
      <c r="Y1321" s="19"/>
      <c r="Z1321" s="19"/>
      <c r="AA1321" s="19"/>
      <c r="AB1321" s="19"/>
      <c r="AC1321" s="19"/>
      <c r="AD1321" s="19"/>
      <c r="AE1321" s="19"/>
      <c r="AF1321" s="19"/>
      <c r="AG1321" s="19"/>
      <c r="AH1321" s="19"/>
      <c r="AI1321" s="19"/>
      <c r="AJ1321" s="19"/>
      <c r="AK1321" s="19"/>
      <c r="AL1321" s="19"/>
      <c r="AM1321" s="19"/>
      <c r="AN1321" s="19"/>
      <c r="AO1321" s="19"/>
      <c r="AP1321" s="19"/>
      <c r="AQ1321" s="19"/>
      <c r="AR1321" s="19"/>
      <c r="AS1321" s="19"/>
      <c r="AT1321" s="19"/>
      <c r="AU1321" s="19"/>
      <c r="AV1321" s="19"/>
      <c r="AW1321" s="19"/>
      <c r="AX1321" s="19"/>
      <c r="AY1321" s="19"/>
      <c r="AZ1321" s="19"/>
      <c r="BA1321" s="19"/>
      <c r="BB1321" s="19"/>
      <c r="BC1321" s="19"/>
      <c r="BD1321" s="19"/>
      <c r="BE1321" s="19"/>
      <c r="BF1321" s="19"/>
      <c r="BG1321" s="19"/>
      <c r="BH1321" s="19"/>
      <c r="BI1321" s="19"/>
      <c r="BJ1321" s="19"/>
      <c r="BK1321" s="19"/>
      <c r="BL1321" s="19"/>
      <c r="BM1321" s="19"/>
      <c r="BN1321" s="19"/>
      <c r="BO1321" s="19"/>
      <c r="BP1321" s="19"/>
      <c r="BQ1321" s="19"/>
      <c r="BR1321" s="19"/>
      <c r="BS1321" s="19"/>
      <c r="BT1321" s="19"/>
      <c r="BU1321" s="19"/>
    </row>
    <row r="1322" spans="1:73" x14ac:dyDescent="0.35">
      <c r="A1322" s="18"/>
      <c r="B1322" s="18"/>
      <c r="C1322" s="143"/>
      <c r="D1322" s="19"/>
      <c r="E1322" s="20"/>
      <c r="F1322" s="19"/>
      <c r="G1322" s="19"/>
      <c r="H1322" t="s">
        <v>4284</v>
      </c>
      <c r="I1322" t="s">
        <v>4284</v>
      </c>
      <c r="J1322" s="18"/>
      <c r="K1322" s="18"/>
      <c r="L1322" s="18"/>
      <c r="M1322" s="19"/>
      <c r="N1322" s="19"/>
      <c r="O1322" s="19"/>
      <c r="P1322" s="19"/>
      <c r="Q1322" s="19"/>
      <c r="R1322" s="19"/>
      <c r="S1322" s="19"/>
      <c r="T1322" s="19"/>
      <c r="U1322" s="19"/>
      <c r="V1322" s="19"/>
      <c r="W1322" s="19"/>
      <c r="X1322" s="19"/>
      <c r="Y1322" s="19"/>
      <c r="Z1322" s="19"/>
      <c r="AA1322" s="19"/>
      <c r="AB1322" s="19"/>
      <c r="AC1322" s="19"/>
      <c r="AD1322" s="19"/>
      <c r="AE1322" s="19"/>
      <c r="AF1322" s="19"/>
      <c r="AG1322" s="19"/>
      <c r="AH1322" s="19"/>
      <c r="AI1322" s="19"/>
      <c r="AJ1322" s="19"/>
      <c r="AK1322" s="19"/>
      <c r="AL1322" s="19"/>
      <c r="AM1322" s="19"/>
      <c r="AN1322" s="19"/>
      <c r="AO1322" s="19"/>
      <c r="AP1322" s="19"/>
      <c r="AQ1322" s="19"/>
      <c r="AR1322" s="19"/>
      <c r="AS1322" s="19"/>
      <c r="AT1322" s="19"/>
      <c r="AU1322" s="19"/>
      <c r="AV1322" s="19"/>
      <c r="AW1322" s="19"/>
      <c r="AX1322" s="19"/>
      <c r="AY1322" s="19"/>
      <c r="AZ1322" s="19"/>
      <c r="BA1322" s="19"/>
      <c r="BB1322" s="19"/>
      <c r="BC1322" s="19"/>
      <c r="BD1322" s="19"/>
      <c r="BE1322" s="19"/>
      <c r="BF1322" s="19"/>
      <c r="BG1322" s="19"/>
      <c r="BH1322" s="19"/>
      <c r="BI1322" s="19"/>
      <c r="BJ1322" s="19"/>
      <c r="BK1322" s="19"/>
      <c r="BL1322" s="19"/>
      <c r="BM1322" s="19"/>
      <c r="BN1322" s="19"/>
      <c r="BO1322" s="19"/>
      <c r="BP1322" s="19"/>
      <c r="BQ1322" s="19"/>
      <c r="BR1322" s="19"/>
      <c r="BS1322" s="19"/>
      <c r="BT1322" s="19"/>
      <c r="BU1322" s="19"/>
    </row>
    <row r="1323" spans="1:73" x14ac:dyDescent="0.35">
      <c r="A1323" s="19" t="s">
        <v>127</v>
      </c>
      <c r="B1323" s="26" t="s">
        <v>3524</v>
      </c>
      <c r="C1323" s="144" t="str">
        <f>IF(VLOOKUP(D1323,Table16[[#All],[Player]:[2024 Card Info]],7,FALSE)&lt;&gt;"",VLOOKUP(D1323,Table16[[#All],[Player]:[2024 Card Info]],7,FALSE),"")</f>
        <v>6-6-4</v>
      </c>
      <c r="D1323" s="19" t="s">
        <v>2469</v>
      </c>
      <c r="E1323" s="27">
        <v>37040</v>
      </c>
      <c r="F1323" s="28" t="s">
        <v>88</v>
      </c>
      <c r="G1323" s="28" t="s">
        <v>2187</v>
      </c>
      <c r="H1323" s="26" t="s">
        <v>127</v>
      </c>
      <c r="I1323" s="26"/>
    </row>
    <row r="1324" spans="1:73" s="25" customFormat="1" x14ac:dyDescent="0.35">
      <c r="A1324" s="18" t="s">
        <v>122</v>
      </c>
      <c r="B1324" s="18" t="s">
        <v>116</v>
      </c>
      <c r="C1324" s="143" t="str">
        <f>IF(VLOOKUP(D1324,Table16[[#All],[Player]:[2024 Card Info]],7,FALSE)&lt;&gt;"",VLOOKUP(D1324,Table16[[#All],[Player]:[2024 Card Info]],7,FALSE),"")</f>
        <v>6-6-4</v>
      </c>
      <c r="D1324" s="26" t="s">
        <v>2470</v>
      </c>
      <c r="E1324" s="27">
        <v>36457</v>
      </c>
      <c r="F1324" s="26" t="s">
        <v>457</v>
      </c>
      <c r="G1324" s="26" t="s">
        <v>241</v>
      </c>
      <c r="H1324" s="26" t="s">
        <v>122</v>
      </c>
      <c r="I1324" s="26"/>
      <c r="J1324" s="18" t="s">
        <v>122</v>
      </c>
      <c r="K1324" s="18" t="s">
        <v>103</v>
      </c>
      <c r="L1324" s="18"/>
      <c r="M1324" s="19"/>
      <c r="N1324" s="27"/>
      <c r="O1324" s="27"/>
      <c r="P1324" s="27"/>
      <c r="Q1324" s="27"/>
      <c r="R1324" s="29"/>
    </row>
    <row r="1325" spans="1:73" ht="12.75" customHeight="1" x14ac:dyDescent="0.35">
      <c r="A1325" s="18" t="s">
        <v>127</v>
      </c>
      <c r="B1325" s="18" t="s">
        <v>3531</v>
      </c>
      <c r="C1325" s="143" t="str">
        <f>IF(VLOOKUP(D1325,Table16[[#All],[Player]:[2024 Card Info]],7,FALSE)&lt;&gt;"",VLOOKUP(D1325,Table16[[#All],[Player]:[2024 Card Info]],7,FALSE),"")</f>
        <v>6-6-4</v>
      </c>
      <c r="D1325" s="22" t="s">
        <v>2471</v>
      </c>
      <c r="E1325" s="23">
        <v>36729</v>
      </c>
      <c r="F1325" s="24" t="s">
        <v>2472</v>
      </c>
      <c r="G1325" s="22" t="s">
        <v>2473</v>
      </c>
      <c r="H1325" s="26" t="s">
        <v>127</v>
      </c>
      <c r="I1325" s="26"/>
      <c r="J1325" s="18" t="s">
        <v>122</v>
      </c>
      <c r="K1325" s="18" t="s">
        <v>165</v>
      </c>
      <c r="L1325" s="18"/>
      <c r="M1325" s="25"/>
      <c r="N1325" s="25"/>
      <c r="O1325" s="25"/>
      <c r="P1325" s="25"/>
      <c r="Q1325" s="25"/>
      <c r="R1325" s="25"/>
      <c r="S1325" s="25"/>
      <c r="T1325" s="25"/>
      <c r="U1325" s="25"/>
      <c r="V1325" s="25"/>
      <c r="W1325" s="25"/>
      <c r="X1325" s="25"/>
      <c r="Y1325" s="25"/>
      <c r="Z1325" s="25"/>
      <c r="AA1325" s="25"/>
      <c r="AB1325" s="25"/>
      <c r="AC1325" s="25"/>
      <c r="AD1325" s="25"/>
      <c r="AE1325" s="25"/>
      <c r="AF1325" s="25"/>
      <c r="AG1325" s="25"/>
      <c r="AH1325" s="25"/>
      <c r="AI1325" s="25"/>
      <c r="AJ1325" s="25"/>
      <c r="AK1325" s="25"/>
      <c r="AL1325" s="25"/>
      <c r="AM1325" s="25"/>
      <c r="AN1325" s="25"/>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c r="BI1325" s="25"/>
      <c r="BJ1325" s="25"/>
      <c r="BK1325" s="25"/>
      <c r="BL1325" s="25"/>
      <c r="BM1325" s="25"/>
      <c r="BN1325" s="25"/>
      <c r="BO1325" s="25"/>
      <c r="BP1325" s="25"/>
      <c r="BQ1325" s="25"/>
      <c r="BR1325" s="25"/>
      <c r="BS1325" s="25"/>
      <c r="BT1325" s="25"/>
      <c r="BU1325" s="25"/>
    </row>
    <row r="1326" spans="1:73" x14ac:dyDescent="0.35">
      <c r="A1326" t="s">
        <v>3521</v>
      </c>
      <c r="B1326" t="s">
        <v>3517</v>
      </c>
      <c r="C1326" s="144" t="str">
        <f>IF(VLOOKUP(D1326,Table16[[#All],[Player]:[2024 Card Info]],7,FALSE)&lt;&gt;"",VLOOKUP(D1326,Table16[[#All],[Player]:[2024 Card Info]],7,FALSE),"")</f>
        <v>4-3-3</v>
      </c>
      <c r="D1326" t="s">
        <v>3901</v>
      </c>
      <c r="E1326" s="40">
        <v>37658</v>
      </c>
      <c r="F1326" t="s">
        <v>4008</v>
      </c>
      <c r="G1326" t="s">
        <v>5138</v>
      </c>
      <c r="H1326" t="str">
        <f>IF(ISBLANK(VLOOKUP(TRIM(D1326),ALL_SOMIFA!$A$1:$V$2737,8,FALSE)),"",IF(ISERROR(VLOOKUP(TRIM(D1326),ALL_SOMIFA!$A$1:$V$2737,8,FALSE))," ",VLOOKUP(TRIM(D1326),ALL_SOMIFA!$A$1:$V$2737,8,FALSE)))</f>
        <v/>
      </c>
      <c r="I1326" t="str">
        <f>IF(ISBLANK(VLOOKUP(TRIM(D1326),ALL_SOMIFA!$A$1:$V$2737,9,FALSE)),"",IF(ISERROR(VLOOKUP(TRIM(D1326),ALL_SOMIFA!$A$1:$V$2737,9,FALSE))," ",VLOOKUP(TRIM(D1326),ALL_SOMIFA!$A$1:$V$2737,9,FALSE)))</f>
        <v/>
      </c>
      <c r="J1326" t="str">
        <f>IF(ISBLANK(VLOOKUP(TRIM(D1326),ALL_SOMIFA!$A$1:$V$2737,10,FALSE)),"",IF(ISERROR(VLOOKUP(TRIM(D1326),ALL_SOMIFA!$A$1:$V$2737,10,FALSE))," ",VLOOKUP(TRIM(D1326),ALL_SOMIFA!$A$1:$V$2737,10,FALSE)))</f>
        <v/>
      </c>
      <c r="K1326" t="str">
        <f>IF(ISBLANK(VLOOKUP(TRIM(D1326),ALL_SOMIFA!$A$1:$V$2737,11,FALSE)),"",IF(ISERROR(VLOOKUP(TRIM(D1326),ALL_SOMIFA!$A$1:$V$2737,11,FALSE))," ",VLOOKUP(TRIM(D1326),ALL_SOMIFA!$A$1:$V$2737,11,FALSE)))</f>
        <v/>
      </c>
      <c r="L1326" t="str">
        <f>IF(ISBLANK(VLOOKUP(TRIM(D1326),ALL_SOMIFA!$A$1:$V$2737,12,FALSE)),"",IF(ISERROR(VLOOKUP(TRIM(D1326),ALL_SOMIFA!$A$1:$V$2737,12,FALSE))," ",VLOOKUP(TRIM(D1326),ALL_SOMIFA!$A$1:$V$2737,12,FALSE)))</f>
        <v/>
      </c>
      <c r="M1326" t="str">
        <f>IF(ISBLANK(VLOOKUP(TRIM(D1326),ALL_SOMIFA!$A$1:$V$2737,13,FALSE)),"",IF(ISERROR(VLOOKUP(TRIM(D1326),ALL_SOMIFA!$A$1:$V$2737,13,FALSE))," ",VLOOKUP(TRIM(D1326),ALL_SOMIFA!$A$1:$V$2737,13,FALSE)))</f>
        <v/>
      </c>
      <c r="N1326" t="str">
        <f>IF(ISBLANK(VLOOKUP(TRIM(D1326),ALL_SOMIFA!$A$1:$V$2737,14,FALSE)),"",IF(ISERROR(VLOOKUP(TRIM(D1326),ALL_SOMIFA!$A$1:$V$2737,14,FALSE))," ",VLOOKUP(TRIM(D1326),ALL_SOMIFA!$A$1:$V$2737,14,FALSE)))</f>
        <v/>
      </c>
      <c r="O1326" t="str">
        <f>IF(ISBLANK(VLOOKUP(TRIM(D1326),ALL_SOMIFA!$A$1:$V$2737,15,FALSE)),"",IF(ISERROR(VLOOKUP(TRIM(D1326),ALL_SOMIFA!$A$1:$V$2737,15,FALSE))," ",VLOOKUP(TRIM(D1326),ALL_SOMIFA!$A$1:$V$2737,15,FALSE)))</f>
        <v/>
      </c>
      <c r="P1326" t="str">
        <f>IF(ISBLANK(VLOOKUP(TRIM(D1326),ALL_SOMIFA!$A$1:$V$2737,16,FALSE)),"",IF(ISERROR(VLOOKUP(TRIM(D1326),ALL_SOMIFA!$A$1:$V$2737,16,FALSE))," ",VLOOKUP(TRIM(D1326),ALL_SOMIFA!$A$1:$V$2737,16,FALSE)))</f>
        <v/>
      </c>
      <c r="Q1326" t="str">
        <f>IF(ISBLANK(VLOOKUP(TRIM(D1326),ALL_SOMIFA!$A$1:$V$2737,17,FALSE)),"",IF(ISERROR(VLOOKUP(TRIM(D1326),ALL_SOMIFA!$A$1:$V$2737,17,FALSE))," ",VLOOKUP(TRIM(D1326),ALL_SOMIFA!$A$1:$V$2737,17,FALSE)))</f>
        <v/>
      </c>
      <c r="R1326" t="str">
        <f>IF(ISBLANK(VLOOKUP(TRIM(D1326),ALL_SOMIFA!$A$1:$V$2737,18,FALSE)),"",IF(ISERROR(VLOOKUP(TRIM(D1326),ALL_SOMIFA!$A$1:$V$2737,18,FALSE))," ",VLOOKUP(TRIM(D1326),ALL_SOMIFA!$A$1:$V$2737,18,FALSE)))</f>
        <v/>
      </c>
      <c r="S1326" t="str">
        <f>IF(ISBLANK(VLOOKUP(TRIM(D1326),ALL_SOMIFA!$A$1:$V$2737,19,FALSE)),"",IF(ISERROR(VLOOKUP(TRIM(D1326),ALL_SOMIFA!$A$1:$V$2737,19,FALSE))," ",VLOOKUP(TRIM(D1326),ALL_SOMIFA!$A$1:$V$2737,19,FALSE)))</f>
        <v/>
      </c>
      <c r="T1326" t="str">
        <f>IF(ISBLANK(VLOOKUP(TRIM(D1326),ALL_SOMIFA!$A$1:$V$2737,20,FALSE)),"",IF(ISERROR(VLOOKUP(TRIM(D1326),ALL_SOMIFA!$A$1:$V$2737,20,FALSE))," ",VLOOKUP(TRIM(D1326),ALL_SOMIFA!$A$1:$V$2737,20,FALSE)))</f>
        <v/>
      </c>
      <c r="U1326" t="str">
        <f>IF(ISBLANK(VLOOKUP(TRIM(D1326),ALL_SOMIFA!$A$1:$V$2737,21,FALSE)),"",IF(ISERROR(VLOOKUP(TRIM(D1326),ALL_SOMIFA!$A$1:$V$2737,21,FALSE))," ",VLOOKUP(TRIM(D1326),ALL_SOMIFA!$A$1:$V$2737,21,FALSE)))</f>
        <v/>
      </c>
      <c r="V1326" t="str">
        <f>IF(ISBLANK(VLOOKUP(TRIM(D1326),ALL_SOMIFA!$A$1:$V$2737,22,FALSE)),"",IF(ISERROR(VLOOKUP(TRIM(D1326),ALL_SOMIFA!$A$1:$V$2737,22,FALSE))," ",VLOOKUP(TRIM(D1326),ALL_SOMIFA!$A$1:$V$2737,22,FALSE)))</f>
        <v/>
      </c>
    </row>
    <row r="1327" spans="1:73" x14ac:dyDescent="0.35">
      <c r="A1327" t="s">
        <v>3521</v>
      </c>
      <c r="B1327" t="s">
        <v>3522</v>
      </c>
      <c r="C1327" s="144" t="str">
        <f>IF(VLOOKUP(D1327,Table16[[#All],[Player]:[2024 Card Info]],7,FALSE)&lt;&gt;"",VLOOKUP(D1327,Table16[[#All],[Player]:[2024 Card Info]],7,FALSE),"")</f>
        <v>4-3-3</v>
      </c>
      <c r="D1327" t="s">
        <v>3907</v>
      </c>
      <c r="E1327" s="40">
        <v>36678</v>
      </c>
      <c r="F1327" t="s">
        <v>313</v>
      </c>
      <c r="G1327" t="s">
        <v>5380</v>
      </c>
      <c r="H1327" t="str">
        <f>IF(ISBLANK(VLOOKUP(TRIM(D1327),ALL_SOMIFA!$A$1:$V$2737,8,FALSE)),"",IF(ISERROR(VLOOKUP(TRIM(D1327),ALL_SOMIFA!$A$1:$V$2737,8,FALSE))," ",VLOOKUP(TRIM(D1327),ALL_SOMIFA!$A$1:$V$2737,8,FALSE)))</f>
        <v/>
      </c>
      <c r="I1327" t="str">
        <f>IF(ISBLANK(VLOOKUP(TRIM(D1327),ALL_SOMIFA!$A$1:$V$2737,9,FALSE)),"",IF(ISERROR(VLOOKUP(TRIM(D1327),ALL_SOMIFA!$A$1:$V$2737,9,FALSE))," ",VLOOKUP(TRIM(D1327),ALL_SOMIFA!$A$1:$V$2737,9,FALSE)))</f>
        <v/>
      </c>
      <c r="J1327" t="str">
        <f>IF(ISBLANK(VLOOKUP(TRIM(D1327),ALL_SOMIFA!$A$1:$V$2737,10,FALSE)),"",IF(ISERROR(VLOOKUP(TRIM(D1327),ALL_SOMIFA!$A$1:$V$2737,10,FALSE))," ",VLOOKUP(TRIM(D1327),ALL_SOMIFA!$A$1:$V$2737,10,FALSE)))</f>
        <v/>
      </c>
      <c r="K1327" t="str">
        <f>IF(ISBLANK(VLOOKUP(TRIM(D1327),ALL_SOMIFA!$A$1:$V$2737,11,FALSE)),"",IF(ISERROR(VLOOKUP(TRIM(D1327),ALL_SOMIFA!$A$1:$V$2737,11,FALSE))," ",VLOOKUP(TRIM(D1327),ALL_SOMIFA!$A$1:$V$2737,11,FALSE)))</f>
        <v/>
      </c>
      <c r="L1327" t="str">
        <f>IF(ISBLANK(VLOOKUP(TRIM(D1327),ALL_SOMIFA!$A$1:$V$2737,12,FALSE)),"",IF(ISERROR(VLOOKUP(TRIM(D1327),ALL_SOMIFA!$A$1:$V$2737,12,FALSE))," ",VLOOKUP(TRIM(D1327),ALL_SOMIFA!$A$1:$V$2737,12,FALSE)))</f>
        <v/>
      </c>
      <c r="M1327" t="str">
        <f>IF(ISBLANK(VLOOKUP(TRIM(D1327),ALL_SOMIFA!$A$1:$V$2737,13,FALSE)),"",IF(ISERROR(VLOOKUP(TRIM(D1327),ALL_SOMIFA!$A$1:$V$2737,13,FALSE))," ",VLOOKUP(TRIM(D1327),ALL_SOMIFA!$A$1:$V$2737,13,FALSE)))</f>
        <v/>
      </c>
      <c r="N1327" t="str">
        <f>IF(ISBLANK(VLOOKUP(TRIM(D1327),ALL_SOMIFA!$A$1:$V$2737,14,FALSE)),"",IF(ISERROR(VLOOKUP(TRIM(D1327),ALL_SOMIFA!$A$1:$V$2737,14,FALSE))," ",VLOOKUP(TRIM(D1327),ALL_SOMIFA!$A$1:$V$2737,14,FALSE)))</f>
        <v/>
      </c>
      <c r="O1327" t="str">
        <f>IF(ISBLANK(VLOOKUP(TRIM(D1327),ALL_SOMIFA!$A$1:$V$2737,15,FALSE)),"",IF(ISERROR(VLOOKUP(TRIM(D1327),ALL_SOMIFA!$A$1:$V$2737,15,FALSE))," ",VLOOKUP(TRIM(D1327),ALL_SOMIFA!$A$1:$V$2737,15,FALSE)))</f>
        <v/>
      </c>
      <c r="P1327" t="str">
        <f>IF(ISBLANK(VLOOKUP(TRIM(D1327),ALL_SOMIFA!$A$1:$V$2737,16,FALSE)),"",IF(ISERROR(VLOOKUP(TRIM(D1327),ALL_SOMIFA!$A$1:$V$2737,16,FALSE))," ",VLOOKUP(TRIM(D1327),ALL_SOMIFA!$A$1:$V$2737,16,FALSE)))</f>
        <v/>
      </c>
      <c r="Q1327" t="str">
        <f>IF(ISBLANK(VLOOKUP(TRIM(D1327),ALL_SOMIFA!$A$1:$V$2737,17,FALSE)),"",IF(ISERROR(VLOOKUP(TRIM(D1327),ALL_SOMIFA!$A$1:$V$2737,17,FALSE))," ",VLOOKUP(TRIM(D1327),ALL_SOMIFA!$A$1:$V$2737,17,FALSE)))</f>
        <v/>
      </c>
      <c r="R1327" t="str">
        <f>IF(ISBLANK(VLOOKUP(TRIM(D1327),ALL_SOMIFA!$A$1:$V$2737,18,FALSE)),"",IF(ISERROR(VLOOKUP(TRIM(D1327),ALL_SOMIFA!$A$1:$V$2737,18,FALSE))," ",VLOOKUP(TRIM(D1327),ALL_SOMIFA!$A$1:$V$2737,18,FALSE)))</f>
        <v/>
      </c>
      <c r="S1327" t="str">
        <f>IF(ISBLANK(VLOOKUP(TRIM(D1327),ALL_SOMIFA!$A$1:$V$2737,19,FALSE)),"",IF(ISERROR(VLOOKUP(TRIM(D1327),ALL_SOMIFA!$A$1:$V$2737,19,FALSE))," ",VLOOKUP(TRIM(D1327),ALL_SOMIFA!$A$1:$V$2737,19,FALSE)))</f>
        <v/>
      </c>
      <c r="T1327" t="str">
        <f>IF(ISBLANK(VLOOKUP(TRIM(D1327),ALL_SOMIFA!$A$1:$V$2737,20,FALSE)),"",IF(ISERROR(VLOOKUP(TRIM(D1327),ALL_SOMIFA!$A$1:$V$2737,20,FALSE))," ",VLOOKUP(TRIM(D1327),ALL_SOMIFA!$A$1:$V$2737,20,FALSE)))</f>
        <v/>
      </c>
      <c r="U1327" t="str">
        <f>IF(ISBLANK(VLOOKUP(TRIM(D1327),ALL_SOMIFA!$A$1:$V$2737,21,FALSE)),"",IF(ISERROR(VLOOKUP(TRIM(D1327),ALL_SOMIFA!$A$1:$V$2737,21,FALSE))," ",VLOOKUP(TRIM(D1327),ALL_SOMIFA!$A$1:$V$2737,21,FALSE)))</f>
        <v/>
      </c>
      <c r="V1327" t="str">
        <f>IF(ISBLANK(VLOOKUP(TRIM(D1327),ALL_SOMIFA!$A$1:$V$2737,22,FALSE)),"",IF(ISERROR(VLOOKUP(TRIM(D1327),ALL_SOMIFA!$A$1:$V$2737,22,FALSE))," ",VLOOKUP(TRIM(D1327),ALL_SOMIFA!$A$1:$V$2737,22,FALSE)))</f>
        <v/>
      </c>
    </row>
    <row r="1328" spans="1:73" x14ac:dyDescent="0.35">
      <c r="C1328" s="144"/>
      <c r="E1328" s="40"/>
      <c r="H1328"/>
      <c r="I1328"/>
    </row>
    <row r="1329" spans="1:73" ht="12.75" customHeight="1" x14ac:dyDescent="0.35">
      <c r="A1329" s="18" t="s">
        <v>153</v>
      </c>
      <c r="B1329" s="18" t="s">
        <v>285</v>
      </c>
      <c r="C1329" s="143" t="str">
        <f>IF(VLOOKUP(D1329,Table16[[#All],[Player]:[2024 Card Info]],7,FALSE)&lt;&gt;"",VLOOKUP(D1329,Table16[[#All],[Player]:[2024 Card Info]],7,FALSE),"")</f>
        <v>0 5-5-2</v>
      </c>
      <c r="D1329" s="26" t="s">
        <v>2478</v>
      </c>
      <c r="E1329" s="27">
        <v>36093</v>
      </c>
      <c r="F1329" s="26" t="s">
        <v>241</v>
      </c>
      <c r="G1329" s="26" t="s">
        <v>241</v>
      </c>
      <c r="H1329" s="26" t="s">
        <v>169</v>
      </c>
      <c r="I1329" s="26" t="s">
        <v>154</v>
      </c>
      <c r="J1329" s="18" t="s">
        <v>147</v>
      </c>
      <c r="K1329" s="18" t="s">
        <v>158</v>
      </c>
      <c r="L1329" s="18" t="s">
        <v>1380</v>
      </c>
      <c r="M1329" s="19" t="s">
        <v>2479</v>
      </c>
      <c r="N1329" s="27"/>
      <c r="O1329" s="27"/>
      <c r="P1329" s="27"/>
      <c r="Q1329" s="27"/>
      <c r="R1329" s="29"/>
      <c r="S1329" s="25"/>
      <c r="T1329" s="25"/>
      <c r="U1329" s="25"/>
      <c r="V1329" s="25"/>
      <c r="W1329" s="25"/>
      <c r="X1329" s="25"/>
      <c r="Y1329" s="25"/>
      <c r="Z1329" s="25"/>
      <c r="AA1329" s="25"/>
      <c r="AB1329" s="25"/>
      <c r="AC1329" s="25"/>
      <c r="AD1329" s="25"/>
      <c r="AE1329" s="25"/>
      <c r="AF1329" s="25"/>
      <c r="AG1329" s="25"/>
      <c r="AH1329" s="25"/>
      <c r="AI1329" s="25"/>
      <c r="AJ1329" s="25"/>
      <c r="AK1329" s="25"/>
      <c r="AL1329" s="25"/>
      <c r="AM1329" s="25"/>
      <c r="AN1329" s="25"/>
      <c r="AO1329" s="25"/>
      <c r="AP1329" s="25"/>
      <c r="AQ1329" s="25"/>
      <c r="AR1329" s="25"/>
      <c r="AS1329" s="25"/>
      <c r="AT1329" s="25"/>
      <c r="AU1329" s="25"/>
      <c r="AV1329" s="25"/>
      <c r="AW1329" s="25"/>
      <c r="AX1329" s="25"/>
      <c r="AY1329" s="25"/>
      <c r="AZ1329" s="25"/>
      <c r="BA1329" s="25"/>
      <c r="BB1329" s="25"/>
      <c r="BC1329" s="25"/>
      <c r="BD1329" s="25"/>
      <c r="BE1329" s="25"/>
      <c r="BF1329" s="25"/>
      <c r="BG1329" s="25"/>
      <c r="BH1329" s="25"/>
      <c r="BI1329" s="25"/>
      <c r="BJ1329" s="25"/>
      <c r="BK1329" s="25"/>
      <c r="BL1329" s="25"/>
      <c r="BM1329" s="25"/>
      <c r="BN1329" s="25"/>
      <c r="BO1329" s="25"/>
      <c r="BP1329" s="25"/>
      <c r="BQ1329" s="25"/>
      <c r="BR1329" s="25"/>
      <c r="BS1329" s="25"/>
      <c r="BT1329" s="25"/>
      <c r="BU1329" s="25"/>
    </row>
    <row r="1330" spans="1:73" x14ac:dyDescent="0.35">
      <c r="A1330" s="18" t="s">
        <v>153</v>
      </c>
      <c r="B1330" s="18" t="s">
        <v>403</v>
      </c>
      <c r="C1330" s="143" t="str">
        <f>IF(VLOOKUP(D1330,Table16[[#All],[Player]:[2024 Card Info]],7,FALSE)&lt;&gt;"",VLOOKUP(D1330,Table16[[#All],[Player]:[2024 Card Info]],7,FALSE),"")</f>
        <v>4 4-4-4</v>
      </c>
      <c r="D1330" s="19" t="s">
        <v>2483</v>
      </c>
      <c r="E1330" s="20">
        <v>34642</v>
      </c>
      <c r="F1330" s="19" t="s">
        <v>443</v>
      </c>
      <c r="G1330" s="19" t="s">
        <v>1110</v>
      </c>
      <c r="H1330" s="26" t="s">
        <v>153</v>
      </c>
      <c r="I1330" s="26" t="s">
        <v>161</v>
      </c>
      <c r="J1330" s="18" t="s">
        <v>156</v>
      </c>
      <c r="K1330" s="18" t="s">
        <v>268</v>
      </c>
      <c r="L1330" s="18" t="s">
        <v>173</v>
      </c>
      <c r="M1330" s="19" t="s">
        <v>154</v>
      </c>
      <c r="N1330" s="19" t="s">
        <v>153</v>
      </c>
      <c r="O1330" s="19" t="s">
        <v>460</v>
      </c>
      <c r="P1330" s="19" t="s">
        <v>492</v>
      </c>
      <c r="Q1330" s="19" t="s">
        <v>153</v>
      </c>
      <c r="R1330" s="19" t="s">
        <v>94</v>
      </c>
      <c r="S1330" s="19" t="s">
        <v>154</v>
      </c>
      <c r="T1330" s="19" t="s">
        <v>153</v>
      </c>
      <c r="U1330" s="19" t="s">
        <v>94</v>
      </c>
      <c r="V1330" s="19" t="s">
        <v>154</v>
      </c>
      <c r="W1330" s="19" t="s">
        <v>153</v>
      </c>
      <c r="X1330" s="19" t="s">
        <v>94</v>
      </c>
      <c r="Y1330" s="19" t="s">
        <v>155</v>
      </c>
      <c r="Z1330" s="19" t="s">
        <v>156</v>
      </c>
      <c r="AA1330" s="19" t="s">
        <v>94</v>
      </c>
      <c r="AB1330" s="19" t="s">
        <v>848</v>
      </c>
      <c r="AC1330" s="19"/>
      <c r="AD1330" s="19"/>
      <c r="AE1330" s="19"/>
      <c r="AF1330" s="19"/>
      <c r="AG1330" s="19"/>
      <c r="AH1330" s="19"/>
      <c r="AI1330" s="19"/>
      <c r="AJ1330" s="19"/>
      <c r="AK1330" s="19"/>
      <c r="AL1330" s="19"/>
      <c r="AM1330" s="19"/>
      <c r="AN1330" s="19"/>
      <c r="AO1330" s="19"/>
      <c r="AP1330" s="19"/>
      <c r="AQ1330" s="19"/>
      <c r="AR1330" s="19"/>
      <c r="AS1330" s="19"/>
      <c r="AT1330" s="19"/>
      <c r="AU1330" s="19"/>
      <c r="AV1330" s="19"/>
      <c r="AW1330" s="19"/>
      <c r="AX1330" s="19"/>
      <c r="AY1330" s="19"/>
      <c r="AZ1330" s="19"/>
      <c r="BA1330" s="19"/>
      <c r="BB1330" s="19"/>
      <c r="BC1330" s="19"/>
      <c r="BD1330" s="19"/>
      <c r="BE1330" s="19"/>
      <c r="BF1330" s="19"/>
      <c r="BG1330" s="19"/>
      <c r="BH1330" s="19"/>
      <c r="BI1330" s="19"/>
      <c r="BJ1330" s="19"/>
      <c r="BK1330" s="19"/>
      <c r="BL1330" s="19"/>
      <c r="BM1330" s="19"/>
      <c r="BN1330" s="19"/>
      <c r="BO1330" s="19"/>
      <c r="BP1330" s="19"/>
      <c r="BQ1330" s="19"/>
      <c r="BR1330" s="19"/>
      <c r="BS1330" s="19"/>
      <c r="BT1330" s="19"/>
      <c r="BU1330" s="19"/>
    </row>
    <row r="1331" spans="1:73" x14ac:dyDescent="0.35">
      <c r="A1331" t="s">
        <v>1113</v>
      </c>
      <c r="B1331" t="s">
        <v>308</v>
      </c>
      <c r="C1331" s="143" t="str">
        <f>IF(VLOOKUP(D1331,Table16[[#All],[Player]:[2024 Card Info]],7,FALSE)&lt;&gt;"",VLOOKUP(D1331,Table16[[#All],[Player]:[2024 Card Info]],7,FALSE),"")</f>
        <v>4-0  3-3-0</v>
      </c>
      <c r="D1331" t="s">
        <v>3755</v>
      </c>
      <c r="E1331" s="40">
        <v>36662</v>
      </c>
      <c r="F1331" t="s">
        <v>391</v>
      </c>
      <c r="G1331" s="102" t="s">
        <v>5146</v>
      </c>
      <c r="H1331" t="str">
        <f>IF(ISBLANK(VLOOKUP(TRIM(D1331),ALL_SOMIFA!$A$1:$V$2737,8,FALSE)),"",IF(ISERROR(VLOOKUP(TRIM(D1331),ALL_SOMIFA!$A$1:$V$2737,8,FALSE))," ",VLOOKUP(TRIM(D1331),ALL_SOMIFA!$A$1:$V$2737,8,FALSE)))</f>
        <v/>
      </c>
      <c r="I1331" t="str">
        <f>IF(ISBLANK(VLOOKUP(TRIM(D1331),ALL_SOMIFA!$A$1:$V$2737,9,FALSE)),"",IF(ISERROR(VLOOKUP(TRIM(D1331),ALL_SOMIFA!$A$1:$V$2737,9,FALSE))," ",VLOOKUP(TRIM(D1331),ALL_SOMIFA!$A$1:$V$2737,9,FALSE)))</f>
        <v/>
      </c>
      <c r="J1331" t="str">
        <f>IF(ISBLANK(VLOOKUP(TRIM(D1331),ALL_SOMIFA!$A$1:$V$2737,10,FALSE)),"",IF(ISERROR(VLOOKUP(TRIM(D1331),ALL_SOMIFA!$A$1:$V$2737,10,FALSE))," ",VLOOKUP(TRIM(D1331),ALL_SOMIFA!$A$1:$V$2737,10,FALSE)))</f>
        <v/>
      </c>
      <c r="K1331" t="str">
        <f>IF(ISBLANK(VLOOKUP(TRIM(D1331),ALL_SOMIFA!$A$1:$V$2737,11,FALSE)),"",IF(ISERROR(VLOOKUP(TRIM(D1331),ALL_SOMIFA!$A$1:$V$2737,11,FALSE))," ",VLOOKUP(TRIM(D1331),ALL_SOMIFA!$A$1:$V$2737,11,FALSE)))</f>
        <v/>
      </c>
      <c r="L1331" t="str">
        <f>IF(ISBLANK(VLOOKUP(TRIM(D1331),ALL_SOMIFA!$A$1:$V$2737,12,FALSE)),"",IF(ISERROR(VLOOKUP(TRIM(D1331),ALL_SOMIFA!$A$1:$V$2737,12,FALSE))," ",VLOOKUP(TRIM(D1331),ALL_SOMIFA!$A$1:$V$2737,12,FALSE)))</f>
        <v/>
      </c>
      <c r="M1331" t="str">
        <f>IF(ISBLANK(VLOOKUP(TRIM(D1331),ALL_SOMIFA!$A$1:$V$2737,13,FALSE)),"",IF(ISERROR(VLOOKUP(TRIM(D1331),ALL_SOMIFA!$A$1:$V$2737,13,FALSE))," ",VLOOKUP(TRIM(D1331),ALL_SOMIFA!$A$1:$V$2737,13,FALSE)))</f>
        <v/>
      </c>
      <c r="N1331" t="str">
        <f>IF(ISBLANK(VLOOKUP(TRIM(D1331),ALL_SOMIFA!$A$1:$V$2737,14,FALSE)),"",IF(ISERROR(VLOOKUP(TRIM(D1331),ALL_SOMIFA!$A$1:$V$2737,14,FALSE))," ",VLOOKUP(TRIM(D1331),ALL_SOMIFA!$A$1:$V$2737,14,FALSE)))</f>
        <v/>
      </c>
      <c r="O1331" t="str">
        <f>IF(ISBLANK(VLOOKUP(TRIM(D1331),ALL_SOMIFA!$A$1:$V$2737,15,FALSE)),"",IF(ISERROR(VLOOKUP(TRIM(D1331),ALL_SOMIFA!$A$1:$V$2737,15,FALSE))," ",VLOOKUP(TRIM(D1331),ALL_SOMIFA!$A$1:$V$2737,15,FALSE)))</f>
        <v/>
      </c>
      <c r="P1331" t="str">
        <f>IF(ISBLANK(VLOOKUP(TRIM(D1331),ALL_SOMIFA!$A$1:$V$2737,16,FALSE)),"",IF(ISERROR(VLOOKUP(TRIM(D1331),ALL_SOMIFA!$A$1:$V$2737,16,FALSE))," ",VLOOKUP(TRIM(D1331),ALL_SOMIFA!$A$1:$V$2737,16,FALSE)))</f>
        <v/>
      </c>
      <c r="Q1331" t="str">
        <f>IF(ISBLANK(VLOOKUP(TRIM(D1331),ALL_SOMIFA!$A$1:$V$2737,17,FALSE)),"",IF(ISERROR(VLOOKUP(TRIM(D1331),ALL_SOMIFA!$A$1:$V$2737,17,FALSE))," ",VLOOKUP(TRIM(D1331),ALL_SOMIFA!$A$1:$V$2737,17,FALSE)))</f>
        <v/>
      </c>
      <c r="R1331" t="str">
        <f>IF(ISBLANK(VLOOKUP(TRIM(D1331),ALL_SOMIFA!$A$1:$V$2737,18,FALSE)),"",IF(ISERROR(VLOOKUP(TRIM(D1331),ALL_SOMIFA!$A$1:$V$2737,18,FALSE))," ",VLOOKUP(TRIM(D1331),ALL_SOMIFA!$A$1:$V$2737,18,FALSE)))</f>
        <v/>
      </c>
      <c r="S1331" t="str">
        <f>IF(ISBLANK(VLOOKUP(TRIM(D1331),ALL_SOMIFA!$A$1:$V$2737,19,FALSE)),"",IF(ISERROR(VLOOKUP(TRIM(D1331),ALL_SOMIFA!$A$1:$V$2737,19,FALSE))," ",VLOOKUP(TRIM(D1331),ALL_SOMIFA!$A$1:$V$2737,19,FALSE)))</f>
        <v/>
      </c>
      <c r="T1331" t="str">
        <f>IF(ISBLANK(VLOOKUP(TRIM(D1331),ALL_SOMIFA!$A$1:$V$2737,20,FALSE)),"",IF(ISERROR(VLOOKUP(TRIM(D1331),ALL_SOMIFA!$A$1:$V$2737,20,FALSE))," ",VLOOKUP(TRIM(D1331),ALL_SOMIFA!$A$1:$V$2737,20,FALSE)))</f>
        <v/>
      </c>
      <c r="U1331" t="str">
        <f>IF(ISBLANK(VLOOKUP(TRIM(D1331),ALL_SOMIFA!$A$1:$V$2737,21,FALSE)),"",IF(ISERROR(VLOOKUP(TRIM(D1331),ALL_SOMIFA!$A$1:$V$2737,21,FALSE))," ",VLOOKUP(TRIM(D1331),ALL_SOMIFA!$A$1:$V$2737,21,FALSE)))</f>
        <v/>
      </c>
      <c r="V1331" t="str">
        <f>IF(ISBLANK(VLOOKUP(TRIM(D1331),ALL_SOMIFA!$A$1:$V$2737,22,FALSE)),"",IF(ISERROR(VLOOKUP(TRIM(D1331),ALL_SOMIFA!$A$1:$V$2737,22,FALSE))," ",VLOOKUP(TRIM(D1331),ALL_SOMIFA!$A$1:$V$2737,22,FALSE)))</f>
        <v/>
      </c>
    </row>
    <row r="1332" spans="1:73" x14ac:dyDescent="0.35">
      <c r="A1332" t="s">
        <v>1113</v>
      </c>
      <c r="B1332" t="s">
        <v>116</v>
      </c>
      <c r="C1332" s="143" t="str">
        <f>IF(VLOOKUP(D1332,Table16[[#All],[Player]:[2024 Card Info]],7,FALSE)&lt;&gt;"",VLOOKUP(D1332,Table16[[#All],[Player]:[2024 Card Info]],7,FALSE),"")</f>
        <v>0-0  3-3-0</v>
      </c>
      <c r="D1332" t="s">
        <v>3325</v>
      </c>
      <c r="E1332" s="40">
        <v>35370</v>
      </c>
      <c r="F1332" t="s">
        <v>3949</v>
      </c>
      <c r="H1332" t="str">
        <f>IF(ISBLANK(VLOOKUP(TRIM(D1332),ALL_SOMIFA!$A$1:$V$2737,8,FALSE)),"",IF(ISERROR(VLOOKUP(TRIM(D1332),ALL_SOMIFA!$A$1:$V$2737,8,FALSE))," ",VLOOKUP(TRIM(D1332),ALL_SOMIFA!$A$1:$V$2737,8,FALSE)))</f>
        <v/>
      </c>
      <c r="I1332" t="str">
        <f>IF(ISBLANK(VLOOKUP(TRIM(D1332),ALL_SOMIFA!$A$1:$V$2737,9,FALSE)),"",IF(ISERROR(VLOOKUP(TRIM(D1332),ALL_SOMIFA!$A$1:$V$2737,9,FALSE))," ",VLOOKUP(TRIM(D1332),ALL_SOMIFA!$A$1:$V$2737,9,FALSE)))</f>
        <v/>
      </c>
      <c r="J1332" t="str">
        <f>IF(ISBLANK(VLOOKUP(TRIM(D1332),ALL_SOMIFA!$A$1:$V$2737,10,FALSE)),"",IF(ISERROR(VLOOKUP(TRIM(D1332),ALL_SOMIFA!$A$1:$V$2737,10,FALSE))," ",VLOOKUP(TRIM(D1332),ALL_SOMIFA!$A$1:$V$2737,10,FALSE)))</f>
        <v/>
      </c>
      <c r="K1332" t="str">
        <f>IF(ISBLANK(VLOOKUP(TRIM(D1332),ALL_SOMIFA!$A$1:$V$2737,11,FALSE)),"",IF(ISERROR(VLOOKUP(TRIM(D1332),ALL_SOMIFA!$A$1:$V$2737,11,FALSE))," ",VLOOKUP(TRIM(D1332),ALL_SOMIFA!$A$1:$V$2737,11,FALSE)))</f>
        <v>TE/BB</v>
      </c>
      <c r="L1332" t="str">
        <f>IF(ISBLANK(VLOOKUP(TRIM(D1332),ALL_SOMIFA!$A$1:$V$2737,12,FALSE)),"",IF(ISERROR(VLOOKUP(TRIM(D1332),ALL_SOMIFA!$A$1:$V$2737,12,FALSE))," ",VLOOKUP(TRIM(D1332),ALL_SOMIFA!$A$1:$V$2737,12,FALSE)))</f>
        <v>DET</v>
      </c>
      <c r="M1332" t="str">
        <f>IF(ISBLANK(VLOOKUP(TRIM(D1332),ALL_SOMIFA!$A$1:$V$2737,13,FALSE)),"",IF(ISERROR(VLOOKUP(TRIM(D1332),ALL_SOMIFA!$A$1:$V$2737,13,FALSE))," ",VLOOKUP(TRIM(D1332),ALL_SOMIFA!$A$1:$V$2737,13,FALSE)))</f>
        <v>6/0-0</v>
      </c>
      <c r="N1332" t="str">
        <f>IF(ISBLANK(VLOOKUP(TRIM(D1332),ALL_SOMIFA!$A$1:$V$2737,14,FALSE)),"",IF(ISERROR(VLOOKUP(TRIM(D1332),ALL_SOMIFA!$A$1:$V$2737,14,FALSE))," ",VLOOKUP(TRIM(D1332),ALL_SOMIFA!$A$1:$V$2737,14,FALSE)))</f>
        <v/>
      </c>
      <c r="O1332" t="str">
        <f>IF(ISBLANK(VLOOKUP(TRIM(D1332),ALL_SOMIFA!$A$1:$V$2737,15,FALSE)),"",IF(ISERROR(VLOOKUP(TRIM(D1332),ALL_SOMIFA!$A$1:$V$2737,15,FALSE))," ",VLOOKUP(TRIM(D1332),ALL_SOMIFA!$A$1:$V$2737,15,FALSE)))</f>
        <v/>
      </c>
      <c r="P1332" t="str">
        <f>IF(ISBLANK(VLOOKUP(TRIM(D1332),ALL_SOMIFA!$A$1:$V$2737,16,FALSE)),"",IF(ISERROR(VLOOKUP(TRIM(D1332),ALL_SOMIFA!$A$1:$V$2737,16,FALSE))," ",VLOOKUP(TRIM(D1332),ALL_SOMIFA!$A$1:$V$2737,16,FALSE)))</f>
        <v/>
      </c>
      <c r="Q1332" t="str">
        <f>IF(ISBLANK(VLOOKUP(TRIM(D1332),ALL_SOMIFA!$A$1:$V$2737,17,FALSE)),"",IF(ISERROR(VLOOKUP(TRIM(D1332),ALL_SOMIFA!$A$1:$V$2737,17,FALSE))," ",VLOOKUP(TRIM(D1332),ALL_SOMIFA!$A$1:$V$2737,17,FALSE)))</f>
        <v/>
      </c>
      <c r="R1332" t="str">
        <f>IF(ISBLANK(VLOOKUP(TRIM(D1332),ALL_SOMIFA!$A$1:$V$2737,18,FALSE)),"",IF(ISERROR(VLOOKUP(TRIM(D1332),ALL_SOMIFA!$A$1:$V$2737,18,FALSE))," ",VLOOKUP(TRIM(D1332),ALL_SOMIFA!$A$1:$V$2737,18,FALSE)))</f>
        <v/>
      </c>
      <c r="S1332" t="str">
        <f>IF(ISBLANK(VLOOKUP(TRIM(D1332),ALL_SOMIFA!$A$1:$V$2737,19,FALSE)),"",IF(ISERROR(VLOOKUP(TRIM(D1332),ALL_SOMIFA!$A$1:$V$2737,19,FALSE))," ",VLOOKUP(TRIM(D1332),ALL_SOMIFA!$A$1:$V$2737,19,FALSE)))</f>
        <v/>
      </c>
      <c r="T1332" t="str">
        <f>IF(ISBLANK(VLOOKUP(TRIM(D1332),ALL_SOMIFA!$A$1:$V$2737,20,FALSE)),"",IF(ISERROR(VLOOKUP(TRIM(D1332),ALL_SOMIFA!$A$1:$V$2737,20,FALSE))," ",VLOOKUP(TRIM(D1332),ALL_SOMIFA!$A$1:$V$2737,20,FALSE)))</f>
        <v/>
      </c>
      <c r="U1332" t="str">
        <f>IF(ISBLANK(VLOOKUP(TRIM(D1332),ALL_SOMIFA!$A$1:$V$2737,21,FALSE)),"",IF(ISERROR(VLOOKUP(TRIM(D1332),ALL_SOMIFA!$A$1:$V$2737,21,FALSE))," ",VLOOKUP(TRIM(D1332),ALL_SOMIFA!$A$1:$V$2737,21,FALSE)))</f>
        <v/>
      </c>
      <c r="V1332" t="str">
        <f>IF(ISBLANK(VLOOKUP(TRIM(D1332),ALL_SOMIFA!$A$1:$V$2737,22,FALSE)),"",IF(ISERROR(VLOOKUP(TRIM(D1332),ALL_SOMIFA!$A$1:$V$2737,22,FALSE))," ",VLOOKUP(TRIM(D1332),ALL_SOMIFA!$A$1:$V$2737,22,FALSE)))</f>
        <v/>
      </c>
    </row>
    <row r="1333" spans="1:73" x14ac:dyDescent="0.35">
      <c r="A1333" s="18" t="s">
        <v>169</v>
      </c>
      <c r="B1333" s="18"/>
      <c r="C1333" s="143"/>
      <c r="D1333" s="19" t="s">
        <v>2480</v>
      </c>
      <c r="E1333" s="20">
        <v>34454</v>
      </c>
      <c r="F1333" s="19" t="s">
        <v>720</v>
      </c>
      <c r="G1333" s="19" t="s">
        <v>189</v>
      </c>
      <c r="H1333" t="s">
        <v>147</v>
      </c>
      <c r="I1333" t="s">
        <v>166</v>
      </c>
      <c r="J1333" s="18" t="s">
        <v>156</v>
      </c>
      <c r="K1333" s="18" t="s">
        <v>135</v>
      </c>
      <c r="L1333" s="18" t="s">
        <v>173</v>
      </c>
      <c r="M1333" s="19" t="s">
        <v>173</v>
      </c>
      <c r="N1333" s="19" t="s">
        <v>150</v>
      </c>
      <c r="O1333" s="19" t="s">
        <v>308</v>
      </c>
      <c r="P1333" s="19" t="s">
        <v>152</v>
      </c>
      <c r="Q1333" s="19" t="s">
        <v>156</v>
      </c>
      <c r="R1333" s="19" t="s">
        <v>135</v>
      </c>
      <c r="S1333" s="19" t="s">
        <v>161</v>
      </c>
      <c r="T1333" s="19" t="s">
        <v>2481</v>
      </c>
      <c r="U1333" s="19" t="s">
        <v>135</v>
      </c>
      <c r="V1333" s="19" t="s">
        <v>2482</v>
      </c>
      <c r="W1333" s="19"/>
      <c r="X1333" s="19"/>
      <c r="Y1333" s="19"/>
      <c r="Z1333" s="19"/>
      <c r="AA1333" s="19"/>
      <c r="AB1333" s="19"/>
      <c r="AC1333" s="19"/>
      <c r="AD1333" s="19"/>
      <c r="AE1333" s="19"/>
      <c r="AF1333" s="19"/>
      <c r="AG1333" s="19"/>
      <c r="AH1333" s="19"/>
      <c r="AI1333" s="19"/>
      <c r="AJ1333" s="19"/>
      <c r="AK1333" s="19"/>
      <c r="AL1333" s="19"/>
      <c r="AM1333" s="19"/>
      <c r="AN1333" s="19"/>
      <c r="AO1333" s="19"/>
      <c r="AP1333" s="19"/>
      <c r="AQ1333" s="19"/>
      <c r="AR1333" s="19"/>
      <c r="AS1333" s="19"/>
      <c r="AT1333" s="19"/>
      <c r="AU1333" s="19"/>
      <c r="AV1333" s="19"/>
      <c r="AW1333" s="19"/>
      <c r="AX1333" s="19"/>
      <c r="AY1333" s="19"/>
      <c r="AZ1333" s="19"/>
      <c r="BA1333" s="19"/>
      <c r="BB1333" s="19"/>
      <c r="BC1333" s="19"/>
      <c r="BD1333" s="19"/>
      <c r="BE1333" s="19"/>
      <c r="BF1333" s="19"/>
      <c r="BG1333" s="19"/>
      <c r="BH1333" s="19"/>
      <c r="BI1333" s="19"/>
      <c r="BJ1333" s="19"/>
      <c r="BK1333" s="19"/>
      <c r="BL1333" s="19"/>
      <c r="BM1333" s="19"/>
      <c r="BN1333" s="19"/>
      <c r="BO1333" s="19"/>
      <c r="BP1333" s="19"/>
      <c r="BQ1333" s="19"/>
      <c r="BR1333" s="19"/>
      <c r="BS1333" s="19"/>
      <c r="BT1333" s="19"/>
      <c r="BU1333" s="19"/>
    </row>
    <row r="1334" spans="1:73" s="25" customFormat="1" x14ac:dyDescent="0.35">
      <c r="A1334" s="18"/>
      <c r="B1334" s="18"/>
      <c r="C1334" s="143"/>
      <c r="D1334" s="19"/>
      <c r="E1334" s="20"/>
      <c r="F1334" s="19"/>
      <c r="G1334" s="19"/>
      <c r="H1334" t="s">
        <v>156</v>
      </c>
      <c r="I1334" t="s">
        <v>4284</v>
      </c>
      <c r="J1334" s="18"/>
      <c r="K1334" s="18"/>
      <c r="L1334" s="18"/>
      <c r="M1334" s="19"/>
      <c r="N1334" s="19"/>
      <c r="O1334" s="19"/>
      <c r="P1334" s="19"/>
      <c r="Q1334" s="19"/>
      <c r="R1334" s="19"/>
      <c r="S1334" s="19"/>
      <c r="T1334" s="19"/>
      <c r="U1334" s="19"/>
      <c r="V1334" s="19"/>
      <c r="W1334" s="19"/>
      <c r="X1334" s="19"/>
      <c r="Y1334" s="19"/>
      <c r="Z1334" s="19"/>
      <c r="AA1334" s="19"/>
      <c r="AB1334" s="19"/>
      <c r="AC1334" s="19"/>
      <c r="AD1334" s="19"/>
      <c r="AE1334" s="19"/>
      <c r="AF1334" s="19"/>
      <c r="AG1334" s="19"/>
      <c r="AH1334" s="19"/>
      <c r="AI1334" s="19"/>
      <c r="AJ1334" s="19"/>
      <c r="AK1334" s="19"/>
      <c r="AL1334" s="19"/>
      <c r="AM1334" s="19"/>
      <c r="AN1334" s="19"/>
      <c r="AO1334" s="19"/>
      <c r="AP1334" s="19"/>
      <c r="AQ1334" s="19"/>
      <c r="AR1334" s="19"/>
      <c r="AS1334" s="19"/>
      <c r="AT1334" s="19"/>
      <c r="AU1334" s="19"/>
      <c r="AV1334" s="19"/>
      <c r="AW1334" s="19"/>
      <c r="AX1334" s="19"/>
      <c r="AY1334" s="19"/>
      <c r="AZ1334" s="19"/>
      <c r="BA1334" s="19"/>
      <c r="BB1334" s="19"/>
      <c r="BC1334" s="19"/>
      <c r="BD1334" s="19"/>
      <c r="BE1334" s="19"/>
      <c r="BF1334" s="19"/>
      <c r="BG1334" s="19"/>
      <c r="BH1334" s="19"/>
      <c r="BI1334" s="19"/>
      <c r="BJ1334" s="19"/>
      <c r="BK1334" s="19"/>
      <c r="BL1334" s="19"/>
      <c r="BM1334" s="19"/>
      <c r="BN1334" s="19"/>
      <c r="BO1334" s="19"/>
      <c r="BP1334" s="19"/>
      <c r="BQ1334" s="19"/>
      <c r="BR1334" s="19"/>
      <c r="BS1334" s="19"/>
      <c r="BT1334" s="19"/>
      <c r="BU1334" s="19"/>
    </row>
    <row r="1335" spans="1:73" s="25" customFormat="1" x14ac:dyDescent="0.35">
      <c r="A1335" s="18" t="s">
        <v>211</v>
      </c>
      <c r="B1335" s="18" t="s">
        <v>3530</v>
      </c>
      <c r="C1335" s="143" t="str">
        <f>IF(VLOOKUP(D1335,Table16[[#All],[Player]:[2024 Card Info]],7,FALSE)&lt;&gt;"",VLOOKUP(D1335,Table16[[#All],[Player]:[2024 Card Info]],7,FALSE),"")</f>
        <v>6-5</v>
      </c>
      <c r="D1335" s="19" t="s">
        <v>2484</v>
      </c>
      <c r="E1335" s="20">
        <v>33001</v>
      </c>
      <c r="F1335" s="19" t="s">
        <v>2485</v>
      </c>
      <c r="G1335" s="19" t="s">
        <v>615</v>
      </c>
      <c r="H1335" s="26" t="s">
        <v>4284</v>
      </c>
      <c r="I1335" s="26" t="s">
        <v>207</v>
      </c>
      <c r="J1335" s="18" t="s">
        <v>211</v>
      </c>
      <c r="K1335" s="18" t="s">
        <v>151</v>
      </c>
      <c r="L1335" s="18" t="s">
        <v>207</v>
      </c>
      <c r="M1335" s="19" t="s">
        <v>207</v>
      </c>
      <c r="N1335" s="19" t="s">
        <v>169</v>
      </c>
      <c r="O1335" s="19"/>
      <c r="P1335" s="19"/>
      <c r="Q1335" s="19" t="s">
        <v>211</v>
      </c>
      <c r="R1335" s="19" t="s">
        <v>151</v>
      </c>
      <c r="S1335" s="19" t="s">
        <v>440</v>
      </c>
      <c r="T1335" s="19" t="s">
        <v>211</v>
      </c>
      <c r="U1335" s="19" t="s">
        <v>151</v>
      </c>
      <c r="V1335" s="19" t="s">
        <v>440</v>
      </c>
      <c r="W1335" s="19" t="s">
        <v>211</v>
      </c>
      <c r="X1335" s="19" t="s">
        <v>151</v>
      </c>
      <c r="Y1335" s="19" t="s">
        <v>207</v>
      </c>
      <c r="Z1335" s="19" t="s">
        <v>211</v>
      </c>
      <c r="AA1335" s="19" t="s">
        <v>151</v>
      </c>
      <c r="AB1335" s="19" t="s">
        <v>430</v>
      </c>
      <c r="AC1335" s="19" t="s">
        <v>211</v>
      </c>
      <c r="AD1335" s="19" t="s">
        <v>151</v>
      </c>
      <c r="AE1335" s="19" t="s">
        <v>430</v>
      </c>
      <c r="AF1335" s="19" t="s">
        <v>211</v>
      </c>
      <c r="AG1335" s="19" t="s">
        <v>151</v>
      </c>
      <c r="AH1335" s="19" t="s">
        <v>430</v>
      </c>
      <c r="AI1335" s="19" t="s">
        <v>211</v>
      </c>
      <c r="AJ1335" s="19" t="s">
        <v>151</v>
      </c>
      <c r="AK1335" s="19" t="s">
        <v>440</v>
      </c>
      <c r="AL1335" s="19">
        <v>0</v>
      </c>
      <c r="AM1335" s="19">
        <v>0</v>
      </c>
      <c r="AN1335" s="19">
        <v>0</v>
      </c>
      <c r="AO1335" s="19">
        <v>0</v>
      </c>
      <c r="AP1335" s="19">
        <v>0</v>
      </c>
      <c r="AQ1335" s="19">
        <v>0</v>
      </c>
      <c r="AR1335" s="19">
        <v>0</v>
      </c>
      <c r="AS1335" s="19"/>
      <c r="AT1335" s="19"/>
      <c r="AU1335" s="19"/>
      <c r="AV1335" s="19"/>
      <c r="AW1335" s="19"/>
      <c r="AX1335" s="19"/>
      <c r="AY1335" s="19"/>
      <c r="AZ1335" s="19"/>
      <c r="BA1335" s="19"/>
      <c r="BB1335" s="19"/>
      <c r="BC1335" s="19"/>
      <c r="BD1335" s="19"/>
      <c r="BE1335" s="19"/>
      <c r="BF1335" s="19"/>
      <c r="BG1335" s="19"/>
      <c r="BH1335" s="19"/>
      <c r="BI1335" s="19"/>
      <c r="BJ1335" s="19"/>
      <c r="BK1335" s="19"/>
      <c r="BL1335" s="19"/>
      <c r="BM1335" s="19"/>
      <c r="BN1335" s="19"/>
      <c r="BO1335" s="19"/>
      <c r="BP1335" s="19"/>
      <c r="BQ1335" s="19"/>
      <c r="BR1335" s="19"/>
      <c r="BS1335" s="19"/>
      <c r="BT1335" s="19"/>
      <c r="BU1335" s="19"/>
    </row>
    <row r="1336" spans="1:73" s="25" customFormat="1" x14ac:dyDescent="0.35">
      <c r="A1336" s="18" t="s">
        <v>205</v>
      </c>
      <c r="B1336" s="18" t="s">
        <v>3531</v>
      </c>
      <c r="C1336" s="143" t="str">
        <f>IF(VLOOKUP(D1336,Table16[[#All],[Player]:[2024 Card Info]],7,FALSE)&lt;&gt;"",VLOOKUP(D1336,Table16[[#All],[Player]:[2024 Card Info]],7,FALSE),"")</f>
        <v>5-4</v>
      </c>
      <c r="D1336" s="19" t="s">
        <v>2491</v>
      </c>
      <c r="E1336" s="20">
        <v>33219</v>
      </c>
      <c r="F1336" s="19" t="s">
        <v>2492</v>
      </c>
      <c r="G1336" s="19" t="s">
        <v>714</v>
      </c>
      <c r="H1336" s="26" t="s">
        <v>211</v>
      </c>
      <c r="I1336" s="26" t="s">
        <v>181</v>
      </c>
      <c r="J1336" s="18" t="s">
        <v>220</v>
      </c>
      <c r="K1336" s="18" t="s">
        <v>142</v>
      </c>
      <c r="L1336" s="18" t="s">
        <v>254</v>
      </c>
      <c r="M1336" s="19" t="s">
        <v>207</v>
      </c>
      <c r="N1336" s="19" t="s">
        <v>169</v>
      </c>
      <c r="O1336" s="19"/>
      <c r="P1336" s="19"/>
      <c r="Q1336" s="19" t="s">
        <v>205</v>
      </c>
      <c r="R1336" s="19" t="s">
        <v>142</v>
      </c>
      <c r="S1336" s="19" t="s">
        <v>207</v>
      </c>
      <c r="T1336" s="19" t="s">
        <v>205</v>
      </c>
      <c r="U1336" s="19" t="s">
        <v>142</v>
      </c>
      <c r="V1336" s="19" t="s">
        <v>440</v>
      </c>
      <c r="W1336" s="19" t="s">
        <v>205</v>
      </c>
      <c r="X1336" s="19" t="s">
        <v>142</v>
      </c>
      <c r="Y1336" s="19" t="s">
        <v>440</v>
      </c>
      <c r="Z1336" s="19" t="s">
        <v>205</v>
      </c>
      <c r="AA1336" s="19" t="s">
        <v>142</v>
      </c>
      <c r="AB1336" s="19" t="s">
        <v>207</v>
      </c>
      <c r="AC1336" s="19" t="s">
        <v>205</v>
      </c>
      <c r="AD1336" s="19" t="s">
        <v>142</v>
      </c>
      <c r="AE1336" s="19" t="s">
        <v>207</v>
      </c>
      <c r="AF1336" s="19" t="s">
        <v>205</v>
      </c>
      <c r="AG1336" s="19" t="s">
        <v>142</v>
      </c>
      <c r="AH1336" s="19" t="s">
        <v>207</v>
      </c>
      <c r="AI1336" s="19" t="s">
        <v>205</v>
      </c>
      <c r="AJ1336" s="19" t="s">
        <v>142</v>
      </c>
      <c r="AK1336" s="19" t="s">
        <v>207</v>
      </c>
      <c r="AL1336" s="19" t="s">
        <v>205</v>
      </c>
      <c r="AM1336" s="19" t="s">
        <v>142</v>
      </c>
      <c r="AN1336" s="19" t="s">
        <v>430</v>
      </c>
      <c r="AO1336" s="19" t="s">
        <v>211</v>
      </c>
      <c r="AP1336" s="19" t="s">
        <v>142</v>
      </c>
      <c r="AQ1336" s="19" t="s">
        <v>430</v>
      </c>
      <c r="AR1336" s="19">
        <v>0</v>
      </c>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row>
    <row r="1337" spans="1:73" s="25" customFormat="1" ht="12.75" customHeight="1" x14ac:dyDescent="0.35">
      <c r="A1337" s="18" t="s">
        <v>198</v>
      </c>
      <c r="B1337" s="18" t="s">
        <v>143</v>
      </c>
      <c r="C1337" s="143" t="str">
        <f>IF(VLOOKUP(D1337,Table16[[#All],[Player]:[2024 Card Info]],7,FALSE)&lt;&gt;"",VLOOKUP(D1337,Table16[[#All],[Player]:[2024 Card Info]],7,FALSE),"")</f>
        <v>4-7</v>
      </c>
      <c r="D1337" s="19" t="s">
        <v>2486</v>
      </c>
      <c r="E1337" s="20">
        <v>33166</v>
      </c>
      <c r="F1337" s="19" t="s">
        <v>2487</v>
      </c>
      <c r="G1337" s="19" t="s">
        <v>714</v>
      </c>
      <c r="H1337" s="26" t="s">
        <v>198</v>
      </c>
      <c r="I1337" s="26" t="s">
        <v>207</v>
      </c>
      <c r="J1337" s="18" t="s">
        <v>198</v>
      </c>
      <c r="K1337" s="18" t="s">
        <v>142</v>
      </c>
      <c r="L1337" s="18" t="s">
        <v>207</v>
      </c>
      <c r="M1337" s="19" t="s">
        <v>207</v>
      </c>
      <c r="N1337" s="19" t="s">
        <v>1249</v>
      </c>
      <c r="O1337" s="19" t="s">
        <v>143</v>
      </c>
      <c r="P1337" s="19" t="s">
        <v>2488</v>
      </c>
      <c r="Q1337" s="19" t="s">
        <v>198</v>
      </c>
      <c r="R1337" s="19" t="s">
        <v>142</v>
      </c>
      <c r="S1337" s="19" t="s">
        <v>207</v>
      </c>
      <c r="T1337" s="19" t="s">
        <v>198</v>
      </c>
      <c r="U1337" s="19" t="s">
        <v>142</v>
      </c>
      <c r="V1337" s="19" t="s">
        <v>440</v>
      </c>
      <c r="W1337" s="19" t="s">
        <v>198</v>
      </c>
      <c r="X1337" s="19" t="s">
        <v>142</v>
      </c>
      <c r="Y1337" s="19" t="s">
        <v>207</v>
      </c>
      <c r="Z1337" s="19" t="s">
        <v>198</v>
      </c>
      <c r="AA1337" s="19" t="s">
        <v>142</v>
      </c>
      <c r="AB1337" s="19" t="s">
        <v>207</v>
      </c>
      <c r="AC1337" s="19" t="s">
        <v>198</v>
      </c>
      <c r="AD1337" s="19" t="s">
        <v>142</v>
      </c>
      <c r="AE1337" s="19" t="s">
        <v>207</v>
      </c>
      <c r="AF1337" s="19" t="s">
        <v>198</v>
      </c>
      <c r="AG1337" s="19" t="s">
        <v>142</v>
      </c>
      <c r="AH1337" s="19" t="s">
        <v>207</v>
      </c>
      <c r="AI1337" s="19" t="s">
        <v>198</v>
      </c>
      <c r="AJ1337" s="19" t="s">
        <v>142</v>
      </c>
      <c r="AK1337" s="19" t="s">
        <v>181</v>
      </c>
      <c r="AL1337" s="19">
        <v>0</v>
      </c>
      <c r="AM1337" s="19">
        <v>0</v>
      </c>
      <c r="AN1337" s="19">
        <v>0</v>
      </c>
      <c r="AO1337" s="19">
        <v>0</v>
      </c>
      <c r="AP1337" s="19">
        <v>0</v>
      </c>
      <c r="AQ1337" s="19">
        <v>0</v>
      </c>
      <c r="AR1337" s="19">
        <v>0</v>
      </c>
      <c r="AS1337" s="19">
        <v>0</v>
      </c>
      <c r="AT1337" s="19">
        <v>0</v>
      </c>
      <c r="AU1337" s="19"/>
      <c r="AV1337" s="19"/>
      <c r="AW1337" s="19"/>
      <c r="AX1337" s="19"/>
      <c r="AY1337" s="19"/>
      <c r="AZ1337" s="19"/>
      <c r="BA1337" s="19"/>
      <c r="BB1337" s="19"/>
      <c r="BC1337" s="19"/>
      <c r="BD1337" s="19"/>
      <c r="BE1337" s="19"/>
      <c r="BF1337" s="19"/>
      <c r="BG1337" s="19"/>
      <c r="BH1337" s="19"/>
      <c r="BI1337" s="19"/>
      <c r="BJ1337" s="19"/>
      <c r="BK1337" s="19"/>
      <c r="BL1337" s="19"/>
      <c r="BM1337" s="19"/>
      <c r="BN1337" s="19"/>
      <c r="BO1337" s="19"/>
      <c r="BP1337" s="19"/>
      <c r="BQ1337" s="19"/>
      <c r="BR1337" s="19"/>
      <c r="BS1337" s="19"/>
      <c r="BT1337" s="19"/>
      <c r="BU1337" s="19"/>
    </row>
    <row r="1338" spans="1:73" x14ac:dyDescent="0.35">
      <c r="A1338" s="18" t="s">
        <v>177</v>
      </c>
      <c r="B1338" s="18" t="s">
        <v>500</v>
      </c>
      <c r="C1338" s="143" t="str">
        <f>IF(VLOOKUP(D1338,Table16[[#All],[Player]:[2024 Card Info]],7,FALSE)&lt;&gt;"",VLOOKUP(D1338,Table16[[#All],[Player]:[2024 Card Info]],7,FALSE),"")</f>
        <v>4-5</v>
      </c>
      <c r="D1338" s="19" t="s">
        <v>2489</v>
      </c>
      <c r="E1338" s="20">
        <v>34119</v>
      </c>
      <c r="F1338" s="19" t="s">
        <v>2490</v>
      </c>
      <c r="G1338" s="19" t="s">
        <v>559</v>
      </c>
      <c r="H1338" s="26" t="s">
        <v>177</v>
      </c>
      <c r="I1338" s="26" t="s">
        <v>181</v>
      </c>
      <c r="J1338" s="18" t="s">
        <v>177</v>
      </c>
      <c r="K1338" s="18" t="s">
        <v>172</v>
      </c>
      <c r="L1338" s="18" t="s">
        <v>216</v>
      </c>
      <c r="M1338" s="19" t="s">
        <v>207</v>
      </c>
      <c r="N1338" s="19" t="s">
        <v>177</v>
      </c>
      <c r="O1338" s="19" t="s">
        <v>500</v>
      </c>
      <c r="P1338" s="19" t="s">
        <v>875</v>
      </c>
      <c r="Q1338" s="19" t="s">
        <v>177</v>
      </c>
      <c r="R1338" s="19" t="s">
        <v>172</v>
      </c>
      <c r="S1338" s="19" t="s">
        <v>191</v>
      </c>
      <c r="T1338" s="19" t="s">
        <v>177</v>
      </c>
      <c r="U1338" s="19" t="s">
        <v>172</v>
      </c>
      <c r="V1338" s="19" t="s">
        <v>181</v>
      </c>
      <c r="W1338" s="19" t="s">
        <v>177</v>
      </c>
      <c r="X1338" s="19" t="s">
        <v>172</v>
      </c>
      <c r="Y1338" s="19" t="s">
        <v>185</v>
      </c>
      <c r="Z1338" s="19" t="s">
        <v>177</v>
      </c>
      <c r="AA1338" s="19" t="s">
        <v>172</v>
      </c>
      <c r="AB1338" s="19" t="s">
        <v>178</v>
      </c>
      <c r="AC1338" s="19"/>
      <c r="AD1338" s="19"/>
      <c r="AE1338" s="19"/>
      <c r="AF1338" s="19"/>
      <c r="AG1338" s="19"/>
      <c r="AH1338" s="19"/>
      <c r="AI1338" s="19"/>
      <c r="AJ1338" s="19"/>
      <c r="AK1338" s="19"/>
      <c r="AL1338" s="19"/>
      <c r="AM1338" s="19"/>
      <c r="AN1338" s="19"/>
      <c r="AO1338" s="19"/>
      <c r="AP1338" s="19"/>
      <c r="AQ1338" s="19"/>
      <c r="AR1338" s="19"/>
      <c r="AS1338" s="19"/>
      <c r="AT1338" s="19"/>
      <c r="AU1338" s="19"/>
      <c r="AV1338" s="19"/>
      <c r="AW1338" s="19"/>
      <c r="AX1338" s="19"/>
      <c r="AY1338" s="19"/>
      <c r="AZ1338" s="19"/>
      <c r="BA1338" s="19"/>
      <c r="BB1338" s="19"/>
      <c r="BC1338" s="19"/>
      <c r="BD1338" s="19"/>
      <c r="BE1338" s="19"/>
      <c r="BF1338" s="19"/>
      <c r="BG1338" s="19"/>
      <c r="BH1338" s="19"/>
      <c r="BI1338" s="19"/>
      <c r="BJ1338" s="19"/>
      <c r="BK1338" s="19"/>
      <c r="BL1338" s="19"/>
      <c r="BM1338" s="19"/>
      <c r="BN1338" s="19"/>
      <c r="BO1338" s="19"/>
      <c r="BP1338" s="19"/>
      <c r="BQ1338" s="19"/>
      <c r="BR1338" s="19"/>
      <c r="BS1338" s="19"/>
      <c r="BT1338" s="19"/>
      <c r="BU1338" s="19"/>
    </row>
    <row r="1339" spans="1:73" x14ac:dyDescent="0.35">
      <c r="A1339" t="s">
        <v>177</v>
      </c>
      <c r="B1339" t="s">
        <v>3524</v>
      </c>
      <c r="C1339" s="143" t="str">
        <f>IF(VLOOKUP(D1339,Table16[[#All],[Player]:[2024 Card Info]],7,FALSE)&lt;&gt;"",VLOOKUP(D1339,Table16[[#All],[Player]:[2024 Card Info]],7,FALSE),"")</f>
        <v>4-3</v>
      </c>
      <c r="D1339" t="s">
        <v>3717</v>
      </c>
      <c r="E1339" s="40">
        <v>37052</v>
      </c>
      <c r="F1339" t="s">
        <v>4059</v>
      </c>
      <c r="G1339" s="19" t="s">
        <v>5136</v>
      </c>
      <c r="H1339" t="str">
        <f>IF(ISBLANK(VLOOKUP(TRIM(D1339),ALL_SOMIFA!$A$1:$V$2737,8,FALSE)),"",IF(ISERROR(VLOOKUP(TRIM(D1339),ALL_SOMIFA!$A$1:$V$2737,8,FALSE))," ",VLOOKUP(TRIM(D1339),ALL_SOMIFA!$A$1:$V$2737,8,FALSE)))</f>
        <v/>
      </c>
      <c r="I1339" t="str">
        <f>IF(ISBLANK(VLOOKUP(TRIM(D1339),ALL_SOMIFA!$A$1:$V$2737,9,FALSE)),"",IF(ISERROR(VLOOKUP(TRIM(D1339),ALL_SOMIFA!$A$1:$V$2737,9,FALSE))," ",VLOOKUP(TRIM(D1339),ALL_SOMIFA!$A$1:$V$2737,9,FALSE)))</f>
        <v/>
      </c>
      <c r="J1339" t="str">
        <f>IF(ISBLANK(VLOOKUP(TRIM(D1339),ALL_SOMIFA!$A$1:$V$2737,10,FALSE)),"",IF(ISERROR(VLOOKUP(TRIM(D1339),ALL_SOMIFA!$A$1:$V$2737,10,FALSE))," ",VLOOKUP(TRIM(D1339),ALL_SOMIFA!$A$1:$V$2737,10,FALSE)))</f>
        <v/>
      </c>
      <c r="K1339" t="str">
        <f>IF(ISBLANK(VLOOKUP(TRIM(D1339),ALL_SOMIFA!$A$1:$V$2737,11,FALSE)),"",IF(ISERROR(VLOOKUP(TRIM(D1339),ALL_SOMIFA!$A$1:$V$2737,11,FALSE))," ",VLOOKUP(TRIM(D1339),ALL_SOMIFA!$A$1:$V$2737,11,FALSE)))</f>
        <v/>
      </c>
      <c r="L1339" t="str">
        <f>IF(ISBLANK(VLOOKUP(TRIM(D1339),ALL_SOMIFA!$A$1:$V$2737,12,FALSE)),"",IF(ISERROR(VLOOKUP(TRIM(D1339),ALL_SOMIFA!$A$1:$V$2737,12,FALSE))," ",VLOOKUP(TRIM(D1339),ALL_SOMIFA!$A$1:$V$2737,12,FALSE)))</f>
        <v/>
      </c>
      <c r="M1339" t="str">
        <f>IF(ISBLANK(VLOOKUP(TRIM(D1339),ALL_SOMIFA!$A$1:$V$2737,13,FALSE)),"",IF(ISERROR(VLOOKUP(TRIM(D1339),ALL_SOMIFA!$A$1:$V$2737,13,FALSE))," ",VLOOKUP(TRIM(D1339),ALL_SOMIFA!$A$1:$V$2737,13,FALSE)))</f>
        <v/>
      </c>
      <c r="N1339" t="str">
        <f>IF(ISBLANK(VLOOKUP(TRIM(D1339),ALL_SOMIFA!$A$1:$V$2737,14,FALSE)),"",IF(ISERROR(VLOOKUP(TRIM(D1339),ALL_SOMIFA!$A$1:$V$2737,14,FALSE))," ",VLOOKUP(TRIM(D1339),ALL_SOMIFA!$A$1:$V$2737,14,FALSE)))</f>
        <v/>
      </c>
      <c r="O1339" t="str">
        <f>IF(ISBLANK(VLOOKUP(TRIM(D1339),ALL_SOMIFA!$A$1:$V$2737,15,FALSE)),"",IF(ISERROR(VLOOKUP(TRIM(D1339),ALL_SOMIFA!$A$1:$V$2737,15,FALSE))," ",VLOOKUP(TRIM(D1339),ALL_SOMIFA!$A$1:$V$2737,15,FALSE)))</f>
        <v/>
      </c>
      <c r="P1339" t="str">
        <f>IF(ISBLANK(VLOOKUP(TRIM(D1339),ALL_SOMIFA!$A$1:$V$2737,16,FALSE)),"",IF(ISERROR(VLOOKUP(TRIM(D1339),ALL_SOMIFA!$A$1:$V$2737,16,FALSE))," ",VLOOKUP(TRIM(D1339),ALL_SOMIFA!$A$1:$V$2737,16,FALSE)))</f>
        <v/>
      </c>
      <c r="Q1339" t="str">
        <f>IF(ISBLANK(VLOOKUP(TRIM(D1339),ALL_SOMIFA!$A$1:$V$2737,17,FALSE)),"",IF(ISERROR(VLOOKUP(TRIM(D1339),ALL_SOMIFA!$A$1:$V$2737,17,FALSE))," ",VLOOKUP(TRIM(D1339),ALL_SOMIFA!$A$1:$V$2737,17,FALSE)))</f>
        <v/>
      </c>
      <c r="R1339" t="str">
        <f>IF(ISBLANK(VLOOKUP(TRIM(D1339),ALL_SOMIFA!$A$1:$V$2737,18,FALSE)),"",IF(ISERROR(VLOOKUP(TRIM(D1339),ALL_SOMIFA!$A$1:$V$2737,18,FALSE))," ",VLOOKUP(TRIM(D1339),ALL_SOMIFA!$A$1:$V$2737,18,FALSE)))</f>
        <v/>
      </c>
      <c r="S1339" t="str">
        <f>IF(ISBLANK(VLOOKUP(TRIM(D1339),ALL_SOMIFA!$A$1:$V$2737,19,FALSE)),"",IF(ISERROR(VLOOKUP(TRIM(D1339),ALL_SOMIFA!$A$1:$V$2737,19,FALSE))," ",VLOOKUP(TRIM(D1339),ALL_SOMIFA!$A$1:$V$2737,19,FALSE)))</f>
        <v/>
      </c>
      <c r="T1339" t="str">
        <f>IF(ISBLANK(VLOOKUP(TRIM(D1339),ALL_SOMIFA!$A$1:$V$2737,20,FALSE)),"",IF(ISERROR(VLOOKUP(TRIM(D1339),ALL_SOMIFA!$A$1:$V$2737,20,FALSE))," ",VLOOKUP(TRIM(D1339),ALL_SOMIFA!$A$1:$V$2737,20,FALSE)))</f>
        <v/>
      </c>
      <c r="U1339" t="str">
        <f>IF(ISBLANK(VLOOKUP(TRIM(D1339),ALL_SOMIFA!$A$1:$V$2737,21,FALSE)),"",IF(ISERROR(VLOOKUP(TRIM(D1339),ALL_SOMIFA!$A$1:$V$2737,21,FALSE))," ",VLOOKUP(TRIM(D1339),ALL_SOMIFA!$A$1:$V$2737,21,FALSE)))</f>
        <v/>
      </c>
      <c r="V1339" t="str">
        <f>IF(ISBLANK(VLOOKUP(TRIM(D1339),ALL_SOMIFA!$A$1:$V$2737,22,FALSE)),"",IF(ISERROR(VLOOKUP(TRIM(D1339),ALL_SOMIFA!$A$1:$V$2737,22,FALSE))," ",VLOOKUP(TRIM(D1339),ALL_SOMIFA!$A$1:$V$2737,22,FALSE)))</f>
        <v/>
      </c>
    </row>
    <row r="1340" spans="1:73" s="25" customFormat="1" x14ac:dyDescent="0.35">
      <c r="A1340" s="18" t="s">
        <v>198</v>
      </c>
      <c r="B1340" s="18" t="s">
        <v>860</v>
      </c>
      <c r="C1340" s="143" t="str">
        <f>IF(VLOOKUP(D1340,Table16[[#All],[Player]:[2024 Card Info]],7,FALSE)&lt;&gt;"",VLOOKUP(D1340,Table16[[#All],[Player]:[2024 Card Info]],7,FALSE),"")</f>
        <v>0-7</v>
      </c>
      <c r="D1340" s="19" t="s">
        <v>2493</v>
      </c>
      <c r="E1340" s="20">
        <v>33598</v>
      </c>
      <c r="F1340" s="19" t="s">
        <v>2494</v>
      </c>
      <c r="G1340" s="19" t="s">
        <v>626</v>
      </c>
      <c r="H1340" s="26" t="s">
        <v>205</v>
      </c>
      <c r="I1340" s="26" t="s">
        <v>178</v>
      </c>
      <c r="J1340" s="18" t="s">
        <v>198</v>
      </c>
      <c r="K1340" s="18" t="s">
        <v>96</v>
      </c>
      <c r="L1340" s="18" t="s">
        <v>178</v>
      </c>
      <c r="M1340" s="19" t="s">
        <v>440</v>
      </c>
      <c r="N1340" s="19" t="s">
        <v>198</v>
      </c>
      <c r="O1340" s="19" t="s">
        <v>128</v>
      </c>
      <c r="P1340" s="19" t="s">
        <v>875</v>
      </c>
      <c r="Q1340" s="19" t="s">
        <v>198</v>
      </c>
      <c r="R1340" s="19" t="s">
        <v>128</v>
      </c>
      <c r="S1340" s="19" t="s">
        <v>440</v>
      </c>
      <c r="T1340" s="19" t="s">
        <v>198</v>
      </c>
      <c r="U1340" s="19" t="s">
        <v>128</v>
      </c>
      <c r="V1340" s="19" t="s">
        <v>201</v>
      </c>
      <c r="W1340" s="19" t="s">
        <v>198</v>
      </c>
      <c r="X1340" s="19" t="s">
        <v>128</v>
      </c>
      <c r="Y1340" s="19" t="s">
        <v>440</v>
      </c>
      <c r="Z1340" s="19" t="s">
        <v>198</v>
      </c>
      <c r="AA1340" s="19" t="s">
        <v>128</v>
      </c>
      <c r="AB1340" s="19" t="s">
        <v>207</v>
      </c>
      <c r="AC1340" s="19" t="s">
        <v>198</v>
      </c>
      <c r="AD1340" s="19" t="s">
        <v>128</v>
      </c>
      <c r="AE1340" s="19" t="s">
        <v>430</v>
      </c>
      <c r="AF1340" s="19"/>
      <c r="AG1340" s="19"/>
      <c r="AH1340" s="19"/>
      <c r="AI1340" s="19"/>
      <c r="AJ1340" s="19"/>
      <c r="AK1340" s="19"/>
      <c r="AL1340" s="19"/>
      <c r="AM1340" s="19"/>
      <c r="AN1340" s="19"/>
      <c r="AO1340" s="19"/>
      <c r="AP1340" s="19"/>
      <c r="AQ1340" s="19"/>
      <c r="AR1340" s="19"/>
      <c r="AS1340" s="19"/>
      <c r="AT1340" s="19"/>
      <c r="AU1340" s="19"/>
      <c r="AV1340" s="19"/>
      <c r="AW1340" s="19"/>
      <c r="AX1340" s="19"/>
      <c r="AY1340" s="19"/>
      <c r="AZ1340" s="19"/>
      <c r="BA1340" s="19"/>
      <c r="BB1340" s="19"/>
      <c r="BC1340" s="19"/>
      <c r="BD1340" s="19"/>
      <c r="BE1340" s="19"/>
      <c r="BF1340" s="19"/>
      <c r="BG1340" s="19"/>
      <c r="BH1340" s="19"/>
      <c r="BI1340" s="19"/>
      <c r="BJ1340" s="19"/>
      <c r="BK1340" s="19"/>
      <c r="BL1340" s="19"/>
      <c r="BM1340" s="19"/>
      <c r="BN1340" s="19"/>
      <c r="BO1340" s="19"/>
      <c r="BP1340" s="19"/>
      <c r="BQ1340" s="19"/>
      <c r="BR1340" s="19"/>
      <c r="BS1340" s="19"/>
      <c r="BT1340" s="19"/>
      <c r="BU1340" s="19"/>
    </row>
    <row r="1341" spans="1:73" ht="12.75" customHeight="1" x14ac:dyDescent="0.35">
      <c r="A1341" s="31" t="s">
        <v>3569</v>
      </c>
      <c r="B1341" s="31" t="s">
        <v>3527</v>
      </c>
      <c r="C1341" s="144" t="str">
        <f>IF(VLOOKUP(D1341,Table16[[#All],[Player]:[2024 Card Info]],7,FALSE)&lt;&gt;"",VLOOKUP(D1341,Table16[[#All],[Player]:[2024 Card Info]],7,FALSE),"")</f>
        <v>0-2  3-3-0</v>
      </c>
      <c r="D1341" s="19" t="s">
        <v>2497</v>
      </c>
      <c r="E1341" s="27">
        <v>34574</v>
      </c>
      <c r="F1341" s="28" t="s">
        <v>720</v>
      </c>
      <c r="G1341" s="30" t="s">
        <v>320</v>
      </c>
      <c r="H1341" s="26" t="s">
        <v>198</v>
      </c>
      <c r="I1341" s="26" t="s">
        <v>223</v>
      </c>
      <c r="J1341" s="33"/>
      <c r="K1341" s="33"/>
      <c r="L1341" s="33"/>
      <c r="M1341" s="25"/>
      <c r="N1341" s="25"/>
      <c r="O1341" s="25"/>
      <c r="P1341" s="25"/>
      <c r="Q1341" s="25"/>
      <c r="R1341" s="25"/>
      <c r="S1341" s="25"/>
      <c r="T1341" s="25"/>
      <c r="U1341" s="25"/>
      <c r="V1341" s="25"/>
      <c r="W1341" s="25"/>
      <c r="X1341" s="25"/>
      <c r="Y1341" s="25"/>
      <c r="Z1341" s="25"/>
      <c r="AA1341" s="25"/>
      <c r="AB1341" s="25"/>
      <c r="AC1341" s="25"/>
      <c r="AD1341" s="25"/>
      <c r="AE1341" s="25"/>
      <c r="AF1341" s="25"/>
      <c r="AG1341" s="25"/>
      <c r="AH1341" s="25"/>
      <c r="AI1341" s="25"/>
      <c r="AJ1341" s="25"/>
      <c r="AK1341" s="25"/>
      <c r="AL1341" s="25"/>
      <c r="AM1341" s="25"/>
      <c r="AN1341" s="25"/>
      <c r="AO1341" s="25"/>
      <c r="AP1341" s="25"/>
      <c r="AQ1341" s="25"/>
      <c r="AR1341" s="25"/>
      <c r="AS1341" s="25"/>
      <c r="AT1341" s="25"/>
      <c r="AU1341" s="25"/>
      <c r="AV1341" s="25"/>
      <c r="AW1341" s="25"/>
      <c r="AX1341" s="25"/>
      <c r="AY1341" s="25"/>
      <c r="AZ1341" s="25"/>
      <c r="BA1341" s="25"/>
      <c r="BB1341" s="25"/>
      <c r="BC1341" s="25"/>
      <c r="BD1341" s="25"/>
      <c r="BE1341" s="25"/>
      <c r="BF1341" s="25"/>
      <c r="BG1341" s="25"/>
      <c r="BH1341" s="25"/>
      <c r="BI1341" s="25"/>
      <c r="BJ1341" s="25"/>
      <c r="BK1341" s="25"/>
      <c r="BL1341" s="25"/>
      <c r="BM1341" s="25"/>
      <c r="BN1341" s="25"/>
      <c r="BO1341" s="25"/>
      <c r="BP1341" s="25"/>
      <c r="BQ1341" s="25"/>
      <c r="BR1341" s="25"/>
      <c r="BS1341" s="25"/>
      <c r="BT1341" s="25"/>
      <c r="BU1341" s="25"/>
    </row>
    <row r="1342" spans="1:73" ht="12.75" customHeight="1" x14ac:dyDescent="0.35">
      <c r="A1342" s="31" t="s">
        <v>3535</v>
      </c>
      <c r="B1342" s="31" t="s">
        <v>271</v>
      </c>
      <c r="C1342" s="144" t="str">
        <f>IF(VLOOKUP(D1342,Table16[[#All],[Player]:[2024 Card Info]],7,FALSE)&lt;&gt;"",VLOOKUP(D1342,Table16[[#All],[Player]:[2024 Card Info]],7,FALSE),"")</f>
        <v>0-0/0-0</v>
      </c>
      <c r="D1342" s="19" t="s">
        <v>2498</v>
      </c>
      <c r="E1342" s="27">
        <v>35835</v>
      </c>
      <c r="F1342" s="26" t="s">
        <v>359</v>
      </c>
      <c r="G1342" s="30" t="s">
        <v>138</v>
      </c>
      <c r="H1342" s="26" t="s">
        <v>192</v>
      </c>
      <c r="I1342" s="26" t="s">
        <v>168</v>
      </c>
      <c r="J1342" s="33"/>
      <c r="K1342" s="33"/>
      <c r="L1342" s="33"/>
      <c r="N1342" s="8"/>
      <c r="O1342" s="8"/>
      <c r="P1342" s="8"/>
    </row>
    <row r="1343" spans="1:73" s="25" customFormat="1" x14ac:dyDescent="0.35">
      <c r="A1343" s="34" t="s">
        <v>177</v>
      </c>
      <c r="B1343" s="34" t="s">
        <v>403</v>
      </c>
      <c r="C1343" s="143" t="str">
        <f>IF(VLOOKUP(D1343,Table16[[#All],[Player]:[2024 Card Info]],7,FALSE)&lt;&gt;"",VLOOKUP(D1343,Table16[[#All],[Player]:[2024 Card Info]],7,FALSE),"")</f>
        <v>0-0</v>
      </c>
      <c r="D1343" s="22" t="s">
        <v>2495</v>
      </c>
      <c r="E1343" s="23">
        <v>36007</v>
      </c>
      <c r="F1343" s="24" t="s">
        <v>2496</v>
      </c>
      <c r="G1343" s="22" t="s">
        <v>171</v>
      </c>
      <c r="H1343" s="26" t="s">
        <v>864</v>
      </c>
      <c r="I1343" s="26" t="s">
        <v>208</v>
      </c>
      <c r="J1343" s="34" t="s">
        <v>192</v>
      </c>
      <c r="K1343" s="34" t="s">
        <v>85</v>
      </c>
      <c r="L1343" s="34" t="s">
        <v>264</v>
      </c>
    </row>
    <row r="1344" spans="1:73" ht="12.75" customHeight="1" x14ac:dyDescent="0.35">
      <c r="A1344" s="18" t="s">
        <v>2419</v>
      </c>
      <c r="B1344" s="18" t="s">
        <v>193</v>
      </c>
      <c r="C1344" s="143" t="str">
        <f>IF(VLOOKUP(D1344,Table16[[#All],[Player]:[2024 Card Info]],7,FALSE)&lt;&gt;"",VLOOKUP(D1344,Table16[[#All],[Player]:[2024 Card Info]],7,FALSE),"")</f>
        <v>0-0/4-0  3-3-0</v>
      </c>
      <c r="D1344" s="19" t="s">
        <v>2502</v>
      </c>
      <c r="E1344" s="20">
        <v>35603</v>
      </c>
      <c r="F1344" s="26" t="s">
        <v>130</v>
      </c>
      <c r="G1344" s="30" t="s">
        <v>108</v>
      </c>
      <c r="H1344" s="26" t="s">
        <v>744</v>
      </c>
      <c r="I1344" s="26" t="s">
        <v>231</v>
      </c>
      <c r="J1344" s="18" t="s">
        <v>2197</v>
      </c>
      <c r="K1344" s="18" t="s">
        <v>78</v>
      </c>
      <c r="L1344" s="18" t="s">
        <v>767</v>
      </c>
      <c r="M1344" s="19" t="s">
        <v>1130</v>
      </c>
      <c r="N1344" s="19" t="s">
        <v>220</v>
      </c>
      <c r="O1344" s="19" t="s">
        <v>78</v>
      </c>
      <c r="P1344" s="30" t="s">
        <v>186</v>
      </c>
      <c r="Q1344" s="19"/>
      <c r="R1344" s="19"/>
      <c r="S1344" s="30"/>
      <c r="T1344" s="19"/>
      <c r="U1344" s="19"/>
      <c r="V1344" s="30"/>
      <c r="W1344" s="19"/>
      <c r="X1344" s="19"/>
      <c r="Y1344" s="30"/>
      <c r="Z1344" s="19"/>
      <c r="AA1344" s="19"/>
      <c r="AB1344" s="19"/>
      <c r="AC1344" s="19"/>
      <c r="AD1344" s="19"/>
      <c r="AE1344" s="19"/>
      <c r="AF1344" s="19"/>
      <c r="AG1344" s="19"/>
      <c r="AH1344" s="19"/>
      <c r="AI1344" s="19"/>
      <c r="AJ1344" s="19"/>
      <c r="AK1344" s="19"/>
      <c r="AL1344" s="19"/>
      <c r="AM1344" s="19"/>
      <c r="AN1344" s="19"/>
      <c r="AO1344" s="19"/>
      <c r="AP1344" s="19"/>
      <c r="AQ1344" s="19"/>
      <c r="AR1344" s="19"/>
      <c r="AS1344" s="19"/>
      <c r="AT1344" s="19"/>
      <c r="AU1344" s="19"/>
      <c r="AV1344" s="19"/>
      <c r="AW1344" s="19"/>
      <c r="AX1344" s="19"/>
      <c r="AY1344" s="19"/>
      <c r="AZ1344" s="19"/>
      <c r="BA1344" s="19"/>
      <c r="BB1344" s="19"/>
      <c r="BC1344" s="19"/>
      <c r="BD1344" s="19"/>
      <c r="BE1344" s="19"/>
      <c r="BF1344" s="19"/>
      <c r="BG1344" s="19"/>
      <c r="BH1344" s="19"/>
      <c r="BI1344" s="19"/>
      <c r="BJ1344" s="19"/>
      <c r="BK1344" s="19"/>
      <c r="BL1344" s="19"/>
      <c r="BM1344" s="19"/>
      <c r="BN1344" s="19"/>
      <c r="BO1344" s="19"/>
      <c r="BP1344" s="19"/>
      <c r="BQ1344" s="19"/>
      <c r="BR1344" s="19"/>
      <c r="BS1344" s="19"/>
      <c r="BT1344" s="19"/>
      <c r="BU1344" s="19"/>
    </row>
    <row r="1345" spans="1:73" x14ac:dyDescent="0.35">
      <c r="A1345" s="18"/>
      <c r="B1345" s="18"/>
      <c r="C1345" s="143"/>
      <c r="D1345" s="19"/>
      <c r="E1345" s="20"/>
      <c r="F1345" s="19"/>
      <c r="G1345" s="19"/>
      <c r="H1345" t="s">
        <v>744</v>
      </c>
      <c r="I1345" t="s">
        <v>4284</v>
      </c>
      <c r="J1345" s="18"/>
      <c r="K1345" s="18"/>
      <c r="L1345" s="18"/>
      <c r="M1345" s="19"/>
      <c r="N1345" s="19"/>
      <c r="O1345" s="19"/>
      <c r="P1345" s="19"/>
      <c r="Q1345" s="19"/>
      <c r="R1345" s="19"/>
      <c r="S1345" s="19"/>
      <c r="T1345" s="19"/>
      <c r="U1345" s="19"/>
      <c r="V1345" s="19"/>
      <c r="W1345" s="19"/>
      <c r="X1345" s="19"/>
      <c r="Y1345" s="19"/>
      <c r="Z1345" s="19"/>
      <c r="AA1345" s="19"/>
      <c r="AB1345" s="19"/>
      <c r="AC1345" s="19"/>
      <c r="AD1345" s="19"/>
      <c r="AE1345" s="19"/>
      <c r="AF1345" s="19"/>
      <c r="AG1345" s="19"/>
      <c r="AH1345" s="19"/>
      <c r="AI1345" s="19"/>
      <c r="AJ1345" s="19"/>
      <c r="AK1345" s="19"/>
      <c r="AL1345" s="19"/>
      <c r="AM1345" s="19"/>
      <c r="AN1345" s="19"/>
      <c r="AO1345" s="19"/>
      <c r="AP1345" s="19"/>
      <c r="AQ1345" s="19"/>
      <c r="AR1345" s="19"/>
      <c r="AS1345" s="19"/>
      <c r="AT1345" s="19"/>
      <c r="AU1345" s="19"/>
      <c r="AV1345" s="19"/>
      <c r="AW1345" s="19"/>
      <c r="AX1345" s="19"/>
      <c r="AY1345" s="19"/>
      <c r="AZ1345" s="19"/>
      <c r="BA1345" s="19"/>
      <c r="BB1345" s="19"/>
      <c r="BC1345" s="19"/>
      <c r="BD1345" s="19"/>
      <c r="BE1345" s="19"/>
      <c r="BF1345" s="19"/>
      <c r="BG1345" s="19"/>
      <c r="BH1345" s="19"/>
      <c r="BI1345" s="19"/>
      <c r="BJ1345" s="19"/>
      <c r="BK1345" s="19"/>
      <c r="BL1345" s="19"/>
      <c r="BM1345" s="19"/>
      <c r="BN1345" s="19"/>
      <c r="BO1345" s="19"/>
      <c r="BP1345" s="19"/>
      <c r="BQ1345" s="19"/>
      <c r="BR1345" s="19"/>
      <c r="BS1345" s="19"/>
      <c r="BT1345" s="19"/>
      <c r="BU1345" s="19"/>
    </row>
    <row r="1346" spans="1:73" x14ac:dyDescent="0.35">
      <c r="A1346" s="18" t="s">
        <v>253</v>
      </c>
      <c r="B1346" s="18" t="s">
        <v>318</v>
      </c>
      <c r="C1346" s="143" t="str">
        <f>IF(VLOOKUP(D1346,Table16[[#All],[Player]:[2024 Card Info]],7,FALSE)&lt;&gt;"",VLOOKUP(D1346,Table16[[#All],[Player]:[2024 Card Info]],7,FALSE),"")</f>
        <v>6-12-1*</v>
      </c>
      <c r="D1346" s="19" t="s">
        <v>2504</v>
      </c>
      <c r="E1346" s="20">
        <v>35726</v>
      </c>
      <c r="F1346" s="19" t="s">
        <v>1739</v>
      </c>
      <c r="G1346" s="19" t="s">
        <v>2505</v>
      </c>
      <c r="H1346" s="26" t="s">
        <v>4284</v>
      </c>
      <c r="I1346" s="26" t="s">
        <v>595</v>
      </c>
      <c r="J1346" s="18" t="s">
        <v>242</v>
      </c>
      <c r="K1346" s="18" t="s">
        <v>252</v>
      </c>
      <c r="L1346" s="18" t="s">
        <v>2506</v>
      </c>
      <c r="M1346" s="19" t="s">
        <v>2103</v>
      </c>
      <c r="N1346" s="19" t="s">
        <v>169</v>
      </c>
      <c r="O1346" s="19"/>
      <c r="P1346" s="19"/>
      <c r="Q1346" s="19" t="s">
        <v>253</v>
      </c>
      <c r="R1346" s="19" t="s">
        <v>252</v>
      </c>
      <c r="S1346" s="19" t="s">
        <v>874</v>
      </c>
      <c r="T1346" s="19"/>
      <c r="U1346" s="19"/>
      <c r="V1346" s="19"/>
      <c r="W1346" s="19"/>
      <c r="X1346" s="19"/>
      <c r="Y1346" s="19"/>
      <c r="Z1346" s="19"/>
      <c r="AA1346" s="19"/>
      <c r="AB1346" s="19"/>
      <c r="AC1346" s="19"/>
      <c r="AD1346" s="19"/>
      <c r="AE1346" s="19"/>
      <c r="AF1346" s="19"/>
      <c r="AG1346" s="19"/>
      <c r="AH1346" s="19"/>
      <c r="AI1346" s="19"/>
      <c r="AJ1346" s="19"/>
      <c r="AK1346" s="19"/>
      <c r="AL1346" s="19"/>
      <c r="AM1346" s="19"/>
      <c r="AN1346" s="19"/>
      <c r="AO1346" s="19"/>
      <c r="AP1346" s="19"/>
      <c r="AQ1346" s="19"/>
      <c r="AR1346" s="19"/>
      <c r="AS1346" s="19"/>
      <c r="AT1346" s="19"/>
      <c r="AU1346" s="19"/>
      <c r="AV1346" s="19"/>
      <c r="AW1346" s="19"/>
      <c r="AX1346" s="19"/>
      <c r="AY1346" s="19"/>
      <c r="AZ1346" s="19"/>
      <c r="BA1346" s="19"/>
      <c r="BB1346" s="19"/>
      <c r="BC1346" s="19"/>
      <c r="BD1346" s="19"/>
      <c r="BE1346" s="19"/>
      <c r="BF1346" s="19"/>
      <c r="BG1346" s="19"/>
      <c r="BH1346" s="19"/>
      <c r="BI1346" s="19"/>
      <c r="BJ1346" s="19"/>
      <c r="BK1346" s="19"/>
      <c r="BL1346" s="19"/>
      <c r="BM1346" s="19"/>
      <c r="BN1346" s="19"/>
      <c r="BO1346" s="19"/>
      <c r="BP1346" s="19"/>
      <c r="BQ1346" s="19"/>
      <c r="BR1346" s="19"/>
      <c r="BS1346" s="19"/>
      <c r="BT1346" s="19"/>
      <c r="BU1346" s="19"/>
    </row>
    <row r="1347" spans="1:73" x14ac:dyDescent="0.35">
      <c r="A1347" s="18" t="s">
        <v>243</v>
      </c>
      <c r="B1347" s="18" t="s">
        <v>916</v>
      </c>
      <c r="C1347" s="143" t="str">
        <f>IF(VLOOKUP(D1347,Table16[[#All],[Player]:[2024 Card Info]],7,FALSE)&lt;&gt;"",VLOOKUP(D1347,Table16[[#All],[Player]:[2024 Card Info]],7,FALSE),"")</f>
        <v>6-10</v>
      </c>
      <c r="D1347" s="19" t="s">
        <v>2503</v>
      </c>
      <c r="E1347" s="20">
        <v>35746</v>
      </c>
      <c r="F1347" s="19" t="s">
        <v>2162</v>
      </c>
      <c r="G1347" s="19" t="s">
        <v>923</v>
      </c>
      <c r="H1347" s="26" t="s">
        <v>243</v>
      </c>
      <c r="I1347" s="26" t="s">
        <v>440</v>
      </c>
      <c r="J1347" s="18" t="s">
        <v>243</v>
      </c>
      <c r="K1347" s="18" t="s">
        <v>206</v>
      </c>
      <c r="L1347" s="18" t="s">
        <v>1141</v>
      </c>
      <c r="M1347" s="19" t="s">
        <v>576</v>
      </c>
      <c r="N1347" s="19" t="s">
        <v>242</v>
      </c>
      <c r="O1347" s="19" t="s">
        <v>916</v>
      </c>
      <c r="P1347" s="19" t="s">
        <v>445</v>
      </c>
      <c r="Q1347" s="19" t="s">
        <v>242</v>
      </c>
      <c r="R1347" s="19" t="s">
        <v>206</v>
      </c>
      <c r="S1347" s="19" t="s">
        <v>576</v>
      </c>
      <c r="T1347" s="19"/>
      <c r="U1347" s="19"/>
      <c r="V1347" s="19"/>
      <c r="W1347" s="19"/>
      <c r="X1347" s="19"/>
      <c r="Y1347" s="19"/>
      <c r="Z1347" s="19"/>
      <c r="AA1347" s="19"/>
      <c r="AB1347" s="19"/>
      <c r="AC1347" s="19"/>
      <c r="AD1347" s="19"/>
      <c r="AE1347" s="19"/>
      <c r="AF1347" s="19"/>
      <c r="AG1347" s="19"/>
      <c r="AH1347" s="19"/>
      <c r="AI1347" s="19"/>
      <c r="AJ1347" s="19"/>
      <c r="AK1347" s="19"/>
      <c r="AL1347" s="19"/>
      <c r="AM1347" s="19"/>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c r="BQ1347" s="19"/>
      <c r="BR1347" s="19"/>
      <c r="BS1347" s="19"/>
      <c r="BT1347" s="19"/>
      <c r="BU1347" s="19"/>
    </row>
    <row r="1348" spans="1:73" x14ac:dyDescent="0.35">
      <c r="A1348" s="18" t="s">
        <v>242</v>
      </c>
      <c r="B1348" s="18" t="s">
        <v>193</v>
      </c>
      <c r="C1348" s="143" t="str">
        <f>IF(VLOOKUP(D1348,Table16[[#All],[Player]:[2024 Card Info]],7,FALSE)&lt;&gt;"",VLOOKUP(D1348,Table16[[#All],[Player]:[2024 Card Info]],7,FALSE),"")</f>
        <v>6-6</v>
      </c>
      <c r="D1348" s="19" t="s">
        <v>988</v>
      </c>
      <c r="E1348" s="20">
        <v>35751</v>
      </c>
      <c r="F1348" s="26" t="s">
        <v>130</v>
      </c>
      <c r="G1348" s="30" t="s">
        <v>108</v>
      </c>
      <c r="H1348" s="26" t="s">
        <v>253</v>
      </c>
      <c r="I1348" s="26" t="s">
        <v>878</v>
      </c>
      <c r="J1348" s="18" t="s">
        <v>253</v>
      </c>
      <c r="K1348" s="18" t="s">
        <v>195</v>
      </c>
      <c r="L1348" s="18" t="s">
        <v>201</v>
      </c>
      <c r="M1348" s="19" t="s">
        <v>186</v>
      </c>
      <c r="N1348" s="19" t="s">
        <v>258</v>
      </c>
      <c r="O1348" s="19" t="s">
        <v>195</v>
      </c>
      <c r="P1348" s="30" t="s">
        <v>289</v>
      </c>
      <c r="Q1348" s="19"/>
      <c r="R1348" s="19"/>
      <c r="S1348" s="30"/>
      <c r="T1348" s="19"/>
      <c r="U1348" s="19"/>
      <c r="V1348" s="30"/>
      <c r="W1348" s="19"/>
      <c r="X1348" s="19"/>
      <c r="Y1348" s="30"/>
      <c r="Z1348" s="19"/>
      <c r="AA1348" s="19"/>
      <c r="AB1348" s="19"/>
      <c r="AC1348" s="19"/>
      <c r="AD1348" s="19"/>
      <c r="AE1348" s="19"/>
      <c r="AF1348" s="19"/>
      <c r="AG1348" s="19"/>
      <c r="AH1348" s="19"/>
      <c r="AI1348" s="19"/>
      <c r="AJ1348" s="19"/>
      <c r="AK1348" s="19"/>
      <c r="AL1348" s="19"/>
      <c r="AM1348" s="19"/>
      <c r="AN1348" s="19"/>
      <c r="AO1348" s="19"/>
      <c r="AP1348" s="19"/>
      <c r="AQ1348" s="19"/>
      <c r="AR1348" s="19"/>
      <c r="AS1348" s="19"/>
      <c r="AT1348" s="19"/>
    </row>
    <row r="1349" spans="1:73" x14ac:dyDescent="0.35">
      <c r="A1349" s="34" t="s">
        <v>1395</v>
      </c>
      <c r="B1349" s="34" t="s">
        <v>339</v>
      </c>
      <c r="C1349" s="143" t="str">
        <f>IF(VLOOKUP(D1349,Table16[[#All],[Player]:[2024 Card Info]],7,FALSE)&lt;&gt;"",VLOOKUP(D1349,Table16[[#All],[Player]:[2024 Card Info]],7,FALSE),"")</f>
        <v>0/0-1</v>
      </c>
      <c r="D1349" s="19" t="s">
        <v>2513</v>
      </c>
      <c r="E1349" s="20">
        <v>33450</v>
      </c>
      <c r="F1349" s="19" t="s">
        <v>825</v>
      </c>
      <c r="G1349" s="19" t="s">
        <v>2514</v>
      </c>
      <c r="H1349" s="26" t="s">
        <v>258</v>
      </c>
      <c r="I1349" s="26" t="s">
        <v>231</v>
      </c>
      <c r="J1349" s="34" t="s">
        <v>253</v>
      </c>
      <c r="K1349" s="34" t="s">
        <v>341</v>
      </c>
      <c r="L1349" s="34" t="s">
        <v>168</v>
      </c>
      <c r="M1349" s="19" t="s">
        <v>254</v>
      </c>
      <c r="N1349" s="19" t="s">
        <v>253</v>
      </c>
      <c r="O1349" s="19" t="s">
        <v>339</v>
      </c>
      <c r="P1349" s="19" t="s">
        <v>487</v>
      </c>
      <c r="Q1349" s="19" t="s">
        <v>250</v>
      </c>
      <c r="R1349" s="19" t="s">
        <v>341</v>
      </c>
      <c r="S1349" s="19" t="s">
        <v>289</v>
      </c>
      <c r="T1349" s="19" t="s">
        <v>250</v>
      </c>
      <c r="U1349" s="19" t="s">
        <v>341</v>
      </c>
      <c r="V1349" s="19" t="s">
        <v>484</v>
      </c>
      <c r="W1349" s="19" t="s">
        <v>242</v>
      </c>
      <c r="X1349" s="19" t="s">
        <v>341</v>
      </c>
      <c r="Y1349" s="19" t="s">
        <v>168</v>
      </c>
      <c r="Z1349" s="19" t="s">
        <v>242</v>
      </c>
      <c r="AA1349" s="19" t="s">
        <v>341</v>
      </c>
      <c r="AB1349" s="19" t="s">
        <v>430</v>
      </c>
      <c r="AC1349" s="19" t="s">
        <v>242</v>
      </c>
      <c r="AD1349" s="19" t="s">
        <v>341</v>
      </c>
      <c r="AE1349" s="19" t="s">
        <v>254</v>
      </c>
      <c r="AF1349" s="19" t="s">
        <v>242</v>
      </c>
      <c r="AG1349" s="19" t="s">
        <v>341</v>
      </c>
      <c r="AH1349" s="19" t="s">
        <v>254</v>
      </c>
      <c r="AI1349" s="19" t="s">
        <v>250</v>
      </c>
      <c r="AJ1349" s="19" t="s">
        <v>341</v>
      </c>
      <c r="AK1349" s="19" t="s">
        <v>231</v>
      </c>
      <c r="AL1349" s="19">
        <v>0</v>
      </c>
      <c r="AM1349" s="19">
        <v>0</v>
      </c>
      <c r="AN1349" s="19">
        <v>0</v>
      </c>
      <c r="AO1349" s="19">
        <v>0</v>
      </c>
      <c r="AP1349" s="19">
        <v>0</v>
      </c>
      <c r="AQ1349" s="19">
        <v>0</v>
      </c>
      <c r="AR1349" s="19">
        <v>0</v>
      </c>
      <c r="AS1349" s="19">
        <v>0</v>
      </c>
      <c r="AT1349" s="19">
        <v>0</v>
      </c>
      <c r="AU1349" s="19"/>
      <c r="AV1349" s="19"/>
      <c r="AW1349" s="19"/>
      <c r="AX1349" s="19"/>
      <c r="AY1349" s="19"/>
      <c r="AZ1349" s="19"/>
      <c r="BA1349" s="19"/>
      <c r="BB1349" s="19"/>
      <c r="BC1349" s="19"/>
      <c r="BD1349" s="19"/>
      <c r="BE1349" s="19"/>
      <c r="BF1349" s="19"/>
      <c r="BG1349" s="19"/>
      <c r="BH1349" s="19"/>
      <c r="BI1349" s="19"/>
      <c r="BJ1349" s="19"/>
      <c r="BK1349" s="19"/>
      <c r="BL1349" s="19"/>
      <c r="BM1349" s="19"/>
      <c r="BN1349" s="19"/>
      <c r="BO1349" s="19"/>
      <c r="BP1349" s="19"/>
      <c r="BQ1349" s="19"/>
      <c r="BR1349" s="19"/>
      <c r="BS1349" s="19"/>
      <c r="BT1349" s="19"/>
      <c r="BU1349" s="19"/>
    </row>
    <row r="1350" spans="1:73" x14ac:dyDescent="0.35">
      <c r="A1350" t="s">
        <v>1395</v>
      </c>
      <c r="B1350" t="s">
        <v>1315</v>
      </c>
      <c r="C1350" s="143" t="str">
        <f>IF(VLOOKUP(D1350,Table16[[#All],[Player]:[2024 Card Info]],7,FALSE)&lt;&gt;"",VLOOKUP(D1350,Table16[[#All],[Player]:[2024 Card Info]],7,FALSE),"")</f>
        <v>0/0-0</v>
      </c>
      <c r="D1350" t="s">
        <v>3692</v>
      </c>
      <c r="E1350" s="40">
        <v>37003</v>
      </c>
      <c r="F1350" t="s">
        <v>88</v>
      </c>
      <c r="G1350" s="102" t="s">
        <v>5154</v>
      </c>
      <c r="H1350" t="str">
        <f>IF(ISBLANK(VLOOKUP(TRIM(D1350),ALL_SOMIFA!$A$1:$V$2737,8,FALSE)),"",IF(ISERROR(VLOOKUP(TRIM(D1350),ALL_SOMIFA!$A$1:$V$2737,8,FALSE))," ",VLOOKUP(TRIM(D1350),ALL_SOMIFA!$A$1:$V$2737,8,FALSE)))</f>
        <v/>
      </c>
      <c r="I1350" t="str">
        <f>IF(ISBLANK(VLOOKUP(TRIM(D1350),ALL_SOMIFA!$A$1:$V$2737,9,FALSE)),"",IF(ISERROR(VLOOKUP(TRIM(D1350),ALL_SOMIFA!$A$1:$V$2737,9,FALSE))," ",VLOOKUP(TRIM(D1350),ALL_SOMIFA!$A$1:$V$2737,9,FALSE)))</f>
        <v/>
      </c>
      <c r="J1350" t="str">
        <f>IF(ISBLANK(VLOOKUP(TRIM(D1350),ALL_SOMIFA!$A$1:$V$2737,10,FALSE)),"",IF(ISERROR(VLOOKUP(TRIM(D1350),ALL_SOMIFA!$A$1:$V$2737,10,FALSE))," ",VLOOKUP(TRIM(D1350),ALL_SOMIFA!$A$1:$V$2737,10,FALSE)))</f>
        <v/>
      </c>
      <c r="K1350" t="str">
        <f>IF(ISBLANK(VLOOKUP(TRIM(D1350),ALL_SOMIFA!$A$1:$V$2737,11,FALSE)),"",IF(ISERROR(VLOOKUP(TRIM(D1350),ALL_SOMIFA!$A$1:$V$2737,11,FALSE))," ",VLOOKUP(TRIM(D1350),ALL_SOMIFA!$A$1:$V$2737,11,FALSE)))</f>
        <v/>
      </c>
      <c r="L1350" t="str">
        <f>IF(ISBLANK(VLOOKUP(TRIM(D1350),ALL_SOMIFA!$A$1:$V$2737,12,FALSE)),"",IF(ISERROR(VLOOKUP(TRIM(D1350),ALL_SOMIFA!$A$1:$V$2737,12,FALSE))," ",VLOOKUP(TRIM(D1350),ALL_SOMIFA!$A$1:$V$2737,12,FALSE)))</f>
        <v/>
      </c>
      <c r="M1350" t="str">
        <f>IF(ISBLANK(VLOOKUP(TRIM(D1350),ALL_SOMIFA!$A$1:$V$2737,13,FALSE)),"",IF(ISERROR(VLOOKUP(TRIM(D1350),ALL_SOMIFA!$A$1:$V$2737,13,FALSE))," ",VLOOKUP(TRIM(D1350),ALL_SOMIFA!$A$1:$V$2737,13,FALSE)))</f>
        <v/>
      </c>
      <c r="N1350" t="str">
        <f>IF(ISBLANK(VLOOKUP(TRIM(D1350),ALL_SOMIFA!$A$1:$V$2737,14,FALSE)),"",IF(ISERROR(VLOOKUP(TRIM(D1350),ALL_SOMIFA!$A$1:$V$2737,14,FALSE))," ",VLOOKUP(TRIM(D1350),ALL_SOMIFA!$A$1:$V$2737,14,FALSE)))</f>
        <v/>
      </c>
      <c r="O1350" t="str">
        <f>IF(ISBLANK(VLOOKUP(TRIM(D1350),ALL_SOMIFA!$A$1:$V$2737,15,FALSE)),"",IF(ISERROR(VLOOKUP(TRIM(D1350),ALL_SOMIFA!$A$1:$V$2737,15,FALSE))," ",VLOOKUP(TRIM(D1350),ALL_SOMIFA!$A$1:$V$2737,15,FALSE)))</f>
        <v/>
      </c>
      <c r="P1350" t="str">
        <f>IF(ISBLANK(VLOOKUP(TRIM(D1350),ALL_SOMIFA!$A$1:$V$2737,16,FALSE)),"",IF(ISERROR(VLOOKUP(TRIM(D1350),ALL_SOMIFA!$A$1:$V$2737,16,FALSE))," ",VLOOKUP(TRIM(D1350),ALL_SOMIFA!$A$1:$V$2737,16,FALSE)))</f>
        <v/>
      </c>
      <c r="Q1350" t="str">
        <f>IF(ISBLANK(VLOOKUP(TRIM(D1350),ALL_SOMIFA!$A$1:$V$2737,17,FALSE)),"",IF(ISERROR(VLOOKUP(TRIM(D1350),ALL_SOMIFA!$A$1:$V$2737,17,FALSE))," ",VLOOKUP(TRIM(D1350),ALL_SOMIFA!$A$1:$V$2737,17,FALSE)))</f>
        <v/>
      </c>
      <c r="R1350" t="str">
        <f>IF(ISBLANK(VLOOKUP(TRIM(D1350),ALL_SOMIFA!$A$1:$V$2737,18,FALSE)),"",IF(ISERROR(VLOOKUP(TRIM(D1350),ALL_SOMIFA!$A$1:$V$2737,18,FALSE))," ",VLOOKUP(TRIM(D1350),ALL_SOMIFA!$A$1:$V$2737,18,FALSE)))</f>
        <v/>
      </c>
      <c r="S1350" t="str">
        <f>IF(ISBLANK(VLOOKUP(TRIM(D1350),ALL_SOMIFA!$A$1:$V$2737,19,FALSE)),"",IF(ISERROR(VLOOKUP(TRIM(D1350),ALL_SOMIFA!$A$1:$V$2737,19,FALSE))," ",VLOOKUP(TRIM(D1350),ALL_SOMIFA!$A$1:$V$2737,19,FALSE)))</f>
        <v/>
      </c>
      <c r="T1350" t="str">
        <f>IF(ISBLANK(VLOOKUP(TRIM(D1350),ALL_SOMIFA!$A$1:$V$2737,20,FALSE)),"",IF(ISERROR(VLOOKUP(TRIM(D1350),ALL_SOMIFA!$A$1:$V$2737,20,FALSE))," ",VLOOKUP(TRIM(D1350),ALL_SOMIFA!$A$1:$V$2737,20,FALSE)))</f>
        <v/>
      </c>
      <c r="U1350" t="str">
        <f>IF(ISBLANK(VLOOKUP(TRIM(D1350),ALL_SOMIFA!$A$1:$V$2737,21,FALSE)),"",IF(ISERROR(VLOOKUP(TRIM(D1350),ALL_SOMIFA!$A$1:$V$2737,21,FALSE))," ",VLOOKUP(TRIM(D1350),ALL_SOMIFA!$A$1:$V$2737,21,FALSE)))</f>
        <v/>
      </c>
      <c r="V1350" t="str">
        <f>IF(ISBLANK(VLOOKUP(TRIM(D1350),ALL_SOMIFA!$A$1:$V$2737,22,FALSE)),"",IF(ISERROR(VLOOKUP(TRIM(D1350),ALL_SOMIFA!$A$1:$V$2737,22,FALSE))," ",VLOOKUP(TRIM(D1350),ALL_SOMIFA!$A$1:$V$2737,22,FALSE)))</f>
        <v/>
      </c>
    </row>
    <row r="1351" spans="1:73" x14ac:dyDescent="0.35">
      <c r="A1351" t="s">
        <v>270</v>
      </c>
      <c r="B1351" t="s">
        <v>419</v>
      </c>
      <c r="C1351" s="143" t="str">
        <f>IF(VLOOKUP(D1351,Table16[[#All],[Player]:[2024 Card Info]],7,FALSE)&lt;&gt;"",VLOOKUP(D1351,Table16[[#All],[Player]:[2024 Card Info]],7,FALSE),"")</f>
        <v>0-2</v>
      </c>
      <c r="D1351" t="s">
        <v>3635</v>
      </c>
      <c r="E1351" s="40">
        <v>36737</v>
      </c>
      <c r="F1351" t="s">
        <v>3990</v>
      </c>
      <c r="G1351" s="102" t="s">
        <v>5367</v>
      </c>
      <c r="H1351" t="str">
        <f>IF(ISBLANK(VLOOKUP(TRIM(D1351),ALL_SOMIFA!$A$1:$V$2737,8,FALSE)),"",IF(ISERROR(VLOOKUP(TRIM(D1351),ALL_SOMIFA!$A$1:$V$2737,8,FALSE))," ",VLOOKUP(TRIM(D1351),ALL_SOMIFA!$A$1:$V$2737,8,FALSE)))</f>
        <v/>
      </c>
      <c r="I1351" t="str">
        <f>IF(ISBLANK(VLOOKUP(TRIM(D1351),ALL_SOMIFA!$A$1:$V$2737,9,FALSE)),"",IF(ISERROR(VLOOKUP(TRIM(D1351),ALL_SOMIFA!$A$1:$V$2737,9,FALSE))," ",VLOOKUP(TRIM(D1351),ALL_SOMIFA!$A$1:$V$2737,9,FALSE)))</f>
        <v/>
      </c>
      <c r="J1351" t="str">
        <f>IF(ISBLANK(VLOOKUP(TRIM(D1351),ALL_SOMIFA!$A$1:$V$2737,10,FALSE)),"",IF(ISERROR(VLOOKUP(TRIM(D1351),ALL_SOMIFA!$A$1:$V$2737,10,FALSE))," ",VLOOKUP(TRIM(D1351),ALL_SOMIFA!$A$1:$V$2737,10,FALSE)))</f>
        <v/>
      </c>
      <c r="K1351" t="str">
        <f>IF(ISBLANK(VLOOKUP(TRIM(D1351),ALL_SOMIFA!$A$1:$V$2737,11,FALSE)),"",IF(ISERROR(VLOOKUP(TRIM(D1351),ALL_SOMIFA!$A$1:$V$2737,11,FALSE))," ",VLOOKUP(TRIM(D1351),ALL_SOMIFA!$A$1:$V$2737,11,FALSE)))</f>
        <v/>
      </c>
      <c r="L1351" t="str">
        <f>IF(ISBLANK(VLOOKUP(TRIM(D1351),ALL_SOMIFA!$A$1:$V$2737,12,FALSE)),"",IF(ISERROR(VLOOKUP(TRIM(D1351),ALL_SOMIFA!$A$1:$V$2737,12,FALSE))," ",VLOOKUP(TRIM(D1351),ALL_SOMIFA!$A$1:$V$2737,12,FALSE)))</f>
        <v/>
      </c>
      <c r="M1351" t="str">
        <f>IF(ISBLANK(VLOOKUP(TRIM(D1351),ALL_SOMIFA!$A$1:$V$2737,13,FALSE)),"",IF(ISERROR(VLOOKUP(TRIM(D1351),ALL_SOMIFA!$A$1:$V$2737,13,FALSE))," ",VLOOKUP(TRIM(D1351),ALL_SOMIFA!$A$1:$V$2737,13,FALSE)))</f>
        <v/>
      </c>
      <c r="N1351" t="str">
        <f>IF(ISBLANK(VLOOKUP(TRIM(D1351),ALL_SOMIFA!$A$1:$V$2737,14,FALSE)),"",IF(ISERROR(VLOOKUP(TRIM(D1351),ALL_SOMIFA!$A$1:$V$2737,14,FALSE))," ",VLOOKUP(TRIM(D1351),ALL_SOMIFA!$A$1:$V$2737,14,FALSE)))</f>
        <v/>
      </c>
      <c r="O1351" t="str">
        <f>IF(ISBLANK(VLOOKUP(TRIM(D1351),ALL_SOMIFA!$A$1:$V$2737,15,FALSE)),"",IF(ISERROR(VLOOKUP(TRIM(D1351),ALL_SOMIFA!$A$1:$V$2737,15,FALSE))," ",VLOOKUP(TRIM(D1351),ALL_SOMIFA!$A$1:$V$2737,15,FALSE)))</f>
        <v/>
      </c>
      <c r="P1351" t="str">
        <f>IF(ISBLANK(VLOOKUP(TRIM(D1351),ALL_SOMIFA!$A$1:$V$2737,16,FALSE)),"",IF(ISERROR(VLOOKUP(TRIM(D1351),ALL_SOMIFA!$A$1:$V$2737,16,FALSE))," ",VLOOKUP(TRIM(D1351),ALL_SOMIFA!$A$1:$V$2737,16,FALSE)))</f>
        <v/>
      </c>
      <c r="Q1351" t="str">
        <f>IF(ISBLANK(VLOOKUP(TRIM(D1351),ALL_SOMIFA!$A$1:$V$2737,17,FALSE)),"",IF(ISERROR(VLOOKUP(TRIM(D1351),ALL_SOMIFA!$A$1:$V$2737,17,FALSE))," ",VLOOKUP(TRIM(D1351),ALL_SOMIFA!$A$1:$V$2737,17,FALSE)))</f>
        <v/>
      </c>
      <c r="R1351" t="str">
        <f>IF(ISBLANK(VLOOKUP(TRIM(D1351),ALL_SOMIFA!$A$1:$V$2737,18,FALSE)),"",IF(ISERROR(VLOOKUP(TRIM(D1351),ALL_SOMIFA!$A$1:$V$2737,18,FALSE))," ",VLOOKUP(TRIM(D1351),ALL_SOMIFA!$A$1:$V$2737,18,FALSE)))</f>
        <v/>
      </c>
      <c r="S1351" t="str">
        <f>IF(ISBLANK(VLOOKUP(TRIM(D1351),ALL_SOMIFA!$A$1:$V$2737,19,FALSE)),"",IF(ISERROR(VLOOKUP(TRIM(D1351),ALL_SOMIFA!$A$1:$V$2737,19,FALSE))," ",VLOOKUP(TRIM(D1351),ALL_SOMIFA!$A$1:$V$2737,19,FALSE)))</f>
        <v/>
      </c>
      <c r="T1351" t="str">
        <f>IF(ISBLANK(VLOOKUP(TRIM(D1351),ALL_SOMIFA!$A$1:$V$2737,20,FALSE)),"",IF(ISERROR(VLOOKUP(TRIM(D1351),ALL_SOMIFA!$A$1:$V$2737,20,FALSE))," ",VLOOKUP(TRIM(D1351),ALL_SOMIFA!$A$1:$V$2737,20,FALSE)))</f>
        <v/>
      </c>
      <c r="U1351" t="str">
        <f>IF(ISBLANK(VLOOKUP(TRIM(D1351),ALL_SOMIFA!$A$1:$V$2737,21,FALSE)),"",IF(ISERROR(VLOOKUP(TRIM(D1351),ALL_SOMIFA!$A$1:$V$2737,21,FALSE))," ",VLOOKUP(TRIM(D1351),ALL_SOMIFA!$A$1:$V$2737,21,FALSE)))</f>
        <v/>
      </c>
      <c r="V1351" t="str">
        <f>IF(ISBLANK(VLOOKUP(TRIM(D1351),ALL_SOMIFA!$A$1:$V$2737,22,FALSE)),"",IF(ISERROR(VLOOKUP(TRIM(D1351),ALL_SOMIFA!$A$1:$V$2737,22,FALSE))," ",VLOOKUP(TRIM(D1351),ALL_SOMIFA!$A$1:$V$2737,22,FALSE)))</f>
        <v/>
      </c>
    </row>
    <row r="1352" spans="1:73" x14ac:dyDescent="0.35">
      <c r="A1352" s="18"/>
      <c r="B1352" s="18"/>
      <c r="C1352" s="143"/>
      <c r="D1352" s="19"/>
      <c r="E1352" s="20"/>
      <c r="F1352" s="19"/>
      <c r="G1352" s="19"/>
      <c r="H1352" t="s">
        <v>250</v>
      </c>
      <c r="I1352" t="s">
        <v>4284</v>
      </c>
      <c r="J1352" s="18"/>
      <c r="K1352" s="18"/>
      <c r="L1352" s="18"/>
      <c r="M1352" s="19"/>
      <c r="N1352" s="19"/>
      <c r="O1352" s="19"/>
      <c r="P1352" s="19"/>
      <c r="Q1352" s="19"/>
      <c r="R1352" s="19"/>
      <c r="S1352" s="19"/>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19"/>
      <c r="AY1352" s="19"/>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row>
    <row r="1353" spans="1:73" x14ac:dyDescent="0.35">
      <c r="A1353" s="18" t="s">
        <v>3526</v>
      </c>
      <c r="B1353" s="18" t="s">
        <v>3527</v>
      </c>
      <c r="C1353" s="143" t="str">
        <f>IF(VLOOKUP(D1353,Table16[[#All],[Player]:[2024 Card Info]],7,FALSE)&lt;&gt;"",VLOOKUP(D1353,Table16[[#All],[Player]:[2024 Card Info]],7,FALSE),"")</f>
        <v>55/55-5</v>
      </c>
      <c r="D1353" s="19" t="s">
        <v>2521</v>
      </c>
      <c r="E1353" s="20">
        <v>33782</v>
      </c>
      <c r="F1353" s="19" t="s">
        <v>2000</v>
      </c>
      <c r="G1353" s="19" t="s">
        <v>714</v>
      </c>
      <c r="H1353" s="26" t="s">
        <v>4284</v>
      </c>
      <c r="I1353" s="26" t="s">
        <v>1160</v>
      </c>
      <c r="J1353" s="18" t="s">
        <v>311</v>
      </c>
      <c r="K1353" s="18" t="s">
        <v>86</v>
      </c>
      <c r="L1353" s="18" t="s">
        <v>619</v>
      </c>
      <c r="M1353" s="19" t="s">
        <v>1413</v>
      </c>
      <c r="N1353" s="19" t="s">
        <v>292</v>
      </c>
      <c r="O1353" s="19" t="s">
        <v>78</v>
      </c>
      <c r="P1353" s="19" t="s">
        <v>2520</v>
      </c>
      <c r="Q1353" s="19" t="s">
        <v>292</v>
      </c>
      <c r="R1353" s="19" t="s">
        <v>78</v>
      </c>
      <c r="S1353" s="19" t="s">
        <v>277</v>
      </c>
      <c r="T1353" s="19" t="s">
        <v>654</v>
      </c>
      <c r="U1353" s="19" t="s">
        <v>151</v>
      </c>
      <c r="V1353" s="19" t="s">
        <v>1609</v>
      </c>
      <c r="W1353" s="19" t="s">
        <v>861</v>
      </c>
      <c r="X1353" s="19">
        <v>0</v>
      </c>
      <c r="Y1353" s="19">
        <v>0</v>
      </c>
      <c r="Z1353" s="19" t="s">
        <v>654</v>
      </c>
      <c r="AA1353" s="19" t="s">
        <v>151</v>
      </c>
      <c r="AB1353" s="19" t="s">
        <v>653</v>
      </c>
      <c r="AC1353" s="19" t="s">
        <v>307</v>
      </c>
      <c r="AD1353" s="19" t="s">
        <v>151</v>
      </c>
      <c r="AE1353" s="19" t="s">
        <v>293</v>
      </c>
      <c r="AF1353" s="19" t="s">
        <v>307</v>
      </c>
      <c r="AG1353" s="19" t="s">
        <v>151</v>
      </c>
      <c r="AH1353" s="19" t="s">
        <v>293</v>
      </c>
      <c r="AI1353" s="19">
        <v>0</v>
      </c>
      <c r="AJ1353" s="19">
        <v>0</v>
      </c>
      <c r="AK1353" s="19">
        <v>0</v>
      </c>
      <c r="AL1353" s="19">
        <v>0</v>
      </c>
      <c r="AM1353" s="19">
        <v>0</v>
      </c>
      <c r="AN1353" s="19">
        <v>0</v>
      </c>
      <c r="AO1353" s="19">
        <v>0</v>
      </c>
      <c r="AP1353" s="19">
        <v>0</v>
      </c>
      <c r="AQ1353" s="19">
        <v>0</v>
      </c>
      <c r="AR1353" s="19">
        <v>0</v>
      </c>
      <c r="AS1353" s="19">
        <v>0</v>
      </c>
      <c r="AT1353" s="19">
        <v>0</v>
      </c>
      <c r="AU1353" s="19"/>
      <c r="AV1353" s="19"/>
      <c r="AW1353" s="19"/>
      <c r="AX1353" s="19"/>
      <c r="AY1353" s="19"/>
      <c r="AZ1353" s="19"/>
      <c r="BA1353" s="19"/>
      <c r="BB1353" s="19"/>
      <c r="BC1353" s="19"/>
      <c r="BD1353" s="19"/>
      <c r="BE1353" s="19"/>
      <c r="BF1353" s="19"/>
      <c r="BG1353" s="19"/>
      <c r="BH1353" s="19"/>
      <c r="BI1353" s="19"/>
      <c r="BJ1353" s="19"/>
      <c r="BK1353" s="19"/>
      <c r="BL1353" s="19"/>
      <c r="BM1353" s="19"/>
      <c r="BN1353" s="19"/>
      <c r="BO1353" s="19"/>
      <c r="BP1353" s="19"/>
      <c r="BQ1353" s="19"/>
      <c r="BR1353" s="19"/>
      <c r="BS1353" s="19"/>
      <c r="BT1353" s="19"/>
      <c r="BU1353" s="19"/>
    </row>
    <row r="1354" spans="1:73" x14ac:dyDescent="0.35">
      <c r="A1354" s="18" t="s">
        <v>276</v>
      </c>
      <c r="B1354" s="18" t="s">
        <v>116</v>
      </c>
      <c r="C1354" s="143" t="str">
        <f>IF(VLOOKUP(D1354,Table16[[#All],[Player]:[2024 Card Info]],7,FALSE)&lt;&gt;"",VLOOKUP(D1354,Table16[[#All],[Player]:[2024 Card Info]],7,FALSE),"")</f>
        <v>54-3</v>
      </c>
      <c r="D1354" s="19" t="s">
        <v>2519</v>
      </c>
      <c r="E1354" s="20">
        <v>34599</v>
      </c>
      <c r="F1354" s="19" t="s">
        <v>222</v>
      </c>
      <c r="G1354" s="19" t="s">
        <v>425</v>
      </c>
      <c r="H1354" s="26" t="s">
        <v>648</v>
      </c>
      <c r="I1354" s="26" t="s">
        <v>620</v>
      </c>
      <c r="J1354" s="18" t="s">
        <v>654</v>
      </c>
      <c r="K1354" s="18" t="s">
        <v>103</v>
      </c>
      <c r="L1354" s="18" t="s">
        <v>1421</v>
      </c>
      <c r="M1354" s="19" t="s">
        <v>293</v>
      </c>
      <c r="N1354" s="19" t="s">
        <v>654</v>
      </c>
      <c r="O1354" s="19" t="s">
        <v>441</v>
      </c>
      <c r="P1354" s="19" t="s">
        <v>2520</v>
      </c>
      <c r="Q1354" s="19" t="s">
        <v>307</v>
      </c>
      <c r="R1354" s="19" t="s">
        <v>274</v>
      </c>
      <c r="S1354" s="19" t="s">
        <v>317</v>
      </c>
      <c r="T1354" s="19" t="s">
        <v>654</v>
      </c>
      <c r="U1354" s="19" t="s">
        <v>274</v>
      </c>
      <c r="V1354" s="19" t="s">
        <v>494</v>
      </c>
      <c r="W1354" s="19">
        <v>0</v>
      </c>
      <c r="X1354" s="19">
        <v>0</v>
      </c>
      <c r="Y1354" s="19">
        <v>0</v>
      </c>
      <c r="Z1354" s="19"/>
      <c r="AA1354" s="19"/>
      <c r="AB1354" s="19"/>
      <c r="AC1354" s="19">
        <v>0</v>
      </c>
      <c r="AD1354" s="19">
        <v>0</v>
      </c>
      <c r="AE1354" s="19">
        <v>0</v>
      </c>
      <c r="AF1354" s="19">
        <v>0</v>
      </c>
      <c r="AG1354" s="19">
        <v>0</v>
      </c>
      <c r="AH1354" s="19">
        <v>0</v>
      </c>
      <c r="AI1354" s="19">
        <v>0</v>
      </c>
      <c r="AJ1354" s="19">
        <v>0</v>
      </c>
      <c r="AK1354" s="19">
        <v>0</v>
      </c>
      <c r="AL1354" s="19">
        <v>0</v>
      </c>
      <c r="AM1354" s="19">
        <v>0</v>
      </c>
      <c r="AN1354" s="19">
        <v>0</v>
      </c>
      <c r="AO1354" s="19">
        <v>0</v>
      </c>
      <c r="AP1354" s="19">
        <v>0</v>
      </c>
      <c r="AQ1354" s="19">
        <v>0</v>
      </c>
      <c r="AR1354" s="19">
        <v>0</v>
      </c>
      <c r="AS1354" s="19">
        <v>0</v>
      </c>
      <c r="AT1354" s="19">
        <v>0</v>
      </c>
      <c r="AU1354" s="19"/>
      <c r="AV1354" s="19"/>
      <c r="AW1354" s="19"/>
      <c r="AX1354" s="19"/>
      <c r="AY1354" s="19"/>
      <c r="AZ1354" s="19"/>
      <c r="BA1354" s="19"/>
      <c r="BB1354" s="19"/>
      <c r="BC1354" s="19"/>
      <c r="BD1354" s="19"/>
      <c r="BE1354" s="19"/>
      <c r="BF1354" s="19"/>
      <c r="BG1354" s="19"/>
      <c r="BH1354" s="19"/>
      <c r="BI1354" s="19"/>
      <c r="BJ1354" s="19"/>
      <c r="BK1354" s="19"/>
      <c r="BL1354" s="19"/>
      <c r="BM1354" s="19"/>
      <c r="BN1354" s="19"/>
      <c r="BO1354" s="19"/>
      <c r="BP1354" s="19"/>
      <c r="BQ1354" s="19"/>
      <c r="BR1354" s="19"/>
      <c r="BS1354" s="19"/>
      <c r="BT1354" s="19"/>
      <c r="BU1354" s="19"/>
    </row>
    <row r="1355" spans="1:73" x14ac:dyDescent="0.35">
      <c r="A1355" s="31" t="s">
        <v>656</v>
      </c>
      <c r="B1355" s="32" t="s">
        <v>1315</v>
      </c>
      <c r="C1355" s="144" t="str">
        <f>IF(VLOOKUP(D1355,Table16[[#All],[Player]:[2024 Card Info]],7,FALSE)&lt;&gt;"",VLOOKUP(D1355,Table16[[#All],[Player]:[2024 Card Info]],7,FALSE),"")</f>
        <v>50-11</v>
      </c>
      <c r="D1355" s="19" t="s">
        <v>2511</v>
      </c>
      <c r="E1355" s="27">
        <v>36969</v>
      </c>
      <c r="F1355" s="28" t="s">
        <v>200</v>
      </c>
      <c r="G1355" s="28" t="s">
        <v>98</v>
      </c>
      <c r="H1355" s="26" t="s">
        <v>610</v>
      </c>
      <c r="I1355" s="26" t="s">
        <v>2512</v>
      </c>
      <c r="J1355" s="33"/>
      <c r="K1355" s="33"/>
      <c r="L1355" s="33"/>
    </row>
    <row r="1356" spans="1:73" x14ac:dyDescent="0.35">
      <c r="A1356" t="s">
        <v>311</v>
      </c>
      <c r="B1356" t="s">
        <v>3524</v>
      </c>
      <c r="C1356" s="144" t="str">
        <f>IF(VLOOKUP(D1356,Table16[[#All],[Player]:[2024 Card Info]],7,FALSE)&lt;&gt;"",VLOOKUP(D1356,Table16[[#All],[Player]:[2024 Card Info]],7,FALSE),"")</f>
        <v>44-0</v>
      </c>
      <c r="D1356" t="s">
        <v>3651</v>
      </c>
      <c r="E1356" s="40">
        <v>36952</v>
      </c>
      <c r="F1356" t="s">
        <v>3960</v>
      </c>
      <c r="G1356" s="19" t="s">
        <v>5137</v>
      </c>
      <c r="H1356" t="str">
        <f>IF(ISBLANK(VLOOKUP(TRIM(D1356),ALL_SOMIFA!$A$1:$V$2737,8,FALSE)),"",IF(ISERROR(VLOOKUP(TRIM(D1356),ALL_SOMIFA!$A$1:$V$2737,8,FALSE))," ",VLOOKUP(TRIM(D1356),ALL_SOMIFA!$A$1:$V$2737,8,FALSE)))</f>
        <v/>
      </c>
      <c r="I1356" t="str">
        <f>IF(ISBLANK(VLOOKUP(TRIM(D1356),ALL_SOMIFA!$A$1:$V$2737,9,FALSE)),"",IF(ISERROR(VLOOKUP(TRIM(D1356),ALL_SOMIFA!$A$1:$V$2737,9,FALSE))," ",VLOOKUP(TRIM(D1356),ALL_SOMIFA!$A$1:$V$2737,9,FALSE)))</f>
        <v/>
      </c>
      <c r="J1356" t="str">
        <f>IF(ISBLANK(VLOOKUP(TRIM(D1356),ALL_SOMIFA!$A$1:$V$2737,10,FALSE)),"",IF(ISERROR(VLOOKUP(TRIM(D1356),ALL_SOMIFA!$A$1:$V$2737,10,FALSE))," ",VLOOKUP(TRIM(D1356),ALL_SOMIFA!$A$1:$V$2737,10,FALSE)))</f>
        <v/>
      </c>
      <c r="K1356" t="str">
        <f>IF(ISBLANK(VLOOKUP(TRIM(D1356),ALL_SOMIFA!$A$1:$V$2737,11,FALSE)),"",IF(ISERROR(VLOOKUP(TRIM(D1356),ALL_SOMIFA!$A$1:$V$2737,11,FALSE))," ",VLOOKUP(TRIM(D1356),ALL_SOMIFA!$A$1:$V$2737,11,FALSE)))</f>
        <v/>
      </c>
      <c r="L1356" t="str">
        <f>IF(ISBLANK(VLOOKUP(TRIM(D1356),ALL_SOMIFA!$A$1:$V$2737,12,FALSE)),"",IF(ISERROR(VLOOKUP(TRIM(D1356),ALL_SOMIFA!$A$1:$V$2737,12,FALSE))," ",VLOOKUP(TRIM(D1356),ALL_SOMIFA!$A$1:$V$2737,12,FALSE)))</f>
        <v/>
      </c>
      <c r="M1356" t="str">
        <f>IF(ISBLANK(VLOOKUP(TRIM(D1356),ALL_SOMIFA!$A$1:$V$2737,13,FALSE)),"",IF(ISERROR(VLOOKUP(TRIM(D1356),ALL_SOMIFA!$A$1:$V$2737,13,FALSE))," ",VLOOKUP(TRIM(D1356),ALL_SOMIFA!$A$1:$V$2737,13,FALSE)))</f>
        <v/>
      </c>
      <c r="N1356" t="str">
        <f>IF(ISBLANK(VLOOKUP(TRIM(D1356),ALL_SOMIFA!$A$1:$V$2737,14,FALSE)),"",IF(ISERROR(VLOOKUP(TRIM(D1356),ALL_SOMIFA!$A$1:$V$2737,14,FALSE))," ",VLOOKUP(TRIM(D1356),ALL_SOMIFA!$A$1:$V$2737,14,FALSE)))</f>
        <v/>
      </c>
      <c r="O1356" t="str">
        <f>IF(ISBLANK(VLOOKUP(TRIM(D1356),ALL_SOMIFA!$A$1:$V$2737,15,FALSE)),"",IF(ISERROR(VLOOKUP(TRIM(D1356),ALL_SOMIFA!$A$1:$V$2737,15,FALSE))," ",VLOOKUP(TRIM(D1356),ALL_SOMIFA!$A$1:$V$2737,15,FALSE)))</f>
        <v/>
      </c>
      <c r="P1356" t="str">
        <f>IF(ISBLANK(VLOOKUP(TRIM(D1356),ALL_SOMIFA!$A$1:$V$2737,16,FALSE)),"",IF(ISERROR(VLOOKUP(TRIM(D1356),ALL_SOMIFA!$A$1:$V$2737,16,FALSE))," ",VLOOKUP(TRIM(D1356),ALL_SOMIFA!$A$1:$V$2737,16,FALSE)))</f>
        <v/>
      </c>
      <c r="Q1356" t="str">
        <f>IF(ISBLANK(VLOOKUP(TRIM(D1356),ALL_SOMIFA!$A$1:$V$2737,17,FALSE)),"",IF(ISERROR(VLOOKUP(TRIM(D1356),ALL_SOMIFA!$A$1:$V$2737,17,FALSE))," ",VLOOKUP(TRIM(D1356),ALL_SOMIFA!$A$1:$V$2737,17,FALSE)))</f>
        <v/>
      </c>
      <c r="R1356" t="str">
        <f>IF(ISBLANK(VLOOKUP(TRIM(D1356),ALL_SOMIFA!$A$1:$V$2737,18,FALSE)),"",IF(ISERROR(VLOOKUP(TRIM(D1356),ALL_SOMIFA!$A$1:$V$2737,18,FALSE))," ",VLOOKUP(TRIM(D1356),ALL_SOMIFA!$A$1:$V$2737,18,FALSE)))</f>
        <v/>
      </c>
      <c r="S1356" t="str">
        <f>IF(ISBLANK(VLOOKUP(TRIM(D1356),ALL_SOMIFA!$A$1:$V$2737,19,FALSE)),"",IF(ISERROR(VLOOKUP(TRIM(D1356),ALL_SOMIFA!$A$1:$V$2737,19,FALSE))," ",VLOOKUP(TRIM(D1356),ALL_SOMIFA!$A$1:$V$2737,19,FALSE)))</f>
        <v/>
      </c>
      <c r="T1356" t="str">
        <f>IF(ISBLANK(VLOOKUP(TRIM(D1356),ALL_SOMIFA!$A$1:$V$2737,20,FALSE)),"",IF(ISERROR(VLOOKUP(TRIM(D1356),ALL_SOMIFA!$A$1:$V$2737,20,FALSE))," ",VLOOKUP(TRIM(D1356),ALL_SOMIFA!$A$1:$V$2737,20,FALSE)))</f>
        <v/>
      </c>
      <c r="U1356" t="str">
        <f>IF(ISBLANK(VLOOKUP(TRIM(D1356),ALL_SOMIFA!$A$1:$V$2737,21,FALSE)),"",IF(ISERROR(VLOOKUP(TRIM(D1356),ALL_SOMIFA!$A$1:$V$2737,21,FALSE))," ",VLOOKUP(TRIM(D1356),ALL_SOMIFA!$A$1:$V$2737,21,FALSE)))</f>
        <v/>
      </c>
      <c r="V1356" t="str">
        <f>IF(ISBLANK(VLOOKUP(TRIM(D1356),ALL_SOMIFA!$A$1:$V$2737,22,FALSE)),"",IF(ISERROR(VLOOKUP(TRIM(D1356),ALL_SOMIFA!$A$1:$V$2737,22,FALSE))," ",VLOOKUP(TRIM(D1356),ALL_SOMIFA!$A$1:$V$2737,22,FALSE)))</f>
        <v/>
      </c>
    </row>
    <row r="1357" spans="1:73" x14ac:dyDescent="0.35">
      <c r="A1357" s="18" t="s">
        <v>276</v>
      </c>
      <c r="B1357" s="18" t="s">
        <v>271</v>
      </c>
      <c r="C1357" s="143" t="str">
        <f>IF(VLOOKUP(D1357,Table16[[#All],[Player]:[2024 Card Info]],7,FALSE)&lt;&gt;"",VLOOKUP(D1357,Table16[[#All],[Player]:[2024 Card Info]],7,FALSE),"")</f>
        <v>04-5</v>
      </c>
      <c r="D1357" s="22" t="s">
        <v>2522</v>
      </c>
      <c r="E1357" s="23">
        <v>36736</v>
      </c>
      <c r="F1357" s="24" t="s">
        <v>279</v>
      </c>
      <c r="G1357" s="22" t="s">
        <v>91</v>
      </c>
      <c r="H1357" s="26" t="s">
        <v>654</v>
      </c>
      <c r="I1357" s="26" t="s">
        <v>293</v>
      </c>
      <c r="J1357" s="18" t="s">
        <v>654</v>
      </c>
      <c r="K1357" s="18" t="s">
        <v>421</v>
      </c>
      <c r="L1357" s="18" t="s">
        <v>1020</v>
      </c>
      <c r="M1357" s="25"/>
      <c r="N1357" s="25"/>
      <c r="O1357" s="25"/>
      <c r="P1357" s="25"/>
      <c r="Q1357" s="25"/>
      <c r="R1357" s="25"/>
      <c r="S1357" s="25"/>
      <c r="T1357" s="25"/>
      <c r="U1357" s="25"/>
      <c r="V1357" s="25"/>
      <c r="W1357" s="25"/>
      <c r="X1357" s="25"/>
      <c r="Y1357" s="25"/>
      <c r="Z1357" s="25"/>
      <c r="AA1357" s="25"/>
      <c r="AB1357" s="25"/>
      <c r="AC1357" s="25"/>
      <c r="AD1357" s="25"/>
      <c r="AE1357" s="25"/>
      <c r="AF1357" s="25"/>
      <c r="AG1357" s="25"/>
      <c r="AH1357" s="25"/>
      <c r="AI1357" s="25"/>
      <c r="AJ1357" s="25"/>
      <c r="AK1357" s="25"/>
      <c r="AL1357" s="25"/>
      <c r="AM1357" s="25"/>
      <c r="AN1357" s="25"/>
      <c r="AO1357" s="25"/>
      <c r="AP1357" s="25"/>
      <c r="AQ1357" s="25"/>
      <c r="AR1357" s="25"/>
      <c r="AS1357" s="25"/>
      <c r="AT1357" s="25"/>
      <c r="AU1357" s="25"/>
      <c r="AV1357" s="25"/>
      <c r="AW1357" s="25"/>
      <c r="AX1357" s="25"/>
      <c r="AY1357" s="25"/>
      <c r="AZ1357" s="25"/>
      <c r="BA1357" s="25"/>
      <c r="BB1357" s="25"/>
      <c r="BC1357" s="25"/>
      <c r="BD1357" s="25"/>
      <c r="BE1357" s="25"/>
      <c r="BF1357" s="25"/>
      <c r="BG1357" s="25"/>
      <c r="BH1357" s="25"/>
      <c r="BI1357" s="25"/>
      <c r="BJ1357" s="25"/>
      <c r="BK1357" s="25"/>
      <c r="BL1357" s="25"/>
      <c r="BM1357" s="25"/>
      <c r="BN1357" s="25"/>
      <c r="BO1357" s="25"/>
      <c r="BP1357" s="25"/>
      <c r="BQ1357" s="25"/>
      <c r="BR1357" s="25"/>
      <c r="BS1357" s="25"/>
      <c r="BT1357" s="25"/>
      <c r="BU1357" s="25"/>
    </row>
    <row r="1358" spans="1:73" ht="12.75" customHeight="1" x14ac:dyDescent="0.35">
      <c r="A1358" s="110" t="s">
        <v>654</v>
      </c>
      <c r="B1358" s="118" t="s">
        <v>235</v>
      </c>
      <c r="C1358" s="144" t="str">
        <f>IF(VLOOKUP(D1358,Table16[[#All],[Player]:[2024 Card Info]],7,FALSE)&lt;&gt;"",VLOOKUP(D1358,Table16[[#All],[Player]:[2024 Card Info]],7,FALSE),"")</f>
        <v>04-4</v>
      </c>
      <c r="D1358" s="19" t="s">
        <v>2523</v>
      </c>
      <c r="E1358" s="27">
        <v>36896</v>
      </c>
      <c r="F1358" s="28" t="s">
        <v>88</v>
      </c>
      <c r="G1358" s="28" t="s">
        <v>98</v>
      </c>
      <c r="H1358" t="s">
        <v>304</v>
      </c>
      <c r="I1358" t="s">
        <v>496</v>
      </c>
      <c r="J1358" s="33"/>
      <c r="K1358" s="33"/>
      <c r="L1358" s="33"/>
      <c r="M1358" s="25"/>
      <c r="N1358" s="25"/>
      <c r="O1358" s="25"/>
      <c r="P1358" s="25"/>
      <c r="Q1358" s="25"/>
      <c r="R1358" s="25"/>
      <c r="S1358" s="25"/>
      <c r="T1358" s="25"/>
      <c r="U1358" s="25"/>
      <c r="V1358" s="25"/>
      <c r="W1358" s="25"/>
      <c r="X1358" s="25"/>
      <c r="Y1358" s="25"/>
      <c r="Z1358" s="25"/>
      <c r="AA1358" s="25"/>
      <c r="AB1358" s="25"/>
      <c r="AC1358" s="25"/>
      <c r="AD1358" s="25"/>
      <c r="AE1358" s="25"/>
      <c r="AF1358" s="25"/>
      <c r="AG1358" s="25"/>
      <c r="AH1358" s="25"/>
      <c r="AI1358" s="25"/>
      <c r="AJ1358" s="25"/>
      <c r="AK1358" s="25"/>
      <c r="AL1358" s="25"/>
      <c r="AM1358" s="25"/>
      <c r="AN1358" s="25"/>
      <c r="AO1358" s="25"/>
      <c r="AP1358" s="25"/>
      <c r="AQ1358" s="25"/>
      <c r="AR1358" s="25"/>
      <c r="AS1358" s="25"/>
      <c r="AT1358" s="25"/>
      <c r="AU1358" s="25"/>
      <c r="AV1358" s="25"/>
      <c r="AW1358" s="25"/>
      <c r="AX1358" s="25"/>
      <c r="AY1358" s="25"/>
      <c r="AZ1358" s="25"/>
      <c r="BA1358" s="25"/>
      <c r="BB1358" s="25"/>
      <c r="BC1358" s="25"/>
      <c r="BD1358" s="25"/>
      <c r="BE1358" s="25"/>
      <c r="BF1358" s="25"/>
      <c r="BG1358" s="25"/>
      <c r="BH1358" s="25"/>
      <c r="BI1358" s="25"/>
      <c r="BJ1358" s="25"/>
      <c r="BK1358" s="25"/>
      <c r="BL1358" s="25"/>
      <c r="BM1358" s="25"/>
      <c r="BN1358" s="25"/>
      <c r="BO1358" s="25"/>
      <c r="BP1358" s="25"/>
      <c r="BQ1358" s="25"/>
      <c r="BR1358" s="25"/>
      <c r="BS1358" s="25"/>
      <c r="BT1358" s="25"/>
      <c r="BU1358" s="25"/>
    </row>
    <row r="1359" spans="1:73" x14ac:dyDescent="0.35">
      <c r="A1359" s="31" t="s">
        <v>304</v>
      </c>
      <c r="B1359" s="32" t="s">
        <v>3517</v>
      </c>
      <c r="C1359" s="144" t="str">
        <f>IF(VLOOKUP(D1359,Table16[[#All],[Player]:[2024 Card Info]],7,FALSE)&lt;&gt;"",VLOOKUP(D1359,Table16[[#All],[Player]:[2024 Card Info]],7,FALSE),"")</f>
        <v>00-3</v>
      </c>
      <c r="D1359" s="19" t="s">
        <v>2526</v>
      </c>
      <c r="E1359" s="27">
        <v>36891</v>
      </c>
      <c r="F1359" s="28" t="s">
        <v>98</v>
      </c>
      <c r="G1359" s="28" t="s">
        <v>313</v>
      </c>
      <c r="H1359" s="26" t="s">
        <v>292</v>
      </c>
      <c r="I1359" s="26" t="s">
        <v>310</v>
      </c>
      <c r="J1359" s="33"/>
      <c r="K1359" s="33"/>
      <c r="L1359" s="33"/>
      <c r="M1359" s="25"/>
      <c r="N1359" s="25"/>
      <c r="O1359" s="25"/>
      <c r="P1359" s="25"/>
      <c r="Q1359" s="25"/>
      <c r="R1359" s="25"/>
      <c r="S1359" s="25"/>
      <c r="T1359" s="25"/>
      <c r="U1359" s="25"/>
      <c r="V1359" s="25"/>
      <c r="W1359" s="25"/>
      <c r="X1359" s="25"/>
      <c r="Y1359" s="25"/>
      <c r="Z1359" s="25"/>
      <c r="AA1359" s="25"/>
      <c r="AB1359" s="25"/>
      <c r="AC1359" s="25"/>
      <c r="AD1359" s="25"/>
      <c r="AE1359" s="25"/>
      <c r="AF1359" s="25"/>
      <c r="AG1359" s="25"/>
      <c r="AH1359" s="25"/>
      <c r="AI1359" s="25"/>
      <c r="AJ1359" s="25"/>
      <c r="AK1359" s="25"/>
      <c r="AL1359" s="25"/>
      <c r="AM1359" s="25"/>
      <c r="AN1359" s="25"/>
      <c r="AO1359" s="25"/>
      <c r="AP1359" s="25"/>
      <c r="AQ1359" s="25"/>
      <c r="AR1359" s="25"/>
      <c r="AS1359" s="25"/>
      <c r="AT1359" s="25"/>
      <c r="AU1359" s="25"/>
      <c r="AV1359" s="25"/>
      <c r="AW1359" s="25"/>
      <c r="AX1359" s="25"/>
      <c r="AY1359" s="25"/>
      <c r="AZ1359" s="25"/>
      <c r="BA1359" s="25"/>
      <c r="BB1359" s="25"/>
      <c r="BC1359" s="25"/>
      <c r="BD1359" s="25"/>
      <c r="BE1359" s="25"/>
      <c r="BF1359" s="25"/>
      <c r="BG1359" s="25"/>
      <c r="BH1359" s="25"/>
      <c r="BI1359" s="25"/>
      <c r="BJ1359" s="25"/>
      <c r="BK1359" s="25"/>
      <c r="BL1359" s="25"/>
      <c r="BM1359" s="25"/>
      <c r="BN1359" s="25"/>
      <c r="BO1359" s="25"/>
      <c r="BP1359" s="25"/>
      <c r="BQ1359" s="25"/>
      <c r="BR1359" s="25"/>
      <c r="BS1359" s="25"/>
      <c r="BT1359" s="25"/>
      <c r="BU1359" s="25"/>
    </row>
    <row r="1360" spans="1:73" ht="12.75" customHeight="1" x14ac:dyDescent="0.35">
      <c r="A1360" s="18" t="s">
        <v>169</v>
      </c>
      <c r="B1360" s="18"/>
      <c r="C1360" s="143"/>
      <c r="D1360" s="19" t="s">
        <v>2515</v>
      </c>
      <c r="E1360" s="20">
        <v>35575</v>
      </c>
      <c r="F1360" s="19" t="s">
        <v>498</v>
      </c>
      <c r="G1360" s="19" t="s">
        <v>398</v>
      </c>
      <c r="H1360" t="s">
        <v>276</v>
      </c>
      <c r="I1360" t="s">
        <v>2714</v>
      </c>
      <c r="J1360" s="18" t="s">
        <v>648</v>
      </c>
      <c r="K1360" s="18" t="s">
        <v>252</v>
      </c>
      <c r="L1360" s="18" t="s">
        <v>2516</v>
      </c>
      <c r="M1360" s="19" t="s">
        <v>310</v>
      </c>
      <c r="N1360" s="19" t="s">
        <v>276</v>
      </c>
      <c r="O1360" s="19" t="s">
        <v>318</v>
      </c>
      <c r="P1360" s="19" t="s">
        <v>2517</v>
      </c>
      <c r="Q1360" s="19" t="s">
        <v>276</v>
      </c>
      <c r="R1360" s="19" t="s">
        <v>252</v>
      </c>
      <c r="S1360" s="19" t="s">
        <v>2518</v>
      </c>
      <c r="T1360" s="19"/>
      <c r="U1360" s="19"/>
      <c r="V1360" s="19"/>
      <c r="W1360" s="19"/>
      <c r="X1360" s="19"/>
      <c r="Y1360" s="19"/>
      <c r="Z1360" s="19"/>
      <c r="AA1360" s="19"/>
      <c r="AB1360" s="19"/>
      <c r="AC1360" s="19"/>
      <c r="AD1360" s="19"/>
      <c r="AE1360" s="19"/>
      <c r="AF1360" s="19"/>
      <c r="AG1360" s="19"/>
      <c r="AH1360" s="19"/>
      <c r="AI1360" s="19"/>
      <c r="AJ1360" s="19"/>
      <c r="AK1360" s="19"/>
      <c r="AL1360" s="19"/>
      <c r="AM1360" s="19"/>
      <c r="AN1360" s="19"/>
      <c r="AO1360" s="19"/>
      <c r="AP1360" s="19"/>
      <c r="AQ1360" s="19"/>
      <c r="AR1360" s="19"/>
      <c r="AS1360" s="19"/>
      <c r="AT1360" s="19"/>
      <c r="AU1360" s="19"/>
      <c r="AV1360" s="19"/>
      <c r="AW1360" s="19"/>
      <c r="AX1360" s="19"/>
      <c r="AY1360" s="19"/>
      <c r="AZ1360" s="19"/>
      <c r="BA1360" s="19"/>
      <c r="BB1360" s="19"/>
      <c r="BC1360" s="19"/>
      <c r="BD1360" s="19"/>
      <c r="BE1360" s="19"/>
      <c r="BF1360" s="19"/>
      <c r="BG1360" s="19"/>
      <c r="BH1360" s="19"/>
      <c r="BI1360" s="19"/>
      <c r="BJ1360" s="19"/>
      <c r="BK1360" s="19"/>
      <c r="BL1360" s="19"/>
      <c r="BM1360" s="19"/>
      <c r="BN1360" s="19"/>
      <c r="BO1360" s="19"/>
      <c r="BP1360" s="19"/>
      <c r="BQ1360" s="19"/>
      <c r="BR1360" s="19"/>
      <c r="BS1360" s="19"/>
      <c r="BT1360" s="19"/>
      <c r="BU1360" s="19"/>
    </row>
    <row r="1361" spans="1:73" s="25" customFormat="1" ht="12.75" customHeight="1" x14ac:dyDescent="0.35">
      <c r="A1361" s="18" t="s">
        <v>169</v>
      </c>
      <c r="B1361" s="18"/>
      <c r="C1361" s="143"/>
      <c r="D1361" s="19" t="s">
        <v>2527</v>
      </c>
      <c r="E1361" s="20">
        <v>35406</v>
      </c>
      <c r="F1361" s="19" t="s">
        <v>125</v>
      </c>
      <c r="G1361" s="19" t="s">
        <v>282</v>
      </c>
      <c r="H1361" t="s">
        <v>304</v>
      </c>
      <c r="I1361" t="s">
        <v>310</v>
      </c>
      <c r="J1361" s="18" t="s">
        <v>504</v>
      </c>
      <c r="K1361" s="18" t="s">
        <v>206</v>
      </c>
      <c r="L1361" s="18" t="s">
        <v>1537</v>
      </c>
      <c r="M1361" s="19" t="s">
        <v>310</v>
      </c>
      <c r="N1361" s="19" t="s">
        <v>480</v>
      </c>
      <c r="O1361" s="19" t="s">
        <v>916</v>
      </c>
      <c r="P1361" s="19" t="s">
        <v>309</v>
      </c>
      <c r="Q1361" s="19" t="s">
        <v>480</v>
      </c>
      <c r="R1361" s="19" t="s">
        <v>206</v>
      </c>
      <c r="S1361" s="19" t="s">
        <v>1168</v>
      </c>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19"/>
      <c r="AY1361" s="19"/>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row>
    <row r="1362" spans="1:73" s="25" customFormat="1" x14ac:dyDescent="0.35">
      <c r="A1362" s="18"/>
      <c r="B1362" s="18"/>
      <c r="C1362" s="143"/>
      <c r="D1362" s="19"/>
      <c r="E1362" s="20"/>
      <c r="F1362" s="19"/>
      <c r="G1362" s="19"/>
      <c r="H1362" t="s">
        <v>304</v>
      </c>
      <c r="I1362" t="s">
        <v>4284</v>
      </c>
      <c r="J1362" s="18"/>
      <c r="K1362" s="18"/>
      <c r="L1362" s="18"/>
      <c r="M1362" s="19"/>
      <c r="N1362" s="19"/>
      <c r="O1362" s="19"/>
      <c r="P1362" s="19"/>
      <c r="Q1362" s="19"/>
      <c r="R1362" s="19"/>
      <c r="S1362" s="19"/>
      <c r="T1362" s="19"/>
      <c r="U1362" s="19"/>
      <c r="V1362" s="19"/>
      <c r="W1362" s="19"/>
      <c r="X1362" s="19"/>
      <c r="Y1362" s="19"/>
      <c r="Z1362" s="19"/>
      <c r="AA1362" s="19"/>
      <c r="AB1362" s="19"/>
      <c r="AC1362" s="19"/>
      <c r="AD1362" s="19"/>
      <c r="AE1362" s="19"/>
      <c r="AF1362" s="19"/>
      <c r="AG1362" s="19"/>
      <c r="AH1362" s="19"/>
      <c r="AI1362" s="19"/>
      <c r="AJ1362" s="19"/>
      <c r="AK1362" s="19"/>
      <c r="AL1362" s="19"/>
      <c r="AM1362" s="19"/>
      <c r="AN1362" s="19"/>
      <c r="AO1362" s="19"/>
      <c r="AP1362" s="19"/>
      <c r="AQ1362" s="19"/>
      <c r="AR1362" s="19"/>
      <c r="AS1362" s="19"/>
      <c r="AT1362" s="19"/>
      <c r="AU1362" s="19"/>
      <c r="AV1362" s="19"/>
      <c r="AW1362" s="19"/>
      <c r="AX1362" s="19"/>
      <c r="AY1362" s="19"/>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row>
    <row r="1363" spans="1:73" s="25" customFormat="1" ht="12.75" customHeight="1" x14ac:dyDescent="0.35">
      <c r="A1363" s="18" t="s">
        <v>323</v>
      </c>
      <c r="B1363" s="18" t="s">
        <v>3517</v>
      </c>
      <c r="C1363" s="143" t="str">
        <f>IF(VLOOKUP(D1363,Table16[[#All],[Player]:[2024 Card Info]],7,FALSE)&lt;&gt;"",VLOOKUP(D1363,Table16[[#All],[Player]:[2024 Card Info]],7,FALSE),"")</f>
        <v>6</v>
      </c>
      <c r="D1363" s="26" t="s">
        <v>2528</v>
      </c>
      <c r="E1363" s="20">
        <v>36630</v>
      </c>
      <c r="F1363" s="26" t="s">
        <v>2170</v>
      </c>
      <c r="G1363" s="26" t="s">
        <v>1348</v>
      </c>
      <c r="H1363" s="26" t="s">
        <v>4284</v>
      </c>
      <c r="I1363" s="26" t="s">
        <v>155</v>
      </c>
      <c r="J1363" s="18" t="s">
        <v>354</v>
      </c>
      <c r="K1363" s="18" t="s">
        <v>116</v>
      </c>
      <c r="L1363" s="18" t="s">
        <v>155</v>
      </c>
      <c r="M1363" s="19" t="s">
        <v>422</v>
      </c>
      <c r="N1363" s="27"/>
      <c r="O1363" s="27"/>
      <c r="P1363" s="27"/>
      <c r="Q1363" s="29"/>
    </row>
    <row r="1364" spans="1:73" x14ac:dyDescent="0.35">
      <c r="A1364" t="s">
        <v>323</v>
      </c>
      <c r="B1364" t="s">
        <v>3530</v>
      </c>
      <c r="C1364" s="143" t="str">
        <f>IF(VLOOKUP(D1364,Table16[[#All],[Player]:[2024 Card Info]],7,FALSE)&lt;&gt;"",VLOOKUP(D1364,Table16[[#All],[Player]:[2024 Card Info]],7,FALSE),"")</f>
        <v>5</v>
      </c>
      <c r="D1364" t="s">
        <v>3823</v>
      </c>
      <c r="E1364" s="40">
        <v>37090</v>
      </c>
      <c r="F1364" t="s">
        <v>4077</v>
      </c>
      <c r="G1364" s="19" t="s">
        <v>5176</v>
      </c>
      <c r="H1364" t="str">
        <f>IF(ISBLANK(VLOOKUP(TRIM(D1364),ALL_SOMIFA!$A$1:$V$2737,8,FALSE)),"",IF(ISERROR(VLOOKUP(TRIM(D1364),ALL_SOMIFA!$A$1:$V$2737,8,FALSE))," ",VLOOKUP(TRIM(D1364),ALL_SOMIFA!$A$1:$V$2737,8,FALSE)))</f>
        <v/>
      </c>
      <c r="I1364" t="str">
        <f>IF(ISBLANK(VLOOKUP(TRIM(D1364),ALL_SOMIFA!$A$1:$V$2737,9,FALSE)),"",IF(ISERROR(VLOOKUP(TRIM(D1364),ALL_SOMIFA!$A$1:$V$2737,9,FALSE))," ",VLOOKUP(TRIM(D1364),ALL_SOMIFA!$A$1:$V$2737,9,FALSE)))</f>
        <v/>
      </c>
      <c r="J1364" t="str">
        <f>IF(ISBLANK(VLOOKUP(TRIM(D1364),ALL_SOMIFA!$A$1:$V$2737,10,FALSE)),"",IF(ISERROR(VLOOKUP(TRIM(D1364),ALL_SOMIFA!$A$1:$V$2737,10,FALSE))," ",VLOOKUP(TRIM(D1364),ALL_SOMIFA!$A$1:$V$2737,10,FALSE)))</f>
        <v/>
      </c>
      <c r="K1364" t="str">
        <f>IF(ISBLANK(VLOOKUP(TRIM(D1364),ALL_SOMIFA!$A$1:$V$2737,11,FALSE)),"",IF(ISERROR(VLOOKUP(TRIM(D1364),ALL_SOMIFA!$A$1:$V$2737,11,FALSE))," ",VLOOKUP(TRIM(D1364),ALL_SOMIFA!$A$1:$V$2737,11,FALSE)))</f>
        <v/>
      </c>
      <c r="L1364" t="str">
        <f>IF(ISBLANK(VLOOKUP(TRIM(D1364),ALL_SOMIFA!$A$1:$V$2737,12,FALSE)),"",IF(ISERROR(VLOOKUP(TRIM(D1364),ALL_SOMIFA!$A$1:$V$2737,12,FALSE))," ",VLOOKUP(TRIM(D1364),ALL_SOMIFA!$A$1:$V$2737,12,FALSE)))</f>
        <v/>
      </c>
      <c r="M1364" t="str">
        <f>IF(ISBLANK(VLOOKUP(TRIM(D1364),ALL_SOMIFA!$A$1:$V$2737,13,FALSE)),"",IF(ISERROR(VLOOKUP(TRIM(D1364),ALL_SOMIFA!$A$1:$V$2737,13,FALSE))," ",VLOOKUP(TRIM(D1364),ALL_SOMIFA!$A$1:$V$2737,13,FALSE)))</f>
        <v/>
      </c>
      <c r="N1364" t="str">
        <f>IF(ISBLANK(VLOOKUP(TRIM(D1364),ALL_SOMIFA!$A$1:$V$2737,14,FALSE)),"",IF(ISERROR(VLOOKUP(TRIM(D1364),ALL_SOMIFA!$A$1:$V$2737,14,FALSE))," ",VLOOKUP(TRIM(D1364),ALL_SOMIFA!$A$1:$V$2737,14,FALSE)))</f>
        <v/>
      </c>
      <c r="O1364" t="str">
        <f>IF(ISBLANK(VLOOKUP(TRIM(D1364),ALL_SOMIFA!$A$1:$V$2737,15,FALSE)),"",IF(ISERROR(VLOOKUP(TRIM(D1364),ALL_SOMIFA!$A$1:$V$2737,15,FALSE))," ",VLOOKUP(TRIM(D1364),ALL_SOMIFA!$A$1:$V$2737,15,FALSE)))</f>
        <v/>
      </c>
      <c r="P1364" t="str">
        <f>IF(ISBLANK(VLOOKUP(TRIM(D1364),ALL_SOMIFA!$A$1:$V$2737,16,FALSE)),"",IF(ISERROR(VLOOKUP(TRIM(D1364),ALL_SOMIFA!$A$1:$V$2737,16,FALSE))," ",VLOOKUP(TRIM(D1364),ALL_SOMIFA!$A$1:$V$2737,16,FALSE)))</f>
        <v/>
      </c>
      <c r="Q1364" t="str">
        <f>IF(ISBLANK(VLOOKUP(TRIM(D1364),ALL_SOMIFA!$A$1:$V$2737,17,FALSE)),"",IF(ISERROR(VLOOKUP(TRIM(D1364),ALL_SOMIFA!$A$1:$V$2737,17,FALSE))," ",VLOOKUP(TRIM(D1364),ALL_SOMIFA!$A$1:$V$2737,17,FALSE)))</f>
        <v/>
      </c>
      <c r="R1364" t="str">
        <f>IF(ISBLANK(VLOOKUP(TRIM(D1364),ALL_SOMIFA!$A$1:$V$2737,18,FALSE)),"",IF(ISERROR(VLOOKUP(TRIM(D1364),ALL_SOMIFA!$A$1:$V$2737,18,FALSE))," ",VLOOKUP(TRIM(D1364),ALL_SOMIFA!$A$1:$V$2737,18,FALSE)))</f>
        <v/>
      </c>
      <c r="S1364" t="str">
        <f>IF(ISBLANK(VLOOKUP(TRIM(D1364),ALL_SOMIFA!$A$1:$V$2737,19,FALSE)),"",IF(ISERROR(VLOOKUP(TRIM(D1364),ALL_SOMIFA!$A$1:$V$2737,19,FALSE))," ",VLOOKUP(TRIM(D1364),ALL_SOMIFA!$A$1:$V$2737,19,FALSE)))</f>
        <v/>
      </c>
      <c r="T1364" t="str">
        <f>IF(ISBLANK(VLOOKUP(TRIM(D1364),ALL_SOMIFA!$A$1:$V$2737,20,FALSE)),"",IF(ISERROR(VLOOKUP(TRIM(D1364),ALL_SOMIFA!$A$1:$V$2737,20,FALSE))," ",VLOOKUP(TRIM(D1364),ALL_SOMIFA!$A$1:$V$2737,20,FALSE)))</f>
        <v/>
      </c>
      <c r="U1364" t="str">
        <f>IF(ISBLANK(VLOOKUP(TRIM(D1364),ALL_SOMIFA!$A$1:$V$2737,21,FALSE)),"",IF(ISERROR(VLOOKUP(TRIM(D1364),ALL_SOMIFA!$A$1:$V$2737,21,FALSE))," ",VLOOKUP(TRIM(D1364),ALL_SOMIFA!$A$1:$V$2737,21,FALSE)))</f>
        <v/>
      </c>
      <c r="V1364" t="str">
        <f>IF(ISBLANK(VLOOKUP(TRIM(D1364),ALL_SOMIFA!$A$1:$V$2737,22,FALSE)),"",IF(ISERROR(VLOOKUP(TRIM(D1364),ALL_SOMIFA!$A$1:$V$2737,22,FALSE))," ",VLOOKUP(TRIM(D1364),ALL_SOMIFA!$A$1:$V$2737,22,FALSE)))</f>
        <v/>
      </c>
    </row>
    <row r="1365" spans="1:73" ht="12.75" customHeight="1" x14ac:dyDescent="0.35">
      <c r="A1365" s="18" t="s">
        <v>299</v>
      </c>
      <c r="B1365" s="18" t="s">
        <v>3527</v>
      </c>
      <c r="C1365" s="143" t="str">
        <f>IF(VLOOKUP(D1365,Table16[[#All],[Player]:[2024 Card Info]],7,FALSE)&lt;&gt;"",VLOOKUP(D1365,Table16[[#All],[Player]:[2024 Card Info]],7,FALSE),"")</f>
        <v>44</v>
      </c>
      <c r="D1365" s="19" t="s">
        <v>2530</v>
      </c>
      <c r="E1365" s="20">
        <v>34991</v>
      </c>
      <c r="F1365" s="19" t="s">
        <v>398</v>
      </c>
      <c r="G1365" s="19" t="s">
        <v>2417</v>
      </c>
      <c r="H1365" s="26" t="s">
        <v>299</v>
      </c>
      <c r="I1365" s="26" t="s">
        <v>301</v>
      </c>
      <c r="J1365" s="18" t="s">
        <v>299</v>
      </c>
      <c r="K1365" s="18" t="s">
        <v>326</v>
      </c>
      <c r="L1365" s="18" t="s">
        <v>334</v>
      </c>
      <c r="M1365" s="19" t="s">
        <v>297</v>
      </c>
      <c r="N1365" s="19" t="s">
        <v>327</v>
      </c>
      <c r="O1365" s="19" t="s">
        <v>325</v>
      </c>
      <c r="P1365" s="19" t="s">
        <v>333</v>
      </c>
      <c r="Q1365" s="19" t="s">
        <v>299</v>
      </c>
      <c r="R1365" s="19" t="s">
        <v>326</v>
      </c>
      <c r="S1365" s="19" t="s">
        <v>334</v>
      </c>
      <c r="T1365" s="19"/>
      <c r="U1365" s="19"/>
      <c r="V1365" s="19"/>
      <c r="W1365" s="19"/>
      <c r="X1365" s="19"/>
      <c r="Y1365" s="19"/>
      <c r="Z1365" s="19"/>
      <c r="AA1365" s="19"/>
      <c r="AB1365" s="19"/>
      <c r="AC1365" s="19"/>
      <c r="AD1365" s="19"/>
      <c r="AE1365" s="19"/>
      <c r="AF1365" s="19"/>
      <c r="AG1365" s="19"/>
      <c r="AH1365" s="19"/>
      <c r="AI1365" s="19"/>
      <c r="AJ1365" s="19"/>
      <c r="AK1365" s="19"/>
      <c r="AL1365" s="19"/>
      <c r="AM1365" s="19"/>
      <c r="AN1365" s="19"/>
      <c r="AO1365" s="19"/>
      <c r="AP1365" s="19"/>
      <c r="AQ1365" s="19"/>
      <c r="AR1365" s="19"/>
      <c r="AS1365" s="19"/>
      <c r="AT1365" s="19"/>
      <c r="AU1365" s="19"/>
      <c r="AV1365" s="19"/>
      <c r="AW1365" s="19"/>
      <c r="AX1365" s="19"/>
      <c r="AY1365" s="19"/>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row>
    <row r="1366" spans="1:73" s="25" customFormat="1" x14ac:dyDescent="0.35">
      <c r="A1366" s="18" t="s">
        <v>331</v>
      </c>
      <c r="B1366" s="18" t="s">
        <v>3524</v>
      </c>
      <c r="C1366" s="143" t="str">
        <f>IF(VLOOKUP(D1366,Table16[[#All],[Player]:[2024 Card Info]],7,FALSE)&lt;&gt;"",VLOOKUP(D1366,Table16[[#All],[Player]:[2024 Card Info]],7,FALSE),"")</f>
        <v>44</v>
      </c>
      <c r="D1366" s="19" t="s">
        <v>2531</v>
      </c>
      <c r="E1366" s="20">
        <v>36222</v>
      </c>
      <c r="F1366" s="26" t="s">
        <v>624</v>
      </c>
      <c r="G1366" s="30" t="s">
        <v>130</v>
      </c>
      <c r="H1366" s="26" t="s">
        <v>331</v>
      </c>
      <c r="I1366" s="26" t="s">
        <v>297</v>
      </c>
      <c r="J1366" s="18" t="s">
        <v>2532</v>
      </c>
      <c r="K1366" s="18" t="s">
        <v>128</v>
      </c>
      <c r="L1366" s="18" t="s">
        <v>2533</v>
      </c>
      <c r="M1366" s="19" t="s">
        <v>301</v>
      </c>
      <c r="N1366" s="19" t="s">
        <v>331</v>
      </c>
      <c r="O1366" s="19" t="s">
        <v>128</v>
      </c>
      <c r="P1366" s="30" t="s">
        <v>297</v>
      </c>
      <c r="Q1366" s="19"/>
      <c r="R1366" s="19"/>
      <c r="S1366" s="30"/>
      <c r="T1366" s="19"/>
      <c r="U1366" s="19"/>
      <c r="V1366" s="30"/>
      <c r="W1366" s="19"/>
      <c r="X1366" s="19"/>
      <c r="Y1366" s="30"/>
      <c r="Z1366" s="19"/>
      <c r="AA1366" s="19"/>
      <c r="AB1366" s="19"/>
      <c r="AC1366" s="19"/>
      <c r="AD1366" s="19"/>
      <c r="AE1366" s="19"/>
      <c r="AF1366" s="19"/>
      <c r="AG1366" s="19"/>
      <c r="AH1366" s="19"/>
      <c r="AI1366" s="19"/>
      <c r="AJ1366" s="19"/>
      <c r="AK1366" s="19"/>
      <c r="AL1366" s="19"/>
      <c r="AM1366" s="19"/>
      <c r="AN1366" s="19"/>
      <c r="AO1366" s="19"/>
      <c r="AP1366" s="19"/>
      <c r="AQ1366" s="19"/>
      <c r="AR1366" s="19"/>
      <c r="AS1366" s="19"/>
      <c r="AT1366" s="19"/>
      <c r="AU1366" s="19"/>
      <c r="AV1366" s="19"/>
      <c r="AW1366" s="19"/>
      <c r="AX1366" s="19"/>
      <c r="AY1366" s="19"/>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row>
    <row r="1367" spans="1:73" x14ac:dyDescent="0.35">
      <c r="A1367" s="18" t="s">
        <v>345</v>
      </c>
      <c r="B1367" s="18" t="s">
        <v>500</v>
      </c>
      <c r="C1367" s="143" t="str">
        <f>IF(VLOOKUP(D1367,Table16[[#All],[Player]:[2024 Card Info]],7,FALSE)&lt;&gt;"",VLOOKUP(D1367,Table16[[#All],[Player]:[2024 Card Info]],7,FALSE),"")</f>
        <v>5</v>
      </c>
      <c r="D1367" s="19" t="s">
        <v>2534</v>
      </c>
      <c r="E1367" s="20">
        <v>34934</v>
      </c>
      <c r="F1367" s="19" t="s">
        <v>720</v>
      </c>
      <c r="G1367" s="19" t="s">
        <v>405</v>
      </c>
      <c r="H1367" s="26" t="s">
        <v>323</v>
      </c>
      <c r="I1367" s="26" t="s">
        <v>422</v>
      </c>
      <c r="J1367" s="18" t="s">
        <v>345</v>
      </c>
      <c r="K1367" s="18" t="s">
        <v>172</v>
      </c>
      <c r="L1367" s="18" t="s">
        <v>155</v>
      </c>
      <c r="M1367" s="19" t="s">
        <v>154</v>
      </c>
      <c r="N1367" s="19" t="s">
        <v>345</v>
      </c>
      <c r="O1367" s="19" t="s">
        <v>500</v>
      </c>
      <c r="P1367" s="19" t="s">
        <v>346</v>
      </c>
      <c r="Q1367" s="19" t="s">
        <v>345</v>
      </c>
      <c r="R1367" s="19" t="s">
        <v>172</v>
      </c>
      <c r="S1367" s="19" t="s">
        <v>422</v>
      </c>
      <c r="T1367" s="19" t="s">
        <v>354</v>
      </c>
      <c r="U1367" s="19" t="s">
        <v>172</v>
      </c>
      <c r="V1367" s="19" t="s">
        <v>154</v>
      </c>
      <c r="W1367" s="19" t="s">
        <v>345</v>
      </c>
      <c r="X1367" s="19" t="s">
        <v>172</v>
      </c>
      <c r="Y1367" s="19" t="s">
        <v>154</v>
      </c>
      <c r="Z1367" s="19"/>
      <c r="AA1367" s="19"/>
      <c r="AB1367" s="19"/>
      <c r="AC1367" s="19">
        <v>0</v>
      </c>
      <c r="AD1367" s="19">
        <v>0</v>
      </c>
      <c r="AE1367" s="19">
        <v>0</v>
      </c>
      <c r="AF1367" s="19">
        <v>0</v>
      </c>
      <c r="AG1367" s="19">
        <v>0</v>
      </c>
      <c r="AH1367" s="19">
        <v>0</v>
      </c>
      <c r="AI1367" s="19">
        <v>0</v>
      </c>
      <c r="AJ1367" s="19">
        <v>0</v>
      </c>
      <c r="AK1367" s="19">
        <v>0</v>
      </c>
      <c r="AL1367" s="19">
        <v>0</v>
      </c>
      <c r="AM1367" s="19">
        <v>0</v>
      </c>
      <c r="AN1367" s="19">
        <v>0</v>
      </c>
      <c r="AO1367" s="19">
        <v>0</v>
      </c>
      <c r="AP1367" s="19">
        <v>0</v>
      </c>
      <c r="AQ1367" s="19">
        <v>0</v>
      </c>
      <c r="AR1367" s="19">
        <v>0</v>
      </c>
      <c r="AS1367" s="19">
        <v>0</v>
      </c>
      <c r="AT1367" s="19">
        <v>0</v>
      </c>
      <c r="AU1367" s="19"/>
      <c r="AV1367" s="19"/>
      <c r="AW1367" s="19"/>
      <c r="AX1367" s="19"/>
      <c r="AY1367" s="19"/>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row>
    <row r="1368" spans="1:73" x14ac:dyDescent="0.35">
      <c r="A1368" s="18" t="s">
        <v>3828</v>
      </c>
      <c r="B1368" s="18" t="s">
        <v>3530</v>
      </c>
      <c r="C1368" s="143" t="str">
        <f>IF(VLOOKUP(D1368,Table16[[#All],[Player]:[2024 Card Info]],7,FALSE)&lt;&gt;"",VLOOKUP(D1368,Table16[[#All],[Player]:[2024 Card Info]],7,FALSE),"")</f>
        <v>45</v>
      </c>
      <c r="D1368" s="19" t="s">
        <v>2541</v>
      </c>
      <c r="E1368" s="20">
        <v>35802</v>
      </c>
      <c r="F1368" s="26" t="s">
        <v>218</v>
      </c>
      <c r="G1368" s="30" t="s">
        <v>218</v>
      </c>
      <c r="H1368" s="26" t="s">
        <v>323</v>
      </c>
      <c r="I1368" s="26"/>
      <c r="J1368" s="18" t="s">
        <v>2542</v>
      </c>
      <c r="K1368" s="18" t="s">
        <v>172</v>
      </c>
      <c r="L1368" s="18" t="s">
        <v>422</v>
      </c>
      <c r="M1368" s="19" t="s">
        <v>328</v>
      </c>
      <c r="N1368" s="19" t="s">
        <v>1449</v>
      </c>
      <c r="O1368" s="19" t="s">
        <v>172</v>
      </c>
      <c r="P1368" s="30" t="s">
        <v>328</v>
      </c>
      <c r="Q1368" s="19"/>
      <c r="R1368" s="19"/>
      <c r="S1368" s="30"/>
      <c r="T1368" s="19"/>
      <c r="U1368" s="19"/>
      <c r="V1368" s="30"/>
      <c r="W1368" s="19"/>
      <c r="X1368" s="19"/>
      <c r="Y1368" s="30"/>
      <c r="Z1368" s="19"/>
      <c r="AA1368" s="19"/>
      <c r="AB1368" s="19"/>
      <c r="AC1368" s="19"/>
      <c r="AD1368" s="19"/>
      <c r="AE1368" s="19"/>
      <c r="AF1368" s="19"/>
      <c r="AG1368" s="19"/>
      <c r="AH1368" s="19"/>
      <c r="AI1368" s="19"/>
      <c r="AJ1368" s="19"/>
      <c r="AK1368" s="19"/>
      <c r="AL1368" s="19"/>
      <c r="AM1368" s="19"/>
      <c r="AN1368" s="19"/>
      <c r="AO1368" s="19"/>
      <c r="AP1368" s="19"/>
      <c r="AQ1368" s="19"/>
      <c r="AR1368" s="19"/>
      <c r="AS1368" s="19"/>
      <c r="AT1368" s="19"/>
      <c r="AU1368" s="19"/>
      <c r="AV1368" s="19"/>
      <c r="AW1368" s="19"/>
      <c r="AX1368" s="19"/>
      <c r="AY1368" s="19"/>
      <c r="AZ1368" s="19"/>
      <c r="BA1368" s="19"/>
      <c r="BB1368" s="19"/>
      <c r="BC1368" s="19"/>
      <c r="BD1368" s="19"/>
      <c r="BE1368" s="19"/>
      <c r="BF1368" s="19"/>
      <c r="BG1368" s="19"/>
      <c r="BH1368" s="19"/>
      <c r="BI1368" s="19"/>
      <c r="BJ1368" s="19"/>
      <c r="BK1368" s="19"/>
      <c r="BL1368" s="19"/>
      <c r="BM1368" s="19"/>
      <c r="BN1368" s="19"/>
      <c r="BO1368" s="19"/>
      <c r="BP1368" s="19"/>
      <c r="BQ1368" s="19"/>
      <c r="BR1368" s="19"/>
      <c r="BS1368" s="19"/>
      <c r="BT1368" s="19"/>
      <c r="BU1368" s="19"/>
    </row>
    <row r="1369" spans="1:73" s="25" customFormat="1" x14ac:dyDescent="0.35">
      <c r="A1369" s="18" t="s">
        <v>327</v>
      </c>
      <c r="B1369" s="18" t="s">
        <v>3524</v>
      </c>
      <c r="C1369" s="143" t="str">
        <f>IF(VLOOKUP(D1369,Table16[[#All],[Player]:[2024 Card Info]],7,FALSE)&lt;&gt;"",VLOOKUP(D1369,Table16[[#All],[Player]:[2024 Card Info]],7,FALSE),"")</f>
        <v>04</v>
      </c>
      <c r="D1369" s="19" t="s">
        <v>2529</v>
      </c>
      <c r="E1369" s="20">
        <v>34779</v>
      </c>
      <c r="F1369" s="19" t="s">
        <v>222</v>
      </c>
      <c r="G1369" s="19" t="s">
        <v>222</v>
      </c>
      <c r="H1369" s="26" t="s">
        <v>345</v>
      </c>
      <c r="I1369" s="26" t="s">
        <v>154</v>
      </c>
      <c r="J1369" s="18" t="s">
        <v>169</v>
      </c>
      <c r="K1369" s="18"/>
      <c r="L1369" s="18"/>
      <c r="M1369" s="19" t="s">
        <v>154</v>
      </c>
      <c r="N1369" s="19" t="s">
        <v>345</v>
      </c>
      <c r="O1369" s="19" t="s">
        <v>318</v>
      </c>
      <c r="P1369" s="19" t="s">
        <v>324</v>
      </c>
      <c r="Q1369" s="19" t="s">
        <v>345</v>
      </c>
      <c r="R1369" s="19"/>
      <c r="S1369" s="19" t="s">
        <v>154</v>
      </c>
      <c r="T1369" s="19" t="s">
        <v>354</v>
      </c>
      <c r="U1369" s="19" t="s">
        <v>252</v>
      </c>
      <c r="V1369" s="19" t="s">
        <v>154</v>
      </c>
      <c r="W1369" s="19" t="s">
        <v>323</v>
      </c>
      <c r="X1369" s="19" t="s">
        <v>252</v>
      </c>
      <c r="Y1369" s="19" t="s">
        <v>154</v>
      </c>
      <c r="Z1369" s="19">
        <v>0</v>
      </c>
      <c r="AA1369" s="19">
        <v>0</v>
      </c>
      <c r="AB1369" s="19">
        <v>0</v>
      </c>
      <c r="AC1369" s="19">
        <v>0</v>
      </c>
      <c r="AD1369" s="19">
        <v>0</v>
      </c>
      <c r="AE1369" s="19">
        <v>0</v>
      </c>
      <c r="AF1369" s="19"/>
      <c r="AG1369" s="19"/>
      <c r="AH1369" s="19"/>
      <c r="AI1369" s="19"/>
      <c r="AJ1369" s="19"/>
      <c r="AK1369" s="19"/>
      <c r="AL1369" s="19">
        <v>0</v>
      </c>
      <c r="AM1369" s="19">
        <v>0</v>
      </c>
      <c r="AN1369" s="19">
        <v>0</v>
      </c>
      <c r="AO1369" s="19">
        <v>0</v>
      </c>
      <c r="AP1369" s="19">
        <v>0</v>
      </c>
      <c r="AQ1369" s="19">
        <v>0</v>
      </c>
      <c r="AR1369" s="19">
        <v>0</v>
      </c>
      <c r="AS1369" s="19">
        <v>0</v>
      </c>
      <c r="AT1369" s="19">
        <v>0</v>
      </c>
      <c r="AU1369" s="19"/>
      <c r="AV1369" s="19"/>
      <c r="AW1369" s="19"/>
      <c r="AX1369" s="19"/>
      <c r="AY1369" s="19"/>
      <c r="AZ1369" s="19"/>
      <c r="BA1369" s="19"/>
      <c r="BB1369" s="19"/>
      <c r="BC1369" s="19"/>
      <c r="BD1369" s="19"/>
      <c r="BE1369" s="19"/>
      <c r="BF1369" s="19"/>
      <c r="BG1369" s="19"/>
      <c r="BH1369" s="19"/>
      <c r="BI1369" s="19"/>
      <c r="BJ1369" s="19"/>
      <c r="BK1369" s="19"/>
      <c r="BL1369" s="19"/>
      <c r="BM1369" s="19"/>
      <c r="BN1369" s="19"/>
      <c r="BO1369" s="19"/>
      <c r="BP1369" s="19"/>
      <c r="BQ1369" s="19"/>
      <c r="BR1369" s="19"/>
      <c r="BS1369" s="19"/>
      <c r="BT1369" s="19"/>
      <c r="BU1369" s="19"/>
    </row>
    <row r="1370" spans="1:73" s="25" customFormat="1" x14ac:dyDescent="0.35">
      <c r="A1370" s="19" t="s">
        <v>296</v>
      </c>
      <c r="B1370" s="26" t="s">
        <v>339</v>
      </c>
      <c r="C1370" s="144" t="str">
        <f>IF(VLOOKUP(D1370,Table16[[#All],[Player]:[2024 Card Info]],7,FALSE)&lt;&gt;"",VLOOKUP(D1370,Table16[[#All],[Player]:[2024 Card Info]],7,FALSE),"")</f>
        <v>04</v>
      </c>
      <c r="D1370" s="19" t="s">
        <v>2536</v>
      </c>
      <c r="E1370" s="27">
        <v>36685</v>
      </c>
      <c r="F1370" s="28" t="s">
        <v>391</v>
      </c>
      <c r="G1370" s="28" t="s">
        <v>88</v>
      </c>
      <c r="H1370" s="26" t="s">
        <v>296</v>
      </c>
      <c r="I1370" s="26" t="s">
        <v>335</v>
      </c>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row>
    <row r="1371" spans="1:73" s="25" customFormat="1" x14ac:dyDescent="0.35">
      <c r="A1371" s="19" t="s">
        <v>327</v>
      </c>
      <c r="B1371" s="26" t="s">
        <v>3524</v>
      </c>
      <c r="C1371" s="144" t="str">
        <f>IF(VLOOKUP(D1371,Table16[[#All],[Player]:[2024 Card Info]],7,FALSE)&lt;&gt;"",VLOOKUP(D1371,Table16[[#All],[Player]:[2024 Card Info]],7,FALSE),"")</f>
        <v>00</v>
      </c>
      <c r="D1371" s="19" t="s">
        <v>2537</v>
      </c>
      <c r="E1371" s="27">
        <v>36904</v>
      </c>
      <c r="F1371" s="28" t="s">
        <v>1759</v>
      </c>
      <c r="G1371" s="28" t="s">
        <v>88</v>
      </c>
      <c r="H1371" s="26" t="s">
        <v>327</v>
      </c>
      <c r="I1371" s="26" t="s">
        <v>328</v>
      </c>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row>
    <row r="1372" spans="1:73" x14ac:dyDescent="0.35">
      <c r="A1372" s="18" t="s">
        <v>327</v>
      </c>
      <c r="B1372" s="18" t="s">
        <v>143</v>
      </c>
      <c r="C1372" s="143" t="str">
        <f>IF(VLOOKUP(D1372,Table16[[#All],[Player]:[2024 Card Info]],7,FALSE)&lt;&gt;"",VLOOKUP(D1372,Table16[[#All],[Player]:[2024 Card Info]],7,FALSE),"")</f>
        <v>00</v>
      </c>
      <c r="D1372" s="22" t="s">
        <v>2538</v>
      </c>
      <c r="E1372" s="23">
        <v>36492</v>
      </c>
      <c r="F1372" s="24" t="s">
        <v>102</v>
      </c>
      <c r="G1372" s="22" t="s">
        <v>280</v>
      </c>
      <c r="H1372" s="26" t="s">
        <v>327</v>
      </c>
      <c r="I1372" s="26" t="s">
        <v>328</v>
      </c>
      <c r="J1372" s="18" t="s">
        <v>327</v>
      </c>
      <c r="K1372" s="18" t="s">
        <v>142</v>
      </c>
      <c r="L1372" s="18" t="s">
        <v>328</v>
      </c>
      <c r="M1372" s="25"/>
      <c r="N1372" s="25"/>
      <c r="O1372" s="25"/>
      <c r="P1372" s="25"/>
      <c r="Q1372" s="25"/>
      <c r="R1372" s="25"/>
      <c r="S1372" s="25"/>
      <c r="T1372" s="25"/>
      <c r="U1372" s="25"/>
      <c r="V1372" s="25"/>
      <c r="W1372" s="25"/>
      <c r="X1372" s="25"/>
      <c r="Y1372" s="25"/>
      <c r="Z1372" s="25"/>
      <c r="AA1372" s="25"/>
      <c r="AB1372" s="25"/>
      <c r="AC1372" s="25"/>
      <c r="AD1372" s="25"/>
      <c r="AE1372" s="25"/>
      <c r="AF1372" s="25"/>
      <c r="AG1372" s="25"/>
      <c r="AH1372" s="25"/>
      <c r="AI1372" s="25"/>
      <c r="AJ1372" s="25"/>
      <c r="AK1372" s="25"/>
      <c r="AL1372" s="25"/>
      <c r="AM1372" s="25"/>
      <c r="AN1372" s="25"/>
      <c r="AO1372" s="25"/>
      <c r="AP1372" s="25"/>
      <c r="AQ1372" s="25"/>
      <c r="AR1372" s="25"/>
      <c r="AS1372" s="25"/>
      <c r="AT1372" s="25"/>
      <c r="AU1372" s="25"/>
      <c r="AV1372" s="25"/>
      <c r="AW1372" s="25"/>
      <c r="AX1372" s="25"/>
      <c r="AY1372" s="25"/>
      <c r="AZ1372" s="25"/>
      <c r="BA1372" s="25"/>
      <c r="BB1372" s="25"/>
      <c r="BC1372" s="25"/>
      <c r="BD1372" s="25"/>
      <c r="BE1372" s="25"/>
      <c r="BF1372" s="25"/>
      <c r="BG1372" s="25"/>
      <c r="BH1372" s="25"/>
      <c r="BI1372" s="25"/>
      <c r="BJ1372" s="25"/>
      <c r="BK1372" s="25"/>
      <c r="BL1372" s="25"/>
      <c r="BM1372" s="25"/>
      <c r="BN1372" s="25"/>
      <c r="BO1372" s="25"/>
      <c r="BP1372" s="25"/>
      <c r="BQ1372" s="25"/>
      <c r="BR1372" s="25"/>
      <c r="BS1372" s="25"/>
      <c r="BT1372" s="25"/>
      <c r="BU1372" s="25"/>
    </row>
    <row r="1373" spans="1:73" x14ac:dyDescent="0.35">
      <c r="A1373" s="18" t="s">
        <v>327</v>
      </c>
      <c r="B1373" s="18" t="s">
        <v>3522</v>
      </c>
      <c r="C1373" s="143" t="str">
        <f>IF(VLOOKUP(D1373,Table16[[#All],[Player]:[2024 Card Info]],7,FALSE)&lt;&gt;"",VLOOKUP(D1373,Table16[[#All],[Player]:[2024 Card Info]],7,FALSE),"")</f>
        <v>00</v>
      </c>
      <c r="D1373" s="19" t="s">
        <v>2539</v>
      </c>
      <c r="E1373" s="20">
        <v>36193</v>
      </c>
      <c r="F1373" s="26" t="s">
        <v>2540</v>
      </c>
      <c r="G1373" s="30" t="s">
        <v>204</v>
      </c>
      <c r="H1373" s="26" t="s">
        <v>327</v>
      </c>
      <c r="I1373" s="26" t="s">
        <v>149</v>
      </c>
      <c r="J1373" s="18" t="s">
        <v>354</v>
      </c>
      <c r="K1373" s="18" t="s">
        <v>103</v>
      </c>
      <c r="L1373" s="18" t="s">
        <v>154</v>
      </c>
      <c r="M1373" s="19"/>
      <c r="N1373" s="19" t="s">
        <v>327</v>
      </c>
      <c r="O1373" s="19" t="s">
        <v>103</v>
      </c>
      <c r="P1373" s="30" t="s">
        <v>335</v>
      </c>
      <c r="Q1373" s="19"/>
      <c r="R1373" s="19"/>
      <c r="S1373" s="30"/>
      <c r="T1373" s="19"/>
      <c r="U1373" s="19"/>
      <c r="V1373" s="30"/>
      <c r="W1373" s="19"/>
      <c r="X1373" s="19"/>
      <c r="Y1373" s="30"/>
      <c r="Z1373" s="19"/>
      <c r="AA1373" s="19"/>
      <c r="AB1373" s="19"/>
      <c r="AC1373" s="19"/>
      <c r="AD1373" s="19"/>
      <c r="AE1373" s="19"/>
      <c r="AF1373" s="19"/>
      <c r="AG1373" s="19"/>
      <c r="AH1373" s="19"/>
      <c r="AI1373" s="19"/>
      <c r="AJ1373" s="19"/>
      <c r="AK1373" s="19"/>
      <c r="AL1373" s="19"/>
      <c r="AM1373" s="19"/>
      <c r="AN1373" s="19"/>
      <c r="AO1373" s="19"/>
      <c r="AP1373" s="19"/>
      <c r="AQ1373" s="19"/>
      <c r="AR1373" s="19"/>
      <c r="AS1373" s="19"/>
      <c r="AT1373" s="19"/>
      <c r="AU1373" s="19"/>
      <c r="AV1373" s="19"/>
      <c r="AW1373" s="19"/>
      <c r="AX1373" s="19"/>
      <c r="AY1373" s="19"/>
      <c r="AZ1373" s="19"/>
      <c r="BA1373" s="19"/>
      <c r="BB1373" s="19"/>
      <c r="BC1373" s="19"/>
      <c r="BD1373" s="19"/>
      <c r="BE1373" s="19"/>
      <c r="BF1373" s="19"/>
      <c r="BG1373" s="19"/>
      <c r="BH1373" s="19"/>
      <c r="BI1373" s="19"/>
      <c r="BJ1373" s="19"/>
      <c r="BK1373" s="19"/>
      <c r="BL1373" s="19"/>
      <c r="BM1373" s="19"/>
      <c r="BN1373" s="19"/>
      <c r="BO1373" s="19"/>
      <c r="BP1373" s="19"/>
      <c r="BQ1373" s="19"/>
      <c r="BR1373" s="19"/>
      <c r="BS1373" s="19"/>
      <c r="BT1373" s="19"/>
      <c r="BU1373" s="19"/>
    </row>
    <row r="1374" spans="1:73" x14ac:dyDescent="0.35">
      <c r="A1374" s="18"/>
      <c r="B1374" s="18"/>
      <c r="C1374" s="143"/>
      <c r="D1374" s="19"/>
      <c r="E1374" s="20"/>
      <c r="F1374" s="19"/>
      <c r="G1374" s="19"/>
      <c r="H1374" t="s">
        <v>169</v>
      </c>
      <c r="I1374" t="s">
        <v>4284</v>
      </c>
      <c r="J1374" s="18"/>
      <c r="K1374" s="18"/>
      <c r="L1374" s="18"/>
      <c r="M1374" s="19"/>
      <c r="N1374" s="19"/>
      <c r="O1374" s="19"/>
      <c r="P1374" s="19"/>
      <c r="Q1374" s="19"/>
      <c r="R1374" s="19"/>
      <c r="S1374" s="19"/>
      <c r="T1374" s="19"/>
      <c r="U1374" s="19"/>
      <c r="V1374" s="19"/>
      <c r="W1374" s="19"/>
      <c r="X1374" s="19"/>
      <c r="Y1374" s="19"/>
      <c r="Z1374" s="19"/>
      <c r="AA1374" s="19"/>
      <c r="AB1374" s="19"/>
      <c r="AC1374" s="19"/>
      <c r="AD1374" s="19"/>
      <c r="AE1374" s="19"/>
      <c r="AF1374" s="19"/>
      <c r="AG1374" s="19"/>
      <c r="AH1374" s="19"/>
      <c r="AI1374" s="19"/>
      <c r="AJ1374" s="19"/>
      <c r="AK1374" s="19"/>
      <c r="AL1374" s="19"/>
      <c r="AM1374" s="19"/>
      <c r="AN1374" s="19"/>
      <c r="AO1374" s="19"/>
      <c r="AP1374" s="19"/>
      <c r="AQ1374" s="19"/>
      <c r="AR1374" s="19"/>
      <c r="AS1374" s="19"/>
      <c r="AT1374" s="19"/>
      <c r="AU1374" s="19"/>
      <c r="AV1374" s="19"/>
      <c r="AW1374" s="19"/>
      <c r="AX1374" s="19"/>
      <c r="AY1374" s="19"/>
      <c r="AZ1374" s="19"/>
      <c r="BA1374" s="19"/>
      <c r="BB1374" s="19"/>
      <c r="BC1374" s="19"/>
      <c r="BD1374" s="19"/>
      <c r="BE1374" s="19"/>
      <c r="BF1374" s="19"/>
      <c r="BG1374" s="19"/>
      <c r="BH1374" s="19"/>
      <c r="BI1374" s="19"/>
      <c r="BJ1374" s="19"/>
      <c r="BK1374" s="19"/>
      <c r="BL1374" s="19"/>
      <c r="BM1374" s="19"/>
      <c r="BN1374" s="19"/>
      <c r="BO1374" s="19"/>
      <c r="BP1374" s="19"/>
      <c r="BQ1374" s="19"/>
      <c r="BR1374" s="19"/>
      <c r="BS1374" s="19"/>
      <c r="BT1374" s="19"/>
      <c r="BU1374" s="19"/>
    </row>
    <row r="1375" spans="1:73" x14ac:dyDescent="0.35">
      <c r="A1375" s="18" t="s">
        <v>3560</v>
      </c>
      <c r="B1375" s="18" t="s">
        <v>3522</v>
      </c>
      <c r="C1375" s="143" t="str">
        <f>IF(VLOOKUP(D1375,Table16[[#All],[Player]:[2024 Card Info]],7,FALSE)&lt;&gt;"",VLOOKUP(D1375,Table16[[#All],[Player]:[2024 Card Info]],7,FALSE),"")</f>
        <v/>
      </c>
      <c r="D1375" s="19" t="s">
        <v>2477</v>
      </c>
      <c r="E1375" s="20">
        <v>35520</v>
      </c>
      <c r="F1375" s="19" t="s">
        <v>101</v>
      </c>
      <c r="G1375" s="19" t="s">
        <v>115</v>
      </c>
      <c r="H1375" s="26" t="s">
        <v>4402</v>
      </c>
      <c r="I1375" s="26"/>
      <c r="J1375" s="18" t="s">
        <v>413</v>
      </c>
      <c r="K1375" s="18" t="s">
        <v>158</v>
      </c>
      <c r="L1375" s="18"/>
      <c r="M1375" s="19"/>
      <c r="N1375" s="19" t="s">
        <v>1581</v>
      </c>
      <c r="O1375" s="19" t="s">
        <v>128</v>
      </c>
      <c r="P1375" s="19" t="s">
        <v>79</v>
      </c>
      <c r="Q1375" s="19" t="s">
        <v>2266</v>
      </c>
      <c r="R1375" s="19" t="s">
        <v>128</v>
      </c>
      <c r="S1375" s="19"/>
      <c r="T1375" s="19"/>
      <c r="U1375" s="19"/>
      <c r="V1375" s="19"/>
      <c r="W1375" s="19"/>
      <c r="X1375" s="19"/>
      <c r="Y1375" s="19"/>
      <c r="Z1375" s="19"/>
      <c r="AA1375" s="19"/>
      <c r="AB1375" s="19"/>
      <c r="AC1375" s="19"/>
      <c r="AD1375" s="19"/>
      <c r="AE1375" s="19"/>
      <c r="AF1375" s="19"/>
      <c r="AG1375" s="19"/>
      <c r="AH1375" s="19"/>
      <c r="AI1375" s="19"/>
      <c r="AJ1375" s="19"/>
      <c r="AK1375" s="19"/>
      <c r="AL1375" s="19"/>
      <c r="AM1375" s="19"/>
      <c r="AN1375" s="19"/>
      <c r="AO1375" s="19"/>
      <c r="AP1375" s="19"/>
      <c r="AQ1375" s="19"/>
      <c r="AR1375" s="19"/>
      <c r="AS1375" s="19"/>
      <c r="AT1375" s="19"/>
      <c r="AU1375" s="19"/>
      <c r="AV1375" s="19"/>
      <c r="AW1375" s="19"/>
      <c r="AX1375" s="19"/>
      <c r="AY1375" s="19"/>
      <c r="AZ1375" s="19"/>
      <c r="BA1375" s="19"/>
      <c r="BB1375" s="19"/>
      <c r="BC1375" s="19"/>
      <c r="BD1375" s="19"/>
      <c r="BE1375" s="19"/>
      <c r="BF1375" s="19"/>
      <c r="BG1375" s="19"/>
      <c r="BH1375" s="19"/>
      <c r="BI1375" s="19"/>
      <c r="BJ1375" s="19"/>
      <c r="BK1375" s="19"/>
      <c r="BL1375" s="19"/>
      <c r="BM1375" s="19"/>
      <c r="BN1375" s="19"/>
      <c r="BO1375" s="19"/>
      <c r="BP1375" s="19"/>
      <c r="BQ1375" s="19"/>
      <c r="BR1375" s="19"/>
      <c r="BS1375" s="19"/>
      <c r="BT1375" s="19"/>
      <c r="BU1375" s="19"/>
    </row>
    <row r="1376" spans="1:73" s="25" customFormat="1" x14ac:dyDescent="0.35">
      <c r="A1376" s="18" t="s">
        <v>802</v>
      </c>
      <c r="B1376" s="18" t="s">
        <v>3517</v>
      </c>
      <c r="C1376" s="143" t="str">
        <f>IF(VLOOKUP(D1376,Table16[[#All],[Player]:[2024 Card Info]],7,FALSE)&lt;&gt;"",VLOOKUP(D1376,Table16[[#All],[Player]:[2024 Card Info]],7,FALSE),"")</f>
        <v/>
      </c>
      <c r="D1376" s="19" t="s">
        <v>2545</v>
      </c>
      <c r="E1376" s="20">
        <v>34205</v>
      </c>
      <c r="F1376" s="19" t="s">
        <v>2133</v>
      </c>
      <c r="G1376" s="19" t="s">
        <v>444</v>
      </c>
      <c r="H1376" s="26" t="s">
        <v>362</v>
      </c>
      <c r="I1376" s="26"/>
      <c r="J1376" s="18" t="s">
        <v>362</v>
      </c>
      <c r="K1376" s="18" t="s">
        <v>229</v>
      </c>
      <c r="L1376" s="18"/>
      <c r="M1376" s="19"/>
      <c r="N1376" s="19" t="s">
        <v>802</v>
      </c>
      <c r="O1376" s="19" t="s">
        <v>916</v>
      </c>
      <c r="P1376" s="19" t="s">
        <v>79</v>
      </c>
      <c r="Q1376" s="19" t="s">
        <v>362</v>
      </c>
      <c r="R1376" s="19" t="s">
        <v>206</v>
      </c>
      <c r="S1376" s="19">
        <v>0</v>
      </c>
      <c r="T1376" s="19" t="s">
        <v>362</v>
      </c>
      <c r="U1376" s="19" t="s">
        <v>206</v>
      </c>
      <c r="V1376" s="19">
        <v>0</v>
      </c>
      <c r="W1376" s="19" t="s">
        <v>362</v>
      </c>
      <c r="X1376" s="19" t="s">
        <v>116</v>
      </c>
      <c r="Y1376" s="19">
        <v>0</v>
      </c>
      <c r="Z1376" s="19" t="s">
        <v>362</v>
      </c>
      <c r="AA1376" s="19" t="s">
        <v>116</v>
      </c>
      <c r="AB1376" s="19"/>
      <c r="AC1376" s="19">
        <v>0</v>
      </c>
      <c r="AD1376" s="19">
        <v>0</v>
      </c>
      <c r="AE1376" s="19">
        <v>0</v>
      </c>
      <c r="AF1376" s="19">
        <v>0</v>
      </c>
      <c r="AG1376" s="19">
        <v>0</v>
      </c>
      <c r="AH1376" s="19">
        <v>0</v>
      </c>
      <c r="AI1376" s="19">
        <v>0</v>
      </c>
      <c r="AJ1376" s="19">
        <v>0</v>
      </c>
      <c r="AK1376" s="19">
        <v>0</v>
      </c>
      <c r="AL1376" s="19">
        <v>0</v>
      </c>
      <c r="AM1376" s="19">
        <v>0</v>
      </c>
      <c r="AN1376" s="19">
        <v>0</v>
      </c>
      <c r="AO1376" s="19">
        <v>0</v>
      </c>
      <c r="AP1376" s="19">
        <v>0</v>
      </c>
      <c r="AQ1376" s="19">
        <v>0</v>
      </c>
      <c r="AR1376" s="19">
        <v>0</v>
      </c>
      <c r="AS1376" s="19">
        <v>0</v>
      </c>
      <c r="AT1376" s="19">
        <v>0</v>
      </c>
      <c r="AU1376" s="19"/>
      <c r="AV1376" s="19"/>
      <c r="AW1376" s="19"/>
      <c r="AX1376" s="19"/>
      <c r="AY1376" s="19"/>
      <c r="AZ1376" s="19"/>
      <c r="BA1376" s="19"/>
      <c r="BB1376" s="19"/>
      <c r="BC1376" s="19"/>
      <c r="BD1376" s="19"/>
      <c r="BE1376" s="19"/>
      <c r="BF1376" s="19"/>
      <c r="BG1376" s="19"/>
      <c r="BH1376" s="19"/>
      <c r="BI1376" s="19"/>
      <c r="BJ1376" s="19"/>
      <c r="BK1376" s="19"/>
      <c r="BL1376" s="19"/>
      <c r="BM1376" s="19"/>
      <c r="BN1376" s="19"/>
      <c r="BO1376" s="19"/>
      <c r="BP1376" s="19"/>
      <c r="BQ1376" s="19"/>
      <c r="BR1376" s="19"/>
      <c r="BS1376" s="19"/>
      <c r="BT1376" s="19"/>
      <c r="BU1376" s="19"/>
    </row>
    <row r="1377" spans="1:73" x14ac:dyDescent="0.35">
      <c r="A1377" s="18" t="s">
        <v>366</v>
      </c>
      <c r="B1377" s="18" t="s">
        <v>1315</v>
      </c>
      <c r="C1377" s="143" t="str">
        <f>IF(VLOOKUP(D1377,Table16[[#All],[Player]:[2024 Card Info]],7,FALSE)&lt;&gt;"",VLOOKUP(D1377,Table16[[#All],[Player]:[2024 Card Info]],7,FALSE),"")</f>
        <v/>
      </c>
      <c r="D1377" s="19" t="s">
        <v>2546</v>
      </c>
      <c r="E1377" s="20">
        <v>33370</v>
      </c>
      <c r="F1377" s="19" t="s">
        <v>1322</v>
      </c>
      <c r="G1377" s="19" t="s">
        <v>1103</v>
      </c>
      <c r="H1377" s="26" t="s">
        <v>365</v>
      </c>
      <c r="I1377" s="26"/>
      <c r="J1377" s="18" t="s">
        <v>365</v>
      </c>
      <c r="K1377" s="18" t="s">
        <v>259</v>
      </c>
      <c r="L1377" s="18"/>
      <c r="M1377" s="19"/>
      <c r="N1377" s="19" t="s">
        <v>366</v>
      </c>
      <c r="O1377" s="19" t="s">
        <v>259</v>
      </c>
      <c r="P1377" s="19" t="s">
        <v>79</v>
      </c>
      <c r="Q1377" s="19" t="s">
        <v>365</v>
      </c>
      <c r="R1377" s="19" t="s">
        <v>259</v>
      </c>
      <c r="S1377" s="19">
        <v>0</v>
      </c>
      <c r="T1377" s="19" t="s">
        <v>365</v>
      </c>
      <c r="U1377" s="19" t="s">
        <v>165</v>
      </c>
      <c r="V1377" s="19">
        <v>0</v>
      </c>
      <c r="W1377" s="19" t="s">
        <v>861</v>
      </c>
      <c r="X1377" s="19">
        <v>0</v>
      </c>
      <c r="Y1377" s="19">
        <v>0</v>
      </c>
      <c r="Z1377" s="19" t="s">
        <v>365</v>
      </c>
      <c r="AA1377" s="19" t="s">
        <v>96</v>
      </c>
      <c r="AB1377" s="19"/>
      <c r="AC1377" s="19" t="s">
        <v>365</v>
      </c>
      <c r="AD1377" s="19" t="s">
        <v>96</v>
      </c>
      <c r="AE1377" s="19">
        <v>0</v>
      </c>
      <c r="AF1377" s="19" t="s">
        <v>365</v>
      </c>
      <c r="AG1377" s="19" t="s">
        <v>96</v>
      </c>
      <c r="AH1377" s="19">
        <v>0</v>
      </c>
      <c r="AI1377" s="19">
        <v>0</v>
      </c>
      <c r="AJ1377" s="19">
        <v>0</v>
      </c>
      <c r="AK1377" s="19">
        <v>0</v>
      </c>
      <c r="AL1377" s="19">
        <v>0</v>
      </c>
      <c r="AM1377" s="19">
        <v>0</v>
      </c>
      <c r="AN1377" s="19">
        <v>0</v>
      </c>
      <c r="AO1377" s="19">
        <v>0</v>
      </c>
      <c r="AP1377" s="19">
        <v>0</v>
      </c>
      <c r="AQ1377" s="19">
        <v>0</v>
      </c>
      <c r="AR1377" s="19">
        <v>0</v>
      </c>
      <c r="AS1377" s="19">
        <v>0</v>
      </c>
      <c r="AT1377" s="19">
        <v>0</v>
      </c>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row>
    <row r="1378" spans="1:73" s="25" customFormat="1" x14ac:dyDescent="0.35">
      <c r="A1378" s="18" t="str">
        <f>IF(ISERROR(VLOOKUP(TRIM($D1378),#REF!,2,FALSE())),"",VLOOKUP(TRIM($D1378),#REF!,2,FALSE()))</f>
        <v/>
      </c>
      <c r="B1378" s="18" t="str">
        <f>IF(ISERROR(VLOOKUP(TRIM($D1378),#REF!,3,FALSE())),"",VLOOKUP(TRIM($D1378),#REF!,3,FALSE()))</f>
        <v/>
      </c>
      <c r="C1378" s="143"/>
      <c r="D1378" s="19"/>
      <c r="E1378" s="39"/>
      <c r="F1378" s="19"/>
      <c r="G1378" s="19"/>
      <c r="H1378" s="26" t="s">
        <v>4284</v>
      </c>
      <c r="I1378" s="26" t="s">
        <v>4284</v>
      </c>
      <c r="J1378" s="18"/>
      <c r="K1378" s="18"/>
      <c r="L1378" s="18"/>
      <c r="M1378" s="19"/>
      <c r="N1378" s="19"/>
      <c r="O1378" s="19"/>
      <c r="P1378" s="19"/>
      <c r="Q1378" s="19"/>
      <c r="R1378" s="19"/>
      <c r="S1378" s="19"/>
      <c r="T1378" s="19"/>
      <c r="U1378" s="19"/>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c r="BT1378"/>
      <c r="BU1378"/>
    </row>
    <row r="1379" spans="1:73" s="25" customFormat="1" ht="13.15" x14ac:dyDescent="0.4">
      <c r="A1379"/>
      <c r="B1379"/>
      <c r="C1379" s="140"/>
      <c r="D1379"/>
      <c r="E1379" s="10" t="s">
        <v>70</v>
      </c>
      <c r="F1379" s="11" t="s">
        <v>71</v>
      </c>
      <c r="G1379" s="11" t="s">
        <v>72</v>
      </c>
      <c r="H1379" s="94"/>
      <c r="I1379" s="94" t="s">
        <v>73</v>
      </c>
      <c r="J1379" s="11"/>
      <c r="K1379" s="11"/>
      <c r="L1379" s="8"/>
      <c r="M1379" s="16" t="str">
        <f>IF(ISERROR(VLOOKUP(TRIM(B1379),#REF!,13,FALSE())),"",VLOOKUP(TRIM(B1379),#REF!,13,FALSE()))</f>
        <v/>
      </c>
      <c r="N1379" s="16" t="str">
        <f>IF(ISERROR(VLOOKUP(TRIM(B1379),#REF!,14,FALSE())),"",VLOOKUP(TRIM(B1379),#REF!,14,FALSE()))</f>
        <v/>
      </c>
      <c r="O1379" s="16" t="str">
        <f>IF(ISERROR(VLOOKUP(TRIM(B1379),#REF!,15,FALSE())),"",VLOOKUP(TRIM(B1379),#REF!,15,FALSE()))</f>
        <v/>
      </c>
      <c r="P1379" s="16" t="str">
        <f>IF(ISERROR(VLOOKUP(TRIM(B1379),#REF!,16,FALSE())),"",VLOOKUP(TRIM(B1379),#REF!,16,FALSE()))</f>
        <v/>
      </c>
      <c r="Q1379"/>
      <c r="R1379" s="8"/>
      <c r="S1379"/>
      <c r="T1379" t="str">
        <f>IF(ISERROR(VLOOKUP(TRIM(B1379),#REF!,20,FALSE())),"",VLOOKUP(TRIM(B1379),#REF!,20,FALSE()))</f>
        <v/>
      </c>
      <c r="U1379" t="str">
        <f>IF(ISERROR(VLOOKUP(TRIM(B1379),#REF!,21,FALSE())),"",VLOOKUP(TRIM(B1379),#REF!,21,FALSE()))</f>
        <v/>
      </c>
      <c r="V1379" t="str">
        <f>IF(ISERROR(VLOOKUP(TRIM(B1379),#REF!,22,FALSE())),"",VLOOKUP(TRIM(B1379),#REF!,22,FALSE()))</f>
        <v/>
      </c>
      <c r="W1379" t="str">
        <f>IF(ISERROR(VLOOKUP(TRIM(B1379),#REF!,20,FALSE())),"",VLOOKUP(TRIM(B1379),#REF!,20,FALSE()))</f>
        <v/>
      </c>
      <c r="X1379" t="str">
        <f>IF(ISERROR(VLOOKUP(TRIM(B1379),#REF!,21,FALSE())),"",VLOOKUP(TRIM(B1379),#REF!,21,FALSE()))</f>
        <v/>
      </c>
      <c r="Y1379" t="str">
        <f>IF(ISERROR(VLOOKUP(TRIM(B1379),#REF!,22,FALSE())),"",VLOOKUP(TRIM(B1379),#REF!,22,FALSE()))</f>
        <v/>
      </c>
      <c r="Z1379" t="str">
        <f>IF(ISERROR(VLOOKUP(TRIM(B1379),#REF!,23,FALSE())),"",VLOOKUP(TRIM(B1379),#REF!,23,FALSE()))</f>
        <v/>
      </c>
      <c r="AA1379" t="str">
        <f>IF(ISERROR(VLOOKUP(TRIM(B1379),#REF!,24,FALSE())),"",VLOOKUP(TRIM(B1379),#REF!,24,FALSE()))</f>
        <v/>
      </c>
      <c r="AB1379" t="str">
        <f>IF(ISERROR(VLOOKUP(TRIM(B1379),#REF!,25,FALSE())),"",VLOOKUP(TRIM(B1379),#REF!,25,FALSE()))</f>
        <v/>
      </c>
      <c r="AC1379"/>
      <c r="AD1379"/>
      <c r="AE1379"/>
      <c r="AF1379"/>
      <c r="AG1379"/>
      <c r="AH1379"/>
      <c r="AI1379"/>
      <c r="AJ1379"/>
      <c r="AK1379"/>
      <c r="AL1379"/>
      <c r="AM1379" s="8"/>
      <c r="AN1379" s="8"/>
      <c r="AO1379"/>
      <c r="AP1379" s="8"/>
      <c r="AQ1379" s="8"/>
      <c r="AR1379" s="8"/>
      <c r="AS1379" s="8"/>
      <c r="AT1379" s="8"/>
      <c r="AU1379"/>
      <c r="AV1379" s="8"/>
      <c r="AW1379" s="8"/>
      <c r="AX1379"/>
      <c r="AY1379" s="8"/>
      <c r="AZ1379" s="8"/>
      <c r="BA1379"/>
      <c r="BB1379" s="8"/>
      <c r="BC1379" s="8"/>
      <c r="BD1379"/>
      <c r="BE1379"/>
      <c r="BF1379" s="8"/>
      <c r="BG1379"/>
      <c r="BH1379"/>
      <c r="BI1379"/>
      <c r="BJ1379"/>
      <c r="BK1379" s="9"/>
      <c r="BL1379" s="9"/>
      <c r="BM1379"/>
      <c r="BN1379"/>
      <c r="BO1379"/>
      <c r="BP1379"/>
      <c r="BQ1379"/>
      <c r="BR1379"/>
      <c r="BS1379"/>
      <c r="BT1379"/>
      <c r="BU1379"/>
    </row>
    <row r="1380" spans="1:73" ht="17.649999999999999" x14ac:dyDescent="0.5">
      <c r="A1380" s="12" t="s">
        <v>2547</v>
      </c>
      <c r="C1380" s="141"/>
      <c r="E1380" s="13">
        <f>COUNTA(D1383:D1447)</f>
        <v>56</v>
      </c>
      <c r="F1380" s="14">
        <f>COUNTIF(A1384:A1447,"*HB*")</f>
        <v>4</v>
      </c>
      <c r="G1380" s="14">
        <f>COUNTIF(A1384:A1447,"*KOR*")+COUNTIF(A1384:A1447,"*LK*")</f>
        <v>3</v>
      </c>
      <c r="H1380" s="95"/>
      <c r="I1380" s="95">
        <f>COUNTIF(A1384:A1447,"*PR*")+COUNTIF(A1384:A1447,"*LP*")</f>
        <v>2</v>
      </c>
      <c r="J1380" s="14"/>
      <c r="K1380" s="14"/>
      <c r="L1380" s="8"/>
      <c r="M1380" s="16" t="str">
        <f>IF(ISERROR(VLOOKUP(TRIM(B1380),#REF!,13,FALSE())),"",VLOOKUP(TRIM(B1380),#REF!,13,FALSE()))</f>
        <v/>
      </c>
      <c r="N1380" s="16" t="str">
        <f>IF(ISERROR(VLOOKUP(TRIM(B1380),#REF!,14,FALSE())),"",VLOOKUP(TRIM(B1380),#REF!,14,FALSE()))</f>
        <v/>
      </c>
      <c r="O1380" s="16" t="str">
        <f>IF(ISERROR(VLOOKUP(TRIM(B1380),#REF!,15,FALSE())),"",VLOOKUP(TRIM(B1380),#REF!,15,FALSE()))</f>
        <v/>
      </c>
      <c r="P1380" s="16" t="str">
        <f>IF(ISERROR(VLOOKUP(TRIM(B1380),#REF!,16,FALSE())),"",VLOOKUP(TRIM(B1380),#REF!,16,FALSE()))</f>
        <v/>
      </c>
      <c r="Q1380" s="15"/>
      <c r="R1380" s="8"/>
      <c r="T1380" t="str">
        <f>IF(ISERROR(VLOOKUP(TRIM(B1380),#REF!,20,FALSE())),"",VLOOKUP(TRIM(B1380),#REF!,20,FALSE()))</f>
        <v/>
      </c>
      <c r="U1380" t="str">
        <f>IF(ISERROR(VLOOKUP(TRIM(B1380),#REF!,21,FALSE())),"",VLOOKUP(TRIM(B1380),#REF!,21,FALSE()))</f>
        <v/>
      </c>
      <c r="V1380" t="str">
        <f>IF(ISERROR(VLOOKUP(TRIM(B1380),#REF!,22,FALSE())),"",VLOOKUP(TRIM(B1380),#REF!,22,FALSE()))</f>
        <v/>
      </c>
      <c r="W1380" t="str">
        <f>IF(ISERROR(VLOOKUP(TRIM(B1380),#REF!,20,FALSE())),"",VLOOKUP(TRIM(B1380),#REF!,20,FALSE()))</f>
        <v/>
      </c>
      <c r="X1380" t="str">
        <f>IF(ISERROR(VLOOKUP(TRIM(B1380),#REF!,21,FALSE())),"",VLOOKUP(TRIM(B1380),#REF!,21,FALSE()))</f>
        <v/>
      </c>
      <c r="Y1380" t="str">
        <f>IF(ISERROR(VLOOKUP(TRIM(B1380),#REF!,22,FALSE())),"",VLOOKUP(TRIM(B1380),#REF!,22,FALSE()))</f>
        <v/>
      </c>
      <c r="Z1380" t="str">
        <f>IF(ISERROR(VLOOKUP(TRIM(B1380),#REF!,23,FALSE())),"",VLOOKUP(TRIM(B1380),#REF!,23,FALSE()))</f>
        <v/>
      </c>
      <c r="AA1380" t="str">
        <f>IF(ISERROR(VLOOKUP(TRIM(B1380),#REF!,24,FALSE())),"",VLOOKUP(TRIM(B1380),#REF!,24,FALSE()))</f>
        <v/>
      </c>
      <c r="AB1380" t="str">
        <f>IF(ISERROR(VLOOKUP(TRIM(B1380),#REF!,25,FALSE())),"",VLOOKUP(TRIM(B1380),#REF!,25,FALSE()))</f>
        <v/>
      </c>
      <c r="AL1380" s="15"/>
      <c r="AM1380" s="8"/>
      <c r="AN1380" s="8"/>
      <c r="AP1380" s="8"/>
      <c r="AQ1380" s="8"/>
      <c r="AR1380" s="8"/>
      <c r="AS1380" s="8"/>
      <c r="AT1380" s="8"/>
      <c r="AU1380" s="15"/>
      <c r="AV1380" s="8"/>
      <c r="AW1380" s="8"/>
      <c r="AY1380" s="8"/>
      <c r="AZ1380" s="8"/>
      <c r="BB1380" s="8"/>
      <c r="BC1380" s="8"/>
      <c r="BF1380" s="8"/>
      <c r="BK1380" s="9"/>
      <c r="BL1380" s="9"/>
      <c r="BM1380" s="7"/>
      <c r="BN1380" s="7"/>
      <c r="BO1380" s="7"/>
      <c r="BP1380" s="7"/>
      <c r="BQ1380" s="7"/>
      <c r="BR1380" s="7"/>
      <c r="BS1380" s="7"/>
      <c r="BT1380" s="7"/>
      <c r="BU1380" s="7"/>
    </row>
    <row r="1381" spans="1:73" x14ac:dyDescent="0.35">
      <c r="A1381" s="16" t="s">
        <v>5293</v>
      </c>
      <c r="B1381" s="16"/>
      <c r="C1381" s="143"/>
      <c r="F1381" s="8"/>
      <c r="G1381" s="8"/>
      <c r="H1381" s="36"/>
      <c r="I1381" s="36" t="s">
        <v>4284</v>
      </c>
      <c r="J1381" s="16"/>
      <c r="K1381" s="16"/>
      <c r="L1381" s="16"/>
      <c r="M1381" s="26" t="str">
        <f>IF(ISERROR(VLOOKUP(TRIM(D1381),#REF!,8,FALSE())),"",VLOOKUP(TRIM(D1381),#REF!,8,FALSE()))</f>
        <v/>
      </c>
      <c r="N1381" s="8"/>
      <c r="O1381" s="8"/>
      <c r="P1381" s="16"/>
      <c r="Q1381" s="16" t="str">
        <f>IF(ISERROR(VLOOKUP(TRIM(D1381),#REF!,11,FALSE())),"",VLOOKUP(TRIM(D1381),#REF!,11,FALSE()))</f>
        <v/>
      </c>
      <c r="R1381" s="16" t="str">
        <f>IF(ISERROR(VLOOKUP(TRIM(D1381),#REF!,12,FALSE())),"",VLOOKUP(TRIM(D1381),#REF!,12,FALSE()))</f>
        <v/>
      </c>
      <c r="S1381" s="16" t="str">
        <f>IF(ISERROR(VLOOKUP(TRIM(D1381),#REF!,13,FALSE())),"",VLOOKUP(TRIM(D1381),#REF!,13,FALSE()))</f>
        <v/>
      </c>
      <c r="T1381" s="16" t="str">
        <f>IF(ISERROR(VLOOKUP(TRIM(D1381),#REF!,14,FALSE())),"",VLOOKUP(TRIM(D1381),#REF!,14,FALSE()))</f>
        <v/>
      </c>
      <c r="U1381" s="16" t="str">
        <f>IF(ISERROR(VLOOKUP(TRIM(D1381),#REF!,15,FALSE())),"",VLOOKUP(TRIM(D1381),#REF!,15,FALSE()))</f>
        <v/>
      </c>
      <c r="V1381" s="16" t="str">
        <f>IF(ISERROR(VLOOKUP(TRIM(D1381),#REF!,16,FALSE())),"",VLOOKUP(TRIM(D1381),#REF!,16,FALSE()))</f>
        <v/>
      </c>
      <c r="W1381" s="16"/>
      <c r="X1381" s="8"/>
      <c r="Y1381" s="8"/>
      <c r="Z1381" t="str">
        <f>IF(ISERROR(VLOOKUP(TRIM(D1381),#REF!,20,FALSE())),"",VLOOKUP(TRIM(D1381),#REF!,20,FALSE()))</f>
        <v/>
      </c>
      <c r="AA1381" t="str">
        <f>IF(ISERROR(VLOOKUP(TRIM(D1381),#REF!,21,FALSE())),"",VLOOKUP(TRIM(D1381),#REF!,21,FALSE()))</f>
        <v/>
      </c>
      <c r="AB1381" t="str">
        <f>IF(ISERROR(VLOOKUP(TRIM(D1381),#REF!,22,FALSE())),"",VLOOKUP(TRIM(D1381),#REF!,22,FALSE()))</f>
        <v/>
      </c>
      <c r="AC1381" t="str">
        <f>IF(ISERROR(VLOOKUP(TRIM(D1381),#REF!,20,FALSE())),"",VLOOKUP(TRIM(D1381),#REF!,20,FALSE()))</f>
        <v/>
      </c>
      <c r="AD1381" t="str">
        <f>IF(ISERROR(VLOOKUP(TRIM(D1381),#REF!,21,FALSE())),"",VLOOKUP(TRIM(D1381),#REF!,21,FALSE()))</f>
        <v/>
      </c>
      <c r="AE1381" t="str">
        <f>IF(ISERROR(VLOOKUP(TRIM(D1381),#REF!,22,FALSE())),"",VLOOKUP(TRIM(D1381),#REF!,22,FALSE()))</f>
        <v/>
      </c>
      <c r="AF1381" t="str">
        <f>IF(ISERROR(VLOOKUP(TRIM(D1381),#REF!,23,FALSE())),"",VLOOKUP(TRIM(D1381),#REF!,23,FALSE()))</f>
        <v/>
      </c>
      <c r="AG1381" t="str">
        <f>IF(ISERROR(VLOOKUP(TRIM(D1381),#REF!,24,FALSE())),"",VLOOKUP(TRIM(D1381),#REF!,24,FALSE()))</f>
        <v/>
      </c>
      <c r="AH1381" t="str">
        <f>IF(ISERROR(VLOOKUP(TRIM(D1381),#REF!,25,FALSE())),"",VLOOKUP(TRIM(D1381),#REF!,25,FALSE()))</f>
        <v/>
      </c>
      <c r="AS1381" s="8"/>
      <c r="AT1381" s="8"/>
      <c r="AV1381" s="8"/>
      <c r="AW1381" s="8"/>
      <c r="AX1381" s="8"/>
      <c r="AY1381" s="8"/>
      <c r="AZ1381" s="8"/>
      <c r="BB1381" s="8"/>
      <c r="BC1381" s="8"/>
      <c r="BE1381" s="8"/>
      <c r="BF1381" s="8"/>
      <c r="BH1381" s="8"/>
      <c r="BI1381" s="8"/>
      <c r="BL1381" s="8"/>
      <c r="BQ1381" s="9"/>
      <c r="BR1381" s="9"/>
      <c r="BS1381" s="7"/>
      <c r="BT1381" s="7"/>
      <c r="BU1381" s="7"/>
    </row>
    <row r="1382" spans="1:73" ht="13.15" x14ac:dyDescent="0.4">
      <c r="A1382" s="148" t="s">
        <v>5396</v>
      </c>
      <c r="B1382" s="19"/>
      <c r="C1382" s="143"/>
      <c r="D1382" s="19"/>
      <c r="E1382" s="39"/>
      <c r="F1382" s="19"/>
      <c r="G1382" s="19"/>
      <c r="H1382" s="26"/>
      <c r="I1382" s="26"/>
      <c r="J1382" s="42"/>
      <c r="K1382" s="19"/>
      <c r="L1382" s="19"/>
      <c r="M1382" s="19"/>
      <c r="N1382" s="19"/>
      <c r="O1382" s="19"/>
      <c r="P1382" s="19"/>
      <c r="Q1382" s="19"/>
      <c r="R1382" s="19"/>
      <c r="S1382" s="19"/>
      <c r="T1382" s="19"/>
      <c r="U1382" s="19"/>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row>
    <row r="1383" spans="1:73" x14ac:dyDescent="0.35">
      <c r="A1383" t="s">
        <v>77</v>
      </c>
      <c r="B1383" t="s">
        <v>403</v>
      </c>
      <c r="C1383" s="144" t="s">
        <v>4300</v>
      </c>
      <c r="D1383" t="s">
        <v>3917</v>
      </c>
      <c r="E1383" s="40">
        <v>37498</v>
      </c>
      <c r="F1383" t="s">
        <v>4065</v>
      </c>
      <c r="G1383" t="s">
        <v>5163</v>
      </c>
      <c r="H1383" t="str">
        <f>IF(ISBLANK(VLOOKUP(TRIM(D1383),ALL_SOMIFA!$A$1:$V$2737,8,FALSE)),"",IF(ISERROR(VLOOKUP(TRIM(D1383),ALL_SOMIFA!$A$1:$V$2737,8,FALSE))," ",VLOOKUP(TRIM(D1383),ALL_SOMIFA!$A$1:$V$2737,8,FALSE)))</f>
        <v/>
      </c>
      <c r="I1383" t="str">
        <f>IF(ISBLANK(VLOOKUP(TRIM(D1383),ALL_SOMIFA!$A$1:$V$2737,9,FALSE)),"",IF(ISERROR(VLOOKUP(TRIM(D1383),ALL_SOMIFA!$A$1:$V$2737,9,FALSE))," ",VLOOKUP(TRIM(D1383),ALL_SOMIFA!$A$1:$V$2737,9,FALSE)))</f>
        <v/>
      </c>
      <c r="J1383" t="str">
        <f>IF(ISBLANK(VLOOKUP(TRIM(D1383),ALL_SOMIFA!$A$1:$V$2737,10,FALSE)),"",IF(ISERROR(VLOOKUP(TRIM(D1383),ALL_SOMIFA!$A$1:$V$2737,10,FALSE))," ",VLOOKUP(TRIM(D1383),ALL_SOMIFA!$A$1:$V$2737,10,FALSE)))</f>
        <v/>
      </c>
      <c r="K1383" t="str">
        <f>IF(ISBLANK(VLOOKUP(TRIM(D1383),ALL_SOMIFA!$A$1:$V$2737,11,FALSE)),"",IF(ISERROR(VLOOKUP(TRIM(D1383),ALL_SOMIFA!$A$1:$V$2737,11,FALSE))," ",VLOOKUP(TRIM(D1383),ALL_SOMIFA!$A$1:$V$2737,11,FALSE)))</f>
        <v/>
      </c>
      <c r="L1383" t="str">
        <f>IF(ISBLANK(VLOOKUP(TRIM(D1383),ALL_SOMIFA!$A$1:$V$2737,12,FALSE)),"",IF(ISERROR(VLOOKUP(TRIM(D1383),ALL_SOMIFA!$A$1:$V$2737,12,FALSE))," ",VLOOKUP(TRIM(D1383),ALL_SOMIFA!$A$1:$V$2737,12,FALSE)))</f>
        <v/>
      </c>
      <c r="M1383" t="str">
        <f>IF(ISBLANK(VLOOKUP(TRIM(D1383),ALL_SOMIFA!$A$1:$V$2737,13,FALSE)),"",IF(ISERROR(VLOOKUP(TRIM(D1383),ALL_SOMIFA!$A$1:$V$2737,13,FALSE))," ",VLOOKUP(TRIM(D1383),ALL_SOMIFA!$A$1:$V$2737,13,FALSE)))</f>
        <v/>
      </c>
      <c r="N1383" t="str">
        <f>IF(ISBLANK(VLOOKUP(TRIM(D1383),ALL_SOMIFA!$A$1:$V$2737,14,FALSE)),"",IF(ISERROR(VLOOKUP(TRIM(D1383),ALL_SOMIFA!$A$1:$V$2737,14,FALSE))," ",VLOOKUP(TRIM(D1383),ALL_SOMIFA!$A$1:$V$2737,14,FALSE)))</f>
        <v/>
      </c>
      <c r="O1383" t="str">
        <f>IF(ISBLANK(VLOOKUP(TRIM(D1383),ALL_SOMIFA!$A$1:$V$2737,15,FALSE)),"",IF(ISERROR(VLOOKUP(TRIM(D1383),ALL_SOMIFA!$A$1:$V$2737,15,FALSE))," ",VLOOKUP(TRIM(D1383),ALL_SOMIFA!$A$1:$V$2737,15,FALSE)))</f>
        <v/>
      </c>
      <c r="P1383" t="str">
        <f>IF(ISBLANK(VLOOKUP(TRIM(D1383),ALL_SOMIFA!$A$1:$V$2737,16,FALSE)),"",IF(ISERROR(VLOOKUP(TRIM(D1383),ALL_SOMIFA!$A$1:$V$2737,16,FALSE))," ",VLOOKUP(TRIM(D1383),ALL_SOMIFA!$A$1:$V$2737,16,FALSE)))</f>
        <v/>
      </c>
      <c r="Q1383" t="str">
        <f>IF(ISBLANK(VLOOKUP(TRIM(D1383),ALL_SOMIFA!$A$1:$V$2737,17,FALSE)),"",IF(ISERROR(VLOOKUP(TRIM(D1383),ALL_SOMIFA!$A$1:$V$2737,17,FALSE))," ",VLOOKUP(TRIM(D1383),ALL_SOMIFA!$A$1:$V$2737,17,FALSE)))</f>
        <v/>
      </c>
      <c r="R1383" t="str">
        <f>IF(ISBLANK(VLOOKUP(TRIM(D1383),ALL_SOMIFA!$A$1:$V$2737,18,FALSE)),"",IF(ISERROR(VLOOKUP(TRIM(D1383),ALL_SOMIFA!$A$1:$V$2737,18,FALSE))," ",VLOOKUP(TRIM(D1383),ALL_SOMIFA!$A$1:$V$2737,18,FALSE)))</f>
        <v/>
      </c>
      <c r="S1383" t="str">
        <f>IF(ISBLANK(VLOOKUP(TRIM(D1383),ALL_SOMIFA!$A$1:$V$2737,19,FALSE)),"",IF(ISERROR(VLOOKUP(TRIM(D1383),ALL_SOMIFA!$A$1:$V$2737,19,FALSE))," ",VLOOKUP(TRIM(D1383),ALL_SOMIFA!$A$1:$V$2737,19,FALSE)))</f>
        <v/>
      </c>
      <c r="T1383" t="str">
        <f>IF(ISBLANK(VLOOKUP(TRIM(D1383),ALL_SOMIFA!$A$1:$V$2737,20,FALSE)),"",IF(ISERROR(VLOOKUP(TRIM(D1383),ALL_SOMIFA!$A$1:$V$2737,20,FALSE))," ",VLOOKUP(TRIM(D1383),ALL_SOMIFA!$A$1:$V$2737,20,FALSE)))</f>
        <v/>
      </c>
      <c r="U1383" t="str">
        <f>IF(ISBLANK(VLOOKUP(TRIM(D1383),ALL_SOMIFA!$A$1:$V$2737,21,FALSE)),"",IF(ISERROR(VLOOKUP(TRIM(D1383),ALL_SOMIFA!$A$1:$V$2737,21,FALSE))," ",VLOOKUP(TRIM(D1383),ALL_SOMIFA!$A$1:$V$2737,21,FALSE)))</f>
        <v/>
      </c>
      <c r="V1383" t="str">
        <f>IF(ISBLANK(VLOOKUP(TRIM(D1383),ALL_SOMIFA!$A$1:$V$2737,22,FALSE)),"",IF(ISERROR(VLOOKUP(TRIM(D1383),ALL_SOMIFA!$A$1:$V$2737,22,FALSE))," ",VLOOKUP(TRIM(D1383),ALL_SOMIFA!$A$1:$V$2737,22,FALSE)))</f>
        <v/>
      </c>
    </row>
    <row r="1384" spans="1:73" x14ac:dyDescent="0.35">
      <c r="A1384" s="19" t="s">
        <v>77</v>
      </c>
      <c r="B1384" s="26" t="s">
        <v>3525</v>
      </c>
      <c r="C1384" s="144" t="s">
        <v>5294</v>
      </c>
      <c r="D1384" s="19" t="s">
        <v>2548</v>
      </c>
      <c r="E1384" s="27">
        <v>35166</v>
      </c>
      <c r="F1384" s="28" t="s">
        <v>101</v>
      </c>
      <c r="G1384" s="28" t="s">
        <v>2549</v>
      </c>
      <c r="H1384" s="26" t="s">
        <v>77</v>
      </c>
      <c r="I1384" s="26"/>
    </row>
    <row r="1385" spans="1:73" ht="12.75" customHeight="1" x14ac:dyDescent="0.35">
      <c r="A1385" s="18" t="s">
        <v>77</v>
      </c>
      <c r="B1385" s="18" t="s">
        <v>3530</v>
      </c>
      <c r="C1385" s="143" t="str">
        <f>IF(VLOOKUP(D1385,Table16[[#All],[Player]:[2024 Card Info]],7,FALSE)&lt;&gt;"",VLOOKUP(D1385,Table16[[#All],[Player]:[2024 Card Info]],7,FALSE),"")</f>
        <v>42 Attempts</v>
      </c>
      <c r="D1385" s="22" t="s">
        <v>2550</v>
      </c>
      <c r="E1385" s="23">
        <v>35952</v>
      </c>
      <c r="F1385" s="24" t="s">
        <v>2551</v>
      </c>
      <c r="G1385" s="22" t="s">
        <v>2552</v>
      </c>
      <c r="H1385" s="26" t="s">
        <v>77</v>
      </c>
      <c r="I1385" s="26"/>
      <c r="J1385" s="18" t="s">
        <v>77</v>
      </c>
      <c r="K1385" s="18" t="s">
        <v>158</v>
      </c>
      <c r="L1385" s="18"/>
      <c r="M1385" s="25"/>
      <c r="N1385" s="25"/>
      <c r="O1385" s="25"/>
      <c r="P1385" s="25"/>
      <c r="Q1385" s="25"/>
      <c r="R1385" s="25"/>
      <c r="S1385" s="25"/>
      <c r="T1385" s="25"/>
      <c r="U1385" s="25"/>
      <c r="V1385" s="25"/>
      <c r="W1385" s="25"/>
      <c r="X1385" s="25"/>
      <c r="Y1385" s="25"/>
      <c r="Z1385" s="25"/>
      <c r="AA1385" s="25"/>
      <c r="AB1385" s="25"/>
      <c r="AC1385" s="25"/>
      <c r="AD1385" s="25"/>
      <c r="AE1385" s="25"/>
      <c r="AF1385" s="25"/>
      <c r="AG1385" s="25"/>
      <c r="AH1385" s="25"/>
      <c r="AI1385" s="25"/>
      <c r="AJ1385" s="25"/>
      <c r="AK1385" s="25"/>
      <c r="AL1385" s="25"/>
      <c r="AM1385" s="25"/>
      <c r="AN1385" s="25"/>
      <c r="AO1385" s="25"/>
      <c r="AP1385" s="25"/>
      <c r="AQ1385" s="25"/>
      <c r="AR1385" s="25"/>
      <c r="AS1385" s="25"/>
      <c r="AT1385" s="25"/>
      <c r="AU1385" s="25"/>
      <c r="AV1385" s="25"/>
      <c r="AW1385" s="25"/>
      <c r="AX1385" s="25"/>
      <c r="AY1385" s="25"/>
      <c r="AZ1385" s="25"/>
      <c r="BA1385" s="25"/>
      <c r="BB1385" s="25"/>
      <c r="BC1385" s="25"/>
      <c r="BD1385" s="25"/>
      <c r="BE1385" s="25"/>
      <c r="BF1385" s="25"/>
      <c r="BG1385" s="25"/>
      <c r="BH1385" s="25"/>
      <c r="BI1385" s="25"/>
      <c r="BJ1385" s="25"/>
      <c r="BK1385" s="25"/>
      <c r="BL1385" s="25"/>
      <c r="BM1385" s="25"/>
      <c r="BN1385" s="25"/>
      <c r="BO1385" s="25"/>
      <c r="BP1385" s="25"/>
      <c r="BQ1385" s="25"/>
      <c r="BR1385" s="25"/>
      <c r="BS1385" s="25"/>
      <c r="BT1385" s="25"/>
      <c r="BU1385" s="25"/>
    </row>
    <row r="1386" spans="1:73" s="25" customFormat="1" x14ac:dyDescent="0.35">
      <c r="A1386" s="18"/>
      <c r="B1386" s="18"/>
      <c r="C1386" s="143"/>
      <c r="D1386" s="19"/>
      <c r="E1386" s="20"/>
      <c r="F1386" s="19"/>
      <c r="G1386" s="19"/>
      <c r="H1386" t="s">
        <v>4284</v>
      </c>
      <c r="I1386" t="s">
        <v>4284</v>
      </c>
      <c r="J1386" s="18"/>
      <c r="K1386" s="18"/>
      <c r="L1386" s="18"/>
      <c r="M1386" s="19"/>
      <c r="N1386" s="19"/>
      <c r="O1386" s="19"/>
      <c r="P1386" s="19"/>
      <c r="Q1386" s="19"/>
      <c r="R1386" s="19"/>
      <c r="S1386" s="19"/>
      <c r="T1386" s="19"/>
      <c r="U1386" s="19"/>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row>
    <row r="1387" spans="1:73" ht="12.75" customHeight="1" x14ac:dyDescent="0.35">
      <c r="A1387" s="18" t="s">
        <v>93</v>
      </c>
      <c r="B1387" s="18" t="s">
        <v>3524</v>
      </c>
      <c r="C1387" s="143" t="str">
        <f>IF(VLOOKUP(D1387,Table16[[#All],[Player]:[2024 Card Info]],7,FALSE)&lt;&gt;"",VLOOKUP(D1387,Table16[[#All],[Player]:[2024 Card Info]],7,FALSE),"")</f>
        <v>0-0 316</v>
      </c>
      <c r="D1387" s="22" t="s">
        <v>1461</v>
      </c>
      <c r="E1387" s="23">
        <v>36764</v>
      </c>
      <c r="F1387" s="24" t="s">
        <v>91</v>
      </c>
      <c r="G1387" s="22" t="s">
        <v>137</v>
      </c>
      <c r="H1387" s="26" t="s">
        <v>93</v>
      </c>
      <c r="I1387" s="26" t="s">
        <v>3511</v>
      </c>
      <c r="J1387" s="18" t="s">
        <v>93</v>
      </c>
      <c r="K1387" s="18" t="s">
        <v>229</v>
      </c>
      <c r="L1387" s="18" t="s">
        <v>1462</v>
      </c>
      <c r="M1387" s="25"/>
      <c r="N1387" s="25"/>
      <c r="O1387" s="25"/>
      <c r="P1387" s="25"/>
      <c r="Q1387" s="25"/>
      <c r="R1387" s="25"/>
      <c r="S1387" s="25"/>
      <c r="T1387" s="25"/>
      <c r="U1387" s="25"/>
      <c r="V1387" s="25"/>
      <c r="W1387" s="25"/>
      <c r="X1387" s="25"/>
      <c r="Y1387" s="25"/>
      <c r="Z1387" s="25"/>
      <c r="AA1387" s="25"/>
      <c r="AB1387" s="25"/>
      <c r="AC1387" s="25"/>
      <c r="AD1387" s="25"/>
      <c r="AE1387" s="25"/>
      <c r="AF1387" s="25"/>
      <c r="AG1387" s="25"/>
      <c r="AH1387" s="25"/>
      <c r="AI1387" s="25"/>
      <c r="AJ1387" s="25"/>
      <c r="AK1387" s="25"/>
      <c r="AL1387" s="25"/>
      <c r="AM1387" s="25"/>
      <c r="AN1387" s="25"/>
      <c r="AO1387" s="25"/>
      <c r="AP1387" s="25"/>
      <c r="AQ1387" s="25"/>
      <c r="AR1387" s="25"/>
      <c r="AS1387" s="25"/>
      <c r="AT1387" s="25"/>
      <c r="AU1387" s="25"/>
      <c r="AV1387" s="25"/>
      <c r="AW1387" s="25"/>
      <c r="AX1387" s="25"/>
      <c r="AY1387" s="25"/>
      <c r="AZ1387" s="25"/>
      <c r="BA1387" s="25"/>
      <c r="BB1387" s="25"/>
      <c r="BC1387" s="25"/>
      <c r="BD1387" s="25"/>
      <c r="BE1387" s="25"/>
      <c r="BF1387" s="25"/>
    </row>
    <row r="1388" spans="1:73" ht="12.75" customHeight="1" x14ac:dyDescent="0.35">
      <c r="A1388" s="18" t="s">
        <v>3533</v>
      </c>
      <c r="B1388" s="18" t="s">
        <v>3527</v>
      </c>
      <c r="C1388" s="143" t="str">
        <f>IF(VLOOKUP(D1388,Table16[[#All],[Player]:[2024 Card Info]],7,FALSE)&lt;&gt;"",VLOOKUP(D1388,Table16[[#All],[Player]:[2024 Card Info]],7,FALSE),"")</f>
        <v>0-0 104</v>
      </c>
      <c r="D1388" s="22" t="s">
        <v>2567</v>
      </c>
      <c r="E1388" s="23">
        <v>36415</v>
      </c>
      <c r="F1388" s="24" t="s">
        <v>91</v>
      </c>
      <c r="G1388" s="22" t="s">
        <v>83</v>
      </c>
      <c r="H1388" s="26" t="s">
        <v>93</v>
      </c>
      <c r="I1388" s="26" t="s">
        <v>3407</v>
      </c>
      <c r="J1388" s="18" t="s">
        <v>2568</v>
      </c>
      <c r="K1388" s="18" t="s">
        <v>460</v>
      </c>
      <c r="L1388" s="18" t="s">
        <v>2569</v>
      </c>
      <c r="M1388" s="25"/>
      <c r="N1388" s="25"/>
      <c r="O1388" s="25"/>
      <c r="P1388" s="25"/>
      <c r="Q1388" s="25"/>
      <c r="R1388" s="25"/>
      <c r="S1388" s="25"/>
      <c r="T1388" s="25"/>
      <c r="U1388" s="25"/>
      <c r="V1388" s="25"/>
      <c r="W1388" s="25"/>
      <c r="X1388" s="25"/>
      <c r="Y1388" s="25"/>
      <c r="Z1388" s="25"/>
      <c r="AA1388" s="25"/>
      <c r="AB1388" s="25"/>
      <c r="AC1388" s="25"/>
      <c r="AD1388" s="25"/>
      <c r="AE1388" s="25"/>
      <c r="AF1388" s="25"/>
      <c r="AG1388" s="25"/>
      <c r="AH1388" s="25"/>
      <c r="AI1388" s="25"/>
      <c r="AJ1388" s="25"/>
      <c r="AK1388" s="25"/>
      <c r="AL1388" s="25"/>
      <c r="AM1388" s="25"/>
      <c r="AN1388" s="25"/>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c r="BI1388" s="25"/>
      <c r="BJ1388" s="25"/>
      <c r="BK1388" s="25"/>
      <c r="BL1388" s="25"/>
      <c r="BM1388" s="25"/>
      <c r="BN1388" s="25"/>
      <c r="BO1388" s="25"/>
      <c r="BP1388" s="25"/>
      <c r="BQ1388" s="25"/>
      <c r="BR1388" s="25"/>
      <c r="BS1388" s="25"/>
      <c r="BT1388" s="25"/>
      <c r="BU1388" s="25"/>
    </row>
    <row r="1389" spans="1:73" x14ac:dyDescent="0.35">
      <c r="A1389" t="s">
        <v>93</v>
      </c>
      <c r="B1389" t="s">
        <v>109</v>
      </c>
      <c r="C1389" s="143" t="str">
        <f>IF(VLOOKUP(D1389,Table16[[#All],[Player]:[2024 Card Info]],7,FALSE)&lt;&gt;"",VLOOKUP(D1389,Table16[[#All],[Player]:[2024 Card Info]],7,FALSE),"")</f>
        <v>0-068</v>
      </c>
      <c r="D1389" t="s">
        <v>3816</v>
      </c>
      <c r="E1389" s="40">
        <v>37712</v>
      </c>
      <c r="F1389" t="s">
        <v>4154</v>
      </c>
      <c r="G1389" s="22" t="s">
        <v>5138</v>
      </c>
      <c r="H1389" t="str">
        <f>IF(ISBLANK(VLOOKUP(TRIM(D1389),ALL_SOMIFA!$A$1:$V$2737,8,FALSE)),"",IF(ISERROR(VLOOKUP(TRIM(D1389),ALL_SOMIFA!$A$1:$V$2737,8,FALSE))," ",VLOOKUP(TRIM(D1389),ALL_SOMIFA!$A$1:$V$2737,8,FALSE)))</f>
        <v/>
      </c>
      <c r="I1389" t="str">
        <f>IF(ISBLANK(VLOOKUP(TRIM(D1389),ALL_SOMIFA!$A$1:$V$2737,9,FALSE)),"",IF(ISERROR(VLOOKUP(TRIM(D1389),ALL_SOMIFA!$A$1:$V$2737,9,FALSE))," ",VLOOKUP(TRIM(D1389),ALL_SOMIFA!$A$1:$V$2737,9,FALSE)))</f>
        <v/>
      </c>
      <c r="J1389" t="str">
        <f>IF(ISBLANK(VLOOKUP(TRIM(D1389),ALL_SOMIFA!$A$1:$V$2737,10,FALSE)),"",IF(ISERROR(VLOOKUP(TRIM(D1389),ALL_SOMIFA!$A$1:$V$2737,10,FALSE))," ",VLOOKUP(TRIM(D1389),ALL_SOMIFA!$A$1:$V$2737,10,FALSE)))</f>
        <v/>
      </c>
      <c r="K1389" t="str">
        <f>IF(ISBLANK(VLOOKUP(TRIM(D1389),ALL_SOMIFA!$A$1:$V$2737,11,FALSE)),"",IF(ISERROR(VLOOKUP(TRIM(D1389),ALL_SOMIFA!$A$1:$V$2737,11,FALSE))," ",VLOOKUP(TRIM(D1389),ALL_SOMIFA!$A$1:$V$2737,11,FALSE)))</f>
        <v/>
      </c>
      <c r="L1389" t="str">
        <f>IF(ISBLANK(VLOOKUP(TRIM(D1389),ALL_SOMIFA!$A$1:$V$2737,12,FALSE)),"",IF(ISERROR(VLOOKUP(TRIM(D1389),ALL_SOMIFA!$A$1:$V$2737,12,FALSE))," ",VLOOKUP(TRIM(D1389),ALL_SOMIFA!$A$1:$V$2737,12,FALSE)))</f>
        <v/>
      </c>
      <c r="M1389" t="str">
        <f>IF(ISBLANK(VLOOKUP(TRIM(D1389),ALL_SOMIFA!$A$1:$V$2737,13,FALSE)),"",IF(ISERROR(VLOOKUP(TRIM(D1389),ALL_SOMIFA!$A$1:$V$2737,13,FALSE))," ",VLOOKUP(TRIM(D1389),ALL_SOMIFA!$A$1:$V$2737,13,FALSE)))</f>
        <v/>
      </c>
      <c r="N1389" t="str">
        <f>IF(ISBLANK(VLOOKUP(TRIM(D1389),ALL_SOMIFA!$A$1:$V$2737,14,FALSE)),"",IF(ISERROR(VLOOKUP(TRIM(D1389),ALL_SOMIFA!$A$1:$V$2737,14,FALSE))," ",VLOOKUP(TRIM(D1389),ALL_SOMIFA!$A$1:$V$2737,14,FALSE)))</f>
        <v/>
      </c>
      <c r="O1389" t="str">
        <f>IF(ISBLANK(VLOOKUP(TRIM(D1389),ALL_SOMIFA!$A$1:$V$2737,15,FALSE)),"",IF(ISERROR(VLOOKUP(TRIM(D1389),ALL_SOMIFA!$A$1:$V$2737,15,FALSE))," ",VLOOKUP(TRIM(D1389),ALL_SOMIFA!$A$1:$V$2737,15,FALSE)))</f>
        <v/>
      </c>
      <c r="P1389" t="str">
        <f>IF(ISBLANK(VLOOKUP(TRIM(D1389),ALL_SOMIFA!$A$1:$V$2737,16,FALSE)),"",IF(ISERROR(VLOOKUP(TRIM(D1389),ALL_SOMIFA!$A$1:$V$2737,16,FALSE))," ",VLOOKUP(TRIM(D1389),ALL_SOMIFA!$A$1:$V$2737,16,FALSE)))</f>
        <v/>
      </c>
      <c r="Q1389" t="str">
        <f>IF(ISBLANK(VLOOKUP(TRIM(D1389),ALL_SOMIFA!$A$1:$V$2737,17,FALSE)),"",IF(ISERROR(VLOOKUP(TRIM(D1389),ALL_SOMIFA!$A$1:$V$2737,17,FALSE))," ",VLOOKUP(TRIM(D1389),ALL_SOMIFA!$A$1:$V$2737,17,FALSE)))</f>
        <v/>
      </c>
      <c r="R1389" t="str">
        <f>IF(ISBLANK(VLOOKUP(TRIM(D1389),ALL_SOMIFA!$A$1:$V$2737,18,FALSE)),"",IF(ISERROR(VLOOKUP(TRIM(D1389),ALL_SOMIFA!$A$1:$V$2737,18,FALSE))," ",VLOOKUP(TRIM(D1389),ALL_SOMIFA!$A$1:$V$2737,18,FALSE)))</f>
        <v/>
      </c>
      <c r="S1389" t="str">
        <f>IF(ISBLANK(VLOOKUP(TRIM(D1389),ALL_SOMIFA!$A$1:$V$2737,19,FALSE)),"",IF(ISERROR(VLOOKUP(TRIM(D1389),ALL_SOMIFA!$A$1:$V$2737,19,FALSE))," ",VLOOKUP(TRIM(D1389),ALL_SOMIFA!$A$1:$V$2737,19,FALSE)))</f>
        <v/>
      </c>
      <c r="T1389" t="str">
        <f>IF(ISBLANK(VLOOKUP(TRIM(D1389),ALL_SOMIFA!$A$1:$V$2737,20,FALSE)),"",IF(ISERROR(VLOOKUP(TRIM(D1389),ALL_SOMIFA!$A$1:$V$2737,20,FALSE))," ",VLOOKUP(TRIM(D1389),ALL_SOMIFA!$A$1:$V$2737,20,FALSE)))</f>
        <v/>
      </c>
      <c r="U1389" t="str">
        <f>IF(ISBLANK(VLOOKUP(TRIM(D1389),ALL_SOMIFA!$A$1:$V$2737,21,FALSE)),"",IF(ISERROR(VLOOKUP(TRIM(D1389),ALL_SOMIFA!$A$1:$V$2737,21,FALSE))," ",VLOOKUP(TRIM(D1389),ALL_SOMIFA!$A$1:$V$2737,21,FALSE)))</f>
        <v/>
      </c>
      <c r="V1389" t="str">
        <f>IF(ISBLANK(VLOOKUP(TRIM(D1389),ALL_SOMIFA!$A$1:$V$2737,22,FALSE)),"",IF(ISERROR(VLOOKUP(TRIM(D1389),ALL_SOMIFA!$A$1:$V$2737,22,FALSE))," ",VLOOKUP(TRIM(D1389),ALL_SOMIFA!$A$1:$V$2737,22,FALSE)))</f>
        <v/>
      </c>
    </row>
    <row r="1390" spans="1:73" x14ac:dyDescent="0.35">
      <c r="A1390" s="18" t="s">
        <v>93</v>
      </c>
      <c r="B1390" s="18" t="s">
        <v>318</v>
      </c>
      <c r="C1390" s="143" t="str">
        <f>IF(VLOOKUP(D1390,Table16[[#All],[Player]:[2024 Card Info]],7,FALSE)&lt;&gt;"",VLOOKUP(D1390,Table16[[#All],[Player]:[2024 Card Info]],7,FALSE),"")</f>
        <v>0-450</v>
      </c>
      <c r="D1390" s="19" t="s">
        <v>2559</v>
      </c>
      <c r="E1390" s="20">
        <v>35223</v>
      </c>
      <c r="F1390" s="19" t="s">
        <v>2560</v>
      </c>
      <c r="G1390" s="19" t="s">
        <v>1833</v>
      </c>
      <c r="H1390" s="26" t="s">
        <v>93</v>
      </c>
      <c r="I1390" s="26" t="s">
        <v>1342</v>
      </c>
      <c r="J1390" s="18" t="s">
        <v>93</v>
      </c>
      <c r="K1390" s="18" t="s">
        <v>252</v>
      </c>
      <c r="L1390" s="18" t="s">
        <v>2561</v>
      </c>
      <c r="M1390" s="19" t="s">
        <v>381</v>
      </c>
      <c r="N1390" s="19" t="s">
        <v>93</v>
      </c>
      <c r="O1390" s="19" t="s">
        <v>419</v>
      </c>
      <c r="P1390" s="19" t="s">
        <v>2562</v>
      </c>
      <c r="Q1390" s="19" t="s">
        <v>93</v>
      </c>
      <c r="R1390" s="19" t="s">
        <v>190</v>
      </c>
      <c r="S1390" s="19" t="s">
        <v>2563</v>
      </c>
      <c r="T1390" s="19" t="s">
        <v>93</v>
      </c>
      <c r="U1390" s="19" t="s">
        <v>190</v>
      </c>
      <c r="V1390" s="19" t="s">
        <v>2564</v>
      </c>
      <c r="W1390" s="19" t="s">
        <v>2565</v>
      </c>
      <c r="X1390" s="19" t="s">
        <v>190</v>
      </c>
      <c r="Y1390" s="19" t="s">
        <v>2566</v>
      </c>
      <c r="Z1390" s="19">
        <v>0</v>
      </c>
      <c r="AA1390" s="19">
        <v>0</v>
      </c>
      <c r="AB1390" s="19">
        <v>0</v>
      </c>
      <c r="AC1390" s="19">
        <v>0</v>
      </c>
      <c r="AD1390" s="19">
        <v>0</v>
      </c>
      <c r="AE1390" s="19">
        <v>0</v>
      </c>
      <c r="AF1390" s="19">
        <v>0</v>
      </c>
      <c r="AG1390" s="19">
        <v>0</v>
      </c>
      <c r="AH1390" s="19">
        <v>0</v>
      </c>
      <c r="AI1390" s="19">
        <v>0</v>
      </c>
      <c r="AJ1390" s="19">
        <v>0</v>
      </c>
      <c r="AK1390" s="19">
        <v>0</v>
      </c>
      <c r="AL1390" s="19">
        <v>0</v>
      </c>
      <c r="AM1390" s="19">
        <v>0</v>
      </c>
      <c r="AN1390" s="19">
        <v>0</v>
      </c>
      <c r="AO1390" s="19">
        <v>0</v>
      </c>
      <c r="AP1390" s="19">
        <v>0</v>
      </c>
      <c r="AQ1390" s="19">
        <v>0</v>
      </c>
      <c r="AR1390" s="19">
        <v>0</v>
      </c>
      <c r="AS1390" s="19">
        <v>0</v>
      </c>
      <c r="AT1390" s="19">
        <v>0</v>
      </c>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row>
    <row r="1391" spans="1:73" ht="12.75" customHeight="1" x14ac:dyDescent="0.35">
      <c r="A1391" s="18" t="s">
        <v>169</v>
      </c>
      <c r="B1391" s="18"/>
      <c r="C1391" s="143"/>
      <c r="D1391" s="22" t="s">
        <v>2570</v>
      </c>
      <c r="E1391" s="23">
        <v>36459</v>
      </c>
      <c r="F1391" s="24" t="s">
        <v>295</v>
      </c>
      <c r="G1391" s="22" t="s">
        <v>137</v>
      </c>
      <c r="H1391" t="s">
        <v>93</v>
      </c>
      <c r="I1391" t="s">
        <v>704</v>
      </c>
      <c r="J1391" s="18" t="s">
        <v>389</v>
      </c>
      <c r="K1391" s="18" t="s">
        <v>78</v>
      </c>
      <c r="L1391" s="18" t="s">
        <v>1862</v>
      </c>
      <c r="M1391" s="25"/>
      <c r="N1391" s="25"/>
      <c r="O1391" s="25"/>
      <c r="P1391" s="25"/>
      <c r="Q1391" s="25"/>
      <c r="R1391" s="25"/>
      <c r="S1391" s="25"/>
      <c r="T1391" s="25"/>
      <c r="U1391" s="25"/>
      <c r="V1391" s="25"/>
      <c r="W1391" s="25"/>
      <c r="X1391" s="25"/>
      <c r="Y1391" s="25"/>
      <c r="Z1391" s="25"/>
      <c r="AA1391" s="25"/>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c r="AY1391" s="25"/>
      <c r="AZ1391" s="25"/>
      <c r="BA1391" s="25"/>
      <c r="BB1391" s="25"/>
      <c r="BC1391" s="25"/>
      <c r="BD1391" s="25"/>
      <c r="BE1391" s="25"/>
      <c r="BF1391" s="25"/>
      <c r="BG1391" s="25"/>
      <c r="BH1391" s="25"/>
      <c r="BI1391" s="25"/>
      <c r="BJ1391" s="25"/>
      <c r="BK1391" s="25"/>
      <c r="BL1391" s="25"/>
      <c r="BM1391" s="25"/>
      <c r="BN1391" s="25"/>
      <c r="BO1391" s="25"/>
      <c r="BP1391" s="25"/>
      <c r="BQ1391" s="25"/>
      <c r="BR1391" s="25"/>
      <c r="BS1391" s="25"/>
      <c r="BT1391" s="25"/>
      <c r="BU1391" s="25"/>
    </row>
    <row r="1392" spans="1:73" x14ac:dyDescent="0.35">
      <c r="A1392" s="18"/>
      <c r="B1392" s="18"/>
      <c r="C1392" s="143"/>
      <c r="D1392" s="19"/>
      <c r="E1392" s="20"/>
      <c r="F1392" s="19"/>
      <c r="G1392" s="19"/>
      <c r="H1392" t="s">
        <v>4284</v>
      </c>
      <c r="I1392" t="s">
        <v>4284</v>
      </c>
      <c r="J1392" s="18"/>
      <c r="K1392" s="18"/>
      <c r="L1392" s="18"/>
      <c r="M1392" s="19"/>
      <c r="N1392" s="19"/>
      <c r="O1392" s="19"/>
      <c r="P1392" s="19"/>
      <c r="Q1392" s="19"/>
      <c r="R1392" s="19"/>
      <c r="S1392" s="19"/>
      <c r="T1392" s="19"/>
      <c r="U1392" s="19"/>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row>
    <row r="1393" spans="1:73" x14ac:dyDescent="0.35">
      <c r="A1393" t="s">
        <v>127</v>
      </c>
      <c r="B1393" t="s">
        <v>81</v>
      </c>
      <c r="C1393" s="143" t="str">
        <f>IF(VLOOKUP(D1393,Table16[[#All],[Player]:[2024 Card Info]],7,FALSE)&lt;&gt;"",VLOOKUP(D1393,Table16[[#All],[Player]:[2024 Card Info]],7,FALSE),"")</f>
        <v>4-5-4</v>
      </c>
      <c r="D1393" t="s">
        <v>5162</v>
      </c>
      <c r="E1393" s="40">
        <v>37479</v>
      </c>
      <c r="F1393" t="s">
        <v>4022</v>
      </c>
      <c r="G1393" s="19" t="s">
        <v>5179</v>
      </c>
      <c r="H1393" t="str">
        <f>IF(ISBLANK(VLOOKUP(TRIM(D1393),ALL_SOMIFA!$A$1:$V$2737,8,FALSE)),"",IF(ISERROR(VLOOKUP(TRIM(D1393),ALL_SOMIFA!$A$1:$V$2737,8,FALSE))," ",VLOOKUP(TRIM(D1393),ALL_SOMIFA!$A$1:$V$2737,8,FALSE)))</f>
        <v/>
      </c>
      <c r="I1393" t="str">
        <f>IF(ISBLANK(VLOOKUP(TRIM(D1393),ALL_SOMIFA!$A$1:$V$2737,9,FALSE)),"",IF(ISERROR(VLOOKUP(TRIM(D1393),ALL_SOMIFA!$A$1:$V$2737,9,FALSE))," ",VLOOKUP(TRIM(D1393),ALL_SOMIFA!$A$1:$V$2737,9,FALSE)))</f>
        <v/>
      </c>
      <c r="J1393" t="str">
        <f>IF(ISBLANK(VLOOKUP(TRIM(D1393),ALL_SOMIFA!$A$1:$V$2737,10,FALSE)),"",IF(ISERROR(VLOOKUP(TRIM(D1393),ALL_SOMIFA!$A$1:$V$2737,10,FALSE))," ",VLOOKUP(TRIM(D1393),ALL_SOMIFA!$A$1:$V$2737,10,FALSE)))</f>
        <v/>
      </c>
      <c r="K1393" t="str">
        <f>IF(ISBLANK(VLOOKUP(TRIM(D1393),ALL_SOMIFA!$A$1:$V$2737,11,FALSE)),"",IF(ISERROR(VLOOKUP(TRIM(D1393),ALL_SOMIFA!$A$1:$V$2737,11,FALSE))," ",VLOOKUP(TRIM(D1393),ALL_SOMIFA!$A$1:$V$2737,11,FALSE)))</f>
        <v/>
      </c>
      <c r="L1393" t="str">
        <f>IF(ISBLANK(VLOOKUP(TRIM(D1393),ALL_SOMIFA!$A$1:$V$2737,12,FALSE)),"",IF(ISERROR(VLOOKUP(TRIM(D1393),ALL_SOMIFA!$A$1:$V$2737,12,FALSE))," ",VLOOKUP(TRIM(D1393),ALL_SOMIFA!$A$1:$V$2737,12,FALSE)))</f>
        <v/>
      </c>
      <c r="M1393" t="str">
        <f>IF(ISBLANK(VLOOKUP(TRIM(D1393),ALL_SOMIFA!$A$1:$V$2737,13,FALSE)),"",IF(ISERROR(VLOOKUP(TRIM(D1393),ALL_SOMIFA!$A$1:$V$2737,13,FALSE))," ",VLOOKUP(TRIM(D1393),ALL_SOMIFA!$A$1:$V$2737,13,FALSE)))</f>
        <v/>
      </c>
      <c r="N1393" t="str">
        <f>IF(ISBLANK(VLOOKUP(TRIM(D1393),ALL_SOMIFA!$A$1:$V$2737,14,FALSE)),"",IF(ISERROR(VLOOKUP(TRIM(D1393),ALL_SOMIFA!$A$1:$V$2737,14,FALSE))," ",VLOOKUP(TRIM(D1393),ALL_SOMIFA!$A$1:$V$2737,14,FALSE)))</f>
        <v/>
      </c>
      <c r="O1393" t="str">
        <f>IF(ISBLANK(VLOOKUP(TRIM(D1393),ALL_SOMIFA!$A$1:$V$2737,15,FALSE)),"",IF(ISERROR(VLOOKUP(TRIM(D1393),ALL_SOMIFA!$A$1:$V$2737,15,FALSE))," ",VLOOKUP(TRIM(D1393),ALL_SOMIFA!$A$1:$V$2737,15,FALSE)))</f>
        <v/>
      </c>
      <c r="P1393" t="str">
        <f>IF(ISBLANK(VLOOKUP(TRIM(D1393),ALL_SOMIFA!$A$1:$V$2737,16,FALSE)),"",IF(ISERROR(VLOOKUP(TRIM(D1393),ALL_SOMIFA!$A$1:$V$2737,16,FALSE))," ",VLOOKUP(TRIM(D1393),ALL_SOMIFA!$A$1:$V$2737,16,FALSE)))</f>
        <v/>
      </c>
      <c r="Q1393" t="str">
        <f>IF(ISBLANK(VLOOKUP(TRIM(D1393),ALL_SOMIFA!$A$1:$V$2737,17,FALSE)),"",IF(ISERROR(VLOOKUP(TRIM(D1393),ALL_SOMIFA!$A$1:$V$2737,17,FALSE))," ",VLOOKUP(TRIM(D1393),ALL_SOMIFA!$A$1:$V$2737,17,FALSE)))</f>
        <v/>
      </c>
      <c r="R1393" t="str">
        <f>IF(ISBLANK(VLOOKUP(TRIM(D1393),ALL_SOMIFA!$A$1:$V$2737,18,FALSE)),"",IF(ISERROR(VLOOKUP(TRIM(D1393),ALL_SOMIFA!$A$1:$V$2737,18,FALSE))," ",VLOOKUP(TRIM(D1393),ALL_SOMIFA!$A$1:$V$2737,18,FALSE)))</f>
        <v/>
      </c>
      <c r="S1393" t="str">
        <f>IF(ISBLANK(VLOOKUP(TRIM(D1393),ALL_SOMIFA!$A$1:$V$2737,19,FALSE)),"",IF(ISERROR(VLOOKUP(TRIM(D1393),ALL_SOMIFA!$A$1:$V$2737,19,FALSE))," ",VLOOKUP(TRIM(D1393),ALL_SOMIFA!$A$1:$V$2737,19,FALSE)))</f>
        <v/>
      </c>
      <c r="T1393" t="str">
        <f>IF(ISBLANK(VLOOKUP(TRIM(D1393),ALL_SOMIFA!$A$1:$V$2737,20,FALSE)),"",IF(ISERROR(VLOOKUP(TRIM(D1393),ALL_SOMIFA!$A$1:$V$2737,20,FALSE))," ",VLOOKUP(TRIM(D1393),ALL_SOMIFA!$A$1:$V$2737,20,FALSE)))</f>
        <v/>
      </c>
      <c r="U1393" t="str">
        <f>IF(ISBLANK(VLOOKUP(TRIM(D1393),ALL_SOMIFA!$A$1:$V$2737,21,FALSE)),"",IF(ISERROR(VLOOKUP(TRIM(D1393),ALL_SOMIFA!$A$1:$V$2737,21,FALSE))," ",VLOOKUP(TRIM(D1393),ALL_SOMIFA!$A$1:$V$2737,21,FALSE)))</f>
        <v/>
      </c>
      <c r="V1393" t="str">
        <f>IF(ISBLANK(VLOOKUP(TRIM(D1393),ALL_SOMIFA!$A$1:$V$2737,22,FALSE)),"",IF(ISERROR(VLOOKUP(TRIM(D1393),ALL_SOMIFA!$A$1:$V$2737,22,FALSE))," ",VLOOKUP(TRIM(D1393),ALL_SOMIFA!$A$1:$V$2737,22,FALSE)))</f>
        <v/>
      </c>
    </row>
    <row r="1394" spans="1:73" x14ac:dyDescent="0.35">
      <c r="A1394" s="18" t="s">
        <v>127</v>
      </c>
      <c r="B1394" s="18" t="s">
        <v>308</v>
      </c>
      <c r="C1394" s="143" t="str">
        <f>IF(VLOOKUP(D1394,Table16[[#All],[Player]:[2024 Card Info]],7,FALSE)&lt;&gt;"",VLOOKUP(D1394,Table16[[#All],[Player]:[2024 Card Info]],7,FALSE),"")</f>
        <v>4-5-4</v>
      </c>
      <c r="D1394" s="22" t="s">
        <v>2576</v>
      </c>
      <c r="E1394" s="23">
        <v>36629</v>
      </c>
      <c r="F1394" s="24" t="s">
        <v>83</v>
      </c>
      <c r="G1394" s="22" t="s">
        <v>171</v>
      </c>
      <c r="H1394" s="26" t="s">
        <v>122</v>
      </c>
      <c r="I1394" s="26"/>
      <c r="J1394" s="18" t="s">
        <v>132</v>
      </c>
      <c r="K1394" s="18" t="s">
        <v>135</v>
      </c>
      <c r="L1394" s="18"/>
      <c r="M1394" s="25"/>
      <c r="N1394" s="25"/>
      <c r="O1394" s="25"/>
      <c r="P1394" s="25"/>
      <c r="Q1394" s="25"/>
      <c r="R1394" s="25"/>
      <c r="S1394" s="25"/>
      <c r="T1394" s="25"/>
      <c r="U1394" s="25"/>
      <c r="V1394" s="25"/>
      <c r="W1394" s="25"/>
      <c r="X1394" s="25"/>
      <c r="Y1394" s="25"/>
      <c r="Z1394" s="25"/>
      <c r="AA1394" s="25"/>
      <c r="AB1394" s="25"/>
      <c r="AC1394" s="25"/>
      <c r="AD1394" s="25"/>
      <c r="AE1394" s="25"/>
      <c r="AF1394" s="25"/>
      <c r="AG1394" s="25"/>
      <c r="AH1394" s="25"/>
      <c r="AI1394" s="25"/>
      <c r="AJ1394" s="25"/>
      <c r="AK1394" s="25"/>
      <c r="AL1394" s="25"/>
      <c r="AM1394" s="25"/>
      <c r="AN1394" s="25"/>
      <c r="AO1394" s="25"/>
      <c r="AP1394" s="25"/>
      <c r="AQ1394" s="25"/>
      <c r="AR1394" s="25"/>
      <c r="AS1394" s="25"/>
      <c r="AT1394" s="25"/>
      <c r="AU1394" s="25"/>
      <c r="AV1394" s="25"/>
      <c r="AW1394" s="25"/>
      <c r="AX1394" s="25"/>
      <c r="AY1394" s="25"/>
      <c r="AZ1394" s="25"/>
      <c r="BA1394" s="25"/>
      <c r="BB1394" s="25"/>
      <c r="BC1394" s="25"/>
      <c r="BD1394" s="25"/>
      <c r="BE1394" s="25"/>
      <c r="BF1394" s="25"/>
      <c r="BG1394" s="25"/>
      <c r="BH1394" s="25"/>
      <c r="BI1394" s="25"/>
      <c r="BJ1394" s="25"/>
      <c r="BK1394" s="25"/>
      <c r="BL1394" s="25"/>
      <c r="BM1394" s="25"/>
      <c r="BN1394" s="25"/>
      <c r="BO1394" s="25"/>
      <c r="BP1394" s="25"/>
      <c r="BQ1394" s="25"/>
      <c r="BR1394" s="25"/>
      <c r="BS1394" s="25"/>
      <c r="BT1394" s="25"/>
      <c r="BU1394" s="25"/>
    </row>
    <row r="1395" spans="1:73" x14ac:dyDescent="0.35">
      <c r="A1395" s="19" t="s">
        <v>127</v>
      </c>
      <c r="B1395" s="26" t="s">
        <v>3523</v>
      </c>
      <c r="C1395" s="143" t="str">
        <f>IF(VLOOKUP(D1395,Table16[[#All],[Player]:[2024 Card Info]],7,FALSE)&lt;&gt;"",VLOOKUP(D1395,Table16[[#All],[Player]:[2024 Card Info]],7,FALSE),"")</f>
        <v>4-4-5</v>
      </c>
      <c r="D1395" s="19" t="s">
        <v>2577</v>
      </c>
      <c r="E1395" s="27">
        <v>37140</v>
      </c>
      <c r="F1395" s="28" t="s">
        <v>2578</v>
      </c>
      <c r="G1395" s="28" t="s">
        <v>200</v>
      </c>
      <c r="H1395" s="26" t="s">
        <v>127</v>
      </c>
      <c r="I1395" s="26"/>
    </row>
    <row r="1396" spans="1:73" ht="12.75" customHeight="1" x14ac:dyDescent="0.35">
      <c r="A1396" s="18" t="s">
        <v>127</v>
      </c>
      <c r="B1396" s="18" t="s">
        <v>916</v>
      </c>
      <c r="C1396" s="143" t="str">
        <f>IF(VLOOKUP(D1396,Table16[[#All],[Player]:[2024 Card Info]],7,FALSE)&lt;&gt;"",VLOOKUP(D1396,Table16[[#All],[Player]:[2024 Card Info]],7,FALSE),"")</f>
        <v>4-4-4</v>
      </c>
      <c r="D1396" s="19" t="s">
        <v>2579</v>
      </c>
      <c r="E1396" s="20">
        <v>35442</v>
      </c>
      <c r="F1396" s="19" t="s">
        <v>498</v>
      </c>
      <c r="G1396" s="19" t="s">
        <v>398</v>
      </c>
      <c r="H1396" s="26" t="s">
        <v>127</v>
      </c>
      <c r="I1396" s="26"/>
      <c r="J1396" s="18" t="s">
        <v>127</v>
      </c>
      <c r="K1396" s="18" t="s">
        <v>206</v>
      </c>
      <c r="L1396" s="18"/>
      <c r="M1396" s="19"/>
      <c r="N1396" s="19" t="s">
        <v>127</v>
      </c>
      <c r="O1396" s="19" t="s">
        <v>916</v>
      </c>
      <c r="P1396" s="19" t="s">
        <v>79</v>
      </c>
      <c r="Q1396" s="19" t="s">
        <v>132</v>
      </c>
      <c r="R1396" s="19" t="s">
        <v>206</v>
      </c>
      <c r="S1396" s="19"/>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19"/>
      <c r="AY1396" s="19"/>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row>
    <row r="1397" spans="1:73" x14ac:dyDescent="0.35">
      <c r="A1397" s="19" t="s">
        <v>3544</v>
      </c>
      <c r="B1397" s="26" t="s">
        <v>3531</v>
      </c>
      <c r="C1397" s="144" t="str">
        <f>IF(VLOOKUP(D1397,Table16[[#All],[Player]:[2024 Card Info]],7,FALSE)&lt;&gt;"",VLOOKUP(D1397,Table16[[#All],[Player]:[2024 Card Info]],7,FALSE),"")</f>
        <v>4-3-3</v>
      </c>
      <c r="D1397" s="19" t="s">
        <v>2580</v>
      </c>
      <c r="E1397" s="27">
        <v>36958</v>
      </c>
      <c r="F1397" s="28" t="s">
        <v>391</v>
      </c>
      <c r="G1397" s="28" t="s">
        <v>160</v>
      </c>
      <c r="H1397" s="26" t="s">
        <v>127</v>
      </c>
      <c r="I1397" s="26"/>
    </row>
    <row r="1398" spans="1:73" ht="12.75" customHeight="1" x14ac:dyDescent="0.35">
      <c r="A1398" s="31" t="s">
        <v>3521</v>
      </c>
      <c r="B1398" s="32" t="s">
        <v>3527</v>
      </c>
      <c r="C1398" s="144" t="str">
        <f>IF(VLOOKUP(D1398,Table16[[#All],[Player]:[2024 Card Info]],7,FALSE)&lt;&gt;"",VLOOKUP(D1398,Table16[[#All],[Player]:[2024 Card Info]],7,FALSE),"")</f>
        <v>4-4-4</v>
      </c>
      <c r="D1398" s="19" t="s">
        <v>2581</v>
      </c>
      <c r="E1398" s="27">
        <v>36635</v>
      </c>
      <c r="F1398" s="28" t="s">
        <v>98</v>
      </c>
      <c r="G1398" s="28" t="s">
        <v>134</v>
      </c>
      <c r="H1398" s="26" t="s">
        <v>413</v>
      </c>
      <c r="I1398" s="26"/>
      <c r="J1398" s="33"/>
      <c r="K1398" s="33"/>
      <c r="L1398" s="33"/>
      <c r="M1398" s="25"/>
      <c r="N1398" s="25"/>
      <c r="O1398" s="25"/>
      <c r="P1398" s="25"/>
      <c r="Q1398" s="25"/>
      <c r="R1398" s="25"/>
      <c r="S1398" s="25"/>
      <c r="T1398" s="25"/>
      <c r="U1398" s="25"/>
      <c r="V1398" s="25"/>
      <c r="W1398" s="25"/>
      <c r="X1398" s="25"/>
      <c r="Y1398" s="25"/>
      <c r="Z1398" s="25"/>
      <c r="AA1398" s="25"/>
      <c r="AB1398" s="25"/>
      <c r="AC1398" s="25"/>
      <c r="AD1398" s="25"/>
      <c r="AE1398" s="25"/>
      <c r="AF1398" s="25"/>
      <c r="AG1398" s="25"/>
      <c r="AH1398" s="25"/>
      <c r="AI1398" s="25"/>
      <c r="AJ1398" s="25"/>
      <c r="AK1398" s="25"/>
      <c r="AL1398" s="25"/>
      <c r="AM1398" s="25"/>
      <c r="AN1398" s="25"/>
      <c r="AO1398" s="25"/>
      <c r="AP1398" s="25"/>
      <c r="AQ1398" s="25"/>
      <c r="AR1398" s="25"/>
      <c r="AS1398" s="25"/>
      <c r="AT1398" s="25"/>
      <c r="AU1398" s="25"/>
      <c r="AV1398" s="25"/>
      <c r="AW1398" s="25"/>
      <c r="AX1398" s="25"/>
      <c r="AY1398" s="25"/>
      <c r="AZ1398" s="25"/>
      <c r="BA1398" s="25"/>
      <c r="BB1398" s="25"/>
      <c r="BC1398" s="25"/>
      <c r="BD1398" s="25"/>
      <c r="BE1398" s="25"/>
      <c r="BF1398" s="25"/>
      <c r="BG1398" s="25"/>
      <c r="BH1398" s="25"/>
      <c r="BI1398" s="25"/>
      <c r="BJ1398" s="25"/>
      <c r="BK1398" s="25"/>
      <c r="BL1398" s="25"/>
      <c r="BM1398" s="25"/>
      <c r="BN1398" s="25"/>
      <c r="BO1398" s="25"/>
      <c r="BP1398" s="25"/>
      <c r="BQ1398" s="25"/>
      <c r="BR1398" s="25"/>
      <c r="BS1398" s="25"/>
      <c r="BT1398" s="25"/>
      <c r="BU1398" s="25"/>
    </row>
    <row r="1399" spans="1:73" ht="12.75" customHeight="1" x14ac:dyDescent="0.35">
      <c r="A1399" s="31"/>
      <c r="B1399" s="32"/>
      <c r="C1399" s="144"/>
      <c r="D1399" s="19"/>
      <c r="E1399" s="27"/>
      <c r="F1399" s="28"/>
      <c r="G1399" s="28"/>
      <c r="H1399" s="26"/>
      <c r="I1399" s="26"/>
      <c r="J1399" s="33"/>
      <c r="K1399" s="33"/>
      <c r="L1399" s="33"/>
      <c r="M1399" s="25"/>
      <c r="N1399" s="25"/>
      <c r="O1399" s="25"/>
      <c r="P1399" s="25"/>
      <c r="Q1399" s="25"/>
      <c r="R1399" s="25"/>
      <c r="S1399" s="25"/>
      <c r="T1399" s="25"/>
      <c r="U1399" s="25"/>
      <c r="V1399" s="25"/>
      <c r="W1399" s="25"/>
      <c r="X1399" s="25"/>
      <c r="Y1399" s="25"/>
      <c r="Z1399" s="25"/>
      <c r="AA1399" s="25"/>
      <c r="AB1399" s="25"/>
      <c r="AC1399" s="25"/>
      <c r="AD1399" s="25"/>
      <c r="AE1399" s="25"/>
      <c r="AF1399" s="25"/>
      <c r="AG1399" s="25"/>
      <c r="AH1399" s="25"/>
      <c r="AI1399" s="25"/>
      <c r="AJ1399" s="25"/>
      <c r="AK1399" s="25"/>
      <c r="AL1399" s="25"/>
      <c r="AM1399" s="25"/>
      <c r="AN1399" s="25"/>
      <c r="AO1399" s="25"/>
      <c r="AP1399" s="25"/>
      <c r="AQ1399" s="25"/>
      <c r="AR1399" s="25"/>
      <c r="AS1399" s="25"/>
      <c r="AT1399" s="25"/>
      <c r="AU1399" s="25"/>
      <c r="AV1399" s="25"/>
      <c r="AW1399" s="25"/>
      <c r="AX1399" s="25"/>
      <c r="AY1399" s="25"/>
      <c r="AZ1399" s="25"/>
      <c r="BA1399" s="25"/>
      <c r="BB1399" s="25"/>
      <c r="BC1399" s="25"/>
      <c r="BD1399" s="25"/>
      <c r="BE1399" s="25"/>
      <c r="BF1399" s="25"/>
      <c r="BG1399" s="25"/>
      <c r="BH1399" s="25"/>
      <c r="BI1399" s="25"/>
      <c r="BJ1399" s="25"/>
      <c r="BK1399" s="25"/>
      <c r="BL1399" s="25"/>
      <c r="BM1399" s="25"/>
      <c r="BN1399" s="25"/>
      <c r="BO1399" s="25"/>
      <c r="BP1399" s="25"/>
      <c r="BQ1399" s="25"/>
      <c r="BR1399" s="25"/>
      <c r="BS1399" s="25"/>
      <c r="BT1399" s="25"/>
      <c r="BU1399" s="25"/>
    </row>
    <row r="1400" spans="1:73" x14ac:dyDescent="0.35">
      <c r="A1400" s="18" t="s">
        <v>153</v>
      </c>
      <c r="B1400" s="18" t="s">
        <v>860</v>
      </c>
      <c r="C1400" s="143" t="str">
        <f>IF(VLOOKUP(D1400,Table16[[#All],[Player]:[2024 Card Info]],7,FALSE)&lt;&gt;"",VLOOKUP(D1400,Table16[[#All],[Player]:[2024 Card Info]],7,FALSE),"")</f>
        <v>4 6-4-0</v>
      </c>
      <c r="D1400" s="19" t="s">
        <v>2582</v>
      </c>
      <c r="E1400" s="20">
        <v>34579</v>
      </c>
      <c r="F1400" s="19" t="s">
        <v>1636</v>
      </c>
      <c r="G1400" s="19" t="s">
        <v>249</v>
      </c>
      <c r="H1400" s="26" t="s">
        <v>132</v>
      </c>
      <c r="I1400" s="26" t="s">
        <v>154</v>
      </c>
      <c r="J1400" s="18" t="s">
        <v>153</v>
      </c>
      <c r="K1400" s="18" t="s">
        <v>96</v>
      </c>
      <c r="L1400" s="18" t="s">
        <v>154</v>
      </c>
      <c r="M1400" s="19" t="s">
        <v>149</v>
      </c>
      <c r="N1400" s="19" t="s">
        <v>153</v>
      </c>
      <c r="O1400" s="19" t="s">
        <v>916</v>
      </c>
      <c r="P1400" s="19" t="s">
        <v>492</v>
      </c>
      <c r="Q1400" s="19" t="s">
        <v>153</v>
      </c>
      <c r="R1400" s="19" t="s">
        <v>206</v>
      </c>
      <c r="S1400" s="19" t="s">
        <v>154</v>
      </c>
      <c r="T1400" s="19" t="s">
        <v>153</v>
      </c>
      <c r="U1400" s="19" t="s">
        <v>206</v>
      </c>
      <c r="V1400" s="19" t="s">
        <v>149</v>
      </c>
      <c r="W1400" s="19" t="s">
        <v>153</v>
      </c>
      <c r="X1400" s="19" t="s">
        <v>206</v>
      </c>
      <c r="Y1400" s="19" t="s">
        <v>149</v>
      </c>
      <c r="Z1400" s="19"/>
      <c r="AA1400" s="19"/>
      <c r="AB1400" s="19"/>
      <c r="AC1400" s="19">
        <v>0</v>
      </c>
      <c r="AD1400" s="19">
        <v>0</v>
      </c>
      <c r="AE1400" s="19">
        <v>0</v>
      </c>
      <c r="AF1400" s="19">
        <v>0</v>
      </c>
      <c r="AG1400" s="19">
        <v>0</v>
      </c>
      <c r="AH1400" s="19">
        <v>0</v>
      </c>
      <c r="AI1400" s="19">
        <v>0</v>
      </c>
      <c r="AJ1400" s="19">
        <v>0</v>
      </c>
      <c r="AK1400" s="19">
        <v>0</v>
      </c>
      <c r="AL1400" s="19">
        <v>0</v>
      </c>
      <c r="AM1400" s="19">
        <v>0</v>
      </c>
      <c r="AN1400" s="19">
        <v>0</v>
      </c>
      <c r="AO1400" s="19">
        <v>0</v>
      </c>
      <c r="AP1400" s="19">
        <v>0</v>
      </c>
      <c r="AQ1400" s="19">
        <v>0</v>
      </c>
      <c r="AR1400" s="19">
        <v>0</v>
      </c>
      <c r="AS1400" s="19">
        <v>0</v>
      </c>
      <c r="AT1400" s="19">
        <v>0</v>
      </c>
      <c r="AU1400" s="19"/>
      <c r="AV1400" s="19"/>
      <c r="AW1400" s="19"/>
      <c r="AX1400" s="19"/>
      <c r="AY1400" s="19"/>
      <c r="AZ1400" s="19"/>
      <c r="BA1400" s="19"/>
      <c r="BB1400" s="19"/>
      <c r="BC1400" s="19"/>
      <c r="BD1400" s="19"/>
      <c r="BE1400" s="19"/>
      <c r="BF1400" s="19"/>
      <c r="BG1400" s="19"/>
      <c r="BH1400" s="19"/>
      <c r="BI1400" s="19"/>
      <c r="BJ1400" s="19"/>
      <c r="BK1400" s="19"/>
      <c r="BL1400" s="19"/>
      <c r="BM1400" s="19"/>
      <c r="BN1400" s="19"/>
      <c r="BO1400" s="19"/>
      <c r="BP1400" s="19"/>
      <c r="BQ1400" s="19"/>
      <c r="BR1400" s="19"/>
      <c r="BS1400" s="19"/>
      <c r="BT1400" s="19"/>
      <c r="BU1400" s="19"/>
    </row>
    <row r="1401" spans="1:73" ht="12.75" customHeight="1" x14ac:dyDescent="0.35">
      <c r="A1401" s="18" t="s">
        <v>150</v>
      </c>
      <c r="B1401" s="18" t="s">
        <v>3530</v>
      </c>
      <c r="C1401" s="143" t="str">
        <f>IF(VLOOKUP(D1401,Table16[[#All],[Player]:[2024 Card Info]],7,FALSE)&lt;&gt;"",VLOOKUP(D1401,Table16[[#All],[Player]:[2024 Card Info]],7,FALSE),"")</f>
        <v>0-0 4-3-3</v>
      </c>
      <c r="D1401" s="22" t="s">
        <v>2583</v>
      </c>
      <c r="E1401" s="23">
        <v>36133</v>
      </c>
      <c r="F1401" s="24" t="s">
        <v>295</v>
      </c>
      <c r="G1401" s="22" t="s">
        <v>137</v>
      </c>
      <c r="H1401" s="26" t="s">
        <v>153</v>
      </c>
      <c r="I1401" s="26" t="s">
        <v>161</v>
      </c>
      <c r="J1401" s="18" t="s">
        <v>156</v>
      </c>
      <c r="K1401" s="18" t="s">
        <v>151</v>
      </c>
      <c r="L1401" s="18" t="s">
        <v>161</v>
      </c>
      <c r="M1401" s="25"/>
      <c r="N1401" s="25"/>
      <c r="O1401" s="25"/>
      <c r="P1401" s="25"/>
      <c r="Q1401" s="25"/>
      <c r="R1401" s="25"/>
      <c r="S1401" s="25"/>
      <c r="T1401" s="25"/>
      <c r="U1401" s="25"/>
      <c r="V1401" s="25"/>
      <c r="W1401" s="25"/>
      <c r="X1401" s="25"/>
      <c r="Y1401" s="25"/>
      <c r="Z1401" s="25"/>
      <c r="AA1401" s="25"/>
      <c r="AB1401" s="25"/>
      <c r="AC1401" s="25"/>
      <c r="AD1401" s="25"/>
      <c r="AE1401" s="25"/>
      <c r="AF1401" s="25"/>
      <c r="AG1401" s="25"/>
      <c r="AH1401" s="25"/>
      <c r="AI1401" s="25"/>
      <c r="AJ1401" s="25"/>
      <c r="AK1401" s="25"/>
      <c r="AL1401" s="25"/>
      <c r="AM1401" s="25"/>
      <c r="AN1401" s="25"/>
      <c r="AO1401" s="25"/>
      <c r="AP1401" s="25"/>
      <c r="AQ1401" s="25"/>
      <c r="AR1401" s="25"/>
      <c r="AS1401" s="25"/>
      <c r="AT1401" s="25"/>
      <c r="AU1401" s="25"/>
      <c r="AV1401" s="25"/>
      <c r="AW1401" s="25"/>
      <c r="AX1401" s="25"/>
      <c r="AY1401" s="25"/>
      <c r="AZ1401" s="25"/>
      <c r="BA1401" s="25"/>
      <c r="BB1401" s="25"/>
      <c r="BC1401" s="25"/>
      <c r="BD1401" s="25"/>
      <c r="BE1401" s="25"/>
      <c r="BF1401" s="25"/>
      <c r="BG1401" s="25"/>
      <c r="BH1401" s="25"/>
      <c r="BI1401" s="25"/>
      <c r="BJ1401" s="25"/>
      <c r="BK1401" s="25"/>
      <c r="BL1401" s="25"/>
      <c r="BM1401" s="25"/>
      <c r="BN1401" s="25"/>
      <c r="BO1401" s="25"/>
      <c r="BP1401" s="25"/>
      <c r="BQ1401" s="25"/>
      <c r="BR1401" s="25"/>
      <c r="BS1401" s="25"/>
      <c r="BT1401" s="25"/>
      <c r="BU1401" s="25"/>
    </row>
    <row r="1402" spans="1:73" x14ac:dyDescent="0.35">
      <c r="A1402" s="19" t="s">
        <v>1113</v>
      </c>
      <c r="B1402" s="26" t="s">
        <v>339</v>
      </c>
      <c r="C1402" s="144" t="str">
        <f>IF(VLOOKUP(D1402,Table16[[#All],[Player]:[2024 Card Info]],7,FALSE)&lt;&gt;"",VLOOKUP(D1402,Table16[[#All],[Player]:[2024 Card Info]],7,FALSE),"")</f>
        <v>4-0  3-3-2</v>
      </c>
      <c r="D1402" s="19" t="s">
        <v>2585</v>
      </c>
      <c r="E1402" s="27">
        <v>36692</v>
      </c>
      <c r="F1402" s="28" t="s">
        <v>88</v>
      </c>
      <c r="G1402" s="28" t="s">
        <v>134</v>
      </c>
      <c r="H1402" s="26" t="s">
        <v>156</v>
      </c>
      <c r="I1402" s="26" t="s">
        <v>848</v>
      </c>
    </row>
    <row r="1403" spans="1:73" s="25" customFormat="1" ht="12.75" customHeight="1" x14ac:dyDescent="0.35">
      <c r="A1403" s="18" t="s">
        <v>169</v>
      </c>
      <c r="B1403" s="18"/>
      <c r="C1403" s="143"/>
      <c r="D1403" s="26" t="s">
        <v>2584</v>
      </c>
      <c r="E1403" s="27">
        <v>36723</v>
      </c>
      <c r="F1403" s="26" t="s">
        <v>566</v>
      </c>
      <c r="G1403" s="26" t="s">
        <v>457</v>
      </c>
      <c r="H1403" t="s">
        <v>156</v>
      </c>
      <c r="I1403" t="s">
        <v>161</v>
      </c>
      <c r="J1403" s="18" t="s">
        <v>169</v>
      </c>
      <c r="K1403" s="18"/>
      <c r="L1403" s="18"/>
      <c r="M1403" s="26" t="s">
        <v>161</v>
      </c>
      <c r="N1403" s="27"/>
      <c r="O1403" s="27"/>
      <c r="P1403" s="27"/>
      <c r="Q1403" s="27"/>
      <c r="R1403" s="29"/>
    </row>
    <row r="1404" spans="1:73" x14ac:dyDescent="0.35">
      <c r="A1404" s="18"/>
      <c r="B1404" s="18"/>
      <c r="C1404" s="143"/>
      <c r="D1404" s="19"/>
      <c r="E1404" s="20"/>
      <c r="F1404" s="19"/>
      <c r="G1404" s="19"/>
      <c r="H1404" t="s">
        <v>156</v>
      </c>
      <c r="I1404" t="s">
        <v>4284</v>
      </c>
      <c r="J1404" s="18"/>
      <c r="K1404" s="18"/>
      <c r="L1404" s="18"/>
      <c r="M1404" s="19"/>
      <c r="N1404" s="19"/>
      <c r="O1404" s="19"/>
      <c r="P1404" s="19"/>
      <c r="Q1404" s="19"/>
      <c r="R1404" s="19"/>
      <c r="S1404" s="19"/>
      <c r="T1404" s="19"/>
      <c r="U1404" s="19"/>
      <c r="V1404" s="19"/>
      <c r="W1404" s="19"/>
      <c r="X1404" s="19"/>
      <c r="Y1404" s="19"/>
      <c r="Z1404" s="19"/>
      <c r="AA1404" s="19"/>
      <c r="AB1404" s="19"/>
      <c r="AC1404" s="19"/>
      <c r="AD1404" s="19"/>
      <c r="AE1404" s="19"/>
      <c r="AF1404" s="19"/>
      <c r="AG1404" s="19"/>
      <c r="AH1404" s="19"/>
      <c r="AI1404" s="19"/>
      <c r="AJ1404" s="19"/>
      <c r="AK1404" s="19"/>
      <c r="AL1404" s="19"/>
      <c r="AM1404" s="19"/>
      <c r="AN1404" s="19"/>
      <c r="AO1404" s="19"/>
      <c r="AP1404" s="19"/>
      <c r="AQ1404" s="19"/>
      <c r="AR1404" s="19"/>
      <c r="AS1404" s="19"/>
      <c r="AT1404" s="19"/>
      <c r="AU1404" s="19"/>
      <c r="AV1404" s="19"/>
      <c r="AW1404" s="19"/>
      <c r="AX1404" s="19"/>
      <c r="AY1404" s="19"/>
      <c r="AZ1404" s="19"/>
      <c r="BA1404" s="19"/>
      <c r="BB1404" s="19"/>
      <c r="BC1404" s="19"/>
      <c r="BD1404" s="19"/>
      <c r="BE1404" s="19"/>
      <c r="BF1404" s="19"/>
      <c r="BG1404" s="19"/>
      <c r="BH1404" s="19"/>
      <c r="BI1404" s="19"/>
      <c r="BJ1404" s="19"/>
      <c r="BK1404" s="19"/>
      <c r="BL1404" s="19"/>
      <c r="BM1404" s="19"/>
      <c r="BN1404" s="19"/>
      <c r="BO1404" s="19"/>
      <c r="BP1404" s="19"/>
      <c r="BQ1404" s="19"/>
      <c r="BR1404" s="19"/>
      <c r="BS1404" s="19"/>
      <c r="BT1404" s="19"/>
      <c r="BU1404" s="19"/>
    </row>
    <row r="1405" spans="1:73" x14ac:dyDescent="0.35">
      <c r="A1405" s="18" t="s">
        <v>177</v>
      </c>
      <c r="B1405" s="18" t="s">
        <v>325</v>
      </c>
      <c r="C1405" s="143" t="str">
        <f>IF(VLOOKUP(D1405,Table16[[#All],[Player]:[2024 Card Info]],7,FALSE)&lt;&gt;"",VLOOKUP(D1405,Table16[[#All],[Player]:[2024 Card Info]],7,FALSE),"")</f>
        <v>6-7</v>
      </c>
      <c r="D1405" s="26" t="s">
        <v>2586</v>
      </c>
      <c r="E1405" s="20">
        <v>36339</v>
      </c>
      <c r="F1405" s="26" t="s">
        <v>241</v>
      </c>
      <c r="G1405" s="26" t="s">
        <v>2159</v>
      </c>
      <c r="H1405" s="26" t="s">
        <v>4284</v>
      </c>
      <c r="I1405" s="26" t="s">
        <v>3432</v>
      </c>
      <c r="J1405" s="18" t="s">
        <v>177</v>
      </c>
      <c r="K1405" s="18" t="s">
        <v>326</v>
      </c>
      <c r="L1405" s="18" t="s">
        <v>207</v>
      </c>
      <c r="M1405" s="19" t="s">
        <v>181</v>
      </c>
      <c r="N1405" s="27"/>
      <c r="O1405" s="27"/>
      <c r="P1405" s="27"/>
      <c r="Q1405" s="29"/>
      <c r="R1405" s="25"/>
      <c r="S1405" s="25"/>
      <c r="T1405" s="25"/>
      <c r="U1405" s="25"/>
      <c r="V1405" s="25"/>
      <c r="W1405" s="25"/>
      <c r="X1405" s="25"/>
      <c r="Y1405" s="25"/>
      <c r="Z1405" s="25"/>
      <c r="AA1405" s="25"/>
      <c r="AB1405" s="25"/>
      <c r="AC1405" s="25"/>
      <c r="AD1405" s="25"/>
      <c r="AE1405" s="25"/>
      <c r="AF1405" s="25"/>
      <c r="AG1405" s="25"/>
      <c r="AH1405" s="25"/>
      <c r="AI1405" s="25"/>
      <c r="AJ1405" s="25"/>
      <c r="AK1405" s="25"/>
      <c r="AL1405" s="25"/>
      <c r="AM1405" s="25"/>
      <c r="AN1405" s="25"/>
      <c r="AO1405" s="25"/>
      <c r="AP1405" s="25"/>
      <c r="AQ1405" s="25"/>
      <c r="AR1405" s="25"/>
      <c r="AS1405" s="25"/>
      <c r="AT1405" s="25"/>
      <c r="AU1405" s="25"/>
      <c r="AV1405" s="25"/>
      <c r="AW1405" s="25"/>
      <c r="AX1405" s="25"/>
      <c r="AY1405" s="25"/>
      <c r="AZ1405" s="25"/>
      <c r="BA1405" s="25"/>
      <c r="BB1405" s="25"/>
      <c r="BC1405" s="25"/>
      <c r="BD1405" s="25"/>
      <c r="BE1405" s="25"/>
      <c r="BF1405" s="25"/>
      <c r="BG1405" s="25"/>
      <c r="BH1405" s="25"/>
      <c r="BI1405" s="25"/>
      <c r="BJ1405" s="25"/>
      <c r="BK1405" s="25"/>
      <c r="BL1405" s="25"/>
      <c r="BM1405" s="25"/>
      <c r="BN1405" s="25"/>
      <c r="BO1405" s="25"/>
      <c r="BP1405" s="25"/>
      <c r="BQ1405" s="25"/>
      <c r="BR1405" s="25"/>
      <c r="BS1405" s="25"/>
      <c r="BT1405" s="25"/>
      <c r="BU1405" s="25"/>
    </row>
    <row r="1406" spans="1:73" x14ac:dyDescent="0.35">
      <c r="A1406" s="18" t="s">
        <v>192</v>
      </c>
      <c r="B1406" s="18" t="s">
        <v>271</v>
      </c>
      <c r="C1406" s="143" t="str">
        <f>IF(VLOOKUP(D1406,Table16[[#All],[Player]:[2024 Card Info]],7,FALSE)&lt;&gt;"",VLOOKUP(D1406,Table16[[#All],[Player]:[2024 Card Info]],7,FALSE),"")</f>
        <v>5-2</v>
      </c>
      <c r="D1406" s="26" t="s">
        <v>2589</v>
      </c>
      <c r="E1406" s="27">
        <v>35857</v>
      </c>
      <c r="F1406" s="26" t="s">
        <v>241</v>
      </c>
      <c r="G1406" s="26" t="s">
        <v>566</v>
      </c>
      <c r="H1406" s="26" t="s">
        <v>184</v>
      </c>
      <c r="I1406" s="26" t="s">
        <v>430</v>
      </c>
      <c r="J1406" s="18" t="s">
        <v>198</v>
      </c>
      <c r="K1406" s="18" t="s">
        <v>421</v>
      </c>
      <c r="L1406" s="18" t="s">
        <v>607</v>
      </c>
      <c r="M1406" s="26" t="s">
        <v>231</v>
      </c>
      <c r="N1406" s="27"/>
      <c r="O1406" s="27"/>
      <c r="P1406" s="27"/>
      <c r="Q1406" s="27"/>
      <c r="R1406" s="29"/>
      <c r="S1406" s="25"/>
      <c r="T1406" s="25"/>
      <c r="U1406" s="25"/>
      <c r="V1406" s="25"/>
      <c r="W1406" s="25"/>
      <c r="X1406" s="25"/>
      <c r="Y1406" s="25"/>
      <c r="Z1406" s="25"/>
      <c r="AA1406" s="25"/>
      <c r="AB1406" s="25"/>
      <c r="AC1406" s="25"/>
      <c r="AD1406" s="25"/>
      <c r="AE1406" s="25"/>
      <c r="AF1406" s="25"/>
      <c r="AG1406" s="25"/>
      <c r="AH1406" s="25"/>
      <c r="AI1406" s="25"/>
      <c r="AJ1406" s="25"/>
      <c r="AK1406" s="25"/>
      <c r="AL1406" s="25"/>
      <c r="AM1406" s="25"/>
      <c r="AN1406" s="25"/>
      <c r="AO1406" s="25"/>
      <c r="AP1406" s="25"/>
      <c r="AQ1406" s="25"/>
      <c r="AR1406" s="25"/>
      <c r="AS1406" s="25"/>
      <c r="AT1406" s="25"/>
      <c r="AU1406" s="25"/>
      <c r="AV1406" s="25"/>
      <c r="AW1406" s="25"/>
      <c r="AX1406" s="25"/>
      <c r="AY1406" s="25"/>
      <c r="AZ1406" s="25"/>
      <c r="BA1406" s="25"/>
      <c r="BB1406" s="25"/>
      <c r="BC1406" s="25"/>
      <c r="BD1406" s="25"/>
      <c r="BE1406" s="25"/>
      <c r="BF1406" s="25"/>
      <c r="BG1406" s="25"/>
      <c r="BH1406" s="25"/>
      <c r="BI1406" s="25"/>
      <c r="BJ1406" s="25"/>
      <c r="BK1406" s="25"/>
      <c r="BL1406" s="25"/>
      <c r="BM1406" s="25"/>
      <c r="BN1406" s="25"/>
      <c r="BO1406" s="25"/>
      <c r="BP1406" s="25"/>
      <c r="BQ1406" s="25"/>
      <c r="BR1406" s="25"/>
      <c r="BS1406" s="25"/>
      <c r="BT1406" s="25"/>
      <c r="BU1406" s="25"/>
    </row>
    <row r="1407" spans="1:73" ht="12.75" customHeight="1" x14ac:dyDescent="0.35">
      <c r="A1407" s="18" t="s">
        <v>198</v>
      </c>
      <c r="B1407" s="18" t="s">
        <v>3520</v>
      </c>
      <c r="C1407" s="143" t="str">
        <f>IF(VLOOKUP(D1407,Table16[[#All],[Player]:[2024 Card Info]],7,FALSE)&lt;&gt;"",VLOOKUP(D1407,Table16[[#All],[Player]:[2024 Card Info]],7,FALSE),"")</f>
        <v>4-5</v>
      </c>
      <c r="D1407" s="26" t="s">
        <v>2587</v>
      </c>
      <c r="E1407" s="27">
        <v>36207</v>
      </c>
      <c r="F1407" s="26" t="s">
        <v>241</v>
      </c>
      <c r="G1407" s="26" t="s">
        <v>241</v>
      </c>
      <c r="H1407" s="26" t="s">
        <v>192</v>
      </c>
      <c r="I1407" s="26" t="s">
        <v>440</v>
      </c>
      <c r="J1407" s="18" t="s">
        <v>459</v>
      </c>
      <c r="K1407" s="18" t="s">
        <v>128</v>
      </c>
      <c r="L1407" s="18" t="s">
        <v>1382</v>
      </c>
      <c r="M1407" s="26" t="s">
        <v>2588</v>
      </c>
      <c r="N1407" s="27"/>
      <c r="O1407" s="27"/>
      <c r="P1407" s="27"/>
      <c r="Q1407" s="27"/>
      <c r="R1407" s="29"/>
      <c r="S1407" s="25"/>
      <c r="T1407" s="25"/>
      <c r="U1407" s="25"/>
      <c r="V1407" s="25"/>
      <c r="W1407" s="25"/>
      <c r="X1407" s="25"/>
      <c r="Y1407" s="25"/>
      <c r="Z1407" s="25"/>
      <c r="AA1407" s="25"/>
      <c r="AB1407" s="25"/>
      <c r="AC1407" s="25"/>
      <c r="AD1407" s="25"/>
      <c r="AE1407" s="25"/>
      <c r="AF1407" s="25"/>
      <c r="AG1407" s="25"/>
      <c r="AH1407" s="25"/>
      <c r="AI1407" s="25"/>
      <c r="AJ1407" s="25"/>
      <c r="AK1407" s="25"/>
      <c r="AL1407" s="25"/>
      <c r="AM1407" s="25"/>
      <c r="AN1407" s="25"/>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c r="BI1407" s="25"/>
      <c r="BJ1407" s="25"/>
      <c r="BK1407" s="25"/>
      <c r="BL1407" s="25"/>
      <c r="BM1407" s="25"/>
      <c r="BN1407" s="25"/>
      <c r="BO1407" s="25"/>
      <c r="BP1407" s="25"/>
      <c r="BQ1407" s="25"/>
      <c r="BR1407" s="25"/>
      <c r="BS1407" s="25"/>
      <c r="BT1407" s="25"/>
      <c r="BU1407" s="25"/>
    </row>
    <row r="1408" spans="1:73" x14ac:dyDescent="0.35">
      <c r="A1408" s="18" t="s">
        <v>205</v>
      </c>
      <c r="B1408" s="18" t="s">
        <v>285</v>
      </c>
      <c r="C1408" s="143" t="str">
        <f>IF(VLOOKUP(D1408,Table16[[#All],[Player]:[2024 Card Info]],7,FALSE)&lt;&gt;"",VLOOKUP(D1408,Table16[[#All],[Player]:[2024 Card Info]],7,FALSE),"")</f>
        <v>4-5</v>
      </c>
      <c r="D1408" s="26" t="s">
        <v>3564</v>
      </c>
      <c r="E1408" s="27">
        <v>36066</v>
      </c>
      <c r="F1408" s="26" t="s">
        <v>457</v>
      </c>
      <c r="G1408" s="26" t="s">
        <v>566</v>
      </c>
      <c r="H1408" s="26" t="s">
        <v>205</v>
      </c>
      <c r="I1408" s="26" t="s">
        <v>4284</v>
      </c>
      <c r="J1408" s="18" t="s">
        <v>434</v>
      </c>
      <c r="K1408" s="18" t="s">
        <v>158</v>
      </c>
      <c r="L1408" s="18" t="s">
        <v>1357</v>
      </c>
      <c r="M1408" s="26" t="s">
        <v>1380</v>
      </c>
      <c r="N1408" s="27"/>
      <c r="O1408" s="27"/>
      <c r="P1408" s="27"/>
      <c r="Q1408" s="27"/>
      <c r="R1408" s="29"/>
      <c r="S1408" s="25"/>
      <c r="T1408" s="25"/>
      <c r="U1408" s="25"/>
      <c r="V1408" s="25"/>
      <c r="W1408" s="25"/>
      <c r="X1408" s="25"/>
      <c r="Y1408" s="25"/>
      <c r="Z1408" s="25"/>
      <c r="AA1408" s="25"/>
      <c r="AB1408" s="25"/>
      <c r="AC1408" s="25"/>
      <c r="AD1408" s="25"/>
      <c r="AE1408" s="25"/>
      <c r="AF1408" s="25"/>
      <c r="AG1408" s="25"/>
      <c r="AH1408" s="25"/>
      <c r="AI1408" s="25"/>
      <c r="AJ1408" s="25"/>
      <c r="AK1408" s="25"/>
      <c r="AL1408" s="25"/>
      <c r="AM1408" s="25"/>
      <c r="AN1408" s="25"/>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c r="BI1408" s="25"/>
      <c r="BJ1408" s="25"/>
      <c r="BK1408" s="25"/>
      <c r="BL1408" s="25"/>
      <c r="BM1408" s="25"/>
      <c r="BN1408" s="25"/>
      <c r="BO1408" s="25"/>
      <c r="BP1408" s="25"/>
      <c r="BQ1408" s="25"/>
      <c r="BR1408" s="25"/>
      <c r="BS1408" s="25"/>
      <c r="BT1408" s="25"/>
      <c r="BU1408" s="25"/>
    </row>
    <row r="1409" spans="1:73" ht="12.75" customHeight="1" x14ac:dyDescent="0.35">
      <c r="A1409" s="18" t="s">
        <v>211</v>
      </c>
      <c r="B1409" s="18" t="s">
        <v>1315</v>
      </c>
      <c r="C1409" s="143" t="str">
        <f>IF(VLOOKUP(D1409,Table16[[#All],[Player]:[2024 Card Info]],7,FALSE)&lt;&gt;"",VLOOKUP(D1409,Table16[[#All],[Player]:[2024 Card Info]],7,FALSE),"")</f>
        <v>4-5</v>
      </c>
      <c r="D1409" s="22" t="s">
        <v>2599</v>
      </c>
      <c r="E1409" s="23">
        <v>36093</v>
      </c>
      <c r="F1409" s="24" t="s">
        <v>171</v>
      </c>
      <c r="G1409" s="22" t="s">
        <v>84</v>
      </c>
      <c r="H1409" s="26" t="s">
        <v>205</v>
      </c>
      <c r="I1409" s="26"/>
      <c r="J1409" s="18" t="s">
        <v>211</v>
      </c>
      <c r="K1409" s="18" t="s">
        <v>259</v>
      </c>
      <c r="L1409" s="18" t="s">
        <v>201</v>
      </c>
      <c r="M1409" s="25"/>
      <c r="N1409" s="25"/>
      <c r="O1409" s="25"/>
      <c r="P1409" s="25"/>
      <c r="Q1409" s="25"/>
      <c r="R1409" s="25"/>
      <c r="S1409" s="25"/>
      <c r="T1409" s="25"/>
      <c r="U1409" s="25"/>
      <c r="V1409" s="25"/>
      <c r="W1409" s="25"/>
      <c r="X1409" s="25"/>
      <c r="Y1409" s="25"/>
      <c r="Z1409" s="25"/>
      <c r="AA1409" s="25"/>
      <c r="AB1409" s="25"/>
      <c r="AC1409" s="25"/>
      <c r="AD1409" s="25"/>
      <c r="AE1409" s="25"/>
      <c r="AF1409" s="25"/>
      <c r="AG1409" s="25"/>
      <c r="AH1409" s="25"/>
      <c r="AI1409" s="25"/>
      <c r="AJ1409" s="25"/>
      <c r="AK1409" s="25"/>
      <c r="AL1409" s="25"/>
      <c r="AM1409" s="25"/>
      <c r="AN1409" s="25"/>
      <c r="AO1409" s="25"/>
      <c r="AP1409" s="25"/>
      <c r="AQ1409" s="25"/>
      <c r="AR1409" s="25"/>
      <c r="AS1409" s="25"/>
      <c r="AT1409" s="25"/>
      <c r="AU1409" s="25"/>
      <c r="AV1409" s="25"/>
      <c r="AW1409" s="25"/>
      <c r="AX1409" s="25"/>
      <c r="AY1409" s="25"/>
      <c r="AZ1409" s="25"/>
      <c r="BA1409" s="25"/>
      <c r="BB1409" s="25"/>
      <c r="BC1409" s="25"/>
      <c r="BD1409" s="25"/>
      <c r="BE1409" s="25"/>
      <c r="BF1409" s="25"/>
      <c r="BG1409" s="25"/>
      <c r="BH1409" s="25"/>
      <c r="BI1409" s="25"/>
      <c r="BJ1409" s="25"/>
      <c r="BK1409" s="25"/>
      <c r="BL1409" s="25"/>
      <c r="BM1409" s="25"/>
      <c r="BN1409" s="25"/>
      <c r="BO1409" s="25"/>
      <c r="BP1409" s="25"/>
      <c r="BQ1409" s="25"/>
      <c r="BR1409" s="25"/>
      <c r="BS1409" s="25"/>
      <c r="BT1409" s="25"/>
      <c r="BU1409" s="25"/>
    </row>
    <row r="1410" spans="1:73" x14ac:dyDescent="0.35">
      <c r="A1410" s="18" t="s">
        <v>220</v>
      </c>
      <c r="B1410" s="18" t="s">
        <v>916</v>
      </c>
      <c r="C1410" s="143" t="str">
        <f>IF(VLOOKUP(D1410,Table16[[#All],[Player]:[2024 Card Info]],7,FALSE)&lt;&gt;"",VLOOKUP(D1410,Table16[[#All],[Player]:[2024 Card Info]],7,FALSE),"")</f>
        <v>4-0</v>
      </c>
      <c r="D1410" s="19" t="s">
        <v>2592</v>
      </c>
      <c r="E1410" s="20">
        <v>33351</v>
      </c>
      <c r="F1410" s="19" t="s">
        <v>1322</v>
      </c>
      <c r="G1410" s="19" t="s">
        <v>2593</v>
      </c>
      <c r="H1410" s="26" t="s">
        <v>211</v>
      </c>
      <c r="I1410" s="26" t="s">
        <v>208</v>
      </c>
      <c r="J1410" s="18" t="s">
        <v>459</v>
      </c>
      <c r="K1410" s="18" t="s">
        <v>460</v>
      </c>
      <c r="L1410" s="18" t="s">
        <v>166</v>
      </c>
      <c r="M1410" s="19" t="s">
        <v>231</v>
      </c>
      <c r="N1410" s="19" t="s">
        <v>2299</v>
      </c>
      <c r="O1410" s="19" t="s">
        <v>460</v>
      </c>
      <c r="P1410" s="19" t="s">
        <v>985</v>
      </c>
      <c r="Q1410" s="19" t="s">
        <v>211</v>
      </c>
      <c r="R1410" s="19" t="s">
        <v>460</v>
      </c>
      <c r="S1410" s="19" t="s">
        <v>186</v>
      </c>
      <c r="T1410" s="19" t="s">
        <v>211</v>
      </c>
      <c r="U1410" s="19" t="s">
        <v>460</v>
      </c>
      <c r="V1410" s="19" t="s">
        <v>254</v>
      </c>
      <c r="W1410" s="19" t="s">
        <v>1260</v>
      </c>
      <c r="X1410" s="19" t="s">
        <v>158</v>
      </c>
      <c r="Y1410" s="19" t="s">
        <v>2594</v>
      </c>
      <c r="Z1410" s="19" t="s">
        <v>459</v>
      </c>
      <c r="AA1410" s="19" t="s">
        <v>158</v>
      </c>
      <c r="AB1410" s="19" t="s">
        <v>1118</v>
      </c>
      <c r="AC1410" s="19" t="s">
        <v>867</v>
      </c>
      <c r="AD1410" s="19" t="s">
        <v>158</v>
      </c>
      <c r="AE1410" s="19" t="s">
        <v>231</v>
      </c>
      <c r="AF1410" s="19" t="s">
        <v>867</v>
      </c>
      <c r="AG1410" s="19" t="s">
        <v>158</v>
      </c>
      <c r="AH1410" s="19" t="s">
        <v>231</v>
      </c>
      <c r="AI1410" s="19" t="s">
        <v>461</v>
      </c>
      <c r="AJ1410" s="19" t="s">
        <v>158</v>
      </c>
      <c r="AK1410" s="19" t="s">
        <v>231</v>
      </c>
      <c r="AL1410" s="19">
        <v>0</v>
      </c>
      <c r="AM1410" s="19">
        <v>0</v>
      </c>
      <c r="AN1410" s="19">
        <v>0</v>
      </c>
      <c r="AO1410" s="19">
        <v>0</v>
      </c>
      <c r="AP1410" s="19">
        <v>0</v>
      </c>
      <c r="AQ1410" s="19">
        <v>0</v>
      </c>
      <c r="AR1410" s="19">
        <v>0</v>
      </c>
      <c r="AS1410" s="19">
        <v>0</v>
      </c>
      <c r="AT1410" s="19">
        <v>0</v>
      </c>
      <c r="AU1410" s="19"/>
      <c r="AV1410" s="19"/>
      <c r="AW1410" s="19"/>
      <c r="AX1410" s="19"/>
      <c r="AY1410" s="19"/>
      <c r="AZ1410" s="19"/>
      <c r="BA1410" s="19"/>
      <c r="BB1410" s="19"/>
      <c r="BC1410" s="19"/>
      <c r="BD1410" s="19"/>
      <c r="BE1410" s="19"/>
      <c r="BF1410" s="19"/>
      <c r="BG1410" s="19"/>
      <c r="BH1410" s="19"/>
      <c r="BI1410" s="19"/>
      <c r="BJ1410" s="19"/>
      <c r="BK1410" s="19"/>
      <c r="BL1410" s="19"/>
      <c r="BM1410" s="19"/>
      <c r="BN1410" s="19"/>
      <c r="BO1410" s="19"/>
      <c r="BP1410" s="19"/>
      <c r="BQ1410" s="19"/>
      <c r="BR1410" s="19"/>
      <c r="BS1410" s="19"/>
      <c r="BT1410" s="19"/>
      <c r="BU1410" s="19"/>
    </row>
    <row r="1411" spans="1:73" s="25" customFormat="1" x14ac:dyDescent="0.35">
      <c r="A1411" s="18" t="s">
        <v>205</v>
      </c>
      <c r="B1411" s="18" t="s">
        <v>3527</v>
      </c>
      <c r="C1411" s="143" t="str">
        <f>IF(VLOOKUP(D1411,Table16[[#All],[Player]:[2024 Card Info]],7,FALSE)&lt;&gt;"",VLOOKUP(D1411,Table16[[#All],[Player]:[2024 Card Info]],7,FALSE),"")</f>
        <v>0-2</v>
      </c>
      <c r="D1411" s="19" t="s">
        <v>2600</v>
      </c>
      <c r="E1411" s="20">
        <v>34487</v>
      </c>
      <c r="F1411" s="19" t="s">
        <v>2601</v>
      </c>
      <c r="G1411" s="19" t="s">
        <v>1227</v>
      </c>
      <c r="H1411" s="26" t="s">
        <v>205</v>
      </c>
      <c r="I1411" s="26"/>
      <c r="J1411" s="18" t="s">
        <v>459</v>
      </c>
      <c r="K1411" s="18" t="s">
        <v>94</v>
      </c>
      <c r="L1411" s="18" t="s">
        <v>166</v>
      </c>
      <c r="M1411" s="19" t="s">
        <v>231</v>
      </c>
      <c r="N1411" s="19" t="s">
        <v>198</v>
      </c>
      <c r="O1411" s="19" t="s">
        <v>271</v>
      </c>
      <c r="P1411" s="19" t="s">
        <v>194</v>
      </c>
      <c r="Q1411" s="19" t="s">
        <v>211</v>
      </c>
      <c r="R1411" s="19" t="s">
        <v>259</v>
      </c>
      <c r="S1411" s="19" t="s">
        <v>208</v>
      </c>
      <c r="T1411" s="19" t="s">
        <v>974</v>
      </c>
      <c r="U1411" s="19" t="s">
        <v>259</v>
      </c>
      <c r="V1411" s="19" t="s">
        <v>186</v>
      </c>
      <c r="W1411" s="19" t="s">
        <v>211</v>
      </c>
      <c r="X1411" s="19" t="s">
        <v>259</v>
      </c>
      <c r="Y1411" s="19" t="s">
        <v>227</v>
      </c>
      <c r="Z1411" s="19" t="s">
        <v>198</v>
      </c>
      <c r="AA1411" s="19" t="s">
        <v>259</v>
      </c>
      <c r="AB1411" s="19" t="s">
        <v>264</v>
      </c>
      <c r="AC1411" s="19">
        <v>0</v>
      </c>
      <c r="AD1411" s="19">
        <v>0</v>
      </c>
      <c r="AE1411" s="19">
        <v>0</v>
      </c>
      <c r="AF1411" s="19">
        <v>0</v>
      </c>
      <c r="AG1411" s="19">
        <v>0</v>
      </c>
      <c r="AH1411" s="19">
        <v>0</v>
      </c>
      <c r="AI1411" s="19">
        <v>0</v>
      </c>
      <c r="AJ1411" s="19">
        <v>0</v>
      </c>
      <c r="AK1411" s="19">
        <v>0</v>
      </c>
      <c r="AL1411" s="19">
        <v>0</v>
      </c>
      <c r="AM1411" s="19">
        <v>0</v>
      </c>
      <c r="AN1411" s="19">
        <v>0</v>
      </c>
      <c r="AO1411" s="19">
        <v>0</v>
      </c>
      <c r="AP1411" s="19">
        <v>0</v>
      </c>
      <c r="AQ1411" s="19">
        <v>0</v>
      </c>
      <c r="AR1411" s="19">
        <v>0</v>
      </c>
      <c r="AS1411" s="19">
        <v>0</v>
      </c>
      <c r="AT1411" s="19">
        <v>0</v>
      </c>
      <c r="AU1411" s="19"/>
      <c r="AV1411" s="19"/>
      <c r="AW1411" s="19"/>
      <c r="AX1411" s="19"/>
      <c r="AY1411" s="19"/>
      <c r="AZ1411" s="19"/>
      <c r="BA1411" s="19"/>
      <c r="BB1411" s="19"/>
      <c r="BC1411" s="19"/>
      <c r="BD1411" s="19"/>
      <c r="BE1411" s="19"/>
      <c r="BF1411" s="19"/>
      <c r="BG1411" s="19"/>
      <c r="BH1411" s="19"/>
      <c r="BI1411" s="19"/>
      <c r="BJ1411" s="19"/>
      <c r="BK1411" s="19"/>
      <c r="BL1411" s="19"/>
      <c r="BM1411" s="19"/>
      <c r="BN1411" s="19"/>
      <c r="BO1411" s="19"/>
      <c r="BP1411" s="19"/>
      <c r="BQ1411" s="19"/>
      <c r="BR1411" s="19"/>
      <c r="BS1411" s="19"/>
      <c r="BT1411" s="19"/>
      <c r="BU1411" s="19"/>
    </row>
    <row r="1412" spans="1:73" x14ac:dyDescent="0.35">
      <c r="A1412" t="s">
        <v>2299</v>
      </c>
      <c r="B1412" t="s">
        <v>271</v>
      </c>
      <c r="C1412" s="143" t="str">
        <f>IF(VLOOKUP(D1412,Table16[[#All],[Player]:[2024 Card Info]],7,FALSE)&lt;&gt;"",VLOOKUP(D1412,Table16[[#All],[Player]:[2024 Card Info]],7,FALSE),"")</f>
        <v>0-0/0-0</v>
      </c>
      <c r="D1412" t="s">
        <v>3760</v>
      </c>
      <c r="E1412" s="40">
        <v>37288</v>
      </c>
      <c r="F1412" t="s">
        <v>3959</v>
      </c>
      <c r="G1412" s="102" t="s">
        <v>5146</v>
      </c>
      <c r="H1412" t="str">
        <f>IF(ISBLANK(VLOOKUP(TRIM(D1412),ALL_SOMIFA!$A$1:$V$2737,8,FALSE)),"",IF(ISERROR(VLOOKUP(TRIM(D1412),ALL_SOMIFA!$A$1:$V$2737,8,FALSE))," ",VLOOKUP(TRIM(D1412),ALL_SOMIFA!$A$1:$V$2737,8,FALSE)))</f>
        <v/>
      </c>
      <c r="I1412" t="str">
        <f>IF(ISBLANK(VLOOKUP(TRIM(D1412),ALL_SOMIFA!$A$1:$V$2737,9,FALSE)),"",IF(ISERROR(VLOOKUP(TRIM(D1412),ALL_SOMIFA!$A$1:$V$2737,9,FALSE))," ",VLOOKUP(TRIM(D1412),ALL_SOMIFA!$A$1:$V$2737,9,FALSE)))</f>
        <v/>
      </c>
      <c r="J1412" t="str">
        <f>IF(ISBLANK(VLOOKUP(TRIM(D1412),ALL_SOMIFA!$A$1:$V$2737,10,FALSE)),"",IF(ISERROR(VLOOKUP(TRIM(D1412),ALL_SOMIFA!$A$1:$V$2737,10,FALSE))," ",VLOOKUP(TRIM(D1412),ALL_SOMIFA!$A$1:$V$2737,10,FALSE)))</f>
        <v/>
      </c>
      <c r="K1412" t="str">
        <f>IF(ISBLANK(VLOOKUP(TRIM(D1412),ALL_SOMIFA!$A$1:$V$2737,11,FALSE)),"",IF(ISERROR(VLOOKUP(TRIM(D1412),ALL_SOMIFA!$A$1:$V$2737,11,FALSE))," ",VLOOKUP(TRIM(D1412),ALL_SOMIFA!$A$1:$V$2737,11,FALSE)))</f>
        <v/>
      </c>
      <c r="L1412" t="str">
        <f>IF(ISBLANK(VLOOKUP(TRIM(D1412),ALL_SOMIFA!$A$1:$V$2737,12,FALSE)),"",IF(ISERROR(VLOOKUP(TRIM(D1412),ALL_SOMIFA!$A$1:$V$2737,12,FALSE))," ",VLOOKUP(TRIM(D1412),ALL_SOMIFA!$A$1:$V$2737,12,FALSE)))</f>
        <v/>
      </c>
      <c r="M1412" t="str">
        <f>IF(ISBLANK(VLOOKUP(TRIM(D1412),ALL_SOMIFA!$A$1:$V$2737,13,FALSE)),"",IF(ISERROR(VLOOKUP(TRIM(D1412),ALL_SOMIFA!$A$1:$V$2737,13,FALSE))," ",VLOOKUP(TRIM(D1412),ALL_SOMIFA!$A$1:$V$2737,13,FALSE)))</f>
        <v/>
      </c>
      <c r="N1412" t="str">
        <f>IF(ISBLANK(VLOOKUP(TRIM(D1412),ALL_SOMIFA!$A$1:$V$2737,14,FALSE)),"",IF(ISERROR(VLOOKUP(TRIM(D1412),ALL_SOMIFA!$A$1:$V$2737,14,FALSE))," ",VLOOKUP(TRIM(D1412),ALL_SOMIFA!$A$1:$V$2737,14,FALSE)))</f>
        <v/>
      </c>
      <c r="O1412" t="str">
        <f>IF(ISBLANK(VLOOKUP(TRIM(D1412),ALL_SOMIFA!$A$1:$V$2737,15,FALSE)),"",IF(ISERROR(VLOOKUP(TRIM(D1412),ALL_SOMIFA!$A$1:$V$2737,15,FALSE))," ",VLOOKUP(TRIM(D1412),ALL_SOMIFA!$A$1:$V$2737,15,FALSE)))</f>
        <v/>
      </c>
      <c r="P1412" t="str">
        <f>IF(ISBLANK(VLOOKUP(TRIM(D1412),ALL_SOMIFA!$A$1:$V$2737,16,FALSE)),"",IF(ISERROR(VLOOKUP(TRIM(D1412),ALL_SOMIFA!$A$1:$V$2737,16,FALSE))," ",VLOOKUP(TRIM(D1412),ALL_SOMIFA!$A$1:$V$2737,16,FALSE)))</f>
        <v/>
      </c>
      <c r="Q1412" t="str">
        <f>IF(ISBLANK(VLOOKUP(TRIM(D1412),ALL_SOMIFA!$A$1:$V$2737,17,FALSE)),"",IF(ISERROR(VLOOKUP(TRIM(D1412),ALL_SOMIFA!$A$1:$V$2737,17,FALSE))," ",VLOOKUP(TRIM(D1412),ALL_SOMIFA!$A$1:$V$2737,17,FALSE)))</f>
        <v/>
      </c>
      <c r="R1412" t="str">
        <f>IF(ISBLANK(VLOOKUP(TRIM(D1412),ALL_SOMIFA!$A$1:$V$2737,18,FALSE)),"",IF(ISERROR(VLOOKUP(TRIM(D1412),ALL_SOMIFA!$A$1:$V$2737,18,FALSE))," ",VLOOKUP(TRIM(D1412),ALL_SOMIFA!$A$1:$V$2737,18,FALSE)))</f>
        <v/>
      </c>
      <c r="S1412" t="str">
        <f>IF(ISBLANK(VLOOKUP(TRIM(D1412),ALL_SOMIFA!$A$1:$V$2737,19,FALSE)),"",IF(ISERROR(VLOOKUP(TRIM(D1412),ALL_SOMIFA!$A$1:$V$2737,19,FALSE))," ",VLOOKUP(TRIM(D1412),ALL_SOMIFA!$A$1:$V$2737,19,FALSE)))</f>
        <v/>
      </c>
      <c r="T1412" t="str">
        <f>IF(ISBLANK(VLOOKUP(TRIM(D1412),ALL_SOMIFA!$A$1:$V$2737,20,FALSE)),"",IF(ISERROR(VLOOKUP(TRIM(D1412),ALL_SOMIFA!$A$1:$V$2737,20,FALSE))," ",VLOOKUP(TRIM(D1412),ALL_SOMIFA!$A$1:$V$2737,20,FALSE)))</f>
        <v/>
      </c>
      <c r="U1412" t="str">
        <f>IF(ISBLANK(VLOOKUP(TRIM(D1412),ALL_SOMIFA!$A$1:$V$2737,21,FALSE)),"",IF(ISERROR(VLOOKUP(TRIM(D1412),ALL_SOMIFA!$A$1:$V$2737,21,FALSE))," ",VLOOKUP(TRIM(D1412),ALL_SOMIFA!$A$1:$V$2737,21,FALSE)))</f>
        <v/>
      </c>
      <c r="V1412" t="str">
        <f>IF(ISBLANK(VLOOKUP(TRIM(D1412),ALL_SOMIFA!$A$1:$V$2737,22,FALSE)),"",IF(ISERROR(VLOOKUP(TRIM(D1412),ALL_SOMIFA!$A$1:$V$2737,22,FALSE))," ",VLOOKUP(TRIM(D1412),ALL_SOMIFA!$A$1:$V$2737,22,FALSE)))</f>
        <v/>
      </c>
    </row>
    <row r="1413" spans="1:73" x14ac:dyDescent="0.35">
      <c r="A1413" t="s">
        <v>177</v>
      </c>
      <c r="B1413" t="s">
        <v>403</v>
      </c>
      <c r="C1413" s="143" t="str">
        <f>IF(VLOOKUP(D1413,Table16[[#All],[Player]:[2024 Card Info]],7,FALSE)&lt;&gt;"",VLOOKUP(D1413,Table16[[#All],[Player]:[2024 Card Info]],7,FALSE),"")</f>
        <v>0-3</v>
      </c>
      <c r="D1413" t="s">
        <v>3262</v>
      </c>
      <c r="E1413" s="40">
        <v>35941</v>
      </c>
      <c r="F1413" t="s">
        <v>391</v>
      </c>
      <c r="G1413" s="19" t="s">
        <v>5377</v>
      </c>
      <c r="H1413" t="str">
        <f>IF(ISBLANK(VLOOKUP(TRIM(D1413),ALL_SOMIFA!$A$1:$V$2737,8,FALSE)),"",IF(ISERROR(VLOOKUP(TRIM(D1413),ALL_SOMIFA!$A$1:$V$2737,8,FALSE))," ",VLOOKUP(TRIM(D1413),ALL_SOMIFA!$A$1:$V$2737,8,FALSE)))</f>
        <v>G</v>
      </c>
      <c r="I1413" t="str">
        <f>IF(ISBLANK(VLOOKUP(TRIM(D1413),ALL_SOMIFA!$A$1:$V$2737,9,FALSE)),"",IF(ISERROR(VLOOKUP(TRIM(D1413),ALL_SOMIFA!$A$1:$V$2737,9,FALSE))," ",VLOOKUP(TRIM(D1413),ALL_SOMIFA!$A$1:$V$2737,9,FALSE)))</f>
        <v>SEA</v>
      </c>
      <c r="J1413" t="str">
        <f>IF(ISBLANK(VLOOKUP(TRIM(D1413),ALL_SOMIFA!$A$1:$V$2737,10,FALSE)),"",IF(ISERROR(VLOOKUP(TRIM(D1413),ALL_SOMIFA!$A$1:$V$2737,10,FALSE))," ",VLOOKUP(TRIM(D1413),ALL_SOMIFA!$A$1:$V$2737,10,FALSE)))</f>
        <v>0-0</v>
      </c>
      <c r="K1413" t="str">
        <f>IF(ISBLANK(VLOOKUP(TRIM(D1413),ALL_SOMIFA!$A$1:$V$2737,11,FALSE)),"",IF(ISERROR(VLOOKUP(TRIM(D1413),ALL_SOMIFA!$A$1:$V$2737,11,FALSE))," ",VLOOKUP(TRIM(D1413),ALL_SOMIFA!$A$1:$V$2737,11,FALSE)))</f>
        <v/>
      </c>
      <c r="L1413" t="str">
        <f>IF(ISBLANK(VLOOKUP(TRIM(D1413),ALL_SOMIFA!$A$1:$V$2737,12,FALSE)),"",IF(ISERROR(VLOOKUP(TRIM(D1413),ALL_SOMIFA!$A$1:$V$2737,12,FALSE))," ",VLOOKUP(TRIM(D1413),ALL_SOMIFA!$A$1:$V$2737,12,FALSE)))</f>
        <v/>
      </c>
      <c r="M1413" t="str">
        <f>IF(ISBLANK(VLOOKUP(TRIM(D1413),ALL_SOMIFA!$A$1:$V$2737,13,FALSE)),"",IF(ISERROR(VLOOKUP(TRIM(D1413),ALL_SOMIFA!$A$1:$V$2737,13,FALSE))," ",VLOOKUP(TRIM(D1413),ALL_SOMIFA!$A$1:$V$2737,13,FALSE)))</f>
        <v/>
      </c>
      <c r="N1413" t="str">
        <f>IF(ISBLANK(VLOOKUP(TRIM(D1413),ALL_SOMIFA!$A$1:$V$2737,14,FALSE)),"",IF(ISERROR(VLOOKUP(TRIM(D1413),ALL_SOMIFA!$A$1:$V$2737,14,FALSE))," ",VLOOKUP(TRIM(D1413),ALL_SOMIFA!$A$1:$V$2737,14,FALSE)))</f>
        <v/>
      </c>
      <c r="O1413" t="str">
        <f>IF(ISBLANK(VLOOKUP(TRIM(D1413),ALL_SOMIFA!$A$1:$V$2737,15,FALSE)),"",IF(ISERROR(VLOOKUP(TRIM(D1413),ALL_SOMIFA!$A$1:$V$2737,15,FALSE))," ",VLOOKUP(TRIM(D1413),ALL_SOMIFA!$A$1:$V$2737,15,FALSE)))</f>
        <v/>
      </c>
      <c r="P1413" t="str">
        <f>IF(ISBLANK(VLOOKUP(TRIM(D1413),ALL_SOMIFA!$A$1:$V$2737,16,FALSE)),"",IF(ISERROR(VLOOKUP(TRIM(D1413),ALL_SOMIFA!$A$1:$V$2737,16,FALSE))," ",VLOOKUP(TRIM(D1413),ALL_SOMIFA!$A$1:$V$2737,16,FALSE)))</f>
        <v/>
      </c>
      <c r="Q1413" t="str">
        <f>IF(ISBLANK(VLOOKUP(TRIM(D1413),ALL_SOMIFA!$A$1:$V$2737,17,FALSE)),"",IF(ISERROR(VLOOKUP(TRIM(D1413),ALL_SOMIFA!$A$1:$V$2737,17,FALSE))," ",VLOOKUP(TRIM(D1413),ALL_SOMIFA!$A$1:$V$2737,17,FALSE)))</f>
        <v/>
      </c>
      <c r="R1413" t="str">
        <f>IF(ISBLANK(VLOOKUP(TRIM(D1413),ALL_SOMIFA!$A$1:$V$2737,18,FALSE)),"",IF(ISERROR(VLOOKUP(TRIM(D1413),ALL_SOMIFA!$A$1:$V$2737,18,FALSE))," ",VLOOKUP(TRIM(D1413),ALL_SOMIFA!$A$1:$V$2737,18,FALSE)))</f>
        <v/>
      </c>
      <c r="S1413" t="str">
        <f>IF(ISBLANK(VLOOKUP(TRIM(D1413),ALL_SOMIFA!$A$1:$V$2737,19,FALSE)),"",IF(ISERROR(VLOOKUP(TRIM(D1413),ALL_SOMIFA!$A$1:$V$2737,19,FALSE))," ",VLOOKUP(TRIM(D1413),ALL_SOMIFA!$A$1:$V$2737,19,FALSE)))</f>
        <v/>
      </c>
      <c r="T1413" t="str">
        <f>IF(ISBLANK(VLOOKUP(TRIM(D1413),ALL_SOMIFA!$A$1:$V$2737,20,FALSE)),"",IF(ISERROR(VLOOKUP(TRIM(D1413),ALL_SOMIFA!$A$1:$V$2737,20,FALSE))," ",VLOOKUP(TRIM(D1413),ALL_SOMIFA!$A$1:$V$2737,20,FALSE)))</f>
        <v/>
      </c>
      <c r="U1413" t="str">
        <f>IF(ISBLANK(VLOOKUP(TRIM(D1413),ALL_SOMIFA!$A$1:$V$2737,21,FALSE)),"",IF(ISERROR(VLOOKUP(TRIM(D1413),ALL_SOMIFA!$A$1:$V$2737,21,FALSE))," ",VLOOKUP(TRIM(D1413),ALL_SOMIFA!$A$1:$V$2737,21,FALSE)))</f>
        <v/>
      </c>
      <c r="V1413" t="str">
        <f>IF(ISBLANK(VLOOKUP(TRIM(D1413),ALL_SOMIFA!$A$1:$V$2737,22,FALSE)),"",IF(ISERROR(VLOOKUP(TRIM(D1413),ALL_SOMIFA!$A$1:$V$2737,22,FALSE))," ",VLOOKUP(TRIM(D1413),ALL_SOMIFA!$A$1:$V$2737,22,FALSE)))</f>
        <v/>
      </c>
    </row>
    <row r="1414" spans="1:73" s="25" customFormat="1" x14ac:dyDescent="0.35">
      <c r="A1414" s="18"/>
      <c r="B1414" s="18"/>
      <c r="C1414" s="143"/>
      <c r="D1414" s="22" t="s">
        <v>2597</v>
      </c>
      <c r="E1414" s="23">
        <v>36118</v>
      </c>
      <c r="F1414" s="24" t="s">
        <v>137</v>
      </c>
      <c r="G1414" s="22" t="s">
        <v>287</v>
      </c>
      <c r="H1414" t="s">
        <v>177</v>
      </c>
      <c r="I1414" t="s">
        <v>231</v>
      </c>
      <c r="J1414" s="18" t="s">
        <v>461</v>
      </c>
      <c r="K1414" s="18" t="s">
        <v>128</v>
      </c>
      <c r="L1414" s="18" t="s">
        <v>231</v>
      </c>
    </row>
    <row r="1415" spans="1:73" x14ac:dyDescent="0.35">
      <c r="A1415" s="31"/>
      <c r="B1415" s="32"/>
      <c r="C1415" s="144"/>
      <c r="D1415" s="19" t="s">
        <v>2598</v>
      </c>
      <c r="E1415" s="27">
        <v>35950</v>
      </c>
      <c r="F1415" s="28" t="s">
        <v>295</v>
      </c>
      <c r="G1415" s="28" t="s">
        <v>141</v>
      </c>
      <c r="H1415" t="s">
        <v>169</v>
      </c>
      <c r="I1415" t="s">
        <v>231</v>
      </c>
      <c r="J1415" s="33"/>
      <c r="K1415" s="33"/>
      <c r="L1415" s="33"/>
    </row>
    <row r="1416" spans="1:73" x14ac:dyDescent="0.35">
      <c r="A1416" s="18"/>
      <c r="B1416" s="18"/>
      <c r="C1416" s="143"/>
      <c r="D1416" s="19"/>
      <c r="E1416" s="20"/>
      <c r="F1416" s="19"/>
      <c r="G1416" s="19"/>
      <c r="H1416"/>
      <c r="I1416" t="s">
        <v>4284</v>
      </c>
      <c r="J1416" s="18"/>
      <c r="K1416" s="18"/>
      <c r="L1416" s="18"/>
      <c r="M1416" s="19"/>
      <c r="N1416" s="19"/>
      <c r="O1416" s="19"/>
      <c r="P1416" s="19"/>
      <c r="Q1416" s="19"/>
      <c r="R1416" s="19"/>
      <c r="S1416" s="19"/>
      <c r="T1416" s="19"/>
      <c r="U1416" s="19"/>
      <c r="V1416" s="19"/>
      <c r="W1416" s="19"/>
      <c r="X1416" s="19"/>
      <c r="Y1416" s="19"/>
      <c r="Z1416" s="19"/>
      <c r="AA1416" s="19"/>
      <c r="AB1416" s="19"/>
      <c r="AC1416" s="19"/>
      <c r="AD1416" s="19"/>
      <c r="AE1416" s="19"/>
      <c r="AF1416" s="19"/>
      <c r="AG1416" s="19"/>
      <c r="AH1416" s="19"/>
      <c r="AI1416" s="19"/>
      <c r="AJ1416" s="19"/>
      <c r="AK1416" s="19"/>
      <c r="AL1416" s="19"/>
      <c r="AM1416" s="19"/>
      <c r="AN1416" s="19"/>
      <c r="AO1416" s="19"/>
      <c r="AP1416" s="19"/>
      <c r="AQ1416" s="19"/>
      <c r="AR1416" s="19"/>
      <c r="AS1416" s="19"/>
      <c r="AT1416" s="19"/>
      <c r="AU1416" s="19"/>
      <c r="AV1416" s="19"/>
      <c r="AW1416" s="19"/>
      <c r="AX1416" s="19"/>
      <c r="AY1416" s="19"/>
      <c r="AZ1416" s="19"/>
      <c r="BA1416" s="19"/>
      <c r="BB1416" s="19"/>
      <c r="BC1416" s="19"/>
      <c r="BD1416" s="19"/>
      <c r="BE1416" s="19"/>
      <c r="BF1416" s="19"/>
      <c r="BG1416" s="19"/>
      <c r="BH1416" s="19"/>
      <c r="BI1416" s="19"/>
      <c r="BJ1416" s="19"/>
      <c r="BK1416" s="19"/>
      <c r="BL1416" s="19"/>
      <c r="BM1416" s="19"/>
      <c r="BN1416" s="19"/>
      <c r="BO1416" s="19"/>
      <c r="BP1416" s="19"/>
      <c r="BQ1416" s="19"/>
      <c r="BR1416" s="19"/>
      <c r="BS1416" s="19"/>
      <c r="BT1416" s="19"/>
      <c r="BU1416" s="19"/>
    </row>
    <row r="1417" spans="1:73" ht="12.75" customHeight="1" x14ac:dyDescent="0.35">
      <c r="A1417" s="18" t="s">
        <v>242</v>
      </c>
      <c r="B1417" s="18" t="s">
        <v>452</v>
      </c>
      <c r="C1417" s="143" t="str">
        <f>IF(VLOOKUP(D1417,Table16[[#All],[Player]:[2024 Card Info]],7,FALSE)&lt;&gt;"",VLOOKUP(D1417,Table16[[#All],[Player]:[2024 Card Info]],7,FALSE),"")</f>
        <v>5-3</v>
      </c>
      <c r="D1417" s="19" t="s">
        <v>2615</v>
      </c>
      <c r="E1417" s="20">
        <v>34779</v>
      </c>
      <c r="F1417" s="19" t="s">
        <v>188</v>
      </c>
      <c r="G1417" s="19" t="s">
        <v>498</v>
      </c>
      <c r="H1417" s="26" t="s">
        <v>253</v>
      </c>
      <c r="I1417" s="26" t="s">
        <v>477</v>
      </c>
      <c r="J1417" s="18" t="s">
        <v>2111</v>
      </c>
      <c r="K1417" s="18" t="s">
        <v>224</v>
      </c>
      <c r="L1417" s="18" t="s">
        <v>228</v>
      </c>
      <c r="M1417" s="19"/>
      <c r="N1417" s="19" t="s">
        <v>243</v>
      </c>
      <c r="O1417" s="19" t="s">
        <v>229</v>
      </c>
      <c r="P1417" s="19" t="s">
        <v>1121</v>
      </c>
      <c r="Q1417" s="19" t="s">
        <v>243</v>
      </c>
      <c r="R1417" s="19" t="s">
        <v>229</v>
      </c>
      <c r="S1417" s="19" t="s">
        <v>185</v>
      </c>
      <c r="T1417" s="19"/>
      <c r="U1417" s="19"/>
      <c r="V1417" s="19"/>
      <c r="W1417" s="19"/>
      <c r="X1417" s="19"/>
      <c r="Y1417" s="19"/>
      <c r="Z1417" s="19"/>
      <c r="AA1417" s="19"/>
      <c r="AB1417" s="19"/>
      <c r="AC1417" s="19"/>
      <c r="AD1417" s="19"/>
      <c r="AE1417" s="19"/>
      <c r="AF1417" s="19"/>
      <c r="AG1417" s="19"/>
      <c r="AH1417" s="19"/>
      <c r="AI1417" s="19"/>
      <c r="AJ1417" s="19"/>
      <c r="AK1417" s="19"/>
      <c r="AL1417" s="19"/>
      <c r="AM1417" s="19"/>
      <c r="AN1417" s="19"/>
      <c r="AO1417" s="19"/>
      <c r="AP1417" s="19"/>
      <c r="AQ1417" s="19"/>
      <c r="AR1417" s="19"/>
      <c r="AS1417" s="19"/>
      <c r="AT1417" s="19"/>
      <c r="AU1417" s="19"/>
      <c r="AV1417" s="19"/>
      <c r="AW1417" s="19"/>
      <c r="AX1417" s="19"/>
      <c r="AY1417" s="19"/>
      <c r="AZ1417" s="19"/>
      <c r="BA1417" s="19"/>
      <c r="BB1417" s="19"/>
      <c r="BC1417" s="19"/>
      <c r="BD1417" s="19"/>
      <c r="BE1417" s="19"/>
      <c r="BF1417" s="19"/>
      <c r="BG1417" s="19"/>
      <c r="BH1417" s="19"/>
      <c r="BI1417" s="19"/>
      <c r="BJ1417" s="19"/>
      <c r="BK1417" s="19"/>
      <c r="BL1417" s="19"/>
      <c r="BM1417" s="19"/>
      <c r="BN1417" s="19"/>
      <c r="BO1417" s="19"/>
      <c r="BP1417" s="19"/>
      <c r="BQ1417" s="19"/>
      <c r="BR1417" s="19"/>
      <c r="BS1417" s="19"/>
      <c r="BT1417" s="19"/>
      <c r="BU1417" s="19"/>
    </row>
    <row r="1418" spans="1:73" x14ac:dyDescent="0.35">
      <c r="A1418" s="18" t="s">
        <v>242</v>
      </c>
      <c r="B1418" s="18" t="s">
        <v>3519</v>
      </c>
      <c r="C1418" s="143" t="str">
        <f>IF(VLOOKUP(D1418,Table16[[#All],[Player]:[2024 Card Info]],7,FALSE)&lt;&gt;"",VLOOKUP(D1418,Table16[[#All],[Player]:[2024 Card Info]],7,FALSE),"")</f>
        <v>5-10</v>
      </c>
      <c r="D1418" s="26" t="s">
        <v>2603</v>
      </c>
      <c r="E1418" s="27">
        <v>36621</v>
      </c>
      <c r="F1418" s="26" t="s">
        <v>2604</v>
      </c>
      <c r="G1418" s="26" t="s">
        <v>240</v>
      </c>
      <c r="H1418" s="26" t="s">
        <v>2897</v>
      </c>
      <c r="I1418" s="26" t="s">
        <v>181</v>
      </c>
      <c r="J1418" s="18" t="s">
        <v>242</v>
      </c>
      <c r="K1418" s="18" t="s">
        <v>131</v>
      </c>
      <c r="L1418" s="18" t="s">
        <v>483</v>
      </c>
      <c r="M1418" s="19" t="s">
        <v>178</v>
      </c>
      <c r="N1418" s="27"/>
      <c r="O1418" s="27"/>
      <c r="P1418" s="27"/>
      <c r="Q1418" s="27"/>
      <c r="R1418" s="29"/>
      <c r="S1418" s="25"/>
      <c r="T1418" s="25"/>
      <c r="U1418" s="25"/>
      <c r="V1418" s="25"/>
      <c r="W1418" s="25"/>
      <c r="X1418" s="25"/>
      <c r="Y1418" s="25"/>
      <c r="Z1418" s="25"/>
      <c r="AA1418" s="25"/>
      <c r="AB1418" s="25"/>
      <c r="AC1418" s="25"/>
      <c r="AD1418" s="25"/>
      <c r="AE1418" s="25"/>
      <c r="AF1418" s="25"/>
      <c r="AG1418" s="25"/>
      <c r="AH1418" s="25"/>
      <c r="AI1418" s="25"/>
      <c r="AJ1418" s="25"/>
      <c r="AK1418" s="25"/>
      <c r="AL1418" s="25"/>
      <c r="AM1418" s="25"/>
      <c r="AN1418" s="25"/>
      <c r="AO1418" s="25"/>
      <c r="AP1418" s="25"/>
      <c r="AQ1418" s="25"/>
      <c r="AR1418" s="25"/>
      <c r="AS1418" s="25"/>
      <c r="AT1418" s="25"/>
      <c r="AU1418" s="25"/>
      <c r="AV1418" s="25"/>
      <c r="AW1418" s="25"/>
      <c r="AX1418" s="25"/>
      <c r="AY1418" s="25"/>
      <c r="AZ1418" s="25"/>
      <c r="BA1418" s="25"/>
      <c r="BB1418" s="25"/>
      <c r="BC1418" s="25"/>
      <c r="BD1418" s="25"/>
      <c r="BE1418" s="25"/>
      <c r="BF1418" s="25"/>
      <c r="BG1418" s="25"/>
      <c r="BH1418" s="25"/>
      <c r="BI1418" s="25"/>
      <c r="BJ1418" s="25"/>
      <c r="BK1418" s="25"/>
      <c r="BL1418" s="25"/>
      <c r="BM1418" s="25"/>
      <c r="BN1418" s="25"/>
      <c r="BO1418" s="25"/>
      <c r="BP1418" s="25"/>
      <c r="BQ1418" s="25"/>
      <c r="BR1418" s="25"/>
      <c r="BS1418" s="25"/>
      <c r="BT1418" s="25"/>
      <c r="BU1418" s="25"/>
    </row>
    <row r="1419" spans="1:73" x14ac:dyDescent="0.35">
      <c r="A1419" s="18" t="s">
        <v>243</v>
      </c>
      <c r="B1419" s="18" t="s">
        <v>81</v>
      </c>
      <c r="C1419" s="143" t="str">
        <f>IF(VLOOKUP(D1419,Table16[[#All],[Player]:[2024 Card Info]],7,FALSE)&lt;&gt;"",VLOOKUP(D1419,Table16[[#All],[Player]:[2024 Card Info]],7,FALSE),"")</f>
        <v>4-2</v>
      </c>
      <c r="D1419" s="26" t="s">
        <v>2614</v>
      </c>
      <c r="E1419" s="27">
        <v>35649</v>
      </c>
      <c r="F1419" s="26" t="s">
        <v>102</v>
      </c>
      <c r="G1419" s="26" t="s">
        <v>566</v>
      </c>
      <c r="H1419" s="26" t="s">
        <v>243</v>
      </c>
      <c r="I1419" s="26" t="s">
        <v>168</v>
      </c>
      <c r="J1419" s="18" t="s">
        <v>491</v>
      </c>
      <c r="K1419" s="18" t="s">
        <v>235</v>
      </c>
      <c r="L1419" s="18" t="s">
        <v>208</v>
      </c>
      <c r="M1419" s="26" t="s">
        <v>208</v>
      </c>
      <c r="N1419" s="27"/>
      <c r="O1419" s="27"/>
      <c r="P1419" s="27"/>
      <c r="Q1419" s="27"/>
      <c r="R1419" s="29"/>
      <c r="S1419" s="25"/>
      <c r="T1419" s="25"/>
      <c r="U1419" s="25"/>
      <c r="V1419" s="25"/>
      <c r="W1419" s="25"/>
      <c r="X1419" s="25"/>
      <c r="Y1419" s="25"/>
      <c r="Z1419" s="25"/>
      <c r="AA1419" s="25"/>
      <c r="AB1419" s="25"/>
      <c r="AC1419" s="25"/>
      <c r="AD1419" s="25"/>
      <c r="AE1419" s="25"/>
      <c r="AF1419" s="25"/>
      <c r="AG1419" s="25"/>
      <c r="AH1419" s="25"/>
      <c r="AI1419" s="25"/>
      <c r="AJ1419" s="25"/>
      <c r="AK1419" s="25"/>
      <c r="AL1419" s="25"/>
      <c r="AM1419" s="25"/>
      <c r="AN1419" s="25"/>
      <c r="AO1419" s="25"/>
      <c r="AP1419" s="25"/>
      <c r="AQ1419" s="25"/>
      <c r="AR1419" s="25"/>
      <c r="AS1419" s="25"/>
      <c r="AT1419" s="25"/>
      <c r="AU1419" s="25"/>
      <c r="AV1419" s="25"/>
      <c r="AW1419" s="25"/>
      <c r="AX1419" s="25"/>
      <c r="AY1419" s="25"/>
      <c r="AZ1419" s="25"/>
      <c r="BA1419" s="25"/>
      <c r="BB1419" s="25"/>
      <c r="BC1419" s="25"/>
      <c r="BD1419" s="25"/>
      <c r="BE1419" s="25"/>
      <c r="BF1419" s="25"/>
      <c r="BG1419" s="25"/>
      <c r="BH1419" s="25"/>
      <c r="BI1419" s="25"/>
      <c r="BJ1419" s="25"/>
      <c r="BK1419" s="25"/>
      <c r="BL1419" s="25"/>
      <c r="BM1419" s="25"/>
      <c r="BN1419" s="25"/>
      <c r="BO1419" s="25"/>
      <c r="BP1419" s="25"/>
      <c r="BQ1419" s="25"/>
      <c r="BR1419" s="25"/>
      <c r="BS1419" s="25"/>
      <c r="BT1419" s="25"/>
      <c r="BU1419" s="25"/>
    </row>
    <row r="1420" spans="1:73" x14ac:dyDescent="0.35">
      <c r="A1420" s="18" t="s">
        <v>220</v>
      </c>
      <c r="B1420" s="18" t="s">
        <v>325</v>
      </c>
      <c r="C1420" s="143" t="str">
        <f>IF(VLOOKUP(D1420,Table16[[#All],[Player]:[2024 Card Info]],7,FALSE)&lt;&gt;"",VLOOKUP(D1420,Table16[[#All],[Player]:[2024 Card Info]],7,FALSE),"")</f>
        <v>0-0</v>
      </c>
      <c r="D1420" s="26" t="s">
        <v>2616</v>
      </c>
      <c r="E1420" s="27">
        <v>36311</v>
      </c>
      <c r="F1420" s="26" t="s">
        <v>102</v>
      </c>
      <c r="G1420" s="26" t="s">
        <v>458</v>
      </c>
      <c r="H1420" s="26" t="s">
        <v>258</v>
      </c>
      <c r="I1420" s="26" t="s">
        <v>186</v>
      </c>
      <c r="J1420" s="18" t="s">
        <v>258</v>
      </c>
      <c r="K1420" s="18" t="s">
        <v>151</v>
      </c>
      <c r="L1420" s="18" t="s">
        <v>186</v>
      </c>
      <c r="M1420" s="26" t="s">
        <v>231</v>
      </c>
      <c r="N1420" s="27"/>
      <c r="O1420" s="27"/>
      <c r="P1420" s="27"/>
      <c r="Q1420" s="27"/>
      <c r="R1420" s="29"/>
      <c r="S1420" s="25"/>
      <c r="T1420" s="25"/>
      <c r="U1420" s="25"/>
      <c r="V1420" s="25"/>
      <c r="W1420" s="25"/>
      <c r="X1420" s="25"/>
      <c r="Y1420" s="25"/>
      <c r="Z1420" s="25"/>
      <c r="AA1420" s="25"/>
      <c r="AB1420" s="25"/>
      <c r="AC1420" s="25"/>
      <c r="AD1420" s="25"/>
      <c r="AE1420" s="25"/>
      <c r="AF1420" s="25"/>
      <c r="AG1420" s="25"/>
      <c r="AH1420" s="25"/>
      <c r="AI1420" s="25"/>
      <c r="AJ1420" s="25"/>
      <c r="AK1420" s="25"/>
      <c r="AL1420" s="25"/>
      <c r="AM1420" s="25"/>
      <c r="AN1420" s="25"/>
      <c r="AO1420" s="25"/>
      <c r="AP1420" s="25"/>
      <c r="AQ1420" s="25"/>
      <c r="AR1420" s="25"/>
      <c r="AS1420" s="25"/>
      <c r="AT1420" s="25"/>
      <c r="AU1420" s="25"/>
      <c r="AV1420" s="25"/>
      <c r="AW1420" s="25"/>
      <c r="AX1420" s="25"/>
      <c r="AY1420" s="25"/>
      <c r="AZ1420" s="25"/>
      <c r="BA1420" s="25"/>
      <c r="BB1420" s="25"/>
      <c r="BC1420" s="25"/>
      <c r="BD1420" s="25"/>
      <c r="BE1420" s="25"/>
      <c r="BF1420" s="25"/>
      <c r="BG1420" s="25"/>
      <c r="BH1420" s="25"/>
      <c r="BI1420" s="25"/>
      <c r="BJ1420" s="25"/>
      <c r="BK1420" s="25"/>
      <c r="BL1420" s="25"/>
      <c r="BM1420" s="25"/>
      <c r="BN1420" s="25"/>
      <c r="BO1420" s="25"/>
      <c r="BP1420" s="25"/>
      <c r="BQ1420" s="25"/>
      <c r="BR1420" s="25"/>
      <c r="BS1420" s="25"/>
      <c r="BT1420" s="25"/>
      <c r="BU1420" s="25"/>
    </row>
    <row r="1421" spans="1:73" s="25" customFormat="1" ht="12.75" customHeight="1" x14ac:dyDescent="0.35">
      <c r="A1421" s="18" t="s">
        <v>1395</v>
      </c>
      <c r="B1421" s="18" t="s">
        <v>285</v>
      </c>
      <c r="C1421" s="143" t="str">
        <f>IF(VLOOKUP(D1421,Table16[[#All],[Player]:[2024 Card Info]],7,FALSE)&lt;&gt;"",VLOOKUP(D1421,Table16[[#All],[Player]:[2024 Card Info]],7,FALSE),"")</f>
        <v>0/0-1</v>
      </c>
      <c r="D1421" s="19" t="s">
        <v>2617</v>
      </c>
      <c r="E1421" s="20">
        <v>34494</v>
      </c>
      <c r="F1421" s="19" t="s">
        <v>1116</v>
      </c>
      <c r="G1421" s="19" t="s">
        <v>766</v>
      </c>
      <c r="H1421" s="26" t="s">
        <v>250</v>
      </c>
      <c r="I1421" s="26" t="s">
        <v>231</v>
      </c>
      <c r="J1421" s="18" t="s">
        <v>242</v>
      </c>
      <c r="K1421" s="18" t="s">
        <v>135</v>
      </c>
      <c r="L1421" s="18" t="s">
        <v>484</v>
      </c>
      <c r="M1421" s="19" t="s">
        <v>201</v>
      </c>
      <c r="N1421" s="19" t="s">
        <v>242</v>
      </c>
      <c r="O1421" s="19" t="s">
        <v>308</v>
      </c>
      <c r="P1421" s="19" t="s">
        <v>487</v>
      </c>
      <c r="Q1421" s="19" t="s">
        <v>242</v>
      </c>
      <c r="R1421" s="19" t="s">
        <v>135</v>
      </c>
      <c r="S1421" s="19" t="s">
        <v>168</v>
      </c>
      <c r="T1421" s="19" t="s">
        <v>242</v>
      </c>
      <c r="U1421" s="19" t="s">
        <v>135</v>
      </c>
      <c r="V1421" s="19" t="s">
        <v>576</v>
      </c>
      <c r="W1421" s="19" t="s">
        <v>242</v>
      </c>
      <c r="X1421" s="19" t="s">
        <v>135</v>
      </c>
      <c r="Y1421" s="19" t="s">
        <v>185</v>
      </c>
      <c r="Z1421" s="19" t="s">
        <v>273</v>
      </c>
      <c r="AA1421" s="19" t="s">
        <v>135</v>
      </c>
      <c r="AB1421" s="19" t="s">
        <v>186</v>
      </c>
      <c r="AC1421" s="19">
        <v>0</v>
      </c>
      <c r="AD1421" s="19">
        <v>0</v>
      </c>
      <c r="AE1421" s="19">
        <v>0</v>
      </c>
      <c r="AF1421" s="19">
        <v>0</v>
      </c>
      <c r="AG1421" s="19">
        <v>0</v>
      </c>
      <c r="AH1421" s="19">
        <v>0</v>
      </c>
      <c r="AI1421" s="19">
        <v>0</v>
      </c>
      <c r="AJ1421" s="19">
        <v>0</v>
      </c>
      <c r="AK1421" s="19">
        <v>0</v>
      </c>
      <c r="AL1421" s="19">
        <v>0</v>
      </c>
      <c r="AM1421" s="19">
        <v>0</v>
      </c>
      <c r="AN1421" s="19">
        <v>0</v>
      </c>
      <c r="AO1421" s="19">
        <v>0</v>
      </c>
      <c r="AP1421" s="19">
        <v>0</v>
      </c>
      <c r="AQ1421" s="19">
        <v>0</v>
      </c>
      <c r="AR1421" s="19">
        <v>0</v>
      </c>
      <c r="AS1421" s="19">
        <v>0</v>
      </c>
      <c r="AT1421" s="19">
        <v>0</v>
      </c>
      <c r="AU1421" s="19"/>
      <c r="AV1421" s="19"/>
      <c r="AW1421" s="19"/>
      <c r="AX1421" s="19"/>
      <c r="AY1421" s="19"/>
      <c r="AZ1421" s="19"/>
      <c r="BA1421" s="19"/>
      <c r="BB1421" s="19"/>
      <c r="BC1421" s="19"/>
      <c r="BD1421" s="19"/>
      <c r="BE1421" s="19"/>
      <c r="BF1421" s="19"/>
      <c r="BG1421" s="19"/>
      <c r="BH1421" s="19"/>
      <c r="BI1421" s="19"/>
      <c r="BJ1421" s="19"/>
      <c r="BK1421" s="19"/>
      <c r="BL1421" s="19"/>
      <c r="BM1421" s="19"/>
      <c r="BN1421" s="19"/>
      <c r="BO1421" s="19"/>
      <c r="BP1421" s="19"/>
      <c r="BQ1421" s="19"/>
      <c r="BR1421" s="19"/>
      <c r="BS1421" s="19"/>
      <c r="BT1421" s="19"/>
      <c r="BU1421" s="19"/>
    </row>
    <row r="1422" spans="1:73" x14ac:dyDescent="0.35">
      <c r="A1422" s="18" t="s">
        <v>1395</v>
      </c>
      <c r="B1422" s="18" t="s">
        <v>86</v>
      </c>
      <c r="C1422" s="143" t="str">
        <f>IF(VLOOKUP(D1422,Table16[[#All],[Player]:[2024 Card Info]],7,FALSE)&lt;&gt;"",VLOOKUP(D1422,Table16[[#All],[Player]:[2024 Card Info]],7,FALSE),"")</f>
        <v>0/0-1</v>
      </c>
      <c r="D1422" s="19" t="s">
        <v>2631</v>
      </c>
      <c r="E1422" s="20">
        <v>34465</v>
      </c>
      <c r="F1422" s="19" t="s">
        <v>540</v>
      </c>
      <c r="G1422" s="19" t="s">
        <v>283</v>
      </c>
      <c r="H1422" s="26" t="s">
        <v>292</v>
      </c>
      <c r="I1422" s="26" t="s">
        <v>1174</v>
      </c>
      <c r="J1422" s="18" t="s">
        <v>242</v>
      </c>
      <c r="K1422" s="18" t="s">
        <v>206</v>
      </c>
      <c r="L1422" s="18" t="s">
        <v>264</v>
      </c>
      <c r="M1422" s="19" t="s">
        <v>477</v>
      </c>
      <c r="N1422" s="19" t="s">
        <v>2632</v>
      </c>
      <c r="O1422" s="19" t="s">
        <v>193</v>
      </c>
      <c r="P1422" s="19" t="s">
        <v>2633</v>
      </c>
      <c r="Q1422" s="19" t="s">
        <v>273</v>
      </c>
      <c r="R1422" s="19" t="s">
        <v>195</v>
      </c>
      <c r="S1422" s="19" t="s">
        <v>484</v>
      </c>
      <c r="T1422" s="19" t="s">
        <v>258</v>
      </c>
      <c r="U1422" s="19" t="s">
        <v>172</v>
      </c>
      <c r="V1422" s="19" t="s">
        <v>477</v>
      </c>
      <c r="W1422" s="19" t="s">
        <v>273</v>
      </c>
      <c r="X1422" s="19" t="s">
        <v>275</v>
      </c>
      <c r="Y1422" s="19" t="s">
        <v>484</v>
      </c>
      <c r="Z1422" s="19" t="s">
        <v>2634</v>
      </c>
      <c r="AA1422" s="19" t="s">
        <v>275</v>
      </c>
      <c r="AB1422" s="19" t="s">
        <v>231</v>
      </c>
      <c r="AC1422" s="19"/>
      <c r="AD1422" s="19"/>
      <c r="AE1422" s="19"/>
      <c r="AF1422" s="19"/>
      <c r="AG1422" s="19"/>
      <c r="AH1422" s="19"/>
      <c r="AI1422" s="19"/>
      <c r="AJ1422" s="19"/>
      <c r="AK1422" s="19"/>
      <c r="AL1422" s="19"/>
      <c r="AM1422" s="19"/>
      <c r="AN1422" s="19"/>
      <c r="AO1422" s="19"/>
      <c r="AP1422" s="19"/>
      <c r="AQ1422" s="19"/>
      <c r="AR1422" s="19"/>
      <c r="AS1422" s="19"/>
      <c r="AT1422" s="19"/>
      <c r="AU1422" s="19"/>
      <c r="AV1422" s="19"/>
      <c r="AW1422" s="19"/>
      <c r="AX1422" s="19"/>
      <c r="AY1422" s="19"/>
      <c r="AZ1422" s="19"/>
      <c r="BA1422" s="19"/>
      <c r="BB1422" s="19"/>
      <c r="BC1422" s="19"/>
      <c r="BD1422" s="19"/>
      <c r="BE1422" s="19"/>
      <c r="BF1422" s="19"/>
      <c r="BG1422" s="19"/>
      <c r="BH1422" s="19"/>
      <c r="BI1422" s="19"/>
      <c r="BJ1422" s="19"/>
      <c r="BK1422" s="19"/>
      <c r="BL1422" s="19"/>
      <c r="BM1422" s="19"/>
      <c r="BN1422" s="19"/>
      <c r="BO1422" s="19"/>
      <c r="BP1422" s="19"/>
      <c r="BQ1422" s="19"/>
      <c r="BR1422" s="19"/>
      <c r="BS1422" s="19"/>
      <c r="BT1422" s="19"/>
      <c r="BU1422" s="19"/>
    </row>
    <row r="1423" spans="1:73" x14ac:dyDescent="0.35">
      <c r="A1423" t="s">
        <v>270</v>
      </c>
      <c r="B1423" t="s">
        <v>143</v>
      </c>
      <c r="C1423" s="143" t="str">
        <f>IF(VLOOKUP(D1423,Table16[[#All],[Player]:[2024 Card Info]],7,FALSE)&lt;&gt;"",VLOOKUP(D1423,Table16[[#All],[Player]:[2024 Card Info]],7,FALSE),"")</f>
        <v>0-0</v>
      </c>
      <c r="D1423" t="s">
        <v>3689</v>
      </c>
      <c r="E1423" s="40">
        <v>37080</v>
      </c>
      <c r="F1423" t="s">
        <v>4049</v>
      </c>
      <c r="G1423" s="26" t="s">
        <v>5138</v>
      </c>
      <c r="H1423" t="str">
        <f>IF(ISBLANK(VLOOKUP(TRIM(D1423),ALL_SOMIFA!$A$1:$V$2737,8,FALSE)),"",IF(ISERROR(VLOOKUP(TRIM(D1423),ALL_SOMIFA!$A$1:$V$2737,8,FALSE))," ",VLOOKUP(TRIM(D1423),ALL_SOMIFA!$A$1:$V$2737,8,FALSE)))</f>
        <v/>
      </c>
      <c r="I1423" t="str">
        <f>IF(ISBLANK(VLOOKUP(TRIM(D1423),ALL_SOMIFA!$A$1:$V$2737,9,FALSE)),"",IF(ISERROR(VLOOKUP(TRIM(D1423),ALL_SOMIFA!$A$1:$V$2737,9,FALSE))," ",VLOOKUP(TRIM(D1423),ALL_SOMIFA!$A$1:$V$2737,9,FALSE)))</f>
        <v/>
      </c>
      <c r="J1423" t="str">
        <f>IF(ISBLANK(VLOOKUP(TRIM(D1423),ALL_SOMIFA!$A$1:$V$2737,10,FALSE)),"",IF(ISERROR(VLOOKUP(TRIM(D1423),ALL_SOMIFA!$A$1:$V$2737,10,FALSE))," ",VLOOKUP(TRIM(D1423),ALL_SOMIFA!$A$1:$V$2737,10,FALSE)))</f>
        <v/>
      </c>
      <c r="K1423" t="str">
        <f>IF(ISBLANK(VLOOKUP(TRIM(D1423),ALL_SOMIFA!$A$1:$V$2737,11,FALSE)),"",IF(ISERROR(VLOOKUP(TRIM(D1423),ALL_SOMIFA!$A$1:$V$2737,11,FALSE))," ",VLOOKUP(TRIM(D1423),ALL_SOMIFA!$A$1:$V$2737,11,FALSE)))</f>
        <v/>
      </c>
      <c r="L1423" t="str">
        <f>IF(ISBLANK(VLOOKUP(TRIM(D1423),ALL_SOMIFA!$A$1:$V$2737,12,FALSE)),"",IF(ISERROR(VLOOKUP(TRIM(D1423),ALL_SOMIFA!$A$1:$V$2737,12,FALSE))," ",VLOOKUP(TRIM(D1423),ALL_SOMIFA!$A$1:$V$2737,12,FALSE)))</f>
        <v/>
      </c>
      <c r="M1423" t="str">
        <f>IF(ISBLANK(VLOOKUP(TRIM(D1423),ALL_SOMIFA!$A$1:$V$2737,13,FALSE)),"",IF(ISERROR(VLOOKUP(TRIM(D1423),ALL_SOMIFA!$A$1:$V$2737,13,FALSE))," ",VLOOKUP(TRIM(D1423),ALL_SOMIFA!$A$1:$V$2737,13,FALSE)))</f>
        <v/>
      </c>
      <c r="N1423" t="str">
        <f>IF(ISBLANK(VLOOKUP(TRIM(D1423),ALL_SOMIFA!$A$1:$V$2737,14,FALSE)),"",IF(ISERROR(VLOOKUP(TRIM(D1423),ALL_SOMIFA!$A$1:$V$2737,14,FALSE))," ",VLOOKUP(TRIM(D1423),ALL_SOMIFA!$A$1:$V$2737,14,FALSE)))</f>
        <v/>
      </c>
      <c r="O1423" t="str">
        <f>IF(ISBLANK(VLOOKUP(TRIM(D1423),ALL_SOMIFA!$A$1:$V$2737,15,FALSE)),"",IF(ISERROR(VLOOKUP(TRIM(D1423),ALL_SOMIFA!$A$1:$V$2737,15,FALSE))," ",VLOOKUP(TRIM(D1423),ALL_SOMIFA!$A$1:$V$2737,15,FALSE)))</f>
        <v/>
      </c>
      <c r="P1423" t="str">
        <f>IF(ISBLANK(VLOOKUP(TRIM(D1423),ALL_SOMIFA!$A$1:$V$2737,16,FALSE)),"",IF(ISERROR(VLOOKUP(TRIM(D1423),ALL_SOMIFA!$A$1:$V$2737,16,FALSE))," ",VLOOKUP(TRIM(D1423),ALL_SOMIFA!$A$1:$V$2737,16,FALSE)))</f>
        <v/>
      </c>
      <c r="Q1423" t="str">
        <f>IF(ISBLANK(VLOOKUP(TRIM(D1423),ALL_SOMIFA!$A$1:$V$2737,17,FALSE)),"",IF(ISERROR(VLOOKUP(TRIM(D1423),ALL_SOMIFA!$A$1:$V$2737,17,FALSE))," ",VLOOKUP(TRIM(D1423),ALL_SOMIFA!$A$1:$V$2737,17,FALSE)))</f>
        <v/>
      </c>
      <c r="R1423" t="str">
        <f>IF(ISBLANK(VLOOKUP(TRIM(D1423),ALL_SOMIFA!$A$1:$V$2737,18,FALSE)),"",IF(ISERROR(VLOOKUP(TRIM(D1423),ALL_SOMIFA!$A$1:$V$2737,18,FALSE))," ",VLOOKUP(TRIM(D1423),ALL_SOMIFA!$A$1:$V$2737,18,FALSE)))</f>
        <v/>
      </c>
      <c r="S1423" t="str">
        <f>IF(ISBLANK(VLOOKUP(TRIM(D1423),ALL_SOMIFA!$A$1:$V$2737,19,FALSE)),"",IF(ISERROR(VLOOKUP(TRIM(D1423),ALL_SOMIFA!$A$1:$V$2737,19,FALSE))," ",VLOOKUP(TRIM(D1423),ALL_SOMIFA!$A$1:$V$2737,19,FALSE)))</f>
        <v/>
      </c>
      <c r="T1423" t="str">
        <f>IF(ISBLANK(VLOOKUP(TRIM(D1423),ALL_SOMIFA!$A$1:$V$2737,20,FALSE)),"",IF(ISERROR(VLOOKUP(TRIM(D1423),ALL_SOMIFA!$A$1:$V$2737,20,FALSE))," ",VLOOKUP(TRIM(D1423),ALL_SOMIFA!$A$1:$V$2737,20,FALSE)))</f>
        <v/>
      </c>
      <c r="U1423" t="str">
        <f>IF(ISBLANK(VLOOKUP(TRIM(D1423),ALL_SOMIFA!$A$1:$V$2737,21,FALSE)),"",IF(ISERROR(VLOOKUP(TRIM(D1423),ALL_SOMIFA!$A$1:$V$2737,21,FALSE))," ",VLOOKUP(TRIM(D1423),ALL_SOMIFA!$A$1:$V$2737,21,FALSE)))</f>
        <v/>
      </c>
      <c r="V1423" t="str">
        <f>IF(ISBLANK(VLOOKUP(TRIM(D1423),ALL_SOMIFA!$A$1:$V$2737,22,FALSE)),"",IF(ISERROR(VLOOKUP(TRIM(D1423),ALL_SOMIFA!$A$1:$V$2737,22,FALSE))," ",VLOOKUP(TRIM(D1423),ALL_SOMIFA!$A$1:$V$2737,22,FALSE)))</f>
        <v/>
      </c>
    </row>
    <row r="1424" spans="1:73" x14ac:dyDescent="0.35">
      <c r="A1424" s="18"/>
      <c r="B1424" s="18"/>
      <c r="C1424" s="143"/>
      <c r="D1424" s="19"/>
      <c r="E1424" s="20"/>
      <c r="F1424" s="19"/>
      <c r="G1424" s="19"/>
      <c r="H1424" t="s">
        <v>250</v>
      </c>
      <c r="I1424" t="s">
        <v>4284</v>
      </c>
      <c r="J1424" s="18"/>
      <c r="K1424" s="18"/>
      <c r="L1424" s="18"/>
      <c r="M1424" s="19"/>
      <c r="N1424" s="19"/>
      <c r="O1424" s="19"/>
      <c r="P1424" s="19"/>
      <c r="Q1424" s="19"/>
      <c r="R1424" s="19"/>
      <c r="S1424" s="19"/>
      <c r="T1424" s="19"/>
      <c r="U1424" s="19"/>
      <c r="V1424" s="19"/>
      <c r="W1424" s="19"/>
      <c r="X1424" s="19"/>
      <c r="Y1424" s="19"/>
      <c r="Z1424" s="19"/>
      <c r="AA1424" s="19"/>
      <c r="AB1424" s="19"/>
      <c r="AC1424" s="19"/>
      <c r="AD1424" s="19"/>
      <c r="AE1424" s="19"/>
      <c r="AF1424" s="19"/>
      <c r="AG1424" s="19"/>
      <c r="AH1424" s="19"/>
      <c r="AI1424" s="19"/>
      <c r="AJ1424" s="19"/>
      <c r="AK1424" s="19"/>
      <c r="AL1424" s="19"/>
      <c r="AM1424" s="19"/>
      <c r="AN1424" s="19"/>
      <c r="AO1424" s="19"/>
      <c r="AP1424" s="19"/>
      <c r="AQ1424" s="19"/>
      <c r="AR1424" s="19"/>
      <c r="AS1424" s="19"/>
      <c r="AT1424" s="19"/>
      <c r="AU1424" s="19"/>
      <c r="AV1424" s="19"/>
      <c r="AW1424" s="19"/>
      <c r="AX1424" s="19"/>
      <c r="AY1424" s="19"/>
      <c r="AZ1424" s="19"/>
      <c r="BA1424" s="19"/>
      <c r="BB1424" s="19"/>
      <c r="BC1424" s="19"/>
      <c r="BD1424" s="19"/>
      <c r="BE1424" s="19"/>
      <c r="BF1424" s="19"/>
      <c r="BG1424" s="19"/>
      <c r="BH1424" s="19"/>
      <c r="BI1424" s="19"/>
      <c r="BJ1424" s="19"/>
      <c r="BK1424" s="19"/>
      <c r="BL1424" s="19"/>
      <c r="BM1424" s="19"/>
      <c r="BN1424" s="19"/>
      <c r="BO1424" s="19"/>
      <c r="BP1424" s="19"/>
      <c r="BQ1424" s="19"/>
      <c r="BR1424" s="19"/>
      <c r="BS1424" s="19"/>
      <c r="BT1424" s="19"/>
      <c r="BU1424" s="19"/>
    </row>
    <row r="1425" spans="1:73" x14ac:dyDescent="0.35">
      <c r="A1425" s="18" t="s">
        <v>648</v>
      </c>
      <c r="B1425" s="18" t="s">
        <v>325</v>
      </c>
      <c r="C1425" s="143" t="str">
        <f>IF(VLOOKUP(D1425,Table16[[#All],[Player]:[2024 Card Info]],7,FALSE)&lt;&gt;"",VLOOKUP(D1425,Table16[[#All],[Player]:[2024 Card Info]],7,FALSE),"")</f>
        <v>44-4</v>
      </c>
      <c r="D1425" s="19" t="s">
        <v>2622</v>
      </c>
      <c r="E1425" s="20">
        <v>34926</v>
      </c>
      <c r="F1425" s="19" t="s">
        <v>115</v>
      </c>
      <c r="G1425" s="19" t="s">
        <v>125</v>
      </c>
      <c r="H1425" s="26" t="s">
        <v>656</v>
      </c>
      <c r="I1425" s="26" t="s">
        <v>2331</v>
      </c>
      <c r="J1425" s="18" t="s">
        <v>292</v>
      </c>
      <c r="K1425" s="18" t="s">
        <v>224</v>
      </c>
      <c r="L1425" s="18" t="s">
        <v>2623</v>
      </c>
      <c r="M1425" s="19" t="s">
        <v>2518</v>
      </c>
      <c r="N1425" s="19" t="s">
        <v>169</v>
      </c>
      <c r="O1425" s="19"/>
      <c r="P1425" s="19"/>
      <c r="Q1425" s="19" t="s">
        <v>307</v>
      </c>
      <c r="R1425" s="19" t="s">
        <v>224</v>
      </c>
      <c r="S1425" s="19" t="s">
        <v>496</v>
      </c>
      <c r="T1425" s="19"/>
      <c r="U1425" s="19"/>
      <c r="V1425" s="19"/>
      <c r="W1425" s="19"/>
      <c r="X1425" s="19"/>
      <c r="Y1425" s="19"/>
      <c r="Z1425" s="19"/>
      <c r="AA1425" s="19"/>
      <c r="AB1425" s="19"/>
      <c r="AC1425" s="19"/>
      <c r="AD1425" s="19"/>
      <c r="AE1425" s="19"/>
      <c r="AF1425" s="19"/>
      <c r="AG1425" s="19"/>
      <c r="AH1425" s="19"/>
      <c r="AI1425" s="19"/>
      <c r="AJ1425" s="19"/>
      <c r="AK1425" s="19"/>
      <c r="AL1425" s="19"/>
      <c r="AM1425" s="19"/>
      <c r="AN1425" s="19"/>
      <c r="AO1425" s="19"/>
      <c r="AP1425" s="19"/>
      <c r="AQ1425" s="19"/>
      <c r="AR1425" s="19"/>
      <c r="AS1425" s="19"/>
      <c r="AT1425" s="19"/>
      <c r="AU1425" s="19"/>
      <c r="AV1425" s="19"/>
      <c r="AW1425" s="19"/>
      <c r="AX1425" s="19"/>
      <c r="AY1425" s="19"/>
      <c r="AZ1425" s="19"/>
      <c r="BA1425" s="19"/>
      <c r="BB1425" s="19"/>
      <c r="BC1425" s="19"/>
      <c r="BD1425" s="19"/>
      <c r="BE1425" s="19"/>
      <c r="BF1425" s="19"/>
      <c r="BG1425" s="19"/>
      <c r="BH1425" s="19"/>
      <c r="BI1425" s="19"/>
      <c r="BJ1425" s="19"/>
      <c r="BK1425" s="19"/>
      <c r="BL1425" s="19"/>
      <c r="BM1425" s="19"/>
      <c r="BN1425" s="19"/>
      <c r="BO1425" s="19"/>
      <c r="BP1425" s="19"/>
      <c r="BQ1425" s="19"/>
      <c r="BR1425" s="19"/>
      <c r="BS1425" s="19"/>
      <c r="BT1425" s="19"/>
      <c r="BU1425" s="19"/>
    </row>
    <row r="1426" spans="1:73" x14ac:dyDescent="0.35">
      <c r="A1426" s="21" t="s">
        <v>311</v>
      </c>
      <c r="B1426" s="21" t="s">
        <v>3523</v>
      </c>
      <c r="C1426" s="143" t="str">
        <f>IF(VLOOKUP(D1426,Table16[[#All],[Player]:[2024 Card Info]],7,FALSE)&lt;&gt;"",VLOOKUP(D1426,Table16[[#All],[Player]:[2024 Card Info]],7,FALSE),"")</f>
        <v>40-4</v>
      </c>
      <c r="D1426" s="19" t="s">
        <v>2624</v>
      </c>
      <c r="E1426" s="20">
        <v>33943</v>
      </c>
      <c r="F1426" s="19" t="s">
        <v>265</v>
      </c>
      <c r="G1426" s="19" t="s">
        <v>2388</v>
      </c>
      <c r="H1426" s="26" t="s">
        <v>276</v>
      </c>
      <c r="I1426" s="26" t="s">
        <v>1708</v>
      </c>
      <c r="J1426" s="21" t="s">
        <v>654</v>
      </c>
      <c r="K1426" s="21" t="s">
        <v>471</v>
      </c>
      <c r="L1426" s="21" t="s">
        <v>1160</v>
      </c>
      <c r="M1426" s="19" t="s">
        <v>781</v>
      </c>
      <c r="N1426" s="19" t="s">
        <v>654</v>
      </c>
      <c r="O1426" s="19" t="s">
        <v>224</v>
      </c>
      <c r="P1426" s="19" t="s">
        <v>2625</v>
      </c>
      <c r="Q1426" s="19" t="s">
        <v>2626</v>
      </c>
      <c r="R1426" s="19" t="s">
        <v>224</v>
      </c>
      <c r="S1426" s="19" t="s">
        <v>896</v>
      </c>
      <c r="T1426" s="19" t="s">
        <v>654</v>
      </c>
      <c r="U1426" s="19" t="s">
        <v>224</v>
      </c>
      <c r="V1426" s="19" t="s">
        <v>896</v>
      </c>
      <c r="W1426" s="19" t="s">
        <v>2627</v>
      </c>
      <c r="X1426" s="19" t="s">
        <v>224</v>
      </c>
      <c r="Y1426" s="19" t="s">
        <v>2628</v>
      </c>
      <c r="Z1426" s="19" t="s">
        <v>311</v>
      </c>
      <c r="AA1426" s="19" t="s">
        <v>1111</v>
      </c>
      <c r="AB1426" s="19" t="s">
        <v>277</v>
      </c>
      <c r="AC1426" s="19" t="s">
        <v>311</v>
      </c>
      <c r="AD1426" s="19" t="s">
        <v>1111</v>
      </c>
      <c r="AE1426" s="19" t="s">
        <v>619</v>
      </c>
      <c r="AF1426" s="19" t="s">
        <v>311</v>
      </c>
      <c r="AG1426" s="19" t="s">
        <v>1111</v>
      </c>
      <c r="AH1426" s="19" t="s">
        <v>619</v>
      </c>
      <c r="AI1426" s="19">
        <v>0</v>
      </c>
      <c r="AJ1426" s="19">
        <v>0</v>
      </c>
      <c r="AK1426" s="19">
        <v>0</v>
      </c>
      <c r="AL1426" s="19">
        <v>0</v>
      </c>
      <c r="AM1426" s="19">
        <v>0</v>
      </c>
      <c r="AN1426" s="19">
        <v>0</v>
      </c>
      <c r="AO1426" s="19">
        <v>0</v>
      </c>
      <c r="AP1426" s="19">
        <v>0</v>
      </c>
      <c r="AQ1426" s="19">
        <v>0</v>
      </c>
      <c r="AR1426" s="19">
        <v>0</v>
      </c>
      <c r="AS1426" s="19">
        <v>0</v>
      </c>
      <c r="AT1426" s="19">
        <v>0</v>
      </c>
      <c r="AU1426" s="19"/>
      <c r="AV1426" s="19"/>
      <c r="AW1426" s="19"/>
      <c r="AX1426" s="19"/>
      <c r="AY1426" s="19"/>
      <c r="AZ1426" s="19"/>
      <c r="BA1426" s="19"/>
      <c r="BB1426" s="19"/>
      <c r="BC1426" s="19"/>
      <c r="BD1426" s="19"/>
      <c r="BE1426" s="19"/>
      <c r="BF1426" s="19"/>
      <c r="BG1426" s="19"/>
      <c r="BH1426" s="19"/>
      <c r="BI1426" s="19"/>
      <c r="BJ1426" s="19"/>
      <c r="BK1426" s="19"/>
      <c r="BL1426" s="19"/>
      <c r="BM1426" s="19"/>
      <c r="BN1426" s="19"/>
      <c r="BO1426" s="19"/>
      <c r="BP1426" s="19"/>
      <c r="BQ1426" s="19"/>
      <c r="BR1426" s="19"/>
      <c r="BS1426" s="19"/>
      <c r="BT1426" s="19"/>
      <c r="BU1426" s="19"/>
    </row>
    <row r="1427" spans="1:73" x14ac:dyDescent="0.35">
      <c r="A1427" t="s">
        <v>480</v>
      </c>
      <c r="B1427" t="s">
        <v>3530</v>
      </c>
      <c r="C1427" s="143" t="str">
        <f>IF(VLOOKUP(D1427,Table16[[#All],[Player]:[2024 Card Info]],7,FALSE)&lt;&gt;"",VLOOKUP(D1427,Table16[[#All],[Player]:[2024 Card Info]],7,FALSE),"")</f>
        <v>04-5</v>
      </c>
      <c r="D1427" t="s">
        <v>3598</v>
      </c>
      <c r="E1427" s="40">
        <v>36963</v>
      </c>
      <c r="F1427" t="s">
        <v>4028</v>
      </c>
      <c r="G1427" s="19" t="s">
        <v>5149</v>
      </c>
      <c r="H1427" t="str">
        <f>IF(ISBLANK(VLOOKUP(TRIM(D1427),ALL_SOMIFA!$A$1:$V$2737,8,FALSE)),"",IF(ISERROR(VLOOKUP(TRIM(D1427),ALL_SOMIFA!$A$1:$V$2737,8,FALSE))," ",VLOOKUP(TRIM(D1427),ALL_SOMIFA!$A$1:$V$2737,8,FALSE)))</f>
        <v/>
      </c>
      <c r="I1427" t="str">
        <f>IF(ISBLANK(VLOOKUP(TRIM(D1427),ALL_SOMIFA!$A$1:$V$2737,9,FALSE)),"",IF(ISERROR(VLOOKUP(TRIM(D1427),ALL_SOMIFA!$A$1:$V$2737,9,FALSE))," ",VLOOKUP(TRIM(D1427),ALL_SOMIFA!$A$1:$V$2737,9,FALSE)))</f>
        <v/>
      </c>
      <c r="J1427" t="str">
        <f>IF(ISBLANK(VLOOKUP(TRIM(D1427),ALL_SOMIFA!$A$1:$V$2737,10,FALSE)),"",IF(ISERROR(VLOOKUP(TRIM(D1427),ALL_SOMIFA!$A$1:$V$2737,10,FALSE))," ",VLOOKUP(TRIM(D1427),ALL_SOMIFA!$A$1:$V$2737,10,FALSE)))</f>
        <v/>
      </c>
      <c r="K1427" t="str">
        <f>IF(ISBLANK(VLOOKUP(TRIM(D1427),ALL_SOMIFA!$A$1:$V$2737,11,FALSE)),"",IF(ISERROR(VLOOKUP(TRIM(D1427),ALL_SOMIFA!$A$1:$V$2737,11,FALSE))," ",VLOOKUP(TRIM(D1427),ALL_SOMIFA!$A$1:$V$2737,11,FALSE)))</f>
        <v/>
      </c>
      <c r="L1427" t="str">
        <f>IF(ISBLANK(VLOOKUP(TRIM(D1427),ALL_SOMIFA!$A$1:$V$2737,12,FALSE)),"",IF(ISERROR(VLOOKUP(TRIM(D1427),ALL_SOMIFA!$A$1:$V$2737,12,FALSE))," ",VLOOKUP(TRIM(D1427),ALL_SOMIFA!$A$1:$V$2737,12,FALSE)))</f>
        <v/>
      </c>
      <c r="M1427" t="str">
        <f>IF(ISBLANK(VLOOKUP(TRIM(D1427),ALL_SOMIFA!$A$1:$V$2737,13,FALSE)),"",IF(ISERROR(VLOOKUP(TRIM(D1427),ALL_SOMIFA!$A$1:$V$2737,13,FALSE))," ",VLOOKUP(TRIM(D1427),ALL_SOMIFA!$A$1:$V$2737,13,FALSE)))</f>
        <v/>
      </c>
      <c r="N1427" t="str">
        <f>IF(ISBLANK(VLOOKUP(TRIM(D1427),ALL_SOMIFA!$A$1:$V$2737,14,FALSE)),"",IF(ISERROR(VLOOKUP(TRIM(D1427),ALL_SOMIFA!$A$1:$V$2737,14,FALSE))," ",VLOOKUP(TRIM(D1427),ALL_SOMIFA!$A$1:$V$2737,14,FALSE)))</f>
        <v/>
      </c>
      <c r="O1427" t="str">
        <f>IF(ISBLANK(VLOOKUP(TRIM(D1427),ALL_SOMIFA!$A$1:$V$2737,15,FALSE)),"",IF(ISERROR(VLOOKUP(TRIM(D1427),ALL_SOMIFA!$A$1:$V$2737,15,FALSE))," ",VLOOKUP(TRIM(D1427),ALL_SOMIFA!$A$1:$V$2737,15,FALSE)))</f>
        <v/>
      </c>
      <c r="P1427" t="str">
        <f>IF(ISBLANK(VLOOKUP(TRIM(D1427),ALL_SOMIFA!$A$1:$V$2737,16,FALSE)),"",IF(ISERROR(VLOOKUP(TRIM(D1427),ALL_SOMIFA!$A$1:$V$2737,16,FALSE))," ",VLOOKUP(TRIM(D1427),ALL_SOMIFA!$A$1:$V$2737,16,FALSE)))</f>
        <v/>
      </c>
      <c r="Q1427" t="str">
        <f>IF(ISBLANK(VLOOKUP(TRIM(D1427),ALL_SOMIFA!$A$1:$V$2737,17,FALSE)),"",IF(ISERROR(VLOOKUP(TRIM(D1427),ALL_SOMIFA!$A$1:$V$2737,17,FALSE))," ",VLOOKUP(TRIM(D1427),ALL_SOMIFA!$A$1:$V$2737,17,FALSE)))</f>
        <v/>
      </c>
      <c r="R1427" t="str">
        <f>IF(ISBLANK(VLOOKUP(TRIM(D1427),ALL_SOMIFA!$A$1:$V$2737,18,FALSE)),"",IF(ISERROR(VLOOKUP(TRIM(D1427),ALL_SOMIFA!$A$1:$V$2737,18,FALSE))," ",VLOOKUP(TRIM(D1427),ALL_SOMIFA!$A$1:$V$2737,18,FALSE)))</f>
        <v/>
      </c>
      <c r="S1427" t="str">
        <f>IF(ISBLANK(VLOOKUP(TRIM(D1427),ALL_SOMIFA!$A$1:$V$2737,19,FALSE)),"",IF(ISERROR(VLOOKUP(TRIM(D1427),ALL_SOMIFA!$A$1:$V$2737,19,FALSE))," ",VLOOKUP(TRIM(D1427),ALL_SOMIFA!$A$1:$V$2737,19,FALSE)))</f>
        <v/>
      </c>
      <c r="T1427" t="str">
        <f>IF(ISBLANK(VLOOKUP(TRIM(D1427),ALL_SOMIFA!$A$1:$V$2737,20,FALSE)),"",IF(ISERROR(VLOOKUP(TRIM(D1427),ALL_SOMIFA!$A$1:$V$2737,20,FALSE))," ",VLOOKUP(TRIM(D1427),ALL_SOMIFA!$A$1:$V$2737,20,FALSE)))</f>
        <v/>
      </c>
      <c r="U1427" t="str">
        <f>IF(ISBLANK(VLOOKUP(TRIM(D1427),ALL_SOMIFA!$A$1:$V$2737,21,FALSE)),"",IF(ISERROR(VLOOKUP(TRIM(D1427),ALL_SOMIFA!$A$1:$V$2737,21,FALSE))," ",VLOOKUP(TRIM(D1427),ALL_SOMIFA!$A$1:$V$2737,21,FALSE)))</f>
        <v/>
      </c>
      <c r="V1427" t="str">
        <f>IF(ISBLANK(VLOOKUP(TRIM(D1427),ALL_SOMIFA!$A$1:$V$2737,22,FALSE)),"",IF(ISERROR(VLOOKUP(TRIM(D1427),ALL_SOMIFA!$A$1:$V$2737,22,FALSE))," ",VLOOKUP(TRIM(D1427),ALL_SOMIFA!$A$1:$V$2737,22,FALSE)))</f>
        <v/>
      </c>
    </row>
    <row r="1428" spans="1:73" ht="12.75" customHeight="1" x14ac:dyDescent="0.35">
      <c r="A1428" s="18" t="s">
        <v>304</v>
      </c>
      <c r="B1428" s="18" t="s">
        <v>3518</v>
      </c>
      <c r="C1428" s="143" t="str">
        <f>IF(VLOOKUP(D1428,Table16[[#All],[Player]:[2024 Card Info]],7,FALSE)&lt;&gt;"",VLOOKUP(D1428,Table16[[#All],[Player]:[2024 Card Info]],7,FALSE),"")</f>
        <v>04-0</v>
      </c>
      <c r="D1428" s="22" t="s">
        <v>2621</v>
      </c>
      <c r="E1428" s="23">
        <v>35802</v>
      </c>
      <c r="F1428" s="24" t="s">
        <v>279</v>
      </c>
      <c r="G1428" s="22" t="s">
        <v>295</v>
      </c>
      <c r="H1428" s="26" t="s">
        <v>307</v>
      </c>
      <c r="I1428" s="26" t="s">
        <v>651</v>
      </c>
      <c r="J1428" s="18" t="s">
        <v>304</v>
      </c>
      <c r="K1428" s="18" t="s">
        <v>471</v>
      </c>
      <c r="L1428" s="18" t="s">
        <v>310</v>
      </c>
      <c r="M1428" s="25"/>
      <c r="N1428" s="25"/>
      <c r="O1428" s="25"/>
      <c r="P1428" s="25"/>
      <c r="Q1428" s="25"/>
      <c r="R1428" s="25"/>
      <c r="S1428" s="25"/>
      <c r="T1428" s="25"/>
      <c r="U1428" s="25"/>
      <c r="V1428" s="25"/>
      <c r="W1428" s="25"/>
      <c r="X1428" s="25"/>
      <c r="Y1428" s="25"/>
      <c r="Z1428" s="25"/>
      <c r="AA1428" s="25"/>
      <c r="AB1428" s="25"/>
      <c r="AC1428" s="25"/>
      <c r="AD1428" s="25"/>
      <c r="AE1428" s="25"/>
      <c r="AF1428" s="25"/>
      <c r="AG1428" s="25"/>
      <c r="AH1428" s="25"/>
      <c r="AI1428" s="25"/>
      <c r="AJ1428" s="25"/>
      <c r="AK1428" s="25"/>
      <c r="AL1428" s="25"/>
      <c r="AM1428" s="25"/>
      <c r="AN1428" s="25"/>
      <c r="AO1428" s="25"/>
      <c r="AP1428" s="25"/>
      <c r="AQ1428" s="25"/>
      <c r="AR1428" s="25"/>
      <c r="AS1428" s="25"/>
      <c r="AT1428" s="25"/>
      <c r="AU1428" s="25"/>
      <c r="AV1428" s="25"/>
      <c r="AW1428" s="25"/>
      <c r="AX1428" s="25"/>
      <c r="AY1428" s="25"/>
      <c r="AZ1428" s="25"/>
      <c r="BA1428" s="25"/>
      <c r="BB1428" s="25"/>
      <c r="BC1428" s="25"/>
      <c r="BD1428" s="25"/>
      <c r="BE1428" s="25"/>
      <c r="BF1428" s="25"/>
      <c r="BG1428" s="25"/>
      <c r="BH1428" s="25"/>
      <c r="BI1428" s="25"/>
      <c r="BJ1428" s="25"/>
      <c r="BK1428" s="25"/>
      <c r="BL1428" s="25"/>
      <c r="BM1428" s="25"/>
      <c r="BN1428" s="25"/>
      <c r="BO1428" s="25"/>
      <c r="BP1428" s="25"/>
      <c r="BQ1428" s="25"/>
      <c r="BR1428" s="25"/>
      <c r="BS1428" s="25"/>
      <c r="BT1428" s="25"/>
      <c r="BU1428" s="25"/>
    </row>
    <row r="1429" spans="1:73" x14ac:dyDescent="0.35">
      <c r="A1429" t="s">
        <v>504</v>
      </c>
      <c r="B1429" t="s">
        <v>916</v>
      </c>
      <c r="C1429" s="143" t="str">
        <f>IF(VLOOKUP(D1429,Table16[[#All],[Player]:[2024 Card Info]],7,FALSE)&lt;&gt;"",VLOOKUP(D1429,Table16[[#All],[Player]:[2024 Card Info]],7,FALSE),"")</f>
        <v>04-0</v>
      </c>
      <c r="D1429" t="s">
        <v>3661</v>
      </c>
      <c r="E1429" s="40">
        <v>36932</v>
      </c>
      <c r="F1429" t="s">
        <v>4079</v>
      </c>
      <c r="G1429" s="102" t="s">
        <v>5154</v>
      </c>
      <c r="H1429" t="str">
        <f>IF(ISBLANK(VLOOKUP(TRIM(D1429),ALL_SOMIFA!$A$1:$V$2737,8,FALSE)),"",IF(ISERROR(VLOOKUP(TRIM(D1429),ALL_SOMIFA!$A$1:$V$2737,8,FALSE))," ",VLOOKUP(TRIM(D1429),ALL_SOMIFA!$A$1:$V$2737,8,FALSE)))</f>
        <v/>
      </c>
      <c r="I1429" t="str">
        <f>IF(ISBLANK(VLOOKUP(TRIM(D1429),ALL_SOMIFA!$A$1:$V$2737,9,FALSE)),"",IF(ISERROR(VLOOKUP(TRIM(D1429),ALL_SOMIFA!$A$1:$V$2737,9,FALSE))," ",VLOOKUP(TRIM(D1429),ALL_SOMIFA!$A$1:$V$2737,9,FALSE)))</f>
        <v/>
      </c>
      <c r="J1429" t="str">
        <f>IF(ISBLANK(VLOOKUP(TRIM(D1429),ALL_SOMIFA!$A$1:$V$2737,10,FALSE)),"",IF(ISERROR(VLOOKUP(TRIM(D1429),ALL_SOMIFA!$A$1:$V$2737,10,FALSE))," ",VLOOKUP(TRIM(D1429),ALL_SOMIFA!$A$1:$V$2737,10,FALSE)))</f>
        <v/>
      </c>
      <c r="K1429" t="str">
        <f>IF(ISBLANK(VLOOKUP(TRIM(D1429),ALL_SOMIFA!$A$1:$V$2737,11,FALSE)),"",IF(ISERROR(VLOOKUP(TRIM(D1429),ALL_SOMIFA!$A$1:$V$2737,11,FALSE))," ",VLOOKUP(TRIM(D1429),ALL_SOMIFA!$A$1:$V$2737,11,FALSE)))</f>
        <v/>
      </c>
      <c r="L1429" t="str">
        <f>IF(ISBLANK(VLOOKUP(TRIM(D1429),ALL_SOMIFA!$A$1:$V$2737,12,FALSE)),"",IF(ISERROR(VLOOKUP(TRIM(D1429),ALL_SOMIFA!$A$1:$V$2737,12,FALSE))," ",VLOOKUP(TRIM(D1429),ALL_SOMIFA!$A$1:$V$2737,12,FALSE)))</f>
        <v/>
      </c>
      <c r="M1429" t="str">
        <f>IF(ISBLANK(VLOOKUP(TRIM(D1429),ALL_SOMIFA!$A$1:$V$2737,13,FALSE)),"",IF(ISERROR(VLOOKUP(TRIM(D1429),ALL_SOMIFA!$A$1:$V$2737,13,FALSE))," ",VLOOKUP(TRIM(D1429),ALL_SOMIFA!$A$1:$V$2737,13,FALSE)))</f>
        <v/>
      </c>
      <c r="N1429" t="str">
        <f>IF(ISBLANK(VLOOKUP(TRIM(D1429),ALL_SOMIFA!$A$1:$V$2737,14,FALSE)),"",IF(ISERROR(VLOOKUP(TRIM(D1429),ALL_SOMIFA!$A$1:$V$2737,14,FALSE))," ",VLOOKUP(TRIM(D1429),ALL_SOMIFA!$A$1:$V$2737,14,FALSE)))</f>
        <v/>
      </c>
      <c r="O1429" t="str">
        <f>IF(ISBLANK(VLOOKUP(TRIM(D1429),ALL_SOMIFA!$A$1:$V$2737,15,FALSE)),"",IF(ISERROR(VLOOKUP(TRIM(D1429),ALL_SOMIFA!$A$1:$V$2737,15,FALSE))," ",VLOOKUP(TRIM(D1429),ALL_SOMIFA!$A$1:$V$2737,15,FALSE)))</f>
        <v/>
      </c>
      <c r="P1429" t="str">
        <f>IF(ISBLANK(VLOOKUP(TRIM(D1429),ALL_SOMIFA!$A$1:$V$2737,16,FALSE)),"",IF(ISERROR(VLOOKUP(TRIM(D1429),ALL_SOMIFA!$A$1:$V$2737,16,FALSE))," ",VLOOKUP(TRIM(D1429),ALL_SOMIFA!$A$1:$V$2737,16,FALSE)))</f>
        <v/>
      </c>
      <c r="Q1429" t="str">
        <f>IF(ISBLANK(VLOOKUP(TRIM(D1429),ALL_SOMIFA!$A$1:$V$2737,17,FALSE)),"",IF(ISERROR(VLOOKUP(TRIM(D1429),ALL_SOMIFA!$A$1:$V$2737,17,FALSE))," ",VLOOKUP(TRIM(D1429),ALL_SOMIFA!$A$1:$V$2737,17,FALSE)))</f>
        <v/>
      </c>
      <c r="R1429" t="str">
        <f>IF(ISBLANK(VLOOKUP(TRIM(D1429),ALL_SOMIFA!$A$1:$V$2737,18,FALSE)),"",IF(ISERROR(VLOOKUP(TRIM(D1429),ALL_SOMIFA!$A$1:$V$2737,18,FALSE))," ",VLOOKUP(TRIM(D1429),ALL_SOMIFA!$A$1:$V$2737,18,FALSE)))</f>
        <v/>
      </c>
      <c r="S1429" t="str">
        <f>IF(ISBLANK(VLOOKUP(TRIM(D1429),ALL_SOMIFA!$A$1:$V$2737,19,FALSE)),"",IF(ISERROR(VLOOKUP(TRIM(D1429),ALL_SOMIFA!$A$1:$V$2737,19,FALSE))," ",VLOOKUP(TRIM(D1429),ALL_SOMIFA!$A$1:$V$2737,19,FALSE)))</f>
        <v/>
      </c>
      <c r="T1429" t="str">
        <f>IF(ISBLANK(VLOOKUP(TRIM(D1429),ALL_SOMIFA!$A$1:$V$2737,20,FALSE)),"",IF(ISERROR(VLOOKUP(TRIM(D1429),ALL_SOMIFA!$A$1:$V$2737,20,FALSE))," ",VLOOKUP(TRIM(D1429),ALL_SOMIFA!$A$1:$V$2737,20,FALSE)))</f>
        <v/>
      </c>
      <c r="U1429" t="str">
        <f>IF(ISBLANK(VLOOKUP(TRIM(D1429),ALL_SOMIFA!$A$1:$V$2737,21,FALSE)),"",IF(ISERROR(VLOOKUP(TRIM(D1429),ALL_SOMIFA!$A$1:$V$2737,21,FALSE))," ",VLOOKUP(TRIM(D1429),ALL_SOMIFA!$A$1:$V$2737,21,FALSE)))</f>
        <v/>
      </c>
      <c r="V1429" t="str">
        <f>IF(ISBLANK(VLOOKUP(TRIM(D1429),ALL_SOMIFA!$A$1:$V$2737,22,FALSE)),"",IF(ISERROR(VLOOKUP(TRIM(D1429),ALL_SOMIFA!$A$1:$V$2737,22,FALSE))," ",VLOOKUP(TRIM(D1429),ALL_SOMIFA!$A$1:$V$2737,22,FALSE)))</f>
        <v/>
      </c>
    </row>
    <row r="1430" spans="1:73" x14ac:dyDescent="0.35">
      <c r="A1430" s="18" t="s">
        <v>648</v>
      </c>
      <c r="B1430" s="18" t="s">
        <v>318</v>
      </c>
      <c r="C1430" s="143" t="str">
        <f>IF(VLOOKUP(D1430,Table16[[#All],[Player]:[2024 Card Info]],7,FALSE)&lt;&gt;"",VLOOKUP(D1430,Table16[[#All],[Player]:[2024 Card Info]],7,FALSE),"")</f>
        <v>00-0</v>
      </c>
      <c r="D1430" s="19" t="s">
        <v>2629</v>
      </c>
      <c r="E1430" s="20">
        <v>34151</v>
      </c>
      <c r="F1430" s="19" t="s">
        <v>1116</v>
      </c>
      <c r="G1430" s="19" t="s">
        <v>601</v>
      </c>
      <c r="H1430" s="26" t="s">
        <v>654</v>
      </c>
      <c r="I1430" s="26" t="s">
        <v>496</v>
      </c>
      <c r="J1430" s="18" t="s">
        <v>292</v>
      </c>
      <c r="K1430" s="18" t="s">
        <v>135</v>
      </c>
      <c r="L1430" s="18" t="s">
        <v>2320</v>
      </c>
      <c r="M1430" s="19" t="s">
        <v>2316</v>
      </c>
      <c r="N1430" s="19" t="s">
        <v>311</v>
      </c>
      <c r="O1430" s="19" t="s">
        <v>78</v>
      </c>
      <c r="P1430" s="19" t="s">
        <v>1611</v>
      </c>
      <c r="Q1430" s="19" t="s">
        <v>648</v>
      </c>
      <c r="R1430" s="19" t="s">
        <v>94</v>
      </c>
      <c r="S1430" s="19" t="s">
        <v>1537</v>
      </c>
      <c r="T1430" s="19" t="s">
        <v>648</v>
      </c>
      <c r="U1430" s="19" t="s">
        <v>94</v>
      </c>
      <c r="V1430" s="19" t="s">
        <v>2630</v>
      </c>
      <c r="W1430" s="19" t="s">
        <v>648</v>
      </c>
      <c r="X1430" s="19" t="s">
        <v>94</v>
      </c>
      <c r="Y1430" s="19" t="s">
        <v>494</v>
      </c>
      <c r="Z1430" s="19" t="s">
        <v>648</v>
      </c>
      <c r="AA1430" s="19" t="s">
        <v>94</v>
      </c>
      <c r="AB1430" s="19" t="s">
        <v>651</v>
      </c>
      <c r="AC1430" s="19">
        <v>0</v>
      </c>
      <c r="AD1430" s="19">
        <v>0</v>
      </c>
      <c r="AE1430" s="19">
        <v>0</v>
      </c>
      <c r="AF1430" s="19">
        <v>0</v>
      </c>
      <c r="AG1430" s="19">
        <v>0</v>
      </c>
      <c r="AH1430" s="19">
        <v>0</v>
      </c>
      <c r="AI1430" s="19">
        <v>0</v>
      </c>
      <c r="AJ1430" s="19">
        <v>0</v>
      </c>
      <c r="AK1430" s="19">
        <v>0</v>
      </c>
      <c r="AL1430" s="19">
        <v>0</v>
      </c>
      <c r="AM1430" s="19">
        <v>0</v>
      </c>
      <c r="AN1430" s="19">
        <v>0</v>
      </c>
      <c r="AO1430" s="19">
        <v>0</v>
      </c>
      <c r="AP1430" s="19">
        <v>0</v>
      </c>
      <c r="AQ1430" s="19">
        <v>0</v>
      </c>
      <c r="AR1430" s="19">
        <v>0</v>
      </c>
      <c r="AS1430" s="19">
        <v>0</v>
      </c>
      <c r="AT1430" s="19">
        <v>0</v>
      </c>
      <c r="AU1430" s="19"/>
      <c r="AV1430" s="19"/>
      <c r="AW1430" s="19"/>
      <c r="AX1430" s="19"/>
      <c r="AY1430" s="19"/>
      <c r="AZ1430" s="19"/>
      <c r="BA1430" s="19"/>
      <c r="BB1430" s="19"/>
      <c r="BC1430" s="19"/>
      <c r="BD1430" s="19"/>
      <c r="BE1430" s="19"/>
      <c r="BF1430" s="19"/>
      <c r="BG1430" s="19"/>
      <c r="BH1430" s="19"/>
      <c r="BI1430" s="19"/>
      <c r="BJ1430" s="19"/>
      <c r="BK1430" s="19"/>
      <c r="BL1430" s="19"/>
      <c r="BM1430" s="19"/>
      <c r="BN1430" s="19"/>
      <c r="BO1430" s="19"/>
      <c r="BP1430" s="19"/>
      <c r="BQ1430" s="19"/>
      <c r="BR1430" s="19"/>
      <c r="BS1430" s="19"/>
      <c r="BT1430" s="19"/>
      <c r="BU1430" s="19"/>
    </row>
    <row r="1431" spans="1:73" x14ac:dyDescent="0.35">
      <c r="A1431" t="s">
        <v>304</v>
      </c>
      <c r="B1431" t="s">
        <v>452</v>
      </c>
      <c r="C1431" s="143" t="str">
        <f>IF(VLOOKUP(D1431,Table16[[#All],[Player]:[2024 Card Info]],7,FALSE)&lt;&gt;"",VLOOKUP(D1431,Table16[[#All],[Player]:[2024 Card Info]],7,FALSE),"")</f>
        <v>00-0</v>
      </c>
      <c r="D1431" t="s">
        <v>3669</v>
      </c>
      <c r="E1431" s="40">
        <v>37559</v>
      </c>
      <c r="F1431" t="s">
        <v>4016</v>
      </c>
      <c r="G1431" s="19" t="s">
        <v>5136</v>
      </c>
      <c r="H1431" t="str">
        <f>IF(ISBLANK(VLOOKUP(TRIM(D1431),ALL_SOMIFA!$A$1:$V$2737,8,FALSE)),"",IF(ISERROR(VLOOKUP(TRIM(D1431),ALL_SOMIFA!$A$1:$V$2737,8,FALSE))," ",VLOOKUP(TRIM(D1431),ALL_SOMIFA!$A$1:$V$2737,8,FALSE)))</f>
        <v/>
      </c>
      <c r="I1431" t="str">
        <f>IF(ISBLANK(VLOOKUP(TRIM(D1431),ALL_SOMIFA!$A$1:$V$2737,9,FALSE)),"",IF(ISERROR(VLOOKUP(TRIM(D1431),ALL_SOMIFA!$A$1:$V$2737,9,FALSE))," ",VLOOKUP(TRIM(D1431),ALL_SOMIFA!$A$1:$V$2737,9,FALSE)))</f>
        <v/>
      </c>
      <c r="J1431" t="str">
        <f>IF(ISBLANK(VLOOKUP(TRIM(D1431),ALL_SOMIFA!$A$1:$V$2737,10,FALSE)),"",IF(ISERROR(VLOOKUP(TRIM(D1431),ALL_SOMIFA!$A$1:$V$2737,10,FALSE))," ",VLOOKUP(TRIM(D1431),ALL_SOMIFA!$A$1:$V$2737,10,FALSE)))</f>
        <v/>
      </c>
      <c r="K1431" t="str">
        <f>IF(ISBLANK(VLOOKUP(TRIM(D1431),ALL_SOMIFA!$A$1:$V$2737,11,FALSE)),"",IF(ISERROR(VLOOKUP(TRIM(D1431),ALL_SOMIFA!$A$1:$V$2737,11,FALSE))," ",VLOOKUP(TRIM(D1431),ALL_SOMIFA!$A$1:$V$2737,11,FALSE)))</f>
        <v/>
      </c>
      <c r="L1431" t="str">
        <f>IF(ISBLANK(VLOOKUP(TRIM(D1431),ALL_SOMIFA!$A$1:$V$2737,12,FALSE)),"",IF(ISERROR(VLOOKUP(TRIM(D1431),ALL_SOMIFA!$A$1:$V$2737,12,FALSE))," ",VLOOKUP(TRIM(D1431),ALL_SOMIFA!$A$1:$V$2737,12,FALSE)))</f>
        <v/>
      </c>
      <c r="M1431" t="str">
        <f>IF(ISBLANK(VLOOKUP(TRIM(D1431),ALL_SOMIFA!$A$1:$V$2737,13,FALSE)),"",IF(ISERROR(VLOOKUP(TRIM(D1431),ALL_SOMIFA!$A$1:$V$2737,13,FALSE))," ",VLOOKUP(TRIM(D1431),ALL_SOMIFA!$A$1:$V$2737,13,FALSE)))</f>
        <v/>
      </c>
      <c r="N1431" t="str">
        <f>IF(ISBLANK(VLOOKUP(TRIM(D1431),ALL_SOMIFA!$A$1:$V$2737,14,FALSE)),"",IF(ISERROR(VLOOKUP(TRIM(D1431),ALL_SOMIFA!$A$1:$V$2737,14,FALSE))," ",VLOOKUP(TRIM(D1431),ALL_SOMIFA!$A$1:$V$2737,14,FALSE)))</f>
        <v/>
      </c>
      <c r="O1431" t="str">
        <f>IF(ISBLANK(VLOOKUP(TRIM(D1431),ALL_SOMIFA!$A$1:$V$2737,15,FALSE)),"",IF(ISERROR(VLOOKUP(TRIM(D1431),ALL_SOMIFA!$A$1:$V$2737,15,FALSE))," ",VLOOKUP(TRIM(D1431),ALL_SOMIFA!$A$1:$V$2737,15,FALSE)))</f>
        <v/>
      </c>
      <c r="P1431" t="str">
        <f>IF(ISBLANK(VLOOKUP(TRIM(D1431),ALL_SOMIFA!$A$1:$V$2737,16,FALSE)),"",IF(ISERROR(VLOOKUP(TRIM(D1431),ALL_SOMIFA!$A$1:$V$2737,16,FALSE))," ",VLOOKUP(TRIM(D1431),ALL_SOMIFA!$A$1:$V$2737,16,FALSE)))</f>
        <v/>
      </c>
      <c r="Q1431" t="str">
        <f>IF(ISBLANK(VLOOKUP(TRIM(D1431),ALL_SOMIFA!$A$1:$V$2737,17,FALSE)),"",IF(ISERROR(VLOOKUP(TRIM(D1431),ALL_SOMIFA!$A$1:$V$2737,17,FALSE))," ",VLOOKUP(TRIM(D1431),ALL_SOMIFA!$A$1:$V$2737,17,FALSE)))</f>
        <v/>
      </c>
      <c r="R1431" t="str">
        <f>IF(ISBLANK(VLOOKUP(TRIM(D1431),ALL_SOMIFA!$A$1:$V$2737,18,FALSE)),"",IF(ISERROR(VLOOKUP(TRIM(D1431),ALL_SOMIFA!$A$1:$V$2737,18,FALSE))," ",VLOOKUP(TRIM(D1431),ALL_SOMIFA!$A$1:$V$2737,18,FALSE)))</f>
        <v/>
      </c>
      <c r="S1431" t="str">
        <f>IF(ISBLANK(VLOOKUP(TRIM(D1431),ALL_SOMIFA!$A$1:$V$2737,19,FALSE)),"",IF(ISERROR(VLOOKUP(TRIM(D1431),ALL_SOMIFA!$A$1:$V$2737,19,FALSE))," ",VLOOKUP(TRIM(D1431),ALL_SOMIFA!$A$1:$V$2737,19,FALSE)))</f>
        <v/>
      </c>
      <c r="T1431" t="str">
        <f>IF(ISBLANK(VLOOKUP(TRIM(D1431),ALL_SOMIFA!$A$1:$V$2737,20,FALSE)),"",IF(ISERROR(VLOOKUP(TRIM(D1431),ALL_SOMIFA!$A$1:$V$2737,20,FALSE))," ",VLOOKUP(TRIM(D1431),ALL_SOMIFA!$A$1:$V$2737,20,FALSE)))</f>
        <v/>
      </c>
      <c r="U1431" t="str">
        <f>IF(ISBLANK(VLOOKUP(TRIM(D1431),ALL_SOMIFA!$A$1:$V$2737,21,FALSE)),"",IF(ISERROR(VLOOKUP(TRIM(D1431),ALL_SOMIFA!$A$1:$V$2737,21,FALSE))," ",VLOOKUP(TRIM(D1431),ALL_SOMIFA!$A$1:$V$2737,21,FALSE)))</f>
        <v/>
      </c>
      <c r="V1431" t="str">
        <f>IF(ISBLANK(VLOOKUP(TRIM(D1431),ALL_SOMIFA!$A$1:$V$2737,22,FALSE)),"",IF(ISERROR(VLOOKUP(TRIM(D1431),ALL_SOMIFA!$A$1:$V$2737,22,FALSE))," ",VLOOKUP(TRIM(D1431),ALL_SOMIFA!$A$1:$V$2737,22,FALSE)))</f>
        <v/>
      </c>
    </row>
    <row r="1432" spans="1:73" x14ac:dyDescent="0.35">
      <c r="A1432" s="18"/>
      <c r="B1432" s="18"/>
      <c r="C1432" s="143"/>
      <c r="D1432" s="19"/>
      <c r="E1432" s="20"/>
      <c r="F1432" s="19"/>
      <c r="G1432" s="19"/>
      <c r="H1432" t="s">
        <v>480</v>
      </c>
      <c r="I1432" t="s">
        <v>4284</v>
      </c>
      <c r="J1432" s="18"/>
      <c r="K1432" s="18"/>
      <c r="L1432" s="18"/>
      <c r="M1432" s="19"/>
      <c r="N1432" s="19"/>
      <c r="O1432" s="19"/>
      <c r="P1432" s="19"/>
      <c r="Q1432" s="19"/>
      <c r="R1432" s="19"/>
      <c r="S1432" s="19"/>
      <c r="T1432" s="19"/>
      <c r="U1432" s="19"/>
      <c r="V1432" s="19"/>
      <c r="W1432" s="19"/>
      <c r="X1432" s="19"/>
      <c r="Y1432" s="19"/>
      <c r="Z1432" s="19"/>
      <c r="AA1432" s="19"/>
      <c r="AB1432" s="19"/>
      <c r="AC1432" s="19"/>
      <c r="AD1432" s="19"/>
      <c r="AE1432" s="19"/>
      <c r="AF1432" s="19"/>
      <c r="AG1432" s="19"/>
      <c r="AH1432" s="19"/>
      <c r="AI1432" s="19"/>
      <c r="AJ1432" s="19"/>
      <c r="AK1432" s="19"/>
      <c r="AL1432" s="19"/>
      <c r="AM1432" s="19"/>
      <c r="AN1432" s="19"/>
      <c r="AO1432" s="19"/>
      <c r="AP1432" s="19"/>
      <c r="AQ1432" s="19"/>
      <c r="AR1432" s="19"/>
      <c r="AS1432" s="19"/>
      <c r="AT1432" s="19"/>
      <c r="AU1432" s="19"/>
      <c r="AV1432" s="19"/>
      <c r="AW1432" s="19"/>
      <c r="AX1432" s="19"/>
      <c r="AY1432" s="19"/>
      <c r="AZ1432" s="19"/>
      <c r="BA1432" s="19"/>
      <c r="BB1432" s="19"/>
      <c r="BC1432" s="19"/>
      <c r="BD1432" s="19"/>
      <c r="BE1432" s="19"/>
      <c r="BF1432" s="19"/>
      <c r="BG1432" s="19"/>
      <c r="BH1432" s="19"/>
      <c r="BI1432" s="19"/>
      <c r="BJ1432" s="19"/>
      <c r="BK1432" s="19"/>
      <c r="BL1432" s="19"/>
      <c r="BM1432" s="19"/>
      <c r="BN1432" s="19"/>
      <c r="BO1432" s="19"/>
      <c r="BP1432" s="19"/>
      <c r="BQ1432" s="19"/>
      <c r="BR1432" s="19"/>
      <c r="BS1432" s="19"/>
      <c r="BT1432" s="19"/>
      <c r="BU1432" s="19"/>
    </row>
    <row r="1433" spans="1:73" s="25" customFormat="1" x14ac:dyDescent="0.35">
      <c r="A1433" s="18" t="s">
        <v>299</v>
      </c>
      <c r="B1433" s="18" t="s">
        <v>285</v>
      </c>
      <c r="C1433" s="143" t="str">
        <f>IF(VLOOKUP(D1433,Table16[[#All],[Player]:[2024 Card Info]],7,FALSE)&lt;&gt;"",VLOOKUP(D1433,Table16[[#All],[Player]:[2024 Card Info]],7,FALSE),"")</f>
        <v>65</v>
      </c>
      <c r="D1433" s="19" t="s">
        <v>2640</v>
      </c>
      <c r="E1433" s="20">
        <v>35386</v>
      </c>
      <c r="F1433" s="19" t="s">
        <v>2641</v>
      </c>
      <c r="G1433" s="19" t="s">
        <v>425</v>
      </c>
      <c r="H1433" s="26" t="s">
        <v>4284</v>
      </c>
      <c r="I1433" s="26" t="s">
        <v>929</v>
      </c>
      <c r="J1433" s="18" t="s">
        <v>299</v>
      </c>
      <c r="K1433" s="18" t="s">
        <v>158</v>
      </c>
      <c r="L1433" s="18" t="s">
        <v>684</v>
      </c>
      <c r="M1433" s="19" t="s">
        <v>332</v>
      </c>
      <c r="N1433" s="19" t="s">
        <v>299</v>
      </c>
      <c r="O1433" s="19" t="s">
        <v>285</v>
      </c>
      <c r="P1433" s="19" t="s">
        <v>912</v>
      </c>
      <c r="Q1433" s="19" t="s">
        <v>299</v>
      </c>
      <c r="R1433" s="19" t="s">
        <v>158</v>
      </c>
      <c r="S1433" s="19" t="s">
        <v>684</v>
      </c>
      <c r="T1433" s="19" t="s">
        <v>323</v>
      </c>
      <c r="U1433" s="19" t="s">
        <v>109</v>
      </c>
      <c r="V1433" s="19" t="s">
        <v>154</v>
      </c>
      <c r="W1433" s="19">
        <v>0</v>
      </c>
      <c r="X1433" s="19">
        <v>0</v>
      </c>
      <c r="Y1433" s="19">
        <v>0</v>
      </c>
      <c r="Z1433" s="19"/>
      <c r="AA1433" s="19"/>
      <c r="AB1433" s="19"/>
      <c r="AC1433" s="19">
        <v>0</v>
      </c>
      <c r="AD1433" s="19">
        <v>0</v>
      </c>
      <c r="AE1433" s="19">
        <v>0</v>
      </c>
      <c r="AF1433" s="19">
        <v>0</v>
      </c>
      <c r="AG1433" s="19">
        <v>0</v>
      </c>
      <c r="AH1433" s="19">
        <v>0</v>
      </c>
      <c r="AI1433" s="19">
        <v>0</v>
      </c>
      <c r="AJ1433" s="19">
        <v>0</v>
      </c>
      <c r="AK1433" s="19">
        <v>0</v>
      </c>
      <c r="AL1433" s="19">
        <v>0</v>
      </c>
      <c r="AM1433" s="19">
        <v>0</v>
      </c>
      <c r="AN1433" s="19">
        <v>0</v>
      </c>
      <c r="AO1433" s="19">
        <v>0</v>
      </c>
      <c r="AP1433" s="19">
        <v>0</v>
      </c>
      <c r="AQ1433" s="19">
        <v>0</v>
      </c>
      <c r="AR1433" s="19">
        <v>0</v>
      </c>
      <c r="AS1433" s="19">
        <v>0</v>
      </c>
      <c r="AT1433" s="19">
        <v>0</v>
      </c>
      <c r="AU1433" s="19"/>
      <c r="AV1433" s="19"/>
      <c r="AW1433" s="19"/>
      <c r="AX1433" s="19"/>
      <c r="AY1433" s="19"/>
      <c r="AZ1433" s="19"/>
      <c r="BA1433" s="19"/>
      <c r="BB1433" s="19"/>
      <c r="BC1433" s="19"/>
      <c r="BD1433" s="19"/>
      <c r="BE1433" s="19"/>
      <c r="BF1433" s="19"/>
      <c r="BG1433" s="19"/>
      <c r="BH1433" s="19"/>
      <c r="BI1433" s="19"/>
      <c r="BJ1433" s="19"/>
      <c r="BK1433" s="19"/>
      <c r="BL1433" s="19"/>
      <c r="BM1433" s="19"/>
      <c r="BN1433" s="19"/>
      <c r="BO1433" s="19"/>
      <c r="BP1433" s="19"/>
      <c r="BQ1433" s="19"/>
      <c r="BR1433" s="19"/>
      <c r="BS1433" s="19"/>
      <c r="BT1433" s="19"/>
      <c r="BU1433" s="19"/>
    </row>
    <row r="1434" spans="1:73" x14ac:dyDescent="0.35">
      <c r="A1434" s="18" t="s">
        <v>323</v>
      </c>
      <c r="B1434" s="18" t="s">
        <v>143</v>
      </c>
      <c r="C1434" s="143" t="str">
        <f>IF(VLOOKUP(D1434,Table16[[#All],[Player]:[2024 Card Info]],7,FALSE)&lt;&gt;"",VLOOKUP(D1434,Table16[[#All],[Player]:[2024 Card Info]],7,FALSE),"")</f>
        <v>5</v>
      </c>
      <c r="D1434" s="22" t="s">
        <v>2639</v>
      </c>
      <c r="E1434" s="23">
        <v>36323</v>
      </c>
      <c r="F1434" s="24" t="s">
        <v>91</v>
      </c>
      <c r="G1434" s="22" t="s">
        <v>91</v>
      </c>
      <c r="H1434" s="26" t="s">
        <v>354</v>
      </c>
      <c r="I1434" s="26" t="s">
        <v>155</v>
      </c>
      <c r="J1434" s="18" t="s">
        <v>345</v>
      </c>
      <c r="K1434" s="18" t="s">
        <v>142</v>
      </c>
      <c r="L1434" s="18" t="s">
        <v>154</v>
      </c>
      <c r="M1434" s="25"/>
      <c r="N1434" s="25"/>
      <c r="O1434" s="25"/>
      <c r="P1434" s="25"/>
      <c r="Q1434" s="25"/>
      <c r="R1434" s="25"/>
      <c r="S1434" s="25"/>
      <c r="T1434" s="25"/>
      <c r="U1434" s="25"/>
      <c r="V1434" s="25"/>
      <c r="W1434" s="25"/>
      <c r="X1434" s="25"/>
      <c r="Y1434" s="25"/>
      <c r="Z1434" s="25"/>
      <c r="AA1434" s="25"/>
      <c r="AB1434" s="25"/>
      <c r="AC1434" s="25"/>
      <c r="AD1434" s="25"/>
      <c r="AE1434" s="25"/>
      <c r="AF1434" s="25"/>
      <c r="AG1434" s="25"/>
      <c r="AH1434" s="25"/>
      <c r="AI1434" s="25"/>
      <c r="AJ1434" s="25"/>
      <c r="AK1434" s="25"/>
      <c r="AL1434" s="25"/>
      <c r="AM1434" s="25"/>
      <c r="AN1434" s="25"/>
      <c r="AO1434" s="25"/>
      <c r="AP1434" s="25"/>
      <c r="AQ1434" s="25"/>
      <c r="AR1434" s="25"/>
      <c r="AS1434" s="25"/>
      <c r="AT1434" s="25"/>
      <c r="AU1434" s="25"/>
      <c r="AV1434" s="25"/>
      <c r="AW1434" s="25"/>
      <c r="AX1434" s="25"/>
      <c r="AY1434" s="25"/>
      <c r="AZ1434" s="25"/>
      <c r="BA1434" s="25"/>
      <c r="BB1434" s="25"/>
      <c r="BC1434" s="25"/>
      <c r="BD1434" s="25"/>
      <c r="BE1434" s="25"/>
      <c r="BF1434" s="25"/>
      <c r="BG1434" s="25"/>
      <c r="BH1434" s="25"/>
      <c r="BI1434" s="25"/>
      <c r="BJ1434" s="25"/>
      <c r="BK1434" s="25"/>
      <c r="BL1434" s="25"/>
      <c r="BM1434" s="25"/>
      <c r="BN1434" s="25"/>
      <c r="BO1434" s="25"/>
      <c r="BP1434" s="25"/>
      <c r="BQ1434" s="25"/>
      <c r="BR1434" s="25"/>
      <c r="BS1434" s="25"/>
      <c r="BT1434" s="25"/>
      <c r="BU1434" s="25"/>
    </row>
    <row r="1435" spans="1:73" x14ac:dyDescent="0.35">
      <c r="A1435" s="18" t="s">
        <v>354</v>
      </c>
      <c r="B1435" s="18" t="s">
        <v>3531</v>
      </c>
      <c r="C1435" s="143" t="str">
        <f>IF(VLOOKUP(D1435,Table16[[#All],[Player]:[2024 Card Info]],7,FALSE)&lt;&gt;"",VLOOKUP(D1435,Table16[[#All],[Player]:[2024 Card Info]],7,FALSE),"")</f>
        <v>5</v>
      </c>
      <c r="D1435" s="19" t="s">
        <v>2642</v>
      </c>
      <c r="E1435" s="20">
        <v>35380</v>
      </c>
      <c r="F1435" s="19" t="s">
        <v>337</v>
      </c>
      <c r="G1435" s="19" t="s">
        <v>780</v>
      </c>
      <c r="H1435" s="26" t="s">
        <v>299</v>
      </c>
      <c r="I1435" s="26" t="s">
        <v>422</v>
      </c>
      <c r="J1435" s="18" t="s">
        <v>354</v>
      </c>
      <c r="K1435" s="18" t="s">
        <v>165</v>
      </c>
      <c r="L1435" s="18" t="s">
        <v>422</v>
      </c>
      <c r="M1435" s="19" t="s">
        <v>422</v>
      </c>
      <c r="N1435" s="19" t="s">
        <v>2643</v>
      </c>
      <c r="O1435" s="19" t="s">
        <v>259</v>
      </c>
      <c r="P1435" s="19" t="s">
        <v>324</v>
      </c>
      <c r="Q1435" s="19" t="s">
        <v>327</v>
      </c>
      <c r="R1435" s="19" t="s">
        <v>252</v>
      </c>
      <c r="S1435" s="19" t="s">
        <v>328</v>
      </c>
      <c r="T1435" s="19" t="s">
        <v>1449</v>
      </c>
      <c r="U1435" s="19" t="s">
        <v>252</v>
      </c>
      <c r="V1435" s="19" t="s">
        <v>335</v>
      </c>
      <c r="W1435" s="19">
        <v>0</v>
      </c>
      <c r="X1435" s="19">
        <v>0</v>
      </c>
      <c r="Y1435" s="19">
        <v>0</v>
      </c>
      <c r="Z1435" s="19"/>
      <c r="AA1435" s="19"/>
      <c r="AB1435" s="19"/>
      <c r="AC1435" s="19">
        <v>0</v>
      </c>
      <c r="AD1435" s="19">
        <v>0</v>
      </c>
      <c r="AE1435" s="19">
        <v>0</v>
      </c>
      <c r="AF1435" s="19">
        <v>0</v>
      </c>
      <c r="AG1435" s="19">
        <v>0</v>
      </c>
      <c r="AH1435" s="19">
        <v>0</v>
      </c>
      <c r="AI1435" s="19">
        <v>0</v>
      </c>
      <c r="AJ1435" s="19">
        <v>0</v>
      </c>
      <c r="AK1435" s="19">
        <v>0</v>
      </c>
      <c r="AL1435" s="19">
        <v>0</v>
      </c>
      <c r="AM1435" s="19">
        <v>0</v>
      </c>
      <c r="AN1435" s="19">
        <v>0</v>
      </c>
      <c r="AO1435" s="19">
        <v>0</v>
      </c>
      <c r="AP1435" s="19">
        <v>0</v>
      </c>
      <c r="AQ1435" s="19">
        <v>0</v>
      </c>
      <c r="AR1435" s="19">
        <v>0</v>
      </c>
      <c r="AS1435" s="19">
        <v>0</v>
      </c>
      <c r="AT1435" s="19">
        <v>0</v>
      </c>
      <c r="AU1435" s="19"/>
      <c r="AV1435" s="19"/>
      <c r="AW1435" s="19"/>
      <c r="AX1435" s="19"/>
      <c r="AY1435" s="19"/>
      <c r="AZ1435" s="19"/>
      <c r="BA1435" s="19"/>
      <c r="BB1435" s="19"/>
      <c r="BC1435" s="19"/>
      <c r="BD1435" s="19"/>
      <c r="BE1435" s="19"/>
      <c r="BF1435" s="19"/>
      <c r="BG1435" s="19"/>
      <c r="BH1435" s="19"/>
      <c r="BI1435" s="19"/>
      <c r="BJ1435" s="19"/>
      <c r="BK1435" s="19"/>
      <c r="BL1435" s="19"/>
      <c r="BM1435" s="19"/>
      <c r="BN1435" s="19"/>
      <c r="BO1435" s="19"/>
      <c r="BP1435" s="19"/>
      <c r="BQ1435" s="19"/>
      <c r="BR1435" s="19"/>
      <c r="BS1435" s="19"/>
      <c r="BT1435" s="19"/>
      <c r="BU1435" s="19"/>
    </row>
    <row r="1436" spans="1:73" x14ac:dyDescent="0.35">
      <c r="A1436" s="18" t="s">
        <v>331</v>
      </c>
      <c r="B1436" s="18" t="s">
        <v>860</v>
      </c>
      <c r="C1436" s="143" t="str">
        <f>IF(VLOOKUP(D1436,Table16[[#All],[Player]:[2024 Card Info]],7,FALSE)&lt;&gt;"",VLOOKUP(D1436,Table16[[#All],[Player]:[2024 Card Info]],7,FALSE),"")</f>
        <v>04</v>
      </c>
      <c r="D1436" s="26" t="s">
        <v>2646</v>
      </c>
      <c r="E1436" s="27">
        <v>36608</v>
      </c>
      <c r="F1436" s="26" t="s">
        <v>387</v>
      </c>
      <c r="G1436" s="26" t="s">
        <v>387</v>
      </c>
      <c r="H1436" s="26" t="s">
        <v>331</v>
      </c>
      <c r="I1436" s="26" t="s">
        <v>342</v>
      </c>
      <c r="J1436" s="18" t="s">
        <v>299</v>
      </c>
      <c r="K1436" s="18" t="s">
        <v>96</v>
      </c>
      <c r="L1436" s="18" t="s">
        <v>297</v>
      </c>
      <c r="M1436" s="26" t="s">
        <v>335</v>
      </c>
      <c r="N1436" s="27"/>
      <c r="O1436" s="27"/>
      <c r="P1436" s="27"/>
      <c r="Q1436" s="27"/>
      <c r="R1436" s="29"/>
      <c r="S1436" s="25"/>
      <c r="T1436" s="25"/>
      <c r="U1436" s="25"/>
      <c r="V1436" s="25"/>
      <c r="W1436" s="25"/>
      <c r="X1436" s="25"/>
      <c r="Y1436" s="25"/>
      <c r="Z1436" s="25"/>
      <c r="AA1436" s="25"/>
      <c r="AB1436" s="25"/>
      <c r="AC1436" s="25"/>
      <c r="AD1436" s="25"/>
      <c r="AE1436" s="25"/>
      <c r="AF1436" s="25"/>
      <c r="AG1436" s="25"/>
      <c r="AH1436" s="25"/>
      <c r="AI1436" s="25"/>
      <c r="AJ1436" s="25"/>
      <c r="AK1436" s="25"/>
      <c r="AL1436" s="25"/>
      <c r="AM1436" s="25"/>
      <c r="AN1436" s="25"/>
      <c r="AO1436" s="25"/>
      <c r="AP1436" s="25"/>
      <c r="AQ1436" s="25"/>
      <c r="AR1436" s="25"/>
      <c r="AS1436" s="25"/>
      <c r="AT1436" s="25"/>
      <c r="AU1436" s="25"/>
      <c r="AV1436" s="25"/>
      <c r="AW1436" s="25"/>
      <c r="AX1436" s="25"/>
      <c r="AY1436" s="25"/>
      <c r="AZ1436" s="25"/>
      <c r="BA1436" s="25"/>
      <c r="BB1436" s="25"/>
      <c r="BC1436" s="25"/>
      <c r="BD1436" s="25"/>
      <c r="BE1436" s="25"/>
      <c r="BF1436" s="25"/>
      <c r="BG1436" s="25"/>
      <c r="BH1436" s="25"/>
      <c r="BI1436" s="25"/>
      <c r="BJ1436" s="25"/>
      <c r="BK1436" s="25"/>
      <c r="BL1436" s="25"/>
      <c r="BM1436" s="25"/>
      <c r="BN1436" s="25"/>
      <c r="BO1436" s="25"/>
      <c r="BP1436" s="25"/>
      <c r="BQ1436" s="25"/>
      <c r="BR1436" s="25"/>
      <c r="BS1436" s="25"/>
      <c r="BT1436" s="25"/>
      <c r="BU1436" s="25"/>
    </row>
    <row r="1437" spans="1:73" x14ac:dyDescent="0.35">
      <c r="A1437" s="18" t="s">
        <v>323</v>
      </c>
      <c r="B1437" s="18" t="s">
        <v>419</v>
      </c>
      <c r="C1437" s="143" t="str">
        <f>IF(VLOOKUP(D1437,Table16[[#All],[Player]:[2024 Card Info]],7,FALSE)&lt;&gt;"",VLOOKUP(D1437,Table16[[#All],[Player]:[2024 Card Info]],7,FALSE),"")</f>
        <v>5</v>
      </c>
      <c r="D1437" s="22" t="s">
        <v>1630</v>
      </c>
      <c r="E1437" s="23">
        <v>35440</v>
      </c>
      <c r="F1437" s="24" t="s">
        <v>498</v>
      </c>
      <c r="G1437" s="22" t="s">
        <v>295</v>
      </c>
      <c r="H1437" s="26" t="s">
        <v>4387</v>
      </c>
      <c r="I1437" s="26" t="s">
        <v>154</v>
      </c>
      <c r="J1437" s="18" t="s">
        <v>323</v>
      </c>
      <c r="K1437" s="18" t="s">
        <v>259</v>
      </c>
      <c r="L1437" s="18" t="s">
        <v>149</v>
      </c>
      <c r="M1437" s="25"/>
      <c r="N1437" s="25"/>
      <c r="O1437" s="25"/>
      <c r="P1437" s="25"/>
      <c r="Q1437" s="25"/>
      <c r="R1437" s="25"/>
      <c r="S1437" s="25"/>
      <c r="T1437" s="25"/>
      <c r="U1437" s="25"/>
      <c r="V1437" s="25"/>
      <c r="W1437" s="25"/>
      <c r="X1437" s="25"/>
      <c r="Y1437" s="25"/>
      <c r="Z1437" s="25"/>
      <c r="AA1437" s="25"/>
      <c r="AB1437" s="25"/>
      <c r="AC1437" s="25"/>
      <c r="AD1437" s="25"/>
      <c r="AE1437" s="25"/>
      <c r="AF1437" s="25"/>
      <c r="AG1437" s="25"/>
      <c r="AH1437" s="25"/>
      <c r="AI1437" s="25"/>
      <c r="AJ1437" s="25"/>
      <c r="AK1437" s="25"/>
      <c r="AL1437" s="25"/>
      <c r="AM1437" s="25"/>
      <c r="AN1437" s="25"/>
      <c r="AO1437" s="25"/>
      <c r="AP1437" s="25"/>
      <c r="AQ1437" s="25"/>
      <c r="AR1437" s="25"/>
      <c r="AS1437" s="25"/>
      <c r="AT1437" s="25"/>
      <c r="AU1437" s="25"/>
      <c r="AV1437" s="25"/>
      <c r="AW1437" s="25"/>
      <c r="AX1437" s="25"/>
      <c r="AY1437" s="25"/>
      <c r="AZ1437" s="25"/>
      <c r="BA1437" s="25"/>
      <c r="BB1437" s="25"/>
      <c r="BC1437" s="25"/>
      <c r="BD1437" s="25"/>
      <c r="BE1437" s="25"/>
      <c r="BF1437" s="25"/>
    </row>
    <row r="1438" spans="1:73" x14ac:dyDescent="0.35">
      <c r="A1438" t="s">
        <v>345</v>
      </c>
      <c r="B1438" t="s">
        <v>339</v>
      </c>
      <c r="C1438" s="143" t="str">
        <f>IF(VLOOKUP(D1438,Table16[[#All],[Player]:[2024 Card Info]],7,FALSE)&lt;&gt;"",VLOOKUP(D1438,Table16[[#All],[Player]:[2024 Card Info]],7,FALSE),"")</f>
        <v>4</v>
      </c>
      <c r="D1438" t="s">
        <v>3844</v>
      </c>
      <c r="E1438" s="40">
        <v>36940</v>
      </c>
      <c r="F1438" t="s">
        <v>4118</v>
      </c>
      <c r="G1438" s="22" t="s">
        <v>5137</v>
      </c>
      <c r="H1438" t="str">
        <f>IF(ISBLANK(VLOOKUP(TRIM(D1438),ALL_SOMIFA!$A$1:$V$2737,8,FALSE)),"",IF(ISERROR(VLOOKUP(TRIM(D1438),ALL_SOMIFA!$A$1:$V$2737,8,FALSE))," ",VLOOKUP(TRIM(D1438),ALL_SOMIFA!$A$1:$V$2737,8,FALSE)))</f>
        <v/>
      </c>
      <c r="I1438" t="str">
        <f>IF(ISBLANK(VLOOKUP(TRIM(D1438),ALL_SOMIFA!$A$1:$V$2737,9,FALSE)),"",IF(ISERROR(VLOOKUP(TRIM(D1438),ALL_SOMIFA!$A$1:$V$2737,9,FALSE))," ",VLOOKUP(TRIM(D1438),ALL_SOMIFA!$A$1:$V$2737,9,FALSE)))</f>
        <v/>
      </c>
      <c r="J1438" t="str">
        <f>IF(ISBLANK(VLOOKUP(TRIM(D1438),ALL_SOMIFA!$A$1:$V$2737,10,FALSE)),"",IF(ISERROR(VLOOKUP(TRIM(D1438),ALL_SOMIFA!$A$1:$V$2737,10,FALSE))," ",VLOOKUP(TRIM(D1438),ALL_SOMIFA!$A$1:$V$2737,10,FALSE)))</f>
        <v/>
      </c>
      <c r="K1438" t="str">
        <f>IF(ISBLANK(VLOOKUP(TRIM(D1438),ALL_SOMIFA!$A$1:$V$2737,11,FALSE)),"",IF(ISERROR(VLOOKUP(TRIM(D1438),ALL_SOMIFA!$A$1:$V$2737,11,FALSE))," ",VLOOKUP(TRIM(D1438),ALL_SOMIFA!$A$1:$V$2737,11,FALSE)))</f>
        <v/>
      </c>
      <c r="L1438" t="str">
        <f>IF(ISBLANK(VLOOKUP(TRIM(D1438),ALL_SOMIFA!$A$1:$V$2737,12,FALSE)),"",IF(ISERROR(VLOOKUP(TRIM(D1438),ALL_SOMIFA!$A$1:$V$2737,12,FALSE))," ",VLOOKUP(TRIM(D1438),ALL_SOMIFA!$A$1:$V$2737,12,FALSE)))</f>
        <v/>
      </c>
      <c r="M1438" t="str">
        <f>IF(ISBLANK(VLOOKUP(TRIM(D1438),ALL_SOMIFA!$A$1:$V$2737,13,FALSE)),"",IF(ISERROR(VLOOKUP(TRIM(D1438),ALL_SOMIFA!$A$1:$V$2737,13,FALSE))," ",VLOOKUP(TRIM(D1438),ALL_SOMIFA!$A$1:$V$2737,13,FALSE)))</f>
        <v/>
      </c>
      <c r="N1438" t="str">
        <f>IF(ISBLANK(VLOOKUP(TRIM(D1438),ALL_SOMIFA!$A$1:$V$2737,14,FALSE)),"",IF(ISERROR(VLOOKUP(TRIM(D1438),ALL_SOMIFA!$A$1:$V$2737,14,FALSE))," ",VLOOKUP(TRIM(D1438),ALL_SOMIFA!$A$1:$V$2737,14,FALSE)))</f>
        <v/>
      </c>
      <c r="O1438" t="str">
        <f>IF(ISBLANK(VLOOKUP(TRIM(D1438),ALL_SOMIFA!$A$1:$V$2737,15,FALSE)),"",IF(ISERROR(VLOOKUP(TRIM(D1438),ALL_SOMIFA!$A$1:$V$2737,15,FALSE))," ",VLOOKUP(TRIM(D1438),ALL_SOMIFA!$A$1:$V$2737,15,FALSE)))</f>
        <v/>
      </c>
      <c r="P1438" t="str">
        <f>IF(ISBLANK(VLOOKUP(TRIM(D1438),ALL_SOMIFA!$A$1:$V$2737,16,FALSE)),"",IF(ISERROR(VLOOKUP(TRIM(D1438),ALL_SOMIFA!$A$1:$V$2737,16,FALSE))," ",VLOOKUP(TRIM(D1438),ALL_SOMIFA!$A$1:$V$2737,16,FALSE)))</f>
        <v/>
      </c>
      <c r="Q1438" t="str">
        <f>IF(ISBLANK(VLOOKUP(TRIM(D1438),ALL_SOMIFA!$A$1:$V$2737,17,FALSE)),"",IF(ISERROR(VLOOKUP(TRIM(D1438),ALL_SOMIFA!$A$1:$V$2737,17,FALSE))," ",VLOOKUP(TRIM(D1438),ALL_SOMIFA!$A$1:$V$2737,17,FALSE)))</f>
        <v/>
      </c>
      <c r="R1438" t="str">
        <f>IF(ISBLANK(VLOOKUP(TRIM(D1438),ALL_SOMIFA!$A$1:$V$2737,18,FALSE)),"",IF(ISERROR(VLOOKUP(TRIM(D1438),ALL_SOMIFA!$A$1:$V$2737,18,FALSE))," ",VLOOKUP(TRIM(D1438),ALL_SOMIFA!$A$1:$V$2737,18,FALSE)))</f>
        <v/>
      </c>
      <c r="S1438" t="str">
        <f>IF(ISBLANK(VLOOKUP(TRIM(D1438),ALL_SOMIFA!$A$1:$V$2737,19,FALSE)),"",IF(ISERROR(VLOOKUP(TRIM(D1438),ALL_SOMIFA!$A$1:$V$2737,19,FALSE))," ",VLOOKUP(TRIM(D1438),ALL_SOMIFA!$A$1:$V$2737,19,FALSE)))</f>
        <v/>
      </c>
      <c r="T1438" t="str">
        <f>IF(ISBLANK(VLOOKUP(TRIM(D1438),ALL_SOMIFA!$A$1:$V$2737,20,FALSE)),"",IF(ISERROR(VLOOKUP(TRIM(D1438),ALL_SOMIFA!$A$1:$V$2737,20,FALSE))," ",VLOOKUP(TRIM(D1438),ALL_SOMIFA!$A$1:$V$2737,20,FALSE)))</f>
        <v/>
      </c>
      <c r="U1438" t="str">
        <f>IF(ISBLANK(VLOOKUP(TRIM(D1438),ALL_SOMIFA!$A$1:$V$2737,21,FALSE)),"",IF(ISERROR(VLOOKUP(TRIM(D1438),ALL_SOMIFA!$A$1:$V$2737,21,FALSE))," ",VLOOKUP(TRIM(D1438),ALL_SOMIFA!$A$1:$V$2737,21,FALSE)))</f>
        <v/>
      </c>
      <c r="V1438" t="str">
        <f>IF(ISBLANK(VLOOKUP(TRIM(D1438),ALL_SOMIFA!$A$1:$V$2737,22,FALSE)),"",IF(ISERROR(VLOOKUP(TRIM(D1438),ALL_SOMIFA!$A$1:$V$2737,22,FALSE))," ",VLOOKUP(TRIM(D1438),ALL_SOMIFA!$A$1:$V$2737,22,FALSE)))</f>
        <v/>
      </c>
    </row>
    <row r="1439" spans="1:73" x14ac:dyDescent="0.35">
      <c r="A1439" s="34" t="s">
        <v>296</v>
      </c>
      <c r="B1439" s="34" t="s">
        <v>285</v>
      </c>
      <c r="C1439" s="143" t="str">
        <f>IF(VLOOKUP(D1439,Table16[[#All],[Player]:[2024 Card Info]],7,FALSE)&lt;&gt;"",VLOOKUP(D1439,Table16[[#All],[Player]:[2024 Card Info]],7,FALSE),"")</f>
        <v>04</v>
      </c>
      <c r="D1439" s="19" t="s">
        <v>2645</v>
      </c>
      <c r="E1439" s="20">
        <v>34125</v>
      </c>
      <c r="F1439" s="19" t="s">
        <v>405</v>
      </c>
      <c r="G1439" s="19" t="s">
        <v>405</v>
      </c>
      <c r="H1439" s="26" t="s">
        <v>354</v>
      </c>
      <c r="I1439" s="26" t="s">
        <v>342</v>
      </c>
      <c r="J1439" s="34" t="s">
        <v>296</v>
      </c>
      <c r="K1439" s="34" t="s">
        <v>158</v>
      </c>
      <c r="L1439" s="34" t="s">
        <v>297</v>
      </c>
      <c r="M1439" s="19" t="s">
        <v>297</v>
      </c>
      <c r="N1439" s="19"/>
      <c r="O1439" s="19"/>
      <c r="P1439" s="19"/>
      <c r="Q1439" s="19" t="s">
        <v>331</v>
      </c>
      <c r="R1439" s="19" t="s">
        <v>94</v>
      </c>
      <c r="S1439" s="19" t="s">
        <v>335</v>
      </c>
      <c r="T1439" s="19" t="s">
        <v>299</v>
      </c>
      <c r="U1439" s="19" t="s">
        <v>94</v>
      </c>
      <c r="V1439" s="19" t="s">
        <v>334</v>
      </c>
      <c r="W1439" s="19" t="s">
        <v>327</v>
      </c>
      <c r="X1439" s="19" t="s">
        <v>94</v>
      </c>
      <c r="Y1439" s="19" t="s">
        <v>328</v>
      </c>
      <c r="Z1439" s="19"/>
      <c r="AA1439" s="19"/>
      <c r="AB1439" s="19"/>
      <c r="AC1439" s="19">
        <v>0</v>
      </c>
      <c r="AD1439" s="19">
        <v>0</v>
      </c>
      <c r="AE1439" s="19">
        <v>0</v>
      </c>
      <c r="AF1439" s="19">
        <v>0</v>
      </c>
      <c r="AG1439" s="19">
        <v>0</v>
      </c>
      <c r="AH1439" s="19">
        <v>0</v>
      </c>
      <c r="AI1439" s="19">
        <v>0</v>
      </c>
      <c r="AJ1439" s="19">
        <v>0</v>
      </c>
      <c r="AK1439" s="19">
        <v>0</v>
      </c>
      <c r="AL1439" s="19">
        <v>0</v>
      </c>
      <c r="AM1439" s="19">
        <v>0</v>
      </c>
      <c r="AN1439" s="19">
        <v>0</v>
      </c>
      <c r="AO1439" s="19">
        <v>0</v>
      </c>
      <c r="AP1439" s="19">
        <v>0</v>
      </c>
      <c r="AQ1439" s="19">
        <v>0</v>
      </c>
      <c r="AR1439" s="19">
        <v>0</v>
      </c>
      <c r="AS1439" s="19">
        <v>0</v>
      </c>
      <c r="AT1439" s="19">
        <v>0</v>
      </c>
      <c r="AU1439" s="19"/>
      <c r="AV1439" s="19"/>
      <c r="AW1439" s="19"/>
      <c r="AX1439" s="19"/>
      <c r="AY1439" s="19"/>
      <c r="AZ1439" s="19"/>
      <c r="BA1439" s="19"/>
      <c r="BB1439" s="19"/>
      <c r="BC1439" s="19"/>
      <c r="BD1439" s="19"/>
      <c r="BE1439" s="19"/>
      <c r="BF1439" s="19"/>
      <c r="BG1439" s="19"/>
      <c r="BH1439" s="19"/>
      <c r="BI1439" s="19"/>
      <c r="BJ1439" s="19"/>
      <c r="BK1439" s="19"/>
      <c r="BL1439" s="19"/>
      <c r="BM1439" s="19"/>
      <c r="BN1439" s="19"/>
      <c r="BO1439" s="19"/>
      <c r="BP1439" s="19"/>
      <c r="BQ1439" s="19"/>
      <c r="BR1439" s="19"/>
      <c r="BS1439" s="19"/>
      <c r="BT1439" s="19"/>
      <c r="BU1439" s="19"/>
    </row>
    <row r="1440" spans="1:73" s="25" customFormat="1" ht="12.75" customHeight="1" x14ac:dyDescent="0.35">
      <c r="A1440" s="18" t="s">
        <v>296</v>
      </c>
      <c r="B1440" s="18" t="s">
        <v>3525</v>
      </c>
      <c r="C1440" s="143" t="str">
        <f>IF(VLOOKUP(D1440,Table16[[#All],[Player]:[2024 Card Info]],7,FALSE)&lt;&gt;"",VLOOKUP(D1440,Table16[[#All],[Player]:[2024 Card Info]],7,FALSE),"")</f>
        <v>00</v>
      </c>
      <c r="D1440" s="19" t="s">
        <v>2644</v>
      </c>
      <c r="E1440" s="20">
        <v>34680</v>
      </c>
      <c r="F1440" s="19" t="s">
        <v>540</v>
      </c>
      <c r="G1440" s="19" t="s">
        <v>1697</v>
      </c>
      <c r="H1440" s="26" t="s">
        <v>331</v>
      </c>
      <c r="I1440" s="26" t="s">
        <v>297</v>
      </c>
      <c r="J1440" s="18" t="s">
        <v>331</v>
      </c>
      <c r="K1440" s="18" t="s">
        <v>123</v>
      </c>
      <c r="L1440" s="18" t="s">
        <v>334</v>
      </c>
      <c r="M1440" s="19" t="s">
        <v>682</v>
      </c>
      <c r="N1440" s="19" t="s">
        <v>331</v>
      </c>
      <c r="O1440" s="19" t="s">
        <v>123</v>
      </c>
      <c r="P1440" s="19" t="s">
        <v>1181</v>
      </c>
      <c r="Q1440" s="19" t="s">
        <v>331</v>
      </c>
      <c r="R1440" s="19" t="s">
        <v>274</v>
      </c>
      <c r="S1440" s="19" t="s">
        <v>332</v>
      </c>
      <c r="T1440" s="19" t="s">
        <v>331</v>
      </c>
      <c r="U1440" s="19" t="s">
        <v>274</v>
      </c>
      <c r="V1440" s="19" t="s">
        <v>301</v>
      </c>
      <c r="W1440" s="19" t="s">
        <v>327</v>
      </c>
      <c r="X1440" s="19" t="s">
        <v>274</v>
      </c>
      <c r="Y1440" s="19" t="s">
        <v>328</v>
      </c>
      <c r="Z1440" s="19" t="s">
        <v>327</v>
      </c>
      <c r="AA1440" s="19" t="s">
        <v>274</v>
      </c>
      <c r="AB1440" s="19" t="s">
        <v>300</v>
      </c>
      <c r="AC1440" s="19">
        <v>0</v>
      </c>
      <c r="AD1440" s="19">
        <v>0</v>
      </c>
      <c r="AE1440" s="19">
        <v>0</v>
      </c>
      <c r="AF1440" s="19">
        <v>0</v>
      </c>
      <c r="AG1440" s="19">
        <v>0</v>
      </c>
      <c r="AH1440" s="19">
        <v>0</v>
      </c>
      <c r="AI1440" s="19">
        <v>0</v>
      </c>
      <c r="AJ1440" s="19">
        <v>0</v>
      </c>
      <c r="AK1440" s="19">
        <v>0</v>
      </c>
      <c r="AL1440" s="19">
        <v>0</v>
      </c>
      <c r="AM1440" s="19">
        <v>0</v>
      </c>
      <c r="AN1440" s="19">
        <v>0</v>
      </c>
      <c r="AO1440" s="19">
        <v>0</v>
      </c>
      <c r="AP1440" s="19">
        <v>0</v>
      </c>
      <c r="AQ1440" s="19">
        <v>0</v>
      </c>
      <c r="AR1440" s="19">
        <v>0</v>
      </c>
      <c r="AS1440" s="19">
        <v>0</v>
      </c>
      <c r="AT1440" s="19">
        <v>0</v>
      </c>
      <c r="AU1440" s="19"/>
      <c r="AV1440" s="19"/>
      <c r="AW1440" s="19"/>
      <c r="AX1440" s="19"/>
      <c r="AY1440" s="19"/>
      <c r="AZ1440" s="19"/>
      <c r="BA1440" s="19"/>
      <c r="BB1440" s="19"/>
      <c r="BC1440" s="19"/>
      <c r="BD1440" s="19"/>
      <c r="BE1440" s="19"/>
      <c r="BF1440" s="19"/>
      <c r="BG1440" s="19"/>
      <c r="BH1440" s="19"/>
      <c r="BI1440" s="19"/>
      <c r="BJ1440" s="19"/>
      <c r="BK1440" s="19"/>
      <c r="BL1440" s="19"/>
      <c r="BM1440" s="19"/>
      <c r="BN1440" s="19"/>
      <c r="BO1440" s="19"/>
      <c r="BP1440" s="19"/>
      <c r="BQ1440" s="19"/>
      <c r="BR1440" s="19"/>
      <c r="BS1440" s="19"/>
      <c r="BT1440" s="19"/>
      <c r="BU1440" s="19"/>
    </row>
    <row r="1441" spans="1:73" x14ac:dyDescent="0.35">
      <c r="A1441" s="19" t="s">
        <v>354</v>
      </c>
      <c r="B1441" s="26" t="s">
        <v>271</v>
      </c>
      <c r="C1441" s="144" t="str">
        <f>IF(VLOOKUP(D1441,Table16[[#All],[Player]:[2024 Card Info]],7,FALSE)&lt;&gt;"",VLOOKUP(D1441,Table16[[#All],[Player]:[2024 Card Info]],7,FALSE),"")</f>
        <v>0</v>
      </c>
      <c r="D1441" s="19" t="s">
        <v>2648</v>
      </c>
      <c r="E1441" s="27">
        <v>36672</v>
      </c>
      <c r="F1441" s="28" t="s">
        <v>200</v>
      </c>
      <c r="G1441" s="28" t="s">
        <v>200</v>
      </c>
      <c r="H1441" s="26" t="s">
        <v>299</v>
      </c>
      <c r="I1441" s="26" t="s">
        <v>149</v>
      </c>
      <c r="M1441" s="25"/>
      <c r="N1441" s="25"/>
      <c r="O1441" s="25"/>
      <c r="P1441" s="25"/>
      <c r="Q1441" s="25"/>
      <c r="R1441" s="25"/>
      <c r="S1441" s="25"/>
      <c r="T1441" s="25"/>
      <c r="U1441" s="25"/>
      <c r="V1441" s="25"/>
      <c r="W1441" s="25"/>
      <c r="X1441" s="25"/>
      <c r="Y1441" s="25"/>
      <c r="Z1441" s="25"/>
      <c r="AA1441" s="25"/>
      <c r="AB1441" s="25"/>
      <c r="AC1441" s="25"/>
      <c r="AD1441" s="25"/>
      <c r="AE1441" s="25"/>
      <c r="AF1441" s="25"/>
      <c r="AG1441" s="25"/>
      <c r="AH1441" s="25"/>
      <c r="AI1441" s="25"/>
      <c r="AJ1441" s="25"/>
      <c r="AK1441" s="25"/>
      <c r="AL1441" s="25"/>
      <c r="AM1441" s="25"/>
      <c r="AN1441" s="25"/>
      <c r="AO1441" s="25"/>
      <c r="AP1441" s="25"/>
      <c r="AQ1441" s="25"/>
      <c r="AR1441" s="25"/>
      <c r="AS1441" s="25"/>
      <c r="AT1441" s="25"/>
      <c r="AU1441" s="25"/>
      <c r="AV1441" s="25"/>
      <c r="AW1441" s="25"/>
      <c r="AX1441" s="25"/>
      <c r="AY1441" s="25"/>
      <c r="AZ1441" s="25"/>
      <c r="BA1441" s="25"/>
      <c r="BB1441" s="25"/>
      <c r="BC1441" s="25"/>
      <c r="BD1441" s="25"/>
      <c r="BE1441" s="25"/>
      <c r="BF1441" s="25"/>
      <c r="BG1441" s="25"/>
      <c r="BH1441" s="25"/>
      <c r="BI1441" s="25"/>
      <c r="BJ1441" s="25"/>
      <c r="BK1441" s="25"/>
      <c r="BL1441" s="25"/>
      <c r="BM1441" s="25"/>
      <c r="BN1441" s="25"/>
      <c r="BO1441" s="25"/>
      <c r="BP1441" s="25"/>
      <c r="BQ1441" s="25"/>
      <c r="BR1441" s="25"/>
      <c r="BS1441" s="25"/>
      <c r="BT1441" s="25"/>
      <c r="BU1441" s="25"/>
    </row>
    <row r="1442" spans="1:73" ht="12.75" customHeight="1" x14ac:dyDescent="0.35">
      <c r="A1442" s="31" t="s">
        <v>169</v>
      </c>
      <c r="B1442" s="32"/>
      <c r="C1442" s="144"/>
      <c r="D1442" s="19" t="s">
        <v>2647</v>
      </c>
      <c r="E1442" s="27">
        <v>36682</v>
      </c>
      <c r="F1442" s="28" t="s">
        <v>134</v>
      </c>
      <c r="G1442" s="28" t="s">
        <v>230</v>
      </c>
      <c r="H1442" t="s">
        <v>296</v>
      </c>
      <c r="I1442" t="s">
        <v>335</v>
      </c>
      <c r="J1442" s="33"/>
      <c r="K1442" s="33"/>
      <c r="L1442" s="33"/>
    </row>
    <row r="1443" spans="1:73" x14ac:dyDescent="0.35">
      <c r="A1443" s="18"/>
      <c r="B1443" s="18"/>
      <c r="C1443" s="143"/>
      <c r="D1443" s="19"/>
      <c r="E1443" s="20"/>
      <c r="F1443" s="19"/>
      <c r="G1443" s="19"/>
      <c r="H1443" t="s">
        <v>354</v>
      </c>
      <c r="I1443" t="s">
        <v>4284</v>
      </c>
      <c r="J1443" s="18"/>
      <c r="K1443" s="18"/>
      <c r="L1443" s="18"/>
      <c r="M1443" s="19"/>
      <c r="N1443" s="19"/>
      <c r="O1443" s="19"/>
      <c r="P1443" s="19"/>
      <c r="Q1443" s="19"/>
      <c r="R1443" s="19"/>
      <c r="S1443" s="19"/>
      <c r="T1443" s="19"/>
      <c r="U1443" s="19"/>
      <c r="V1443" s="19"/>
      <c r="W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19"/>
      <c r="BA1443" s="19"/>
      <c r="BB1443" s="19"/>
      <c r="BC1443" s="19"/>
      <c r="BD1443" s="19"/>
      <c r="BE1443" s="19"/>
      <c r="BF1443" s="19"/>
      <c r="BG1443" s="19"/>
      <c r="BH1443" s="19"/>
      <c r="BI1443" s="19"/>
      <c r="BJ1443" s="19"/>
      <c r="BK1443" s="19"/>
      <c r="BL1443" s="19"/>
      <c r="BM1443" s="19"/>
      <c r="BN1443" s="19"/>
      <c r="BO1443" s="19"/>
      <c r="BP1443" s="19"/>
      <c r="BQ1443" s="19"/>
      <c r="BR1443" s="19"/>
      <c r="BS1443" s="19"/>
      <c r="BT1443" s="19"/>
      <c r="BU1443" s="19"/>
    </row>
    <row r="1444" spans="1:73" ht="12.75" customHeight="1" x14ac:dyDescent="0.35">
      <c r="A1444" s="18" t="s">
        <v>3560</v>
      </c>
      <c r="B1444" s="18" t="s">
        <v>1124</v>
      </c>
      <c r="C1444" s="143" t="str">
        <f>IF(VLOOKUP(D1444,Table16[[#All],[Player]:[2024 Card Info]],7,FALSE)&lt;&gt;"",VLOOKUP(D1444,Table16[[#All],[Player]:[2024 Card Info]],7,FALSE),"")</f>
        <v/>
      </c>
      <c r="D1444" s="26" t="s">
        <v>2571</v>
      </c>
      <c r="E1444" s="27">
        <v>35991</v>
      </c>
      <c r="F1444" s="26" t="s">
        <v>566</v>
      </c>
      <c r="G1444" s="26" t="s">
        <v>102</v>
      </c>
      <c r="H1444" s="26" t="s">
        <v>4284</v>
      </c>
      <c r="I1444" s="26"/>
      <c r="J1444" s="18" t="s">
        <v>703</v>
      </c>
      <c r="K1444" s="18" t="s">
        <v>94</v>
      </c>
      <c r="L1444" s="18" t="s">
        <v>1224</v>
      </c>
      <c r="M1444" s="19"/>
      <c r="N1444" s="27"/>
      <c r="O1444" s="27"/>
      <c r="P1444" s="27"/>
      <c r="Q1444" s="27"/>
      <c r="R1444" s="29"/>
      <c r="S1444" s="25"/>
      <c r="T1444" s="25"/>
      <c r="U1444" s="25"/>
      <c r="V1444" s="25"/>
      <c r="W1444" s="25"/>
      <c r="X1444" s="25"/>
      <c r="Y1444" s="25"/>
      <c r="Z1444" s="25"/>
      <c r="AA1444" s="25"/>
      <c r="AB1444" s="25"/>
      <c r="AC1444" s="25"/>
      <c r="AD1444" s="25"/>
      <c r="AE1444" s="25"/>
      <c r="AF1444" s="25"/>
      <c r="AG1444" s="25"/>
      <c r="AH1444" s="25"/>
      <c r="AI1444" s="25"/>
      <c r="AJ1444" s="25"/>
      <c r="AK1444" s="25"/>
      <c r="AL1444" s="25"/>
      <c r="AM1444" s="25"/>
      <c r="AN1444" s="25"/>
      <c r="AO1444" s="25"/>
      <c r="AP1444" s="25"/>
      <c r="AQ1444" s="25"/>
      <c r="AR1444" s="25"/>
      <c r="AS1444" s="25"/>
      <c r="AT1444" s="25"/>
      <c r="AU1444" s="25"/>
      <c r="AV1444" s="25"/>
      <c r="AW1444" s="25"/>
      <c r="AX1444" s="25"/>
      <c r="AY1444" s="25"/>
      <c r="AZ1444" s="25"/>
      <c r="BA1444" s="25"/>
      <c r="BB1444" s="25"/>
      <c r="BC1444" s="25"/>
      <c r="BD1444" s="25"/>
      <c r="BE1444" s="25"/>
      <c r="BF1444" s="25"/>
      <c r="BG1444" s="25"/>
      <c r="BH1444" s="25"/>
      <c r="BI1444" s="25"/>
      <c r="BJ1444" s="25"/>
      <c r="BK1444" s="25"/>
      <c r="BL1444" s="25"/>
      <c r="BM1444" s="25"/>
      <c r="BN1444" s="25"/>
      <c r="BO1444" s="25"/>
      <c r="BP1444" s="25"/>
      <c r="BQ1444" s="25"/>
      <c r="BR1444" s="25"/>
      <c r="BS1444" s="25"/>
      <c r="BT1444" s="25"/>
      <c r="BU1444" s="25"/>
    </row>
    <row r="1445" spans="1:73" x14ac:dyDescent="0.35">
      <c r="A1445" s="18" t="s">
        <v>802</v>
      </c>
      <c r="B1445" s="18" t="s">
        <v>1315</v>
      </c>
      <c r="C1445" s="143" t="str">
        <f>IF(VLOOKUP(D1445,Table16[[#All],[Player]:[2024 Card Info]],7,FALSE)&lt;&gt;"",VLOOKUP(D1445,Table16[[#All],[Player]:[2024 Card Info]],7,FALSE),"")</f>
        <v/>
      </c>
      <c r="D1445" s="19" t="s">
        <v>2649</v>
      </c>
      <c r="E1445" s="20">
        <v>35068</v>
      </c>
      <c r="F1445" s="19" t="s">
        <v>337</v>
      </c>
      <c r="G1445" s="19" t="s">
        <v>303</v>
      </c>
      <c r="H1445" s="26" t="s">
        <v>362</v>
      </c>
      <c r="I1445" s="26"/>
      <c r="J1445" s="18" t="s">
        <v>362</v>
      </c>
      <c r="K1445" s="18" t="s">
        <v>259</v>
      </c>
      <c r="L1445" s="18"/>
      <c r="M1445" s="19"/>
      <c r="N1445" s="19" t="s">
        <v>802</v>
      </c>
      <c r="O1445" s="19" t="s">
        <v>259</v>
      </c>
      <c r="P1445" s="19" t="s">
        <v>79</v>
      </c>
      <c r="Q1445" s="19" t="s">
        <v>362</v>
      </c>
      <c r="R1445" s="19" t="s">
        <v>259</v>
      </c>
      <c r="S1445" s="19"/>
      <c r="T1445" s="19" t="s">
        <v>362</v>
      </c>
      <c r="U1445" s="19" t="s">
        <v>259</v>
      </c>
      <c r="V1445" s="19">
        <v>0</v>
      </c>
      <c r="W1445" s="19">
        <v>0</v>
      </c>
      <c r="X1445" s="19">
        <v>0</v>
      </c>
      <c r="Y1445" s="19">
        <v>0</v>
      </c>
      <c r="Z1445" s="19"/>
      <c r="AA1445" s="19"/>
      <c r="AB1445" s="19"/>
      <c r="AC1445" s="19">
        <v>0</v>
      </c>
      <c r="AD1445" s="19">
        <v>0</v>
      </c>
      <c r="AE1445" s="19">
        <v>0</v>
      </c>
      <c r="AF1445" s="19">
        <v>0</v>
      </c>
      <c r="AG1445" s="19">
        <v>0</v>
      </c>
      <c r="AH1445" s="19">
        <v>0</v>
      </c>
      <c r="AI1445" s="19">
        <v>0</v>
      </c>
      <c r="AJ1445" s="19">
        <v>0</v>
      </c>
      <c r="AK1445" s="19">
        <v>0</v>
      </c>
      <c r="AL1445" s="19">
        <v>0</v>
      </c>
      <c r="AM1445" s="19">
        <v>0</v>
      </c>
      <c r="AN1445" s="19">
        <v>0</v>
      </c>
      <c r="AO1445" s="19">
        <v>0</v>
      </c>
      <c r="AP1445" s="19">
        <v>0</v>
      </c>
      <c r="AQ1445" s="19">
        <v>0</v>
      </c>
      <c r="AR1445" s="19">
        <v>0</v>
      </c>
      <c r="AS1445" s="19">
        <v>0</v>
      </c>
      <c r="AT1445" s="19">
        <v>0</v>
      </c>
      <c r="AU1445" s="19"/>
      <c r="AV1445" s="19"/>
      <c r="AW1445" s="19"/>
      <c r="AX1445" s="19"/>
      <c r="AY1445" s="19"/>
      <c r="AZ1445" s="19"/>
      <c r="BA1445" s="19"/>
      <c r="BB1445" s="19"/>
      <c r="BC1445" s="19"/>
      <c r="BD1445" s="19"/>
      <c r="BE1445" s="19"/>
      <c r="BF1445" s="19"/>
      <c r="BG1445" s="19"/>
      <c r="BH1445" s="19"/>
      <c r="BI1445" s="19"/>
      <c r="BJ1445" s="19"/>
      <c r="BK1445" s="19"/>
      <c r="BL1445" s="19"/>
      <c r="BM1445" s="19"/>
      <c r="BN1445" s="19"/>
      <c r="BO1445" s="19"/>
      <c r="BP1445" s="19"/>
      <c r="BQ1445" s="19"/>
      <c r="BR1445" s="19"/>
      <c r="BS1445" s="19"/>
      <c r="BT1445" s="19"/>
      <c r="BU1445" s="19"/>
    </row>
    <row r="1446" spans="1:73" x14ac:dyDescent="0.35">
      <c r="A1446" s="18" t="s">
        <v>366</v>
      </c>
      <c r="B1446" s="18" t="s">
        <v>3519</v>
      </c>
      <c r="C1446" s="143" t="str">
        <f>IF(VLOOKUP(D1446,Table16[[#All],[Player]:[2024 Card Info]],7,FALSE)&lt;&gt;"",VLOOKUP(D1446,Table16[[#All],[Player]:[2024 Card Info]],7,FALSE),"")</f>
        <v/>
      </c>
      <c r="D1446" s="19" t="s">
        <v>2650</v>
      </c>
      <c r="E1446" s="20">
        <v>35475</v>
      </c>
      <c r="F1446" s="28" t="s">
        <v>218</v>
      </c>
      <c r="G1446" s="28" t="s">
        <v>108</v>
      </c>
      <c r="H1446" s="26" t="s">
        <v>365</v>
      </c>
      <c r="I1446" s="26"/>
      <c r="J1446" s="18" t="s">
        <v>365</v>
      </c>
      <c r="K1446" s="18" t="s">
        <v>131</v>
      </c>
      <c r="L1446" s="18"/>
      <c r="M1446" s="19"/>
      <c r="N1446" s="19" t="s">
        <v>365</v>
      </c>
      <c r="O1446" s="28" t="s">
        <v>131</v>
      </c>
      <c r="P1446" s="28"/>
      <c r="Q1446" s="19"/>
      <c r="R1446" s="28"/>
      <c r="S1446" s="28"/>
      <c r="T1446" s="19"/>
      <c r="U1446" s="28"/>
      <c r="V1446" s="28"/>
      <c r="W1446" s="19"/>
      <c r="X1446" s="28"/>
      <c r="Y1446" s="28"/>
      <c r="Z1446" s="19"/>
      <c r="AA1446" s="28"/>
      <c r="AB1446" s="28"/>
      <c r="AC1446" s="19"/>
      <c r="AD1446" s="28"/>
      <c r="AE1446" s="28"/>
      <c r="AF1446" s="19"/>
      <c r="AG1446" s="28"/>
      <c r="AH1446" s="28"/>
      <c r="AI1446" s="19"/>
      <c r="AJ1446" s="28"/>
      <c r="AK1446" s="28"/>
      <c r="AL1446" s="19"/>
      <c r="AM1446" s="28"/>
      <c r="AN1446" s="28"/>
      <c r="AO1446" s="19"/>
      <c r="AP1446" s="28"/>
      <c r="AQ1446" s="28"/>
      <c r="AR1446" s="19"/>
      <c r="AS1446" s="28"/>
      <c r="AT1446" s="28"/>
      <c r="AU1446" s="19"/>
      <c r="AV1446" s="28"/>
      <c r="AW1446" s="28"/>
      <c r="AX1446" s="19"/>
      <c r="AY1446" s="28"/>
      <c r="AZ1446" s="28"/>
      <c r="BA1446" s="19"/>
      <c r="BB1446" s="28"/>
      <c r="BC1446" s="28"/>
      <c r="BD1446" s="19"/>
      <c r="BE1446" s="28"/>
      <c r="BF1446" s="28"/>
      <c r="BG1446" s="19"/>
      <c r="BH1446" s="28"/>
      <c r="BI1446" s="28"/>
      <c r="BJ1446" s="19"/>
      <c r="BK1446" s="28"/>
      <c r="BL1446" s="28"/>
      <c r="BM1446" s="19"/>
      <c r="BN1446" s="27"/>
      <c r="BO1446" s="28"/>
      <c r="BP1446" s="26"/>
      <c r="BQ1446" s="19"/>
      <c r="BR1446" s="30"/>
      <c r="BS1446" s="26"/>
      <c r="BT1446" s="26"/>
      <c r="BU1446" s="26"/>
    </row>
    <row r="1447" spans="1:73" x14ac:dyDescent="0.35">
      <c r="A1447" s="19"/>
      <c r="B1447" s="19"/>
      <c r="C1447" s="143"/>
      <c r="D1447" s="19"/>
      <c r="E1447" s="39"/>
      <c r="F1447" s="19"/>
      <c r="G1447" s="19"/>
      <c r="H1447" s="26"/>
      <c r="I1447" s="26" t="s">
        <v>4284</v>
      </c>
      <c r="J1447" s="19"/>
      <c r="K1447" s="19"/>
      <c r="L1447" s="19"/>
      <c r="M1447" s="19"/>
      <c r="N1447" s="19"/>
      <c r="O1447" s="19"/>
      <c r="P1447" s="19"/>
      <c r="Q1447" s="19"/>
      <c r="R1447" s="19"/>
      <c r="S1447" s="19"/>
      <c r="T1447" s="19"/>
      <c r="U1447" s="19"/>
      <c r="V1447" s="19"/>
      <c r="W1447" s="19"/>
      <c r="X1447" s="19"/>
      <c r="Y1447" s="19"/>
      <c r="Z1447" s="19"/>
      <c r="AA1447" s="19"/>
      <c r="AB1447" s="19"/>
      <c r="AC1447" s="19"/>
      <c r="AD1447" s="19"/>
      <c r="AE1447" s="19"/>
      <c r="AF1447" s="19"/>
      <c r="AG1447" s="19"/>
      <c r="AH1447" s="19"/>
      <c r="AI1447" s="19"/>
      <c r="AJ1447" s="19"/>
      <c r="AK1447" s="19"/>
      <c r="AL1447" s="19"/>
      <c r="AM1447" s="19"/>
      <c r="AN1447" s="19"/>
      <c r="AO1447" s="19"/>
      <c r="AP1447" s="19"/>
      <c r="AQ1447" s="19"/>
      <c r="AR1447" s="19"/>
      <c r="AS1447" s="19"/>
      <c r="AT1447" s="19"/>
      <c r="AU1447" s="19"/>
      <c r="AV1447" s="19"/>
      <c r="AW1447" s="19"/>
      <c r="AX1447" s="19"/>
      <c r="AY1447" s="19"/>
      <c r="AZ1447" s="19"/>
      <c r="BA1447" s="19"/>
      <c r="BB1447" s="19"/>
      <c r="BC1447" s="19"/>
      <c r="BD1447" s="19"/>
      <c r="BE1447" s="19"/>
      <c r="BF1447" s="19"/>
      <c r="BG1447" s="19"/>
      <c r="BH1447" s="19"/>
      <c r="BI1447" s="19"/>
      <c r="BJ1447" s="19"/>
      <c r="BK1447" s="19"/>
      <c r="BL1447" s="19"/>
      <c r="BM1447" s="19"/>
      <c r="BN1447" s="19"/>
      <c r="BO1447" s="19"/>
      <c r="BP1447" s="19"/>
      <c r="BQ1447" s="19"/>
      <c r="BR1447" s="19"/>
    </row>
    <row r="1448" spans="1:73" ht="13.15" x14ac:dyDescent="0.4">
      <c r="C1448" s="140"/>
      <c r="E1448" s="10" t="s">
        <v>70</v>
      </c>
      <c r="F1448" s="11" t="s">
        <v>71</v>
      </c>
      <c r="G1448" s="11" t="s">
        <v>72</v>
      </c>
      <c r="H1448" s="94"/>
      <c r="I1448" s="94" t="s">
        <v>73</v>
      </c>
      <c r="J1448" s="11"/>
      <c r="K1448" s="11"/>
      <c r="L1448" s="8"/>
      <c r="M1448" s="16" t="str">
        <f>IF(ISERROR(VLOOKUP(TRIM(B1448),#REF!,13,FALSE())),"",VLOOKUP(TRIM(B1448),#REF!,13,FALSE()))</f>
        <v/>
      </c>
      <c r="N1448" s="16" t="str">
        <f>IF(ISERROR(VLOOKUP(TRIM(B1448),#REF!,14,FALSE())),"",VLOOKUP(TRIM(B1448),#REF!,14,FALSE()))</f>
        <v/>
      </c>
      <c r="O1448" s="16" t="str">
        <f>IF(ISERROR(VLOOKUP(TRIM(B1448),#REF!,15,FALSE())),"",VLOOKUP(TRIM(B1448),#REF!,15,FALSE()))</f>
        <v/>
      </c>
      <c r="P1448" s="16" t="str">
        <f>IF(ISERROR(VLOOKUP(TRIM(B1448),#REF!,16,FALSE())),"",VLOOKUP(TRIM(B1448),#REF!,16,FALSE()))</f>
        <v/>
      </c>
      <c r="R1448" s="8"/>
      <c r="T1448" t="str">
        <f>IF(ISERROR(VLOOKUP(TRIM(B1448),#REF!,20,FALSE())),"",VLOOKUP(TRIM(B1448),#REF!,20,FALSE()))</f>
        <v/>
      </c>
      <c r="U1448" t="str">
        <f>IF(ISERROR(VLOOKUP(TRIM(B1448),#REF!,21,FALSE())),"",VLOOKUP(TRIM(B1448),#REF!,21,FALSE()))</f>
        <v/>
      </c>
      <c r="V1448" t="str">
        <f>IF(ISERROR(VLOOKUP(TRIM(B1448),#REF!,22,FALSE())),"",VLOOKUP(TRIM(B1448),#REF!,22,FALSE()))</f>
        <v/>
      </c>
      <c r="W1448" t="str">
        <f>IF(ISERROR(VLOOKUP(TRIM(B1448),#REF!,20,FALSE())),"",VLOOKUP(TRIM(B1448),#REF!,20,FALSE()))</f>
        <v/>
      </c>
      <c r="X1448" t="str">
        <f>IF(ISERROR(VLOOKUP(TRIM(B1448),#REF!,21,FALSE())),"",VLOOKUP(TRIM(B1448),#REF!,21,FALSE()))</f>
        <v/>
      </c>
      <c r="Y1448" t="str">
        <f>IF(ISERROR(VLOOKUP(TRIM(B1448),#REF!,22,FALSE())),"",VLOOKUP(TRIM(B1448),#REF!,22,FALSE()))</f>
        <v/>
      </c>
      <c r="Z1448" t="str">
        <f>IF(ISERROR(VLOOKUP(TRIM(B1448),#REF!,23,FALSE())),"",VLOOKUP(TRIM(B1448),#REF!,23,FALSE()))</f>
        <v/>
      </c>
      <c r="AA1448" t="str">
        <f>IF(ISERROR(VLOOKUP(TRIM(B1448),#REF!,24,FALSE())),"",VLOOKUP(TRIM(B1448),#REF!,24,FALSE()))</f>
        <v/>
      </c>
      <c r="AB1448" t="str">
        <f>IF(ISERROR(VLOOKUP(TRIM(B1448),#REF!,25,FALSE())),"",VLOOKUP(TRIM(B1448),#REF!,25,FALSE()))</f>
        <v/>
      </c>
      <c r="AM1448" s="8"/>
      <c r="AN1448" s="8"/>
      <c r="AP1448" s="8"/>
      <c r="AQ1448" s="8"/>
      <c r="AR1448" s="8"/>
      <c r="AS1448" s="8"/>
      <c r="AT1448" s="8"/>
      <c r="AV1448" s="8"/>
      <c r="AW1448" s="8"/>
      <c r="AY1448" s="8"/>
      <c r="AZ1448" s="8"/>
      <c r="BB1448" s="8"/>
      <c r="BC1448" s="8"/>
      <c r="BF1448" s="8"/>
      <c r="BK1448" s="9"/>
      <c r="BL1448" s="9"/>
    </row>
    <row r="1449" spans="1:73" s="25" customFormat="1" ht="17.649999999999999" x14ac:dyDescent="0.5">
      <c r="A1449" s="41" t="s">
        <v>2651</v>
      </c>
      <c r="B1449"/>
      <c r="C1449" s="141"/>
      <c r="D1449"/>
      <c r="E1449" s="13">
        <f>COUNTA(D1452:D1517)</f>
        <v>56</v>
      </c>
      <c r="F1449" s="14">
        <f>COUNTIF(A1452:A1517,"*HB*")</f>
        <v>4</v>
      </c>
      <c r="G1449" s="14">
        <f>COUNTIF(A1452:A1517,"*KOR*")+COUNTIF(A1452:A1517,"*LK*")</f>
        <v>2</v>
      </c>
      <c r="H1449" s="95"/>
      <c r="I1449" s="95">
        <f>COUNTIF(A1452:A1517,"*PR*")+COUNTIF(A1452:A1517,"*LP*")</f>
        <v>1</v>
      </c>
      <c r="J1449" s="14"/>
      <c r="K1449" s="14"/>
      <c r="L1449" s="7"/>
      <c r="M1449" s="16" t="str">
        <f>IF(ISERROR(VLOOKUP(TRIM(B1449),#REF!,13,FALSE())),"",VLOOKUP(TRIM(B1449),#REF!,13,FALSE()))</f>
        <v/>
      </c>
      <c r="N1449" s="16" t="str">
        <f>IF(ISERROR(VLOOKUP(TRIM(B1449),#REF!,14,FALSE())),"",VLOOKUP(TRIM(B1449),#REF!,14,FALSE()))</f>
        <v/>
      </c>
      <c r="O1449" s="16" t="str">
        <f>IF(ISERROR(VLOOKUP(TRIM(B1449),#REF!,15,FALSE())),"",VLOOKUP(TRIM(B1449),#REF!,15,FALSE()))</f>
        <v/>
      </c>
      <c r="P1449" s="16" t="str">
        <f>IF(ISERROR(VLOOKUP(TRIM(B1449),#REF!,16,FALSE())),"",VLOOKUP(TRIM(B1449),#REF!,16,FALSE()))</f>
        <v/>
      </c>
      <c r="Q1449" s="15"/>
      <c r="R1449" s="8"/>
      <c r="S1449"/>
      <c r="T1449" t="str">
        <f>IF(ISERROR(VLOOKUP(TRIM(B1449),#REF!,20,FALSE())),"",VLOOKUP(TRIM(B1449),#REF!,20,FALSE()))</f>
        <v/>
      </c>
      <c r="U1449" t="str">
        <f>IF(ISERROR(VLOOKUP(TRIM(B1449),#REF!,21,FALSE())),"",VLOOKUP(TRIM(B1449),#REF!,21,FALSE()))</f>
        <v/>
      </c>
      <c r="V1449" t="str">
        <f>IF(ISERROR(VLOOKUP(TRIM(B1449),#REF!,22,FALSE())),"",VLOOKUP(TRIM(B1449),#REF!,22,FALSE()))</f>
        <v/>
      </c>
      <c r="W1449" t="str">
        <f>IF(ISERROR(VLOOKUP(TRIM(B1449),#REF!,20,FALSE())),"",VLOOKUP(TRIM(B1449),#REF!,20,FALSE()))</f>
        <v/>
      </c>
      <c r="X1449" t="str">
        <f>IF(ISERROR(VLOOKUP(TRIM(B1449),#REF!,21,FALSE())),"",VLOOKUP(TRIM(B1449),#REF!,21,FALSE()))</f>
        <v/>
      </c>
      <c r="Y1449" t="str">
        <f>IF(ISERROR(VLOOKUP(TRIM(B1449),#REF!,22,FALSE())),"",VLOOKUP(TRIM(B1449),#REF!,22,FALSE()))</f>
        <v/>
      </c>
      <c r="Z1449" t="str">
        <f>IF(ISERROR(VLOOKUP(TRIM(B1449),#REF!,23,FALSE())),"",VLOOKUP(TRIM(B1449),#REF!,23,FALSE()))</f>
        <v/>
      </c>
      <c r="AA1449" t="str">
        <f>IF(ISERROR(VLOOKUP(TRIM(B1449),#REF!,24,FALSE())),"",VLOOKUP(TRIM(B1449),#REF!,24,FALSE()))</f>
        <v/>
      </c>
      <c r="AB1449" t="str">
        <f>IF(ISERROR(VLOOKUP(TRIM(B1449),#REF!,25,FALSE())),"",VLOOKUP(TRIM(B1449),#REF!,25,FALSE()))</f>
        <v/>
      </c>
      <c r="AC1449"/>
      <c r="AD1449"/>
      <c r="AE1449"/>
      <c r="AF1449"/>
      <c r="AG1449"/>
      <c r="AH1449"/>
      <c r="AI1449"/>
      <c r="AJ1449"/>
      <c r="AK1449"/>
      <c r="AL1449" s="15"/>
      <c r="AM1449" s="8"/>
      <c r="AN1449" s="8"/>
      <c r="AO1449"/>
      <c r="AP1449" s="8"/>
      <c r="AQ1449" s="8"/>
      <c r="AR1449" s="8"/>
      <c r="AS1449" s="8"/>
      <c r="AT1449" s="8"/>
      <c r="AU1449" s="15"/>
      <c r="AV1449" s="8"/>
      <c r="AW1449" s="8"/>
      <c r="AX1449"/>
      <c r="AY1449" s="8"/>
      <c r="AZ1449" s="8"/>
      <c r="BA1449"/>
      <c r="BB1449" s="8"/>
      <c r="BC1449" s="8"/>
      <c r="BD1449"/>
      <c r="BE1449"/>
      <c r="BF1449" s="8"/>
      <c r="BG1449"/>
      <c r="BH1449"/>
      <c r="BI1449"/>
      <c r="BJ1449"/>
      <c r="BK1449" s="9"/>
      <c r="BL1449" s="9"/>
      <c r="BM1449"/>
      <c r="BN1449"/>
      <c r="BO1449"/>
      <c r="BP1449"/>
      <c r="BQ1449"/>
      <c r="BR1449"/>
      <c r="BS1449"/>
      <c r="BT1449"/>
      <c r="BU1449"/>
    </row>
    <row r="1450" spans="1:73" x14ac:dyDescent="0.35">
      <c r="A1450" s="16"/>
      <c r="B1450" s="16"/>
      <c r="C1450" s="143"/>
      <c r="F1450" s="8"/>
      <c r="G1450" s="8"/>
      <c r="H1450" s="36"/>
      <c r="I1450" s="36" t="s">
        <v>4284</v>
      </c>
      <c r="J1450" s="16"/>
      <c r="K1450" s="16"/>
      <c r="L1450" s="16"/>
      <c r="M1450" s="26"/>
      <c r="N1450" s="8"/>
      <c r="O1450" s="8"/>
      <c r="P1450" s="16"/>
      <c r="Q1450" s="16" t="str">
        <f>IF(ISERROR(VLOOKUP(TRIM(D1450),#REF!,11,FALSE())),"",VLOOKUP(TRIM(D1450),#REF!,11,FALSE()))</f>
        <v/>
      </c>
      <c r="R1450" s="16" t="str">
        <f>IF(ISERROR(VLOOKUP(TRIM(D1450),#REF!,12,FALSE())),"",VLOOKUP(TRIM(D1450),#REF!,12,FALSE()))</f>
        <v/>
      </c>
      <c r="S1450" s="16" t="str">
        <f>IF(ISERROR(VLOOKUP(TRIM(D1450),#REF!,13,FALSE())),"",VLOOKUP(TRIM(D1450),#REF!,13,FALSE()))</f>
        <v/>
      </c>
      <c r="T1450" s="16" t="str">
        <f>IF(ISERROR(VLOOKUP(TRIM(D1450),#REF!,14,FALSE())),"",VLOOKUP(TRIM(D1450),#REF!,14,FALSE()))</f>
        <v/>
      </c>
      <c r="U1450" s="16" t="str">
        <f>IF(ISERROR(VLOOKUP(TRIM(D1450),#REF!,15,FALSE())),"",VLOOKUP(TRIM(D1450),#REF!,15,FALSE()))</f>
        <v/>
      </c>
      <c r="V1450" s="16" t="str">
        <f>IF(ISERROR(VLOOKUP(TRIM(D1450),#REF!,16,FALSE())),"",VLOOKUP(TRIM(D1450),#REF!,16,FALSE()))</f>
        <v/>
      </c>
      <c r="W1450" s="16"/>
      <c r="X1450" s="8"/>
      <c r="Y1450" s="8"/>
      <c r="Z1450" t="str">
        <f>IF(ISERROR(VLOOKUP(TRIM(D1450),#REF!,20,FALSE())),"",VLOOKUP(TRIM(D1450),#REF!,20,FALSE()))</f>
        <v/>
      </c>
      <c r="AA1450" t="str">
        <f>IF(ISERROR(VLOOKUP(TRIM(D1450),#REF!,21,FALSE())),"",VLOOKUP(TRIM(D1450),#REF!,21,FALSE()))</f>
        <v/>
      </c>
      <c r="AB1450" t="str">
        <f>IF(ISERROR(VLOOKUP(TRIM(D1450),#REF!,22,FALSE())),"",VLOOKUP(TRIM(D1450),#REF!,22,FALSE()))</f>
        <v/>
      </c>
      <c r="AC1450" t="str">
        <f>IF(ISERROR(VLOOKUP(TRIM(D1450),#REF!,20,FALSE())),"",VLOOKUP(TRIM(D1450),#REF!,20,FALSE()))</f>
        <v/>
      </c>
      <c r="AD1450" t="str">
        <f>IF(ISERROR(VLOOKUP(TRIM(D1450),#REF!,21,FALSE())),"",VLOOKUP(TRIM(D1450),#REF!,21,FALSE()))</f>
        <v/>
      </c>
      <c r="AE1450" t="str">
        <f>IF(ISERROR(VLOOKUP(TRIM(D1450),#REF!,22,FALSE())),"",VLOOKUP(TRIM(D1450),#REF!,22,FALSE()))</f>
        <v/>
      </c>
      <c r="AF1450" t="str">
        <f>IF(ISERROR(VLOOKUP(TRIM(D1450),#REF!,23,FALSE())),"",VLOOKUP(TRIM(D1450),#REF!,23,FALSE()))</f>
        <v/>
      </c>
      <c r="AG1450" t="str">
        <f>IF(ISERROR(VLOOKUP(TRIM(D1450),#REF!,24,FALSE())),"",VLOOKUP(TRIM(D1450),#REF!,24,FALSE()))</f>
        <v/>
      </c>
      <c r="AH1450" t="str">
        <f>IF(ISERROR(VLOOKUP(TRIM(D1450),#REF!,25,FALSE())),"",VLOOKUP(TRIM(D1450),#REF!,25,FALSE()))</f>
        <v/>
      </c>
      <c r="AS1450" s="8"/>
      <c r="AT1450" s="8"/>
      <c r="AV1450" s="8"/>
      <c r="AW1450" s="8"/>
      <c r="AX1450" s="8"/>
      <c r="AY1450" s="8"/>
      <c r="AZ1450" s="8"/>
      <c r="BB1450" s="8"/>
      <c r="BC1450" s="8"/>
      <c r="BE1450" s="8"/>
      <c r="BF1450" s="8"/>
      <c r="BH1450" s="8"/>
      <c r="BI1450" s="8"/>
      <c r="BL1450" s="8"/>
      <c r="BQ1450" s="9"/>
      <c r="BR1450" s="9"/>
    </row>
    <row r="1451" spans="1:73" s="25" customFormat="1" ht="13.15" x14ac:dyDescent="0.4">
      <c r="A1451" s="151" t="s">
        <v>5451</v>
      </c>
      <c r="B1451" s="19"/>
      <c r="C1451" s="143"/>
      <c r="D1451" s="19"/>
      <c r="E1451" s="39"/>
      <c r="F1451" s="19"/>
      <c r="G1451" s="19"/>
      <c r="H1451" s="26"/>
      <c r="I1451" s="26"/>
      <c r="J1451" s="55"/>
      <c r="K1451" s="19"/>
      <c r="L1451" s="19"/>
      <c r="M1451" s="19"/>
      <c r="N1451" s="19"/>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19"/>
      <c r="AY1451" s="19"/>
      <c r="AZ1451" s="19"/>
      <c r="BA1451" s="19"/>
      <c r="BB1451" s="19"/>
      <c r="BC1451" s="19"/>
      <c r="BD1451" s="19"/>
      <c r="BE1451" s="19"/>
      <c r="BF1451" s="19"/>
      <c r="BG1451" s="19"/>
      <c r="BH1451" s="19"/>
      <c r="BI1451" s="19"/>
      <c r="BJ1451" s="19"/>
      <c r="BK1451" s="19"/>
      <c r="BL1451" s="19"/>
      <c r="BM1451" s="19"/>
      <c r="BN1451" s="19"/>
      <c r="BO1451" s="19"/>
      <c r="BP1451" s="19"/>
      <c r="BQ1451" s="19"/>
      <c r="BR1451" s="19"/>
      <c r="BS1451"/>
      <c r="BT1451"/>
      <c r="BU1451"/>
    </row>
    <row r="1452" spans="1:73" x14ac:dyDescent="0.35">
      <c r="A1452" s="18" t="s">
        <v>77</v>
      </c>
      <c r="B1452" s="18" t="s">
        <v>441</v>
      </c>
      <c r="C1452" s="143" t="str">
        <f>IF(VLOOKUP(D1452,Table16[[#All],[Player]:[2024 Card Info]],7,FALSE)&lt;&gt;"",VLOOKUP(D1452,Table16[[#All],[Player]:[2024 Card Info]],7,FALSE),"")</f>
        <v>279 Attempts</v>
      </c>
      <c r="D1452" s="19" t="s">
        <v>2652</v>
      </c>
      <c r="E1452" s="20">
        <v>33325</v>
      </c>
      <c r="F1452" s="19" t="s">
        <v>1140</v>
      </c>
      <c r="G1452" s="19" t="s">
        <v>2653</v>
      </c>
      <c r="H1452" s="26" t="s">
        <v>77</v>
      </c>
      <c r="I1452" s="26"/>
      <c r="J1452" s="18" t="s">
        <v>77</v>
      </c>
      <c r="K1452" s="18" t="s">
        <v>471</v>
      </c>
      <c r="L1452" s="18"/>
      <c r="M1452" s="19"/>
      <c r="N1452" s="19" t="s">
        <v>77</v>
      </c>
      <c r="O1452" s="19" t="s">
        <v>471</v>
      </c>
      <c r="P1452" s="19" t="s">
        <v>79</v>
      </c>
      <c r="Q1452" s="19" t="s">
        <v>77</v>
      </c>
      <c r="R1452" s="19" t="s">
        <v>275</v>
      </c>
      <c r="S1452" s="19"/>
      <c r="T1452" s="19" t="s">
        <v>77</v>
      </c>
      <c r="U1452" s="19" t="s">
        <v>275</v>
      </c>
      <c r="V1452" s="19">
        <v>0</v>
      </c>
      <c r="W1452" s="19" t="s">
        <v>77</v>
      </c>
      <c r="X1452" s="19" t="s">
        <v>275</v>
      </c>
      <c r="Y1452" s="19">
        <v>0</v>
      </c>
      <c r="Z1452" s="19" t="s">
        <v>77</v>
      </c>
      <c r="AA1452" s="19" t="s">
        <v>275</v>
      </c>
      <c r="AB1452" s="19"/>
      <c r="AC1452" s="19" t="s">
        <v>77</v>
      </c>
      <c r="AD1452" s="19" t="s">
        <v>275</v>
      </c>
      <c r="AE1452" s="19">
        <v>0</v>
      </c>
      <c r="AF1452" s="19" t="s">
        <v>77</v>
      </c>
      <c r="AG1452" s="19" t="s">
        <v>275</v>
      </c>
      <c r="AH1452" s="19">
        <v>0</v>
      </c>
      <c r="AI1452" s="19" t="s">
        <v>77</v>
      </c>
      <c r="AJ1452" s="19" t="s">
        <v>275</v>
      </c>
      <c r="AK1452" s="19">
        <v>0</v>
      </c>
      <c r="AL1452" s="19">
        <v>0</v>
      </c>
      <c r="AM1452" s="19">
        <v>0</v>
      </c>
      <c r="AN1452" s="19">
        <v>0</v>
      </c>
      <c r="AO1452" s="19">
        <v>0</v>
      </c>
      <c r="AP1452" s="19">
        <v>0</v>
      </c>
      <c r="AQ1452" s="19">
        <v>0</v>
      </c>
      <c r="AR1452" s="19">
        <v>0</v>
      </c>
      <c r="AS1452" s="19">
        <v>0</v>
      </c>
      <c r="AT1452" s="19">
        <v>0</v>
      </c>
      <c r="AU1452" s="19"/>
      <c r="AV1452" s="19"/>
      <c r="AW1452" s="19"/>
      <c r="AX1452" s="19"/>
      <c r="AY1452" s="19"/>
      <c r="AZ1452" s="19"/>
      <c r="BA1452" s="19"/>
      <c r="BB1452" s="19"/>
      <c r="BC1452" s="19"/>
      <c r="BD1452" s="19"/>
      <c r="BE1452" s="19"/>
      <c r="BF1452" s="19"/>
      <c r="BG1452" s="19"/>
      <c r="BH1452" s="19"/>
      <c r="BI1452" s="19"/>
      <c r="BJ1452" s="19"/>
      <c r="BK1452" s="19"/>
      <c r="BL1452" s="19"/>
      <c r="BM1452" s="19"/>
      <c r="BN1452" s="19"/>
      <c r="BO1452" s="19"/>
      <c r="BP1452" s="19"/>
      <c r="BQ1452" s="19"/>
      <c r="BR1452" s="19"/>
      <c r="BS1452" s="19"/>
      <c r="BT1452" s="19"/>
      <c r="BU1452" s="19"/>
    </row>
    <row r="1453" spans="1:73" ht="12.75" customHeight="1" x14ac:dyDescent="0.35">
      <c r="A1453" s="31" t="s">
        <v>77</v>
      </c>
      <c r="B1453" s="32" t="s">
        <v>81</v>
      </c>
      <c r="C1453" s="144" t="str">
        <f>IF(VLOOKUP(D1453,Table16[[#All],[Player]:[2024 Card Info]],7,FALSE)&lt;&gt;"",VLOOKUP(D1453,Table16[[#All],[Player]:[2024 Card Info]],7,FALSE),"")</f>
        <v>2 Attempts</v>
      </c>
      <c r="D1453" s="19" t="s">
        <v>2654</v>
      </c>
      <c r="E1453" s="27">
        <v>36242</v>
      </c>
      <c r="F1453" s="28" t="s">
        <v>88</v>
      </c>
      <c r="G1453" s="28" t="s">
        <v>320</v>
      </c>
      <c r="H1453" s="26" t="s">
        <v>77</v>
      </c>
      <c r="I1453" s="26" t="s">
        <v>2655</v>
      </c>
      <c r="J1453" s="33"/>
      <c r="K1453" s="33"/>
      <c r="L1453" s="33"/>
      <c r="M1453" s="25"/>
      <c r="N1453" s="25"/>
      <c r="O1453" s="25"/>
      <c r="P1453" s="25"/>
      <c r="Q1453" s="25"/>
      <c r="R1453" s="25"/>
      <c r="S1453" s="25"/>
      <c r="T1453" s="25"/>
      <c r="U1453" s="25"/>
      <c r="V1453" s="25"/>
      <c r="W1453" s="25"/>
      <c r="X1453" s="25"/>
      <c r="Y1453" s="25"/>
      <c r="Z1453" s="25"/>
      <c r="AA1453" s="25"/>
      <c r="AB1453" s="25"/>
      <c r="AC1453" s="25"/>
      <c r="AD1453" s="25"/>
      <c r="AE1453" s="25"/>
      <c r="AF1453" s="25"/>
      <c r="AG1453" s="25"/>
      <c r="AH1453" s="25"/>
      <c r="AI1453" s="25"/>
      <c r="AJ1453" s="25"/>
      <c r="AK1453" s="25"/>
      <c r="AL1453" s="25"/>
      <c r="AM1453" s="25"/>
      <c r="AN1453" s="25"/>
      <c r="AO1453" s="25"/>
      <c r="AP1453" s="25"/>
      <c r="AQ1453" s="25"/>
      <c r="AR1453" s="25"/>
      <c r="AS1453" s="25"/>
      <c r="AT1453" s="25"/>
      <c r="AU1453" s="25"/>
      <c r="AV1453" s="25"/>
      <c r="AW1453" s="25"/>
      <c r="AX1453" s="25"/>
      <c r="AY1453" s="25"/>
      <c r="AZ1453" s="25"/>
      <c r="BA1453" s="25"/>
      <c r="BB1453" s="25"/>
      <c r="BC1453" s="25"/>
      <c r="BD1453" s="25"/>
      <c r="BE1453" s="25"/>
      <c r="BF1453" s="25"/>
      <c r="BG1453" s="25"/>
      <c r="BH1453" s="25"/>
      <c r="BI1453" s="25"/>
      <c r="BJ1453" s="25"/>
      <c r="BK1453" s="25"/>
      <c r="BL1453" s="25"/>
      <c r="BM1453" s="25"/>
      <c r="BN1453" s="25"/>
      <c r="BO1453" s="25"/>
      <c r="BP1453" s="25"/>
      <c r="BQ1453" s="25"/>
      <c r="BR1453" s="25"/>
      <c r="BS1453" s="25"/>
      <c r="BT1453" s="25"/>
      <c r="BU1453" s="25"/>
    </row>
    <row r="1454" spans="1:73" s="25" customFormat="1" x14ac:dyDescent="0.35">
      <c r="A1454" s="18"/>
      <c r="B1454" s="18"/>
      <c r="C1454" s="143"/>
      <c r="D1454" s="19"/>
      <c r="E1454" s="20"/>
      <c r="F1454" s="19"/>
      <c r="G1454" s="19"/>
      <c r="H1454" t="s">
        <v>4284</v>
      </c>
      <c r="I1454" t="s">
        <v>4284</v>
      </c>
      <c r="J1454" s="18"/>
      <c r="K1454" s="18"/>
      <c r="L1454" s="18"/>
      <c r="M1454" s="19"/>
      <c r="N1454" s="19"/>
      <c r="O1454" s="19"/>
      <c r="P1454" s="19"/>
      <c r="Q1454" s="19"/>
      <c r="R1454" s="19"/>
      <c r="S1454" s="19"/>
      <c r="T1454" s="19"/>
      <c r="U1454" s="19"/>
      <c r="V1454" s="19"/>
      <c r="W1454" s="19"/>
      <c r="X1454" s="19"/>
      <c r="Y1454" s="19"/>
      <c r="Z1454" s="19"/>
      <c r="AA1454" s="19"/>
      <c r="AB1454" s="19"/>
      <c r="AC1454" s="19"/>
      <c r="AD1454" s="19"/>
      <c r="AE1454" s="19"/>
      <c r="AF1454" s="19"/>
      <c r="AG1454" s="19"/>
      <c r="AH1454" s="19"/>
      <c r="AI1454" s="19"/>
      <c r="AJ1454" s="19"/>
      <c r="AK1454" s="19"/>
      <c r="AL1454" s="19"/>
      <c r="AM1454" s="19"/>
      <c r="AN1454" s="19"/>
      <c r="AO1454" s="19"/>
      <c r="AP1454" s="19"/>
      <c r="AQ1454" s="19"/>
      <c r="AR1454" s="19"/>
      <c r="AS1454" s="19"/>
      <c r="AT1454" s="19"/>
      <c r="AU1454" s="19"/>
      <c r="AV1454" s="19"/>
      <c r="AW1454" s="19"/>
      <c r="AX1454" s="19"/>
      <c r="AY1454" s="19"/>
      <c r="AZ1454" s="19"/>
      <c r="BA1454" s="19"/>
      <c r="BB1454" s="19"/>
      <c r="BC1454" s="19"/>
      <c r="BD1454" s="19"/>
      <c r="BE1454" s="19"/>
      <c r="BF1454" s="19"/>
      <c r="BG1454" s="19"/>
      <c r="BH1454" s="19"/>
      <c r="BI1454" s="19"/>
      <c r="BJ1454" s="19"/>
      <c r="BK1454" s="19"/>
      <c r="BL1454" s="19"/>
      <c r="BM1454" s="19"/>
      <c r="BN1454" s="19"/>
      <c r="BO1454" s="19"/>
      <c r="BP1454" s="19"/>
      <c r="BQ1454" s="19"/>
      <c r="BR1454" s="19"/>
      <c r="BS1454" s="19"/>
      <c r="BT1454" s="19"/>
      <c r="BU1454" s="19"/>
    </row>
    <row r="1455" spans="1:73" ht="12.75" customHeight="1" x14ac:dyDescent="0.35">
      <c r="A1455" s="21" t="s">
        <v>93</v>
      </c>
      <c r="B1455" s="21" t="s">
        <v>3522</v>
      </c>
      <c r="C1455" s="143" t="str">
        <f>IF(VLOOKUP(D1455,Table16[[#All],[Player]:[2024 Card Info]],7,FALSE)&lt;&gt;"",VLOOKUP(D1455,Table16[[#All],[Player]:[2024 Card Info]],7,FALSE),"")</f>
        <v>4-0 245</v>
      </c>
      <c r="D1455" s="19" t="s">
        <v>3097</v>
      </c>
      <c r="E1455" s="20">
        <v>35270</v>
      </c>
      <c r="F1455" s="19" t="s">
        <v>249</v>
      </c>
      <c r="G1455" s="19" t="s">
        <v>1318</v>
      </c>
      <c r="H1455" s="26" t="s">
        <v>93</v>
      </c>
      <c r="I1455" s="26" t="s">
        <v>3466</v>
      </c>
      <c r="J1455" s="21" t="s">
        <v>93</v>
      </c>
      <c r="K1455" s="21" t="s">
        <v>123</v>
      </c>
      <c r="L1455" s="21" t="s">
        <v>3098</v>
      </c>
      <c r="M1455" s="19" t="s">
        <v>3099</v>
      </c>
      <c r="N1455" s="19" t="s">
        <v>93</v>
      </c>
      <c r="O1455" s="19" t="s">
        <v>123</v>
      </c>
      <c r="P1455" s="19" t="s">
        <v>3100</v>
      </c>
      <c r="Q1455" s="19" t="s">
        <v>93</v>
      </c>
      <c r="R1455" s="19" t="s">
        <v>123</v>
      </c>
      <c r="S1455" s="19" t="s">
        <v>3101</v>
      </c>
      <c r="T1455" s="19" t="s">
        <v>93</v>
      </c>
      <c r="U1455" s="19" t="s">
        <v>123</v>
      </c>
      <c r="V1455" s="19" t="s">
        <v>3102</v>
      </c>
      <c r="W1455" s="19" t="s">
        <v>93</v>
      </c>
      <c r="X1455" s="19" t="s">
        <v>123</v>
      </c>
      <c r="Y1455" s="19" t="s">
        <v>3103</v>
      </c>
      <c r="Z1455" s="19"/>
      <c r="AA1455" s="19"/>
      <c r="AB1455" s="19"/>
      <c r="AC1455" s="19">
        <v>0</v>
      </c>
      <c r="AD1455" s="19">
        <v>0</v>
      </c>
      <c r="AE1455" s="19">
        <v>0</v>
      </c>
      <c r="AF1455" s="19">
        <v>0</v>
      </c>
      <c r="AG1455" s="19">
        <v>0</v>
      </c>
      <c r="AH1455" s="19">
        <v>0</v>
      </c>
      <c r="AI1455" s="19">
        <v>0</v>
      </c>
      <c r="AJ1455" s="19">
        <v>0</v>
      </c>
      <c r="AK1455" s="19">
        <v>0</v>
      </c>
      <c r="AL1455" s="19">
        <v>0</v>
      </c>
      <c r="AM1455" s="19">
        <v>0</v>
      </c>
      <c r="AN1455" s="19">
        <v>0</v>
      </c>
      <c r="AO1455" s="19">
        <v>0</v>
      </c>
      <c r="AP1455" s="19">
        <v>0</v>
      </c>
      <c r="AQ1455" s="19">
        <v>0</v>
      </c>
      <c r="AR1455" s="19">
        <v>0</v>
      </c>
      <c r="AS1455" s="19">
        <v>0</v>
      </c>
      <c r="AT1455" s="19">
        <v>0</v>
      </c>
      <c r="AU1455" s="19"/>
      <c r="AV1455" s="19"/>
    </row>
    <row r="1456" spans="1:73" s="25" customFormat="1" x14ac:dyDescent="0.35">
      <c r="A1456" s="19" t="s">
        <v>3533</v>
      </c>
      <c r="B1456" s="26" t="s">
        <v>86</v>
      </c>
      <c r="C1456" s="144" t="str">
        <f>IF(VLOOKUP(D1456,Table16[[#All],[Player]:[2024 Card Info]],7,FALSE)&lt;&gt;"",VLOOKUP(D1456,Table16[[#All],[Player]:[2024 Card Info]],7,FALSE),"")</f>
        <v>0-056</v>
      </c>
      <c r="D1456" s="19" t="s">
        <v>2656</v>
      </c>
      <c r="E1456" s="27">
        <v>35927</v>
      </c>
      <c r="F1456" s="28" t="s">
        <v>91</v>
      </c>
      <c r="G1456" s="28" t="s">
        <v>200</v>
      </c>
      <c r="H1456" s="26" t="s">
        <v>93</v>
      </c>
      <c r="I1456" s="26" t="s">
        <v>2657</v>
      </c>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row>
    <row r="1457" spans="1:73" x14ac:dyDescent="0.35">
      <c r="A1457" s="18" t="s">
        <v>3533</v>
      </c>
      <c r="B1457" s="18" t="s">
        <v>441</v>
      </c>
      <c r="C1457" s="143" t="str">
        <f>IF(VLOOKUP(D1457,Table16[[#All],[Player]:[2024 Card Info]],7,FALSE)&lt;&gt;"",VLOOKUP(D1457,Table16[[#All],[Player]:[2024 Card Info]],7,FALSE),"")</f>
        <v>0-048</v>
      </c>
      <c r="D1457" s="19" t="s">
        <v>2658</v>
      </c>
      <c r="E1457" s="20">
        <v>34792</v>
      </c>
      <c r="F1457" s="19" t="s">
        <v>486</v>
      </c>
      <c r="G1457" s="19" t="s">
        <v>222</v>
      </c>
      <c r="H1457" s="26" t="s">
        <v>93</v>
      </c>
      <c r="I1457" s="26" t="s">
        <v>3508</v>
      </c>
      <c r="J1457" s="18" t="s">
        <v>93</v>
      </c>
      <c r="K1457" s="18" t="s">
        <v>103</v>
      </c>
      <c r="L1457" s="18" t="s">
        <v>2659</v>
      </c>
      <c r="M1457" s="19" t="s">
        <v>2660</v>
      </c>
      <c r="N1457" s="19" t="s">
        <v>93</v>
      </c>
      <c r="O1457" s="19" t="s">
        <v>308</v>
      </c>
      <c r="P1457" s="19" t="s">
        <v>2661</v>
      </c>
      <c r="Q1457" s="19" t="s">
        <v>93</v>
      </c>
      <c r="R1457" s="19" t="s">
        <v>135</v>
      </c>
      <c r="S1457" s="19" t="s">
        <v>2662</v>
      </c>
      <c r="T1457" s="19" t="s">
        <v>93</v>
      </c>
      <c r="U1457" s="19" t="s">
        <v>135</v>
      </c>
      <c r="V1457" s="19" t="s">
        <v>2663</v>
      </c>
      <c r="W1457" s="19" t="s">
        <v>93</v>
      </c>
      <c r="X1457" s="19" t="s">
        <v>135</v>
      </c>
      <c r="Y1457" s="19" t="s">
        <v>2660</v>
      </c>
      <c r="Z1457" s="19"/>
      <c r="AA1457" s="19"/>
      <c r="AB1457" s="19"/>
      <c r="AC1457" s="19">
        <v>0</v>
      </c>
      <c r="AD1457" s="19">
        <v>0</v>
      </c>
      <c r="AE1457" s="19">
        <v>0</v>
      </c>
      <c r="AF1457" s="19"/>
      <c r="AG1457" s="19"/>
      <c r="AH1457" s="19"/>
      <c r="AI1457" s="19"/>
      <c r="AJ1457" s="19"/>
      <c r="AK1457" s="19"/>
      <c r="AL1457" s="19">
        <v>0</v>
      </c>
      <c r="AM1457" s="19">
        <v>0</v>
      </c>
      <c r="AN1457" s="19">
        <v>0</v>
      </c>
      <c r="AO1457" s="19">
        <v>0</v>
      </c>
      <c r="AP1457" s="19">
        <v>0</v>
      </c>
      <c r="AQ1457" s="19">
        <v>0</v>
      </c>
      <c r="AR1457" s="19">
        <v>0</v>
      </c>
      <c r="AS1457" s="19">
        <v>0</v>
      </c>
      <c r="AT1457" s="19">
        <v>0</v>
      </c>
      <c r="AU1457" s="19"/>
      <c r="AV1457" s="19"/>
      <c r="AW1457" s="19"/>
      <c r="AX1457" s="19"/>
      <c r="AY1457" s="19"/>
      <c r="AZ1457" s="19"/>
      <c r="BA1457" s="19"/>
      <c r="BB1457" s="19"/>
      <c r="BC1457" s="19"/>
      <c r="BD1457" s="19"/>
      <c r="BE1457" s="19"/>
      <c r="BF1457" s="19"/>
      <c r="BG1457" s="19"/>
      <c r="BH1457" s="19"/>
      <c r="BI1457" s="19"/>
      <c r="BJ1457" s="19"/>
      <c r="BK1457" s="19"/>
      <c r="BL1457" s="19"/>
      <c r="BM1457" s="19"/>
      <c r="BN1457" s="19"/>
      <c r="BO1457" s="19"/>
      <c r="BP1457" s="19"/>
      <c r="BQ1457" s="19"/>
      <c r="BR1457" s="19"/>
      <c r="BS1457" s="19"/>
      <c r="BT1457" s="19"/>
      <c r="BU1457" s="19"/>
    </row>
    <row r="1458" spans="1:73" x14ac:dyDescent="0.35">
      <c r="A1458" t="s">
        <v>93</v>
      </c>
      <c r="B1458" t="s">
        <v>3531</v>
      </c>
      <c r="C1458" s="143" t="str">
        <f>IF(VLOOKUP(D1458,Table16[[#All],[Player]:[2024 Card Info]],7,FALSE)&lt;&gt;"",VLOOKUP(D1458,Table16[[#All],[Player]:[2024 Card Info]],7,FALSE),"")</f>
        <v>0-0 30</v>
      </c>
      <c r="D1458" t="s">
        <v>3778</v>
      </c>
      <c r="E1458" s="40">
        <v>37308</v>
      </c>
      <c r="F1458" t="s">
        <v>3993</v>
      </c>
      <c r="G1458" s="19" t="s">
        <v>5138</v>
      </c>
      <c r="H1458" t="str">
        <f>IF(ISBLANK(VLOOKUP(TRIM(D1458),ALL_SOMIFA!$A$1:$V$2737,8,FALSE)),"",IF(ISERROR(VLOOKUP(TRIM(D1458),ALL_SOMIFA!$A$1:$V$2737,8,FALSE))," ",VLOOKUP(TRIM(D1458),ALL_SOMIFA!$A$1:$V$2737,8,FALSE)))</f>
        <v/>
      </c>
      <c r="I1458" t="str">
        <f>IF(ISBLANK(VLOOKUP(TRIM(D1458),ALL_SOMIFA!$A$1:$V$2737,9,FALSE)),"",IF(ISERROR(VLOOKUP(TRIM(D1458),ALL_SOMIFA!$A$1:$V$2737,9,FALSE))," ",VLOOKUP(TRIM(D1458),ALL_SOMIFA!$A$1:$V$2737,9,FALSE)))</f>
        <v/>
      </c>
      <c r="J1458" t="str">
        <f>IF(ISBLANK(VLOOKUP(TRIM(D1458),ALL_SOMIFA!$A$1:$V$2737,10,FALSE)),"",IF(ISERROR(VLOOKUP(TRIM(D1458),ALL_SOMIFA!$A$1:$V$2737,10,FALSE))," ",VLOOKUP(TRIM(D1458),ALL_SOMIFA!$A$1:$V$2737,10,FALSE)))</f>
        <v/>
      </c>
      <c r="K1458" t="str">
        <f>IF(ISBLANK(VLOOKUP(TRIM(D1458),ALL_SOMIFA!$A$1:$V$2737,11,FALSE)),"",IF(ISERROR(VLOOKUP(TRIM(D1458),ALL_SOMIFA!$A$1:$V$2737,11,FALSE))," ",VLOOKUP(TRIM(D1458),ALL_SOMIFA!$A$1:$V$2737,11,FALSE)))</f>
        <v/>
      </c>
      <c r="L1458" t="str">
        <f>IF(ISBLANK(VLOOKUP(TRIM(D1458),ALL_SOMIFA!$A$1:$V$2737,12,FALSE)),"",IF(ISERROR(VLOOKUP(TRIM(D1458),ALL_SOMIFA!$A$1:$V$2737,12,FALSE))," ",VLOOKUP(TRIM(D1458),ALL_SOMIFA!$A$1:$V$2737,12,FALSE)))</f>
        <v/>
      </c>
      <c r="M1458" t="str">
        <f>IF(ISBLANK(VLOOKUP(TRIM(D1458),ALL_SOMIFA!$A$1:$V$2737,13,FALSE)),"",IF(ISERROR(VLOOKUP(TRIM(D1458),ALL_SOMIFA!$A$1:$V$2737,13,FALSE))," ",VLOOKUP(TRIM(D1458),ALL_SOMIFA!$A$1:$V$2737,13,FALSE)))</f>
        <v/>
      </c>
      <c r="N1458" t="str">
        <f>IF(ISBLANK(VLOOKUP(TRIM(D1458),ALL_SOMIFA!$A$1:$V$2737,14,FALSE)),"",IF(ISERROR(VLOOKUP(TRIM(D1458),ALL_SOMIFA!$A$1:$V$2737,14,FALSE))," ",VLOOKUP(TRIM(D1458),ALL_SOMIFA!$A$1:$V$2737,14,FALSE)))</f>
        <v/>
      </c>
      <c r="O1458" t="str">
        <f>IF(ISBLANK(VLOOKUP(TRIM(D1458),ALL_SOMIFA!$A$1:$V$2737,15,FALSE)),"",IF(ISERROR(VLOOKUP(TRIM(D1458),ALL_SOMIFA!$A$1:$V$2737,15,FALSE))," ",VLOOKUP(TRIM(D1458),ALL_SOMIFA!$A$1:$V$2737,15,FALSE)))</f>
        <v/>
      </c>
      <c r="P1458" t="str">
        <f>IF(ISBLANK(VLOOKUP(TRIM(D1458),ALL_SOMIFA!$A$1:$V$2737,16,FALSE)),"",IF(ISERROR(VLOOKUP(TRIM(D1458),ALL_SOMIFA!$A$1:$V$2737,16,FALSE))," ",VLOOKUP(TRIM(D1458),ALL_SOMIFA!$A$1:$V$2737,16,FALSE)))</f>
        <v/>
      </c>
      <c r="Q1458" t="str">
        <f>IF(ISBLANK(VLOOKUP(TRIM(D1458),ALL_SOMIFA!$A$1:$V$2737,17,FALSE)),"",IF(ISERROR(VLOOKUP(TRIM(D1458),ALL_SOMIFA!$A$1:$V$2737,17,FALSE))," ",VLOOKUP(TRIM(D1458),ALL_SOMIFA!$A$1:$V$2737,17,FALSE)))</f>
        <v/>
      </c>
      <c r="R1458" t="str">
        <f>IF(ISBLANK(VLOOKUP(TRIM(D1458),ALL_SOMIFA!$A$1:$V$2737,18,FALSE)),"",IF(ISERROR(VLOOKUP(TRIM(D1458),ALL_SOMIFA!$A$1:$V$2737,18,FALSE))," ",VLOOKUP(TRIM(D1458),ALL_SOMIFA!$A$1:$V$2737,18,FALSE)))</f>
        <v/>
      </c>
      <c r="S1458" t="str">
        <f>IF(ISBLANK(VLOOKUP(TRIM(D1458),ALL_SOMIFA!$A$1:$V$2737,19,FALSE)),"",IF(ISERROR(VLOOKUP(TRIM(D1458),ALL_SOMIFA!$A$1:$V$2737,19,FALSE))," ",VLOOKUP(TRIM(D1458),ALL_SOMIFA!$A$1:$V$2737,19,FALSE)))</f>
        <v/>
      </c>
      <c r="T1458" t="str">
        <f>IF(ISBLANK(VLOOKUP(TRIM(D1458),ALL_SOMIFA!$A$1:$V$2737,20,FALSE)),"",IF(ISERROR(VLOOKUP(TRIM(D1458),ALL_SOMIFA!$A$1:$V$2737,20,FALSE))," ",VLOOKUP(TRIM(D1458),ALL_SOMIFA!$A$1:$V$2737,20,FALSE)))</f>
        <v/>
      </c>
      <c r="U1458" t="str">
        <f>IF(ISBLANK(VLOOKUP(TRIM(D1458),ALL_SOMIFA!$A$1:$V$2737,21,FALSE)),"",IF(ISERROR(VLOOKUP(TRIM(D1458),ALL_SOMIFA!$A$1:$V$2737,21,FALSE))," ",VLOOKUP(TRIM(D1458),ALL_SOMIFA!$A$1:$V$2737,21,FALSE)))</f>
        <v/>
      </c>
      <c r="V1458" t="str">
        <f>IF(ISBLANK(VLOOKUP(TRIM(D1458),ALL_SOMIFA!$A$1:$V$2737,22,FALSE)),"",IF(ISERROR(VLOOKUP(TRIM(D1458),ALL_SOMIFA!$A$1:$V$2737,22,FALSE))," ",VLOOKUP(TRIM(D1458),ALL_SOMIFA!$A$1:$V$2737,22,FALSE)))</f>
        <v/>
      </c>
    </row>
    <row r="1459" spans="1:73" x14ac:dyDescent="0.35">
      <c r="H1459"/>
      <c r="I1459"/>
    </row>
    <row r="1460" spans="1:73" x14ac:dyDescent="0.35">
      <c r="A1460" s="18"/>
      <c r="B1460" s="18"/>
      <c r="C1460" s="143"/>
      <c r="D1460" s="19"/>
      <c r="E1460" s="20"/>
      <c r="F1460" s="19"/>
      <c r="G1460" s="19"/>
      <c r="H1460" t="s">
        <v>4284</v>
      </c>
      <c r="I1460" t="s">
        <v>4284</v>
      </c>
      <c r="J1460" s="18"/>
      <c r="K1460" s="18"/>
      <c r="L1460" s="18"/>
      <c r="M1460" s="19"/>
      <c r="N1460" s="19"/>
      <c r="O1460" s="19"/>
      <c r="P1460" s="19"/>
      <c r="Q1460" s="19"/>
      <c r="R1460" s="19"/>
      <c r="S1460" s="19"/>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19"/>
      <c r="AY1460" s="19"/>
      <c r="AZ1460" s="19"/>
      <c r="BA1460" s="19"/>
      <c r="BB1460" s="19"/>
      <c r="BC1460" s="19"/>
      <c r="BD1460" s="19"/>
      <c r="BE1460" s="19"/>
      <c r="BF1460" s="19"/>
      <c r="BG1460" s="19"/>
      <c r="BH1460" s="19"/>
      <c r="BI1460" s="19"/>
      <c r="BJ1460" s="19"/>
      <c r="BK1460" s="19"/>
      <c r="BL1460" s="19"/>
      <c r="BM1460" s="19"/>
      <c r="BN1460" s="19"/>
      <c r="BO1460" s="19"/>
      <c r="BP1460" s="19"/>
      <c r="BQ1460" s="19"/>
      <c r="BR1460" s="19"/>
      <c r="BS1460" s="19"/>
      <c r="BT1460" s="19"/>
      <c r="BU1460" s="19"/>
    </row>
    <row r="1461" spans="1:73" x14ac:dyDescent="0.35">
      <c r="A1461" s="19" t="s">
        <v>122</v>
      </c>
      <c r="B1461" s="26" t="s">
        <v>86</v>
      </c>
      <c r="C1461" s="144" t="str">
        <f>IF(VLOOKUP(D1461,Table16[[#All],[Player]:[2024 Card Info]],7,FALSE)&lt;&gt;"",VLOOKUP(D1461,Table16[[#All],[Player]:[2024 Card Info]],7,FALSE),"")</f>
        <v>4-5-6</v>
      </c>
      <c r="D1461" s="19" t="s">
        <v>2670</v>
      </c>
      <c r="E1461" s="27">
        <v>37283</v>
      </c>
      <c r="F1461" s="28" t="s">
        <v>2393</v>
      </c>
      <c r="G1461" s="28" t="s">
        <v>2578</v>
      </c>
      <c r="H1461" s="26" t="s">
        <v>127</v>
      </c>
      <c r="I1461" s="26"/>
    </row>
    <row r="1462" spans="1:73" x14ac:dyDescent="0.35">
      <c r="A1462" s="19" t="s">
        <v>3521</v>
      </c>
      <c r="B1462" s="26" t="s">
        <v>3522</v>
      </c>
      <c r="C1462" s="144" t="str">
        <f>IF(VLOOKUP(D1462,Table16[[#All],[Player]:[2024 Card Info]],7,FALSE)&lt;&gt;"",VLOOKUP(D1462,Table16[[#All],[Player]:[2024 Card Info]],7,FALSE),"")</f>
        <v>4-5-5</v>
      </c>
      <c r="D1462" s="19" t="s">
        <v>2671</v>
      </c>
      <c r="E1462" s="27">
        <v>36462</v>
      </c>
      <c r="F1462" s="28" t="s">
        <v>98</v>
      </c>
      <c r="G1462" s="28" t="s">
        <v>200</v>
      </c>
      <c r="H1462" s="26" t="s">
        <v>1578</v>
      </c>
      <c r="I1462" s="26"/>
    </row>
    <row r="1463" spans="1:73" s="25" customFormat="1" ht="12.75" customHeight="1" x14ac:dyDescent="0.35">
      <c r="A1463" s="18" t="s">
        <v>3521</v>
      </c>
      <c r="B1463" s="18" t="s">
        <v>452</v>
      </c>
      <c r="C1463" s="143" t="str">
        <f>IF(VLOOKUP(D1463,Table16[[#All],[Player]:[2024 Card Info]],7,FALSE)&lt;&gt;"",VLOOKUP(D1463,Table16[[#All],[Player]:[2024 Card Info]],7,FALSE),"")</f>
        <v>4-3-3</v>
      </c>
      <c r="D1463" s="22" t="s">
        <v>2672</v>
      </c>
      <c r="E1463" s="23">
        <v>36608</v>
      </c>
      <c r="F1463" s="24" t="s">
        <v>2673</v>
      </c>
      <c r="G1463" s="22" t="s">
        <v>84</v>
      </c>
      <c r="H1463" s="26" t="s">
        <v>132</v>
      </c>
      <c r="I1463" s="26"/>
      <c r="J1463" s="18" t="s">
        <v>132</v>
      </c>
      <c r="K1463" s="18" t="s">
        <v>268</v>
      </c>
      <c r="L1463" s="18"/>
    </row>
    <row r="1464" spans="1:73" x14ac:dyDescent="0.35">
      <c r="A1464" s="18" t="s">
        <v>3521</v>
      </c>
      <c r="B1464" s="18" t="s">
        <v>441</v>
      </c>
      <c r="C1464" s="143" t="str">
        <f>IF(VLOOKUP(D1464,Table16[[#All],[Player]:[2024 Card Info]],7,FALSE)&lt;&gt;"",VLOOKUP(D1464,Table16[[#All],[Player]:[2024 Card Info]],7,FALSE),"")</f>
        <v>4-3-3</v>
      </c>
      <c r="D1464" t="s">
        <v>2675</v>
      </c>
      <c r="E1464" s="35">
        <v>35023</v>
      </c>
      <c r="F1464" s="36" t="s">
        <v>188</v>
      </c>
      <c r="G1464" s="36" t="s">
        <v>210</v>
      </c>
      <c r="H1464" s="26" t="s">
        <v>132</v>
      </c>
      <c r="I1464" s="26"/>
      <c r="J1464" s="18" t="s">
        <v>569</v>
      </c>
      <c r="K1464" s="18" t="s">
        <v>109</v>
      </c>
      <c r="L1464" s="18"/>
      <c r="M1464" s="19"/>
      <c r="N1464" s="19" t="s">
        <v>132</v>
      </c>
      <c r="O1464" s="19" t="s">
        <v>143</v>
      </c>
      <c r="P1464" s="37" t="str">
        <f>IF(ISERROR(VLOOKUP(TRIM(D1464),#REF!,8,FALSE())),"",VLOOKUP(TRIM(D1464),#REF!,8,FALSE()))</f>
        <v/>
      </c>
      <c r="Q1464" s="25"/>
      <c r="R1464" s="25"/>
      <c r="S1464" s="25"/>
      <c r="T1464" s="25"/>
      <c r="U1464" s="25"/>
      <c r="V1464" s="25"/>
      <c r="W1464" s="25"/>
      <c r="X1464" s="25"/>
      <c r="Y1464" s="25"/>
      <c r="Z1464" s="25"/>
      <c r="AA1464" s="25"/>
      <c r="AB1464" s="25"/>
      <c r="AC1464" s="25"/>
      <c r="AD1464" s="25"/>
      <c r="AE1464" s="25"/>
      <c r="AF1464" s="25"/>
      <c r="AG1464" s="25"/>
      <c r="AH1464" s="25"/>
      <c r="AI1464" s="25"/>
      <c r="AJ1464" s="25"/>
      <c r="AK1464" s="25"/>
      <c r="AL1464" s="25"/>
      <c r="AM1464" s="25"/>
      <c r="AN1464" s="25"/>
      <c r="AO1464" s="25"/>
      <c r="AP1464" s="25"/>
      <c r="AQ1464" s="25"/>
      <c r="AR1464" s="25"/>
      <c r="AS1464" s="25"/>
      <c r="AT1464" s="25"/>
      <c r="AU1464" s="25"/>
      <c r="AV1464" s="25"/>
      <c r="AW1464" s="25"/>
      <c r="AX1464" s="25"/>
      <c r="AY1464" s="25"/>
      <c r="AZ1464" s="25"/>
      <c r="BA1464" s="25"/>
      <c r="BB1464" s="25"/>
      <c r="BC1464" s="25"/>
      <c r="BD1464" s="25"/>
      <c r="BE1464" s="25"/>
      <c r="BF1464" s="25"/>
      <c r="BG1464" s="25"/>
      <c r="BH1464" s="25"/>
      <c r="BI1464" s="25"/>
      <c r="BJ1464" s="25"/>
      <c r="BK1464" s="25"/>
      <c r="BL1464" s="25"/>
      <c r="BM1464" s="25"/>
      <c r="BN1464" s="25"/>
      <c r="BO1464" s="25"/>
      <c r="BP1464" s="25"/>
      <c r="BQ1464" s="25"/>
      <c r="BR1464" s="25"/>
      <c r="BS1464" s="25"/>
      <c r="BT1464" s="25"/>
      <c r="BU1464" s="25"/>
    </row>
    <row r="1465" spans="1:73" x14ac:dyDescent="0.35">
      <c r="A1465" s="18" t="s">
        <v>3521</v>
      </c>
      <c r="B1465" s="18" t="s">
        <v>3524</v>
      </c>
      <c r="C1465" s="143" t="str">
        <f>IF(VLOOKUP(D1465,Table16[[#All],[Player]:[2024 Card Info]],7,FALSE)&lt;&gt;"",VLOOKUP(D1465,Table16[[#All],[Player]:[2024 Card Info]],7,FALSE),"")</f>
        <v>4-4-5</v>
      </c>
      <c r="D1465" s="19" t="s">
        <v>2676</v>
      </c>
      <c r="E1465" s="20">
        <v>34598</v>
      </c>
      <c r="F1465" s="19" t="s">
        <v>1116</v>
      </c>
      <c r="G1465" s="19" t="s">
        <v>406</v>
      </c>
      <c r="H1465" s="26" t="s">
        <v>132</v>
      </c>
      <c r="I1465" s="26"/>
      <c r="J1465" s="18" t="s">
        <v>132</v>
      </c>
      <c r="K1465" s="18" t="s">
        <v>195</v>
      </c>
      <c r="L1465" s="18"/>
      <c r="M1465" s="19"/>
      <c r="N1465" s="19" t="s">
        <v>132</v>
      </c>
      <c r="O1465" s="19" t="s">
        <v>325</v>
      </c>
      <c r="P1465" s="19" t="s">
        <v>79</v>
      </c>
      <c r="Q1465" s="19" t="s">
        <v>127</v>
      </c>
      <c r="R1465" s="19" t="s">
        <v>326</v>
      </c>
      <c r="S1465" s="19"/>
      <c r="T1465" s="19" t="s">
        <v>132</v>
      </c>
      <c r="U1465" s="19" t="s">
        <v>326</v>
      </c>
      <c r="V1465" s="19">
        <v>0</v>
      </c>
      <c r="W1465" s="19" t="s">
        <v>127</v>
      </c>
      <c r="X1465" s="19" t="s">
        <v>326</v>
      </c>
      <c r="Y1465" s="19">
        <v>0</v>
      </c>
      <c r="Z1465" s="19"/>
      <c r="AA1465" s="19"/>
      <c r="AB1465" s="19"/>
      <c r="AC1465" s="19">
        <v>0</v>
      </c>
      <c r="AD1465" s="19">
        <v>0</v>
      </c>
      <c r="AE1465" s="19">
        <v>0</v>
      </c>
      <c r="AF1465" s="19">
        <v>0</v>
      </c>
      <c r="AG1465" s="19">
        <v>0</v>
      </c>
      <c r="AH1465" s="19">
        <v>0</v>
      </c>
      <c r="AI1465" s="19">
        <v>0</v>
      </c>
      <c r="AJ1465" s="19">
        <v>0</v>
      </c>
      <c r="AK1465" s="19">
        <v>0</v>
      </c>
      <c r="AL1465" s="19">
        <v>0</v>
      </c>
      <c r="AM1465" s="19">
        <v>0</v>
      </c>
      <c r="AN1465" s="19">
        <v>0</v>
      </c>
      <c r="AO1465" s="19">
        <v>0</v>
      </c>
      <c r="AP1465" s="19">
        <v>0</v>
      </c>
      <c r="AQ1465" s="19">
        <v>0</v>
      </c>
      <c r="AR1465" s="19">
        <v>0</v>
      </c>
      <c r="AS1465" s="19">
        <v>0</v>
      </c>
      <c r="AT1465" s="19">
        <v>0</v>
      </c>
      <c r="AU1465" s="19"/>
      <c r="AV1465" s="19"/>
      <c r="AW1465" s="19"/>
      <c r="AX1465" s="19"/>
      <c r="AY1465" s="19"/>
      <c r="AZ1465" s="19"/>
      <c r="BA1465" s="19"/>
      <c r="BB1465" s="19"/>
      <c r="BC1465" s="19"/>
      <c r="BD1465" s="19"/>
      <c r="BE1465" s="19"/>
      <c r="BF1465" s="19"/>
      <c r="BG1465" s="19"/>
      <c r="BH1465" s="19"/>
      <c r="BI1465" s="19"/>
      <c r="BJ1465" s="19"/>
      <c r="BK1465" s="19"/>
      <c r="BL1465" s="19"/>
      <c r="BM1465" s="19"/>
      <c r="BN1465" s="19"/>
      <c r="BO1465" s="19"/>
      <c r="BP1465" s="19"/>
      <c r="BQ1465" s="19"/>
      <c r="BR1465" s="19"/>
      <c r="BS1465" s="19"/>
      <c r="BT1465" s="19"/>
      <c r="BU1465" s="19"/>
    </row>
    <row r="1466" spans="1:73" x14ac:dyDescent="0.35">
      <c r="A1466" s="18" t="s">
        <v>3521</v>
      </c>
      <c r="B1466" s="18" t="s">
        <v>325</v>
      </c>
      <c r="C1466" s="143" t="str">
        <f>IF(VLOOKUP(D1466,Table16[[#All],[Player]:[2024 Card Info]],7,FALSE)&lt;&gt;"",VLOOKUP(D1466,Table16[[#All],[Player]:[2024 Card Info]],7,FALSE),"")</f>
        <v>4-3-3</v>
      </c>
      <c r="D1466" s="22" t="s">
        <v>2677</v>
      </c>
      <c r="E1466" s="23">
        <v>35159</v>
      </c>
      <c r="F1466" s="24" t="s">
        <v>337</v>
      </c>
      <c r="G1466" s="22" t="s">
        <v>295</v>
      </c>
      <c r="H1466" s="26" t="s">
        <v>132</v>
      </c>
      <c r="I1466" s="26"/>
      <c r="J1466" s="18" t="s">
        <v>132</v>
      </c>
      <c r="K1466" s="18" t="s">
        <v>326</v>
      </c>
      <c r="L1466" s="18"/>
      <c r="M1466" s="25"/>
      <c r="N1466" s="25"/>
      <c r="O1466" s="25"/>
      <c r="P1466" s="25"/>
      <c r="Q1466" s="25"/>
      <c r="R1466" s="25"/>
      <c r="S1466" s="25"/>
      <c r="T1466" s="25"/>
      <c r="U1466" s="25"/>
      <c r="V1466" s="25"/>
      <c r="W1466" s="25"/>
      <c r="X1466" s="25"/>
      <c r="Y1466" s="25"/>
      <c r="Z1466" s="25"/>
      <c r="AA1466" s="25"/>
      <c r="AB1466" s="25"/>
      <c r="AC1466" s="25"/>
      <c r="AD1466" s="25"/>
      <c r="AE1466" s="25"/>
      <c r="AF1466" s="25"/>
      <c r="AG1466" s="25"/>
      <c r="AH1466" s="25"/>
      <c r="AI1466" s="25"/>
      <c r="AJ1466" s="25"/>
      <c r="AK1466" s="25"/>
      <c r="AL1466" s="25"/>
      <c r="AM1466" s="25"/>
      <c r="AN1466" s="25"/>
      <c r="AO1466" s="25"/>
      <c r="AP1466" s="25"/>
      <c r="AQ1466" s="25"/>
      <c r="AR1466" s="25"/>
      <c r="AS1466" s="25"/>
      <c r="AT1466" s="25"/>
      <c r="AU1466" s="25"/>
      <c r="AV1466" s="25"/>
      <c r="AW1466" s="25"/>
      <c r="AX1466" s="25"/>
      <c r="AY1466" s="25"/>
      <c r="AZ1466" s="25"/>
      <c r="BA1466" s="25"/>
      <c r="BB1466" s="25"/>
      <c r="BC1466" s="25"/>
      <c r="BD1466" s="25"/>
      <c r="BE1466" s="25"/>
      <c r="BF1466" s="25"/>
      <c r="BG1466" s="25"/>
      <c r="BH1466" s="25"/>
      <c r="BI1466" s="25"/>
      <c r="BJ1466" s="25"/>
      <c r="BK1466" s="25"/>
      <c r="BL1466" s="25"/>
      <c r="BM1466" s="25"/>
      <c r="BN1466" s="25"/>
      <c r="BO1466" s="25"/>
      <c r="BP1466" s="25"/>
      <c r="BQ1466" s="25"/>
      <c r="BR1466" s="25"/>
      <c r="BS1466" s="25"/>
      <c r="BT1466" s="25"/>
      <c r="BU1466" s="25"/>
    </row>
    <row r="1467" spans="1:73" s="25" customFormat="1" ht="12.75" customHeight="1" x14ac:dyDescent="0.35">
      <c r="A1467" s="18" t="s">
        <v>169</v>
      </c>
      <c r="B1467" s="18"/>
      <c r="C1467" s="143"/>
      <c r="D1467" s="22" t="s">
        <v>2674</v>
      </c>
      <c r="E1467" s="23">
        <v>36779</v>
      </c>
      <c r="F1467" s="24" t="s">
        <v>84</v>
      </c>
      <c r="G1467" s="22" t="s">
        <v>171</v>
      </c>
      <c r="H1467" t="s">
        <v>132</v>
      </c>
      <c r="I1467"/>
      <c r="J1467" s="18" t="s">
        <v>844</v>
      </c>
      <c r="K1467" s="18" t="s">
        <v>326</v>
      </c>
      <c r="L1467" s="18"/>
    </row>
    <row r="1468" spans="1:73" s="25" customFormat="1" ht="12.75" customHeight="1" x14ac:dyDescent="0.35">
      <c r="A1468" s="18"/>
      <c r="B1468" s="18"/>
      <c r="C1468" s="143"/>
      <c r="D1468" s="22"/>
      <c r="E1468" s="23"/>
      <c r="F1468" s="24"/>
      <c r="G1468" s="22"/>
      <c r="H1468"/>
      <c r="I1468"/>
      <c r="J1468" s="18"/>
      <c r="K1468" s="18"/>
      <c r="L1468" s="18"/>
    </row>
    <row r="1469" spans="1:73" ht="12.75" customHeight="1" x14ac:dyDescent="0.35">
      <c r="A1469" s="18" t="s">
        <v>153</v>
      </c>
      <c r="B1469" s="18" t="s">
        <v>441</v>
      </c>
      <c r="C1469" s="143" t="str">
        <f>IF(VLOOKUP(D1469,Table16[[#All],[Player]:[2024 Card Info]],7,FALSE)&lt;&gt;"",VLOOKUP(D1469,Table16[[#All],[Player]:[2024 Card Info]],7,FALSE),"")</f>
        <v>0 4-4-3</v>
      </c>
      <c r="D1469" s="26" t="s">
        <v>2680</v>
      </c>
      <c r="E1469" s="27">
        <v>35321</v>
      </c>
      <c r="F1469" s="26" t="s">
        <v>107</v>
      </c>
      <c r="G1469" s="26" t="s">
        <v>387</v>
      </c>
      <c r="H1469" s="26" t="s">
        <v>569</v>
      </c>
      <c r="I1469" s="26" t="s">
        <v>154</v>
      </c>
      <c r="J1469" s="18" t="s">
        <v>147</v>
      </c>
      <c r="K1469" s="18" t="s">
        <v>274</v>
      </c>
      <c r="L1469" s="18" t="s">
        <v>1118</v>
      </c>
      <c r="M1469" s="26" t="s">
        <v>1668</v>
      </c>
      <c r="N1469" s="27"/>
      <c r="O1469" s="27"/>
      <c r="P1469" s="27"/>
      <c r="Q1469" s="27"/>
      <c r="R1469" s="29"/>
      <c r="S1469" s="25"/>
      <c r="T1469" s="25"/>
      <c r="U1469" s="25"/>
      <c r="V1469" s="25"/>
      <c r="W1469" s="25"/>
      <c r="X1469" s="25"/>
      <c r="Y1469" s="25"/>
      <c r="Z1469" s="25"/>
      <c r="AA1469" s="25"/>
      <c r="AB1469" s="25"/>
      <c r="AC1469" s="25"/>
      <c r="AD1469" s="25"/>
      <c r="AE1469" s="25"/>
      <c r="AF1469" s="25"/>
      <c r="AG1469" s="25"/>
      <c r="AH1469" s="25"/>
      <c r="AI1469" s="25"/>
      <c r="AJ1469" s="25"/>
      <c r="AK1469" s="25"/>
      <c r="AL1469" s="25"/>
      <c r="AM1469" s="25"/>
      <c r="AN1469" s="25"/>
      <c r="AO1469" s="25"/>
      <c r="AP1469" s="25"/>
      <c r="AQ1469" s="25"/>
      <c r="AR1469" s="25"/>
      <c r="AS1469" s="25"/>
      <c r="AT1469" s="25"/>
      <c r="AU1469" s="25"/>
      <c r="AV1469" s="25"/>
      <c r="AW1469" s="25"/>
      <c r="AX1469" s="25"/>
      <c r="AY1469" s="25"/>
      <c r="AZ1469" s="25"/>
      <c r="BA1469" s="25"/>
      <c r="BB1469" s="25"/>
      <c r="BC1469" s="25"/>
      <c r="BD1469" s="25"/>
      <c r="BE1469" s="25"/>
      <c r="BF1469" s="25"/>
      <c r="BG1469" s="25"/>
      <c r="BH1469" s="25"/>
      <c r="BI1469" s="25"/>
      <c r="BJ1469" s="25"/>
      <c r="BK1469" s="25"/>
      <c r="BL1469" s="25"/>
      <c r="BM1469" s="25"/>
      <c r="BN1469" s="25"/>
      <c r="BO1469" s="25"/>
      <c r="BP1469" s="25"/>
      <c r="BQ1469" s="25"/>
      <c r="BR1469" s="25"/>
      <c r="BS1469" s="25"/>
      <c r="BT1469" s="25"/>
      <c r="BU1469" s="25"/>
    </row>
    <row r="1470" spans="1:73" s="25" customFormat="1" x14ac:dyDescent="0.35">
      <c r="A1470" s="31" t="s">
        <v>153</v>
      </c>
      <c r="B1470" s="32" t="s">
        <v>500</v>
      </c>
      <c r="C1470" s="144" t="str">
        <f>IF(VLOOKUP(D1470,Table16[[#All],[Player]:[2024 Card Info]],7,FALSE)&lt;&gt;"",VLOOKUP(D1470,Table16[[#All],[Player]:[2024 Card Info]],7,FALSE),"")</f>
        <v>0  3-3-0</v>
      </c>
      <c r="D1470" s="19" t="s">
        <v>2681</v>
      </c>
      <c r="E1470" s="27">
        <v>36333</v>
      </c>
      <c r="F1470" s="28" t="s">
        <v>88</v>
      </c>
      <c r="G1470" s="28" t="s">
        <v>230</v>
      </c>
      <c r="H1470" s="26" t="s">
        <v>153</v>
      </c>
      <c r="I1470" s="26" t="s">
        <v>161</v>
      </c>
      <c r="J1470" s="33"/>
      <c r="K1470" s="33"/>
      <c r="L1470" s="33"/>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row>
    <row r="1471" spans="1:73" x14ac:dyDescent="0.35">
      <c r="A1471" t="s">
        <v>150</v>
      </c>
      <c r="B1471" t="s">
        <v>81</v>
      </c>
      <c r="C1471" s="144" t="str">
        <f>IF(VLOOKUP(D1471,Table16[[#All],[Player]:[2024 Card Info]],7,FALSE)&lt;&gt;"",VLOOKUP(D1471,Table16[[#All],[Player]:[2024 Card Info]],7,FALSE),"")</f>
        <v>4-3  3-3-0</v>
      </c>
      <c r="D1471" t="s">
        <v>3718</v>
      </c>
      <c r="E1471" s="40">
        <v>37151</v>
      </c>
      <c r="F1471" t="s">
        <v>4104</v>
      </c>
      <c r="G1471" s="22" t="s">
        <v>5136</v>
      </c>
      <c r="H1471" t="str">
        <f>IF(ISBLANK(VLOOKUP(TRIM(D1471),ALL_SOMIFA!$A$1:$V$2737,8,FALSE)),"",IF(ISERROR(VLOOKUP(TRIM(D1471),ALL_SOMIFA!$A$1:$V$2737,8,FALSE))," ",VLOOKUP(TRIM(D1471),ALL_SOMIFA!$A$1:$V$2737,8,FALSE)))</f>
        <v/>
      </c>
      <c r="I1471" t="str">
        <f>IF(ISBLANK(VLOOKUP(TRIM(D1471),ALL_SOMIFA!$A$1:$V$2737,9,FALSE)),"",IF(ISERROR(VLOOKUP(TRIM(D1471),ALL_SOMIFA!$A$1:$V$2737,9,FALSE))," ",VLOOKUP(TRIM(D1471),ALL_SOMIFA!$A$1:$V$2737,9,FALSE)))</f>
        <v/>
      </c>
      <c r="J1471" t="str">
        <f>IF(ISBLANK(VLOOKUP(TRIM(D1471),ALL_SOMIFA!$A$1:$V$2737,10,FALSE)),"",IF(ISERROR(VLOOKUP(TRIM(D1471),ALL_SOMIFA!$A$1:$V$2737,10,FALSE))," ",VLOOKUP(TRIM(D1471),ALL_SOMIFA!$A$1:$V$2737,10,FALSE)))</f>
        <v/>
      </c>
      <c r="K1471" t="str">
        <f>IF(ISBLANK(VLOOKUP(TRIM(D1471),ALL_SOMIFA!$A$1:$V$2737,11,FALSE)),"",IF(ISERROR(VLOOKUP(TRIM(D1471),ALL_SOMIFA!$A$1:$V$2737,11,FALSE))," ",VLOOKUP(TRIM(D1471),ALL_SOMIFA!$A$1:$V$2737,11,FALSE)))</f>
        <v/>
      </c>
      <c r="L1471" t="str">
        <f>IF(ISBLANK(VLOOKUP(TRIM(D1471),ALL_SOMIFA!$A$1:$V$2737,12,FALSE)),"",IF(ISERROR(VLOOKUP(TRIM(D1471),ALL_SOMIFA!$A$1:$V$2737,12,FALSE))," ",VLOOKUP(TRIM(D1471),ALL_SOMIFA!$A$1:$V$2737,12,FALSE)))</f>
        <v/>
      </c>
      <c r="M1471" t="str">
        <f>IF(ISBLANK(VLOOKUP(TRIM(D1471),ALL_SOMIFA!$A$1:$V$2737,13,FALSE)),"",IF(ISERROR(VLOOKUP(TRIM(D1471),ALL_SOMIFA!$A$1:$V$2737,13,FALSE))," ",VLOOKUP(TRIM(D1471),ALL_SOMIFA!$A$1:$V$2737,13,FALSE)))</f>
        <v/>
      </c>
      <c r="N1471" t="str">
        <f>IF(ISBLANK(VLOOKUP(TRIM(D1471),ALL_SOMIFA!$A$1:$V$2737,14,FALSE)),"",IF(ISERROR(VLOOKUP(TRIM(D1471),ALL_SOMIFA!$A$1:$V$2737,14,FALSE))," ",VLOOKUP(TRIM(D1471),ALL_SOMIFA!$A$1:$V$2737,14,FALSE)))</f>
        <v/>
      </c>
      <c r="O1471" t="str">
        <f>IF(ISBLANK(VLOOKUP(TRIM(D1471),ALL_SOMIFA!$A$1:$V$2737,15,FALSE)),"",IF(ISERROR(VLOOKUP(TRIM(D1471),ALL_SOMIFA!$A$1:$V$2737,15,FALSE))," ",VLOOKUP(TRIM(D1471),ALL_SOMIFA!$A$1:$V$2737,15,FALSE)))</f>
        <v/>
      </c>
      <c r="P1471" t="str">
        <f>IF(ISBLANK(VLOOKUP(TRIM(D1471),ALL_SOMIFA!$A$1:$V$2737,16,FALSE)),"",IF(ISERROR(VLOOKUP(TRIM(D1471),ALL_SOMIFA!$A$1:$V$2737,16,FALSE))," ",VLOOKUP(TRIM(D1471),ALL_SOMIFA!$A$1:$V$2737,16,FALSE)))</f>
        <v/>
      </c>
      <c r="Q1471" t="str">
        <f>IF(ISBLANK(VLOOKUP(TRIM(D1471),ALL_SOMIFA!$A$1:$V$2737,17,FALSE)),"",IF(ISERROR(VLOOKUP(TRIM(D1471),ALL_SOMIFA!$A$1:$V$2737,17,FALSE))," ",VLOOKUP(TRIM(D1471),ALL_SOMIFA!$A$1:$V$2737,17,FALSE)))</f>
        <v/>
      </c>
      <c r="R1471" t="str">
        <f>IF(ISBLANK(VLOOKUP(TRIM(D1471),ALL_SOMIFA!$A$1:$V$2737,18,FALSE)),"",IF(ISERROR(VLOOKUP(TRIM(D1471),ALL_SOMIFA!$A$1:$V$2737,18,FALSE))," ",VLOOKUP(TRIM(D1471),ALL_SOMIFA!$A$1:$V$2737,18,FALSE)))</f>
        <v/>
      </c>
      <c r="S1471" t="str">
        <f>IF(ISBLANK(VLOOKUP(TRIM(D1471),ALL_SOMIFA!$A$1:$V$2737,19,FALSE)),"",IF(ISERROR(VLOOKUP(TRIM(D1471),ALL_SOMIFA!$A$1:$V$2737,19,FALSE))," ",VLOOKUP(TRIM(D1471),ALL_SOMIFA!$A$1:$V$2737,19,FALSE)))</f>
        <v/>
      </c>
      <c r="T1471" t="str">
        <f>IF(ISBLANK(VLOOKUP(TRIM(D1471),ALL_SOMIFA!$A$1:$V$2737,20,FALSE)),"",IF(ISERROR(VLOOKUP(TRIM(D1471),ALL_SOMIFA!$A$1:$V$2737,20,FALSE))," ",VLOOKUP(TRIM(D1471),ALL_SOMIFA!$A$1:$V$2737,20,FALSE)))</f>
        <v/>
      </c>
      <c r="U1471" t="str">
        <f>IF(ISBLANK(VLOOKUP(TRIM(D1471),ALL_SOMIFA!$A$1:$V$2737,21,FALSE)),"",IF(ISERROR(VLOOKUP(TRIM(D1471),ALL_SOMIFA!$A$1:$V$2737,21,FALSE))," ",VLOOKUP(TRIM(D1471),ALL_SOMIFA!$A$1:$V$2737,21,FALSE)))</f>
        <v/>
      </c>
      <c r="V1471" t="str">
        <f>IF(ISBLANK(VLOOKUP(TRIM(D1471),ALL_SOMIFA!$A$1:$V$2737,22,FALSE)),"",IF(ISERROR(VLOOKUP(TRIM(D1471),ALL_SOMIFA!$A$1:$V$2737,22,FALSE))," ",VLOOKUP(TRIM(D1471),ALL_SOMIFA!$A$1:$V$2737,22,FALSE)))</f>
        <v/>
      </c>
    </row>
    <row r="1472" spans="1:73" x14ac:dyDescent="0.35">
      <c r="A1472" s="18"/>
      <c r="B1472" s="18"/>
      <c r="C1472" s="143"/>
      <c r="D1472" s="19"/>
      <c r="E1472" s="20"/>
      <c r="F1472" s="19"/>
      <c r="G1472" s="19"/>
      <c r="H1472" t="s">
        <v>156</v>
      </c>
      <c r="I1472" t="s">
        <v>4284</v>
      </c>
      <c r="J1472" s="18"/>
      <c r="K1472" s="18"/>
      <c r="L1472" s="18"/>
      <c r="M1472" s="19"/>
      <c r="N1472" s="19"/>
      <c r="O1472" s="19"/>
      <c r="P1472" s="19"/>
      <c r="Q1472" s="19"/>
      <c r="R1472" s="19"/>
      <c r="S1472" s="19"/>
      <c r="T1472" s="19"/>
      <c r="U1472" s="19"/>
      <c r="V1472" s="19"/>
      <c r="W1472" s="19"/>
      <c r="X1472" s="19"/>
      <c r="Y1472" s="19"/>
      <c r="Z1472" s="19"/>
      <c r="AA1472" s="19"/>
      <c r="AB1472" s="19"/>
      <c r="AC1472" s="19"/>
      <c r="AD1472" s="19"/>
      <c r="AE1472" s="19"/>
      <c r="AF1472" s="19"/>
      <c r="AG1472" s="19"/>
      <c r="AH1472" s="19"/>
      <c r="AI1472" s="19"/>
      <c r="AJ1472" s="19"/>
      <c r="AK1472" s="19"/>
      <c r="AL1472" s="19"/>
      <c r="AM1472" s="19"/>
      <c r="AN1472" s="19"/>
      <c r="AO1472" s="19"/>
      <c r="AP1472" s="19"/>
      <c r="AQ1472" s="19"/>
      <c r="AR1472" s="19"/>
      <c r="AS1472" s="19"/>
      <c r="AT1472" s="19"/>
      <c r="AU1472" s="19"/>
      <c r="AV1472" s="19"/>
      <c r="AW1472" s="19"/>
      <c r="AX1472" s="19"/>
      <c r="AY1472" s="19"/>
      <c r="AZ1472" s="19"/>
      <c r="BA1472" s="19"/>
      <c r="BB1472" s="19"/>
      <c r="BC1472" s="19"/>
      <c r="BD1472" s="19"/>
      <c r="BE1472" s="19"/>
      <c r="BF1472" s="19"/>
      <c r="BG1472" s="19"/>
      <c r="BH1472" s="19"/>
      <c r="BI1472" s="19"/>
      <c r="BJ1472" s="19"/>
      <c r="BK1472" s="19"/>
      <c r="BL1472" s="19"/>
      <c r="BM1472" s="19"/>
      <c r="BN1472" s="19"/>
      <c r="BO1472" s="19"/>
      <c r="BP1472" s="19"/>
      <c r="BQ1472" s="19"/>
      <c r="BR1472" s="19"/>
      <c r="BS1472" s="19"/>
      <c r="BT1472" s="19"/>
      <c r="BU1472" s="19"/>
    </row>
    <row r="1473" spans="1:73" x14ac:dyDescent="0.35">
      <c r="A1473" s="18" t="s">
        <v>192</v>
      </c>
      <c r="B1473" s="18" t="s">
        <v>500</v>
      </c>
      <c r="C1473" s="143" t="str">
        <f>IF(VLOOKUP(D1473,Table16[[#All],[Player]:[2024 Card Info]],7,FALSE)&lt;&gt;"",VLOOKUP(D1473,Table16[[#All],[Player]:[2024 Card Info]],7,FALSE),"")</f>
        <v>6-7</v>
      </c>
      <c r="D1473" s="19" t="s">
        <v>2685</v>
      </c>
      <c r="E1473" s="20">
        <v>35143</v>
      </c>
      <c r="F1473" s="19" t="s">
        <v>2686</v>
      </c>
      <c r="G1473" s="19" t="s">
        <v>2687</v>
      </c>
      <c r="H1473" s="26" t="s">
        <v>4284</v>
      </c>
      <c r="I1473" s="26" t="s">
        <v>178</v>
      </c>
      <c r="J1473" s="18" t="s">
        <v>192</v>
      </c>
      <c r="K1473" s="18" t="s">
        <v>172</v>
      </c>
      <c r="L1473" s="18" t="s">
        <v>181</v>
      </c>
      <c r="M1473" s="19" t="s">
        <v>207</v>
      </c>
      <c r="N1473" s="19" t="s">
        <v>192</v>
      </c>
      <c r="O1473" s="19" t="s">
        <v>500</v>
      </c>
      <c r="P1473" s="19" t="s">
        <v>429</v>
      </c>
      <c r="Q1473" s="19" t="s">
        <v>2688</v>
      </c>
      <c r="R1473" s="19" t="s">
        <v>172</v>
      </c>
      <c r="S1473" s="19" t="s">
        <v>2087</v>
      </c>
      <c r="T1473" s="19" t="s">
        <v>192</v>
      </c>
      <c r="U1473" s="19" t="s">
        <v>172</v>
      </c>
      <c r="V1473" s="19" t="s">
        <v>207</v>
      </c>
      <c r="W1473" s="19">
        <v>0</v>
      </c>
      <c r="X1473" s="19">
        <v>0</v>
      </c>
      <c r="Y1473" s="19">
        <v>0</v>
      </c>
      <c r="Z1473" s="19"/>
      <c r="AA1473" s="19"/>
      <c r="AB1473" s="19"/>
      <c r="AC1473" s="19">
        <v>0</v>
      </c>
      <c r="AD1473" s="19">
        <v>0</v>
      </c>
      <c r="AE1473" s="19">
        <v>0</v>
      </c>
      <c r="AF1473" s="19">
        <v>0</v>
      </c>
      <c r="AG1473" s="19">
        <v>0</v>
      </c>
      <c r="AH1473" s="19">
        <v>0</v>
      </c>
      <c r="AI1473" s="19">
        <v>0</v>
      </c>
      <c r="AJ1473" s="19">
        <v>0</v>
      </c>
      <c r="AK1473" s="19">
        <v>0</v>
      </c>
      <c r="AL1473" s="19">
        <v>0</v>
      </c>
      <c r="AM1473" s="19">
        <v>0</v>
      </c>
      <c r="AN1473" s="19">
        <v>0</v>
      </c>
      <c r="AO1473" s="19">
        <v>0</v>
      </c>
      <c r="AP1473" s="19">
        <v>0</v>
      </c>
      <c r="AQ1473" s="19">
        <v>0</v>
      </c>
      <c r="AR1473" s="19">
        <v>0</v>
      </c>
      <c r="AS1473" s="19">
        <v>0</v>
      </c>
      <c r="AT1473" s="19">
        <v>0</v>
      </c>
      <c r="AU1473" s="19"/>
      <c r="AV1473" s="19"/>
    </row>
    <row r="1474" spans="1:73" s="25" customFormat="1" x14ac:dyDescent="0.35">
      <c r="A1474" s="18" t="s">
        <v>177</v>
      </c>
      <c r="B1474" s="18" t="s">
        <v>1124</v>
      </c>
      <c r="C1474" s="143" t="str">
        <f>IF(VLOOKUP(D1474,Table16[[#All],[Player]:[2024 Card Info]],7,FALSE)&lt;&gt;"",VLOOKUP(D1474,Table16[[#All],[Player]:[2024 Card Info]],7,FALSE),"")</f>
        <v>5-5</v>
      </c>
      <c r="D1474" s="26" t="s">
        <v>2683</v>
      </c>
      <c r="E1474" s="27">
        <v>36083</v>
      </c>
      <c r="F1474" s="26" t="s">
        <v>457</v>
      </c>
      <c r="G1474" s="26" t="s">
        <v>102</v>
      </c>
      <c r="H1474" s="26" t="s">
        <v>211</v>
      </c>
      <c r="I1474" s="26" t="s">
        <v>212</v>
      </c>
      <c r="J1474" s="18" t="s">
        <v>177</v>
      </c>
      <c r="K1474" s="18" t="s">
        <v>94</v>
      </c>
      <c r="L1474" s="18" t="s">
        <v>472</v>
      </c>
      <c r="M1474" s="26" t="s">
        <v>231</v>
      </c>
      <c r="N1474" s="27"/>
      <c r="O1474" s="27"/>
      <c r="P1474" s="27"/>
      <c r="Q1474" s="27"/>
      <c r="R1474" s="29"/>
    </row>
    <row r="1475" spans="1:73" x14ac:dyDescent="0.35">
      <c r="A1475" s="18" t="s">
        <v>205</v>
      </c>
      <c r="B1475" s="18" t="s">
        <v>419</v>
      </c>
      <c r="C1475" s="143" t="str">
        <f>IF(VLOOKUP(D1475,Table16[[#All],[Player]:[2024 Card Info]],7,FALSE)&lt;&gt;"",VLOOKUP(D1475,Table16[[#All],[Player]:[2024 Card Info]],7,FALSE),"")</f>
        <v>5-5</v>
      </c>
      <c r="D1475" s="22" t="s">
        <v>2684</v>
      </c>
      <c r="E1475" s="23">
        <v>36830</v>
      </c>
      <c r="F1475" s="24" t="s">
        <v>1826</v>
      </c>
      <c r="G1475" s="22" t="s">
        <v>1349</v>
      </c>
      <c r="H1475" s="26" t="s">
        <v>177</v>
      </c>
      <c r="I1475" s="26" t="s">
        <v>191</v>
      </c>
      <c r="J1475" s="18" t="s">
        <v>205</v>
      </c>
      <c r="K1475" s="18" t="s">
        <v>190</v>
      </c>
      <c r="L1475" s="18" t="s">
        <v>254</v>
      </c>
      <c r="M1475" s="25"/>
      <c r="N1475" s="25"/>
      <c r="O1475" s="25"/>
      <c r="P1475" s="25"/>
      <c r="Q1475" s="25"/>
      <c r="R1475" s="25"/>
      <c r="S1475" s="25"/>
      <c r="T1475" s="25"/>
      <c r="U1475" s="25"/>
      <c r="V1475" s="25"/>
      <c r="W1475" s="25"/>
      <c r="X1475" s="25"/>
      <c r="Y1475" s="25"/>
      <c r="Z1475" s="25"/>
      <c r="AA1475" s="25"/>
      <c r="AB1475" s="25"/>
      <c r="AC1475" s="25"/>
      <c r="AD1475" s="25"/>
      <c r="AE1475" s="25"/>
      <c r="AF1475" s="25"/>
      <c r="AG1475" s="25"/>
      <c r="AH1475" s="25"/>
      <c r="AI1475" s="25"/>
      <c r="AJ1475" s="25"/>
      <c r="AK1475" s="25"/>
      <c r="AL1475" s="25"/>
      <c r="AM1475" s="25"/>
      <c r="AN1475" s="25"/>
      <c r="AO1475" s="25"/>
      <c r="AP1475" s="25"/>
      <c r="AQ1475" s="25"/>
      <c r="AR1475" s="25"/>
      <c r="AS1475" s="25"/>
      <c r="AT1475" s="25"/>
      <c r="AU1475" s="25"/>
      <c r="AV1475" s="25"/>
    </row>
    <row r="1476" spans="1:73" x14ac:dyDescent="0.35">
      <c r="A1476" s="18" t="s">
        <v>205</v>
      </c>
      <c r="B1476" s="18" t="s">
        <v>271</v>
      </c>
      <c r="C1476" s="143" t="str">
        <f>IF(VLOOKUP(D1476,Table16[[#All],[Player]:[2024 Card Info]],7,FALSE)&lt;&gt;"",VLOOKUP(D1476,Table16[[#All],[Player]:[2024 Card Info]],7,FALSE),"")</f>
        <v>5-4</v>
      </c>
      <c r="D1476" s="22" t="s">
        <v>2689</v>
      </c>
      <c r="E1476" s="23">
        <v>36246</v>
      </c>
      <c r="F1476" s="24" t="s">
        <v>91</v>
      </c>
      <c r="G1476" s="22" t="s">
        <v>171</v>
      </c>
      <c r="H1476" s="26" t="s">
        <v>205</v>
      </c>
      <c r="I1476" s="26" t="s">
        <v>178</v>
      </c>
      <c r="J1476" s="18" t="s">
        <v>205</v>
      </c>
      <c r="K1476" s="18" t="s">
        <v>421</v>
      </c>
      <c r="L1476" s="18" t="s">
        <v>607</v>
      </c>
      <c r="M1476" s="25"/>
      <c r="N1476" s="25"/>
      <c r="O1476" s="25"/>
      <c r="P1476" s="25"/>
      <c r="Q1476" s="25"/>
      <c r="R1476" s="25"/>
      <c r="S1476" s="25"/>
      <c r="T1476" s="25"/>
      <c r="U1476" s="25"/>
      <c r="V1476" s="25"/>
      <c r="W1476" s="25"/>
      <c r="X1476" s="25"/>
      <c r="Y1476" s="25"/>
      <c r="Z1476" s="25"/>
      <c r="AA1476" s="25"/>
      <c r="AB1476" s="25"/>
      <c r="AC1476" s="25"/>
      <c r="AD1476" s="25"/>
      <c r="AE1476" s="25"/>
      <c r="AF1476" s="25"/>
      <c r="AG1476" s="25"/>
      <c r="AH1476" s="25"/>
      <c r="AI1476" s="25"/>
      <c r="AJ1476" s="25"/>
      <c r="AK1476" s="25"/>
      <c r="AL1476" s="25"/>
      <c r="AM1476" s="25"/>
      <c r="AN1476" s="25"/>
      <c r="AO1476" s="25"/>
      <c r="AP1476" s="25"/>
      <c r="AQ1476" s="25"/>
      <c r="AR1476" s="25"/>
      <c r="AS1476" s="25"/>
      <c r="AT1476" s="25"/>
      <c r="AU1476" s="25"/>
      <c r="AV1476" s="25"/>
    </row>
    <row r="1477" spans="1:73" s="25" customFormat="1" ht="12.75" customHeight="1" x14ac:dyDescent="0.35">
      <c r="A1477" s="18" t="s">
        <v>192</v>
      </c>
      <c r="B1477" s="18" t="s">
        <v>86</v>
      </c>
      <c r="C1477" s="143" t="str">
        <f>VLOOKUP(D1477,Table16[[#All],[Player]:[2024 Card Info]],7,FALSE)</f>
        <v>4-2</v>
      </c>
      <c r="D1477" s="26" t="s">
        <v>217</v>
      </c>
      <c r="E1477" s="27">
        <v>35453</v>
      </c>
      <c r="F1477" s="26" t="s">
        <v>218</v>
      </c>
      <c r="G1477" s="26" t="s">
        <v>5367</v>
      </c>
      <c r="H1477" s="26" t="s">
        <v>205</v>
      </c>
      <c r="I1477" s="26" t="s">
        <v>231</v>
      </c>
      <c r="J1477" s="18" t="s">
        <v>220</v>
      </c>
      <c r="K1477" s="18" t="s">
        <v>86</v>
      </c>
      <c r="L1477" s="18" t="s">
        <v>168</v>
      </c>
      <c r="M1477" s="26" t="s">
        <v>166</v>
      </c>
      <c r="N1477" s="27"/>
      <c r="O1477" s="27"/>
      <c r="P1477" s="27"/>
      <c r="Q1477" s="27"/>
      <c r="R1477" s="29"/>
      <c r="AU1477"/>
      <c r="AV1477"/>
      <c r="AW1477"/>
      <c r="AX1477"/>
      <c r="AY1477"/>
      <c r="AZ1477"/>
      <c r="BA1477"/>
      <c r="BB1477"/>
      <c r="BC1477"/>
      <c r="BD1477"/>
      <c r="BE1477"/>
      <c r="BF1477"/>
      <c r="BG1477"/>
      <c r="BH1477"/>
      <c r="BI1477"/>
      <c r="BJ1477"/>
      <c r="BK1477"/>
      <c r="BL1477"/>
      <c r="BM1477"/>
      <c r="BN1477"/>
      <c r="BO1477"/>
      <c r="BP1477"/>
      <c r="BQ1477"/>
      <c r="BR1477"/>
      <c r="BS1477"/>
      <c r="BT1477"/>
      <c r="BU1477"/>
    </row>
    <row r="1478" spans="1:73" ht="12.75" customHeight="1" x14ac:dyDescent="0.35">
      <c r="A1478" s="18" t="s">
        <v>3529</v>
      </c>
      <c r="B1478" s="18" t="s">
        <v>441</v>
      </c>
      <c r="C1478" s="143" t="str">
        <f>IF(VLOOKUP(D1478,Table16[[#All],[Player]:[2024 Card Info]],7,FALSE)&lt;&gt;"",VLOOKUP(D1478,Table16[[#All],[Player]:[2024 Card Info]],7,FALSE),"")</f>
        <v>4-0   3-3-2</v>
      </c>
      <c r="D1478" s="19" t="s">
        <v>2694</v>
      </c>
      <c r="E1478" s="20">
        <v>35475</v>
      </c>
      <c r="F1478" s="19" t="s">
        <v>282</v>
      </c>
      <c r="G1478" s="19" t="s">
        <v>490</v>
      </c>
      <c r="H1478" s="26" t="s">
        <v>205</v>
      </c>
      <c r="I1478" s="26" t="s">
        <v>231</v>
      </c>
      <c r="J1478" s="18" t="s">
        <v>459</v>
      </c>
      <c r="K1478" s="18" t="s">
        <v>86</v>
      </c>
      <c r="L1478" s="18" t="s">
        <v>1380</v>
      </c>
      <c r="M1478" s="19" t="s">
        <v>1501</v>
      </c>
      <c r="N1478" s="19" t="s">
        <v>169</v>
      </c>
      <c r="O1478" s="19"/>
      <c r="P1478" s="19"/>
      <c r="Q1478" s="19" t="s">
        <v>220</v>
      </c>
      <c r="R1478" s="19" t="s">
        <v>86</v>
      </c>
      <c r="S1478" s="19" t="s">
        <v>231</v>
      </c>
      <c r="T1478" s="19"/>
      <c r="U1478" s="19"/>
      <c r="V1478" s="19"/>
      <c r="W1478" s="19"/>
      <c r="X1478" s="19"/>
      <c r="Y1478" s="19"/>
      <c r="Z1478" s="19"/>
      <c r="AA1478" s="19"/>
      <c r="AB1478" s="19"/>
      <c r="AC1478" s="19"/>
      <c r="AD1478" s="19"/>
      <c r="AE1478" s="19"/>
      <c r="AF1478" s="19"/>
      <c r="AG1478" s="19"/>
      <c r="AH1478" s="19"/>
      <c r="AI1478" s="19"/>
      <c r="AJ1478" s="19"/>
      <c r="AK1478" s="19"/>
      <c r="AL1478" s="19"/>
      <c r="AM1478" s="19"/>
      <c r="AN1478" s="19"/>
      <c r="AO1478" s="19"/>
      <c r="AP1478" s="19"/>
      <c r="AQ1478" s="19"/>
      <c r="AR1478" s="19"/>
      <c r="AS1478" s="19"/>
      <c r="AT1478" s="19"/>
      <c r="AU1478" s="19"/>
      <c r="AV1478" s="19"/>
    </row>
    <row r="1479" spans="1:73" x14ac:dyDescent="0.35">
      <c r="A1479" s="18" t="s">
        <v>1767</v>
      </c>
      <c r="B1479" s="18" t="s">
        <v>916</v>
      </c>
      <c r="C1479" s="143" t="str">
        <f>IF(VLOOKUP(D1479,Table16[[#All],[Player]:[2024 Card Info]],7,FALSE)&lt;&gt;"",VLOOKUP(D1479,Table16[[#All],[Player]:[2024 Card Info]],7,FALSE),"")</f>
        <v>4-0/0-0  3-3-0</v>
      </c>
      <c r="D1479" s="22" t="s">
        <v>2697</v>
      </c>
      <c r="E1479" s="23">
        <v>36422</v>
      </c>
      <c r="F1479" s="24" t="s">
        <v>171</v>
      </c>
      <c r="G1479" s="22" t="s">
        <v>91</v>
      </c>
      <c r="H1479" s="26" t="s">
        <v>4403</v>
      </c>
      <c r="I1479" s="26" t="s">
        <v>231</v>
      </c>
      <c r="J1479" s="18" t="s">
        <v>461</v>
      </c>
      <c r="K1479" s="18" t="s">
        <v>206</v>
      </c>
      <c r="L1479" s="18" t="s">
        <v>231</v>
      </c>
      <c r="M1479" s="25"/>
      <c r="N1479" s="25"/>
      <c r="O1479" s="25"/>
      <c r="P1479" s="25"/>
      <c r="Q1479" s="25"/>
      <c r="R1479" s="25"/>
      <c r="S1479" s="25"/>
      <c r="T1479" s="25"/>
      <c r="U1479" s="25"/>
      <c r="V1479" s="25"/>
      <c r="W1479" s="25"/>
      <c r="X1479" s="25"/>
      <c r="Y1479" s="25"/>
      <c r="Z1479" s="25"/>
      <c r="AA1479" s="25"/>
      <c r="AB1479" s="25"/>
      <c r="AC1479" s="25"/>
      <c r="AD1479" s="25"/>
      <c r="AE1479" s="25"/>
      <c r="AF1479" s="25"/>
      <c r="AG1479" s="25"/>
      <c r="AH1479" s="25"/>
      <c r="AI1479" s="25"/>
      <c r="AJ1479" s="25"/>
      <c r="AK1479" s="25"/>
      <c r="AL1479" s="25"/>
      <c r="AM1479" s="25"/>
      <c r="AN1479" s="25"/>
      <c r="AO1479" s="25"/>
      <c r="AP1479" s="25"/>
      <c r="AQ1479" s="25"/>
      <c r="AR1479" s="25"/>
      <c r="AS1479" s="25"/>
      <c r="AT1479" s="25"/>
      <c r="AU1479" s="25"/>
      <c r="AV1479" s="25"/>
    </row>
    <row r="1480" spans="1:73" x14ac:dyDescent="0.35">
      <c r="A1480" s="18" t="s">
        <v>220</v>
      </c>
      <c r="B1480" s="18" t="s">
        <v>271</v>
      </c>
      <c r="C1480" s="143" t="str">
        <f>IF(VLOOKUP(D1480,Table16[[#All],[Player]:[2024 Card Info]],7,FALSE)&lt;&gt;"",VLOOKUP(D1480,Table16[[#All],[Player]:[2024 Card Info]],7,FALSE),"")</f>
        <v>0-2</v>
      </c>
      <c r="D1480" s="26" t="s">
        <v>2695</v>
      </c>
      <c r="E1480" s="27">
        <v>35519</v>
      </c>
      <c r="F1480" s="26" t="s">
        <v>566</v>
      </c>
      <c r="G1480" s="26" t="s">
        <v>566</v>
      </c>
      <c r="H1480" s="26" t="s">
        <v>459</v>
      </c>
      <c r="I1480" s="26" t="s">
        <v>231</v>
      </c>
      <c r="J1480" s="18" t="s">
        <v>744</v>
      </c>
      <c r="K1480" s="18" t="s">
        <v>421</v>
      </c>
      <c r="L1480" s="18" t="s">
        <v>231</v>
      </c>
      <c r="M1480" s="26" t="s">
        <v>186</v>
      </c>
      <c r="N1480" s="27"/>
      <c r="O1480" s="27"/>
      <c r="P1480" s="27"/>
      <c r="Q1480" s="27"/>
      <c r="R1480" s="29"/>
      <c r="S1480" s="25"/>
      <c r="T1480" s="25"/>
      <c r="U1480" s="25"/>
      <c r="V1480" s="25"/>
      <c r="W1480" s="25"/>
      <c r="X1480" s="25"/>
      <c r="Y1480" s="25"/>
      <c r="Z1480" s="25"/>
      <c r="AA1480" s="25"/>
      <c r="AB1480" s="25"/>
      <c r="AC1480" s="25"/>
      <c r="AD1480" s="25"/>
      <c r="AE1480" s="25"/>
      <c r="AF1480" s="25"/>
      <c r="AG1480" s="25"/>
      <c r="AH1480" s="25"/>
      <c r="AI1480" s="25"/>
      <c r="AJ1480" s="25"/>
      <c r="AK1480" s="25"/>
      <c r="AL1480" s="25"/>
      <c r="AM1480" s="25"/>
      <c r="AN1480" s="25"/>
      <c r="AO1480" s="25"/>
      <c r="AP1480" s="25"/>
      <c r="AQ1480" s="25"/>
      <c r="AR1480" s="25"/>
      <c r="AS1480" s="25"/>
      <c r="AT1480" s="25"/>
      <c r="AU1480" s="25"/>
      <c r="AV1480" s="25"/>
      <c r="AW1480" s="25"/>
      <c r="AX1480" s="25"/>
      <c r="AY1480" s="25"/>
      <c r="AZ1480" s="25"/>
      <c r="BA1480" s="25"/>
      <c r="BB1480" s="25"/>
      <c r="BC1480" s="25"/>
      <c r="BD1480" s="25"/>
      <c r="BE1480" s="25"/>
      <c r="BF1480" s="25"/>
      <c r="BG1480" s="25"/>
      <c r="BH1480" s="25"/>
      <c r="BI1480" s="25"/>
      <c r="BJ1480" s="25"/>
      <c r="BK1480" s="25"/>
      <c r="BL1480" s="25"/>
      <c r="BM1480" s="25"/>
      <c r="BN1480" s="25"/>
      <c r="BO1480" s="25"/>
      <c r="BP1480" s="25"/>
      <c r="BQ1480" s="25"/>
      <c r="BR1480" s="25"/>
      <c r="BS1480" s="25"/>
      <c r="BT1480" s="25"/>
      <c r="BU1480" s="25"/>
    </row>
    <row r="1481" spans="1:73" x14ac:dyDescent="0.35">
      <c r="A1481" t="s">
        <v>461</v>
      </c>
      <c r="B1481" t="s">
        <v>3524</v>
      </c>
      <c r="C1481" s="143" t="str">
        <f>IF(VLOOKUP(D1481,Table16[[#All],[Player]:[2024 Card Info]],7,FALSE)&lt;&gt;"",VLOOKUP(D1481,Table16[[#All],[Player]:[2024 Card Info]],7,FALSE),"")</f>
        <v>0-2</v>
      </c>
      <c r="D1481" t="s">
        <v>3736</v>
      </c>
      <c r="E1481" s="40">
        <v>36640</v>
      </c>
      <c r="F1481" t="s">
        <v>3960</v>
      </c>
      <c r="G1481" s="22" t="s">
        <v>5380</v>
      </c>
      <c r="H1481" t="str">
        <f>IF(ISBLANK(VLOOKUP(TRIM(D1481),ALL_SOMIFA!$A$1:$V$2737,8,FALSE)),"",IF(ISERROR(VLOOKUP(TRIM(D1481),ALL_SOMIFA!$A$1:$V$2737,8,FALSE))," ",VLOOKUP(TRIM(D1481),ALL_SOMIFA!$A$1:$V$2737,8,FALSE)))</f>
        <v/>
      </c>
      <c r="I1481" t="str">
        <f>IF(ISBLANK(VLOOKUP(TRIM(D1481),ALL_SOMIFA!$A$1:$V$2737,9,FALSE)),"",IF(ISERROR(VLOOKUP(TRIM(D1481),ALL_SOMIFA!$A$1:$V$2737,9,FALSE))," ",VLOOKUP(TRIM(D1481),ALL_SOMIFA!$A$1:$V$2737,9,FALSE)))</f>
        <v/>
      </c>
      <c r="J1481" t="str">
        <f>IF(ISBLANK(VLOOKUP(TRIM(D1481),ALL_SOMIFA!$A$1:$V$2737,10,FALSE)),"",IF(ISERROR(VLOOKUP(TRIM(D1481),ALL_SOMIFA!$A$1:$V$2737,10,FALSE))," ",VLOOKUP(TRIM(D1481),ALL_SOMIFA!$A$1:$V$2737,10,FALSE)))</f>
        <v/>
      </c>
      <c r="K1481" t="str">
        <f>IF(ISBLANK(VLOOKUP(TRIM(D1481),ALL_SOMIFA!$A$1:$V$2737,11,FALSE)),"",IF(ISERROR(VLOOKUP(TRIM(D1481),ALL_SOMIFA!$A$1:$V$2737,11,FALSE))," ",VLOOKUP(TRIM(D1481),ALL_SOMIFA!$A$1:$V$2737,11,FALSE)))</f>
        <v/>
      </c>
      <c r="L1481" t="str">
        <f>IF(ISBLANK(VLOOKUP(TRIM(D1481),ALL_SOMIFA!$A$1:$V$2737,12,FALSE)),"",IF(ISERROR(VLOOKUP(TRIM(D1481),ALL_SOMIFA!$A$1:$V$2737,12,FALSE))," ",VLOOKUP(TRIM(D1481),ALL_SOMIFA!$A$1:$V$2737,12,FALSE)))</f>
        <v/>
      </c>
      <c r="M1481" t="str">
        <f>IF(ISBLANK(VLOOKUP(TRIM(D1481),ALL_SOMIFA!$A$1:$V$2737,13,FALSE)),"",IF(ISERROR(VLOOKUP(TRIM(D1481),ALL_SOMIFA!$A$1:$V$2737,13,FALSE))," ",VLOOKUP(TRIM(D1481),ALL_SOMIFA!$A$1:$V$2737,13,FALSE)))</f>
        <v/>
      </c>
      <c r="N1481" t="str">
        <f>IF(ISBLANK(VLOOKUP(TRIM(D1481),ALL_SOMIFA!$A$1:$V$2737,14,FALSE)),"",IF(ISERROR(VLOOKUP(TRIM(D1481),ALL_SOMIFA!$A$1:$V$2737,14,FALSE))," ",VLOOKUP(TRIM(D1481),ALL_SOMIFA!$A$1:$V$2737,14,FALSE)))</f>
        <v/>
      </c>
      <c r="O1481" t="str">
        <f>IF(ISBLANK(VLOOKUP(TRIM(D1481),ALL_SOMIFA!$A$1:$V$2737,15,FALSE)),"",IF(ISERROR(VLOOKUP(TRIM(D1481),ALL_SOMIFA!$A$1:$V$2737,15,FALSE))," ",VLOOKUP(TRIM(D1481),ALL_SOMIFA!$A$1:$V$2737,15,FALSE)))</f>
        <v/>
      </c>
      <c r="P1481" t="str">
        <f>IF(ISBLANK(VLOOKUP(TRIM(D1481),ALL_SOMIFA!$A$1:$V$2737,16,FALSE)),"",IF(ISERROR(VLOOKUP(TRIM(D1481),ALL_SOMIFA!$A$1:$V$2737,16,FALSE))," ",VLOOKUP(TRIM(D1481),ALL_SOMIFA!$A$1:$V$2737,16,FALSE)))</f>
        <v/>
      </c>
      <c r="Q1481" t="str">
        <f>IF(ISBLANK(VLOOKUP(TRIM(D1481),ALL_SOMIFA!$A$1:$V$2737,17,FALSE)),"",IF(ISERROR(VLOOKUP(TRIM(D1481),ALL_SOMIFA!$A$1:$V$2737,17,FALSE))," ",VLOOKUP(TRIM(D1481),ALL_SOMIFA!$A$1:$V$2737,17,FALSE)))</f>
        <v/>
      </c>
      <c r="R1481" t="str">
        <f>IF(ISBLANK(VLOOKUP(TRIM(D1481),ALL_SOMIFA!$A$1:$V$2737,18,FALSE)),"",IF(ISERROR(VLOOKUP(TRIM(D1481),ALL_SOMIFA!$A$1:$V$2737,18,FALSE))," ",VLOOKUP(TRIM(D1481),ALL_SOMIFA!$A$1:$V$2737,18,FALSE)))</f>
        <v/>
      </c>
      <c r="S1481" t="str">
        <f>IF(ISBLANK(VLOOKUP(TRIM(D1481),ALL_SOMIFA!$A$1:$V$2737,19,FALSE)),"",IF(ISERROR(VLOOKUP(TRIM(D1481),ALL_SOMIFA!$A$1:$V$2737,19,FALSE))," ",VLOOKUP(TRIM(D1481),ALL_SOMIFA!$A$1:$V$2737,19,FALSE)))</f>
        <v/>
      </c>
      <c r="T1481" t="str">
        <f>IF(ISBLANK(VLOOKUP(TRIM(D1481),ALL_SOMIFA!$A$1:$V$2737,20,FALSE)),"",IF(ISERROR(VLOOKUP(TRIM(D1481),ALL_SOMIFA!$A$1:$V$2737,20,FALSE))," ",VLOOKUP(TRIM(D1481),ALL_SOMIFA!$A$1:$V$2737,20,FALSE)))</f>
        <v/>
      </c>
      <c r="U1481" t="str">
        <f>IF(ISBLANK(VLOOKUP(TRIM(D1481),ALL_SOMIFA!$A$1:$V$2737,21,FALSE)),"",IF(ISERROR(VLOOKUP(TRIM(D1481),ALL_SOMIFA!$A$1:$V$2737,21,FALSE))," ",VLOOKUP(TRIM(D1481),ALL_SOMIFA!$A$1:$V$2737,21,FALSE)))</f>
        <v/>
      </c>
      <c r="V1481" t="str">
        <f>IF(ISBLANK(VLOOKUP(TRIM(D1481),ALL_SOMIFA!$A$1:$V$2737,22,FALSE)),"",IF(ISERROR(VLOOKUP(TRIM(D1481),ALL_SOMIFA!$A$1:$V$2737,22,FALSE))," ",VLOOKUP(TRIM(D1481),ALL_SOMIFA!$A$1:$V$2737,22,FALSE)))</f>
        <v/>
      </c>
    </row>
    <row r="1482" spans="1:73" s="25" customFormat="1" x14ac:dyDescent="0.35">
      <c r="A1482" s="18" t="s">
        <v>2299</v>
      </c>
      <c r="B1482" s="18" t="s">
        <v>318</v>
      </c>
      <c r="C1482" s="143" t="str">
        <f>IF(VLOOKUP(D1482,Table16[[#All],[Player]:[2024 Card Info]],7,FALSE)&lt;&gt;"",VLOOKUP(D1482,Table16[[#All],[Player]:[2024 Card Info]],7,FALSE),"")</f>
        <v>0-0/0-0</v>
      </c>
      <c r="D1482" s="22" t="s">
        <v>2691</v>
      </c>
      <c r="E1482" s="23">
        <v>36726</v>
      </c>
      <c r="F1482" s="24" t="s">
        <v>83</v>
      </c>
      <c r="G1482" s="22" t="s">
        <v>83</v>
      </c>
      <c r="H1482" s="26" t="s">
        <v>220</v>
      </c>
      <c r="I1482" s="26" t="s">
        <v>185</v>
      </c>
      <c r="J1482" s="18" t="s">
        <v>198</v>
      </c>
      <c r="K1482" s="18" t="s">
        <v>252</v>
      </c>
      <c r="L1482" s="18" t="s">
        <v>264</v>
      </c>
      <c r="AW1482"/>
      <c r="AX1482"/>
      <c r="AY1482"/>
      <c r="AZ1482"/>
      <c r="BA1482"/>
      <c r="BB1482"/>
      <c r="BC1482"/>
      <c r="BD1482"/>
      <c r="BE1482"/>
      <c r="BF1482"/>
      <c r="BG1482"/>
      <c r="BH1482"/>
      <c r="BI1482"/>
      <c r="BJ1482"/>
      <c r="BK1482"/>
      <c r="BL1482"/>
      <c r="BM1482"/>
      <c r="BN1482"/>
      <c r="BO1482"/>
      <c r="BP1482"/>
      <c r="BQ1482"/>
      <c r="BR1482"/>
      <c r="BS1482"/>
      <c r="BT1482"/>
      <c r="BU1482"/>
    </row>
    <row r="1483" spans="1:73" ht="12.75" customHeight="1" x14ac:dyDescent="0.35">
      <c r="A1483" s="18" t="s">
        <v>177</v>
      </c>
      <c r="B1483" s="18" t="s">
        <v>3527</v>
      </c>
      <c r="C1483" s="143" t="str">
        <f>IF(VLOOKUP(D1483,Table16[[#All],[Player]:[2024 Card Info]],7,FALSE)&lt;&gt;"",VLOOKUP(D1483,Table16[[#All],[Player]:[2024 Card Info]],7,FALSE),"")</f>
        <v>0-0</v>
      </c>
      <c r="D1483" s="25" t="s">
        <v>2690</v>
      </c>
      <c r="E1483" s="35">
        <v>36112</v>
      </c>
      <c r="F1483" s="36" t="s">
        <v>965</v>
      </c>
      <c r="G1483" s="36" t="s">
        <v>316</v>
      </c>
      <c r="H1483" s="26" t="s">
        <v>220</v>
      </c>
      <c r="I1483" s="26" t="s">
        <v>3420</v>
      </c>
      <c r="J1483" s="18" t="s">
        <v>169</v>
      </c>
      <c r="K1483" s="18"/>
      <c r="L1483" s="18"/>
      <c r="M1483" s="19" t="s">
        <v>264</v>
      </c>
      <c r="N1483" s="19" t="s">
        <v>984</v>
      </c>
      <c r="O1483" s="19" t="s">
        <v>460</v>
      </c>
      <c r="P1483" s="37" t="str">
        <f>IF(ISERROR(VLOOKUP(TRIM(D1483),#REF!,8,FALSE())),"",VLOOKUP(TRIM(D1483),#REF!,8,FALSE()))</f>
        <v/>
      </c>
      <c r="Q1483" s="25"/>
      <c r="R1483" s="25"/>
      <c r="S1483" s="25"/>
      <c r="T1483" s="25"/>
      <c r="U1483" s="25"/>
      <c r="V1483" s="25"/>
      <c r="W1483" s="25"/>
      <c r="X1483" s="25"/>
      <c r="Y1483" s="25"/>
      <c r="Z1483" s="25"/>
      <c r="AA1483" s="25"/>
      <c r="AB1483" s="25"/>
      <c r="AC1483" s="25"/>
      <c r="AD1483" s="25"/>
      <c r="AE1483" s="25"/>
      <c r="AF1483" s="25"/>
      <c r="AG1483" s="25"/>
      <c r="AH1483" s="25"/>
      <c r="AI1483" s="25"/>
      <c r="AJ1483" s="25"/>
      <c r="AK1483" s="25"/>
      <c r="AL1483" s="25"/>
      <c r="AM1483" s="25"/>
      <c r="AN1483" s="25"/>
      <c r="AO1483" s="25"/>
      <c r="AP1483" s="25"/>
      <c r="AQ1483" s="25"/>
      <c r="AR1483" s="25"/>
      <c r="AS1483" s="25"/>
      <c r="AT1483" s="25"/>
      <c r="AU1483" s="25"/>
      <c r="AV1483" s="25"/>
    </row>
    <row r="1484" spans="1:73" x14ac:dyDescent="0.35">
      <c r="A1484" s="18"/>
      <c r="B1484" s="18"/>
      <c r="C1484" s="143"/>
      <c r="D1484" s="19"/>
      <c r="E1484" s="20"/>
      <c r="F1484" s="19"/>
      <c r="G1484" s="19"/>
      <c r="H1484" t="s">
        <v>220</v>
      </c>
      <c r="I1484" t="s">
        <v>4284</v>
      </c>
      <c r="J1484" s="18"/>
      <c r="K1484" s="18"/>
      <c r="L1484" s="18"/>
      <c r="M1484" s="19"/>
      <c r="N1484" s="19"/>
      <c r="O1484" s="19"/>
      <c r="P1484" s="19"/>
      <c r="Q1484" s="19"/>
      <c r="R1484" s="19"/>
      <c r="S1484" s="19"/>
      <c r="T1484" s="19"/>
      <c r="U1484" s="19"/>
      <c r="V1484" s="19"/>
      <c r="W1484" s="19"/>
      <c r="X1484" s="19"/>
      <c r="Y1484" s="19"/>
      <c r="Z1484" s="19"/>
      <c r="AA1484" s="19"/>
      <c r="AB1484" s="19"/>
      <c r="AC1484" s="19"/>
      <c r="AD1484" s="19"/>
      <c r="AE1484" s="19"/>
      <c r="AF1484" s="19"/>
      <c r="AG1484" s="19"/>
      <c r="AH1484" s="19"/>
      <c r="AI1484" s="19"/>
      <c r="AJ1484" s="19"/>
      <c r="AK1484" s="19"/>
      <c r="AL1484" s="19"/>
      <c r="AM1484" s="19"/>
      <c r="AN1484" s="19"/>
      <c r="AO1484" s="19"/>
      <c r="AP1484" s="19"/>
      <c r="AQ1484" s="19"/>
      <c r="AR1484" s="19"/>
      <c r="AS1484" s="19"/>
      <c r="AT1484" s="19"/>
      <c r="AU1484" s="19"/>
      <c r="AV1484" s="19"/>
    </row>
    <row r="1485" spans="1:73" x14ac:dyDescent="0.35">
      <c r="A1485" s="18" t="s">
        <v>3070</v>
      </c>
      <c r="B1485" s="18" t="s">
        <v>308</v>
      </c>
      <c r="C1485" s="143" t="str">
        <f>IF(VLOOKUP(D1485,Table16[[#All],[Player]:[2024 Card Info]],7,FALSE)&lt;&gt;"",VLOOKUP(D1485,Table16[[#All],[Player]:[2024 Card Info]],7,FALSE),"")</f>
        <v>4/4-6</v>
      </c>
      <c r="D1485" s="22" t="s">
        <v>2723</v>
      </c>
      <c r="E1485" s="23">
        <v>36543</v>
      </c>
      <c r="F1485" s="24" t="s">
        <v>91</v>
      </c>
      <c r="G1485" s="22" t="s">
        <v>83</v>
      </c>
      <c r="H1485" s="26" t="s">
        <v>5280</v>
      </c>
      <c r="I1485" s="26" t="s">
        <v>1174</v>
      </c>
      <c r="J1485" s="18" t="s">
        <v>480</v>
      </c>
      <c r="K1485" s="18" t="s">
        <v>135</v>
      </c>
      <c r="L1485" s="18" t="s">
        <v>1174</v>
      </c>
      <c r="M1485" s="25"/>
      <c r="N1485" s="25"/>
      <c r="O1485" s="25"/>
      <c r="P1485" s="25"/>
      <c r="Q1485" s="25"/>
      <c r="R1485" s="25"/>
      <c r="S1485" s="25"/>
      <c r="T1485" s="25"/>
      <c r="U1485" s="25"/>
      <c r="V1485" s="25"/>
      <c r="W1485" s="25"/>
      <c r="X1485" s="25"/>
      <c r="Y1485" s="25"/>
      <c r="Z1485" s="25"/>
      <c r="AA1485" s="25"/>
      <c r="AB1485" s="25"/>
      <c r="AC1485" s="25"/>
      <c r="AD1485" s="25"/>
      <c r="AE1485" s="25"/>
      <c r="AF1485" s="25"/>
      <c r="AG1485" s="25"/>
      <c r="AH1485" s="25"/>
      <c r="AI1485" s="25"/>
      <c r="AJ1485" s="25"/>
      <c r="AK1485" s="25"/>
      <c r="AL1485" s="25"/>
      <c r="AM1485" s="25"/>
      <c r="AN1485" s="25"/>
      <c r="AO1485" s="25"/>
      <c r="AP1485" s="25"/>
      <c r="AQ1485" s="25"/>
      <c r="AR1485" s="25"/>
      <c r="AS1485" s="25"/>
      <c r="AT1485" s="25"/>
      <c r="AU1485" s="25"/>
      <c r="AV1485" s="25"/>
      <c r="AW1485" s="25"/>
      <c r="AX1485" s="25"/>
      <c r="AY1485" s="25"/>
      <c r="AZ1485" s="25"/>
      <c r="BA1485" s="25"/>
      <c r="BB1485" s="25"/>
      <c r="BC1485" s="25"/>
      <c r="BD1485" s="25"/>
      <c r="BE1485" s="25"/>
      <c r="BF1485" s="25"/>
      <c r="BG1485" s="25"/>
      <c r="BH1485" s="25"/>
      <c r="BI1485" s="25"/>
      <c r="BJ1485" s="25"/>
      <c r="BK1485" s="25"/>
      <c r="BL1485" s="25"/>
      <c r="BM1485" s="25"/>
      <c r="BN1485" s="25"/>
      <c r="BO1485" s="25"/>
      <c r="BP1485" s="25"/>
      <c r="BQ1485" s="25"/>
      <c r="BR1485" s="25"/>
      <c r="BS1485" s="25"/>
      <c r="BT1485" s="25"/>
      <c r="BU1485" s="25"/>
    </row>
    <row r="1486" spans="1:73" ht="12.75" customHeight="1" x14ac:dyDescent="0.35">
      <c r="A1486" s="18" t="s">
        <v>253</v>
      </c>
      <c r="B1486" s="18" t="s">
        <v>500</v>
      </c>
      <c r="C1486" s="143" t="str">
        <f>IF(VLOOKUP(D1486,Table16[[#All],[Player]:[2024 Card Info]],7,FALSE)&lt;&gt;"",VLOOKUP(D1486,Table16[[#All],[Player]:[2024 Card Info]],7,FALSE),"")</f>
        <v>4-5</v>
      </c>
      <c r="D1486" s="26" t="s">
        <v>764</v>
      </c>
      <c r="E1486" s="27">
        <v>36427</v>
      </c>
      <c r="F1486" s="26" t="s">
        <v>241</v>
      </c>
      <c r="G1486" s="26" t="s">
        <v>566</v>
      </c>
      <c r="H1486" s="26" t="s">
        <v>253</v>
      </c>
      <c r="I1486" s="26" t="s">
        <v>2885</v>
      </c>
      <c r="J1486" s="34" t="s">
        <v>273</v>
      </c>
      <c r="K1486" s="34" t="s">
        <v>172</v>
      </c>
      <c r="L1486" s="34" t="s">
        <v>260</v>
      </c>
      <c r="M1486" s="26" t="s">
        <v>484</v>
      </c>
      <c r="N1486" s="27"/>
      <c r="O1486" s="27"/>
      <c r="P1486" s="27"/>
      <c r="Q1486" s="27"/>
      <c r="R1486" s="29"/>
      <c r="S1486" s="25"/>
      <c r="T1486" s="25"/>
      <c r="U1486" s="25"/>
      <c r="V1486" s="25"/>
      <c r="W1486" s="25"/>
      <c r="X1486" s="25"/>
      <c r="Y1486" s="25"/>
      <c r="Z1486" s="25"/>
      <c r="AA1486" s="25"/>
      <c r="AB1486" s="25"/>
      <c r="AC1486" s="25"/>
      <c r="AD1486" s="25"/>
      <c r="AE1486" s="25"/>
      <c r="AF1486" s="25"/>
      <c r="AG1486" s="25"/>
      <c r="AH1486" s="25"/>
      <c r="AI1486" s="25"/>
      <c r="AJ1486" s="25"/>
      <c r="AK1486" s="25"/>
      <c r="AL1486" s="25"/>
      <c r="AM1486" s="25"/>
      <c r="AN1486" s="25"/>
      <c r="AO1486" s="25"/>
      <c r="AP1486" s="25"/>
      <c r="AQ1486" s="25"/>
      <c r="AR1486" s="25"/>
      <c r="AS1486" s="25"/>
      <c r="AT1486" s="25"/>
      <c r="AU1486" s="25"/>
      <c r="AV1486" s="25"/>
      <c r="AW1486" s="25"/>
      <c r="AX1486" s="25"/>
      <c r="AY1486" s="25"/>
      <c r="AZ1486" s="25"/>
      <c r="BA1486" s="25"/>
      <c r="BB1486" s="25"/>
      <c r="BC1486" s="25"/>
      <c r="BD1486" s="25"/>
      <c r="BE1486" s="25"/>
      <c r="BF1486" s="25"/>
      <c r="BG1486" s="25"/>
      <c r="BH1486" s="25"/>
      <c r="BI1486" s="25"/>
      <c r="BJ1486" s="25"/>
      <c r="BK1486" s="25"/>
      <c r="BL1486" s="25"/>
      <c r="BM1486" s="25"/>
      <c r="BN1486" s="25"/>
      <c r="BO1486" s="25"/>
      <c r="BP1486" s="25"/>
      <c r="BQ1486" s="25"/>
      <c r="BR1486" s="25"/>
      <c r="BS1486" s="25"/>
      <c r="BT1486" s="25"/>
      <c r="BU1486" s="25"/>
    </row>
    <row r="1487" spans="1:73" s="25" customFormat="1" x14ac:dyDescent="0.35">
      <c r="A1487" s="31" t="s">
        <v>211</v>
      </c>
      <c r="B1487" s="31" t="s">
        <v>3518</v>
      </c>
      <c r="C1487" s="144" t="str">
        <f>IF(VLOOKUP(D1487,Table16[[#All],[Player]:[2024 Card Info]],7,FALSE)&lt;&gt;"",VLOOKUP(D1487,Table16[[#All],[Player]:[2024 Card Info]],7,FALSE),"")</f>
        <v>0-7</v>
      </c>
      <c r="D1487" s="19" t="s">
        <v>2705</v>
      </c>
      <c r="E1487" s="27">
        <v>34436</v>
      </c>
      <c r="F1487" s="26" t="s">
        <v>720</v>
      </c>
      <c r="G1487" s="30" t="s">
        <v>134</v>
      </c>
      <c r="H1487" s="26" t="s">
        <v>4284</v>
      </c>
      <c r="I1487" s="26" t="s">
        <v>743</v>
      </c>
      <c r="J1487" s="33"/>
      <c r="K1487" s="33"/>
      <c r="L1487" s="33"/>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row>
    <row r="1488" spans="1:73" s="25" customFormat="1" x14ac:dyDescent="0.35">
      <c r="A1488" s="18" t="s">
        <v>270</v>
      </c>
      <c r="B1488" s="18" t="s">
        <v>143</v>
      </c>
      <c r="C1488" s="143" t="str">
        <f>IF(VLOOKUP(D1488,Table16[[#All],[Player]:[2024 Card Info]],7,FALSE)&lt;&gt;"",VLOOKUP(D1488,Table16[[#All],[Player]:[2024 Card Info]],7,FALSE),"")</f>
        <v>0-6</v>
      </c>
      <c r="D1488" s="19" t="s">
        <v>2707</v>
      </c>
      <c r="E1488" s="20">
        <v>34514</v>
      </c>
      <c r="F1488" s="19" t="s">
        <v>486</v>
      </c>
      <c r="G1488" s="19" t="s">
        <v>249</v>
      </c>
      <c r="H1488" s="26" t="s">
        <v>758</v>
      </c>
      <c r="I1488" s="26" t="s">
        <v>231</v>
      </c>
      <c r="J1488" s="18" t="s">
        <v>253</v>
      </c>
      <c r="K1488" s="18" t="s">
        <v>165</v>
      </c>
      <c r="L1488" s="18" t="s">
        <v>885</v>
      </c>
      <c r="M1488" s="19"/>
      <c r="N1488" s="19" t="s">
        <v>253</v>
      </c>
      <c r="O1488" s="19" t="s">
        <v>123</v>
      </c>
      <c r="P1488" s="19" t="s">
        <v>2708</v>
      </c>
      <c r="Q1488" s="19" t="s">
        <v>273</v>
      </c>
      <c r="R1488" s="19" t="s">
        <v>123</v>
      </c>
      <c r="S1488" s="19" t="s">
        <v>260</v>
      </c>
      <c r="T1488" s="19" t="s">
        <v>273</v>
      </c>
      <c r="U1488" s="19" t="s">
        <v>123</v>
      </c>
      <c r="V1488" s="19" t="s">
        <v>186</v>
      </c>
      <c r="W1488" s="19" t="s">
        <v>273</v>
      </c>
      <c r="X1488" s="19" t="s">
        <v>123</v>
      </c>
      <c r="Y1488" s="19" t="s">
        <v>628</v>
      </c>
      <c r="Z1488" s="19"/>
      <c r="AA1488" s="19"/>
      <c r="AB1488" s="19"/>
      <c r="AC1488" s="19">
        <v>0</v>
      </c>
      <c r="AD1488" s="19">
        <v>0</v>
      </c>
      <c r="AE1488" s="19">
        <v>0</v>
      </c>
      <c r="AF1488" s="19">
        <v>0</v>
      </c>
      <c r="AG1488" s="19">
        <v>0</v>
      </c>
      <c r="AH1488" s="19">
        <v>0</v>
      </c>
      <c r="AI1488" s="19">
        <v>0</v>
      </c>
      <c r="AJ1488" s="19">
        <v>0</v>
      </c>
      <c r="AK1488" s="19">
        <v>0</v>
      </c>
      <c r="AL1488" s="19">
        <v>0</v>
      </c>
      <c r="AM1488" s="19">
        <v>0</v>
      </c>
      <c r="AN1488" s="19">
        <v>0</v>
      </c>
      <c r="AO1488" s="19">
        <v>0</v>
      </c>
      <c r="AP1488" s="19">
        <v>0</v>
      </c>
      <c r="AQ1488" s="19">
        <v>0</v>
      </c>
      <c r="AR1488" s="19">
        <v>0</v>
      </c>
      <c r="AS1488" s="19">
        <v>0</v>
      </c>
      <c r="AT1488" s="19">
        <v>0</v>
      </c>
      <c r="AU1488" s="19"/>
      <c r="AV1488" s="19"/>
      <c r="AW1488"/>
      <c r="AX1488"/>
      <c r="AY1488"/>
      <c r="AZ1488"/>
      <c r="BA1488"/>
      <c r="BB1488"/>
      <c r="BC1488"/>
      <c r="BD1488"/>
      <c r="BE1488"/>
      <c r="BF1488"/>
      <c r="BG1488"/>
      <c r="BH1488"/>
      <c r="BI1488"/>
      <c r="BJ1488"/>
      <c r="BK1488"/>
      <c r="BL1488"/>
      <c r="BM1488"/>
      <c r="BN1488"/>
      <c r="BO1488"/>
      <c r="BP1488"/>
      <c r="BQ1488"/>
      <c r="BR1488"/>
      <c r="BS1488"/>
      <c r="BT1488"/>
      <c r="BU1488"/>
    </row>
    <row r="1489" spans="1:73" s="25" customFormat="1" ht="12.75" customHeight="1" x14ac:dyDescent="0.35">
      <c r="A1489" s="18" t="s">
        <v>270</v>
      </c>
      <c r="B1489" s="18" t="s">
        <v>271</v>
      </c>
      <c r="C1489" s="143" t="str">
        <f>IF(VLOOKUP(D1489,Table16[[#All],[Player]:[2024 Card Info]],7,FALSE)&lt;&gt;"",VLOOKUP(D1489,Table16[[#All],[Player]:[2024 Card Info]],7,FALSE),"")</f>
        <v>0-5</v>
      </c>
      <c r="D1489" s="26" t="s">
        <v>2720</v>
      </c>
      <c r="E1489" s="27">
        <v>35513</v>
      </c>
      <c r="F1489" s="26" t="s">
        <v>204</v>
      </c>
      <c r="G1489" s="26" t="s">
        <v>241</v>
      </c>
      <c r="H1489" s="26" t="s">
        <v>292</v>
      </c>
      <c r="I1489" s="26" t="s">
        <v>510</v>
      </c>
      <c r="J1489" s="18" t="s">
        <v>480</v>
      </c>
      <c r="K1489" s="18" t="s">
        <v>259</v>
      </c>
      <c r="L1489" s="18" t="s">
        <v>2721</v>
      </c>
      <c r="M1489" s="26" t="s">
        <v>2722</v>
      </c>
      <c r="N1489" s="27"/>
      <c r="O1489" s="27"/>
      <c r="P1489" s="27"/>
      <c r="Q1489" s="27"/>
      <c r="R1489" s="29"/>
    </row>
    <row r="1490" spans="1:73" x14ac:dyDescent="0.35">
      <c r="A1490" t="s">
        <v>270</v>
      </c>
      <c r="B1490" t="s">
        <v>271</v>
      </c>
      <c r="C1490" s="143" t="str">
        <f>IF(VLOOKUP(D1490,Table16[[#All],[Player]:[2024 Card Info]],7,FALSE)&lt;&gt;"",VLOOKUP(D1490,Table16[[#All],[Player]:[2024 Card Info]],7,FALSE),"")</f>
        <v>0-4</v>
      </c>
      <c r="D1490" t="s">
        <v>3613</v>
      </c>
      <c r="E1490" s="40">
        <v>37604</v>
      </c>
      <c r="F1490" t="s">
        <v>3971</v>
      </c>
      <c r="G1490" s="102" t="s">
        <v>5154</v>
      </c>
      <c r="H1490" t="str">
        <f>IF(ISBLANK(VLOOKUP(TRIM(D1490),ALL_SOMIFA!$A$1:$V$2737,8,FALSE)),"",IF(ISERROR(VLOOKUP(TRIM(D1490),ALL_SOMIFA!$A$1:$V$2737,8,FALSE))," ",VLOOKUP(TRIM(D1490),ALL_SOMIFA!$A$1:$V$2737,8,FALSE)))</f>
        <v/>
      </c>
      <c r="I1490" t="str">
        <f>IF(ISBLANK(VLOOKUP(TRIM(D1490),ALL_SOMIFA!$A$1:$V$2737,9,FALSE)),"",IF(ISERROR(VLOOKUP(TRIM(D1490),ALL_SOMIFA!$A$1:$V$2737,9,FALSE))," ",VLOOKUP(TRIM(D1490),ALL_SOMIFA!$A$1:$V$2737,9,FALSE)))</f>
        <v/>
      </c>
      <c r="J1490" t="str">
        <f>IF(ISBLANK(VLOOKUP(TRIM(D1490),ALL_SOMIFA!$A$1:$V$2737,10,FALSE)),"",IF(ISERROR(VLOOKUP(TRIM(D1490),ALL_SOMIFA!$A$1:$V$2737,10,FALSE))," ",VLOOKUP(TRIM(D1490),ALL_SOMIFA!$A$1:$V$2737,10,FALSE)))</f>
        <v/>
      </c>
      <c r="K1490" t="str">
        <f>IF(ISBLANK(VLOOKUP(TRIM(D1490),ALL_SOMIFA!$A$1:$V$2737,11,FALSE)),"",IF(ISERROR(VLOOKUP(TRIM(D1490),ALL_SOMIFA!$A$1:$V$2737,11,FALSE))," ",VLOOKUP(TRIM(D1490),ALL_SOMIFA!$A$1:$V$2737,11,FALSE)))</f>
        <v/>
      </c>
      <c r="L1490" t="str">
        <f>IF(ISBLANK(VLOOKUP(TRIM(D1490),ALL_SOMIFA!$A$1:$V$2737,12,FALSE)),"",IF(ISERROR(VLOOKUP(TRIM(D1490),ALL_SOMIFA!$A$1:$V$2737,12,FALSE))," ",VLOOKUP(TRIM(D1490),ALL_SOMIFA!$A$1:$V$2737,12,FALSE)))</f>
        <v/>
      </c>
      <c r="M1490" t="str">
        <f>IF(ISBLANK(VLOOKUP(TRIM(D1490),ALL_SOMIFA!$A$1:$V$2737,13,FALSE)),"",IF(ISERROR(VLOOKUP(TRIM(D1490),ALL_SOMIFA!$A$1:$V$2737,13,FALSE))," ",VLOOKUP(TRIM(D1490),ALL_SOMIFA!$A$1:$V$2737,13,FALSE)))</f>
        <v/>
      </c>
      <c r="N1490" t="str">
        <f>IF(ISBLANK(VLOOKUP(TRIM(D1490),ALL_SOMIFA!$A$1:$V$2737,14,FALSE)),"",IF(ISERROR(VLOOKUP(TRIM(D1490),ALL_SOMIFA!$A$1:$V$2737,14,FALSE))," ",VLOOKUP(TRIM(D1490),ALL_SOMIFA!$A$1:$V$2737,14,FALSE)))</f>
        <v/>
      </c>
      <c r="O1490" t="str">
        <f>IF(ISBLANK(VLOOKUP(TRIM(D1490),ALL_SOMIFA!$A$1:$V$2737,15,FALSE)),"",IF(ISERROR(VLOOKUP(TRIM(D1490),ALL_SOMIFA!$A$1:$V$2737,15,FALSE))," ",VLOOKUP(TRIM(D1490),ALL_SOMIFA!$A$1:$V$2737,15,FALSE)))</f>
        <v/>
      </c>
      <c r="P1490" t="str">
        <f>IF(ISBLANK(VLOOKUP(TRIM(D1490),ALL_SOMIFA!$A$1:$V$2737,16,FALSE)),"",IF(ISERROR(VLOOKUP(TRIM(D1490),ALL_SOMIFA!$A$1:$V$2737,16,FALSE))," ",VLOOKUP(TRIM(D1490),ALL_SOMIFA!$A$1:$V$2737,16,FALSE)))</f>
        <v/>
      </c>
      <c r="Q1490" t="str">
        <f>IF(ISBLANK(VLOOKUP(TRIM(D1490),ALL_SOMIFA!$A$1:$V$2737,17,FALSE)),"",IF(ISERROR(VLOOKUP(TRIM(D1490),ALL_SOMIFA!$A$1:$V$2737,17,FALSE))," ",VLOOKUP(TRIM(D1490),ALL_SOMIFA!$A$1:$V$2737,17,FALSE)))</f>
        <v/>
      </c>
      <c r="R1490" t="str">
        <f>IF(ISBLANK(VLOOKUP(TRIM(D1490),ALL_SOMIFA!$A$1:$V$2737,18,FALSE)),"",IF(ISERROR(VLOOKUP(TRIM(D1490),ALL_SOMIFA!$A$1:$V$2737,18,FALSE))," ",VLOOKUP(TRIM(D1490),ALL_SOMIFA!$A$1:$V$2737,18,FALSE)))</f>
        <v/>
      </c>
      <c r="S1490" t="str">
        <f>IF(ISBLANK(VLOOKUP(TRIM(D1490),ALL_SOMIFA!$A$1:$V$2737,19,FALSE)),"",IF(ISERROR(VLOOKUP(TRIM(D1490),ALL_SOMIFA!$A$1:$V$2737,19,FALSE))," ",VLOOKUP(TRIM(D1490),ALL_SOMIFA!$A$1:$V$2737,19,FALSE)))</f>
        <v/>
      </c>
      <c r="T1490" t="str">
        <f>IF(ISBLANK(VLOOKUP(TRIM(D1490),ALL_SOMIFA!$A$1:$V$2737,20,FALSE)),"",IF(ISERROR(VLOOKUP(TRIM(D1490),ALL_SOMIFA!$A$1:$V$2737,20,FALSE))," ",VLOOKUP(TRIM(D1490),ALL_SOMIFA!$A$1:$V$2737,20,FALSE)))</f>
        <v/>
      </c>
      <c r="U1490" t="str">
        <f>IF(ISBLANK(VLOOKUP(TRIM(D1490),ALL_SOMIFA!$A$1:$V$2737,21,FALSE)),"",IF(ISERROR(VLOOKUP(TRIM(D1490),ALL_SOMIFA!$A$1:$V$2737,21,FALSE))," ",VLOOKUP(TRIM(D1490),ALL_SOMIFA!$A$1:$V$2737,21,FALSE)))</f>
        <v/>
      </c>
      <c r="V1490" t="str">
        <f>IF(ISBLANK(VLOOKUP(TRIM(D1490),ALL_SOMIFA!$A$1:$V$2737,22,FALSE)),"",IF(ISERROR(VLOOKUP(TRIM(D1490),ALL_SOMIFA!$A$1:$V$2737,22,FALSE))," ",VLOOKUP(TRIM(D1490),ALL_SOMIFA!$A$1:$V$2737,22,FALSE)))</f>
        <v/>
      </c>
    </row>
    <row r="1491" spans="1:73" x14ac:dyDescent="0.35">
      <c r="A1491" s="18" t="s">
        <v>270</v>
      </c>
      <c r="B1491" s="18" t="s">
        <v>441</v>
      </c>
      <c r="C1491" s="143" t="str">
        <f>IF(VLOOKUP(D1491,Table16[[#All],[Player]:[2024 Card Info]],7,FALSE)&lt;&gt;"",VLOOKUP(D1491,Table16[[#All],[Player]:[2024 Card Info]],7,FALSE),"")</f>
        <v>0-3</v>
      </c>
      <c r="D1491" s="26" t="s">
        <v>637</v>
      </c>
      <c r="E1491" s="27">
        <v>36167</v>
      </c>
      <c r="F1491" s="26" t="s">
        <v>638</v>
      </c>
      <c r="G1491" s="26" t="s">
        <v>387</v>
      </c>
      <c r="H1491" s="26" t="s">
        <v>253</v>
      </c>
      <c r="I1491" s="26"/>
      <c r="J1491" s="18" t="s">
        <v>273</v>
      </c>
      <c r="K1491" s="18" t="s">
        <v>274</v>
      </c>
      <c r="L1491" s="18" t="s">
        <v>254</v>
      </c>
      <c r="M1491" s="26" t="s">
        <v>186</v>
      </c>
      <c r="N1491" s="27"/>
      <c r="O1491" s="27"/>
      <c r="P1491" s="27"/>
      <c r="Q1491" s="27"/>
      <c r="R1491" s="29"/>
      <c r="S1491" s="25"/>
      <c r="T1491" s="25"/>
      <c r="U1491" s="25"/>
      <c r="V1491" s="25"/>
      <c r="W1491" s="25"/>
      <c r="X1491" s="25"/>
      <c r="Y1491" s="25"/>
      <c r="Z1491" s="25"/>
      <c r="AA1491" s="25"/>
      <c r="AB1491" s="25"/>
      <c r="AC1491" s="25"/>
      <c r="AD1491" s="25"/>
      <c r="AE1491" s="25"/>
      <c r="AF1491" s="25"/>
      <c r="AG1491" s="25"/>
      <c r="AH1491" s="25"/>
      <c r="AI1491" s="25"/>
      <c r="AJ1491" s="25"/>
      <c r="AK1491" s="25"/>
      <c r="AL1491" s="25"/>
      <c r="AM1491" s="25"/>
      <c r="AN1491" s="25"/>
      <c r="AO1491" s="25"/>
      <c r="AP1491" s="25"/>
      <c r="AQ1491" s="25"/>
      <c r="AR1491" s="25"/>
      <c r="AS1491" s="25"/>
      <c r="AT1491" s="25"/>
    </row>
    <row r="1492" spans="1:73" x14ac:dyDescent="0.35">
      <c r="A1492" s="18" t="s">
        <v>270</v>
      </c>
      <c r="B1492" s="18" t="s">
        <v>403</v>
      </c>
      <c r="C1492" s="143" t="str">
        <f>IF(VLOOKUP(D1492,Table16[[#All],[Player]:[2024 Card Info]],7,FALSE)&lt;&gt;"",VLOOKUP(D1492,Table16[[#All],[Player]:[2024 Card Info]],7,FALSE),"")</f>
        <v>0-2</v>
      </c>
      <c r="D1492" s="19" t="s">
        <v>2698</v>
      </c>
      <c r="E1492" s="20">
        <v>34789</v>
      </c>
      <c r="F1492" s="19" t="s">
        <v>443</v>
      </c>
      <c r="G1492" s="19" t="s">
        <v>601</v>
      </c>
      <c r="H1492" s="26" t="s">
        <v>273</v>
      </c>
      <c r="I1492" s="26" t="s">
        <v>888</v>
      </c>
      <c r="J1492" s="18" t="s">
        <v>253</v>
      </c>
      <c r="K1492" s="18" t="s">
        <v>172</v>
      </c>
      <c r="L1492" s="18" t="s">
        <v>885</v>
      </c>
      <c r="M1492" s="19" t="s">
        <v>627</v>
      </c>
      <c r="N1492" s="19" t="s">
        <v>2333</v>
      </c>
      <c r="O1492" s="19" t="s">
        <v>193</v>
      </c>
      <c r="P1492" s="19" t="s">
        <v>2699</v>
      </c>
      <c r="Q1492" s="19" t="s">
        <v>253</v>
      </c>
      <c r="R1492" s="19" t="s">
        <v>96</v>
      </c>
      <c r="S1492" s="19" t="s">
        <v>2010</v>
      </c>
      <c r="T1492" s="19" t="s">
        <v>242</v>
      </c>
      <c r="U1492" s="19" t="s">
        <v>96</v>
      </c>
      <c r="V1492" s="19" t="s">
        <v>885</v>
      </c>
      <c r="W1492" s="19" t="s">
        <v>242</v>
      </c>
      <c r="X1492" s="19" t="s">
        <v>96</v>
      </c>
      <c r="Y1492" s="19" t="s">
        <v>627</v>
      </c>
      <c r="Z1492" s="19" t="s">
        <v>242</v>
      </c>
      <c r="AA1492" s="19" t="s">
        <v>96</v>
      </c>
      <c r="AB1492" s="19" t="s">
        <v>628</v>
      </c>
      <c r="AC1492" s="19">
        <v>0</v>
      </c>
      <c r="AD1492" s="19">
        <v>0</v>
      </c>
      <c r="AE1492" s="19">
        <v>0</v>
      </c>
      <c r="AF1492" s="19">
        <v>0</v>
      </c>
      <c r="AG1492" s="19">
        <v>0</v>
      </c>
      <c r="AH1492" s="19">
        <v>0</v>
      </c>
      <c r="AI1492" s="19">
        <v>0</v>
      </c>
      <c r="AJ1492" s="19">
        <v>0</v>
      </c>
      <c r="AK1492" s="19">
        <v>0</v>
      </c>
      <c r="AL1492" s="19">
        <v>0</v>
      </c>
      <c r="AM1492" s="19">
        <v>0</v>
      </c>
      <c r="AN1492" s="19">
        <v>0</v>
      </c>
      <c r="AO1492" s="19">
        <v>0</v>
      </c>
      <c r="AP1492" s="19">
        <v>0</v>
      </c>
      <c r="AQ1492" s="19">
        <v>0</v>
      </c>
      <c r="AR1492" s="19">
        <v>0</v>
      </c>
      <c r="AS1492" s="19">
        <v>0</v>
      </c>
      <c r="AT1492" s="19">
        <v>0</v>
      </c>
      <c r="AU1492" s="19"/>
      <c r="AV1492" s="19"/>
      <c r="AW1492" s="25"/>
      <c r="AX1492" s="25"/>
      <c r="AY1492" s="25"/>
      <c r="AZ1492" s="25"/>
      <c r="BA1492" s="25"/>
      <c r="BB1492" s="25"/>
      <c r="BC1492" s="25"/>
      <c r="BD1492" s="25"/>
      <c r="BE1492" s="25"/>
      <c r="BF1492" s="25"/>
      <c r="BG1492" s="25"/>
      <c r="BH1492" s="25"/>
      <c r="BI1492" s="25"/>
      <c r="BJ1492" s="25"/>
      <c r="BK1492" s="25"/>
      <c r="BL1492" s="25"/>
      <c r="BM1492" s="25"/>
      <c r="BN1492" s="25"/>
      <c r="BO1492" s="25"/>
      <c r="BP1492" s="25"/>
      <c r="BQ1492" s="25"/>
      <c r="BR1492" s="25"/>
      <c r="BS1492" s="25"/>
      <c r="BT1492" s="25"/>
      <c r="BU1492" s="25"/>
    </row>
    <row r="1493" spans="1:73" x14ac:dyDescent="0.35">
      <c r="A1493" s="18" t="s">
        <v>220</v>
      </c>
      <c r="B1493" s="18" t="s">
        <v>3525</v>
      </c>
      <c r="C1493" s="143" t="str">
        <f>IF(VLOOKUP(D1493,Table16[[#All],[Player]:[2024 Card Info]],7,FALSE)&lt;&gt;"",VLOOKUP(D1493,Table16[[#All],[Player]:[2024 Card Info]],7,FALSE),"")</f>
        <v>0-2</v>
      </c>
      <c r="D1493" s="22" t="s">
        <v>2710</v>
      </c>
      <c r="E1493" s="23">
        <v>36366</v>
      </c>
      <c r="F1493" s="24" t="s">
        <v>457</v>
      </c>
      <c r="G1493" s="22" t="s">
        <v>822</v>
      </c>
      <c r="H1493" s="26" t="s">
        <v>273</v>
      </c>
      <c r="I1493" s="26" t="s">
        <v>4284</v>
      </c>
      <c r="J1493" s="18" t="s">
        <v>258</v>
      </c>
      <c r="K1493" s="18" t="s">
        <v>123</v>
      </c>
      <c r="L1493" s="18" t="s">
        <v>231</v>
      </c>
      <c r="M1493" s="25"/>
      <c r="N1493" s="25"/>
      <c r="O1493" s="25"/>
      <c r="P1493" s="25"/>
      <c r="Q1493" s="25"/>
      <c r="R1493" s="25"/>
      <c r="S1493" s="25"/>
      <c r="T1493" s="25"/>
      <c r="U1493" s="25"/>
      <c r="V1493" s="25"/>
      <c r="W1493" s="25"/>
      <c r="X1493" s="25"/>
      <c r="Y1493" s="25"/>
      <c r="Z1493" s="25"/>
      <c r="AA1493" s="25"/>
      <c r="AB1493" s="25"/>
      <c r="AC1493" s="25"/>
      <c r="AD1493" s="25"/>
      <c r="AE1493" s="25"/>
      <c r="AF1493" s="25"/>
      <c r="AG1493" s="25"/>
      <c r="AH1493" s="25"/>
      <c r="AI1493" s="25"/>
      <c r="AJ1493" s="25"/>
      <c r="AK1493" s="25"/>
      <c r="AL1493" s="25"/>
      <c r="AM1493" s="25"/>
      <c r="AN1493" s="25"/>
      <c r="AO1493" s="25"/>
      <c r="AP1493" s="25"/>
      <c r="AQ1493" s="25"/>
      <c r="AR1493" s="25"/>
      <c r="AS1493" s="25"/>
      <c r="AT1493" s="25"/>
      <c r="AU1493" s="25"/>
      <c r="AV1493" s="25"/>
    </row>
    <row r="1494" spans="1:73" ht="12.75" customHeight="1" x14ac:dyDescent="0.35">
      <c r="A1494" s="18" t="s">
        <v>1395</v>
      </c>
      <c r="B1494" s="18" t="s">
        <v>441</v>
      </c>
      <c r="C1494" s="143" t="str">
        <f>IF(VLOOKUP(D1494,Table16[[#All],[Player]:[2024 Card Info]],7,FALSE)&lt;&gt;"",VLOOKUP(D1494,Table16[[#All],[Player]:[2024 Card Info]],7,FALSE),"")</f>
        <v>0/0-0</v>
      </c>
      <c r="D1494" s="19" t="s">
        <v>2700</v>
      </c>
      <c r="E1494" s="20">
        <v>34499</v>
      </c>
      <c r="F1494" s="19" t="s">
        <v>249</v>
      </c>
      <c r="G1494" s="19" t="s">
        <v>1005</v>
      </c>
      <c r="H1494" s="26" t="s">
        <v>262</v>
      </c>
      <c r="I1494" s="26" t="s">
        <v>477</v>
      </c>
      <c r="J1494" s="18" t="s">
        <v>273</v>
      </c>
      <c r="K1494" s="18" t="s">
        <v>274</v>
      </c>
      <c r="L1494" s="18" t="s">
        <v>477</v>
      </c>
      <c r="M1494" s="19" t="s">
        <v>227</v>
      </c>
      <c r="N1494" s="19" t="s">
        <v>242</v>
      </c>
      <c r="O1494" s="19" t="s">
        <v>325</v>
      </c>
      <c r="P1494" s="19" t="s">
        <v>487</v>
      </c>
      <c r="Q1494" s="19" t="s">
        <v>273</v>
      </c>
      <c r="R1494" s="19" t="s">
        <v>326</v>
      </c>
      <c r="S1494" s="19" t="s">
        <v>227</v>
      </c>
      <c r="T1494" s="19" t="s">
        <v>480</v>
      </c>
      <c r="U1494" s="19" t="s">
        <v>326</v>
      </c>
      <c r="V1494" s="19" t="s">
        <v>310</v>
      </c>
      <c r="W1494" s="19" t="s">
        <v>480</v>
      </c>
      <c r="X1494" s="19" t="s">
        <v>326</v>
      </c>
      <c r="Y1494" s="19" t="s">
        <v>1823</v>
      </c>
      <c r="Z1494" s="19"/>
      <c r="AA1494" s="19"/>
      <c r="AB1494" s="19"/>
      <c r="AC1494" s="19">
        <v>0</v>
      </c>
      <c r="AD1494" s="19">
        <v>0</v>
      </c>
      <c r="AE1494" s="19">
        <v>0</v>
      </c>
      <c r="AF1494" s="19">
        <v>0</v>
      </c>
      <c r="AG1494" s="19">
        <v>0</v>
      </c>
      <c r="AH1494" s="19">
        <v>0</v>
      </c>
      <c r="AI1494" s="19">
        <v>0</v>
      </c>
      <c r="AJ1494" s="19">
        <v>0</v>
      </c>
      <c r="AK1494" s="19">
        <v>0</v>
      </c>
      <c r="AL1494" s="19">
        <v>0</v>
      </c>
      <c r="AM1494" s="19">
        <v>0</v>
      </c>
      <c r="AN1494" s="19">
        <v>0</v>
      </c>
      <c r="AO1494" s="19">
        <v>0</v>
      </c>
      <c r="AP1494" s="19">
        <v>0</v>
      </c>
      <c r="AQ1494" s="19">
        <v>0</v>
      </c>
      <c r="AR1494" s="19">
        <v>0</v>
      </c>
      <c r="AS1494" s="19">
        <v>0</v>
      </c>
      <c r="AT1494" s="19">
        <v>0</v>
      </c>
      <c r="AU1494" s="19"/>
      <c r="AV1494" s="19"/>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row>
    <row r="1495" spans="1:73" ht="12.75" customHeight="1" x14ac:dyDescent="0.35">
      <c r="A1495" s="18"/>
      <c r="B1495" s="18"/>
      <c r="C1495" s="143"/>
      <c r="D1495" s="26" t="s">
        <v>2704</v>
      </c>
      <c r="E1495" s="27">
        <v>36433</v>
      </c>
      <c r="F1495" s="26" t="s">
        <v>457</v>
      </c>
      <c r="G1495" s="26" t="s">
        <v>349</v>
      </c>
      <c r="H1495" t="s">
        <v>258</v>
      </c>
      <c r="I1495" t="s">
        <v>186</v>
      </c>
      <c r="J1495" s="18" t="s">
        <v>273</v>
      </c>
      <c r="K1495" s="18" t="s">
        <v>123</v>
      </c>
      <c r="L1495" s="18" t="s">
        <v>186</v>
      </c>
      <c r="M1495" s="26" t="s">
        <v>186</v>
      </c>
      <c r="N1495" s="27"/>
      <c r="O1495" s="27"/>
      <c r="P1495" s="27"/>
      <c r="Q1495" s="27"/>
      <c r="R1495" s="29"/>
      <c r="S1495" s="25"/>
      <c r="T1495" s="25"/>
      <c r="U1495" s="25"/>
      <c r="V1495" s="25"/>
      <c r="W1495" s="25"/>
      <c r="X1495" s="25"/>
      <c r="Y1495" s="25"/>
      <c r="Z1495" s="25"/>
      <c r="AA1495" s="25"/>
      <c r="AB1495" s="25"/>
      <c r="AC1495" s="25"/>
      <c r="AD1495" s="25"/>
      <c r="AE1495" s="25"/>
      <c r="AF1495" s="25"/>
      <c r="AG1495" s="25"/>
      <c r="AH1495" s="25"/>
      <c r="AI1495" s="25"/>
      <c r="AJ1495" s="25"/>
      <c r="AK1495" s="25"/>
      <c r="AL1495" s="25"/>
      <c r="AM1495" s="25"/>
      <c r="AN1495" s="25"/>
      <c r="AO1495" s="25"/>
      <c r="AP1495" s="25"/>
      <c r="AQ1495" s="25"/>
      <c r="AR1495" s="25"/>
      <c r="AS1495" s="25"/>
      <c r="AT1495" s="25"/>
      <c r="AU1495" s="25"/>
      <c r="AV1495" s="25"/>
    </row>
    <row r="1496" spans="1:73" x14ac:dyDescent="0.35">
      <c r="A1496" s="18"/>
      <c r="B1496" s="18"/>
      <c r="C1496" s="143"/>
      <c r="D1496" s="19"/>
      <c r="E1496" s="20"/>
      <c r="F1496" s="19"/>
      <c r="G1496" s="19"/>
      <c r="H1496" t="s">
        <v>4284</v>
      </c>
      <c r="I1496" t="s">
        <v>4284</v>
      </c>
      <c r="J1496" s="18"/>
      <c r="K1496" s="18"/>
      <c r="L1496" s="18"/>
      <c r="M1496" s="19"/>
      <c r="N1496" s="19"/>
      <c r="O1496" s="19"/>
      <c r="P1496" s="19"/>
      <c r="Q1496" s="19"/>
      <c r="R1496" s="19"/>
      <c r="S1496" s="19"/>
      <c r="T1496" s="19"/>
      <c r="U1496" s="19"/>
      <c r="V1496" s="19"/>
      <c r="W1496" s="19"/>
      <c r="X1496" s="19"/>
      <c r="Y1496" s="19"/>
      <c r="Z1496" s="19"/>
      <c r="AA1496" s="19"/>
      <c r="AB1496" s="19"/>
      <c r="AC1496" s="19"/>
      <c r="AD1496" s="19"/>
      <c r="AE1496" s="19"/>
      <c r="AF1496" s="19"/>
      <c r="AG1496" s="19"/>
      <c r="AH1496" s="19"/>
      <c r="AI1496" s="19"/>
      <c r="AJ1496" s="19"/>
      <c r="AK1496" s="19"/>
      <c r="AL1496" s="19"/>
      <c r="AM1496" s="19"/>
      <c r="AN1496" s="19"/>
      <c r="AO1496" s="19"/>
      <c r="AP1496" s="19"/>
      <c r="AQ1496" s="19"/>
      <c r="AR1496" s="19"/>
      <c r="AS1496" s="19"/>
      <c r="AT1496" s="19"/>
      <c r="AU1496" s="19"/>
      <c r="AV1496" s="19"/>
    </row>
    <row r="1497" spans="1:73" x14ac:dyDescent="0.35">
      <c r="A1497" s="18" t="s">
        <v>311</v>
      </c>
      <c r="B1497" s="18" t="s">
        <v>339</v>
      </c>
      <c r="C1497" s="143" t="str">
        <f>IF(VLOOKUP(D1497,Table16[[#All],[Player]:[2024 Card Info]],7,FALSE)&lt;&gt;"",VLOOKUP(D1497,Table16[[#All],[Player]:[2024 Card Info]],7,FALSE),"")</f>
        <v>05-7</v>
      </c>
      <c r="D1497" s="19" t="s">
        <v>2711</v>
      </c>
      <c r="E1497" s="20">
        <v>32896</v>
      </c>
      <c r="F1497" s="19" t="s">
        <v>2712</v>
      </c>
      <c r="G1497" s="19" t="s">
        <v>559</v>
      </c>
      <c r="H1497" s="26" t="s">
        <v>311</v>
      </c>
      <c r="I1497" s="26" t="s">
        <v>3391</v>
      </c>
      <c r="J1497" s="18" t="s">
        <v>311</v>
      </c>
      <c r="K1497" s="18" t="s">
        <v>341</v>
      </c>
      <c r="L1497" s="18" t="s">
        <v>2713</v>
      </c>
      <c r="M1497" s="19" t="s">
        <v>2714</v>
      </c>
      <c r="N1497" s="19" t="s">
        <v>292</v>
      </c>
      <c r="O1497" s="19" t="s">
        <v>339</v>
      </c>
      <c r="P1497" s="19" t="s">
        <v>2318</v>
      </c>
      <c r="Q1497" s="19" t="s">
        <v>292</v>
      </c>
      <c r="R1497" s="19" t="s">
        <v>341</v>
      </c>
      <c r="S1497" s="19" t="s">
        <v>1293</v>
      </c>
      <c r="T1497" s="19" t="s">
        <v>648</v>
      </c>
      <c r="U1497" s="19" t="s">
        <v>341</v>
      </c>
      <c r="V1497" s="19" t="s">
        <v>2715</v>
      </c>
      <c r="W1497" s="19" t="s">
        <v>648</v>
      </c>
      <c r="X1497" s="19" t="s">
        <v>341</v>
      </c>
      <c r="Y1497" s="19" t="s">
        <v>1922</v>
      </c>
      <c r="Z1497" s="19" t="s">
        <v>648</v>
      </c>
      <c r="AA1497" s="19" t="s">
        <v>341</v>
      </c>
      <c r="AB1497" s="19" t="s">
        <v>2716</v>
      </c>
      <c r="AC1497" s="19" t="s">
        <v>648</v>
      </c>
      <c r="AD1497" s="19" t="s">
        <v>341</v>
      </c>
      <c r="AE1497" s="19" t="s">
        <v>505</v>
      </c>
      <c r="AF1497" s="19" t="s">
        <v>648</v>
      </c>
      <c r="AG1497" s="19" t="s">
        <v>341</v>
      </c>
      <c r="AH1497" s="19" t="s">
        <v>505</v>
      </c>
      <c r="AI1497" s="19" t="s">
        <v>648</v>
      </c>
      <c r="AJ1497" s="19" t="s">
        <v>341</v>
      </c>
      <c r="AK1497" s="19" t="s">
        <v>1610</v>
      </c>
      <c r="AL1497" s="19" t="s">
        <v>648</v>
      </c>
      <c r="AM1497" s="19" t="s">
        <v>341</v>
      </c>
      <c r="AN1497" s="19" t="s">
        <v>191</v>
      </c>
      <c r="AO1497" s="19">
        <v>0</v>
      </c>
      <c r="AP1497" s="19">
        <v>0</v>
      </c>
      <c r="AQ1497" s="19">
        <v>0</v>
      </c>
      <c r="AR1497" s="19">
        <v>0</v>
      </c>
      <c r="AS1497" s="19">
        <v>0</v>
      </c>
      <c r="AT1497" s="19">
        <v>0</v>
      </c>
      <c r="AU1497" s="19"/>
      <c r="AV1497" s="19"/>
    </row>
    <row r="1498" spans="1:73" s="25" customFormat="1" x14ac:dyDescent="0.35">
      <c r="A1498" s="18" t="s">
        <v>656</v>
      </c>
      <c r="B1498" s="18" t="s">
        <v>419</v>
      </c>
      <c r="C1498" s="143" t="str">
        <f>IF(VLOOKUP(D1498,Table16[[#All],[Player]:[2024 Card Info]],7,FALSE)&lt;&gt;"",VLOOKUP(D1498,Table16[[#All],[Player]:[2024 Card Info]],7,FALSE),"")</f>
        <v>04-8</v>
      </c>
      <c r="D1498" s="19" t="s">
        <v>2719</v>
      </c>
      <c r="E1498" s="20">
        <v>35734</v>
      </c>
      <c r="F1498" s="26" t="s">
        <v>108</v>
      </c>
      <c r="G1498" s="30" t="s">
        <v>218</v>
      </c>
      <c r="H1498" s="26" t="s">
        <v>656</v>
      </c>
      <c r="I1498" s="26" t="s">
        <v>1014</v>
      </c>
      <c r="J1498" s="18" t="s">
        <v>480</v>
      </c>
      <c r="K1498" s="18" t="s">
        <v>86</v>
      </c>
      <c r="L1498" s="18" t="s">
        <v>1174</v>
      </c>
      <c r="M1498" s="19" t="s">
        <v>628</v>
      </c>
      <c r="N1498" s="19" t="s">
        <v>273</v>
      </c>
      <c r="O1498" s="19" t="s">
        <v>86</v>
      </c>
      <c r="P1498" s="30" t="s">
        <v>477</v>
      </c>
      <c r="Q1498" s="19"/>
      <c r="R1498" s="19"/>
      <c r="S1498" s="30"/>
      <c r="T1498" s="19"/>
      <c r="U1498" s="19"/>
      <c r="V1498" s="30"/>
      <c r="W1498" s="19"/>
      <c r="X1498" s="19"/>
      <c r="Y1498" s="30"/>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row>
    <row r="1499" spans="1:73" x14ac:dyDescent="0.35">
      <c r="A1499" t="s">
        <v>480</v>
      </c>
      <c r="B1499" t="s">
        <v>3517</v>
      </c>
      <c r="C1499" s="143" t="str">
        <f>IF(VLOOKUP(D1499,Table16[[#All],[Player]:[2024 Card Info]],7,FALSE)&lt;&gt;"",VLOOKUP(D1499,Table16[[#All],[Player]:[2024 Card Info]],7,FALSE),"")</f>
        <v>04-7</v>
      </c>
      <c r="D1499" t="s">
        <v>3590</v>
      </c>
      <c r="E1499" s="40">
        <v>37714</v>
      </c>
      <c r="F1499" t="s">
        <v>4001</v>
      </c>
      <c r="G1499" s="19" t="s">
        <v>5149</v>
      </c>
      <c r="H1499" t="str">
        <f>IF(ISBLANK(VLOOKUP(TRIM(D1499),ALL_SOMIFA!$A$1:$V$2737,8,FALSE)),"",IF(ISERROR(VLOOKUP(TRIM(D1499),ALL_SOMIFA!$A$1:$V$2737,8,FALSE))," ",VLOOKUP(TRIM(D1499),ALL_SOMIFA!$A$1:$V$2737,8,FALSE)))</f>
        <v/>
      </c>
      <c r="I1499" t="str">
        <f>IF(ISBLANK(VLOOKUP(TRIM(D1499),ALL_SOMIFA!$A$1:$V$2737,9,FALSE)),"",IF(ISERROR(VLOOKUP(TRIM(D1499),ALL_SOMIFA!$A$1:$V$2737,9,FALSE))," ",VLOOKUP(TRIM(D1499),ALL_SOMIFA!$A$1:$V$2737,9,FALSE)))</f>
        <v/>
      </c>
      <c r="J1499" t="str">
        <f>IF(ISBLANK(VLOOKUP(TRIM(D1499),ALL_SOMIFA!$A$1:$V$2737,10,FALSE)),"",IF(ISERROR(VLOOKUP(TRIM(D1499),ALL_SOMIFA!$A$1:$V$2737,10,FALSE))," ",VLOOKUP(TRIM(D1499),ALL_SOMIFA!$A$1:$V$2737,10,FALSE)))</f>
        <v/>
      </c>
      <c r="K1499" t="str">
        <f>IF(ISBLANK(VLOOKUP(TRIM(D1499),ALL_SOMIFA!$A$1:$V$2737,11,FALSE)),"",IF(ISERROR(VLOOKUP(TRIM(D1499),ALL_SOMIFA!$A$1:$V$2737,11,FALSE))," ",VLOOKUP(TRIM(D1499),ALL_SOMIFA!$A$1:$V$2737,11,FALSE)))</f>
        <v/>
      </c>
      <c r="L1499" t="str">
        <f>IF(ISBLANK(VLOOKUP(TRIM(D1499),ALL_SOMIFA!$A$1:$V$2737,12,FALSE)),"",IF(ISERROR(VLOOKUP(TRIM(D1499),ALL_SOMIFA!$A$1:$V$2737,12,FALSE))," ",VLOOKUP(TRIM(D1499),ALL_SOMIFA!$A$1:$V$2737,12,FALSE)))</f>
        <v/>
      </c>
      <c r="M1499" t="str">
        <f>IF(ISBLANK(VLOOKUP(TRIM(D1499),ALL_SOMIFA!$A$1:$V$2737,13,FALSE)),"",IF(ISERROR(VLOOKUP(TRIM(D1499),ALL_SOMIFA!$A$1:$V$2737,13,FALSE))," ",VLOOKUP(TRIM(D1499),ALL_SOMIFA!$A$1:$V$2737,13,FALSE)))</f>
        <v/>
      </c>
      <c r="N1499" t="str">
        <f>IF(ISBLANK(VLOOKUP(TRIM(D1499),ALL_SOMIFA!$A$1:$V$2737,14,FALSE)),"",IF(ISERROR(VLOOKUP(TRIM(D1499),ALL_SOMIFA!$A$1:$V$2737,14,FALSE))," ",VLOOKUP(TRIM(D1499),ALL_SOMIFA!$A$1:$V$2737,14,FALSE)))</f>
        <v/>
      </c>
      <c r="O1499" t="str">
        <f>IF(ISBLANK(VLOOKUP(TRIM(D1499),ALL_SOMIFA!$A$1:$V$2737,15,FALSE)),"",IF(ISERROR(VLOOKUP(TRIM(D1499),ALL_SOMIFA!$A$1:$V$2737,15,FALSE))," ",VLOOKUP(TRIM(D1499),ALL_SOMIFA!$A$1:$V$2737,15,FALSE)))</f>
        <v/>
      </c>
      <c r="P1499" t="str">
        <f>IF(ISBLANK(VLOOKUP(TRIM(D1499),ALL_SOMIFA!$A$1:$V$2737,16,FALSE)),"",IF(ISERROR(VLOOKUP(TRIM(D1499),ALL_SOMIFA!$A$1:$V$2737,16,FALSE))," ",VLOOKUP(TRIM(D1499),ALL_SOMIFA!$A$1:$V$2737,16,FALSE)))</f>
        <v/>
      </c>
      <c r="Q1499" t="str">
        <f>IF(ISBLANK(VLOOKUP(TRIM(D1499),ALL_SOMIFA!$A$1:$V$2737,17,FALSE)),"",IF(ISERROR(VLOOKUP(TRIM(D1499),ALL_SOMIFA!$A$1:$V$2737,17,FALSE))," ",VLOOKUP(TRIM(D1499),ALL_SOMIFA!$A$1:$V$2737,17,FALSE)))</f>
        <v/>
      </c>
      <c r="R1499" t="str">
        <f>IF(ISBLANK(VLOOKUP(TRIM(D1499),ALL_SOMIFA!$A$1:$V$2737,18,FALSE)),"",IF(ISERROR(VLOOKUP(TRIM(D1499),ALL_SOMIFA!$A$1:$V$2737,18,FALSE))," ",VLOOKUP(TRIM(D1499),ALL_SOMIFA!$A$1:$V$2737,18,FALSE)))</f>
        <v/>
      </c>
      <c r="S1499" t="str">
        <f>IF(ISBLANK(VLOOKUP(TRIM(D1499),ALL_SOMIFA!$A$1:$V$2737,19,FALSE)),"",IF(ISERROR(VLOOKUP(TRIM(D1499),ALL_SOMIFA!$A$1:$V$2737,19,FALSE))," ",VLOOKUP(TRIM(D1499),ALL_SOMIFA!$A$1:$V$2737,19,FALSE)))</f>
        <v/>
      </c>
      <c r="T1499" t="str">
        <f>IF(ISBLANK(VLOOKUP(TRIM(D1499),ALL_SOMIFA!$A$1:$V$2737,20,FALSE)),"",IF(ISERROR(VLOOKUP(TRIM(D1499),ALL_SOMIFA!$A$1:$V$2737,20,FALSE))," ",VLOOKUP(TRIM(D1499),ALL_SOMIFA!$A$1:$V$2737,20,FALSE)))</f>
        <v/>
      </c>
      <c r="U1499" t="str">
        <f>IF(ISBLANK(VLOOKUP(TRIM(D1499),ALL_SOMIFA!$A$1:$V$2737,21,FALSE)),"",IF(ISERROR(VLOOKUP(TRIM(D1499),ALL_SOMIFA!$A$1:$V$2737,21,FALSE))," ",VLOOKUP(TRIM(D1499),ALL_SOMIFA!$A$1:$V$2737,21,FALSE)))</f>
        <v/>
      </c>
      <c r="V1499" t="str">
        <f>IF(ISBLANK(VLOOKUP(TRIM(D1499),ALL_SOMIFA!$A$1:$V$2737,22,FALSE)),"",IF(ISERROR(VLOOKUP(TRIM(D1499),ALL_SOMIFA!$A$1:$V$2737,22,FALSE))," ",VLOOKUP(TRIM(D1499),ALL_SOMIFA!$A$1:$V$2737,22,FALSE)))</f>
        <v/>
      </c>
    </row>
    <row r="1500" spans="1:73" s="25" customFormat="1" ht="12.75" customHeight="1" x14ac:dyDescent="0.35">
      <c r="A1500" s="18" t="s">
        <v>304</v>
      </c>
      <c r="B1500" s="18" t="s">
        <v>1124</v>
      </c>
      <c r="C1500" s="143" t="str">
        <f>IF(VLOOKUP(D1500,Table16[[#All],[Player]:[2024 Card Info]],7,FALSE)&lt;&gt;"",VLOOKUP(D1500,Table16[[#All],[Player]:[2024 Card Info]],7,FALSE),"")</f>
        <v>04-0</v>
      </c>
      <c r="D1500" s="22" t="s">
        <v>2731</v>
      </c>
      <c r="E1500" s="23">
        <v>36273</v>
      </c>
      <c r="F1500" s="24" t="s">
        <v>84</v>
      </c>
      <c r="G1500" s="22" t="s">
        <v>171</v>
      </c>
      <c r="H1500" s="26" t="s">
        <v>480</v>
      </c>
      <c r="I1500" s="26"/>
      <c r="J1500" s="18" t="s">
        <v>307</v>
      </c>
      <c r="K1500" s="18" t="s">
        <v>94</v>
      </c>
      <c r="L1500" s="18" t="s">
        <v>310</v>
      </c>
      <c r="AW1500"/>
      <c r="AX1500"/>
      <c r="AY1500"/>
      <c r="AZ1500"/>
      <c r="BA1500"/>
      <c r="BB1500"/>
      <c r="BC1500"/>
      <c r="BD1500"/>
      <c r="BE1500"/>
      <c r="BF1500"/>
      <c r="BG1500"/>
      <c r="BH1500"/>
      <c r="BI1500"/>
      <c r="BJ1500"/>
      <c r="BK1500"/>
      <c r="BL1500"/>
      <c r="BM1500"/>
      <c r="BN1500"/>
      <c r="BO1500"/>
      <c r="BP1500"/>
      <c r="BQ1500"/>
      <c r="BR1500"/>
      <c r="BS1500"/>
      <c r="BT1500"/>
      <c r="BU1500"/>
    </row>
    <row r="1501" spans="1:73" x14ac:dyDescent="0.35">
      <c r="A1501" t="s">
        <v>304</v>
      </c>
      <c r="B1501" t="s">
        <v>116</v>
      </c>
      <c r="C1501" s="143" t="str">
        <f>IF(VLOOKUP(D1501,Table16[[#All],[Player]:[2024 Card Info]],7,FALSE)&lt;&gt;"",VLOOKUP(D1501,Table16[[#All],[Player]:[2024 Card Info]],7,FALSE),"")</f>
        <v>00-4</v>
      </c>
      <c r="D1501" t="s">
        <v>3612</v>
      </c>
      <c r="E1501" s="40">
        <v>36106</v>
      </c>
      <c r="F1501" t="s">
        <v>391</v>
      </c>
      <c r="G1501" s="22" t="s">
        <v>5378</v>
      </c>
      <c r="H1501" t="str">
        <f>IF(ISBLANK(VLOOKUP(TRIM(D1501),ALL_SOMIFA!$A$1:$V$2737,8,FALSE)),"",IF(ISERROR(VLOOKUP(TRIM(D1501),ALL_SOMIFA!$A$1:$V$2737,8,FALSE))," ",VLOOKUP(TRIM(D1501),ALL_SOMIFA!$A$1:$V$2737,8,FALSE)))</f>
        <v/>
      </c>
      <c r="I1501" t="str">
        <f>IF(ISBLANK(VLOOKUP(TRIM(D1501),ALL_SOMIFA!$A$1:$V$2737,9,FALSE)),"",IF(ISERROR(VLOOKUP(TRIM(D1501),ALL_SOMIFA!$A$1:$V$2737,9,FALSE))," ",VLOOKUP(TRIM(D1501),ALL_SOMIFA!$A$1:$V$2737,9,FALSE)))</f>
        <v/>
      </c>
      <c r="J1501" t="str">
        <f>IF(ISBLANK(VLOOKUP(TRIM(D1501),ALL_SOMIFA!$A$1:$V$2737,10,FALSE)),"",IF(ISERROR(VLOOKUP(TRIM(D1501),ALL_SOMIFA!$A$1:$V$2737,10,FALSE))," ",VLOOKUP(TRIM(D1501),ALL_SOMIFA!$A$1:$V$2737,10,FALSE)))</f>
        <v/>
      </c>
      <c r="K1501" t="str">
        <f>IF(ISBLANK(VLOOKUP(TRIM(D1501),ALL_SOMIFA!$A$1:$V$2737,11,FALSE)),"",IF(ISERROR(VLOOKUP(TRIM(D1501),ALL_SOMIFA!$A$1:$V$2737,11,FALSE))," ",VLOOKUP(TRIM(D1501),ALL_SOMIFA!$A$1:$V$2737,11,FALSE)))</f>
        <v/>
      </c>
      <c r="L1501" t="str">
        <f>IF(ISBLANK(VLOOKUP(TRIM(D1501),ALL_SOMIFA!$A$1:$V$2737,12,FALSE)),"",IF(ISERROR(VLOOKUP(TRIM(D1501),ALL_SOMIFA!$A$1:$V$2737,12,FALSE))," ",VLOOKUP(TRIM(D1501),ALL_SOMIFA!$A$1:$V$2737,12,FALSE)))</f>
        <v/>
      </c>
      <c r="M1501" t="str">
        <f>IF(ISBLANK(VLOOKUP(TRIM(D1501),ALL_SOMIFA!$A$1:$V$2737,13,FALSE)),"",IF(ISERROR(VLOOKUP(TRIM(D1501),ALL_SOMIFA!$A$1:$V$2737,13,FALSE))," ",VLOOKUP(TRIM(D1501),ALL_SOMIFA!$A$1:$V$2737,13,FALSE)))</f>
        <v/>
      </c>
      <c r="N1501" t="str">
        <f>IF(ISBLANK(VLOOKUP(TRIM(D1501),ALL_SOMIFA!$A$1:$V$2737,14,FALSE)),"",IF(ISERROR(VLOOKUP(TRIM(D1501),ALL_SOMIFA!$A$1:$V$2737,14,FALSE))," ",VLOOKUP(TRIM(D1501),ALL_SOMIFA!$A$1:$V$2737,14,FALSE)))</f>
        <v/>
      </c>
      <c r="O1501" t="str">
        <f>IF(ISBLANK(VLOOKUP(TRIM(D1501),ALL_SOMIFA!$A$1:$V$2737,15,FALSE)),"",IF(ISERROR(VLOOKUP(TRIM(D1501),ALL_SOMIFA!$A$1:$V$2737,15,FALSE))," ",VLOOKUP(TRIM(D1501),ALL_SOMIFA!$A$1:$V$2737,15,FALSE)))</f>
        <v/>
      </c>
      <c r="P1501" t="str">
        <f>IF(ISBLANK(VLOOKUP(TRIM(D1501),ALL_SOMIFA!$A$1:$V$2737,16,FALSE)),"",IF(ISERROR(VLOOKUP(TRIM(D1501),ALL_SOMIFA!$A$1:$V$2737,16,FALSE))," ",VLOOKUP(TRIM(D1501),ALL_SOMIFA!$A$1:$V$2737,16,FALSE)))</f>
        <v/>
      </c>
      <c r="Q1501" t="str">
        <f>IF(ISBLANK(VLOOKUP(TRIM(D1501),ALL_SOMIFA!$A$1:$V$2737,17,FALSE)),"",IF(ISERROR(VLOOKUP(TRIM(D1501),ALL_SOMIFA!$A$1:$V$2737,17,FALSE))," ",VLOOKUP(TRIM(D1501),ALL_SOMIFA!$A$1:$V$2737,17,FALSE)))</f>
        <v/>
      </c>
      <c r="R1501" t="str">
        <f>IF(ISBLANK(VLOOKUP(TRIM(D1501),ALL_SOMIFA!$A$1:$V$2737,18,FALSE)),"",IF(ISERROR(VLOOKUP(TRIM(D1501),ALL_SOMIFA!$A$1:$V$2737,18,FALSE))," ",VLOOKUP(TRIM(D1501),ALL_SOMIFA!$A$1:$V$2737,18,FALSE)))</f>
        <v/>
      </c>
      <c r="S1501" t="str">
        <f>IF(ISBLANK(VLOOKUP(TRIM(D1501),ALL_SOMIFA!$A$1:$V$2737,19,FALSE)),"",IF(ISERROR(VLOOKUP(TRIM(D1501),ALL_SOMIFA!$A$1:$V$2737,19,FALSE))," ",VLOOKUP(TRIM(D1501),ALL_SOMIFA!$A$1:$V$2737,19,FALSE)))</f>
        <v/>
      </c>
      <c r="T1501" t="str">
        <f>IF(ISBLANK(VLOOKUP(TRIM(D1501),ALL_SOMIFA!$A$1:$V$2737,20,FALSE)),"",IF(ISERROR(VLOOKUP(TRIM(D1501),ALL_SOMIFA!$A$1:$V$2737,20,FALSE))," ",VLOOKUP(TRIM(D1501),ALL_SOMIFA!$A$1:$V$2737,20,FALSE)))</f>
        <v/>
      </c>
      <c r="U1501" t="str">
        <f>IF(ISBLANK(VLOOKUP(TRIM(D1501),ALL_SOMIFA!$A$1:$V$2737,21,FALSE)),"",IF(ISERROR(VLOOKUP(TRIM(D1501),ALL_SOMIFA!$A$1:$V$2737,21,FALSE))," ",VLOOKUP(TRIM(D1501),ALL_SOMIFA!$A$1:$V$2737,21,FALSE)))</f>
        <v/>
      </c>
      <c r="V1501" t="str">
        <f>IF(ISBLANK(VLOOKUP(TRIM(D1501),ALL_SOMIFA!$A$1:$V$2737,22,FALSE)),"",IF(ISERROR(VLOOKUP(TRIM(D1501),ALL_SOMIFA!$A$1:$V$2737,22,FALSE))," ",VLOOKUP(TRIM(D1501),ALL_SOMIFA!$A$1:$V$2737,22,FALSE)))</f>
        <v/>
      </c>
    </row>
    <row r="1502" spans="1:73" ht="12.75" customHeight="1" x14ac:dyDescent="0.35">
      <c r="A1502" s="18" t="s">
        <v>169</v>
      </c>
      <c r="B1502" s="18"/>
      <c r="C1502" s="143"/>
      <c r="D1502" s="19" t="s">
        <v>2726</v>
      </c>
      <c r="E1502" s="20">
        <v>34445</v>
      </c>
      <c r="F1502" s="19" t="s">
        <v>2727</v>
      </c>
      <c r="G1502" s="19" t="s">
        <v>541</v>
      </c>
      <c r="H1502" t="s">
        <v>169</v>
      </c>
      <c r="I1502"/>
      <c r="J1502" s="18" t="s">
        <v>654</v>
      </c>
      <c r="K1502" s="18" t="s">
        <v>190</v>
      </c>
      <c r="L1502" s="18" t="s">
        <v>1912</v>
      </c>
      <c r="M1502" s="19" t="s">
        <v>2728</v>
      </c>
      <c r="N1502" s="19" t="s">
        <v>648</v>
      </c>
      <c r="O1502" s="19" t="s">
        <v>419</v>
      </c>
      <c r="P1502" s="19" t="s">
        <v>2729</v>
      </c>
      <c r="Q1502" s="19" t="s">
        <v>311</v>
      </c>
      <c r="R1502" s="19" t="s">
        <v>190</v>
      </c>
      <c r="S1502" s="19" t="s">
        <v>907</v>
      </c>
      <c r="T1502" s="19" t="s">
        <v>276</v>
      </c>
      <c r="U1502" s="19" t="s">
        <v>190</v>
      </c>
      <c r="V1502" s="19" t="s">
        <v>1413</v>
      </c>
      <c r="W1502" s="19" t="s">
        <v>276</v>
      </c>
      <c r="X1502" s="19" t="s">
        <v>190</v>
      </c>
      <c r="Y1502" s="19" t="s">
        <v>277</v>
      </c>
      <c r="Z1502" s="19" t="s">
        <v>276</v>
      </c>
      <c r="AA1502" s="19" t="s">
        <v>190</v>
      </c>
      <c r="AB1502" s="19" t="s">
        <v>2730</v>
      </c>
      <c r="AC1502" s="19" t="s">
        <v>276</v>
      </c>
      <c r="AD1502" s="19" t="s">
        <v>190</v>
      </c>
      <c r="AE1502" s="19" t="s">
        <v>305</v>
      </c>
      <c r="AF1502" s="19" t="s">
        <v>276</v>
      </c>
      <c r="AG1502" s="19" t="s">
        <v>190</v>
      </c>
      <c r="AH1502" s="19" t="s">
        <v>305</v>
      </c>
      <c r="AI1502" s="19">
        <v>0</v>
      </c>
      <c r="AJ1502" s="19">
        <v>0</v>
      </c>
      <c r="AK1502" s="19">
        <v>0</v>
      </c>
      <c r="AL1502" s="19">
        <v>0</v>
      </c>
      <c r="AM1502" s="19">
        <v>0</v>
      </c>
      <c r="AN1502" s="19">
        <v>0</v>
      </c>
      <c r="AO1502" s="19">
        <v>0</v>
      </c>
      <c r="AP1502" s="19">
        <v>0</v>
      </c>
      <c r="AQ1502" s="19">
        <v>0</v>
      </c>
      <c r="AR1502" s="19">
        <v>0</v>
      </c>
      <c r="AS1502" s="19">
        <v>0</v>
      </c>
      <c r="AT1502" s="19">
        <v>0</v>
      </c>
      <c r="AU1502" s="19"/>
      <c r="AV1502" s="19"/>
    </row>
    <row r="1503" spans="1:73" x14ac:dyDescent="0.35">
      <c r="A1503" s="18"/>
      <c r="B1503" s="18"/>
      <c r="C1503" s="143"/>
      <c r="D1503" s="19" t="s">
        <v>2717</v>
      </c>
      <c r="E1503" s="20">
        <v>35301</v>
      </c>
      <c r="F1503" s="19" t="s">
        <v>337</v>
      </c>
      <c r="G1503" s="19" t="s">
        <v>115</v>
      </c>
      <c r="H1503" t="s">
        <v>480</v>
      </c>
      <c r="I1503" t="s">
        <v>907</v>
      </c>
      <c r="J1503" s="18" t="s">
        <v>292</v>
      </c>
      <c r="K1503" s="18" t="s">
        <v>85</v>
      </c>
      <c r="L1503" s="18" t="s">
        <v>1401</v>
      </c>
      <c r="M1503" s="19" t="s">
        <v>277</v>
      </c>
      <c r="N1503" s="19" t="s">
        <v>292</v>
      </c>
      <c r="O1503" s="19" t="s">
        <v>403</v>
      </c>
      <c r="P1503" s="19" t="s">
        <v>2718</v>
      </c>
      <c r="Q1503" s="19" t="s">
        <v>307</v>
      </c>
      <c r="R1503" s="19" t="s">
        <v>85</v>
      </c>
      <c r="S1503" s="19" t="s">
        <v>651</v>
      </c>
      <c r="T1503" s="19"/>
      <c r="U1503" s="19"/>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row>
    <row r="1504" spans="1:73" s="25" customFormat="1" x14ac:dyDescent="0.35">
      <c r="A1504" s="18"/>
      <c r="B1504" s="18"/>
      <c r="C1504" s="143"/>
      <c r="D1504" s="19"/>
      <c r="E1504" s="20"/>
      <c r="F1504" s="19"/>
      <c r="G1504" s="19"/>
      <c r="H1504" t="s">
        <v>169</v>
      </c>
      <c r="I1504" t="s">
        <v>4284</v>
      </c>
      <c r="J1504" s="18"/>
      <c r="K1504" s="18"/>
      <c r="L1504" s="18"/>
      <c r="M1504" s="19"/>
      <c r="N1504" s="19"/>
      <c r="O1504" s="19"/>
      <c r="P1504" s="19"/>
      <c r="Q1504" s="19"/>
      <c r="R1504" s="19"/>
      <c r="S1504" s="19"/>
      <c r="T1504" s="19"/>
      <c r="U1504" s="19"/>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row>
    <row r="1505" spans="1:73" ht="12.75" customHeight="1" x14ac:dyDescent="0.35">
      <c r="A1505" s="18" t="s">
        <v>331</v>
      </c>
      <c r="B1505" s="18" t="s">
        <v>3531</v>
      </c>
      <c r="C1505" s="143" t="str">
        <f>IF(VLOOKUP(D1505,Table16[[#All],[Player]:[2024 Card Info]],7,FALSE)&lt;&gt;"",VLOOKUP(D1505,Table16[[#All],[Player]:[2024 Card Info]],7,FALSE),"")</f>
        <v>54</v>
      </c>
      <c r="D1505" s="19" t="s">
        <v>2742</v>
      </c>
      <c r="E1505" s="20">
        <v>34808</v>
      </c>
      <c r="F1505" s="19" t="s">
        <v>330</v>
      </c>
      <c r="G1505" s="19" t="s">
        <v>406</v>
      </c>
      <c r="H1505" s="26" t="s">
        <v>4284</v>
      </c>
      <c r="I1505" s="26"/>
      <c r="J1505" s="34" t="s">
        <v>331</v>
      </c>
      <c r="K1505" s="34" t="s">
        <v>195</v>
      </c>
      <c r="L1505" s="34" t="s">
        <v>301</v>
      </c>
      <c r="M1505" s="19" t="s">
        <v>301</v>
      </c>
      <c r="N1505" s="19" t="s">
        <v>331</v>
      </c>
      <c r="O1505" s="19" t="s">
        <v>193</v>
      </c>
      <c r="P1505" s="19" t="s">
        <v>925</v>
      </c>
      <c r="Q1505" s="19" t="s">
        <v>2743</v>
      </c>
      <c r="R1505" s="19" t="s">
        <v>195</v>
      </c>
      <c r="S1505" s="19" t="s">
        <v>2744</v>
      </c>
      <c r="T1505" s="19" t="s">
        <v>327</v>
      </c>
      <c r="U1505" s="19" t="s">
        <v>195</v>
      </c>
      <c r="V1505" s="19" t="s">
        <v>328</v>
      </c>
      <c r="W1505" s="19" t="s">
        <v>327</v>
      </c>
      <c r="X1505" s="19" t="s">
        <v>195</v>
      </c>
      <c r="Y1505" s="19" t="s">
        <v>335</v>
      </c>
      <c r="Z1505" s="19"/>
      <c r="AA1505" s="19"/>
      <c r="AB1505" s="19"/>
      <c r="AC1505" s="19">
        <v>0</v>
      </c>
      <c r="AD1505" s="19">
        <v>0</v>
      </c>
      <c r="AE1505" s="19">
        <v>0</v>
      </c>
      <c r="AF1505" s="19">
        <v>0</v>
      </c>
      <c r="AG1505" s="19">
        <v>0</v>
      </c>
      <c r="AH1505" s="19">
        <v>0</v>
      </c>
      <c r="AI1505" s="19">
        <v>0</v>
      </c>
      <c r="AJ1505" s="19">
        <v>0</v>
      </c>
      <c r="AK1505" s="19">
        <v>0</v>
      </c>
      <c r="AL1505" s="19">
        <v>0</v>
      </c>
      <c r="AM1505" s="19">
        <v>0</v>
      </c>
      <c r="AN1505" s="19">
        <v>0</v>
      </c>
      <c r="AO1505" s="19">
        <v>0</v>
      </c>
      <c r="AP1505" s="19">
        <v>0</v>
      </c>
      <c r="AQ1505" s="19">
        <v>0</v>
      </c>
      <c r="AR1505" s="19">
        <v>0</v>
      </c>
      <c r="AS1505" s="19">
        <v>0</v>
      </c>
      <c r="AT1505" s="19">
        <v>0</v>
      </c>
      <c r="AU1505" s="19"/>
      <c r="AV1505" s="19"/>
    </row>
    <row r="1506" spans="1:73" x14ac:dyDescent="0.35">
      <c r="A1506" t="s">
        <v>354</v>
      </c>
      <c r="B1506" t="s">
        <v>116</v>
      </c>
      <c r="C1506" s="143" t="str">
        <f>IF(VLOOKUP(D1506,Table16[[#All],[Player]:[2024 Card Info]],7,FALSE)&lt;&gt;"",VLOOKUP(D1506,Table16[[#All],[Player]:[2024 Card Info]],7,FALSE),"")</f>
        <v>4</v>
      </c>
      <c r="D1506" t="s">
        <v>3837</v>
      </c>
      <c r="E1506" s="40">
        <v>37702</v>
      </c>
      <c r="F1506" t="s">
        <v>3961</v>
      </c>
      <c r="G1506" s="19" t="s">
        <v>5184</v>
      </c>
      <c r="H1506" t="str">
        <f>IF(ISBLANK(VLOOKUP(TRIM(D1506),ALL_SOMIFA!$A$1:$V$2737,8,FALSE)),"",IF(ISERROR(VLOOKUP(TRIM(D1506),ALL_SOMIFA!$A$1:$V$2737,8,FALSE))," ",VLOOKUP(TRIM(D1506),ALL_SOMIFA!$A$1:$V$2737,8,FALSE)))</f>
        <v/>
      </c>
      <c r="I1506" t="str">
        <f>IF(ISBLANK(VLOOKUP(TRIM(D1506),ALL_SOMIFA!$A$1:$V$2737,9,FALSE)),"",IF(ISERROR(VLOOKUP(TRIM(D1506),ALL_SOMIFA!$A$1:$V$2737,9,FALSE))," ",VLOOKUP(TRIM(D1506),ALL_SOMIFA!$A$1:$V$2737,9,FALSE)))</f>
        <v/>
      </c>
      <c r="J1506" t="str">
        <f>IF(ISBLANK(VLOOKUP(TRIM(D1506),ALL_SOMIFA!$A$1:$V$2737,10,FALSE)),"",IF(ISERROR(VLOOKUP(TRIM(D1506),ALL_SOMIFA!$A$1:$V$2737,10,FALSE))," ",VLOOKUP(TRIM(D1506),ALL_SOMIFA!$A$1:$V$2737,10,FALSE)))</f>
        <v/>
      </c>
      <c r="K1506" t="str">
        <f>IF(ISBLANK(VLOOKUP(TRIM(D1506),ALL_SOMIFA!$A$1:$V$2737,11,FALSE)),"",IF(ISERROR(VLOOKUP(TRIM(D1506),ALL_SOMIFA!$A$1:$V$2737,11,FALSE))," ",VLOOKUP(TRIM(D1506),ALL_SOMIFA!$A$1:$V$2737,11,FALSE)))</f>
        <v/>
      </c>
      <c r="L1506" t="str">
        <f>IF(ISBLANK(VLOOKUP(TRIM(D1506),ALL_SOMIFA!$A$1:$V$2737,12,FALSE)),"",IF(ISERROR(VLOOKUP(TRIM(D1506),ALL_SOMIFA!$A$1:$V$2737,12,FALSE))," ",VLOOKUP(TRIM(D1506),ALL_SOMIFA!$A$1:$V$2737,12,FALSE)))</f>
        <v/>
      </c>
      <c r="M1506" t="str">
        <f>IF(ISBLANK(VLOOKUP(TRIM(D1506),ALL_SOMIFA!$A$1:$V$2737,13,FALSE)),"",IF(ISERROR(VLOOKUP(TRIM(D1506),ALL_SOMIFA!$A$1:$V$2737,13,FALSE))," ",VLOOKUP(TRIM(D1506),ALL_SOMIFA!$A$1:$V$2737,13,FALSE)))</f>
        <v/>
      </c>
      <c r="N1506" t="str">
        <f>IF(ISBLANK(VLOOKUP(TRIM(D1506),ALL_SOMIFA!$A$1:$V$2737,14,FALSE)),"",IF(ISERROR(VLOOKUP(TRIM(D1506),ALL_SOMIFA!$A$1:$V$2737,14,FALSE))," ",VLOOKUP(TRIM(D1506),ALL_SOMIFA!$A$1:$V$2737,14,FALSE)))</f>
        <v/>
      </c>
      <c r="O1506" t="str">
        <f>IF(ISBLANK(VLOOKUP(TRIM(D1506),ALL_SOMIFA!$A$1:$V$2737,15,FALSE)),"",IF(ISERROR(VLOOKUP(TRIM(D1506),ALL_SOMIFA!$A$1:$V$2737,15,FALSE))," ",VLOOKUP(TRIM(D1506),ALL_SOMIFA!$A$1:$V$2737,15,FALSE)))</f>
        <v/>
      </c>
      <c r="P1506" t="str">
        <f>IF(ISBLANK(VLOOKUP(TRIM(D1506),ALL_SOMIFA!$A$1:$V$2737,16,FALSE)),"",IF(ISERROR(VLOOKUP(TRIM(D1506),ALL_SOMIFA!$A$1:$V$2737,16,FALSE))," ",VLOOKUP(TRIM(D1506),ALL_SOMIFA!$A$1:$V$2737,16,FALSE)))</f>
        <v/>
      </c>
      <c r="Q1506" t="str">
        <f>IF(ISBLANK(VLOOKUP(TRIM(D1506),ALL_SOMIFA!$A$1:$V$2737,17,FALSE)),"",IF(ISERROR(VLOOKUP(TRIM(D1506),ALL_SOMIFA!$A$1:$V$2737,17,FALSE))," ",VLOOKUP(TRIM(D1506),ALL_SOMIFA!$A$1:$V$2737,17,FALSE)))</f>
        <v/>
      </c>
      <c r="R1506" t="str">
        <f>IF(ISBLANK(VLOOKUP(TRIM(D1506),ALL_SOMIFA!$A$1:$V$2737,18,FALSE)),"",IF(ISERROR(VLOOKUP(TRIM(D1506),ALL_SOMIFA!$A$1:$V$2737,18,FALSE))," ",VLOOKUP(TRIM(D1506),ALL_SOMIFA!$A$1:$V$2737,18,FALSE)))</f>
        <v/>
      </c>
      <c r="S1506" t="str">
        <f>IF(ISBLANK(VLOOKUP(TRIM(D1506),ALL_SOMIFA!$A$1:$V$2737,19,FALSE)),"",IF(ISERROR(VLOOKUP(TRIM(D1506),ALL_SOMIFA!$A$1:$V$2737,19,FALSE))," ",VLOOKUP(TRIM(D1506),ALL_SOMIFA!$A$1:$V$2737,19,FALSE)))</f>
        <v/>
      </c>
      <c r="T1506" t="str">
        <f>IF(ISBLANK(VLOOKUP(TRIM(D1506),ALL_SOMIFA!$A$1:$V$2737,20,FALSE)),"",IF(ISERROR(VLOOKUP(TRIM(D1506),ALL_SOMIFA!$A$1:$V$2737,20,FALSE))," ",VLOOKUP(TRIM(D1506),ALL_SOMIFA!$A$1:$V$2737,20,FALSE)))</f>
        <v/>
      </c>
      <c r="U1506" t="str">
        <f>IF(ISBLANK(VLOOKUP(TRIM(D1506),ALL_SOMIFA!$A$1:$V$2737,21,FALSE)),"",IF(ISERROR(VLOOKUP(TRIM(D1506),ALL_SOMIFA!$A$1:$V$2737,21,FALSE))," ",VLOOKUP(TRIM(D1506),ALL_SOMIFA!$A$1:$V$2737,21,FALSE)))</f>
        <v/>
      </c>
      <c r="V1506" t="str">
        <f>IF(ISBLANK(VLOOKUP(TRIM(D1506),ALL_SOMIFA!$A$1:$V$2737,22,FALSE)),"",IF(ISERROR(VLOOKUP(TRIM(D1506),ALL_SOMIFA!$A$1:$V$2737,22,FALSE))," ",VLOOKUP(TRIM(D1506),ALL_SOMIFA!$A$1:$V$2737,22,FALSE)))</f>
        <v/>
      </c>
    </row>
    <row r="1507" spans="1:73" s="19" customFormat="1" ht="12.75" customHeight="1" x14ac:dyDescent="0.35">
      <c r="A1507" s="18" t="s">
        <v>323</v>
      </c>
      <c r="B1507" s="18" t="s">
        <v>916</v>
      </c>
      <c r="C1507" s="143" t="str">
        <f>IF(VLOOKUP(D1507,Table16[[#All],[Player]:[2024 Card Info]],7,FALSE)&lt;&gt;"",VLOOKUP(D1507,Table16[[#All],[Player]:[2024 Card Info]],7,FALSE),"")</f>
        <v>4</v>
      </c>
      <c r="D1507" s="22" t="s">
        <v>2238</v>
      </c>
      <c r="E1507" s="23">
        <v>37127</v>
      </c>
      <c r="F1507" s="24" t="s">
        <v>171</v>
      </c>
      <c r="G1507" s="22" t="s">
        <v>280</v>
      </c>
      <c r="H1507" s="26" t="s">
        <v>327</v>
      </c>
      <c r="I1507" s="26" t="s">
        <v>328</v>
      </c>
      <c r="J1507" s="18" t="s">
        <v>327</v>
      </c>
      <c r="K1507" s="18" t="s">
        <v>206</v>
      </c>
      <c r="L1507" s="18" t="s">
        <v>328</v>
      </c>
      <c r="M1507" s="25"/>
      <c r="N1507" s="25"/>
      <c r="O1507" s="25"/>
      <c r="P1507" s="25"/>
      <c r="Q1507" s="25"/>
      <c r="R1507" s="25"/>
      <c r="S1507" s="25"/>
      <c r="T1507" s="25"/>
      <c r="U1507" s="25"/>
      <c r="V1507" s="25"/>
      <c r="W1507" s="25"/>
      <c r="X1507" s="25"/>
      <c r="Y1507" s="25"/>
      <c r="Z1507" s="25"/>
      <c r="AA1507" s="25"/>
      <c r="AB1507" s="25"/>
      <c r="AC1507" s="25"/>
      <c r="AD1507" s="25"/>
      <c r="AE1507" s="25"/>
      <c r="AF1507" s="25"/>
      <c r="AG1507" s="25"/>
      <c r="AH1507" s="25"/>
      <c r="AI1507" s="25"/>
      <c r="AJ1507" s="25"/>
      <c r="AK1507" s="25"/>
      <c r="AL1507" s="25"/>
      <c r="AM1507" s="25"/>
      <c r="AN1507" s="25"/>
      <c r="AO1507" s="25"/>
      <c r="AP1507" s="25"/>
      <c r="AQ1507" s="25"/>
      <c r="AR1507" s="25"/>
      <c r="AS1507" s="25"/>
      <c r="AT1507" s="25"/>
    </row>
    <row r="1508" spans="1:73" ht="12.75" customHeight="1" x14ac:dyDescent="0.35">
      <c r="A1508" s="18" t="s">
        <v>296</v>
      </c>
      <c r="B1508" s="18" t="s">
        <v>916</v>
      </c>
      <c r="C1508" s="143" t="str">
        <f>IF(VLOOKUP(D1508,Table16[[#All],[Player]:[2024 Card Info]],7,FALSE)&lt;&gt;"",VLOOKUP(D1508,Table16[[#All],[Player]:[2024 Card Info]],7,FALSE),"")</f>
        <v>04</v>
      </c>
      <c r="D1508" s="22" t="s">
        <v>2736</v>
      </c>
      <c r="E1508" s="23">
        <v>36867</v>
      </c>
      <c r="F1508" s="24" t="s">
        <v>83</v>
      </c>
      <c r="G1508" s="22" t="s">
        <v>280</v>
      </c>
      <c r="H1508" s="26" t="s">
        <v>331</v>
      </c>
      <c r="I1508" s="26" t="s">
        <v>328</v>
      </c>
      <c r="J1508" s="18" t="s">
        <v>327</v>
      </c>
      <c r="K1508" s="18" t="s">
        <v>206</v>
      </c>
      <c r="L1508" s="18" t="s">
        <v>328</v>
      </c>
      <c r="M1508" s="25"/>
      <c r="N1508" s="25"/>
      <c r="O1508" s="25"/>
      <c r="P1508" s="25"/>
      <c r="Q1508" s="25"/>
      <c r="R1508" s="25"/>
      <c r="S1508" s="25"/>
      <c r="T1508" s="25"/>
      <c r="U1508" s="25"/>
      <c r="V1508" s="25"/>
      <c r="W1508" s="25"/>
      <c r="X1508" s="25"/>
      <c r="Y1508" s="25"/>
      <c r="Z1508" s="25"/>
      <c r="AA1508" s="25"/>
      <c r="AB1508" s="25"/>
      <c r="AC1508" s="25"/>
      <c r="AD1508" s="25"/>
      <c r="AE1508" s="25"/>
      <c r="AF1508" s="25"/>
      <c r="AG1508" s="25"/>
      <c r="AH1508" s="25"/>
      <c r="AI1508" s="25"/>
      <c r="AJ1508" s="25"/>
      <c r="AK1508" s="25"/>
      <c r="AL1508" s="25"/>
      <c r="AM1508" s="25"/>
      <c r="AN1508" s="25"/>
      <c r="AO1508" s="25"/>
      <c r="AP1508" s="25"/>
      <c r="AQ1508" s="25"/>
      <c r="AR1508" s="25"/>
      <c r="AS1508" s="25"/>
      <c r="AT1508" s="25"/>
      <c r="AU1508" s="25"/>
      <c r="AV1508" s="25"/>
    </row>
    <row r="1509" spans="1:73" s="25" customFormat="1" x14ac:dyDescent="0.35">
      <c r="A1509" s="31" t="s">
        <v>345</v>
      </c>
      <c r="B1509" s="32" t="s">
        <v>3517</v>
      </c>
      <c r="C1509" s="144" t="str">
        <f>IF(VLOOKUP(D1509,Table16[[#All],[Player]:[2024 Card Info]],7,FALSE)&lt;&gt;"",VLOOKUP(D1509,Table16[[#All],[Player]:[2024 Card Info]],7,FALSE),"")</f>
        <v>4</v>
      </c>
      <c r="D1509" s="19" t="s">
        <v>2735</v>
      </c>
      <c r="E1509" s="27">
        <v>36681</v>
      </c>
      <c r="F1509" s="28" t="s">
        <v>279</v>
      </c>
      <c r="G1509" s="28" t="s">
        <v>88</v>
      </c>
      <c r="H1509" s="26" t="s">
        <v>354</v>
      </c>
      <c r="I1509" s="26" t="s">
        <v>154</v>
      </c>
      <c r="J1509" s="33"/>
      <c r="K1509" s="33"/>
      <c r="L1509" s="33"/>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c r="AX1509"/>
      <c r="AY1509"/>
      <c r="AZ1509"/>
      <c r="BA1509"/>
      <c r="BB1509"/>
      <c r="BC1509"/>
      <c r="BD1509"/>
      <c r="BE1509"/>
      <c r="BF1509"/>
      <c r="BG1509"/>
      <c r="BH1509"/>
      <c r="BI1509"/>
      <c r="BJ1509"/>
      <c r="BK1509"/>
      <c r="BL1509"/>
      <c r="BM1509"/>
      <c r="BN1509"/>
      <c r="BO1509"/>
      <c r="BP1509"/>
      <c r="BQ1509"/>
      <c r="BR1509"/>
      <c r="BS1509"/>
      <c r="BT1509"/>
      <c r="BU1509"/>
    </row>
    <row r="1510" spans="1:73" s="25" customFormat="1" x14ac:dyDescent="0.35">
      <c r="A1510" s="31" t="s">
        <v>296</v>
      </c>
      <c r="B1510" s="31" t="s">
        <v>3519</v>
      </c>
      <c r="C1510" s="144" t="str">
        <f>IF(VLOOKUP(D1510,Table16[[#All],[Player]:[2024 Card Info]],7,FALSE)&lt;&gt;"",VLOOKUP(D1510,Table16[[#All],[Player]:[2024 Card Info]],7,FALSE),"")</f>
        <v>04</v>
      </c>
      <c r="D1510" s="19" t="s">
        <v>2738</v>
      </c>
      <c r="E1510" s="27">
        <v>35533</v>
      </c>
      <c r="F1510" s="28" t="s">
        <v>101</v>
      </c>
      <c r="G1510" s="30" t="s">
        <v>134</v>
      </c>
      <c r="H1510" s="26" t="s">
        <v>327</v>
      </c>
      <c r="I1510" s="26" t="s">
        <v>300</v>
      </c>
      <c r="J1510" s="33"/>
      <c r="K1510" s="33"/>
      <c r="L1510" s="33"/>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row>
    <row r="1511" spans="1:73" x14ac:dyDescent="0.35">
      <c r="A1511" s="31" t="s">
        <v>327</v>
      </c>
      <c r="B1511" s="32" t="s">
        <v>403</v>
      </c>
      <c r="C1511" s="144" t="str">
        <f>IF(VLOOKUP(D1511,Table16[[#All],[Player]:[2024 Card Info]],7,FALSE)&lt;&gt;"",VLOOKUP(D1511,Table16[[#All],[Player]:[2024 Card Info]],7,FALSE),"")</f>
        <v>00</v>
      </c>
      <c r="D1511" s="19" t="s">
        <v>2740</v>
      </c>
      <c r="E1511" s="27">
        <v>36472</v>
      </c>
      <c r="F1511" s="28" t="s">
        <v>98</v>
      </c>
      <c r="G1511" s="28" t="s">
        <v>138</v>
      </c>
      <c r="H1511" s="26" t="s">
        <v>327</v>
      </c>
      <c r="I1511" s="26" t="s">
        <v>2741</v>
      </c>
      <c r="J1511" s="33"/>
      <c r="K1511" s="33"/>
      <c r="L1511" s="33"/>
    </row>
    <row r="1512" spans="1:73" x14ac:dyDescent="0.35">
      <c r="A1512" s="18" t="s">
        <v>169</v>
      </c>
      <c r="B1512" s="18"/>
      <c r="C1512" s="143"/>
      <c r="D1512" s="22" t="s">
        <v>2739</v>
      </c>
      <c r="E1512" s="23">
        <v>36333</v>
      </c>
      <c r="F1512" s="24" t="s">
        <v>83</v>
      </c>
      <c r="G1512" s="22" t="s">
        <v>83</v>
      </c>
      <c r="H1512" t="s">
        <v>345</v>
      </c>
      <c r="I1512" t="s">
        <v>149</v>
      </c>
      <c r="J1512" s="18" t="s">
        <v>327</v>
      </c>
      <c r="K1512" s="18" t="s">
        <v>86</v>
      </c>
      <c r="L1512" s="18" t="s">
        <v>335</v>
      </c>
      <c r="M1512" s="25"/>
      <c r="N1512" s="25"/>
      <c r="O1512" s="25"/>
      <c r="P1512" s="25"/>
      <c r="Q1512" s="25"/>
      <c r="R1512" s="25"/>
      <c r="S1512" s="25"/>
      <c r="T1512" s="25"/>
      <c r="U1512" s="25"/>
      <c r="V1512" s="25"/>
      <c r="W1512" s="25"/>
      <c r="X1512" s="25"/>
      <c r="Y1512" s="25"/>
      <c r="Z1512" s="25"/>
      <c r="AA1512" s="25"/>
      <c r="AB1512" s="25"/>
      <c r="AC1512" s="25"/>
      <c r="AD1512" s="25"/>
      <c r="AE1512" s="25"/>
      <c r="AF1512" s="25"/>
      <c r="AG1512" s="25"/>
      <c r="AH1512" s="25"/>
      <c r="AI1512" s="25"/>
      <c r="AJ1512" s="25"/>
      <c r="AK1512" s="25"/>
      <c r="AL1512" s="25"/>
      <c r="AM1512" s="25"/>
      <c r="AN1512" s="25"/>
      <c r="AO1512" s="25"/>
      <c r="AP1512" s="25"/>
      <c r="AQ1512" s="25"/>
      <c r="AR1512" s="25"/>
      <c r="AS1512" s="25"/>
      <c r="AT1512" s="25"/>
      <c r="AU1512" s="25"/>
      <c r="AV1512" s="25"/>
    </row>
    <row r="1513" spans="1:73" x14ac:dyDescent="0.35">
      <c r="A1513" s="18"/>
      <c r="B1513" s="18"/>
      <c r="C1513" s="143"/>
      <c r="D1513" s="19"/>
      <c r="E1513" s="20"/>
      <c r="F1513" s="19"/>
      <c r="G1513" s="19"/>
      <c r="H1513" t="s">
        <v>169</v>
      </c>
      <c r="I1513" t="s">
        <v>4284</v>
      </c>
      <c r="J1513" s="18"/>
      <c r="K1513" s="18"/>
      <c r="L1513" s="18"/>
      <c r="M1513" s="19"/>
      <c r="N1513" s="19"/>
      <c r="O1513" s="19"/>
      <c r="P1513" s="19"/>
      <c r="Q1513" s="19"/>
      <c r="R1513" s="19"/>
      <c r="S1513" s="19"/>
      <c r="T1513" s="19"/>
      <c r="U1513" s="19"/>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row>
    <row r="1514" spans="1:73" x14ac:dyDescent="0.35">
      <c r="A1514" t="s">
        <v>802</v>
      </c>
      <c r="B1514" t="s">
        <v>308</v>
      </c>
      <c r="C1514" s="143"/>
      <c r="D1514" t="s">
        <v>3255</v>
      </c>
      <c r="E1514" s="40">
        <v>36201</v>
      </c>
      <c r="F1514" t="s">
        <v>279</v>
      </c>
      <c r="G1514" s="22" t="s">
        <v>5377</v>
      </c>
      <c r="H1514" t="str">
        <f>IF(ISBLANK(VLOOKUP(TRIM(D1514),ALL_SOMIFA!$A$1:$V$2737,8,FALSE)),"",IF(ISERROR(VLOOKUP(TRIM(D1514),ALL_SOMIFA!$A$1:$V$2737,8,FALSE))," ",VLOOKUP(TRIM(D1514),ALL_SOMIFA!$A$1:$V$2737,8,FALSE)))</f>
        <v>P</v>
      </c>
      <c r="I1514" t="str">
        <f>IF(ISBLANK(VLOOKUP(TRIM(D1514),ALL_SOMIFA!$A$1:$V$2737,9,FALSE)),"",IF(ISERROR(VLOOKUP(TRIM(D1514),ALL_SOMIFA!$A$1:$V$2737,9,FALSE))," ",VLOOKUP(TRIM(D1514),ALL_SOMIFA!$A$1:$V$2737,9,FALSE)))</f>
        <v>GB</v>
      </c>
      <c r="J1514" t="str">
        <f>IF(ISBLANK(VLOOKUP(TRIM(D1514),ALL_SOMIFA!$A$1:$V$2737,10,FALSE)),"",IF(ISERROR(VLOOKUP(TRIM(D1514),ALL_SOMIFA!$A$1:$V$2737,10,FALSE))," ",VLOOKUP(TRIM(D1514),ALL_SOMIFA!$A$1:$V$2737,10,FALSE)))</f>
        <v/>
      </c>
      <c r="K1514" t="str">
        <f>IF(ISBLANK(VLOOKUP(TRIM(D1514),ALL_SOMIFA!$A$1:$V$2737,11,FALSE)),"",IF(ISERROR(VLOOKUP(TRIM(D1514),ALL_SOMIFA!$A$1:$V$2737,11,FALSE))," ",VLOOKUP(TRIM(D1514),ALL_SOMIFA!$A$1:$V$2737,11,FALSE)))</f>
        <v/>
      </c>
      <c r="L1514" t="str">
        <f>IF(ISBLANK(VLOOKUP(TRIM(D1514),ALL_SOMIFA!$A$1:$V$2737,12,FALSE)),"",IF(ISERROR(VLOOKUP(TRIM(D1514),ALL_SOMIFA!$A$1:$V$2737,12,FALSE))," ",VLOOKUP(TRIM(D1514),ALL_SOMIFA!$A$1:$V$2737,12,FALSE)))</f>
        <v/>
      </c>
      <c r="M1514" t="str">
        <f>IF(ISBLANK(VLOOKUP(TRIM(D1514),ALL_SOMIFA!$A$1:$V$2737,13,FALSE)),"",IF(ISERROR(VLOOKUP(TRIM(D1514),ALL_SOMIFA!$A$1:$V$2737,13,FALSE))," ",VLOOKUP(TRIM(D1514),ALL_SOMIFA!$A$1:$V$2737,13,FALSE)))</f>
        <v/>
      </c>
      <c r="N1514" t="str">
        <f>IF(ISBLANK(VLOOKUP(TRIM(D1514),ALL_SOMIFA!$A$1:$V$2737,14,FALSE)),"",IF(ISERROR(VLOOKUP(TRIM(D1514),ALL_SOMIFA!$A$1:$V$2737,14,FALSE))," ",VLOOKUP(TRIM(D1514),ALL_SOMIFA!$A$1:$V$2737,14,FALSE)))</f>
        <v/>
      </c>
      <c r="O1514" t="str">
        <f>IF(ISBLANK(VLOOKUP(TRIM(D1514),ALL_SOMIFA!$A$1:$V$2737,15,FALSE)),"",IF(ISERROR(VLOOKUP(TRIM(D1514),ALL_SOMIFA!$A$1:$V$2737,15,FALSE))," ",VLOOKUP(TRIM(D1514),ALL_SOMIFA!$A$1:$V$2737,15,FALSE)))</f>
        <v/>
      </c>
      <c r="P1514" t="str">
        <f>IF(ISBLANK(VLOOKUP(TRIM(D1514),ALL_SOMIFA!$A$1:$V$2737,16,FALSE)),"",IF(ISERROR(VLOOKUP(TRIM(D1514),ALL_SOMIFA!$A$1:$V$2737,16,FALSE))," ",VLOOKUP(TRIM(D1514),ALL_SOMIFA!$A$1:$V$2737,16,FALSE)))</f>
        <v/>
      </c>
      <c r="Q1514" t="str">
        <f>IF(ISBLANK(VLOOKUP(TRIM(D1514),ALL_SOMIFA!$A$1:$V$2737,17,FALSE)),"",IF(ISERROR(VLOOKUP(TRIM(D1514),ALL_SOMIFA!$A$1:$V$2737,17,FALSE))," ",VLOOKUP(TRIM(D1514),ALL_SOMIFA!$A$1:$V$2737,17,FALSE)))</f>
        <v/>
      </c>
      <c r="R1514" t="str">
        <f>IF(ISBLANK(VLOOKUP(TRIM(D1514),ALL_SOMIFA!$A$1:$V$2737,18,FALSE)),"",IF(ISERROR(VLOOKUP(TRIM(D1514),ALL_SOMIFA!$A$1:$V$2737,18,FALSE))," ",VLOOKUP(TRIM(D1514),ALL_SOMIFA!$A$1:$V$2737,18,FALSE)))</f>
        <v/>
      </c>
      <c r="S1514" t="str">
        <f>IF(ISBLANK(VLOOKUP(TRIM(D1514),ALL_SOMIFA!$A$1:$V$2737,19,FALSE)),"",IF(ISERROR(VLOOKUP(TRIM(D1514),ALL_SOMIFA!$A$1:$V$2737,19,FALSE))," ",VLOOKUP(TRIM(D1514),ALL_SOMIFA!$A$1:$V$2737,19,FALSE)))</f>
        <v/>
      </c>
      <c r="T1514" t="str">
        <f>IF(ISBLANK(VLOOKUP(TRIM(D1514),ALL_SOMIFA!$A$1:$V$2737,20,FALSE)),"",IF(ISERROR(VLOOKUP(TRIM(D1514),ALL_SOMIFA!$A$1:$V$2737,20,FALSE))," ",VLOOKUP(TRIM(D1514),ALL_SOMIFA!$A$1:$V$2737,20,FALSE)))</f>
        <v/>
      </c>
      <c r="U1514" t="str">
        <f>IF(ISBLANK(VLOOKUP(TRIM(D1514),ALL_SOMIFA!$A$1:$V$2737,21,FALSE)),"",IF(ISERROR(VLOOKUP(TRIM(D1514),ALL_SOMIFA!$A$1:$V$2737,21,FALSE))," ",VLOOKUP(TRIM(D1514),ALL_SOMIFA!$A$1:$V$2737,21,FALSE)))</f>
        <v/>
      </c>
      <c r="V1514" t="str">
        <f>IF(ISBLANK(VLOOKUP(TRIM(D1514),ALL_SOMIFA!$A$1:$V$2737,22,FALSE)),"",IF(ISERROR(VLOOKUP(TRIM(D1514),ALL_SOMIFA!$A$1:$V$2737,22,FALSE))," ",VLOOKUP(TRIM(D1514),ALL_SOMIFA!$A$1:$V$2737,22,FALSE)))</f>
        <v/>
      </c>
    </row>
    <row r="1515" spans="1:73" s="25" customFormat="1" x14ac:dyDescent="0.35">
      <c r="A1515" s="18" t="s">
        <v>410</v>
      </c>
      <c r="B1515" s="18" t="s">
        <v>193</v>
      </c>
      <c r="C1515" s="143" t="str">
        <f>IF(VLOOKUP(D1515,Table16[[#All],[Player]:[2024 Card Info]],7,FALSE)&lt;&gt;"",VLOOKUP(D1515,Table16[[#All],[Player]:[2024 Card Info]],7,FALSE),"")</f>
        <v/>
      </c>
      <c r="D1515" s="19" t="s">
        <v>2678</v>
      </c>
      <c r="E1515" s="20">
        <v>35768</v>
      </c>
      <c r="F1515" s="19" t="s">
        <v>101</v>
      </c>
      <c r="G1515" s="19" t="s">
        <v>115</v>
      </c>
      <c r="H1515" s="26" t="s">
        <v>362</v>
      </c>
      <c r="I1515" s="26"/>
      <c r="J1515" s="18" t="s">
        <v>1190</v>
      </c>
      <c r="K1515" s="18" t="s">
        <v>274</v>
      </c>
      <c r="L1515" s="18"/>
      <c r="M1515" s="19"/>
      <c r="N1515" s="19" t="s">
        <v>2679</v>
      </c>
      <c r="O1515" s="19" t="s">
        <v>441</v>
      </c>
      <c r="P1515" s="19" t="s">
        <v>79</v>
      </c>
      <c r="Q1515" s="19" t="s">
        <v>413</v>
      </c>
      <c r="R1515" s="19" t="s">
        <v>274</v>
      </c>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row>
    <row r="1516" spans="1:73" s="25" customFormat="1" x14ac:dyDescent="0.35">
      <c r="A1516" s="18" t="s">
        <v>366</v>
      </c>
      <c r="B1516" s="18" t="s">
        <v>109</v>
      </c>
      <c r="C1516" s="143" t="str">
        <f>IF(VLOOKUP(D1516,Table16[[#All],[Player]:[2024 Card Info]],7,FALSE)&lt;&gt;"",VLOOKUP(D1516,Table16[[#All],[Player]:[2024 Card Info]],7,FALSE),"")</f>
        <v/>
      </c>
      <c r="D1516" s="19" t="s">
        <v>2747</v>
      </c>
      <c r="E1516" s="20">
        <v>35019</v>
      </c>
      <c r="F1516" s="19" t="s">
        <v>189</v>
      </c>
      <c r="G1516" s="19" t="s">
        <v>188</v>
      </c>
      <c r="H1516" s="26" t="s">
        <v>365</v>
      </c>
      <c r="I1516" s="26"/>
      <c r="J1516" s="18" t="s">
        <v>365</v>
      </c>
      <c r="K1516" s="18" t="s">
        <v>109</v>
      </c>
      <c r="L1516" s="18"/>
      <c r="M1516" s="19"/>
      <c r="N1516" s="19" t="s">
        <v>366</v>
      </c>
      <c r="O1516" s="19" t="s">
        <v>109</v>
      </c>
      <c r="P1516" s="19" t="s">
        <v>79</v>
      </c>
      <c r="Q1516" s="19" t="s">
        <v>365</v>
      </c>
      <c r="R1516" s="19" t="s">
        <v>109</v>
      </c>
      <c r="S1516" s="19"/>
      <c r="T1516" s="19" t="s">
        <v>365</v>
      </c>
      <c r="U1516" s="19" t="s">
        <v>109</v>
      </c>
      <c r="V1516" s="19">
        <v>0</v>
      </c>
      <c r="W1516" s="19">
        <v>0</v>
      </c>
      <c r="X1516" s="19">
        <v>0</v>
      </c>
      <c r="Y1516" s="19">
        <v>0</v>
      </c>
      <c r="Z1516" s="19"/>
      <c r="AA1516" s="19"/>
      <c r="AB1516" s="19"/>
      <c r="AC1516" s="19">
        <v>0</v>
      </c>
      <c r="AD1516" s="19">
        <v>0</v>
      </c>
      <c r="AE1516" s="19">
        <v>0</v>
      </c>
      <c r="AF1516" s="19">
        <v>0</v>
      </c>
      <c r="AG1516" s="19">
        <v>0</v>
      </c>
      <c r="AH1516" s="19">
        <v>0</v>
      </c>
      <c r="AI1516" s="19">
        <v>0</v>
      </c>
      <c r="AJ1516" s="19">
        <v>0</v>
      </c>
      <c r="AK1516" s="19">
        <v>0</v>
      </c>
      <c r="AL1516" s="19">
        <v>0</v>
      </c>
      <c r="AM1516" s="19">
        <v>0</v>
      </c>
      <c r="AN1516" s="19">
        <v>0</v>
      </c>
      <c r="AO1516" s="19">
        <v>0</v>
      </c>
      <c r="AP1516" s="19">
        <v>0</v>
      </c>
      <c r="AQ1516" s="19">
        <v>0</v>
      </c>
      <c r="AR1516" s="19">
        <v>0</v>
      </c>
      <c r="AS1516" s="19">
        <v>0</v>
      </c>
      <c r="AT1516" s="19">
        <v>0</v>
      </c>
      <c r="AU1516" s="19"/>
      <c r="AV1516" s="19"/>
    </row>
    <row r="1517" spans="1:73" s="25" customFormat="1" x14ac:dyDescent="0.35">
      <c r="A1517" s="18" t="str">
        <f>IF(ISERROR(VLOOKUP(TRIM($D1517),#REF!,2,FALSE())),"",VLOOKUP(TRIM($D1517),#REF!,2,FALSE()))</f>
        <v/>
      </c>
      <c r="B1517" s="18" t="str">
        <f>IF(ISERROR(VLOOKUP(TRIM($D1517),#REF!,3,FALSE())),"",VLOOKUP(TRIM($D1517),#REF!,3,FALSE()))</f>
        <v/>
      </c>
      <c r="C1517" s="143"/>
      <c r="D1517" s="19"/>
      <c r="E1517" s="39"/>
      <c r="F1517" s="19"/>
      <c r="G1517" s="19"/>
      <c r="H1517" s="26" t="s">
        <v>4284</v>
      </c>
      <c r="I1517" s="26" t="s">
        <v>4284</v>
      </c>
      <c r="J1517" s="18"/>
      <c r="K1517" s="18"/>
      <c r="L1517" s="18"/>
      <c r="M1517" s="19"/>
      <c r="N1517" s="19"/>
      <c r="O1517" s="19"/>
      <c r="P1517" s="19"/>
      <c r="Q1517" s="19"/>
      <c r="R1517" s="19"/>
      <c r="S1517" s="19"/>
      <c r="T1517" s="19"/>
      <c r="U1517" s="19"/>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row>
    <row r="1518" spans="1:73" s="25" customFormat="1" ht="13.15" x14ac:dyDescent="0.4">
      <c r="A1518"/>
      <c r="B1518"/>
      <c r="C1518" s="140"/>
      <c r="D1518"/>
      <c r="E1518" s="10" t="s">
        <v>70</v>
      </c>
      <c r="F1518" s="11" t="s">
        <v>71</v>
      </c>
      <c r="G1518" s="11" t="s">
        <v>72</v>
      </c>
      <c r="H1518" s="94"/>
      <c r="I1518" s="94" t="s">
        <v>73</v>
      </c>
      <c r="J1518" s="11"/>
      <c r="K1518" s="11"/>
      <c r="L1518" s="8"/>
      <c r="M1518" s="16" t="str">
        <f>IF(ISERROR(VLOOKUP(TRIM(B1518),#REF!,13,FALSE())),"",VLOOKUP(TRIM(B1518),#REF!,13,FALSE()))</f>
        <v/>
      </c>
      <c r="N1518" s="16" t="str">
        <f>IF(ISERROR(VLOOKUP(TRIM(B1518),#REF!,14,FALSE())),"",VLOOKUP(TRIM(B1518),#REF!,14,FALSE()))</f>
        <v/>
      </c>
      <c r="O1518" s="16" t="str">
        <f>IF(ISERROR(VLOOKUP(TRIM(B1518),#REF!,15,FALSE())),"",VLOOKUP(TRIM(B1518),#REF!,15,FALSE()))</f>
        <v/>
      </c>
      <c r="P1518" s="16" t="str">
        <f>IF(ISERROR(VLOOKUP(TRIM(B1518),#REF!,16,FALSE())),"",VLOOKUP(TRIM(B1518),#REF!,16,FALSE()))</f>
        <v/>
      </c>
      <c r="Q1518"/>
      <c r="R1518" s="8"/>
      <c r="S1518"/>
      <c r="T1518" t="str">
        <f>IF(ISERROR(VLOOKUP(TRIM(B1518),#REF!,20,FALSE())),"",VLOOKUP(TRIM(B1518),#REF!,20,FALSE()))</f>
        <v/>
      </c>
      <c r="U1518" t="str">
        <f>IF(ISERROR(VLOOKUP(TRIM(B1518),#REF!,21,FALSE())),"",VLOOKUP(TRIM(B1518),#REF!,21,FALSE()))</f>
        <v/>
      </c>
      <c r="V1518" t="str">
        <f>IF(ISERROR(VLOOKUP(TRIM(B1518),#REF!,22,FALSE())),"",VLOOKUP(TRIM(B1518),#REF!,22,FALSE()))</f>
        <v/>
      </c>
      <c r="W1518" t="str">
        <f>IF(ISERROR(VLOOKUP(TRIM(B1518),#REF!,20,FALSE())),"",VLOOKUP(TRIM(B1518),#REF!,20,FALSE()))</f>
        <v/>
      </c>
      <c r="X1518" t="str">
        <f>IF(ISERROR(VLOOKUP(TRIM(B1518),#REF!,21,FALSE())),"",VLOOKUP(TRIM(B1518),#REF!,21,FALSE()))</f>
        <v/>
      </c>
      <c r="Y1518" t="str">
        <f>IF(ISERROR(VLOOKUP(TRIM(B1518),#REF!,22,FALSE())),"",VLOOKUP(TRIM(B1518),#REF!,22,FALSE()))</f>
        <v/>
      </c>
      <c r="Z1518" t="str">
        <f>IF(ISERROR(VLOOKUP(TRIM(B1518),#REF!,23,FALSE())),"",VLOOKUP(TRIM(B1518),#REF!,23,FALSE()))</f>
        <v/>
      </c>
      <c r="AA1518" t="str">
        <f>IF(ISERROR(VLOOKUP(TRIM(B1518),#REF!,24,FALSE())),"",VLOOKUP(TRIM(B1518),#REF!,24,FALSE()))</f>
        <v/>
      </c>
      <c r="AB1518" t="str">
        <f>IF(ISERROR(VLOOKUP(TRIM(B1518),#REF!,25,FALSE())),"",VLOOKUP(TRIM(B1518),#REF!,25,FALSE()))</f>
        <v/>
      </c>
      <c r="AC1518"/>
      <c r="AD1518"/>
      <c r="AE1518"/>
      <c r="AF1518"/>
      <c r="AG1518"/>
      <c r="AH1518"/>
      <c r="AI1518"/>
      <c r="AJ1518"/>
      <c r="AK1518"/>
      <c r="AL1518"/>
      <c r="AM1518" s="8"/>
      <c r="AN1518" s="8"/>
      <c r="AO1518"/>
      <c r="AP1518" s="8"/>
      <c r="AQ1518" s="8"/>
      <c r="AR1518" s="8"/>
      <c r="AS1518" s="8"/>
      <c r="AT1518" s="8"/>
      <c r="AU1518"/>
      <c r="AV1518" s="8"/>
    </row>
    <row r="1519" spans="1:73" s="25" customFormat="1" ht="17.649999999999999" x14ac:dyDescent="0.5">
      <c r="A1519" s="41" t="s">
        <v>2748</v>
      </c>
      <c r="B1519"/>
      <c r="C1519" s="141"/>
      <c r="D1519"/>
      <c r="E1519" s="13">
        <f>COUNTA(D1522:D1585)</f>
        <v>56</v>
      </c>
      <c r="F1519" s="14">
        <f>COUNTIF(A1521:A1586,"*HB*")</f>
        <v>3</v>
      </c>
      <c r="G1519" s="14">
        <f>COUNTIF(A1521:A1586,"*KOR*")+COUNTIF(A1521:A1586,"*LK*")</f>
        <v>2</v>
      </c>
      <c r="H1519" s="95"/>
      <c r="I1519" s="95">
        <f>COUNTIF(A1521:A1586,"*PR*")+COUNTIF(A1521:A1586,"*LP*")</f>
        <v>2</v>
      </c>
      <c r="J1519" s="14"/>
      <c r="K1519" s="14"/>
      <c r="L1519" s="8"/>
      <c r="M1519" s="16" t="str">
        <f>IF(ISERROR(VLOOKUP(TRIM(B1519),#REF!,13,FALSE())),"",VLOOKUP(TRIM(B1519),#REF!,13,FALSE()))</f>
        <v/>
      </c>
      <c r="N1519" s="16" t="str">
        <f>IF(ISERROR(VLOOKUP(TRIM(B1519),#REF!,14,FALSE())),"",VLOOKUP(TRIM(B1519),#REF!,14,FALSE()))</f>
        <v/>
      </c>
      <c r="O1519" s="16" t="str">
        <f>IF(ISERROR(VLOOKUP(TRIM(B1519),#REF!,15,FALSE())),"",VLOOKUP(TRIM(B1519),#REF!,15,FALSE()))</f>
        <v/>
      </c>
      <c r="P1519" s="16" t="str">
        <f>IF(ISERROR(VLOOKUP(TRIM(B1519),#REF!,16,FALSE())),"",VLOOKUP(TRIM(B1519),#REF!,16,FALSE()))</f>
        <v/>
      </c>
      <c r="Q1519" s="15"/>
      <c r="R1519" s="8"/>
      <c r="S1519"/>
      <c r="T1519" t="str">
        <f>IF(ISERROR(VLOOKUP(TRIM(B1519),#REF!,20,FALSE())),"",VLOOKUP(TRIM(B1519),#REF!,20,FALSE()))</f>
        <v/>
      </c>
      <c r="U1519" t="str">
        <f>IF(ISERROR(VLOOKUP(TRIM(B1519),#REF!,21,FALSE())),"",VLOOKUP(TRIM(B1519),#REF!,21,FALSE()))</f>
        <v/>
      </c>
      <c r="V1519" t="str">
        <f>IF(ISERROR(VLOOKUP(TRIM(B1519),#REF!,22,FALSE())),"",VLOOKUP(TRIM(B1519),#REF!,22,FALSE()))</f>
        <v/>
      </c>
      <c r="W1519" t="str">
        <f>IF(ISERROR(VLOOKUP(TRIM(B1519),#REF!,20,FALSE())),"",VLOOKUP(TRIM(B1519),#REF!,20,FALSE()))</f>
        <v/>
      </c>
      <c r="X1519" t="str">
        <f>IF(ISERROR(VLOOKUP(TRIM(B1519),#REF!,21,FALSE())),"",VLOOKUP(TRIM(B1519),#REF!,21,FALSE()))</f>
        <v/>
      </c>
      <c r="Y1519" t="str">
        <f>IF(ISERROR(VLOOKUP(TRIM(B1519),#REF!,22,FALSE())),"",VLOOKUP(TRIM(B1519),#REF!,22,FALSE()))</f>
        <v/>
      </c>
      <c r="Z1519" t="str">
        <f>IF(ISERROR(VLOOKUP(TRIM(B1519),#REF!,23,FALSE())),"",VLOOKUP(TRIM(B1519),#REF!,23,FALSE()))</f>
        <v/>
      </c>
      <c r="AA1519" t="str">
        <f>IF(ISERROR(VLOOKUP(TRIM(B1519),#REF!,24,FALSE())),"",VLOOKUP(TRIM(B1519),#REF!,24,FALSE()))</f>
        <v/>
      </c>
      <c r="AB1519" t="str">
        <f>IF(ISERROR(VLOOKUP(TRIM(B1519),#REF!,25,FALSE())),"",VLOOKUP(TRIM(B1519),#REF!,25,FALSE()))</f>
        <v/>
      </c>
      <c r="AC1519"/>
      <c r="AD1519"/>
      <c r="AE1519"/>
      <c r="AF1519"/>
      <c r="AG1519"/>
      <c r="AH1519"/>
      <c r="AI1519"/>
      <c r="AJ1519"/>
      <c r="AK1519"/>
      <c r="AL1519" s="15"/>
      <c r="AM1519" s="8"/>
      <c r="AN1519" s="8"/>
      <c r="AO1519"/>
      <c r="AP1519" s="8"/>
      <c r="AQ1519" s="8"/>
      <c r="AR1519" s="8"/>
      <c r="AS1519" s="8"/>
      <c r="AT1519" s="8"/>
      <c r="AU1519" s="15"/>
      <c r="AV1519" s="8"/>
    </row>
    <row r="1520" spans="1:73" x14ac:dyDescent="0.35">
      <c r="A1520" s="16" t="s">
        <v>5295</v>
      </c>
      <c r="B1520" s="16"/>
      <c r="C1520" s="143"/>
      <c r="F1520" s="8"/>
      <c r="G1520" s="8"/>
      <c r="H1520" s="36"/>
      <c r="I1520" s="36"/>
      <c r="J1520" s="16"/>
      <c r="K1520" s="16"/>
      <c r="L1520" s="16"/>
      <c r="M1520" s="26"/>
      <c r="N1520" s="8"/>
      <c r="O1520" s="8"/>
      <c r="P1520" s="16"/>
      <c r="Q1520" s="16"/>
      <c r="R1520" s="16"/>
      <c r="S1520" s="16"/>
      <c r="T1520" s="16"/>
      <c r="U1520" s="16"/>
      <c r="V1520" s="16"/>
      <c r="W1520" s="16"/>
      <c r="X1520" s="8"/>
      <c r="Y1520" s="8"/>
      <c r="Z1520" t="str">
        <f>IF(ISERROR(VLOOKUP(TRIM(D1520),#REF!,20,FALSE())),"",VLOOKUP(TRIM(D1520),#REF!,20,FALSE()))</f>
        <v/>
      </c>
      <c r="AA1520" t="str">
        <f>IF(ISERROR(VLOOKUP(TRIM(D1520),#REF!,21,FALSE())),"",VLOOKUP(TRIM(D1520),#REF!,21,FALSE()))</f>
        <v/>
      </c>
      <c r="AB1520" t="str">
        <f>IF(ISERROR(VLOOKUP(TRIM(D1520),#REF!,22,FALSE())),"",VLOOKUP(TRIM(D1520),#REF!,22,FALSE()))</f>
        <v/>
      </c>
      <c r="AC1520" t="str">
        <f>IF(ISERROR(VLOOKUP(TRIM(D1520),#REF!,20,FALSE())),"",VLOOKUP(TRIM(D1520),#REF!,20,FALSE()))</f>
        <v/>
      </c>
      <c r="AD1520" t="str">
        <f>IF(ISERROR(VLOOKUP(TRIM(D1520),#REF!,21,FALSE())),"",VLOOKUP(TRIM(D1520),#REF!,21,FALSE()))</f>
        <v/>
      </c>
      <c r="AE1520" t="str">
        <f>IF(ISERROR(VLOOKUP(TRIM(D1520),#REF!,22,FALSE())),"",VLOOKUP(TRIM(D1520),#REF!,22,FALSE()))</f>
        <v/>
      </c>
      <c r="AF1520" t="str">
        <f>IF(ISERROR(VLOOKUP(TRIM(D1520),#REF!,23,FALSE())),"",VLOOKUP(TRIM(D1520),#REF!,23,FALSE()))</f>
        <v/>
      </c>
      <c r="AG1520" t="str">
        <f>IF(ISERROR(VLOOKUP(TRIM(D1520),#REF!,24,FALSE())),"",VLOOKUP(TRIM(D1520),#REF!,24,FALSE()))</f>
        <v/>
      </c>
      <c r="AH1520" t="str">
        <f>IF(ISERROR(VLOOKUP(TRIM(D1520),#REF!,25,FALSE())),"",VLOOKUP(TRIM(D1520),#REF!,25,FALSE()))</f>
        <v/>
      </c>
      <c r="AS1520" s="8"/>
      <c r="AT1520" s="8"/>
      <c r="AV1520" s="8"/>
    </row>
    <row r="1521" spans="1:48" s="25" customFormat="1" ht="13.15" x14ac:dyDescent="0.4">
      <c r="A1521" s="148" t="s">
        <v>5452</v>
      </c>
      <c r="B1521" s="19"/>
      <c r="C1521" s="143"/>
      <c r="D1521" s="19"/>
      <c r="E1521" s="39"/>
      <c r="F1521" s="19"/>
      <c r="G1521" s="19"/>
      <c r="H1521" s="26"/>
      <c r="I1521" s="26"/>
      <c r="J1521" s="42"/>
      <c r="K1521" s="19"/>
      <c r="L1521" s="19"/>
      <c r="M1521" s="19"/>
      <c r="N1521" s="19"/>
      <c r="O1521" s="19"/>
      <c r="P1521" s="19"/>
      <c r="Q1521" s="19"/>
      <c r="R1521" s="19"/>
      <c r="S1521" s="19"/>
      <c r="T1521" s="19"/>
      <c r="U1521" s="19"/>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row>
    <row r="1522" spans="1:48" x14ac:dyDescent="0.35">
      <c r="A1522" s="18" t="s">
        <v>77</v>
      </c>
      <c r="B1522" s="18" t="s">
        <v>86</v>
      </c>
      <c r="C1522" s="143" t="str">
        <f>IF(VLOOKUP(D1522,Table16[[#All],[Player]:[2024 Card Info]],7,FALSE)&lt;&gt;"",VLOOKUP(D1522,Table16[[#All],[Player]:[2024 Card Info]],7,FALSE),"")</f>
        <v>545 Attempts</v>
      </c>
      <c r="D1522" s="19" t="s">
        <v>2753</v>
      </c>
      <c r="E1522" s="20">
        <v>35586</v>
      </c>
      <c r="F1522" s="19" t="s">
        <v>2754</v>
      </c>
      <c r="G1522" s="19" t="s">
        <v>2754</v>
      </c>
      <c r="H1522" s="26" t="s">
        <v>77</v>
      </c>
      <c r="I1522" s="26"/>
      <c r="J1522" s="18" t="s">
        <v>77</v>
      </c>
      <c r="K1522" s="18" t="s">
        <v>190</v>
      </c>
      <c r="L1522" s="18"/>
      <c r="M1522" s="19"/>
      <c r="N1522" s="19" t="s">
        <v>77</v>
      </c>
      <c r="O1522" s="19" t="s">
        <v>165</v>
      </c>
      <c r="P1522" s="19" t="s">
        <v>79</v>
      </c>
      <c r="Q1522" s="19" t="s">
        <v>77</v>
      </c>
      <c r="R1522" s="19" t="s">
        <v>165</v>
      </c>
      <c r="S1522" s="19"/>
      <c r="T1522" s="19" t="s">
        <v>77</v>
      </c>
      <c r="U1522" s="19" t="s">
        <v>165</v>
      </c>
      <c r="V1522" s="19">
        <v>0</v>
      </c>
      <c r="W1522" s="19">
        <v>0</v>
      </c>
      <c r="X1522" s="19">
        <v>0</v>
      </c>
      <c r="Y1522" s="19">
        <v>0</v>
      </c>
      <c r="Z1522" s="19"/>
      <c r="AA1522" s="19"/>
      <c r="AB1522" s="19"/>
      <c r="AC1522" s="19">
        <v>0</v>
      </c>
      <c r="AD1522" s="19">
        <v>0</v>
      </c>
      <c r="AE1522" s="19">
        <v>0</v>
      </c>
      <c r="AF1522" s="19">
        <v>0</v>
      </c>
      <c r="AG1522" s="19">
        <v>0</v>
      </c>
      <c r="AH1522" s="19">
        <v>0</v>
      </c>
      <c r="AI1522" s="19">
        <v>0</v>
      </c>
      <c r="AJ1522" s="19">
        <v>0</v>
      </c>
      <c r="AK1522" s="19">
        <v>0</v>
      </c>
      <c r="AL1522" s="19">
        <v>0</v>
      </c>
      <c r="AM1522" s="19">
        <v>0</v>
      </c>
      <c r="AN1522" s="19">
        <v>0</v>
      </c>
      <c r="AO1522" s="19">
        <v>0</v>
      </c>
      <c r="AP1522" s="19">
        <v>0</v>
      </c>
      <c r="AQ1522" s="19">
        <v>0</v>
      </c>
      <c r="AR1522" s="19">
        <v>0</v>
      </c>
      <c r="AS1522" s="19">
        <v>0</v>
      </c>
      <c r="AT1522" s="19">
        <v>0</v>
      </c>
      <c r="AU1522" s="19"/>
      <c r="AV1522" s="19"/>
    </row>
    <row r="1523" spans="1:48" x14ac:dyDescent="0.35">
      <c r="A1523" s="18" t="s">
        <v>77</v>
      </c>
      <c r="B1523" s="18" t="s">
        <v>3518</v>
      </c>
      <c r="C1523" s="143" t="str">
        <f>IF(VLOOKUP(D1523,Table16[[#All],[Player]:[2024 Card Info]],7,FALSE)&lt;&gt;"",VLOOKUP(D1523,Table16[[#All],[Player]:[2024 Card Info]],7,FALSE),"")</f>
        <v>306 Attempts</v>
      </c>
      <c r="D1523" s="19" t="s">
        <v>2751</v>
      </c>
      <c r="E1523" s="20">
        <v>35201</v>
      </c>
      <c r="F1523" s="19" t="s">
        <v>282</v>
      </c>
      <c r="G1523" s="19" t="s">
        <v>1496</v>
      </c>
      <c r="H1523" s="26" t="s">
        <v>77</v>
      </c>
      <c r="I1523" s="26"/>
      <c r="J1523" s="18" t="s">
        <v>77</v>
      </c>
      <c r="K1523" s="18" t="s">
        <v>151</v>
      </c>
      <c r="L1523" s="18"/>
      <c r="M1523" s="19" t="s">
        <v>2752</v>
      </c>
      <c r="N1523" s="19" t="s">
        <v>77</v>
      </c>
      <c r="O1523" s="19" t="s">
        <v>860</v>
      </c>
      <c r="P1523" s="19" t="s">
        <v>79</v>
      </c>
      <c r="Q1523" s="19" t="s">
        <v>77</v>
      </c>
      <c r="R1523" s="19" t="s">
        <v>96</v>
      </c>
      <c r="S1523" s="19"/>
      <c r="T1523" s="19"/>
      <c r="U1523" s="19"/>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row>
    <row r="1524" spans="1:48" x14ac:dyDescent="0.35">
      <c r="A1524" t="s">
        <v>77</v>
      </c>
      <c r="B1524" t="s">
        <v>3530</v>
      </c>
      <c r="C1524" s="143" t="str">
        <f>IF(VLOOKUP(D1524,Table16[[#All],[Player]:[2024 Card Info]],7,FALSE)&lt;&gt;"",VLOOKUP(D1524,Table16[[#All],[Player]:[2024 Card Info]],7,FALSE),"")</f>
        <v>45 Attempts</v>
      </c>
      <c r="D1524" t="s">
        <v>3920</v>
      </c>
      <c r="E1524" s="40">
        <v>36643</v>
      </c>
      <c r="F1524" t="s">
        <v>313</v>
      </c>
      <c r="G1524" t="s">
        <v>5377</v>
      </c>
      <c r="H1524" t="str">
        <f>IF(ISBLANK(VLOOKUP(TRIM(D1524),ALL_SOMIFA!$A$1:$V$2737,8,FALSE)),"",IF(ISERROR(VLOOKUP(TRIM(D1524),ALL_SOMIFA!$A$1:$V$2737,8,FALSE))," ",VLOOKUP(TRIM(D1524),ALL_SOMIFA!$A$1:$V$2737,8,FALSE)))</f>
        <v/>
      </c>
      <c r="I1524" t="str">
        <f>IF(ISBLANK(VLOOKUP(TRIM(D1524),ALL_SOMIFA!$A$1:$V$2737,9,FALSE)),"",IF(ISERROR(VLOOKUP(TRIM(D1524),ALL_SOMIFA!$A$1:$V$2737,9,FALSE))," ",VLOOKUP(TRIM(D1524),ALL_SOMIFA!$A$1:$V$2737,9,FALSE)))</f>
        <v/>
      </c>
      <c r="J1524" t="str">
        <f>IF(ISBLANK(VLOOKUP(TRIM(D1524),ALL_SOMIFA!$A$1:$V$2737,10,FALSE)),"",IF(ISERROR(VLOOKUP(TRIM(D1524),ALL_SOMIFA!$A$1:$V$2737,10,FALSE))," ",VLOOKUP(TRIM(D1524),ALL_SOMIFA!$A$1:$V$2737,10,FALSE)))</f>
        <v/>
      </c>
      <c r="K1524" t="str">
        <f>IF(ISBLANK(VLOOKUP(TRIM(D1524),ALL_SOMIFA!$A$1:$V$2737,11,FALSE)),"",IF(ISERROR(VLOOKUP(TRIM(D1524),ALL_SOMIFA!$A$1:$V$2737,11,FALSE))," ",VLOOKUP(TRIM(D1524),ALL_SOMIFA!$A$1:$V$2737,11,FALSE)))</f>
        <v/>
      </c>
      <c r="L1524" t="str">
        <f>IF(ISBLANK(VLOOKUP(TRIM(D1524),ALL_SOMIFA!$A$1:$V$2737,12,FALSE)),"",IF(ISERROR(VLOOKUP(TRIM(D1524),ALL_SOMIFA!$A$1:$V$2737,12,FALSE))," ",VLOOKUP(TRIM(D1524),ALL_SOMIFA!$A$1:$V$2737,12,FALSE)))</f>
        <v/>
      </c>
      <c r="M1524" t="str">
        <f>IF(ISBLANK(VLOOKUP(TRIM(D1524),ALL_SOMIFA!$A$1:$V$2737,13,FALSE)),"",IF(ISERROR(VLOOKUP(TRIM(D1524),ALL_SOMIFA!$A$1:$V$2737,13,FALSE))," ",VLOOKUP(TRIM(D1524),ALL_SOMIFA!$A$1:$V$2737,13,FALSE)))</f>
        <v/>
      </c>
      <c r="N1524" t="str">
        <f>IF(ISBLANK(VLOOKUP(TRIM(D1524),ALL_SOMIFA!$A$1:$V$2737,14,FALSE)),"",IF(ISERROR(VLOOKUP(TRIM(D1524),ALL_SOMIFA!$A$1:$V$2737,14,FALSE))," ",VLOOKUP(TRIM(D1524),ALL_SOMIFA!$A$1:$V$2737,14,FALSE)))</f>
        <v/>
      </c>
      <c r="O1524" t="str">
        <f>IF(ISBLANK(VLOOKUP(TRIM(D1524),ALL_SOMIFA!$A$1:$V$2737,15,FALSE)),"",IF(ISERROR(VLOOKUP(TRIM(D1524),ALL_SOMIFA!$A$1:$V$2737,15,FALSE))," ",VLOOKUP(TRIM(D1524),ALL_SOMIFA!$A$1:$V$2737,15,FALSE)))</f>
        <v/>
      </c>
      <c r="P1524" t="str">
        <f>IF(ISBLANK(VLOOKUP(TRIM(D1524),ALL_SOMIFA!$A$1:$V$2737,16,FALSE)),"",IF(ISERROR(VLOOKUP(TRIM(D1524),ALL_SOMIFA!$A$1:$V$2737,16,FALSE))," ",VLOOKUP(TRIM(D1524),ALL_SOMIFA!$A$1:$V$2737,16,FALSE)))</f>
        <v/>
      </c>
      <c r="Q1524" t="str">
        <f>IF(ISBLANK(VLOOKUP(TRIM(D1524),ALL_SOMIFA!$A$1:$V$2737,17,FALSE)),"",IF(ISERROR(VLOOKUP(TRIM(D1524),ALL_SOMIFA!$A$1:$V$2737,17,FALSE))," ",VLOOKUP(TRIM(D1524),ALL_SOMIFA!$A$1:$V$2737,17,FALSE)))</f>
        <v/>
      </c>
      <c r="R1524" t="str">
        <f>IF(ISBLANK(VLOOKUP(TRIM(D1524),ALL_SOMIFA!$A$1:$V$2737,18,FALSE)),"",IF(ISERROR(VLOOKUP(TRIM(D1524),ALL_SOMIFA!$A$1:$V$2737,18,FALSE))," ",VLOOKUP(TRIM(D1524),ALL_SOMIFA!$A$1:$V$2737,18,FALSE)))</f>
        <v/>
      </c>
      <c r="S1524" t="str">
        <f>IF(ISBLANK(VLOOKUP(TRIM(D1524),ALL_SOMIFA!$A$1:$V$2737,19,FALSE)),"",IF(ISERROR(VLOOKUP(TRIM(D1524),ALL_SOMIFA!$A$1:$V$2737,19,FALSE))," ",VLOOKUP(TRIM(D1524),ALL_SOMIFA!$A$1:$V$2737,19,FALSE)))</f>
        <v/>
      </c>
      <c r="T1524" t="str">
        <f>IF(ISBLANK(VLOOKUP(TRIM(D1524),ALL_SOMIFA!$A$1:$V$2737,20,FALSE)),"",IF(ISERROR(VLOOKUP(TRIM(D1524),ALL_SOMIFA!$A$1:$V$2737,20,FALSE))," ",VLOOKUP(TRIM(D1524),ALL_SOMIFA!$A$1:$V$2737,20,FALSE)))</f>
        <v/>
      </c>
      <c r="U1524" t="str">
        <f>IF(ISBLANK(VLOOKUP(TRIM(D1524),ALL_SOMIFA!$A$1:$V$2737,21,FALSE)),"",IF(ISERROR(VLOOKUP(TRIM(D1524),ALL_SOMIFA!$A$1:$V$2737,21,FALSE))," ",VLOOKUP(TRIM(D1524),ALL_SOMIFA!$A$1:$V$2737,21,FALSE)))</f>
        <v/>
      </c>
      <c r="V1524" t="str">
        <f>IF(ISBLANK(VLOOKUP(TRIM(D1524),ALL_SOMIFA!$A$1:$V$2737,22,FALSE)),"",IF(ISERROR(VLOOKUP(TRIM(D1524),ALL_SOMIFA!$A$1:$V$2737,22,FALSE))," ",VLOOKUP(TRIM(D1524),ALL_SOMIFA!$A$1:$V$2737,22,FALSE)))</f>
        <v/>
      </c>
    </row>
    <row r="1525" spans="1:48" x14ac:dyDescent="0.35">
      <c r="A1525" s="18"/>
      <c r="B1525" s="18"/>
      <c r="C1525" s="143"/>
      <c r="D1525" s="19"/>
      <c r="E1525" s="20"/>
      <c r="F1525" s="19"/>
      <c r="G1525" s="19"/>
      <c r="H1525" t="s">
        <v>4284</v>
      </c>
      <c r="I1525" t="s">
        <v>4284</v>
      </c>
      <c r="J1525" s="18"/>
      <c r="K1525" s="18"/>
      <c r="L1525" s="18"/>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row>
    <row r="1526" spans="1:48" x14ac:dyDescent="0.35">
      <c r="A1526" s="26" t="s">
        <v>93</v>
      </c>
      <c r="B1526" s="18" t="s">
        <v>3523</v>
      </c>
      <c r="C1526" s="143" t="str">
        <f>IF(VLOOKUP(D1526,Table16[[#All],[Player]:[2024 Card Info]],7,FALSE)&lt;&gt;"",VLOOKUP(D1526,Table16[[#All],[Player]:[2024 Card Info]],7,FALSE),"")</f>
        <v>4-4 195</v>
      </c>
      <c r="D1526" s="19" t="s">
        <v>393</v>
      </c>
      <c r="E1526" s="20">
        <v>36146</v>
      </c>
      <c r="F1526" s="19" t="s">
        <v>204</v>
      </c>
      <c r="G1526" s="19" t="s">
        <v>394</v>
      </c>
      <c r="H1526" s="26" t="s">
        <v>389</v>
      </c>
      <c r="I1526" s="26"/>
      <c r="J1526" s="18" t="s">
        <v>93</v>
      </c>
      <c r="K1526" s="18" t="s">
        <v>195</v>
      </c>
      <c r="L1526" s="18" t="s">
        <v>395</v>
      </c>
      <c r="M1526" s="19"/>
      <c r="N1526" s="19" t="s">
        <v>93</v>
      </c>
      <c r="O1526" s="19" t="s">
        <v>193</v>
      </c>
      <c r="P1526" s="19" t="s">
        <v>396</v>
      </c>
      <c r="Q1526" s="19"/>
      <c r="R1526" s="19"/>
      <c r="S1526" s="19"/>
      <c r="T1526" s="19"/>
      <c r="U1526" s="19"/>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row>
    <row r="1527" spans="1:48" x14ac:dyDescent="0.35">
      <c r="A1527" t="s">
        <v>93</v>
      </c>
      <c r="B1527" t="s">
        <v>3523</v>
      </c>
      <c r="C1527" s="143" t="str">
        <f>IF(VLOOKUP(D1527,Table16[[#All],[Player]:[2024 Card Info]],7,FALSE)&lt;&gt;"",VLOOKUP(D1527,Table16[[#All],[Player]:[2024 Card Info]],7,FALSE),"")</f>
        <v>4-043</v>
      </c>
      <c r="D1527" t="s">
        <v>3758</v>
      </c>
      <c r="E1527" s="40">
        <v>37131</v>
      </c>
      <c r="F1527" t="s">
        <v>4137</v>
      </c>
      <c r="G1527" s="19" t="s">
        <v>5377</v>
      </c>
      <c r="H1527" t="str">
        <f>IF(ISBLANK(VLOOKUP(TRIM(D1527),ALL_SOMIFA!$A$1:$V$2737,8,FALSE)),"",IF(ISERROR(VLOOKUP(TRIM(D1527),ALL_SOMIFA!$A$1:$V$2737,8,FALSE))," ",VLOOKUP(TRIM(D1527),ALL_SOMIFA!$A$1:$V$2737,8,FALSE)))</f>
        <v/>
      </c>
      <c r="I1527" t="str">
        <f>IF(ISBLANK(VLOOKUP(TRIM(D1527),ALL_SOMIFA!$A$1:$V$2737,9,FALSE)),"",IF(ISERROR(VLOOKUP(TRIM(D1527),ALL_SOMIFA!$A$1:$V$2737,9,FALSE))," ",VLOOKUP(TRIM(D1527),ALL_SOMIFA!$A$1:$V$2737,9,FALSE)))</f>
        <v/>
      </c>
      <c r="J1527" t="str">
        <f>IF(ISBLANK(VLOOKUP(TRIM(D1527),ALL_SOMIFA!$A$1:$V$2737,10,FALSE)),"",IF(ISERROR(VLOOKUP(TRIM(D1527),ALL_SOMIFA!$A$1:$V$2737,10,FALSE))," ",VLOOKUP(TRIM(D1527),ALL_SOMIFA!$A$1:$V$2737,10,FALSE)))</f>
        <v/>
      </c>
      <c r="K1527" t="str">
        <f>IF(ISBLANK(VLOOKUP(TRIM(D1527),ALL_SOMIFA!$A$1:$V$2737,11,FALSE)),"",IF(ISERROR(VLOOKUP(TRIM(D1527),ALL_SOMIFA!$A$1:$V$2737,11,FALSE))," ",VLOOKUP(TRIM(D1527),ALL_SOMIFA!$A$1:$V$2737,11,FALSE)))</f>
        <v/>
      </c>
      <c r="L1527" t="str">
        <f>IF(ISBLANK(VLOOKUP(TRIM(D1527),ALL_SOMIFA!$A$1:$V$2737,12,FALSE)),"",IF(ISERROR(VLOOKUP(TRIM(D1527),ALL_SOMIFA!$A$1:$V$2737,12,FALSE))," ",VLOOKUP(TRIM(D1527),ALL_SOMIFA!$A$1:$V$2737,12,FALSE)))</f>
        <v/>
      </c>
      <c r="M1527" t="str">
        <f>IF(ISBLANK(VLOOKUP(TRIM(D1527),ALL_SOMIFA!$A$1:$V$2737,13,FALSE)),"",IF(ISERROR(VLOOKUP(TRIM(D1527),ALL_SOMIFA!$A$1:$V$2737,13,FALSE))," ",VLOOKUP(TRIM(D1527),ALL_SOMIFA!$A$1:$V$2737,13,FALSE)))</f>
        <v/>
      </c>
      <c r="N1527" t="str">
        <f>IF(ISBLANK(VLOOKUP(TRIM(D1527),ALL_SOMIFA!$A$1:$V$2737,14,FALSE)),"",IF(ISERROR(VLOOKUP(TRIM(D1527),ALL_SOMIFA!$A$1:$V$2737,14,FALSE))," ",VLOOKUP(TRIM(D1527),ALL_SOMIFA!$A$1:$V$2737,14,FALSE)))</f>
        <v/>
      </c>
      <c r="O1527" t="str">
        <f>IF(ISBLANK(VLOOKUP(TRIM(D1527),ALL_SOMIFA!$A$1:$V$2737,15,FALSE)),"",IF(ISERROR(VLOOKUP(TRIM(D1527),ALL_SOMIFA!$A$1:$V$2737,15,FALSE))," ",VLOOKUP(TRIM(D1527),ALL_SOMIFA!$A$1:$V$2737,15,FALSE)))</f>
        <v/>
      </c>
      <c r="P1527" t="str">
        <f>IF(ISBLANK(VLOOKUP(TRIM(D1527),ALL_SOMIFA!$A$1:$V$2737,16,FALSE)),"",IF(ISERROR(VLOOKUP(TRIM(D1527),ALL_SOMIFA!$A$1:$V$2737,16,FALSE))," ",VLOOKUP(TRIM(D1527),ALL_SOMIFA!$A$1:$V$2737,16,FALSE)))</f>
        <v/>
      </c>
      <c r="Q1527" t="str">
        <f>IF(ISBLANK(VLOOKUP(TRIM(D1527),ALL_SOMIFA!$A$1:$V$2737,17,FALSE)),"",IF(ISERROR(VLOOKUP(TRIM(D1527),ALL_SOMIFA!$A$1:$V$2737,17,FALSE))," ",VLOOKUP(TRIM(D1527),ALL_SOMIFA!$A$1:$V$2737,17,FALSE)))</f>
        <v/>
      </c>
      <c r="R1527" t="str">
        <f>IF(ISBLANK(VLOOKUP(TRIM(D1527),ALL_SOMIFA!$A$1:$V$2737,18,FALSE)),"",IF(ISERROR(VLOOKUP(TRIM(D1527),ALL_SOMIFA!$A$1:$V$2737,18,FALSE))," ",VLOOKUP(TRIM(D1527),ALL_SOMIFA!$A$1:$V$2737,18,FALSE)))</f>
        <v/>
      </c>
      <c r="S1527" t="str">
        <f>IF(ISBLANK(VLOOKUP(TRIM(D1527),ALL_SOMIFA!$A$1:$V$2737,19,FALSE)),"",IF(ISERROR(VLOOKUP(TRIM(D1527),ALL_SOMIFA!$A$1:$V$2737,19,FALSE))," ",VLOOKUP(TRIM(D1527),ALL_SOMIFA!$A$1:$V$2737,19,FALSE)))</f>
        <v/>
      </c>
      <c r="T1527" t="str">
        <f>IF(ISBLANK(VLOOKUP(TRIM(D1527),ALL_SOMIFA!$A$1:$V$2737,20,FALSE)),"",IF(ISERROR(VLOOKUP(TRIM(D1527),ALL_SOMIFA!$A$1:$V$2737,20,FALSE))," ",VLOOKUP(TRIM(D1527),ALL_SOMIFA!$A$1:$V$2737,20,FALSE)))</f>
        <v/>
      </c>
      <c r="U1527" t="str">
        <f>IF(ISBLANK(VLOOKUP(TRIM(D1527),ALL_SOMIFA!$A$1:$V$2737,21,FALSE)),"",IF(ISERROR(VLOOKUP(TRIM(D1527),ALL_SOMIFA!$A$1:$V$2737,21,FALSE))," ",VLOOKUP(TRIM(D1527),ALL_SOMIFA!$A$1:$V$2737,21,FALSE)))</f>
        <v/>
      </c>
      <c r="V1527" t="str">
        <f>IF(ISBLANK(VLOOKUP(TRIM(D1527),ALL_SOMIFA!$A$1:$V$2737,22,FALSE)),"",IF(ISERROR(VLOOKUP(TRIM(D1527),ALL_SOMIFA!$A$1:$V$2737,22,FALSE))," ",VLOOKUP(TRIM(D1527),ALL_SOMIFA!$A$1:$V$2737,22,FALSE)))</f>
        <v/>
      </c>
    </row>
    <row r="1528" spans="1:48" ht="12.75" customHeight="1" x14ac:dyDescent="0.35">
      <c r="A1528" s="18" t="s">
        <v>93</v>
      </c>
      <c r="B1528" s="18" t="s">
        <v>3525</v>
      </c>
      <c r="C1528" s="143" t="str">
        <f>IF(VLOOKUP(D1528,Table16[[#All],[Player]:[2024 Card Info]],7,FALSE)&lt;&gt;"",VLOOKUP(D1528,Table16[[#All],[Player]:[2024 Card Info]],7,FALSE),"")</f>
        <v>0-0 36</v>
      </c>
      <c r="D1528" s="26" t="s">
        <v>2755</v>
      </c>
      <c r="E1528" s="27">
        <v>35906</v>
      </c>
      <c r="F1528" s="26" t="s">
        <v>102</v>
      </c>
      <c r="G1528" s="26" t="s">
        <v>387</v>
      </c>
      <c r="H1528" s="26" t="s">
        <v>93</v>
      </c>
      <c r="I1528" s="26" t="s">
        <v>3424</v>
      </c>
      <c r="J1528" s="18" t="s">
        <v>93</v>
      </c>
      <c r="K1528" s="18" t="s">
        <v>421</v>
      </c>
      <c r="L1528" s="18" t="s">
        <v>1570</v>
      </c>
      <c r="M1528" s="26" t="s">
        <v>2756</v>
      </c>
      <c r="N1528" s="27"/>
      <c r="O1528" s="27"/>
      <c r="P1528" s="27"/>
      <c r="Q1528" s="27"/>
      <c r="R1528" s="29"/>
      <c r="S1528" s="25"/>
      <c r="T1528" s="25"/>
      <c r="U1528" s="25"/>
      <c r="V1528" s="25"/>
      <c r="W1528" s="25"/>
      <c r="X1528" s="25"/>
      <c r="Y1528" s="25"/>
      <c r="Z1528" s="25"/>
      <c r="AA1528" s="25"/>
      <c r="AB1528" s="25"/>
      <c r="AC1528" s="25"/>
      <c r="AD1528" s="25"/>
      <c r="AE1528" s="25"/>
      <c r="AF1528" s="25"/>
      <c r="AG1528" s="25"/>
      <c r="AH1528" s="25"/>
      <c r="AI1528" s="25"/>
      <c r="AJ1528" s="25"/>
      <c r="AK1528" s="25"/>
      <c r="AL1528" s="25"/>
      <c r="AM1528" s="25"/>
      <c r="AN1528" s="25"/>
      <c r="AO1528" s="25"/>
      <c r="AP1528" s="25"/>
      <c r="AQ1528" s="25"/>
      <c r="AR1528" s="25"/>
      <c r="AS1528" s="25"/>
      <c r="AT1528" s="25"/>
      <c r="AU1528" s="25"/>
      <c r="AV1528" s="25"/>
    </row>
    <row r="1529" spans="1:48" x14ac:dyDescent="0.35">
      <c r="A1529" s="18"/>
      <c r="B1529" s="18"/>
      <c r="C1529" s="143"/>
      <c r="D1529" s="19"/>
      <c r="E1529" s="20"/>
      <c r="F1529" s="19"/>
      <c r="G1529" s="19"/>
      <c r="H1529" t="s">
        <v>4284</v>
      </c>
      <c r="I1529" t="s">
        <v>4284</v>
      </c>
      <c r="J1529" s="18"/>
      <c r="K1529" s="18"/>
      <c r="L1529" s="18"/>
      <c r="M1529" s="19"/>
      <c r="N1529" s="19"/>
      <c r="O1529" s="19"/>
      <c r="P1529" s="19"/>
      <c r="Q1529" s="19"/>
      <c r="R1529" s="19"/>
      <c r="S1529" s="19"/>
      <c r="T1529" s="19"/>
      <c r="U1529" s="19"/>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row>
    <row r="1530" spans="1:48" s="25" customFormat="1" x14ac:dyDescent="0.35">
      <c r="A1530" s="18" t="s">
        <v>122</v>
      </c>
      <c r="B1530" s="18" t="s">
        <v>143</v>
      </c>
      <c r="C1530" s="143" t="str">
        <f>IF(VLOOKUP(D1530,Table16[[#All],[Player]:[2024 Card Info]],7,FALSE)&lt;&gt;"",VLOOKUP(D1530,Table16[[#All],[Player]:[2024 Card Info]],7,FALSE),"")</f>
        <v>6-6-5</v>
      </c>
      <c r="D1530" s="19" t="s">
        <v>2768</v>
      </c>
      <c r="E1530" s="20">
        <v>36258</v>
      </c>
      <c r="F1530" s="26" t="s">
        <v>2769</v>
      </c>
      <c r="G1530" s="30" t="s">
        <v>736</v>
      </c>
      <c r="H1530" s="26" t="s">
        <v>122</v>
      </c>
      <c r="I1530" s="26"/>
      <c r="J1530" s="18" t="s">
        <v>122</v>
      </c>
      <c r="K1530" s="18" t="s">
        <v>142</v>
      </c>
      <c r="L1530" s="18"/>
      <c r="M1530" s="19"/>
      <c r="N1530" s="19" t="s">
        <v>569</v>
      </c>
      <c r="O1530" s="19" t="s">
        <v>142</v>
      </c>
      <c r="P1530" s="30"/>
      <c r="Q1530" s="19"/>
      <c r="R1530" s="19"/>
      <c r="S1530" s="30"/>
      <c r="T1530" s="19"/>
      <c r="U1530" s="19"/>
      <c r="V1530" s="30"/>
      <c r="W1530" s="19"/>
      <c r="X1530" s="19"/>
      <c r="Y1530" s="30"/>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row>
    <row r="1531" spans="1:48" ht="12.75" customHeight="1" x14ac:dyDescent="0.35">
      <c r="A1531" s="18" t="s">
        <v>127</v>
      </c>
      <c r="B1531" s="18" t="s">
        <v>1124</v>
      </c>
      <c r="C1531" s="143" t="str">
        <f>IF(VLOOKUP(D1531,Table16[[#All],[Player]:[2024 Card Info]],7,FALSE)&lt;&gt;"",VLOOKUP(D1531,Table16[[#All],[Player]:[2024 Card Info]],7,FALSE),"")</f>
        <v>6-6-4</v>
      </c>
      <c r="D1531" s="22" t="s">
        <v>2770</v>
      </c>
      <c r="E1531" s="23">
        <v>37096</v>
      </c>
      <c r="F1531" s="24" t="s">
        <v>2027</v>
      </c>
      <c r="G1531" s="22" t="s">
        <v>240</v>
      </c>
      <c r="H1531" s="26" t="s">
        <v>127</v>
      </c>
      <c r="I1531" s="26"/>
      <c r="J1531" s="18" t="s">
        <v>127</v>
      </c>
      <c r="K1531" s="18" t="s">
        <v>94</v>
      </c>
      <c r="L1531" s="18"/>
      <c r="M1531" s="25"/>
      <c r="N1531" s="25"/>
      <c r="O1531" s="25"/>
      <c r="P1531" s="25"/>
      <c r="Q1531" s="25"/>
      <c r="R1531" s="25"/>
      <c r="S1531" s="25"/>
      <c r="T1531" s="25"/>
      <c r="U1531" s="25"/>
      <c r="V1531" s="25"/>
      <c r="W1531" s="25"/>
      <c r="X1531" s="25"/>
      <c r="Y1531" s="25"/>
      <c r="Z1531" s="25"/>
      <c r="AA1531" s="25"/>
      <c r="AB1531" s="25"/>
      <c r="AC1531" s="25"/>
      <c r="AD1531" s="25"/>
      <c r="AE1531" s="25"/>
      <c r="AF1531" s="25"/>
      <c r="AG1531" s="25"/>
      <c r="AH1531" s="25"/>
      <c r="AI1531" s="25"/>
      <c r="AJ1531" s="25"/>
      <c r="AK1531" s="25"/>
      <c r="AL1531" s="25"/>
      <c r="AM1531" s="25"/>
      <c r="AN1531" s="25"/>
      <c r="AO1531" s="25"/>
      <c r="AP1531" s="25"/>
      <c r="AQ1531" s="25"/>
      <c r="AR1531" s="25"/>
      <c r="AS1531" s="25"/>
      <c r="AT1531" s="25"/>
      <c r="AU1531" s="25"/>
      <c r="AV1531" s="25"/>
    </row>
    <row r="1532" spans="1:48" s="25" customFormat="1" ht="12.75" customHeight="1" x14ac:dyDescent="0.35">
      <c r="A1532" s="31" t="s">
        <v>3532</v>
      </c>
      <c r="B1532" s="32" t="s">
        <v>860</v>
      </c>
      <c r="C1532" s="144" t="str">
        <f>IF(VLOOKUP(D1532,Table16[[#All],[Player]:[2024 Card Info]],7,FALSE)&lt;&gt;"",VLOOKUP(D1532,Table16[[#All],[Player]:[2024 Card Info]],7,FALSE),"")</f>
        <v>4-4-3</v>
      </c>
      <c r="D1532" s="19" t="s">
        <v>2772</v>
      </c>
      <c r="E1532" s="27">
        <v>37336</v>
      </c>
      <c r="F1532" s="28" t="s">
        <v>313</v>
      </c>
      <c r="G1532" s="28" t="s">
        <v>134</v>
      </c>
      <c r="H1532" s="26" t="s">
        <v>132</v>
      </c>
      <c r="I1532" s="26"/>
      <c r="J1532" s="33"/>
      <c r="K1532" s="33"/>
      <c r="L1532" s="33"/>
    </row>
    <row r="1533" spans="1:48" x14ac:dyDescent="0.35">
      <c r="A1533" t="s">
        <v>3521</v>
      </c>
      <c r="B1533" t="s">
        <v>500</v>
      </c>
      <c r="C1533" s="143" t="str">
        <f>IF(VLOOKUP(D1533,Table16[[#All],[Player]:[2024 Card Info]],7,FALSE)&lt;&gt;"",VLOOKUP(D1533,Table16[[#All],[Player]:[2024 Card Info]],7,FALSE),"")</f>
        <v>4-3-3</v>
      </c>
      <c r="D1533" t="s">
        <v>3923</v>
      </c>
      <c r="E1533" s="40">
        <v>37537</v>
      </c>
      <c r="F1533" t="s">
        <v>4076</v>
      </c>
      <c r="G1533" t="s">
        <v>5136</v>
      </c>
      <c r="H1533" t="str">
        <f>IF(ISBLANK(VLOOKUP(TRIM(D1533),ALL_SOMIFA!$A$1:$V$2737,8,FALSE)),"",IF(ISERROR(VLOOKUP(TRIM(D1533),ALL_SOMIFA!$A$1:$V$2737,8,FALSE))," ",VLOOKUP(TRIM(D1533),ALL_SOMIFA!$A$1:$V$2737,8,FALSE)))</f>
        <v/>
      </c>
      <c r="I1533" t="str">
        <f>IF(ISBLANK(VLOOKUP(TRIM(D1533),ALL_SOMIFA!$A$1:$V$2737,9,FALSE)),"",IF(ISERROR(VLOOKUP(TRIM(D1533),ALL_SOMIFA!$A$1:$V$2737,9,FALSE))," ",VLOOKUP(TRIM(D1533),ALL_SOMIFA!$A$1:$V$2737,9,FALSE)))</f>
        <v/>
      </c>
      <c r="J1533" t="str">
        <f>IF(ISBLANK(VLOOKUP(TRIM(D1533),ALL_SOMIFA!$A$1:$V$2737,10,FALSE)),"",IF(ISERROR(VLOOKUP(TRIM(D1533),ALL_SOMIFA!$A$1:$V$2737,10,FALSE))," ",VLOOKUP(TRIM(D1533),ALL_SOMIFA!$A$1:$V$2737,10,FALSE)))</f>
        <v/>
      </c>
      <c r="K1533" t="str">
        <f>IF(ISBLANK(VLOOKUP(TRIM(D1533),ALL_SOMIFA!$A$1:$V$2737,11,FALSE)),"",IF(ISERROR(VLOOKUP(TRIM(D1533),ALL_SOMIFA!$A$1:$V$2737,11,FALSE))," ",VLOOKUP(TRIM(D1533),ALL_SOMIFA!$A$1:$V$2737,11,FALSE)))</f>
        <v/>
      </c>
      <c r="L1533" t="str">
        <f>IF(ISBLANK(VLOOKUP(TRIM(D1533),ALL_SOMIFA!$A$1:$V$2737,12,FALSE)),"",IF(ISERROR(VLOOKUP(TRIM(D1533),ALL_SOMIFA!$A$1:$V$2737,12,FALSE))," ",VLOOKUP(TRIM(D1533),ALL_SOMIFA!$A$1:$V$2737,12,FALSE)))</f>
        <v/>
      </c>
      <c r="M1533" t="str">
        <f>IF(ISBLANK(VLOOKUP(TRIM(D1533),ALL_SOMIFA!$A$1:$V$2737,13,FALSE)),"",IF(ISERROR(VLOOKUP(TRIM(D1533),ALL_SOMIFA!$A$1:$V$2737,13,FALSE))," ",VLOOKUP(TRIM(D1533),ALL_SOMIFA!$A$1:$V$2737,13,FALSE)))</f>
        <v/>
      </c>
      <c r="N1533" t="str">
        <f>IF(ISBLANK(VLOOKUP(TRIM(D1533),ALL_SOMIFA!$A$1:$V$2737,14,FALSE)),"",IF(ISERROR(VLOOKUP(TRIM(D1533),ALL_SOMIFA!$A$1:$V$2737,14,FALSE))," ",VLOOKUP(TRIM(D1533),ALL_SOMIFA!$A$1:$V$2737,14,FALSE)))</f>
        <v/>
      </c>
      <c r="O1533" t="str">
        <f>IF(ISBLANK(VLOOKUP(TRIM(D1533),ALL_SOMIFA!$A$1:$V$2737,15,FALSE)),"",IF(ISERROR(VLOOKUP(TRIM(D1533),ALL_SOMIFA!$A$1:$V$2737,15,FALSE))," ",VLOOKUP(TRIM(D1533),ALL_SOMIFA!$A$1:$V$2737,15,FALSE)))</f>
        <v/>
      </c>
      <c r="P1533" t="str">
        <f>IF(ISBLANK(VLOOKUP(TRIM(D1533),ALL_SOMIFA!$A$1:$V$2737,16,FALSE)),"",IF(ISERROR(VLOOKUP(TRIM(D1533),ALL_SOMIFA!$A$1:$V$2737,16,FALSE))," ",VLOOKUP(TRIM(D1533),ALL_SOMIFA!$A$1:$V$2737,16,FALSE)))</f>
        <v/>
      </c>
      <c r="Q1533" t="str">
        <f>IF(ISBLANK(VLOOKUP(TRIM(D1533),ALL_SOMIFA!$A$1:$V$2737,17,FALSE)),"",IF(ISERROR(VLOOKUP(TRIM(D1533),ALL_SOMIFA!$A$1:$V$2737,17,FALSE))," ",VLOOKUP(TRIM(D1533),ALL_SOMIFA!$A$1:$V$2737,17,FALSE)))</f>
        <v/>
      </c>
      <c r="R1533" t="str">
        <f>IF(ISBLANK(VLOOKUP(TRIM(D1533),ALL_SOMIFA!$A$1:$V$2737,18,FALSE)),"",IF(ISERROR(VLOOKUP(TRIM(D1533),ALL_SOMIFA!$A$1:$V$2737,18,FALSE))," ",VLOOKUP(TRIM(D1533),ALL_SOMIFA!$A$1:$V$2737,18,FALSE)))</f>
        <v/>
      </c>
      <c r="S1533" t="str">
        <f>IF(ISBLANK(VLOOKUP(TRIM(D1533),ALL_SOMIFA!$A$1:$V$2737,19,FALSE)),"",IF(ISERROR(VLOOKUP(TRIM(D1533),ALL_SOMIFA!$A$1:$V$2737,19,FALSE))," ",VLOOKUP(TRIM(D1533),ALL_SOMIFA!$A$1:$V$2737,19,FALSE)))</f>
        <v/>
      </c>
      <c r="T1533" t="str">
        <f>IF(ISBLANK(VLOOKUP(TRIM(D1533),ALL_SOMIFA!$A$1:$V$2737,20,FALSE)),"",IF(ISERROR(VLOOKUP(TRIM(D1533),ALL_SOMIFA!$A$1:$V$2737,20,FALSE))," ",VLOOKUP(TRIM(D1533),ALL_SOMIFA!$A$1:$V$2737,20,FALSE)))</f>
        <v/>
      </c>
      <c r="U1533" t="str">
        <f>IF(ISBLANK(VLOOKUP(TRIM(D1533),ALL_SOMIFA!$A$1:$V$2737,21,FALSE)),"",IF(ISERROR(VLOOKUP(TRIM(D1533),ALL_SOMIFA!$A$1:$V$2737,21,FALSE))," ",VLOOKUP(TRIM(D1533),ALL_SOMIFA!$A$1:$V$2737,21,FALSE)))</f>
        <v/>
      </c>
      <c r="V1533" t="str">
        <f>IF(ISBLANK(VLOOKUP(TRIM(D1533),ALL_SOMIFA!$A$1:$V$2737,22,FALSE)),"",IF(ISERROR(VLOOKUP(TRIM(D1533),ALL_SOMIFA!$A$1:$V$2737,22,FALSE))," ",VLOOKUP(TRIM(D1533),ALL_SOMIFA!$A$1:$V$2737,22,FALSE)))</f>
        <v/>
      </c>
    </row>
    <row r="1534" spans="1:48" x14ac:dyDescent="0.35">
      <c r="A1534" t="s">
        <v>3570</v>
      </c>
      <c r="B1534" t="s">
        <v>3525</v>
      </c>
      <c r="C1534" s="143" t="str">
        <f>IF(VLOOKUP(D1534,Table16[[#All],[Player]:[2024 Card Info]],7,FALSE)&lt;&gt;"",VLOOKUP(D1534,Table16[[#All],[Player]:[2024 Card Info]],7,FALSE),"")</f>
        <v>4-3-3</v>
      </c>
      <c r="D1534" t="s">
        <v>3893</v>
      </c>
      <c r="E1534" s="40">
        <v>37070</v>
      </c>
      <c r="F1534" t="s">
        <v>3979</v>
      </c>
      <c r="G1534" t="s">
        <v>5136</v>
      </c>
      <c r="H1534" t="str">
        <f>IF(ISBLANK(VLOOKUP(TRIM(D1534),ALL_SOMIFA!$A$1:$V$2737,8,FALSE)),"",IF(ISERROR(VLOOKUP(TRIM(D1534),ALL_SOMIFA!$A$1:$V$2737,8,FALSE))," ",VLOOKUP(TRIM(D1534),ALL_SOMIFA!$A$1:$V$2737,8,FALSE)))</f>
        <v/>
      </c>
      <c r="I1534" t="str">
        <f>IF(ISBLANK(VLOOKUP(TRIM(D1534),ALL_SOMIFA!$A$1:$V$2737,9,FALSE)),"",IF(ISERROR(VLOOKUP(TRIM(D1534),ALL_SOMIFA!$A$1:$V$2737,9,FALSE))," ",VLOOKUP(TRIM(D1534),ALL_SOMIFA!$A$1:$V$2737,9,FALSE)))</f>
        <v/>
      </c>
      <c r="J1534" t="str">
        <f>IF(ISBLANK(VLOOKUP(TRIM(D1534),ALL_SOMIFA!$A$1:$V$2737,10,FALSE)),"",IF(ISERROR(VLOOKUP(TRIM(D1534),ALL_SOMIFA!$A$1:$V$2737,10,FALSE))," ",VLOOKUP(TRIM(D1534),ALL_SOMIFA!$A$1:$V$2737,10,FALSE)))</f>
        <v/>
      </c>
      <c r="K1534" t="str">
        <f>IF(ISBLANK(VLOOKUP(TRIM(D1534),ALL_SOMIFA!$A$1:$V$2737,11,FALSE)),"",IF(ISERROR(VLOOKUP(TRIM(D1534),ALL_SOMIFA!$A$1:$V$2737,11,FALSE))," ",VLOOKUP(TRIM(D1534),ALL_SOMIFA!$A$1:$V$2737,11,FALSE)))</f>
        <v/>
      </c>
      <c r="L1534" t="str">
        <f>IF(ISBLANK(VLOOKUP(TRIM(D1534),ALL_SOMIFA!$A$1:$V$2737,12,FALSE)),"",IF(ISERROR(VLOOKUP(TRIM(D1534),ALL_SOMIFA!$A$1:$V$2737,12,FALSE))," ",VLOOKUP(TRIM(D1534),ALL_SOMIFA!$A$1:$V$2737,12,FALSE)))</f>
        <v/>
      </c>
      <c r="M1534" t="str">
        <f>IF(ISBLANK(VLOOKUP(TRIM(D1534),ALL_SOMIFA!$A$1:$V$2737,13,FALSE)),"",IF(ISERROR(VLOOKUP(TRIM(D1534),ALL_SOMIFA!$A$1:$V$2737,13,FALSE))," ",VLOOKUP(TRIM(D1534),ALL_SOMIFA!$A$1:$V$2737,13,FALSE)))</f>
        <v/>
      </c>
      <c r="N1534" t="str">
        <f>IF(ISBLANK(VLOOKUP(TRIM(D1534),ALL_SOMIFA!$A$1:$V$2737,14,FALSE)),"",IF(ISERROR(VLOOKUP(TRIM(D1534),ALL_SOMIFA!$A$1:$V$2737,14,FALSE))," ",VLOOKUP(TRIM(D1534),ALL_SOMIFA!$A$1:$V$2737,14,FALSE)))</f>
        <v/>
      </c>
      <c r="O1534" t="str">
        <f>IF(ISBLANK(VLOOKUP(TRIM(D1534),ALL_SOMIFA!$A$1:$V$2737,15,FALSE)),"",IF(ISERROR(VLOOKUP(TRIM(D1534),ALL_SOMIFA!$A$1:$V$2737,15,FALSE))," ",VLOOKUP(TRIM(D1534),ALL_SOMIFA!$A$1:$V$2737,15,FALSE)))</f>
        <v/>
      </c>
      <c r="P1534" t="str">
        <f>IF(ISBLANK(VLOOKUP(TRIM(D1534),ALL_SOMIFA!$A$1:$V$2737,16,FALSE)),"",IF(ISERROR(VLOOKUP(TRIM(D1534),ALL_SOMIFA!$A$1:$V$2737,16,FALSE))," ",VLOOKUP(TRIM(D1534),ALL_SOMIFA!$A$1:$V$2737,16,FALSE)))</f>
        <v/>
      </c>
      <c r="Q1534" t="str">
        <f>IF(ISBLANK(VLOOKUP(TRIM(D1534),ALL_SOMIFA!$A$1:$V$2737,17,FALSE)),"",IF(ISERROR(VLOOKUP(TRIM(D1534),ALL_SOMIFA!$A$1:$V$2737,17,FALSE))," ",VLOOKUP(TRIM(D1534),ALL_SOMIFA!$A$1:$V$2737,17,FALSE)))</f>
        <v/>
      </c>
      <c r="R1534" t="str">
        <f>IF(ISBLANK(VLOOKUP(TRIM(D1534),ALL_SOMIFA!$A$1:$V$2737,18,FALSE)),"",IF(ISERROR(VLOOKUP(TRIM(D1534),ALL_SOMIFA!$A$1:$V$2737,18,FALSE))," ",VLOOKUP(TRIM(D1534),ALL_SOMIFA!$A$1:$V$2737,18,FALSE)))</f>
        <v/>
      </c>
      <c r="S1534" t="str">
        <f>IF(ISBLANK(VLOOKUP(TRIM(D1534),ALL_SOMIFA!$A$1:$V$2737,19,FALSE)),"",IF(ISERROR(VLOOKUP(TRIM(D1534),ALL_SOMIFA!$A$1:$V$2737,19,FALSE))," ",VLOOKUP(TRIM(D1534),ALL_SOMIFA!$A$1:$V$2737,19,FALSE)))</f>
        <v/>
      </c>
      <c r="T1534" t="str">
        <f>IF(ISBLANK(VLOOKUP(TRIM(D1534),ALL_SOMIFA!$A$1:$V$2737,20,FALSE)),"",IF(ISERROR(VLOOKUP(TRIM(D1534),ALL_SOMIFA!$A$1:$V$2737,20,FALSE))," ",VLOOKUP(TRIM(D1534),ALL_SOMIFA!$A$1:$V$2737,20,FALSE)))</f>
        <v/>
      </c>
      <c r="U1534" t="str">
        <f>IF(ISBLANK(VLOOKUP(TRIM(D1534),ALL_SOMIFA!$A$1:$V$2737,21,FALSE)),"",IF(ISERROR(VLOOKUP(TRIM(D1534),ALL_SOMIFA!$A$1:$V$2737,21,FALSE))," ",VLOOKUP(TRIM(D1534),ALL_SOMIFA!$A$1:$V$2737,21,FALSE)))</f>
        <v/>
      </c>
      <c r="V1534" t="str">
        <f>IF(ISBLANK(VLOOKUP(TRIM(D1534),ALL_SOMIFA!$A$1:$V$2737,22,FALSE)),"",IF(ISERROR(VLOOKUP(TRIM(D1534),ALL_SOMIFA!$A$1:$V$2737,22,FALSE))," ",VLOOKUP(TRIM(D1534),ALL_SOMIFA!$A$1:$V$2737,22,FALSE)))</f>
        <v/>
      </c>
    </row>
    <row r="1535" spans="1:48" x14ac:dyDescent="0.35">
      <c r="C1535" s="143"/>
      <c r="E1535" s="40"/>
      <c r="H1535"/>
      <c r="I1535"/>
    </row>
    <row r="1536" spans="1:48" s="25" customFormat="1" x14ac:dyDescent="0.35">
      <c r="A1536" s="18" t="s">
        <v>153</v>
      </c>
      <c r="B1536" s="18" t="s">
        <v>3530</v>
      </c>
      <c r="C1536" s="143" t="str">
        <f>IF(VLOOKUP(D1536,Table16[[#All],[Player]:[2024 Card Info]],7,FALSE)&lt;&gt;"",VLOOKUP(D1536,Table16[[#All],[Player]:[2024 Card Info]],7,FALSE),"")</f>
        <v>0 5-4-3</v>
      </c>
      <c r="D1536" s="19" t="s">
        <v>2774</v>
      </c>
      <c r="E1536" s="20">
        <v>34702</v>
      </c>
      <c r="F1536" s="19" t="s">
        <v>425</v>
      </c>
      <c r="G1536" s="19" t="s">
        <v>425</v>
      </c>
      <c r="H1536" s="26" t="s">
        <v>153</v>
      </c>
      <c r="I1536" s="26" t="s">
        <v>155</v>
      </c>
      <c r="J1536" s="18" t="s">
        <v>147</v>
      </c>
      <c r="K1536" s="18" t="s">
        <v>151</v>
      </c>
      <c r="L1536" s="18" t="s">
        <v>969</v>
      </c>
      <c r="M1536" s="19" t="s">
        <v>154</v>
      </c>
      <c r="N1536" s="19" t="s">
        <v>153</v>
      </c>
      <c r="O1536" s="19" t="s">
        <v>151</v>
      </c>
      <c r="P1536" s="19" t="s">
        <v>1756</v>
      </c>
      <c r="Q1536" s="19" t="s">
        <v>147</v>
      </c>
      <c r="R1536" s="19" t="s">
        <v>151</v>
      </c>
      <c r="S1536" s="19" t="s">
        <v>2775</v>
      </c>
      <c r="T1536" s="19" t="s">
        <v>147</v>
      </c>
      <c r="U1536" s="19" t="s">
        <v>151</v>
      </c>
      <c r="V1536" s="19" t="s">
        <v>1493</v>
      </c>
      <c r="W1536" s="19">
        <v>0</v>
      </c>
      <c r="X1536" s="19">
        <v>0</v>
      </c>
      <c r="Y1536" s="19">
        <v>0</v>
      </c>
      <c r="Z1536" s="19"/>
      <c r="AA1536" s="19"/>
      <c r="AB1536" s="19"/>
      <c r="AC1536" s="19">
        <v>0</v>
      </c>
      <c r="AD1536" s="19">
        <v>0</v>
      </c>
      <c r="AE1536" s="19">
        <v>0</v>
      </c>
      <c r="AF1536" s="19">
        <v>0</v>
      </c>
      <c r="AG1536" s="19">
        <v>0</v>
      </c>
      <c r="AH1536" s="19">
        <v>0</v>
      </c>
      <c r="AI1536" s="19">
        <v>0</v>
      </c>
      <c r="AJ1536" s="19">
        <v>0</v>
      </c>
      <c r="AK1536" s="19">
        <v>0</v>
      </c>
      <c r="AL1536" s="19">
        <v>0</v>
      </c>
      <c r="AM1536" s="19">
        <v>0</v>
      </c>
      <c r="AN1536" s="19">
        <v>0</v>
      </c>
      <c r="AO1536" s="19">
        <v>0</v>
      </c>
      <c r="AP1536" s="19">
        <v>0</v>
      </c>
      <c r="AQ1536" s="19">
        <v>0</v>
      </c>
      <c r="AR1536" s="19">
        <v>0</v>
      </c>
      <c r="AS1536" s="19">
        <v>0</v>
      </c>
      <c r="AT1536" s="19">
        <v>0</v>
      </c>
      <c r="AU1536" s="19"/>
      <c r="AV1536" s="19"/>
    </row>
    <row r="1537" spans="1:73" s="25" customFormat="1" ht="12.75" customHeight="1" x14ac:dyDescent="0.35">
      <c r="A1537" s="18" t="s">
        <v>153</v>
      </c>
      <c r="B1537" s="18" t="s">
        <v>3522</v>
      </c>
      <c r="C1537" s="143" t="str">
        <f>IF(VLOOKUP(D1537,Table16[[#All],[Player]:[2024 Card Info]],7,FALSE)&lt;&gt;"",VLOOKUP(D1537,Table16[[#All],[Player]:[2024 Card Info]],7,FALSE),"")</f>
        <v>4 5-4-2</v>
      </c>
      <c r="D1537" s="19" t="s">
        <v>2773</v>
      </c>
      <c r="E1537" s="20">
        <v>35257</v>
      </c>
      <c r="F1537" s="19" t="s">
        <v>303</v>
      </c>
      <c r="G1537" s="19" t="s">
        <v>188</v>
      </c>
      <c r="H1537" s="26" t="s">
        <v>844</v>
      </c>
      <c r="I1537" s="26" t="s">
        <v>422</v>
      </c>
      <c r="J1537" s="18" t="s">
        <v>147</v>
      </c>
      <c r="K1537" s="18" t="s">
        <v>142</v>
      </c>
      <c r="L1537" s="18" t="s">
        <v>969</v>
      </c>
      <c r="M1537" s="19" t="s">
        <v>149</v>
      </c>
      <c r="N1537" s="19" t="s">
        <v>153</v>
      </c>
      <c r="O1537" s="19" t="s">
        <v>143</v>
      </c>
      <c r="P1537" s="19" t="s">
        <v>1114</v>
      </c>
      <c r="Q1537" s="19" t="s">
        <v>156</v>
      </c>
      <c r="R1537" s="19" t="s">
        <v>142</v>
      </c>
      <c r="S1537" s="19" t="s">
        <v>848</v>
      </c>
      <c r="T1537" s="19" t="s">
        <v>156</v>
      </c>
      <c r="U1537" s="19" t="s">
        <v>142</v>
      </c>
      <c r="V1537" s="19" t="s">
        <v>161</v>
      </c>
      <c r="W1537" s="19">
        <v>0</v>
      </c>
      <c r="X1537" s="19">
        <v>0</v>
      </c>
      <c r="Y1537" s="19">
        <v>0</v>
      </c>
      <c r="Z1537" s="19"/>
      <c r="AA1537" s="19"/>
      <c r="AB1537" s="19"/>
      <c r="AC1537" s="19">
        <v>0</v>
      </c>
      <c r="AD1537" s="19">
        <v>0</v>
      </c>
      <c r="AE1537" s="19">
        <v>0</v>
      </c>
      <c r="AF1537" s="19">
        <v>0</v>
      </c>
      <c r="AG1537" s="19">
        <v>0</v>
      </c>
      <c r="AH1537" s="19">
        <v>0</v>
      </c>
      <c r="AI1537" s="19">
        <v>0</v>
      </c>
      <c r="AJ1537" s="19">
        <v>0</v>
      </c>
      <c r="AK1537" s="19">
        <v>0</v>
      </c>
      <c r="AL1537" s="19">
        <v>0</v>
      </c>
      <c r="AM1537" s="19">
        <v>0</v>
      </c>
      <c r="AN1537" s="19">
        <v>0</v>
      </c>
      <c r="AO1537" s="19">
        <v>0</v>
      </c>
      <c r="AP1537" s="19">
        <v>0</v>
      </c>
      <c r="AQ1537" s="19">
        <v>0</v>
      </c>
      <c r="AR1537" s="19">
        <v>0</v>
      </c>
      <c r="AS1537" s="19">
        <v>0</v>
      </c>
      <c r="AT1537" s="19">
        <v>0</v>
      </c>
      <c r="AU1537" s="19"/>
      <c r="AV1537" s="19"/>
    </row>
    <row r="1538" spans="1:73" ht="12.75" customHeight="1" x14ac:dyDescent="0.35">
      <c r="A1538" s="18" t="s">
        <v>150</v>
      </c>
      <c r="B1538" s="18" t="s">
        <v>116</v>
      </c>
      <c r="C1538" s="143" t="str">
        <f>IF(VLOOKUP(D1538,Table16[[#All],[Player]:[2024 Card Info]],7,FALSE)&lt;&gt;"",VLOOKUP(D1538,Table16[[#All],[Player]:[2024 Card Info]],7,FALSE),"")</f>
        <v>0-0 4-3-0</v>
      </c>
      <c r="D1538" s="26" t="s">
        <v>2777</v>
      </c>
      <c r="E1538" s="27">
        <v>36126</v>
      </c>
      <c r="F1538" s="26" t="s">
        <v>359</v>
      </c>
      <c r="G1538" s="26" t="s">
        <v>349</v>
      </c>
      <c r="H1538" s="26" t="s">
        <v>153</v>
      </c>
      <c r="I1538" s="26" t="s">
        <v>161</v>
      </c>
      <c r="J1538" s="18" t="s">
        <v>153</v>
      </c>
      <c r="K1538" s="18" t="s">
        <v>103</v>
      </c>
      <c r="L1538" s="18" t="s">
        <v>149</v>
      </c>
      <c r="M1538" s="26" t="s">
        <v>173</v>
      </c>
      <c r="N1538" s="27"/>
      <c r="O1538" s="27"/>
      <c r="P1538" s="27"/>
      <c r="Q1538" s="27"/>
      <c r="R1538" s="29"/>
      <c r="S1538" s="25"/>
      <c r="T1538" s="25"/>
      <c r="U1538" s="25"/>
      <c r="V1538" s="25"/>
      <c r="W1538" s="25"/>
      <c r="X1538" s="25"/>
      <c r="Y1538" s="25"/>
      <c r="Z1538" s="25"/>
      <c r="AA1538" s="25"/>
      <c r="AB1538" s="25"/>
      <c r="AC1538" s="25"/>
      <c r="AD1538" s="25"/>
      <c r="AE1538" s="25"/>
      <c r="AF1538" s="25"/>
      <c r="AG1538" s="25"/>
      <c r="AH1538" s="25"/>
      <c r="AI1538" s="25"/>
      <c r="AJ1538" s="25"/>
      <c r="AK1538" s="25"/>
      <c r="AL1538" s="25"/>
      <c r="AM1538" s="25"/>
      <c r="AN1538" s="25"/>
      <c r="AO1538" s="25"/>
      <c r="AP1538" s="25"/>
      <c r="AQ1538" s="25"/>
      <c r="AR1538" s="25"/>
      <c r="AS1538" s="25"/>
      <c r="AT1538" s="25"/>
      <c r="AU1538" s="25"/>
      <c r="AV1538" s="25"/>
    </row>
    <row r="1539" spans="1:73" x14ac:dyDescent="0.35">
      <c r="A1539" t="s">
        <v>1113</v>
      </c>
      <c r="B1539" t="s">
        <v>3527</v>
      </c>
      <c r="C1539" s="143" t="str">
        <f>IF(VLOOKUP(D1539,Table16[[#All],[Player]:[2024 Card Info]],7,FALSE)&lt;&gt;"",VLOOKUP(D1539,Table16[[#All],[Player]:[2024 Card Info]],7,FALSE),"")</f>
        <v>0-0  3-3-2</v>
      </c>
      <c r="D1539" t="s">
        <v>3815</v>
      </c>
      <c r="E1539" s="40">
        <v>36607</v>
      </c>
      <c r="F1539" t="s">
        <v>391</v>
      </c>
      <c r="G1539" s="19" t="s">
        <v>5380</v>
      </c>
      <c r="H1539" t="str">
        <f>IF(ISBLANK(VLOOKUP(TRIM(D1539),ALL_SOMIFA!$A$1:$V$2737,8,FALSE)),"",IF(ISERROR(VLOOKUP(TRIM(D1539),ALL_SOMIFA!$A$1:$V$2737,8,FALSE))," ",VLOOKUP(TRIM(D1539),ALL_SOMIFA!$A$1:$V$2737,8,FALSE)))</f>
        <v/>
      </c>
      <c r="I1539" t="str">
        <f>IF(ISBLANK(VLOOKUP(TRIM(D1539),ALL_SOMIFA!$A$1:$V$2737,9,FALSE)),"",IF(ISERROR(VLOOKUP(TRIM(D1539),ALL_SOMIFA!$A$1:$V$2737,9,FALSE))," ",VLOOKUP(TRIM(D1539),ALL_SOMIFA!$A$1:$V$2737,9,FALSE)))</f>
        <v/>
      </c>
      <c r="J1539" t="str">
        <f>IF(ISBLANK(VLOOKUP(TRIM(D1539),ALL_SOMIFA!$A$1:$V$2737,10,FALSE)),"",IF(ISERROR(VLOOKUP(TRIM(D1539),ALL_SOMIFA!$A$1:$V$2737,10,FALSE))," ",VLOOKUP(TRIM(D1539),ALL_SOMIFA!$A$1:$V$2737,10,FALSE)))</f>
        <v/>
      </c>
      <c r="K1539" t="str">
        <f>IF(ISBLANK(VLOOKUP(TRIM(D1539),ALL_SOMIFA!$A$1:$V$2737,11,FALSE)),"",IF(ISERROR(VLOOKUP(TRIM(D1539),ALL_SOMIFA!$A$1:$V$2737,11,FALSE))," ",VLOOKUP(TRIM(D1539),ALL_SOMIFA!$A$1:$V$2737,11,FALSE)))</f>
        <v/>
      </c>
      <c r="L1539" t="str">
        <f>IF(ISBLANK(VLOOKUP(TRIM(D1539),ALL_SOMIFA!$A$1:$V$2737,12,FALSE)),"",IF(ISERROR(VLOOKUP(TRIM(D1539),ALL_SOMIFA!$A$1:$V$2737,12,FALSE))," ",VLOOKUP(TRIM(D1539),ALL_SOMIFA!$A$1:$V$2737,12,FALSE)))</f>
        <v/>
      </c>
      <c r="M1539" t="str">
        <f>IF(ISBLANK(VLOOKUP(TRIM(D1539),ALL_SOMIFA!$A$1:$V$2737,13,FALSE)),"",IF(ISERROR(VLOOKUP(TRIM(D1539),ALL_SOMIFA!$A$1:$V$2737,13,FALSE))," ",VLOOKUP(TRIM(D1539),ALL_SOMIFA!$A$1:$V$2737,13,FALSE)))</f>
        <v/>
      </c>
      <c r="N1539" t="str">
        <f>IF(ISBLANK(VLOOKUP(TRIM(D1539),ALL_SOMIFA!$A$1:$V$2737,14,FALSE)),"",IF(ISERROR(VLOOKUP(TRIM(D1539),ALL_SOMIFA!$A$1:$V$2737,14,FALSE))," ",VLOOKUP(TRIM(D1539),ALL_SOMIFA!$A$1:$V$2737,14,FALSE)))</f>
        <v/>
      </c>
      <c r="O1539" t="str">
        <f>IF(ISBLANK(VLOOKUP(TRIM(D1539),ALL_SOMIFA!$A$1:$V$2737,15,FALSE)),"",IF(ISERROR(VLOOKUP(TRIM(D1539),ALL_SOMIFA!$A$1:$V$2737,15,FALSE))," ",VLOOKUP(TRIM(D1539),ALL_SOMIFA!$A$1:$V$2737,15,FALSE)))</f>
        <v/>
      </c>
      <c r="P1539" t="str">
        <f>IF(ISBLANK(VLOOKUP(TRIM(D1539),ALL_SOMIFA!$A$1:$V$2737,16,FALSE)),"",IF(ISERROR(VLOOKUP(TRIM(D1539),ALL_SOMIFA!$A$1:$V$2737,16,FALSE))," ",VLOOKUP(TRIM(D1539),ALL_SOMIFA!$A$1:$V$2737,16,FALSE)))</f>
        <v/>
      </c>
      <c r="Q1539" t="str">
        <f>IF(ISBLANK(VLOOKUP(TRIM(D1539),ALL_SOMIFA!$A$1:$V$2737,17,FALSE)),"",IF(ISERROR(VLOOKUP(TRIM(D1539),ALL_SOMIFA!$A$1:$V$2737,17,FALSE))," ",VLOOKUP(TRIM(D1539),ALL_SOMIFA!$A$1:$V$2737,17,FALSE)))</f>
        <v/>
      </c>
      <c r="R1539" t="str">
        <f>IF(ISBLANK(VLOOKUP(TRIM(D1539),ALL_SOMIFA!$A$1:$V$2737,18,FALSE)),"",IF(ISERROR(VLOOKUP(TRIM(D1539),ALL_SOMIFA!$A$1:$V$2737,18,FALSE))," ",VLOOKUP(TRIM(D1539),ALL_SOMIFA!$A$1:$V$2737,18,FALSE)))</f>
        <v/>
      </c>
      <c r="S1539" t="str">
        <f>IF(ISBLANK(VLOOKUP(TRIM(D1539),ALL_SOMIFA!$A$1:$V$2737,19,FALSE)),"",IF(ISERROR(VLOOKUP(TRIM(D1539),ALL_SOMIFA!$A$1:$V$2737,19,FALSE))," ",VLOOKUP(TRIM(D1539),ALL_SOMIFA!$A$1:$V$2737,19,FALSE)))</f>
        <v/>
      </c>
      <c r="T1539" t="str">
        <f>IF(ISBLANK(VLOOKUP(TRIM(D1539),ALL_SOMIFA!$A$1:$V$2737,20,FALSE)),"",IF(ISERROR(VLOOKUP(TRIM(D1539),ALL_SOMIFA!$A$1:$V$2737,20,FALSE))," ",VLOOKUP(TRIM(D1539),ALL_SOMIFA!$A$1:$V$2737,20,FALSE)))</f>
        <v/>
      </c>
      <c r="U1539" t="str">
        <f>IF(ISBLANK(VLOOKUP(TRIM(D1539),ALL_SOMIFA!$A$1:$V$2737,21,FALSE)),"",IF(ISERROR(VLOOKUP(TRIM(D1539),ALL_SOMIFA!$A$1:$V$2737,21,FALSE))," ",VLOOKUP(TRIM(D1539),ALL_SOMIFA!$A$1:$V$2737,21,FALSE)))</f>
        <v/>
      </c>
      <c r="V1539" t="str">
        <f>IF(ISBLANK(VLOOKUP(TRIM(D1539),ALL_SOMIFA!$A$1:$V$2737,22,FALSE)),"",IF(ISERROR(VLOOKUP(TRIM(D1539),ALL_SOMIFA!$A$1:$V$2737,22,FALSE))," ",VLOOKUP(TRIM(D1539),ALL_SOMIFA!$A$1:$V$2737,22,FALSE)))</f>
        <v/>
      </c>
    </row>
    <row r="1540" spans="1:73" x14ac:dyDescent="0.35">
      <c r="A1540" s="18" t="s">
        <v>169</v>
      </c>
      <c r="B1540" s="18"/>
      <c r="C1540" s="143"/>
      <c r="D1540" s="19" t="s">
        <v>2771</v>
      </c>
      <c r="E1540" s="20">
        <v>35331</v>
      </c>
      <c r="F1540" s="19" t="s">
        <v>425</v>
      </c>
      <c r="G1540" s="19" t="s">
        <v>303</v>
      </c>
      <c r="H1540" t="s">
        <v>156</v>
      </c>
      <c r="I1540"/>
      <c r="J1540" s="18" t="s">
        <v>127</v>
      </c>
      <c r="K1540" s="18" t="s">
        <v>103</v>
      </c>
      <c r="L1540" s="18"/>
      <c r="M1540" s="19"/>
      <c r="N1540" s="19" t="s">
        <v>127</v>
      </c>
      <c r="O1540" s="19" t="s">
        <v>860</v>
      </c>
      <c r="P1540" s="19" t="s">
        <v>79</v>
      </c>
      <c r="Q1540" s="19" t="s">
        <v>122</v>
      </c>
      <c r="R1540" s="19" t="s">
        <v>96</v>
      </c>
      <c r="S1540" s="19"/>
      <c r="T1540" s="19" t="s">
        <v>408</v>
      </c>
      <c r="U1540" s="19" t="s">
        <v>96</v>
      </c>
      <c r="V1540" s="19">
        <v>0</v>
      </c>
      <c r="W1540" s="19">
        <v>0</v>
      </c>
      <c r="X1540" s="19">
        <v>0</v>
      </c>
      <c r="Y1540" s="19">
        <v>0</v>
      </c>
      <c r="Z1540" s="19"/>
      <c r="AA1540" s="19"/>
      <c r="AB1540" s="19"/>
      <c r="AC1540" s="19">
        <v>0</v>
      </c>
      <c r="AD1540" s="19">
        <v>0</v>
      </c>
      <c r="AE1540" s="19">
        <v>0</v>
      </c>
      <c r="AF1540" s="19">
        <v>0</v>
      </c>
      <c r="AG1540" s="19">
        <v>0</v>
      </c>
      <c r="AH1540" s="19">
        <v>0</v>
      </c>
      <c r="AI1540" s="19">
        <v>0</v>
      </c>
      <c r="AJ1540" s="19">
        <v>0</v>
      </c>
      <c r="AK1540" s="19">
        <v>0</v>
      </c>
      <c r="AL1540" s="19">
        <v>0</v>
      </c>
      <c r="AM1540" s="19">
        <v>0</v>
      </c>
      <c r="AN1540" s="19">
        <v>0</v>
      </c>
      <c r="AO1540" s="19">
        <v>0</v>
      </c>
      <c r="AP1540" s="19">
        <v>0</v>
      </c>
      <c r="AQ1540" s="19">
        <v>0</v>
      </c>
      <c r="AR1540" s="19">
        <v>0</v>
      </c>
      <c r="AS1540" s="19">
        <v>0</v>
      </c>
      <c r="AT1540" s="19">
        <v>0</v>
      </c>
      <c r="AU1540" s="19"/>
      <c r="AV1540" s="19"/>
    </row>
    <row r="1541" spans="1:73" x14ac:dyDescent="0.35">
      <c r="A1541" s="18"/>
      <c r="B1541" s="18"/>
      <c r="C1541" s="143"/>
      <c r="D1541" s="19"/>
      <c r="E1541" s="20"/>
      <c r="F1541" s="19"/>
      <c r="G1541" s="19"/>
      <c r="H1541" t="s">
        <v>4284</v>
      </c>
      <c r="I1541" t="s">
        <v>4284</v>
      </c>
      <c r="J1541" s="18"/>
      <c r="K1541" s="18"/>
      <c r="L1541" s="18"/>
      <c r="M1541" s="19"/>
      <c r="N1541" s="19"/>
      <c r="O1541" s="19"/>
      <c r="P1541" s="19"/>
      <c r="Q1541" s="19"/>
      <c r="R1541" s="19"/>
      <c r="S1541" s="19"/>
      <c r="T1541" s="19"/>
      <c r="U1541" s="19"/>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row>
    <row r="1542" spans="1:73" x14ac:dyDescent="0.35">
      <c r="A1542" s="18" t="s">
        <v>205</v>
      </c>
      <c r="B1542" s="18" t="s">
        <v>3530</v>
      </c>
      <c r="C1542" s="143" t="str">
        <f>IF(VLOOKUP(D1542,Table16[[#All],[Player]:[2024 Card Info]],7,FALSE)&lt;&gt;"",VLOOKUP(D1542,Table16[[#All],[Player]:[2024 Card Info]],7,FALSE),"")</f>
        <v>6-5</v>
      </c>
      <c r="D1542" s="19" t="s">
        <v>2778</v>
      </c>
      <c r="E1542" s="20">
        <v>35520</v>
      </c>
      <c r="F1542" s="26" t="s">
        <v>189</v>
      </c>
      <c r="G1542" s="30" t="s">
        <v>204</v>
      </c>
      <c r="H1542" s="26" t="s">
        <v>434</v>
      </c>
      <c r="I1542" s="26" t="s">
        <v>3456</v>
      </c>
      <c r="J1542" s="18" t="s">
        <v>434</v>
      </c>
      <c r="K1542" s="18" t="s">
        <v>151</v>
      </c>
      <c r="L1542" s="18" t="s">
        <v>2779</v>
      </c>
      <c r="M1542" s="19" t="s">
        <v>2780</v>
      </c>
      <c r="N1542" s="19" t="s">
        <v>2197</v>
      </c>
      <c r="O1542" s="19" t="s">
        <v>151</v>
      </c>
      <c r="P1542" s="30" t="s">
        <v>488</v>
      </c>
      <c r="Q1542" s="19"/>
      <c r="R1542" s="19"/>
      <c r="S1542" s="30"/>
      <c r="T1542" s="19"/>
      <c r="U1542" s="19"/>
      <c r="V1542" s="30"/>
      <c r="W1542" s="19"/>
      <c r="X1542" s="19"/>
      <c r="Y1542" s="30"/>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row>
    <row r="1543" spans="1:73" x14ac:dyDescent="0.35">
      <c r="A1543" s="18" t="s">
        <v>192</v>
      </c>
      <c r="B1543" s="18" t="s">
        <v>3530</v>
      </c>
      <c r="C1543" s="143" t="str">
        <f>IF(VLOOKUP(D1543,Table16[[#All],[Player]:[2024 Card Info]],7,FALSE)&lt;&gt;"",VLOOKUP(D1543,Table16[[#All],[Player]:[2024 Card Info]],7,FALSE),"")</f>
        <v>6-4</v>
      </c>
      <c r="D1543" s="26" t="s">
        <v>2783</v>
      </c>
      <c r="E1543" s="27">
        <v>36068</v>
      </c>
      <c r="F1543" s="26" t="s">
        <v>241</v>
      </c>
      <c r="G1543" s="26" t="s">
        <v>241</v>
      </c>
      <c r="H1543" s="26" t="s">
        <v>211</v>
      </c>
      <c r="I1543" s="26" t="s">
        <v>1501</v>
      </c>
      <c r="J1543" s="18" t="s">
        <v>192</v>
      </c>
      <c r="K1543" s="18" t="s">
        <v>151</v>
      </c>
      <c r="L1543" s="18" t="s">
        <v>464</v>
      </c>
      <c r="M1543" s="26" t="s">
        <v>208</v>
      </c>
      <c r="N1543" s="27"/>
      <c r="O1543" s="27"/>
      <c r="P1543" s="27"/>
      <c r="Q1543" s="27"/>
      <c r="R1543" s="29"/>
      <c r="S1543" s="25"/>
      <c r="T1543" s="25"/>
      <c r="U1543" s="25"/>
      <c r="V1543" s="25"/>
      <c r="W1543" s="25"/>
      <c r="X1543" s="25"/>
      <c r="Y1543" s="25"/>
      <c r="Z1543" s="25"/>
      <c r="AA1543" s="25"/>
      <c r="AB1543" s="25"/>
      <c r="AC1543" s="25"/>
      <c r="AD1543" s="25"/>
      <c r="AE1543" s="25"/>
      <c r="AF1543" s="25"/>
      <c r="AG1543" s="25"/>
      <c r="AH1543" s="25"/>
      <c r="AI1543" s="25"/>
      <c r="AJ1543" s="25"/>
      <c r="AK1543" s="25"/>
      <c r="AL1543" s="25"/>
      <c r="AM1543" s="25"/>
      <c r="AN1543" s="25"/>
      <c r="AO1543" s="25"/>
      <c r="AP1543" s="25"/>
      <c r="AQ1543" s="25"/>
      <c r="AR1543" s="25"/>
      <c r="AS1543" s="25"/>
      <c r="AT1543" s="25"/>
      <c r="AU1543" s="25"/>
      <c r="AV1543" s="25"/>
    </row>
    <row r="1544" spans="1:73" x14ac:dyDescent="0.35">
      <c r="A1544" s="18" t="s">
        <v>177</v>
      </c>
      <c r="B1544" s="18" t="s">
        <v>3530</v>
      </c>
      <c r="C1544" s="143" t="str">
        <f>IF(VLOOKUP(D1544,Table16[[#All],[Player]:[2024 Card Info]],7,FALSE)&lt;&gt;"",VLOOKUP(D1544,Table16[[#All],[Player]:[2024 Card Info]],7,FALSE),"")</f>
        <v>6-2</v>
      </c>
      <c r="D1544" s="22" t="s">
        <v>2786</v>
      </c>
      <c r="E1544" s="23">
        <v>36393</v>
      </c>
      <c r="F1544" s="24" t="s">
        <v>84</v>
      </c>
      <c r="G1544" s="22" t="s">
        <v>171</v>
      </c>
      <c r="H1544" s="26" t="s">
        <v>177</v>
      </c>
      <c r="I1544" s="26" t="s">
        <v>488</v>
      </c>
      <c r="J1544" s="18" t="s">
        <v>1379</v>
      </c>
      <c r="K1544" s="18" t="s">
        <v>151</v>
      </c>
      <c r="L1544" s="18" t="s">
        <v>166</v>
      </c>
      <c r="M1544" s="25"/>
      <c r="N1544" s="25"/>
      <c r="O1544" s="25"/>
      <c r="P1544" s="25"/>
      <c r="Q1544" s="25"/>
      <c r="R1544" s="25"/>
      <c r="S1544" s="25"/>
      <c r="T1544" s="25"/>
      <c r="U1544" s="25"/>
      <c r="V1544" s="25"/>
      <c r="W1544" s="25"/>
      <c r="X1544" s="25"/>
      <c r="Y1544" s="25"/>
      <c r="Z1544" s="25"/>
      <c r="AA1544" s="25"/>
      <c r="AB1544" s="25"/>
      <c r="AC1544" s="25"/>
      <c r="AD1544" s="25"/>
      <c r="AE1544" s="25"/>
      <c r="AF1544" s="25"/>
      <c r="AG1544" s="25"/>
      <c r="AH1544" s="25"/>
      <c r="AI1544" s="25"/>
      <c r="AJ1544" s="25"/>
      <c r="AK1544" s="25"/>
      <c r="AL1544" s="25"/>
      <c r="AM1544" s="25"/>
      <c r="AN1544" s="25"/>
      <c r="AO1544" s="25"/>
      <c r="AP1544" s="25"/>
      <c r="AQ1544" s="25"/>
      <c r="AR1544" s="25"/>
      <c r="AS1544" s="25"/>
      <c r="AT1544" s="25"/>
      <c r="AU1544" s="25"/>
      <c r="AV1544" s="25"/>
      <c r="AW1544" s="25"/>
      <c r="AX1544" s="25"/>
      <c r="AY1544" s="25"/>
      <c r="AZ1544" s="25"/>
      <c r="BA1544" s="25"/>
      <c r="BB1544" s="25"/>
      <c r="BC1544" s="25"/>
      <c r="BD1544" s="25"/>
      <c r="BE1544" s="25"/>
      <c r="BF1544" s="25"/>
      <c r="BG1544" s="25"/>
      <c r="BH1544" s="25"/>
      <c r="BI1544" s="25"/>
      <c r="BJ1544" s="25"/>
      <c r="BK1544" s="25"/>
      <c r="BL1544" s="25"/>
      <c r="BM1544" s="25"/>
      <c r="BN1544" s="25"/>
      <c r="BO1544" s="25"/>
      <c r="BP1544" s="25"/>
      <c r="BQ1544" s="25"/>
      <c r="BR1544" s="25"/>
      <c r="BS1544" s="25"/>
      <c r="BT1544" s="25"/>
      <c r="BU1544" s="25"/>
    </row>
    <row r="1545" spans="1:73" x14ac:dyDescent="0.35">
      <c r="A1545" s="18" t="s">
        <v>211</v>
      </c>
      <c r="B1545" s="18" t="s">
        <v>86</v>
      </c>
      <c r="C1545" s="143" t="str">
        <f>IF(VLOOKUP(D1545,Table16[[#All],[Player]:[2024 Card Info]],7,FALSE)&lt;&gt;"",VLOOKUP(D1545,Table16[[#All],[Player]:[2024 Card Info]],7,FALSE),"")</f>
        <v>5-7</v>
      </c>
      <c r="D1545" s="19" t="s">
        <v>2781</v>
      </c>
      <c r="E1545" s="20">
        <v>34957</v>
      </c>
      <c r="F1545" s="19" t="s">
        <v>425</v>
      </c>
      <c r="G1545" s="19" t="s">
        <v>140</v>
      </c>
      <c r="H1545" s="26" t="s">
        <v>226</v>
      </c>
      <c r="I1545" s="26" t="s">
        <v>181</v>
      </c>
      <c r="J1545" s="18" t="s">
        <v>211</v>
      </c>
      <c r="K1545" s="18" t="s">
        <v>86</v>
      </c>
      <c r="L1545" s="18" t="s">
        <v>207</v>
      </c>
      <c r="M1545" s="19" t="s">
        <v>178</v>
      </c>
      <c r="N1545" s="19" t="s">
        <v>211</v>
      </c>
      <c r="O1545" s="19" t="s">
        <v>86</v>
      </c>
      <c r="P1545" s="19" t="s">
        <v>875</v>
      </c>
      <c r="Q1545" s="19" t="s">
        <v>211</v>
      </c>
      <c r="R1545" s="19" t="s">
        <v>86</v>
      </c>
      <c r="S1545" s="19" t="s">
        <v>181</v>
      </c>
      <c r="T1545" s="19" t="s">
        <v>211</v>
      </c>
      <c r="U1545" s="19" t="s">
        <v>86</v>
      </c>
      <c r="V1545" s="19" t="s">
        <v>201</v>
      </c>
      <c r="W1545" s="19">
        <v>0</v>
      </c>
      <c r="X1545" s="19">
        <v>0</v>
      </c>
      <c r="Y1545" s="19">
        <v>0</v>
      </c>
      <c r="Z1545" s="19"/>
      <c r="AA1545" s="19"/>
      <c r="AB1545" s="19"/>
      <c r="AC1545" s="19">
        <v>0</v>
      </c>
      <c r="AD1545" s="19">
        <v>0</v>
      </c>
      <c r="AE1545" s="19">
        <v>0</v>
      </c>
      <c r="AF1545" s="19">
        <v>0</v>
      </c>
      <c r="AG1545" s="19">
        <v>0</v>
      </c>
      <c r="AH1545" s="19">
        <v>0</v>
      </c>
      <c r="AI1545" s="19">
        <v>0</v>
      </c>
      <c r="AJ1545" s="19">
        <v>0</v>
      </c>
      <c r="AK1545" s="19">
        <v>0</v>
      </c>
      <c r="AL1545" s="19">
        <v>0</v>
      </c>
      <c r="AM1545" s="19">
        <v>0</v>
      </c>
      <c r="AN1545" s="19">
        <v>0</v>
      </c>
      <c r="AO1545" s="19">
        <v>0</v>
      </c>
      <c r="AP1545" s="19">
        <v>0</v>
      </c>
      <c r="AQ1545" s="19">
        <v>0</v>
      </c>
      <c r="AR1545" s="19">
        <v>0</v>
      </c>
      <c r="AS1545" s="19">
        <v>0</v>
      </c>
      <c r="AT1545" s="19">
        <v>0</v>
      </c>
      <c r="AU1545" s="19"/>
      <c r="AV1545" s="19"/>
    </row>
    <row r="1546" spans="1:73" s="25" customFormat="1" x14ac:dyDescent="0.35">
      <c r="A1546" s="18" t="s">
        <v>211</v>
      </c>
      <c r="B1546" s="18" t="s">
        <v>441</v>
      </c>
      <c r="C1546" s="143" t="str">
        <f>IF(VLOOKUP(D1546,Table16[[#All],[Player]:[2024 Card Info]],7,FALSE)&lt;&gt;"",VLOOKUP(D1546,Table16[[#All],[Player]:[2024 Card Info]],7,FALSE),"")</f>
        <v>5-4</v>
      </c>
      <c r="D1546" s="22" t="s">
        <v>2788</v>
      </c>
      <c r="E1546" s="23">
        <v>36295</v>
      </c>
      <c r="F1546" s="24" t="s">
        <v>1179</v>
      </c>
      <c r="G1546" s="22" t="s">
        <v>171</v>
      </c>
      <c r="H1546" s="26" t="s">
        <v>198</v>
      </c>
      <c r="I1546" s="26" t="s">
        <v>1118</v>
      </c>
      <c r="J1546" s="18" t="s">
        <v>459</v>
      </c>
      <c r="K1546" s="18" t="s">
        <v>274</v>
      </c>
      <c r="L1546" s="18" t="s">
        <v>166</v>
      </c>
    </row>
    <row r="1547" spans="1:73" s="25" customFormat="1" ht="12.75" customHeight="1" x14ac:dyDescent="0.35">
      <c r="A1547" s="18" t="s">
        <v>198</v>
      </c>
      <c r="B1547" s="18" t="s">
        <v>441</v>
      </c>
      <c r="C1547" s="143" t="str">
        <f>IF(VLOOKUP(D1547,Table16[[#All],[Player]:[2024 Card Info]],7,FALSE)&lt;&gt;"",VLOOKUP(D1547,Table16[[#All],[Player]:[2024 Card Info]],7,FALSE),"")</f>
        <v>4-7</v>
      </c>
      <c r="D1547" s="19" t="s">
        <v>2787</v>
      </c>
      <c r="E1547" s="20">
        <v>36325</v>
      </c>
      <c r="F1547" s="26" t="s">
        <v>1660</v>
      </c>
      <c r="G1547" s="30" t="s">
        <v>204</v>
      </c>
      <c r="H1547" s="26" t="s">
        <v>446</v>
      </c>
      <c r="I1547" s="26" t="s">
        <v>477</v>
      </c>
      <c r="J1547" s="18" t="s">
        <v>446</v>
      </c>
      <c r="K1547" s="18" t="s">
        <v>274</v>
      </c>
      <c r="L1547" s="18" t="s">
        <v>183</v>
      </c>
      <c r="M1547" s="19" t="s">
        <v>228</v>
      </c>
      <c r="N1547" s="19" t="s">
        <v>198</v>
      </c>
      <c r="O1547" s="19" t="s">
        <v>274</v>
      </c>
      <c r="P1547" s="30" t="s">
        <v>186</v>
      </c>
      <c r="Q1547" s="19"/>
      <c r="R1547" s="19"/>
      <c r="S1547" s="30"/>
      <c r="T1547" s="19"/>
      <c r="U1547" s="19"/>
      <c r="V1547" s="30"/>
      <c r="W1547" s="19"/>
      <c r="X1547" s="19"/>
      <c r="Y1547" s="30"/>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c r="AX1547"/>
      <c r="AY1547"/>
      <c r="AZ1547"/>
      <c r="BA1547"/>
      <c r="BB1547"/>
      <c r="BC1547"/>
      <c r="BD1547"/>
      <c r="BE1547"/>
      <c r="BF1547"/>
      <c r="BG1547"/>
      <c r="BH1547"/>
      <c r="BI1547"/>
      <c r="BJ1547"/>
      <c r="BK1547"/>
      <c r="BL1547"/>
      <c r="BM1547"/>
      <c r="BN1547"/>
      <c r="BO1547"/>
      <c r="BP1547"/>
      <c r="BQ1547"/>
      <c r="BR1547"/>
      <c r="BS1547"/>
      <c r="BT1547"/>
      <c r="BU1547"/>
    </row>
    <row r="1548" spans="1:73" x14ac:dyDescent="0.35">
      <c r="A1548" t="s">
        <v>2299</v>
      </c>
      <c r="B1548" t="s">
        <v>3531</v>
      </c>
      <c r="C1548" s="143" t="str">
        <f>IF(VLOOKUP(D1548,Table16[[#All],[Player]:[2024 Card Info]],7,FALSE)&lt;&gt;"",VLOOKUP(D1548,Table16[[#All],[Player]:[2024 Card Info]],7,FALSE),"")</f>
        <v>4-2/0-2</v>
      </c>
      <c r="D1548" t="s">
        <v>3727</v>
      </c>
      <c r="E1548" s="40">
        <v>37599</v>
      </c>
      <c r="F1548" t="s">
        <v>4004</v>
      </c>
      <c r="G1548" s="22" t="s">
        <v>5149</v>
      </c>
      <c r="H1548" t="str">
        <f>IF(ISBLANK(VLOOKUP(TRIM(D1548),ALL_SOMIFA!$A$1:$V$2737,8,FALSE)),"",IF(ISERROR(VLOOKUP(TRIM(D1548),ALL_SOMIFA!$A$1:$V$2737,8,FALSE))," ",VLOOKUP(TRIM(D1548),ALL_SOMIFA!$A$1:$V$2737,8,FALSE)))</f>
        <v xml:space="preserve"> </v>
      </c>
      <c r="I1548" t="str">
        <f>IF(ISBLANK(VLOOKUP(TRIM(D1548),ALL_SOMIFA!$A$1:$V$2737,9,FALSE)),"",IF(ISERROR(VLOOKUP(TRIM(D1548),ALL_SOMIFA!$A$1:$V$2737,9,FALSE))," ",VLOOKUP(TRIM(D1548),ALL_SOMIFA!$A$1:$V$2737,9,FALSE)))</f>
        <v xml:space="preserve"> </v>
      </c>
      <c r="J1548" t="str">
        <f>IF(ISBLANK(VLOOKUP(TRIM(D1548),ALL_SOMIFA!$A$1:$V$2737,10,FALSE)),"",IF(ISERROR(VLOOKUP(TRIM(D1548),ALL_SOMIFA!$A$1:$V$2737,10,FALSE))," ",VLOOKUP(TRIM(D1548),ALL_SOMIFA!$A$1:$V$2737,10,FALSE)))</f>
        <v xml:space="preserve"> </v>
      </c>
      <c r="K1548" t="str">
        <f>IF(ISBLANK(VLOOKUP(TRIM(D1548),ALL_SOMIFA!$A$1:$V$2737,11,FALSE)),"",IF(ISERROR(VLOOKUP(TRIM(D1548),ALL_SOMIFA!$A$1:$V$2737,11,FALSE))," ",VLOOKUP(TRIM(D1548),ALL_SOMIFA!$A$1:$V$2737,11,FALSE)))</f>
        <v xml:space="preserve"> </v>
      </c>
      <c r="L1548" t="str">
        <f>IF(ISBLANK(VLOOKUP(TRIM(D1548),ALL_SOMIFA!$A$1:$V$2737,12,FALSE)),"",IF(ISERROR(VLOOKUP(TRIM(D1548),ALL_SOMIFA!$A$1:$V$2737,12,FALSE))," ",VLOOKUP(TRIM(D1548),ALL_SOMIFA!$A$1:$V$2737,12,FALSE)))</f>
        <v xml:space="preserve"> </v>
      </c>
      <c r="M1548" t="str">
        <f>IF(ISBLANK(VLOOKUP(TRIM(D1548),ALL_SOMIFA!$A$1:$V$2737,13,FALSE)),"",IF(ISERROR(VLOOKUP(TRIM(D1548),ALL_SOMIFA!$A$1:$V$2737,13,FALSE))," ",VLOOKUP(TRIM(D1548),ALL_SOMIFA!$A$1:$V$2737,13,FALSE)))</f>
        <v xml:space="preserve"> </v>
      </c>
      <c r="N1548" t="str">
        <f>IF(ISBLANK(VLOOKUP(TRIM(D1548),ALL_SOMIFA!$A$1:$V$2737,14,FALSE)),"",IF(ISERROR(VLOOKUP(TRIM(D1548),ALL_SOMIFA!$A$1:$V$2737,14,FALSE))," ",VLOOKUP(TRIM(D1548),ALL_SOMIFA!$A$1:$V$2737,14,FALSE)))</f>
        <v xml:space="preserve"> </v>
      </c>
      <c r="O1548" t="str">
        <f>IF(ISBLANK(VLOOKUP(TRIM(D1548),ALL_SOMIFA!$A$1:$V$2737,15,FALSE)),"",IF(ISERROR(VLOOKUP(TRIM(D1548),ALL_SOMIFA!$A$1:$V$2737,15,FALSE))," ",VLOOKUP(TRIM(D1548),ALL_SOMIFA!$A$1:$V$2737,15,FALSE)))</f>
        <v xml:space="preserve"> </v>
      </c>
      <c r="P1548" t="str">
        <f>IF(ISBLANK(VLOOKUP(TRIM(D1548),ALL_SOMIFA!$A$1:$V$2737,16,FALSE)),"",IF(ISERROR(VLOOKUP(TRIM(D1548),ALL_SOMIFA!$A$1:$V$2737,16,FALSE))," ",VLOOKUP(TRIM(D1548),ALL_SOMIFA!$A$1:$V$2737,16,FALSE)))</f>
        <v xml:space="preserve"> </v>
      </c>
      <c r="Q1548" t="str">
        <f>IF(ISBLANK(VLOOKUP(TRIM(D1548),ALL_SOMIFA!$A$1:$V$2737,17,FALSE)),"",IF(ISERROR(VLOOKUP(TRIM(D1548),ALL_SOMIFA!$A$1:$V$2737,17,FALSE))," ",VLOOKUP(TRIM(D1548),ALL_SOMIFA!$A$1:$V$2737,17,FALSE)))</f>
        <v xml:space="preserve"> </v>
      </c>
      <c r="R1548" t="str">
        <f>IF(ISBLANK(VLOOKUP(TRIM(D1548),ALL_SOMIFA!$A$1:$V$2737,18,FALSE)),"",IF(ISERROR(VLOOKUP(TRIM(D1548),ALL_SOMIFA!$A$1:$V$2737,18,FALSE))," ",VLOOKUP(TRIM(D1548),ALL_SOMIFA!$A$1:$V$2737,18,FALSE)))</f>
        <v xml:space="preserve"> </v>
      </c>
      <c r="S1548" t="str">
        <f>IF(ISBLANK(VLOOKUP(TRIM(D1548),ALL_SOMIFA!$A$1:$V$2737,19,FALSE)),"",IF(ISERROR(VLOOKUP(TRIM(D1548),ALL_SOMIFA!$A$1:$V$2737,19,FALSE))," ",VLOOKUP(TRIM(D1548),ALL_SOMIFA!$A$1:$V$2737,19,FALSE)))</f>
        <v xml:space="preserve"> </v>
      </c>
      <c r="T1548" t="str">
        <f>IF(ISBLANK(VLOOKUP(TRIM(D1548),ALL_SOMIFA!$A$1:$V$2737,20,FALSE)),"",IF(ISERROR(VLOOKUP(TRIM(D1548),ALL_SOMIFA!$A$1:$V$2737,20,FALSE))," ",VLOOKUP(TRIM(D1548),ALL_SOMIFA!$A$1:$V$2737,20,FALSE)))</f>
        <v xml:space="preserve"> </v>
      </c>
      <c r="U1548" t="str">
        <f>IF(ISBLANK(VLOOKUP(TRIM(D1548),ALL_SOMIFA!$A$1:$V$2737,21,FALSE)),"",IF(ISERROR(VLOOKUP(TRIM(D1548),ALL_SOMIFA!$A$1:$V$2737,21,FALSE))," ",VLOOKUP(TRIM(D1548),ALL_SOMIFA!$A$1:$V$2737,21,FALSE)))</f>
        <v xml:space="preserve"> </v>
      </c>
      <c r="V1548" t="str">
        <f>IF(ISBLANK(VLOOKUP(TRIM(D1548),ALL_SOMIFA!$A$1:$V$2737,22,FALSE)),"",IF(ISERROR(VLOOKUP(TRIM(D1548),ALL_SOMIFA!$A$1:$V$2737,22,FALSE))," ",VLOOKUP(TRIM(D1548),ALL_SOMIFA!$A$1:$V$2737,22,FALSE)))</f>
        <v xml:space="preserve"> </v>
      </c>
    </row>
    <row r="1549" spans="1:73" s="25" customFormat="1" ht="12.75" customHeight="1" x14ac:dyDescent="0.35">
      <c r="A1549" s="18" t="s">
        <v>177</v>
      </c>
      <c r="B1549" s="18" t="s">
        <v>271</v>
      </c>
      <c r="C1549" s="143" t="str">
        <f>IF(VLOOKUP(D1549,Table16[[#All],[Player]:[2024 Card Info]],7,FALSE)&lt;&gt;"",VLOOKUP(D1549,Table16[[#All],[Player]:[2024 Card Info]],7,FALSE),"")</f>
        <v>4-0</v>
      </c>
      <c r="D1549" s="19" t="s">
        <v>2782</v>
      </c>
      <c r="E1549" s="20">
        <v>34908</v>
      </c>
      <c r="F1549" s="19" t="s">
        <v>114</v>
      </c>
      <c r="G1549" s="19" t="s">
        <v>283</v>
      </c>
      <c r="H1549" s="26" t="s">
        <v>459</v>
      </c>
      <c r="I1549" s="26" t="s">
        <v>191</v>
      </c>
      <c r="J1549" s="18" t="s">
        <v>446</v>
      </c>
      <c r="K1549" s="18" t="s">
        <v>229</v>
      </c>
      <c r="L1549" s="18" t="s">
        <v>264</v>
      </c>
      <c r="M1549" s="19" t="s">
        <v>1130</v>
      </c>
      <c r="N1549" s="19" t="s">
        <v>169</v>
      </c>
      <c r="O1549" s="19"/>
      <c r="P1549" s="19"/>
      <c r="Q1549" s="19" t="s">
        <v>184</v>
      </c>
      <c r="R1549" s="19" t="s">
        <v>229</v>
      </c>
      <c r="S1549" s="19" t="s">
        <v>231</v>
      </c>
      <c r="T1549" s="19"/>
      <c r="U1549" s="19"/>
      <c r="V1549" s="19"/>
      <c r="W1549" s="19"/>
      <c r="X1549" s="19"/>
      <c r="Y1549" s="19"/>
      <c r="Z1549" s="19"/>
      <c r="AA1549" s="19"/>
      <c r="AB1549" s="19"/>
      <c r="AC1549" s="19"/>
      <c r="AD1549" s="19"/>
      <c r="AE1549" s="19"/>
      <c r="AF1549" s="19"/>
      <c r="AG1549" s="19"/>
      <c r="AH1549" s="19"/>
      <c r="AI1549" s="19"/>
      <c r="AJ1549" s="19"/>
      <c r="AK1549" s="19"/>
      <c r="AL1549" s="19"/>
      <c r="AM1549" s="19"/>
      <c r="AN1549" s="19"/>
      <c r="AO1549" s="19"/>
      <c r="AP1549" s="19"/>
      <c r="AQ1549" s="19"/>
      <c r="AR1549" s="19"/>
      <c r="AS1549" s="19"/>
      <c r="AT1549" s="19"/>
      <c r="AU1549" s="19"/>
      <c r="AV1549" s="19"/>
      <c r="AW1549"/>
      <c r="AX1549"/>
      <c r="AY1549"/>
      <c r="AZ1549"/>
      <c r="BA1549"/>
      <c r="BB1549"/>
      <c r="BC1549"/>
      <c r="BD1549"/>
      <c r="BE1549"/>
      <c r="BF1549"/>
      <c r="BG1549"/>
      <c r="BH1549"/>
      <c r="BI1549"/>
      <c r="BJ1549"/>
      <c r="BK1549"/>
      <c r="BL1549"/>
      <c r="BM1549"/>
      <c r="BN1549"/>
      <c r="BO1549"/>
      <c r="BP1549"/>
      <c r="BQ1549"/>
      <c r="BR1549"/>
      <c r="BS1549"/>
      <c r="BT1549"/>
      <c r="BU1549"/>
    </row>
    <row r="1550" spans="1:73" ht="12.75" customHeight="1" x14ac:dyDescent="0.35">
      <c r="A1550" s="31" t="s">
        <v>192</v>
      </c>
      <c r="B1550" s="32" t="s">
        <v>452</v>
      </c>
      <c r="C1550" s="144" t="str">
        <f>IF(VLOOKUP(D1550,Table16[[#All],[Player]:[2024 Card Info]],7,FALSE)&lt;&gt;"",VLOOKUP(D1550,Table16[[#All],[Player]:[2024 Card Info]],7,FALSE),"")</f>
        <v>0-5</v>
      </c>
      <c r="D1550" s="19" t="s">
        <v>2789</v>
      </c>
      <c r="E1550" s="27">
        <v>37103</v>
      </c>
      <c r="F1550" s="28" t="s">
        <v>880</v>
      </c>
      <c r="G1550" s="28" t="s">
        <v>200</v>
      </c>
      <c r="H1550" s="26" t="s">
        <v>192</v>
      </c>
      <c r="I1550" s="26" t="s">
        <v>264</v>
      </c>
      <c r="J1550" s="33"/>
      <c r="K1550" s="33"/>
      <c r="L1550" s="33"/>
      <c r="M1550" s="25"/>
      <c r="N1550" s="25"/>
      <c r="O1550" s="25"/>
      <c r="P1550" s="25"/>
      <c r="Q1550" s="25"/>
      <c r="R1550" s="25"/>
      <c r="S1550" s="25"/>
      <c r="T1550" s="25"/>
      <c r="U1550" s="25"/>
      <c r="V1550" s="25"/>
      <c r="W1550" s="25"/>
      <c r="X1550" s="25"/>
      <c r="Y1550" s="25"/>
      <c r="Z1550" s="25"/>
      <c r="AA1550" s="25"/>
      <c r="AB1550" s="25"/>
      <c r="AC1550" s="25"/>
      <c r="AD1550" s="25"/>
      <c r="AE1550" s="25"/>
      <c r="AF1550" s="25"/>
      <c r="AG1550" s="25"/>
      <c r="AH1550" s="25"/>
      <c r="AI1550" s="25"/>
      <c r="AJ1550" s="25"/>
      <c r="AK1550" s="25"/>
      <c r="AL1550" s="25"/>
      <c r="AM1550" s="25"/>
      <c r="AN1550" s="25"/>
      <c r="AO1550" s="25"/>
      <c r="AP1550" s="25"/>
      <c r="AQ1550" s="25"/>
      <c r="AR1550" s="25"/>
      <c r="AS1550" s="25"/>
      <c r="AT1550" s="25"/>
      <c r="AU1550" s="25"/>
      <c r="AV1550" s="25"/>
    </row>
    <row r="1551" spans="1:73" x14ac:dyDescent="0.35">
      <c r="A1551" s="18" t="s">
        <v>461</v>
      </c>
      <c r="B1551" s="18" t="s">
        <v>318</v>
      </c>
      <c r="C1551" s="143" t="str">
        <f>IF(VLOOKUP(D1551,Table16[[#All],[Player]:[2024 Card Info]],7,FALSE)&lt;&gt;"",VLOOKUP(D1551,Table16[[#All],[Player]:[2024 Card Info]],7,FALSE),"")</f>
        <v>0-0</v>
      </c>
      <c r="D1551" t="s">
        <v>2790</v>
      </c>
      <c r="E1551" s="35">
        <v>35998</v>
      </c>
      <c r="F1551" s="36" t="s">
        <v>108</v>
      </c>
      <c r="G1551" s="36" t="s">
        <v>316</v>
      </c>
      <c r="H1551" s="26" t="s">
        <v>184</v>
      </c>
      <c r="I1551" s="26" t="s">
        <v>231</v>
      </c>
      <c r="J1551" s="18" t="s">
        <v>169</v>
      </c>
      <c r="K1551" s="18"/>
      <c r="L1551" s="18"/>
      <c r="M1551" s="19" t="s">
        <v>254</v>
      </c>
      <c r="N1551" s="19" t="s">
        <v>984</v>
      </c>
      <c r="O1551" s="19" t="s">
        <v>860</v>
      </c>
      <c r="P1551" s="37" t="str">
        <f>IF(ISERROR(VLOOKUP(TRIM(D1551),#REF!,8,FALSE())),"",VLOOKUP(TRIM(D1551),#REF!,8,FALSE()))</f>
        <v/>
      </c>
      <c r="Q1551" s="25"/>
      <c r="R1551" s="25"/>
      <c r="S1551" s="25"/>
      <c r="T1551" s="25"/>
      <c r="U1551" s="25"/>
      <c r="V1551" s="25"/>
      <c r="W1551" s="25"/>
      <c r="X1551" s="25"/>
      <c r="Y1551" s="25"/>
      <c r="Z1551" s="25"/>
      <c r="AA1551" s="25"/>
      <c r="AB1551" s="25"/>
      <c r="AC1551" s="25"/>
      <c r="AD1551" s="25"/>
      <c r="AE1551" s="25"/>
      <c r="AF1551" s="25"/>
      <c r="AG1551" s="25"/>
      <c r="AH1551" s="25"/>
      <c r="AI1551" s="25"/>
      <c r="AJ1551" s="25"/>
      <c r="AK1551" s="25"/>
      <c r="AL1551" s="25"/>
      <c r="AM1551" s="25"/>
      <c r="AN1551" s="25"/>
      <c r="AO1551" s="25"/>
      <c r="AP1551" s="25"/>
      <c r="AQ1551" s="25"/>
      <c r="AR1551" s="25"/>
      <c r="AS1551" s="25"/>
      <c r="AT1551" s="25"/>
      <c r="AU1551" s="25"/>
      <c r="AV1551" s="25"/>
    </row>
    <row r="1552" spans="1:73" ht="12.75" customHeight="1" x14ac:dyDescent="0.35">
      <c r="A1552" s="31" t="s">
        <v>169</v>
      </c>
      <c r="B1552" s="32"/>
      <c r="C1552" s="144"/>
      <c r="D1552" s="19" t="s">
        <v>2791</v>
      </c>
      <c r="E1552" s="27">
        <v>36840</v>
      </c>
      <c r="F1552" s="28" t="s">
        <v>98</v>
      </c>
      <c r="G1552" s="28" t="s">
        <v>138</v>
      </c>
      <c r="H1552" t="s">
        <v>461</v>
      </c>
      <c r="I1552" t="s">
        <v>231</v>
      </c>
      <c r="J1552" s="33"/>
      <c r="K1552" s="33"/>
      <c r="L1552" s="33"/>
      <c r="M1552" s="25"/>
      <c r="N1552" s="25"/>
      <c r="O1552" s="25"/>
      <c r="P1552" s="25"/>
      <c r="Q1552" s="25"/>
      <c r="R1552" s="25"/>
      <c r="S1552" s="25"/>
      <c r="T1552" s="25"/>
      <c r="U1552" s="25"/>
      <c r="V1552" s="25"/>
      <c r="W1552" s="25"/>
      <c r="X1552" s="25"/>
      <c r="Y1552" s="25"/>
      <c r="Z1552" s="25"/>
      <c r="AA1552" s="25"/>
      <c r="AB1552" s="25"/>
      <c r="AC1552" s="25"/>
      <c r="AD1552" s="25"/>
      <c r="AE1552" s="25"/>
      <c r="AF1552" s="25"/>
      <c r="AG1552" s="25"/>
      <c r="AH1552" s="25"/>
      <c r="AI1552" s="25"/>
      <c r="AJ1552" s="25"/>
      <c r="AK1552" s="25"/>
      <c r="AL1552" s="25"/>
      <c r="AM1552" s="25"/>
      <c r="AN1552" s="25"/>
      <c r="AO1552" s="25"/>
      <c r="AP1552" s="25"/>
      <c r="AQ1552" s="25"/>
      <c r="AR1552" s="25"/>
      <c r="AS1552" s="25"/>
      <c r="AT1552" s="25"/>
      <c r="AU1552" s="25"/>
      <c r="AV1552" s="25"/>
    </row>
    <row r="1553" spans="1:73" x14ac:dyDescent="0.35">
      <c r="A1553" s="18"/>
      <c r="B1553" s="18"/>
      <c r="C1553" s="143"/>
      <c r="D1553" s="19"/>
      <c r="E1553" s="20"/>
      <c r="F1553" s="19"/>
      <c r="G1553" s="19"/>
      <c r="H1553" t="s">
        <v>4284</v>
      </c>
      <c r="I1553" t="s">
        <v>4284</v>
      </c>
      <c r="J1553" s="18"/>
      <c r="K1553" s="18"/>
      <c r="L1553" s="18"/>
      <c r="M1553" s="19"/>
      <c r="N1553" s="19"/>
      <c r="O1553" s="19"/>
      <c r="P1553" s="19"/>
      <c r="Q1553" s="19"/>
      <c r="R1553" s="19"/>
      <c r="S1553" s="19"/>
      <c r="T1553" s="19"/>
      <c r="U1553" s="19"/>
      <c r="V1553" s="19"/>
      <c r="W1553" s="19"/>
      <c r="X1553" s="19"/>
      <c r="Y1553" s="19"/>
      <c r="Z1553" s="19"/>
      <c r="AA1553" s="19"/>
      <c r="AB1553" s="19"/>
      <c r="AC1553" s="19"/>
      <c r="AD1553" s="19"/>
      <c r="AE1553" s="19"/>
      <c r="AF1553" s="19"/>
      <c r="AG1553" s="19"/>
      <c r="AH1553" s="19"/>
      <c r="AI1553" s="19"/>
      <c r="AJ1553" s="19"/>
      <c r="AK1553" s="19"/>
      <c r="AL1553" s="19"/>
      <c r="AM1553" s="19"/>
      <c r="AN1553" s="19"/>
      <c r="AO1553" s="19"/>
      <c r="AP1553" s="19"/>
      <c r="AQ1553" s="19"/>
      <c r="AR1553" s="19"/>
      <c r="AS1553" s="19"/>
      <c r="AT1553" s="19"/>
      <c r="AU1553" s="19"/>
      <c r="AV1553" s="19"/>
    </row>
    <row r="1554" spans="1:73" x14ac:dyDescent="0.35">
      <c r="A1554" s="18" t="s">
        <v>211</v>
      </c>
      <c r="B1554" s="18" t="s">
        <v>3531</v>
      </c>
      <c r="C1554" s="143" t="str">
        <f>IF(VLOOKUP(D1554,Table16[[#All],[Player]:[2024 Card Info]],7,FALSE)&lt;&gt;"",VLOOKUP(D1554,Table16[[#All],[Player]:[2024 Card Info]],7,FALSE),"")</f>
        <v>6-8</v>
      </c>
      <c r="D1554" s="19" t="s">
        <v>2792</v>
      </c>
      <c r="E1554" s="20">
        <v>35785</v>
      </c>
      <c r="F1554" s="19" t="s">
        <v>2505</v>
      </c>
      <c r="G1554" s="19" t="s">
        <v>2793</v>
      </c>
      <c r="H1554" s="26" t="s">
        <v>284</v>
      </c>
      <c r="I1554" s="26" t="s">
        <v>207</v>
      </c>
      <c r="J1554" s="18" t="s">
        <v>284</v>
      </c>
      <c r="K1554" s="18" t="s">
        <v>165</v>
      </c>
      <c r="L1554" s="18" t="s">
        <v>2004</v>
      </c>
      <c r="M1554" s="19" t="s">
        <v>181</v>
      </c>
      <c r="N1554" s="19" t="s">
        <v>253</v>
      </c>
      <c r="O1554" s="19" t="s">
        <v>165</v>
      </c>
      <c r="P1554" s="19" t="s">
        <v>2794</v>
      </c>
      <c r="Q1554" s="19" t="s">
        <v>253</v>
      </c>
      <c r="R1554" s="19" t="s">
        <v>165</v>
      </c>
      <c r="S1554" s="19" t="s">
        <v>576</v>
      </c>
      <c r="T1554" s="19"/>
      <c r="U1554" s="19"/>
      <c r="V1554" s="19"/>
      <c r="W1554" s="19"/>
      <c r="X1554" s="19"/>
      <c r="Y1554" s="19"/>
      <c r="Z1554" s="19"/>
      <c r="AA1554" s="19"/>
      <c r="AB1554" s="19"/>
      <c r="AC1554" s="19"/>
      <c r="AD1554" s="19"/>
      <c r="AE1554" s="19"/>
      <c r="AF1554" s="19"/>
      <c r="AG1554" s="19"/>
      <c r="AH1554" s="19"/>
      <c r="AI1554" s="19"/>
      <c r="AJ1554" s="19"/>
      <c r="AK1554" s="19"/>
      <c r="AL1554" s="19"/>
      <c r="AM1554" s="19"/>
      <c r="AN1554" s="19"/>
      <c r="AO1554" s="19"/>
      <c r="AP1554" s="19"/>
      <c r="AQ1554" s="19"/>
      <c r="AR1554" s="19"/>
      <c r="AS1554" s="19"/>
      <c r="AT1554" s="19"/>
      <c r="AU1554" s="19"/>
      <c r="AV1554" s="19"/>
    </row>
    <row r="1555" spans="1:73" s="25" customFormat="1" x14ac:dyDescent="0.35">
      <c r="A1555" s="18" t="s">
        <v>253</v>
      </c>
      <c r="B1555" s="18" t="s">
        <v>1315</v>
      </c>
      <c r="C1555" s="143" t="str">
        <f>IF(VLOOKUP(D1555,Table16[[#All],[Player]:[2024 Card Info]],7,FALSE)&lt;&gt;"",VLOOKUP(D1555,Table16[[#All],[Player]:[2024 Card Info]],7,FALSE),"")</f>
        <v>6-11</v>
      </c>
      <c r="D1555" s="19" t="s">
        <v>2795</v>
      </c>
      <c r="E1555" s="20">
        <v>34505</v>
      </c>
      <c r="F1555" s="19" t="s">
        <v>2796</v>
      </c>
      <c r="G1555" s="19" t="s">
        <v>626</v>
      </c>
      <c r="H1555" s="26" t="s">
        <v>242</v>
      </c>
      <c r="I1555" s="26" t="s">
        <v>629</v>
      </c>
      <c r="J1555" s="18" t="s">
        <v>273</v>
      </c>
      <c r="K1555" s="18" t="s">
        <v>206</v>
      </c>
      <c r="L1555" s="18" t="s">
        <v>576</v>
      </c>
      <c r="M1555" s="19" t="s">
        <v>181</v>
      </c>
      <c r="N1555" s="19" t="s">
        <v>253</v>
      </c>
      <c r="O1555" s="19" t="s">
        <v>916</v>
      </c>
      <c r="P1555" s="19" t="s">
        <v>2108</v>
      </c>
      <c r="Q1555" s="19" t="s">
        <v>253</v>
      </c>
      <c r="R1555" s="19" t="s">
        <v>206</v>
      </c>
      <c r="S1555" s="19" t="s">
        <v>246</v>
      </c>
      <c r="T1555" s="19" t="s">
        <v>242</v>
      </c>
      <c r="U1555" s="19" t="s">
        <v>165</v>
      </c>
      <c r="V1555" s="19" t="s">
        <v>430</v>
      </c>
      <c r="W1555" s="19" t="s">
        <v>242</v>
      </c>
      <c r="X1555" s="19" t="s">
        <v>165</v>
      </c>
      <c r="Y1555" s="19" t="s">
        <v>216</v>
      </c>
      <c r="Z1555" s="19" t="s">
        <v>242</v>
      </c>
      <c r="AA1555" s="19" t="s">
        <v>165</v>
      </c>
      <c r="AB1555" s="19" t="s">
        <v>207</v>
      </c>
      <c r="AC1555" s="19" t="s">
        <v>262</v>
      </c>
      <c r="AD1555" s="19" t="s">
        <v>165</v>
      </c>
      <c r="AE1555" s="19" t="s">
        <v>576</v>
      </c>
      <c r="AF1555" s="19"/>
      <c r="AG1555" s="19"/>
      <c r="AH1555" s="19"/>
      <c r="AI1555" s="19"/>
      <c r="AJ1555" s="19"/>
      <c r="AK1555" s="19"/>
      <c r="AL1555" s="19">
        <v>0</v>
      </c>
      <c r="AM1555" s="19">
        <v>0</v>
      </c>
      <c r="AN1555" s="19">
        <v>0</v>
      </c>
      <c r="AO1555" s="19">
        <v>0</v>
      </c>
      <c r="AP1555" s="19">
        <v>0</v>
      </c>
      <c r="AQ1555" s="19">
        <v>0</v>
      </c>
      <c r="AR1555" s="19">
        <v>0</v>
      </c>
      <c r="AS1555" s="19">
        <v>0</v>
      </c>
      <c r="AT1555" s="19">
        <v>0</v>
      </c>
      <c r="AU1555" s="19"/>
      <c r="AV1555" s="19"/>
    </row>
    <row r="1556" spans="1:73" x14ac:dyDescent="0.35">
      <c r="A1556" s="18" t="s">
        <v>205</v>
      </c>
      <c r="B1556" s="18" t="s">
        <v>116</v>
      </c>
      <c r="C1556" s="143" t="str">
        <f>IF(VLOOKUP(D1556,Table16[[#All],[Player]:[2024 Card Info]],7,FALSE)&lt;&gt;"",VLOOKUP(D1556,Table16[[#All],[Player]:[2024 Card Info]],7,FALSE),"")</f>
        <v>5-4</v>
      </c>
      <c r="D1556" s="26" t="s">
        <v>2797</v>
      </c>
      <c r="E1556" s="27">
        <v>36657</v>
      </c>
      <c r="F1556" s="26" t="s">
        <v>387</v>
      </c>
      <c r="G1556" s="26" t="s">
        <v>387</v>
      </c>
      <c r="H1556" s="26" t="s">
        <v>284</v>
      </c>
      <c r="I1556" s="26" t="s">
        <v>629</v>
      </c>
      <c r="J1556" s="18" t="s">
        <v>491</v>
      </c>
      <c r="K1556" s="18" t="s">
        <v>103</v>
      </c>
      <c r="L1556" s="18" t="s">
        <v>185</v>
      </c>
      <c r="M1556" s="26" t="s">
        <v>186</v>
      </c>
      <c r="N1556" s="27"/>
      <c r="O1556" s="27"/>
      <c r="P1556" s="27"/>
      <c r="Q1556" s="27"/>
      <c r="R1556" s="29"/>
      <c r="S1556" s="25"/>
      <c r="T1556" s="25"/>
      <c r="U1556" s="25"/>
      <c r="V1556" s="25"/>
      <c r="W1556" s="25"/>
      <c r="X1556" s="25"/>
      <c r="Y1556" s="25"/>
      <c r="Z1556" s="25"/>
      <c r="AA1556" s="25"/>
      <c r="AB1556" s="25"/>
      <c r="AC1556" s="25"/>
      <c r="AD1556" s="25"/>
      <c r="AE1556" s="25"/>
      <c r="AF1556" s="25"/>
      <c r="AG1556" s="25"/>
      <c r="AH1556" s="25"/>
      <c r="AI1556" s="25"/>
      <c r="AJ1556" s="25"/>
      <c r="AK1556" s="25"/>
      <c r="AL1556" s="25"/>
      <c r="AM1556" s="25"/>
      <c r="AN1556" s="25"/>
      <c r="AO1556" s="25"/>
      <c r="AP1556" s="25"/>
      <c r="AQ1556" s="25"/>
      <c r="AR1556" s="25"/>
      <c r="AS1556" s="25"/>
      <c r="AT1556" s="25"/>
      <c r="AU1556" s="25"/>
      <c r="AV1556" s="25"/>
    </row>
    <row r="1557" spans="1:73" x14ac:dyDescent="0.35">
      <c r="A1557" s="18" t="s">
        <v>211</v>
      </c>
      <c r="B1557" s="18" t="s">
        <v>3519</v>
      </c>
      <c r="C1557" s="143" t="str">
        <f>IF(VLOOKUP(D1557,Table16[[#All],[Player]:[2024 Card Info]],7,FALSE)&lt;&gt;"",VLOOKUP(D1557,Table16[[#All],[Player]:[2024 Card Info]],7,FALSE),"")</f>
        <v>4-5</v>
      </c>
      <c r="D1557" s="19" t="s">
        <v>2799</v>
      </c>
      <c r="E1557" s="20">
        <v>35776</v>
      </c>
      <c r="F1557" s="19" t="s">
        <v>399</v>
      </c>
      <c r="G1557" s="19" t="s">
        <v>398</v>
      </c>
      <c r="H1557" s="26" t="s">
        <v>242</v>
      </c>
      <c r="I1557" s="26" t="s">
        <v>598</v>
      </c>
      <c r="J1557" s="18" t="s">
        <v>284</v>
      </c>
      <c r="K1557" s="18" t="s">
        <v>131</v>
      </c>
      <c r="L1557" s="18" t="s">
        <v>576</v>
      </c>
      <c r="M1557" s="19" t="s">
        <v>178</v>
      </c>
      <c r="N1557" s="19" t="s">
        <v>211</v>
      </c>
      <c r="O1557" s="19" t="s">
        <v>131</v>
      </c>
      <c r="P1557" s="19" t="s">
        <v>261</v>
      </c>
      <c r="Q1557" s="19" t="s">
        <v>258</v>
      </c>
      <c r="R1557" s="19" t="s">
        <v>131</v>
      </c>
      <c r="S1557" s="19" t="s">
        <v>260</v>
      </c>
      <c r="T1557" s="19"/>
      <c r="U1557" s="19"/>
      <c r="V1557" s="19"/>
      <c r="W1557" s="19"/>
      <c r="X1557" s="19"/>
      <c r="Y1557" s="19"/>
      <c r="Z1557" s="19"/>
      <c r="AA1557" s="19"/>
      <c r="AB1557" s="19"/>
      <c r="AC1557" s="19"/>
      <c r="AD1557" s="19"/>
      <c r="AE1557" s="19"/>
      <c r="AF1557" s="19"/>
      <c r="AG1557" s="19"/>
      <c r="AH1557" s="19"/>
      <c r="AI1557" s="19"/>
      <c r="AJ1557" s="19"/>
      <c r="AK1557" s="19"/>
      <c r="AL1557" s="19"/>
      <c r="AM1557" s="19"/>
      <c r="AN1557" s="19"/>
      <c r="AO1557" s="19"/>
      <c r="AP1557" s="19"/>
      <c r="AQ1557" s="19"/>
      <c r="AR1557" s="19"/>
      <c r="AS1557" s="19"/>
      <c r="AT1557" s="19"/>
      <c r="AU1557" s="19"/>
      <c r="AV1557" s="19"/>
    </row>
    <row r="1558" spans="1:73" ht="12.75" customHeight="1" x14ac:dyDescent="0.35">
      <c r="A1558" s="18" t="s">
        <v>242</v>
      </c>
      <c r="B1558" s="18" t="s">
        <v>1124</v>
      </c>
      <c r="C1558" s="143" t="str">
        <f>IF(VLOOKUP(D1558,Table16[[#All],[Player]:[2024 Card Info]],7,FALSE)&lt;&gt;"",VLOOKUP(D1558,Table16[[#All],[Player]:[2024 Card Info]],7,FALSE),"")</f>
        <v>4-3</v>
      </c>
      <c r="D1558" s="19" t="s">
        <v>2798</v>
      </c>
      <c r="E1558" s="20">
        <v>34087</v>
      </c>
      <c r="F1558" s="19" t="s">
        <v>163</v>
      </c>
      <c r="G1558" s="19" t="s">
        <v>606</v>
      </c>
      <c r="H1558" s="26" t="s">
        <v>491</v>
      </c>
      <c r="I1558" s="26" t="s">
        <v>208</v>
      </c>
      <c r="J1558" s="18" t="s">
        <v>253</v>
      </c>
      <c r="K1558" s="18" t="s">
        <v>94</v>
      </c>
      <c r="L1558" s="18" t="s">
        <v>181</v>
      </c>
      <c r="M1558" s="19" t="s">
        <v>216</v>
      </c>
      <c r="N1558" s="19" t="s">
        <v>205</v>
      </c>
      <c r="O1558" s="19" t="s">
        <v>1124</v>
      </c>
      <c r="P1558" s="19" t="s">
        <v>875</v>
      </c>
      <c r="Q1558" s="19" t="s">
        <v>284</v>
      </c>
      <c r="R1558" s="19" t="s">
        <v>94</v>
      </c>
      <c r="S1558" s="19" t="s">
        <v>1141</v>
      </c>
      <c r="T1558" s="19" t="s">
        <v>284</v>
      </c>
      <c r="U1558" s="19" t="s">
        <v>94</v>
      </c>
      <c r="V1558" s="19" t="s">
        <v>1143</v>
      </c>
      <c r="W1558" s="19" t="s">
        <v>491</v>
      </c>
      <c r="X1558" s="19" t="s">
        <v>94</v>
      </c>
      <c r="Y1558" s="19" t="s">
        <v>212</v>
      </c>
      <c r="Z1558" s="19" t="s">
        <v>284</v>
      </c>
      <c r="AA1558" s="19" t="s">
        <v>94</v>
      </c>
      <c r="AB1558" s="19" t="s">
        <v>208</v>
      </c>
      <c r="AC1558" s="19" t="s">
        <v>258</v>
      </c>
      <c r="AD1558" s="19" t="s">
        <v>94</v>
      </c>
      <c r="AE1558" s="19" t="s">
        <v>186</v>
      </c>
      <c r="AF1558" s="19" t="s">
        <v>258</v>
      </c>
      <c r="AG1558" s="19" t="s">
        <v>94</v>
      </c>
      <c r="AH1558" s="19" t="s">
        <v>186</v>
      </c>
      <c r="AI1558" s="19">
        <v>0</v>
      </c>
      <c r="AJ1558" s="19">
        <v>0</v>
      </c>
      <c r="AK1558" s="19">
        <v>0</v>
      </c>
      <c r="AL1558" s="19">
        <v>0</v>
      </c>
      <c r="AM1558" s="19">
        <v>0</v>
      </c>
      <c r="AN1558" s="19">
        <v>0</v>
      </c>
      <c r="AO1558" s="19">
        <v>0</v>
      </c>
      <c r="AP1558" s="19">
        <v>0</v>
      </c>
      <c r="AQ1558" s="19">
        <v>0</v>
      </c>
      <c r="AR1558" s="19">
        <v>0</v>
      </c>
      <c r="AS1558" s="19">
        <v>0</v>
      </c>
      <c r="AT1558" s="19">
        <v>0</v>
      </c>
      <c r="AU1558" s="19"/>
      <c r="AV1558" s="19"/>
    </row>
    <row r="1559" spans="1:73" x14ac:dyDescent="0.35">
      <c r="A1559" t="s">
        <v>1395</v>
      </c>
      <c r="B1559" t="s">
        <v>3530</v>
      </c>
      <c r="C1559" s="144" t="str">
        <f>IF(VLOOKUP(D1559,Table16[[#All],[Player]:[2024 Card Info]],7,FALSE)&lt;&gt;"",VLOOKUP(D1559,Table16[[#All],[Player]:[2024 Card Info]],7,FALSE),"")</f>
        <v>0/0-0</v>
      </c>
      <c r="D1559" t="s">
        <v>3693</v>
      </c>
      <c r="E1559" s="40">
        <v>37118</v>
      </c>
      <c r="F1559" t="s">
        <v>134</v>
      </c>
      <c r="G1559" s="19" t="s">
        <v>5138</v>
      </c>
      <c r="H1559" t="str">
        <f>IF(ISBLANK(VLOOKUP(TRIM(D1559),ALL_SOMIFA!$A$1:$V$2737,8,FALSE)),"",IF(ISERROR(VLOOKUP(TRIM(D1559),ALL_SOMIFA!$A$1:$V$2737,8,FALSE))," ",VLOOKUP(TRIM(D1559),ALL_SOMIFA!$A$1:$V$2737,8,FALSE)))</f>
        <v/>
      </c>
      <c r="I1559" t="str">
        <f>IF(ISBLANK(VLOOKUP(TRIM(D1559),ALL_SOMIFA!$A$1:$V$2737,9,FALSE)),"",IF(ISERROR(VLOOKUP(TRIM(D1559),ALL_SOMIFA!$A$1:$V$2737,9,FALSE))," ",VLOOKUP(TRIM(D1559),ALL_SOMIFA!$A$1:$V$2737,9,FALSE)))</f>
        <v/>
      </c>
      <c r="J1559" t="str">
        <f>IF(ISBLANK(VLOOKUP(TRIM(D1559),ALL_SOMIFA!$A$1:$V$2737,10,FALSE)),"",IF(ISERROR(VLOOKUP(TRIM(D1559),ALL_SOMIFA!$A$1:$V$2737,10,FALSE))," ",VLOOKUP(TRIM(D1559),ALL_SOMIFA!$A$1:$V$2737,10,FALSE)))</f>
        <v/>
      </c>
      <c r="K1559" t="str">
        <f>IF(ISBLANK(VLOOKUP(TRIM(D1559),ALL_SOMIFA!$A$1:$V$2737,11,FALSE)),"",IF(ISERROR(VLOOKUP(TRIM(D1559),ALL_SOMIFA!$A$1:$V$2737,11,FALSE))," ",VLOOKUP(TRIM(D1559),ALL_SOMIFA!$A$1:$V$2737,11,FALSE)))</f>
        <v/>
      </c>
      <c r="L1559" t="str">
        <f>IF(ISBLANK(VLOOKUP(TRIM(D1559),ALL_SOMIFA!$A$1:$V$2737,12,FALSE)),"",IF(ISERROR(VLOOKUP(TRIM(D1559),ALL_SOMIFA!$A$1:$V$2737,12,FALSE))," ",VLOOKUP(TRIM(D1559),ALL_SOMIFA!$A$1:$V$2737,12,FALSE)))</f>
        <v/>
      </c>
      <c r="M1559" t="str">
        <f>IF(ISBLANK(VLOOKUP(TRIM(D1559),ALL_SOMIFA!$A$1:$V$2737,13,FALSE)),"",IF(ISERROR(VLOOKUP(TRIM(D1559),ALL_SOMIFA!$A$1:$V$2737,13,FALSE))," ",VLOOKUP(TRIM(D1559),ALL_SOMIFA!$A$1:$V$2737,13,FALSE)))</f>
        <v/>
      </c>
      <c r="N1559" t="str">
        <f>IF(ISBLANK(VLOOKUP(TRIM(D1559),ALL_SOMIFA!$A$1:$V$2737,14,FALSE)),"",IF(ISERROR(VLOOKUP(TRIM(D1559),ALL_SOMIFA!$A$1:$V$2737,14,FALSE))," ",VLOOKUP(TRIM(D1559),ALL_SOMIFA!$A$1:$V$2737,14,FALSE)))</f>
        <v/>
      </c>
      <c r="O1559" t="str">
        <f>IF(ISBLANK(VLOOKUP(TRIM(D1559),ALL_SOMIFA!$A$1:$V$2737,15,FALSE)),"",IF(ISERROR(VLOOKUP(TRIM(D1559),ALL_SOMIFA!$A$1:$V$2737,15,FALSE))," ",VLOOKUP(TRIM(D1559),ALL_SOMIFA!$A$1:$V$2737,15,FALSE)))</f>
        <v/>
      </c>
      <c r="P1559" t="str">
        <f>IF(ISBLANK(VLOOKUP(TRIM(D1559),ALL_SOMIFA!$A$1:$V$2737,16,FALSE)),"",IF(ISERROR(VLOOKUP(TRIM(D1559),ALL_SOMIFA!$A$1:$V$2737,16,FALSE))," ",VLOOKUP(TRIM(D1559),ALL_SOMIFA!$A$1:$V$2737,16,FALSE)))</f>
        <v/>
      </c>
      <c r="Q1559" t="str">
        <f>IF(ISBLANK(VLOOKUP(TRIM(D1559),ALL_SOMIFA!$A$1:$V$2737,17,FALSE)),"",IF(ISERROR(VLOOKUP(TRIM(D1559),ALL_SOMIFA!$A$1:$V$2737,17,FALSE))," ",VLOOKUP(TRIM(D1559),ALL_SOMIFA!$A$1:$V$2737,17,FALSE)))</f>
        <v/>
      </c>
      <c r="R1559" t="str">
        <f>IF(ISBLANK(VLOOKUP(TRIM(D1559),ALL_SOMIFA!$A$1:$V$2737,18,FALSE)),"",IF(ISERROR(VLOOKUP(TRIM(D1559),ALL_SOMIFA!$A$1:$V$2737,18,FALSE))," ",VLOOKUP(TRIM(D1559),ALL_SOMIFA!$A$1:$V$2737,18,FALSE)))</f>
        <v/>
      </c>
      <c r="S1559" t="str">
        <f>IF(ISBLANK(VLOOKUP(TRIM(D1559),ALL_SOMIFA!$A$1:$V$2737,19,FALSE)),"",IF(ISERROR(VLOOKUP(TRIM(D1559),ALL_SOMIFA!$A$1:$V$2737,19,FALSE))," ",VLOOKUP(TRIM(D1559),ALL_SOMIFA!$A$1:$V$2737,19,FALSE)))</f>
        <v/>
      </c>
      <c r="T1559" t="str">
        <f>IF(ISBLANK(VLOOKUP(TRIM(D1559),ALL_SOMIFA!$A$1:$V$2737,20,FALSE)),"",IF(ISERROR(VLOOKUP(TRIM(D1559),ALL_SOMIFA!$A$1:$V$2737,20,FALSE))," ",VLOOKUP(TRIM(D1559),ALL_SOMIFA!$A$1:$V$2737,20,FALSE)))</f>
        <v/>
      </c>
      <c r="U1559" t="str">
        <f>IF(ISBLANK(VLOOKUP(TRIM(D1559),ALL_SOMIFA!$A$1:$V$2737,21,FALSE)),"",IF(ISERROR(VLOOKUP(TRIM(D1559),ALL_SOMIFA!$A$1:$V$2737,21,FALSE))," ",VLOOKUP(TRIM(D1559),ALL_SOMIFA!$A$1:$V$2737,21,FALSE)))</f>
        <v/>
      </c>
      <c r="V1559" t="str">
        <f>IF(ISBLANK(VLOOKUP(TRIM(D1559),ALL_SOMIFA!$A$1:$V$2737,22,FALSE)),"",IF(ISERROR(VLOOKUP(TRIM(D1559),ALL_SOMIFA!$A$1:$V$2737,22,FALSE))," ",VLOOKUP(TRIM(D1559),ALL_SOMIFA!$A$1:$V$2737,22,FALSE)))</f>
        <v/>
      </c>
    </row>
    <row r="1560" spans="1:73" x14ac:dyDescent="0.35">
      <c r="A1560" s="18"/>
      <c r="B1560" s="18"/>
      <c r="C1560" s="143"/>
      <c r="D1560" s="19"/>
      <c r="E1560" s="20"/>
      <c r="F1560" s="19"/>
      <c r="G1560" s="19"/>
      <c r="H1560" t="s">
        <v>4284</v>
      </c>
      <c r="I1560" t="s">
        <v>4284</v>
      </c>
      <c r="J1560" s="18"/>
      <c r="K1560" s="18"/>
      <c r="L1560" s="18"/>
      <c r="M1560" s="19"/>
      <c r="N1560" s="19"/>
      <c r="O1560" s="19"/>
      <c r="P1560" s="19"/>
      <c r="Q1560" s="19"/>
      <c r="R1560" s="19"/>
      <c r="S1560" s="19"/>
      <c r="T1560" s="19"/>
      <c r="U1560" s="19"/>
      <c r="V1560" s="19"/>
      <c r="W1560" s="19"/>
      <c r="X1560" s="19"/>
      <c r="Y1560" s="19"/>
      <c r="Z1560" s="19"/>
      <c r="AA1560" s="19"/>
      <c r="AB1560" s="19"/>
      <c r="AC1560" s="19"/>
      <c r="AD1560" s="19"/>
      <c r="AE1560" s="19"/>
      <c r="AF1560" s="19"/>
      <c r="AG1560" s="19"/>
      <c r="AH1560" s="19"/>
      <c r="AI1560" s="19"/>
      <c r="AJ1560" s="19"/>
      <c r="AK1560" s="19"/>
      <c r="AL1560" s="19"/>
      <c r="AM1560" s="19"/>
      <c r="AN1560" s="19"/>
      <c r="AO1560" s="19"/>
      <c r="AP1560" s="19"/>
      <c r="AQ1560" s="19"/>
      <c r="AR1560" s="19"/>
      <c r="AS1560" s="19"/>
      <c r="AT1560" s="19"/>
      <c r="AU1560" s="19"/>
      <c r="AV1560" s="19"/>
    </row>
    <row r="1561" spans="1:73" x14ac:dyDescent="0.35">
      <c r="A1561" t="s">
        <v>480</v>
      </c>
      <c r="B1561" t="s">
        <v>86</v>
      </c>
      <c r="C1561" s="143" t="str">
        <f>IF(VLOOKUP(D1561,Table16[[#All],[Player]:[2024 Card Info]],7,FALSE)&lt;&gt;"",VLOOKUP(D1561,Table16[[#All],[Player]:[2024 Card Info]],7,FALSE),"")</f>
        <v>44-4</v>
      </c>
      <c r="D1561" t="s">
        <v>3607</v>
      </c>
      <c r="E1561" s="40">
        <v>37654</v>
      </c>
      <c r="F1561" t="s">
        <v>4132</v>
      </c>
      <c r="G1561" s="19" t="s">
        <v>5149</v>
      </c>
      <c r="H1561" t="str">
        <f>IF(ISBLANK(VLOOKUP(TRIM(D1561),ALL_SOMIFA!$A$1:$V$2737,8,FALSE)),"",IF(ISERROR(VLOOKUP(TRIM(D1561),ALL_SOMIFA!$A$1:$V$2737,8,FALSE))," ",VLOOKUP(TRIM(D1561),ALL_SOMIFA!$A$1:$V$2737,8,FALSE)))</f>
        <v/>
      </c>
      <c r="I1561" t="str">
        <f>IF(ISBLANK(VLOOKUP(TRIM(D1561),ALL_SOMIFA!$A$1:$V$2737,9,FALSE)),"",IF(ISERROR(VLOOKUP(TRIM(D1561),ALL_SOMIFA!$A$1:$V$2737,9,FALSE))," ",VLOOKUP(TRIM(D1561),ALL_SOMIFA!$A$1:$V$2737,9,FALSE)))</f>
        <v/>
      </c>
      <c r="J1561" t="str">
        <f>IF(ISBLANK(VLOOKUP(TRIM(D1561),ALL_SOMIFA!$A$1:$V$2737,10,FALSE)),"",IF(ISERROR(VLOOKUP(TRIM(D1561),ALL_SOMIFA!$A$1:$V$2737,10,FALSE))," ",VLOOKUP(TRIM(D1561),ALL_SOMIFA!$A$1:$V$2737,10,FALSE)))</f>
        <v/>
      </c>
      <c r="K1561" t="str">
        <f>IF(ISBLANK(VLOOKUP(TRIM(D1561),ALL_SOMIFA!$A$1:$V$2737,11,FALSE)),"",IF(ISERROR(VLOOKUP(TRIM(D1561),ALL_SOMIFA!$A$1:$V$2737,11,FALSE))," ",VLOOKUP(TRIM(D1561),ALL_SOMIFA!$A$1:$V$2737,11,FALSE)))</f>
        <v/>
      </c>
      <c r="L1561" t="str">
        <f>IF(ISBLANK(VLOOKUP(TRIM(D1561),ALL_SOMIFA!$A$1:$V$2737,12,FALSE)),"",IF(ISERROR(VLOOKUP(TRIM(D1561),ALL_SOMIFA!$A$1:$V$2737,12,FALSE))," ",VLOOKUP(TRIM(D1561),ALL_SOMIFA!$A$1:$V$2737,12,FALSE)))</f>
        <v/>
      </c>
      <c r="M1561" t="str">
        <f>IF(ISBLANK(VLOOKUP(TRIM(D1561),ALL_SOMIFA!$A$1:$V$2737,13,FALSE)),"",IF(ISERROR(VLOOKUP(TRIM(D1561),ALL_SOMIFA!$A$1:$V$2737,13,FALSE))," ",VLOOKUP(TRIM(D1561),ALL_SOMIFA!$A$1:$V$2737,13,FALSE)))</f>
        <v/>
      </c>
      <c r="N1561" t="str">
        <f>IF(ISBLANK(VLOOKUP(TRIM(D1561),ALL_SOMIFA!$A$1:$V$2737,14,FALSE)),"",IF(ISERROR(VLOOKUP(TRIM(D1561),ALL_SOMIFA!$A$1:$V$2737,14,FALSE))," ",VLOOKUP(TRIM(D1561),ALL_SOMIFA!$A$1:$V$2737,14,FALSE)))</f>
        <v/>
      </c>
      <c r="O1561" t="str">
        <f>IF(ISBLANK(VLOOKUP(TRIM(D1561),ALL_SOMIFA!$A$1:$V$2737,15,FALSE)),"",IF(ISERROR(VLOOKUP(TRIM(D1561),ALL_SOMIFA!$A$1:$V$2737,15,FALSE))," ",VLOOKUP(TRIM(D1561),ALL_SOMIFA!$A$1:$V$2737,15,FALSE)))</f>
        <v/>
      </c>
      <c r="P1561" t="str">
        <f>IF(ISBLANK(VLOOKUP(TRIM(D1561),ALL_SOMIFA!$A$1:$V$2737,16,FALSE)),"",IF(ISERROR(VLOOKUP(TRIM(D1561),ALL_SOMIFA!$A$1:$V$2737,16,FALSE))," ",VLOOKUP(TRIM(D1561),ALL_SOMIFA!$A$1:$V$2737,16,FALSE)))</f>
        <v/>
      </c>
      <c r="Q1561" t="str">
        <f>IF(ISBLANK(VLOOKUP(TRIM(D1561),ALL_SOMIFA!$A$1:$V$2737,17,FALSE)),"",IF(ISERROR(VLOOKUP(TRIM(D1561),ALL_SOMIFA!$A$1:$V$2737,17,FALSE))," ",VLOOKUP(TRIM(D1561),ALL_SOMIFA!$A$1:$V$2737,17,FALSE)))</f>
        <v/>
      </c>
      <c r="R1561" t="str">
        <f>IF(ISBLANK(VLOOKUP(TRIM(D1561),ALL_SOMIFA!$A$1:$V$2737,18,FALSE)),"",IF(ISERROR(VLOOKUP(TRIM(D1561),ALL_SOMIFA!$A$1:$V$2737,18,FALSE))," ",VLOOKUP(TRIM(D1561),ALL_SOMIFA!$A$1:$V$2737,18,FALSE)))</f>
        <v/>
      </c>
      <c r="S1561" t="str">
        <f>IF(ISBLANK(VLOOKUP(TRIM(D1561),ALL_SOMIFA!$A$1:$V$2737,19,FALSE)),"",IF(ISERROR(VLOOKUP(TRIM(D1561),ALL_SOMIFA!$A$1:$V$2737,19,FALSE))," ",VLOOKUP(TRIM(D1561),ALL_SOMIFA!$A$1:$V$2737,19,FALSE)))</f>
        <v/>
      </c>
      <c r="T1561" t="str">
        <f>IF(ISBLANK(VLOOKUP(TRIM(D1561),ALL_SOMIFA!$A$1:$V$2737,20,FALSE)),"",IF(ISERROR(VLOOKUP(TRIM(D1561),ALL_SOMIFA!$A$1:$V$2737,20,FALSE))," ",VLOOKUP(TRIM(D1561),ALL_SOMIFA!$A$1:$V$2737,20,FALSE)))</f>
        <v/>
      </c>
      <c r="U1561" t="str">
        <f>IF(ISBLANK(VLOOKUP(TRIM(D1561),ALL_SOMIFA!$A$1:$V$2737,21,FALSE)),"",IF(ISERROR(VLOOKUP(TRIM(D1561),ALL_SOMIFA!$A$1:$V$2737,21,FALSE))," ",VLOOKUP(TRIM(D1561),ALL_SOMIFA!$A$1:$V$2737,21,FALSE)))</f>
        <v/>
      </c>
      <c r="V1561" t="str">
        <f>IF(ISBLANK(VLOOKUP(TRIM(D1561),ALL_SOMIFA!$A$1:$V$2737,22,FALSE)),"",IF(ISERROR(VLOOKUP(TRIM(D1561),ALL_SOMIFA!$A$1:$V$2737,22,FALSE))," ",VLOOKUP(TRIM(D1561),ALL_SOMIFA!$A$1:$V$2737,22,FALSE)))</f>
        <v/>
      </c>
    </row>
    <row r="1562" spans="1:73" ht="12.75" customHeight="1" x14ac:dyDescent="0.35">
      <c r="A1562" s="18" t="s">
        <v>504</v>
      </c>
      <c r="B1562" s="18" t="s">
        <v>339</v>
      </c>
      <c r="C1562" s="143" t="str">
        <f>IF(VLOOKUP(D1562,Table16[[#All],[Player]:[2024 Card Info]],7,FALSE)&lt;&gt;"",VLOOKUP(D1562,Table16[[#All],[Player]:[2024 Card Info]],7,FALSE),"")</f>
        <v>40-4</v>
      </c>
      <c r="D1562" s="26" t="s">
        <v>2808</v>
      </c>
      <c r="E1562" s="27">
        <v>36280</v>
      </c>
      <c r="F1562" s="26" t="s">
        <v>2809</v>
      </c>
      <c r="G1562" s="26" t="s">
        <v>241</v>
      </c>
      <c r="H1562" s="26" t="s">
        <v>648</v>
      </c>
      <c r="I1562" s="26" t="s">
        <v>1174</v>
      </c>
      <c r="J1562" s="18" t="s">
        <v>656</v>
      </c>
      <c r="K1562" s="18" t="s">
        <v>341</v>
      </c>
      <c r="L1562" s="18" t="s">
        <v>778</v>
      </c>
      <c r="M1562" s="26" t="s">
        <v>2810</v>
      </c>
      <c r="N1562" s="27"/>
      <c r="O1562" s="27"/>
      <c r="P1562" s="27"/>
      <c r="Q1562" s="27"/>
      <c r="R1562" s="29"/>
      <c r="S1562" s="25"/>
      <c r="T1562" s="25"/>
      <c r="U1562" s="25"/>
      <c r="V1562" s="25"/>
      <c r="W1562" s="25"/>
      <c r="X1562" s="25"/>
      <c r="Y1562" s="25"/>
      <c r="Z1562" s="25"/>
      <c r="AA1562" s="25"/>
      <c r="AB1562" s="25"/>
      <c r="AC1562" s="25"/>
      <c r="AD1562" s="25"/>
      <c r="AE1562" s="25"/>
      <c r="AF1562" s="25"/>
      <c r="AG1562" s="25"/>
      <c r="AH1562" s="25"/>
      <c r="AI1562" s="25"/>
      <c r="AJ1562" s="25"/>
      <c r="AK1562" s="25"/>
      <c r="AL1562" s="25"/>
      <c r="AM1562" s="25"/>
      <c r="AN1562" s="25"/>
      <c r="AO1562" s="25"/>
      <c r="AP1562" s="25"/>
      <c r="AQ1562" s="25"/>
      <c r="AR1562" s="25"/>
      <c r="AS1562" s="25"/>
      <c r="AT1562" s="25"/>
      <c r="AU1562" s="25"/>
      <c r="AV1562" s="25"/>
      <c r="AW1562" s="25"/>
      <c r="AX1562" s="25"/>
      <c r="AY1562" s="25"/>
      <c r="AZ1562" s="25"/>
      <c r="BA1562" s="25"/>
      <c r="BB1562" s="25"/>
      <c r="BC1562" s="25"/>
      <c r="BD1562" s="25"/>
      <c r="BE1562" s="25"/>
      <c r="BF1562" s="25"/>
      <c r="BG1562" s="25"/>
      <c r="BH1562" s="25"/>
      <c r="BI1562" s="25"/>
      <c r="BJ1562" s="25"/>
      <c r="BK1562" s="25"/>
      <c r="BL1562" s="25"/>
      <c r="BM1562" s="25"/>
      <c r="BN1562" s="25"/>
      <c r="BO1562" s="25"/>
      <c r="BP1562" s="25"/>
      <c r="BQ1562" s="25"/>
      <c r="BR1562" s="25"/>
      <c r="BS1562" s="25"/>
      <c r="BT1562" s="25"/>
      <c r="BU1562" s="25"/>
    </row>
    <row r="1563" spans="1:73" x14ac:dyDescent="0.35">
      <c r="A1563" s="18" t="s">
        <v>648</v>
      </c>
      <c r="B1563" s="18" t="s">
        <v>3527</v>
      </c>
      <c r="C1563" s="143" t="str">
        <f>IF(VLOOKUP(D1563,Table16[[#All],[Player]:[2024 Card Info]],7,FALSE)&lt;&gt;"",VLOOKUP(D1563,Table16[[#All],[Player]:[2024 Card Info]],7,FALSE),"")</f>
        <v>06-6</v>
      </c>
      <c r="D1563" s="26" t="s">
        <v>2803</v>
      </c>
      <c r="E1563" s="27">
        <v>36407</v>
      </c>
      <c r="F1563" s="26" t="s">
        <v>241</v>
      </c>
      <c r="G1563" s="26" t="s">
        <v>660</v>
      </c>
      <c r="H1563" s="26" t="s">
        <v>292</v>
      </c>
      <c r="I1563" s="26" t="s">
        <v>1413</v>
      </c>
      <c r="J1563" s="18" t="s">
        <v>276</v>
      </c>
      <c r="K1563" s="18" t="s">
        <v>460</v>
      </c>
      <c r="L1563" s="18" t="s">
        <v>314</v>
      </c>
      <c r="M1563" s="19" t="s">
        <v>277</v>
      </c>
      <c r="N1563" s="27"/>
      <c r="O1563" s="27"/>
      <c r="P1563" s="27"/>
      <c r="Q1563" s="27"/>
      <c r="R1563" s="29"/>
      <c r="S1563" s="25"/>
      <c r="T1563" s="25"/>
      <c r="U1563" s="25"/>
      <c r="V1563" s="25"/>
      <c r="W1563" s="25"/>
      <c r="X1563" s="25"/>
      <c r="Y1563" s="25"/>
      <c r="Z1563" s="25"/>
      <c r="AA1563" s="25"/>
      <c r="AB1563" s="25"/>
      <c r="AC1563" s="25"/>
      <c r="AD1563" s="25"/>
      <c r="AE1563" s="25"/>
      <c r="AF1563" s="25"/>
      <c r="AG1563" s="25"/>
      <c r="AH1563" s="25"/>
      <c r="AI1563" s="25"/>
      <c r="AJ1563" s="25"/>
      <c r="AK1563" s="25"/>
      <c r="AL1563" s="25"/>
      <c r="AM1563" s="25"/>
      <c r="AN1563" s="25"/>
      <c r="AO1563" s="25"/>
      <c r="AP1563" s="25"/>
      <c r="AQ1563" s="25"/>
      <c r="AR1563" s="25"/>
      <c r="AS1563" s="25"/>
      <c r="AT1563" s="25"/>
      <c r="AU1563" s="25"/>
      <c r="AV1563" s="25"/>
    </row>
    <row r="1564" spans="1:73" x14ac:dyDescent="0.35">
      <c r="A1564" t="s">
        <v>504</v>
      </c>
      <c r="B1564" t="s">
        <v>3524</v>
      </c>
      <c r="C1564" s="143" t="str">
        <f>IF(VLOOKUP(D1564,Table16[[#All],[Player]:[2024 Card Info]],7,FALSE)&lt;&gt;"",VLOOKUP(D1564,Table16[[#All],[Player]:[2024 Card Info]],7,FALSE),"")</f>
        <v>05-9</v>
      </c>
      <c r="D1564" t="s">
        <v>3587</v>
      </c>
      <c r="E1564" s="40">
        <v>36834</v>
      </c>
      <c r="F1564" t="s">
        <v>4136</v>
      </c>
      <c r="G1564" t="s">
        <v>5189</v>
      </c>
      <c r="H1564" t="str">
        <f>IF(ISBLANK(VLOOKUP(TRIM(D1564),ALL_SOMIFA!$A$1:$V$2737,8,FALSE)),"",IF(ISERROR(VLOOKUP(TRIM(D1564),ALL_SOMIFA!$A$1:$V$2737,8,FALSE))," ",VLOOKUP(TRIM(D1564),ALL_SOMIFA!$A$1:$V$2737,8,FALSE)))</f>
        <v/>
      </c>
      <c r="I1564" t="str">
        <f>IF(ISBLANK(VLOOKUP(TRIM(D1564),ALL_SOMIFA!$A$1:$V$2737,9,FALSE)),"",IF(ISERROR(VLOOKUP(TRIM(D1564),ALL_SOMIFA!$A$1:$V$2737,9,FALSE))," ",VLOOKUP(TRIM(D1564),ALL_SOMIFA!$A$1:$V$2737,9,FALSE)))</f>
        <v/>
      </c>
      <c r="J1564" t="str">
        <f>IF(ISBLANK(VLOOKUP(TRIM(D1564),ALL_SOMIFA!$A$1:$V$2737,10,FALSE)),"",IF(ISERROR(VLOOKUP(TRIM(D1564),ALL_SOMIFA!$A$1:$V$2737,10,FALSE))," ",VLOOKUP(TRIM(D1564),ALL_SOMIFA!$A$1:$V$2737,10,FALSE)))</f>
        <v/>
      </c>
      <c r="K1564" t="str">
        <f>IF(ISBLANK(VLOOKUP(TRIM(D1564),ALL_SOMIFA!$A$1:$V$2737,11,FALSE)),"",IF(ISERROR(VLOOKUP(TRIM(D1564),ALL_SOMIFA!$A$1:$V$2737,11,FALSE))," ",VLOOKUP(TRIM(D1564),ALL_SOMIFA!$A$1:$V$2737,11,FALSE)))</f>
        <v/>
      </c>
      <c r="L1564" t="str">
        <f>IF(ISBLANK(VLOOKUP(TRIM(D1564),ALL_SOMIFA!$A$1:$V$2737,12,FALSE)),"",IF(ISERROR(VLOOKUP(TRIM(D1564),ALL_SOMIFA!$A$1:$V$2737,12,FALSE))," ",VLOOKUP(TRIM(D1564),ALL_SOMIFA!$A$1:$V$2737,12,FALSE)))</f>
        <v/>
      </c>
      <c r="M1564" t="str">
        <f>IF(ISBLANK(VLOOKUP(TRIM(D1564),ALL_SOMIFA!$A$1:$V$2737,13,FALSE)),"",IF(ISERROR(VLOOKUP(TRIM(D1564),ALL_SOMIFA!$A$1:$V$2737,13,FALSE))," ",VLOOKUP(TRIM(D1564),ALL_SOMIFA!$A$1:$V$2737,13,FALSE)))</f>
        <v/>
      </c>
      <c r="N1564" t="str">
        <f>IF(ISBLANK(VLOOKUP(TRIM(D1564),ALL_SOMIFA!$A$1:$V$2737,14,FALSE)),"",IF(ISERROR(VLOOKUP(TRIM(D1564),ALL_SOMIFA!$A$1:$V$2737,14,FALSE))," ",VLOOKUP(TRIM(D1564),ALL_SOMIFA!$A$1:$V$2737,14,FALSE)))</f>
        <v/>
      </c>
      <c r="O1564" t="str">
        <f>IF(ISBLANK(VLOOKUP(TRIM(D1564),ALL_SOMIFA!$A$1:$V$2737,15,FALSE)),"",IF(ISERROR(VLOOKUP(TRIM(D1564),ALL_SOMIFA!$A$1:$V$2737,15,FALSE))," ",VLOOKUP(TRIM(D1564),ALL_SOMIFA!$A$1:$V$2737,15,FALSE)))</f>
        <v/>
      </c>
      <c r="P1564" t="str">
        <f>IF(ISBLANK(VLOOKUP(TRIM(D1564),ALL_SOMIFA!$A$1:$V$2737,16,FALSE)),"",IF(ISERROR(VLOOKUP(TRIM(D1564),ALL_SOMIFA!$A$1:$V$2737,16,FALSE))," ",VLOOKUP(TRIM(D1564),ALL_SOMIFA!$A$1:$V$2737,16,FALSE)))</f>
        <v/>
      </c>
      <c r="Q1564" t="str">
        <f>IF(ISBLANK(VLOOKUP(TRIM(D1564),ALL_SOMIFA!$A$1:$V$2737,17,FALSE)),"",IF(ISERROR(VLOOKUP(TRIM(D1564),ALL_SOMIFA!$A$1:$V$2737,17,FALSE))," ",VLOOKUP(TRIM(D1564),ALL_SOMIFA!$A$1:$V$2737,17,FALSE)))</f>
        <v/>
      </c>
      <c r="R1564" t="str">
        <f>IF(ISBLANK(VLOOKUP(TRIM(D1564),ALL_SOMIFA!$A$1:$V$2737,18,FALSE)),"",IF(ISERROR(VLOOKUP(TRIM(D1564),ALL_SOMIFA!$A$1:$V$2737,18,FALSE))," ",VLOOKUP(TRIM(D1564),ALL_SOMIFA!$A$1:$V$2737,18,FALSE)))</f>
        <v/>
      </c>
      <c r="S1564" t="str">
        <f>IF(ISBLANK(VLOOKUP(TRIM(D1564),ALL_SOMIFA!$A$1:$V$2737,19,FALSE)),"",IF(ISERROR(VLOOKUP(TRIM(D1564),ALL_SOMIFA!$A$1:$V$2737,19,FALSE))," ",VLOOKUP(TRIM(D1564),ALL_SOMIFA!$A$1:$V$2737,19,FALSE)))</f>
        <v/>
      </c>
      <c r="T1564" t="str">
        <f>IF(ISBLANK(VLOOKUP(TRIM(D1564),ALL_SOMIFA!$A$1:$V$2737,20,FALSE)),"",IF(ISERROR(VLOOKUP(TRIM(D1564),ALL_SOMIFA!$A$1:$V$2737,20,FALSE))," ",VLOOKUP(TRIM(D1564),ALL_SOMIFA!$A$1:$V$2737,20,FALSE)))</f>
        <v/>
      </c>
      <c r="U1564" t="str">
        <f>IF(ISBLANK(VLOOKUP(TRIM(D1564),ALL_SOMIFA!$A$1:$V$2737,21,FALSE)),"",IF(ISERROR(VLOOKUP(TRIM(D1564),ALL_SOMIFA!$A$1:$V$2737,21,FALSE))," ",VLOOKUP(TRIM(D1564),ALL_SOMIFA!$A$1:$V$2737,21,FALSE)))</f>
        <v/>
      </c>
      <c r="V1564" t="str">
        <f>IF(ISBLANK(VLOOKUP(TRIM(D1564),ALL_SOMIFA!$A$1:$V$2737,22,FALSE)),"",IF(ISERROR(VLOOKUP(TRIM(D1564),ALL_SOMIFA!$A$1:$V$2737,22,FALSE))," ",VLOOKUP(TRIM(D1564),ALL_SOMIFA!$A$1:$V$2737,22,FALSE)))</f>
        <v/>
      </c>
    </row>
    <row r="1565" spans="1:73" s="25" customFormat="1" x14ac:dyDescent="0.35">
      <c r="A1565" s="18" t="s">
        <v>304</v>
      </c>
      <c r="B1565" s="18" t="s">
        <v>3523</v>
      </c>
      <c r="C1565" s="143" t="str">
        <f>IF(VLOOKUP(D1565,Table16[[#All],[Player]:[2024 Card Info]],7,FALSE)&lt;&gt;"",VLOOKUP(D1565,Table16[[#All],[Player]:[2024 Card Info]],7,FALSE),"")</f>
        <v>04-5</v>
      </c>
      <c r="D1565" s="25" t="s">
        <v>2811</v>
      </c>
      <c r="E1565" s="35">
        <v>35326</v>
      </c>
      <c r="F1565" s="36" t="s">
        <v>108</v>
      </c>
      <c r="G1565" s="36" t="s">
        <v>316</v>
      </c>
      <c r="H1565" s="26" t="s">
        <v>656</v>
      </c>
      <c r="I1565" s="26" t="s">
        <v>317</v>
      </c>
      <c r="J1565" s="18" t="s">
        <v>307</v>
      </c>
      <c r="K1565" s="18" t="s">
        <v>86</v>
      </c>
      <c r="L1565" s="18" t="s">
        <v>310</v>
      </c>
      <c r="M1565" s="19" t="s">
        <v>310</v>
      </c>
      <c r="N1565" s="19" t="s">
        <v>304</v>
      </c>
      <c r="O1565" s="19" t="s">
        <v>86</v>
      </c>
      <c r="P1565" s="37" t="str">
        <f>IF(ISERROR(VLOOKUP(TRIM(D1565),#REF!,8,FALSE())),"",VLOOKUP(TRIM(D1565),#REF!,8,FALSE()))</f>
        <v/>
      </c>
      <c r="AW1565"/>
      <c r="AX1565"/>
      <c r="AY1565"/>
      <c r="AZ1565"/>
      <c r="BA1565"/>
      <c r="BB1565"/>
      <c r="BC1565"/>
      <c r="BD1565"/>
      <c r="BE1565"/>
      <c r="BF1565"/>
      <c r="BG1565"/>
      <c r="BH1565"/>
      <c r="BI1565"/>
      <c r="BJ1565"/>
      <c r="BK1565"/>
      <c r="BL1565"/>
      <c r="BM1565"/>
      <c r="BN1565"/>
      <c r="BO1565"/>
      <c r="BP1565"/>
      <c r="BQ1565"/>
      <c r="BR1565"/>
      <c r="BS1565"/>
      <c r="BT1565"/>
      <c r="BU1565"/>
    </row>
    <row r="1566" spans="1:73" s="25" customFormat="1" x14ac:dyDescent="0.35">
      <c r="A1566" s="31" t="s">
        <v>307</v>
      </c>
      <c r="B1566" s="32" t="s">
        <v>193</v>
      </c>
      <c r="C1566" s="144" t="str">
        <f>IF(VLOOKUP(D1566,Table16[[#All],[Player]:[2024 Card Info]],7,FALSE)&lt;&gt;"",VLOOKUP(D1566,Table16[[#All],[Player]:[2024 Card Info]],7,FALSE),"")</f>
        <v>04-3</v>
      </c>
      <c r="D1566" s="19" t="s">
        <v>2812</v>
      </c>
      <c r="E1566" s="27">
        <v>37056</v>
      </c>
      <c r="F1566" s="28" t="s">
        <v>98</v>
      </c>
      <c r="G1566" s="28" t="s">
        <v>200</v>
      </c>
      <c r="H1566" s="26" t="s">
        <v>480</v>
      </c>
      <c r="I1566" s="26" t="s">
        <v>306</v>
      </c>
      <c r="J1566" s="33"/>
      <c r="K1566" s="33"/>
      <c r="L1566" s="33"/>
      <c r="AW1566"/>
      <c r="AX1566"/>
      <c r="AY1566"/>
      <c r="AZ1566"/>
      <c r="BA1566"/>
      <c r="BB1566"/>
      <c r="BC1566"/>
      <c r="BD1566"/>
      <c r="BE1566"/>
      <c r="BF1566"/>
      <c r="BG1566"/>
      <c r="BH1566"/>
      <c r="BI1566"/>
      <c r="BJ1566"/>
      <c r="BK1566"/>
      <c r="BL1566"/>
      <c r="BM1566"/>
      <c r="BN1566"/>
      <c r="BO1566"/>
      <c r="BP1566"/>
      <c r="BQ1566"/>
      <c r="BR1566"/>
      <c r="BS1566"/>
      <c r="BT1566"/>
      <c r="BU1566"/>
    </row>
    <row r="1567" spans="1:73" ht="12.75" customHeight="1" x14ac:dyDescent="0.35">
      <c r="A1567" s="18" t="s">
        <v>480</v>
      </c>
      <c r="B1567" s="18" t="s">
        <v>1124</v>
      </c>
      <c r="C1567" s="143" t="str">
        <f>IF(VLOOKUP(D1567,Table16[[#All],[Player]:[2024 Card Info]],7,FALSE)&lt;&gt;"",VLOOKUP(D1567,Table16[[#All],[Player]:[2024 Card Info]],7,FALSE),"")</f>
        <v>00-9</v>
      </c>
      <c r="D1567" s="22" t="s">
        <v>2806</v>
      </c>
      <c r="E1567" s="23">
        <v>36183</v>
      </c>
      <c r="F1567" s="24" t="s">
        <v>84</v>
      </c>
      <c r="G1567" s="22" t="s">
        <v>91</v>
      </c>
      <c r="H1567" s="26" t="s">
        <v>304</v>
      </c>
      <c r="I1567" s="26" t="s">
        <v>1390</v>
      </c>
      <c r="J1567" s="18" t="s">
        <v>758</v>
      </c>
      <c r="K1567" s="18" t="s">
        <v>94</v>
      </c>
      <c r="L1567" s="18" t="s">
        <v>2807</v>
      </c>
      <c r="M1567" s="25"/>
      <c r="N1567" s="25"/>
      <c r="O1567" s="25"/>
      <c r="P1567" s="25"/>
      <c r="Q1567" s="25"/>
      <c r="R1567" s="25"/>
      <c r="S1567" s="25"/>
      <c r="T1567" s="25"/>
      <c r="U1567" s="25"/>
      <c r="V1567" s="25"/>
      <c r="W1567" s="25"/>
      <c r="X1567" s="25"/>
      <c r="Y1567" s="25"/>
      <c r="Z1567" s="25"/>
      <c r="AA1567" s="25"/>
      <c r="AB1567" s="25"/>
      <c r="AC1567" s="25"/>
      <c r="AD1567" s="25"/>
      <c r="AE1567" s="25"/>
      <c r="AF1567" s="25"/>
      <c r="AG1567" s="25"/>
      <c r="AH1567" s="25"/>
      <c r="AI1567" s="25"/>
      <c r="AJ1567" s="25"/>
      <c r="AK1567" s="25"/>
      <c r="AL1567" s="25"/>
      <c r="AM1567" s="25"/>
      <c r="AN1567" s="25"/>
      <c r="AO1567" s="25"/>
      <c r="AP1567" s="25"/>
      <c r="AQ1567" s="25"/>
      <c r="AR1567" s="25"/>
      <c r="AS1567" s="25"/>
      <c r="AT1567" s="25"/>
      <c r="AU1567" s="25"/>
      <c r="AV1567" s="25"/>
      <c r="AW1567" s="25"/>
      <c r="AX1567" s="25"/>
      <c r="AY1567" s="25"/>
      <c r="AZ1567" s="25"/>
      <c r="BA1567" s="25"/>
      <c r="BB1567" s="25"/>
      <c r="BC1567" s="25"/>
      <c r="BD1567" s="25"/>
      <c r="BE1567" s="25"/>
      <c r="BF1567" s="25"/>
      <c r="BG1567" s="25"/>
      <c r="BH1567" s="25"/>
      <c r="BI1567" s="25"/>
      <c r="BJ1567" s="25"/>
      <c r="BK1567" s="25"/>
      <c r="BL1567" s="25"/>
      <c r="BM1567" s="25"/>
      <c r="BN1567" s="25"/>
      <c r="BO1567" s="25"/>
      <c r="BP1567" s="25"/>
      <c r="BQ1567" s="25"/>
      <c r="BR1567" s="25"/>
      <c r="BS1567" s="25"/>
      <c r="BT1567" s="25"/>
      <c r="BU1567" s="25"/>
    </row>
    <row r="1568" spans="1:73" s="25" customFormat="1" ht="12.75" customHeight="1" x14ac:dyDescent="0.35">
      <c r="A1568" s="18" t="s">
        <v>304</v>
      </c>
      <c r="B1568" s="18" t="s">
        <v>3522</v>
      </c>
      <c r="C1568" s="143" t="str">
        <f>IF(VLOOKUP(D1568,Table16[[#All],[Player]:[2024 Card Info]],7,FALSE)&lt;&gt;"",VLOOKUP(D1568,Table16[[#All],[Player]:[2024 Card Info]],7,FALSE),"")</f>
        <v>00-0</v>
      </c>
      <c r="D1568" s="19" t="s">
        <v>2804</v>
      </c>
      <c r="E1568" s="20">
        <v>35843</v>
      </c>
      <c r="F1568" s="19" t="s">
        <v>1019</v>
      </c>
      <c r="G1568" s="19" t="s">
        <v>1018</v>
      </c>
      <c r="H1568" s="26" t="s">
        <v>304</v>
      </c>
      <c r="I1568" s="26" t="s">
        <v>1421</v>
      </c>
      <c r="J1568" s="18" t="s">
        <v>292</v>
      </c>
      <c r="K1568" s="18" t="s">
        <v>341</v>
      </c>
      <c r="L1568" s="18" t="s">
        <v>2805</v>
      </c>
      <c r="M1568" s="19" t="s">
        <v>777</v>
      </c>
      <c r="N1568" s="19" t="s">
        <v>311</v>
      </c>
      <c r="O1568" s="19" t="s">
        <v>339</v>
      </c>
      <c r="P1568" s="19" t="s">
        <v>668</v>
      </c>
      <c r="Q1568" s="19" t="s">
        <v>311</v>
      </c>
      <c r="R1568" s="19" t="s">
        <v>341</v>
      </c>
      <c r="S1568" s="19" t="s">
        <v>777</v>
      </c>
      <c r="T1568" s="19"/>
      <c r="U1568" s="19"/>
      <c r="V1568" s="19"/>
      <c r="W1568" s="19"/>
      <c r="X1568" s="19"/>
      <c r="Y1568" s="19"/>
      <c r="Z1568" s="19"/>
      <c r="AA1568" s="19"/>
      <c r="AB1568" s="19"/>
      <c r="AC1568" s="19"/>
      <c r="AD1568" s="19"/>
      <c r="AE1568" s="19"/>
      <c r="AF1568" s="19"/>
      <c r="AG1568" s="19"/>
      <c r="AH1568" s="19"/>
      <c r="AI1568" s="19"/>
      <c r="AJ1568" s="19"/>
      <c r="AK1568" s="19"/>
      <c r="AL1568" s="19"/>
      <c r="AM1568" s="19"/>
      <c r="AN1568" s="19"/>
      <c r="AO1568" s="19"/>
      <c r="AP1568" s="19"/>
      <c r="AQ1568" s="19"/>
      <c r="AR1568" s="19"/>
      <c r="AS1568" s="19"/>
      <c r="AT1568" s="19"/>
      <c r="AU1568" s="19"/>
      <c r="AV1568" s="19"/>
      <c r="AW1568"/>
      <c r="AX1568"/>
      <c r="AY1568"/>
      <c r="AZ1568"/>
      <c r="BA1568"/>
      <c r="BB1568"/>
      <c r="BC1568"/>
      <c r="BD1568"/>
      <c r="BE1568"/>
      <c r="BF1568"/>
      <c r="BG1568"/>
      <c r="BH1568"/>
      <c r="BI1568"/>
      <c r="BJ1568"/>
      <c r="BK1568"/>
      <c r="BL1568"/>
      <c r="BM1568"/>
      <c r="BN1568"/>
      <c r="BO1568"/>
      <c r="BP1568"/>
      <c r="BQ1568"/>
      <c r="BR1568"/>
      <c r="BS1568"/>
      <c r="BT1568"/>
      <c r="BU1568"/>
    </row>
    <row r="1569" spans="1:73" x14ac:dyDescent="0.35">
      <c r="A1569" s="18" t="s">
        <v>276</v>
      </c>
      <c r="B1569" s="18" t="s">
        <v>3525</v>
      </c>
      <c r="C1569" s="143" t="str">
        <f>IF(VLOOKUP(D1569,Table16[[#All],[Player]:[2024 Card Info]],7,FALSE)&lt;&gt;"",VLOOKUP(D1569,Table16[[#All],[Player]:[2024 Card Info]],7,FALSE),"")</f>
        <v>00-0</v>
      </c>
      <c r="D1569" s="19" t="s">
        <v>2813</v>
      </c>
      <c r="E1569" s="20">
        <v>35694</v>
      </c>
      <c r="F1569" s="26" t="s">
        <v>108</v>
      </c>
      <c r="G1569" s="30" t="s">
        <v>108</v>
      </c>
      <c r="H1569" s="26"/>
      <c r="I1569" s="26" t="s">
        <v>310</v>
      </c>
      <c r="J1569" s="18" t="s">
        <v>304</v>
      </c>
      <c r="K1569" s="18" t="s">
        <v>123</v>
      </c>
      <c r="L1569" s="18" t="s">
        <v>310</v>
      </c>
      <c r="M1569" s="19" t="s">
        <v>310</v>
      </c>
      <c r="N1569" s="19" t="s">
        <v>307</v>
      </c>
      <c r="O1569" s="51" t="s">
        <v>123</v>
      </c>
      <c r="P1569" s="30" t="s">
        <v>306</v>
      </c>
      <c r="Q1569" s="19"/>
      <c r="R1569" s="19"/>
      <c r="S1569" s="30"/>
      <c r="T1569" s="19"/>
      <c r="U1569" s="19"/>
      <c r="V1569" s="30"/>
      <c r="W1569" s="19"/>
      <c r="X1569" s="19"/>
      <c r="Y1569" s="30"/>
      <c r="Z1569" s="19"/>
      <c r="AA1569" s="19"/>
      <c r="AB1569" s="19"/>
      <c r="AC1569" s="19"/>
      <c r="AD1569" s="19"/>
      <c r="AE1569" s="19"/>
      <c r="AF1569" s="19"/>
      <c r="AG1569" s="19"/>
      <c r="AH1569" s="19"/>
      <c r="AI1569" s="19"/>
      <c r="AJ1569" s="19"/>
      <c r="AK1569" s="19"/>
      <c r="AL1569" s="19"/>
      <c r="AM1569" s="19"/>
      <c r="AN1569" s="19"/>
      <c r="AO1569" s="19"/>
      <c r="AP1569" s="19"/>
      <c r="AQ1569" s="19"/>
      <c r="AR1569" s="19"/>
      <c r="AS1569" s="19"/>
      <c r="AT1569" s="19"/>
      <c r="AU1569" s="19"/>
      <c r="AV1569" s="19"/>
      <c r="AW1569" s="25"/>
      <c r="AX1569" s="25"/>
      <c r="AY1569" s="25"/>
      <c r="AZ1569" s="25"/>
      <c r="BA1569" s="25"/>
      <c r="BB1569" s="25"/>
      <c r="BC1569" s="25"/>
      <c r="BD1569" s="25"/>
      <c r="BE1569" s="25"/>
      <c r="BF1569" s="25"/>
      <c r="BG1569" s="25"/>
      <c r="BH1569" s="25"/>
      <c r="BI1569" s="25"/>
      <c r="BJ1569" s="25"/>
      <c r="BK1569" s="25"/>
      <c r="BL1569" s="25"/>
      <c r="BM1569" s="25"/>
      <c r="BN1569" s="25"/>
      <c r="BO1569" s="25"/>
      <c r="BP1569" s="25"/>
      <c r="BQ1569" s="25"/>
      <c r="BR1569" s="25"/>
      <c r="BS1569" s="25"/>
      <c r="BT1569" s="25"/>
      <c r="BU1569" s="25"/>
    </row>
    <row r="1570" spans="1:73" x14ac:dyDescent="0.35">
      <c r="A1570" s="18"/>
      <c r="B1570" s="18"/>
      <c r="C1570" s="143"/>
      <c r="D1570" s="19"/>
      <c r="E1570" s="20"/>
      <c r="F1570" s="19"/>
      <c r="G1570" s="19"/>
      <c r="H1570" t="s">
        <v>4284</v>
      </c>
      <c r="I1570" t="s">
        <v>4284</v>
      </c>
      <c r="J1570" s="18"/>
      <c r="K1570" s="18"/>
      <c r="L1570" s="18"/>
      <c r="M1570" s="19"/>
      <c r="N1570" s="19"/>
      <c r="O1570" s="19"/>
      <c r="P1570" s="19"/>
      <c r="Q1570" s="19"/>
      <c r="R1570" s="19"/>
      <c r="S1570" s="19"/>
      <c r="T1570" s="19"/>
      <c r="U1570" s="19"/>
      <c r="V1570" s="19"/>
      <c r="W1570" s="19"/>
      <c r="X1570" s="19"/>
      <c r="Y1570" s="19"/>
      <c r="Z1570" s="19"/>
      <c r="AA1570" s="19"/>
      <c r="AB1570" s="19"/>
      <c r="AC1570" s="19"/>
      <c r="AD1570" s="19"/>
      <c r="AE1570" s="19"/>
      <c r="AF1570" s="19"/>
      <c r="AG1570" s="19"/>
      <c r="AH1570" s="19"/>
      <c r="AI1570" s="19"/>
      <c r="AJ1570" s="19"/>
      <c r="AK1570" s="19"/>
      <c r="AL1570" s="19"/>
      <c r="AM1570" s="19"/>
      <c r="AN1570" s="19"/>
      <c r="AO1570" s="19"/>
      <c r="AP1570" s="19"/>
      <c r="AQ1570" s="19"/>
      <c r="AR1570" s="19"/>
      <c r="AS1570" s="19"/>
      <c r="AT1570" s="19"/>
      <c r="AU1570" s="19"/>
      <c r="AV1570" s="19"/>
    </row>
    <row r="1571" spans="1:73" x14ac:dyDescent="0.35">
      <c r="A1571" s="18" t="s">
        <v>299</v>
      </c>
      <c r="B1571" s="18" t="s">
        <v>81</v>
      </c>
      <c r="C1571" s="143" t="str">
        <f>IF(VLOOKUP(D1571,Table16[[#All],[Player]:[2024 Card Info]],7,FALSE)&lt;&gt;"",VLOOKUP(D1571,Table16[[#All],[Player]:[2024 Card Info]],7,FALSE),"")</f>
        <v>65</v>
      </c>
      <c r="D1571" s="19" t="s">
        <v>2818</v>
      </c>
      <c r="E1571" s="20">
        <v>35074</v>
      </c>
      <c r="F1571" s="19" t="s">
        <v>249</v>
      </c>
      <c r="G1571" s="19" t="s">
        <v>222</v>
      </c>
      <c r="H1571" s="26" t="s">
        <v>323</v>
      </c>
      <c r="I1571" s="26" t="s">
        <v>929</v>
      </c>
      <c r="J1571" s="18" t="s">
        <v>331</v>
      </c>
      <c r="K1571" s="18" t="s">
        <v>78</v>
      </c>
      <c r="L1571" s="18" t="s">
        <v>684</v>
      </c>
      <c r="M1571" s="19" t="s">
        <v>791</v>
      </c>
      <c r="N1571" s="19" t="s">
        <v>331</v>
      </c>
      <c r="O1571" s="19" t="s">
        <v>78</v>
      </c>
      <c r="P1571" s="19" t="s">
        <v>912</v>
      </c>
      <c r="Q1571" s="19" t="s">
        <v>331</v>
      </c>
      <c r="R1571" s="19" t="s">
        <v>78</v>
      </c>
      <c r="S1571" s="19" t="s">
        <v>332</v>
      </c>
      <c r="T1571" s="19" t="s">
        <v>327</v>
      </c>
      <c r="U1571" s="19" t="s">
        <v>78</v>
      </c>
      <c r="V1571" s="19" t="s">
        <v>342</v>
      </c>
      <c r="W1571" s="19" t="s">
        <v>327</v>
      </c>
      <c r="X1571" s="19" t="s">
        <v>78</v>
      </c>
      <c r="Y1571" s="19" t="s">
        <v>301</v>
      </c>
      <c r="Z1571" s="19"/>
      <c r="AA1571" s="19"/>
      <c r="AB1571" s="19"/>
      <c r="AC1571" s="19">
        <v>0</v>
      </c>
      <c r="AD1571" s="19">
        <v>0</v>
      </c>
      <c r="AE1571" s="19">
        <v>0</v>
      </c>
      <c r="AF1571" s="19">
        <v>0</v>
      </c>
      <c r="AG1571" s="19">
        <v>0</v>
      </c>
      <c r="AH1571" s="19">
        <v>0</v>
      </c>
      <c r="AI1571" s="19">
        <v>0</v>
      </c>
      <c r="AJ1571" s="19">
        <v>0</v>
      </c>
      <c r="AK1571" s="19">
        <v>0</v>
      </c>
      <c r="AL1571" s="19">
        <v>0</v>
      </c>
      <c r="AM1571" s="19">
        <v>0</v>
      </c>
      <c r="AN1571" s="19">
        <v>0</v>
      </c>
      <c r="AO1571" s="19">
        <v>0</v>
      </c>
      <c r="AP1571" s="19">
        <v>0</v>
      </c>
      <c r="AQ1571" s="19">
        <v>0</v>
      </c>
      <c r="AR1571" s="19">
        <v>0</v>
      </c>
      <c r="AS1571" s="19">
        <v>0</v>
      </c>
      <c r="AT1571" s="19">
        <v>0</v>
      </c>
      <c r="AU1571" s="19"/>
      <c r="AV1571" s="19"/>
    </row>
    <row r="1572" spans="1:73" x14ac:dyDescent="0.35">
      <c r="A1572" s="18" t="s">
        <v>323</v>
      </c>
      <c r="B1572" s="18" t="s">
        <v>109</v>
      </c>
      <c r="C1572" s="143" t="str">
        <f>IF(VLOOKUP(D1572,Table16[[#All],[Player]:[2024 Card Info]],7,FALSE)&lt;&gt;"",VLOOKUP(D1572,Table16[[#All],[Player]:[2024 Card Info]],7,FALSE),"")</f>
        <v>5</v>
      </c>
      <c r="D1572" s="19" t="s">
        <v>2817</v>
      </c>
      <c r="E1572" s="20">
        <v>34743</v>
      </c>
      <c r="F1572" s="19" t="s">
        <v>443</v>
      </c>
      <c r="G1572" s="19" t="s">
        <v>2312</v>
      </c>
      <c r="H1572" s="26" t="s">
        <v>331</v>
      </c>
      <c r="I1572" s="26" t="s">
        <v>155</v>
      </c>
      <c r="J1572" s="18" t="s">
        <v>354</v>
      </c>
      <c r="K1572" s="18" t="s">
        <v>128</v>
      </c>
      <c r="L1572" s="18" t="s">
        <v>422</v>
      </c>
      <c r="M1572" s="19" t="s">
        <v>155</v>
      </c>
      <c r="N1572" s="19" t="s">
        <v>354</v>
      </c>
      <c r="O1572" s="19" t="s">
        <v>128</v>
      </c>
      <c r="P1572" s="19" t="s">
        <v>346</v>
      </c>
      <c r="Q1572" s="19" t="s">
        <v>345</v>
      </c>
      <c r="R1572" s="19" t="s">
        <v>326</v>
      </c>
      <c r="S1572" s="19" t="s">
        <v>154</v>
      </c>
      <c r="T1572" s="19" t="s">
        <v>323</v>
      </c>
      <c r="U1572" s="19" t="s">
        <v>326</v>
      </c>
      <c r="V1572" s="19" t="s">
        <v>422</v>
      </c>
      <c r="W1572" s="19" t="s">
        <v>1044</v>
      </c>
      <c r="X1572" s="19" t="s">
        <v>128</v>
      </c>
      <c r="Y1572" s="19" t="s">
        <v>155</v>
      </c>
      <c r="Z1572" s="19" t="s">
        <v>327</v>
      </c>
      <c r="AA1572" s="19" t="s">
        <v>128</v>
      </c>
      <c r="AB1572" s="19" t="s">
        <v>328</v>
      </c>
      <c r="AC1572" s="19">
        <v>0</v>
      </c>
      <c r="AD1572" s="19">
        <v>0</v>
      </c>
      <c r="AE1572" s="19">
        <v>0</v>
      </c>
      <c r="AF1572" s="19">
        <v>0</v>
      </c>
      <c r="AG1572" s="19">
        <v>0</v>
      </c>
      <c r="AH1572" s="19">
        <v>0</v>
      </c>
      <c r="AI1572" s="19">
        <v>0</v>
      </c>
      <c r="AJ1572" s="19">
        <v>0</v>
      </c>
      <c r="AK1572" s="19">
        <v>0</v>
      </c>
      <c r="AL1572" s="19">
        <v>0</v>
      </c>
      <c r="AM1572" s="19">
        <v>0</v>
      </c>
      <c r="AN1572" s="19">
        <v>0</v>
      </c>
      <c r="AO1572" s="19">
        <v>0</v>
      </c>
      <c r="AP1572" s="19">
        <v>0</v>
      </c>
      <c r="AQ1572" s="19">
        <v>0</v>
      </c>
      <c r="AR1572" s="19">
        <v>0</v>
      </c>
      <c r="AS1572" s="19">
        <v>0</v>
      </c>
      <c r="AT1572" s="19">
        <v>0</v>
      </c>
      <c r="AU1572" s="19"/>
      <c r="AV1572" s="19"/>
    </row>
    <row r="1573" spans="1:73" x14ac:dyDescent="0.35">
      <c r="A1573" s="18" t="s">
        <v>345</v>
      </c>
      <c r="B1573" s="18" t="s">
        <v>193</v>
      </c>
      <c r="C1573" s="143" t="str">
        <f>IF(VLOOKUP(D1573,Table16[[#All],[Player]:[2024 Card Info]],7,FALSE)&lt;&gt;"",VLOOKUP(D1573,Table16[[#All],[Player]:[2024 Card Info]],7,FALSE),"")</f>
        <v>6</v>
      </c>
      <c r="D1573" s="19" t="s">
        <v>2820</v>
      </c>
      <c r="E1573" s="20">
        <v>35254</v>
      </c>
      <c r="F1573" s="19" t="s">
        <v>439</v>
      </c>
      <c r="G1573" s="19" t="s">
        <v>249</v>
      </c>
      <c r="H1573" s="26" t="s">
        <v>299</v>
      </c>
      <c r="I1573" s="26" t="s">
        <v>154</v>
      </c>
      <c r="J1573" s="18" t="s">
        <v>354</v>
      </c>
      <c r="K1573" s="18" t="s">
        <v>195</v>
      </c>
      <c r="L1573" s="18" t="s">
        <v>155</v>
      </c>
      <c r="M1573" s="19" t="s">
        <v>154</v>
      </c>
      <c r="N1573" s="19" t="s">
        <v>354</v>
      </c>
      <c r="O1573" s="19" t="s">
        <v>193</v>
      </c>
      <c r="P1573" s="19" t="s">
        <v>678</v>
      </c>
      <c r="Q1573" s="19" t="s">
        <v>323</v>
      </c>
      <c r="R1573" s="19" t="s">
        <v>195</v>
      </c>
      <c r="S1573" s="19" t="s">
        <v>155</v>
      </c>
      <c r="T1573" s="19" t="s">
        <v>345</v>
      </c>
      <c r="U1573" s="19" t="s">
        <v>195</v>
      </c>
      <c r="V1573" s="19" t="s">
        <v>422</v>
      </c>
      <c r="W1573" s="19" t="s">
        <v>345</v>
      </c>
      <c r="X1573" s="19" t="s">
        <v>195</v>
      </c>
      <c r="Y1573" s="19" t="s">
        <v>154</v>
      </c>
      <c r="Z1573" s="19"/>
      <c r="AA1573" s="19"/>
      <c r="AB1573" s="19"/>
      <c r="AC1573" s="19">
        <v>0</v>
      </c>
      <c r="AD1573" s="19">
        <v>0</v>
      </c>
      <c r="AE1573" s="19">
        <v>0</v>
      </c>
      <c r="AF1573" s="19">
        <v>0</v>
      </c>
      <c r="AG1573" s="19">
        <v>0</v>
      </c>
      <c r="AH1573" s="19">
        <v>0</v>
      </c>
      <c r="AI1573" s="19">
        <v>0</v>
      </c>
      <c r="AJ1573" s="19">
        <v>0</v>
      </c>
      <c r="AK1573" s="19">
        <v>0</v>
      </c>
      <c r="AL1573" s="19">
        <v>0</v>
      </c>
      <c r="AM1573" s="19">
        <v>0</v>
      </c>
      <c r="AN1573" s="19">
        <v>0</v>
      </c>
      <c r="AO1573" s="19">
        <v>0</v>
      </c>
      <c r="AP1573" s="19">
        <v>0</v>
      </c>
      <c r="AQ1573" s="19">
        <v>0</v>
      </c>
      <c r="AR1573" s="19">
        <v>0</v>
      </c>
      <c r="AS1573" s="19">
        <v>0</v>
      </c>
      <c r="AT1573" s="19">
        <v>0</v>
      </c>
      <c r="AU1573" s="19"/>
      <c r="AV1573" s="19"/>
    </row>
    <row r="1574" spans="1:73" x14ac:dyDescent="0.35">
      <c r="A1574" s="34" t="s">
        <v>331</v>
      </c>
      <c r="B1574" s="34" t="s">
        <v>500</v>
      </c>
      <c r="C1574" s="143" t="str">
        <f>IF(VLOOKUP(D1574,Table16[[#All],[Player]:[2024 Card Info]],7,FALSE)&lt;&gt;"",VLOOKUP(D1574,Table16[[#All],[Player]:[2024 Card Info]],7,FALSE),"")</f>
        <v>45</v>
      </c>
      <c r="D1574" s="22" t="s">
        <v>2823</v>
      </c>
      <c r="E1574" s="23">
        <v>37144</v>
      </c>
      <c r="F1574" s="24" t="s">
        <v>171</v>
      </c>
      <c r="G1574" s="22" t="s">
        <v>137</v>
      </c>
      <c r="H1574" s="26" t="s">
        <v>354</v>
      </c>
      <c r="I1574" s="26" t="s">
        <v>300</v>
      </c>
      <c r="J1574" s="34" t="s">
        <v>327</v>
      </c>
      <c r="K1574" s="34" t="s">
        <v>172</v>
      </c>
      <c r="L1574" s="34" t="s">
        <v>328</v>
      </c>
      <c r="M1574" s="25"/>
      <c r="N1574" s="25"/>
      <c r="O1574" s="25"/>
      <c r="P1574" s="25"/>
      <c r="Q1574" s="25"/>
      <c r="R1574" s="25"/>
      <c r="S1574" s="25"/>
      <c r="T1574" s="25"/>
      <c r="U1574" s="25"/>
      <c r="V1574" s="25"/>
      <c r="W1574" s="25"/>
      <c r="X1574" s="25"/>
      <c r="Y1574" s="25"/>
      <c r="Z1574" s="25"/>
      <c r="AA1574" s="25"/>
      <c r="AB1574" s="25"/>
      <c r="AC1574" s="25"/>
      <c r="AD1574" s="25"/>
      <c r="AE1574" s="25"/>
      <c r="AF1574" s="25"/>
      <c r="AG1574" s="25"/>
      <c r="AH1574" s="25"/>
      <c r="AI1574" s="25"/>
      <c r="AJ1574" s="25"/>
      <c r="AK1574" s="25"/>
      <c r="AL1574" s="25"/>
      <c r="AM1574" s="25"/>
      <c r="AN1574" s="25"/>
      <c r="AO1574" s="25"/>
      <c r="AP1574" s="25"/>
      <c r="AQ1574" s="25"/>
      <c r="AR1574" s="25"/>
      <c r="AS1574" s="25"/>
      <c r="AT1574" s="25"/>
      <c r="AU1574" s="25"/>
      <c r="AV1574" s="25"/>
      <c r="AW1574" s="25"/>
      <c r="AX1574" s="25"/>
      <c r="AY1574" s="25"/>
      <c r="AZ1574" s="25"/>
      <c r="BA1574" s="25"/>
      <c r="BB1574" s="25"/>
      <c r="BC1574" s="25"/>
      <c r="BD1574" s="25"/>
      <c r="BE1574" s="25"/>
      <c r="BF1574" s="25"/>
      <c r="BG1574" s="25"/>
      <c r="BH1574" s="25"/>
      <c r="BI1574" s="25"/>
      <c r="BJ1574" s="25"/>
      <c r="BK1574" s="25"/>
      <c r="BL1574" s="25"/>
      <c r="BM1574" s="25"/>
      <c r="BN1574" s="25"/>
      <c r="BO1574" s="25"/>
      <c r="BP1574" s="25"/>
      <c r="BQ1574" s="25"/>
      <c r="BR1574" s="25"/>
      <c r="BS1574" s="25"/>
      <c r="BT1574" s="25"/>
      <c r="BU1574" s="25"/>
    </row>
    <row r="1575" spans="1:73" x14ac:dyDescent="0.35">
      <c r="A1575" s="18" t="s">
        <v>345</v>
      </c>
      <c r="B1575" s="18" t="s">
        <v>271</v>
      </c>
      <c r="C1575" s="143" t="str">
        <f>IF(VLOOKUP(D1575,Table16[[#All],[Player]:[2024 Card Info]],7,FALSE)&lt;&gt;"",VLOOKUP(D1575,Table16[[#All],[Player]:[2024 Card Info]],7,FALSE),"")</f>
        <v>5</v>
      </c>
      <c r="D1575" s="22" t="s">
        <v>2822</v>
      </c>
      <c r="E1575" s="23">
        <v>36511</v>
      </c>
      <c r="F1575" s="24" t="s">
        <v>84</v>
      </c>
      <c r="G1575" s="22" t="s">
        <v>83</v>
      </c>
      <c r="H1575" s="26" t="s">
        <v>323</v>
      </c>
      <c r="I1575" s="26" t="s">
        <v>154</v>
      </c>
      <c r="J1575" s="18" t="s">
        <v>323</v>
      </c>
      <c r="K1575" s="18" t="s">
        <v>421</v>
      </c>
      <c r="L1575" s="18" t="s">
        <v>149</v>
      </c>
      <c r="M1575" s="25"/>
      <c r="N1575" s="25"/>
      <c r="O1575" s="25"/>
      <c r="P1575" s="25"/>
      <c r="Q1575" s="25"/>
      <c r="R1575" s="25"/>
      <c r="S1575" s="25"/>
      <c r="T1575" s="25"/>
      <c r="U1575" s="25"/>
      <c r="V1575" s="25"/>
      <c r="W1575" s="25"/>
      <c r="X1575" s="25"/>
      <c r="Y1575" s="25"/>
      <c r="Z1575" s="25"/>
      <c r="AA1575" s="25"/>
      <c r="AB1575" s="25"/>
      <c r="AC1575" s="25"/>
      <c r="AD1575" s="25"/>
      <c r="AE1575" s="25"/>
      <c r="AF1575" s="25"/>
      <c r="AG1575" s="25"/>
      <c r="AH1575" s="25"/>
      <c r="AI1575" s="25"/>
      <c r="AJ1575" s="25"/>
      <c r="AK1575" s="25"/>
      <c r="AL1575" s="25"/>
      <c r="AM1575" s="25"/>
      <c r="AN1575" s="25"/>
      <c r="AO1575" s="25"/>
      <c r="AP1575" s="25"/>
      <c r="AQ1575" s="25"/>
      <c r="AR1575" s="25"/>
      <c r="AS1575" s="25"/>
      <c r="AT1575" s="25"/>
      <c r="AU1575" s="25"/>
      <c r="AV1575" s="25"/>
    </row>
    <row r="1576" spans="1:73" x14ac:dyDescent="0.35">
      <c r="A1576" t="s">
        <v>345</v>
      </c>
      <c r="B1576" t="s">
        <v>143</v>
      </c>
      <c r="C1576" s="143" t="str">
        <f>IF(VLOOKUP(D1576,Table16[[#All],[Player]:[2024 Card Info]],7,FALSE)&lt;&gt;"",VLOOKUP(D1576,Table16[[#All],[Player]:[2024 Card Info]],7,FALSE),"")</f>
        <v>4</v>
      </c>
      <c r="D1576" t="s">
        <v>3842</v>
      </c>
      <c r="E1576" s="40">
        <v>35104</v>
      </c>
      <c r="F1576" t="s">
        <v>498</v>
      </c>
      <c r="G1576" s="22" t="s">
        <v>5146</v>
      </c>
      <c r="H1576" t="str">
        <f>IF(ISBLANK(VLOOKUP(TRIM(D1576),ALL_SOMIFA!$A$1:$V$2737,8,FALSE)),"",IF(ISERROR(VLOOKUP(TRIM(D1576),ALL_SOMIFA!$A$1:$V$2737,8,FALSE))," ",VLOOKUP(TRIM(D1576),ALL_SOMIFA!$A$1:$V$2737,8,FALSE)))</f>
        <v/>
      </c>
      <c r="I1576" t="str">
        <f>IF(ISBLANK(VLOOKUP(TRIM(D1576),ALL_SOMIFA!$A$1:$V$2737,9,FALSE)),"",IF(ISERROR(VLOOKUP(TRIM(D1576),ALL_SOMIFA!$A$1:$V$2737,9,FALSE))," ",VLOOKUP(TRIM(D1576),ALL_SOMIFA!$A$1:$V$2737,9,FALSE)))</f>
        <v/>
      </c>
      <c r="J1576" t="str">
        <f>IF(ISBLANK(VLOOKUP(TRIM(D1576),ALL_SOMIFA!$A$1:$V$2737,10,FALSE)),"",IF(ISERROR(VLOOKUP(TRIM(D1576),ALL_SOMIFA!$A$1:$V$2737,10,FALSE))," ",VLOOKUP(TRIM(D1576),ALL_SOMIFA!$A$1:$V$2737,10,FALSE)))</f>
        <v/>
      </c>
      <c r="K1576" t="str">
        <f>IF(ISBLANK(VLOOKUP(TRIM(D1576),ALL_SOMIFA!$A$1:$V$2737,11,FALSE)),"",IF(ISERROR(VLOOKUP(TRIM(D1576),ALL_SOMIFA!$A$1:$V$2737,11,FALSE))," ",VLOOKUP(TRIM(D1576),ALL_SOMIFA!$A$1:$V$2737,11,FALSE)))</f>
        <v>DB</v>
      </c>
      <c r="L1576" t="str">
        <f>IF(ISBLANK(VLOOKUP(TRIM(D1576),ALL_SOMIFA!$A$1:$V$2737,12,FALSE)),"",IF(ISERROR(VLOOKUP(TRIM(D1576),ALL_SOMIFA!$A$1:$V$2737,12,FALSE))," ",VLOOKUP(TRIM(D1576),ALL_SOMIFA!$A$1:$V$2737,12,FALSE)))</f>
        <v>DET</v>
      </c>
      <c r="M1576" t="str">
        <f>IF(ISBLANK(VLOOKUP(TRIM(D1576),ALL_SOMIFA!$A$1:$V$2737,13,FALSE)),"",IF(ISERROR(VLOOKUP(TRIM(D1576),ALL_SOMIFA!$A$1:$V$2737,13,FALSE))," ",VLOOKUP(TRIM(D1576),ALL_SOMIFA!$A$1:$V$2737,13,FALSE)))</f>
        <v>00</v>
      </c>
      <c r="N1576" t="str">
        <f>IF(ISBLANK(VLOOKUP(TRIM(D1576),ALL_SOMIFA!$A$1:$V$2737,14,FALSE)),"",IF(ISERROR(VLOOKUP(TRIM(D1576),ALL_SOMIFA!$A$1:$V$2737,14,FALSE))," ",VLOOKUP(TRIM(D1576),ALL_SOMIFA!$A$1:$V$2737,14,FALSE)))</f>
        <v>LCB</v>
      </c>
      <c r="O1576" t="str">
        <f>IF(ISBLANK(VLOOKUP(TRIM(D1576),ALL_SOMIFA!$A$1:$V$2737,15,FALSE)),"",IF(ISERROR(VLOOKUP(TRIM(D1576),ALL_SOMIFA!$A$1:$V$2737,15,FALSE))," ",VLOOKUP(TRIM(D1576),ALL_SOMIFA!$A$1:$V$2737,15,FALSE)))</f>
        <v>DET</v>
      </c>
      <c r="P1576" t="str">
        <f>IF(ISBLANK(VLOOKUP(TRIM(D1576),ALL_SOMIFA!$A$1:$V$2737,16,FALSE)),"",IF(ISERROR(VLOOKUP(TRIM(D1576),ALL_SOMIFA!$A$1:$V$2737,16,FALSE))," ",VLOOKUP(TRIM(D1576),ALL_SOMIFA!$A$1:$V$2737,16,FALSE)))</f>
        <v>4</v>
      </c>
      <c r="Q1576" t="str">
        <f>IF(ISBLANK(VLOOKUP(TRIM(D1576),ALL_SOMIFA!$A$1:$V$2737,17,FALSE)),"",IF(ISERROR(VLOOKUP(TRIM(D1576),ALL_SOMIFA!$A$1:$V$2737,17,FALSE))," ",VLOOKUP(TRIM(D1576),ALL_SOMIFA!$A$1:$V$2737,17,FALSE)))</f>
        <v>RCB</v>
      </c>
      <c r="R1576" t="str">
        <f>IF(ISBLANK(VLOOKUP(TRIM(D1576),ALL_SOMIFA!$A$1:$V$2737,18,FALSE)),"",IF(ISERROR(VLOOKUP(TRIM(D1576),ALL_SOMIFA!$A$1:$V$2737,18,FALSE))," ",VLOOKUP(TRIM(D1576),ALL_SOMIFA!$A$1:$V$2737,18,FALSE)))</f>
        <v>DET</v>
      </c>
      <c r="S1576" t="str">
        <f>IF(ISBLANK(VLOOKUP(TRIM(D1576),ALL_SOMIFA!$A$1:$V$2737,19,FALSE)),"",IF(ISERROR(VLOOKUP(TRIM(D1576),ALL_SOMIFA!$A$1:$V$2737,19,FALSE))," ",VLOOKUP(TRIM(D1576),ALL_SOMIFA!$A$1:$V$2737,19,FALSE)))</f>
        <v>0</v>
      </c>
      <c r="T1576" t="str">
        <f>IF(ISBLANK(VLOOKUP(TRIM(D1576),ALL_SOMIFA!$A$1:$V$2737,20,FALSE)),"",IF(ISERROR(VLOOKUP(TRIM(D1576),ALL_SOMIFA!$A$1:$V$2737,20,FALSE))," ",VLOOKUP(TRIM(D1576),ALL_SOMIFA!$A$1:$V$2737,20,FALSE)))</f>
        <v>DB</v>
      </c>
      <c r="U1576" t="str">
        <f>IF(ISBLANK(VLOOKUP(TRIM(D1576),ALL_SOMIFA!$A$1:$V$2737,21,FALSE)),"",IF(ISERROR(VLOOKUP(TRIM(D1576),ALL_SOMIFA!$A$1:$V$2737,21,FALSE))," ",VLOOKUP(TRIM(D1576),ALL_SOMIFA!$A$1:$V$2737,21,FALSE)))</f>
        <v>DET</v>
      </c>
      <c r="V1576" t="str">
        <f>IF(ISBLANK(VLOOKUP(TRIM(D1576),ALL_SOMIFA!$A$1:$V$2737,22,FALSE)),"",IF(ISERROR(VLOOKUP(TRIM(D1576),ALL_SOMIFA!$A$1:$V$2737,22,FALSE))," ",VLOOKUP(TRIM(D1576),ALL_SOMIFA!$A$1:$V$2737,22,FALSE)))</f>
        <v>00</v>
      </c>
    </row>
    <row r="1577" spans="1:73" x14ac:dyDescent="0.35">
      <c r="A1577" s="18" t="s">
        <v>327</v>
      </c>
      <c r="B1577" s="18" t="s">
        <v>3530</v>
      </c>
      <c r="C1577" s="143" t="str">
        <f>IF(VLOOKUP(D1577,Table16[[#All],[Player]:[2024 Card Info]],7,FALSE)&lt;&gt;"",VLOOKUP(D1577,Table16[[#All],[Player]:[2024 Card Info]],7,FALSE),"")</f>
        <v>04</v>
      </c>
      <c r="D1577" s="19" t="s">
        <v>2826</v>
      </c>
      <c r="E1577" s="20">
        <v>35155</v>
      </c>
      <c r="F1577" s="19" t="s">
        <v>303</v>
      </c>
      <c r="G1577" s="19" t="s">
        <v>337</v>
      </c>
      <c r="H1577" s="26" t="s">
        <v>345</v>
      </c>
      <c r="I1577" s="26"/>
      <c r="J1577" s="18" t="s">
        <v>345</v>
      </c>
      <c r="K1577" s="18" t="s">
        <v>151</v>
      </c>
      <c r="L1577" s="18" t="s">
        <v>154</v>
      </c>
      <c r="M1577" s="19" t="s">
        <v>422</v>
      </c>
      <c r="N1577" s="19" t="s">
        <v>354</v>
      </c>
      <c r="O1577" s="19" t="s">
        <v>151</v>
      </c>
      <c r="P1577" s="19" t="s">
        <v>918</v>
      </c>
      <c r="Q1577" s="19" t="s">
        <v>327</v>
      </c>
      <c r="R1577" s="19" t="s">
        <v>151</v>
      </c>
      <c r="S1577" s="19" t="s">
        <v>335</v>
      </c>
      <c r="T1577" s="19" t="s">
        <v>327</v>
      </c>
      <c r="U1577" s="19" t="s">
        <v>151</v>
      </c>
      <c r="V1577" s="19" t="s">
        <v>335</v>
      </c>
      <c r="W1577" s="19">
        <v>0</v>
      </c>
      <c r="X1577" s="19">
        <v>0</v>
      </c>
      <c r="Y1577" s="19">
        <v>0</v>
      </c>
      <c r="Z1577" s="19"/>
      <c r="AA1577" s="19"/>
      <c r="AB1577" s="19"/>
      <c r="AC1577" s="19">
        <v>0</v>
      </c>
      <c r="AD1577" s="19">
        <v>0</v>
      </c>
      <c r="AE1577" s="19">
        <v>0</v>
      </c>
      <c r="AF1577" s="19">
        <v>0</v>
      </c>
      <c r="AG1577" s="19">
        <v>0</v>
      </c>
      <c r="AH1577" s="19">
        <v>0</v>
      </c>
      <c r="AI1577" s="19">
        <v>0</v>
      </c>
      <c r="AJ1577" s="19">
        <v>0</v>
      </c>
      <c r="AK1577" s="19">
        <v>0</v>
      </c>
      <c r="AL1577" s="19">
        <v>0</v>
      </c>
      <c r="AM1577" s="19">
        <v>0</v>
      </c>
      <c r="AN1577" s="19">
        <v>0</v>
      </c>
      <c r="AO1577" s="19">
        <v>0</v>
      </c>
      <c r="AP1577" s="19">
        <v>0</v>
      </c>
      <c r="AQ1577" s="19">
        <v>0</v>
      </c>
      <c r="AR1577" s="19">
        <v>0</v>
      </c>
      <c r="AS1577" s="19">
        <v>0</v>
      </c>
      <c r="AT1577" s="19">
        <v>0</v>
      </c>
      <c r="AU1577" s="19"/>
      <c r="AV1577" s="19"/>
    </row>
    <row r="1578" spans="1:73" s="25" customFormat="1" ht="12.75" customHeight="1" x14ac:dyDescent="0.35">
      <c r="A1578" s="31" t="s">
        <v>354</v>
      </c>
      <c r="B1578" s="32" t="s">
        <v>916</v>
      </c>
      <c r="C1578" s="144" t="str">
        <f>IF(VLOOKUP(D1578,Table16[[#All],[Player]:[2024 Card Info]],7,FALSE)&lt;&gt;"",VLOOKUP(D1578,Table16[[#All],[Player]:[2024 Card Info]],7,FALSE),"")</f>
        <v>0</v>
      </c>
      <c r="D1578" s="19" t="s">
        <v>2821</v>
      </c>
      <c r="E1578" s="27">
        <v>36953</v>
      </c>
      <c r="F1578" s="28" t="s">
        <v>794</v>
      </c>
      <c r="G1578" s="28" t="s">
        <v>716</v>
      </c>
      <c r="H1578" s="26" t="s">
        <v>331</v>
      </c>
      <c r="I1578" s="26" t="s">
        <v>154</v>
      </c>
      <c r="J1578" s="33"/>
      <c r="K1578" s="33"/>
      <c r="L1578" s="33"/>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row>
    <row r="1579" spans="1:73" ht="12.75" customHeight="1" x14ac:dyDescent="0.35">
      <c r="A1579" s="31" t="s">
        <v>327</v>
      </c>
      <c r="B1579" s="32" t="s">
        <v>3530</v>
      </c>
      <c r="C1579" s="144" t="str">
        <f>IF(VLOOKUP(D1579,Table16[[#All],[Player]:[2024 Card Info]],7,FALSE)&lt;&gt;"",VLOOKUP(D1579,Table16[[#All],[Player]:[2024 Card Info]],7,FALSE),"")</f>
        <v>00</v>
      </c>
      <c r="D1579" s="19" t="s">
        <v>2825</v>
      </c>
      <c r="E1579" s="27">
        <v>36606</v>
      </c>
      <c r="F1579" s="28" t="s">
        <v>98</v>
      </c>
      <c r="G1579" s="28" t="s">
        <v>313</v>
      </c>
      <c r="H1579" s="26" t="s">
        <v>354</v>
      </c>
      <c r="I1579" s="26" t="s">
        <v>328</v>
      </c>
      <c r="J1579" s="33"/>
      <c r="K1579" s="33"/>
      <c r="L1579" s="33"/>
    </row>
    <row r="1580" spans="1:73" x14ac:dyDescent="0.35">
      <c r="A1580" s="34" t="s">
        <v>327</v>
      </c>
      <c r="B1580" s="34" t="s">
        <v>3520</v>
      </c>
      <c r="C1580" s="143" t="str">
        <f>IF(VLOOKUP(D1580,Table16[[#All],[Player]:[2024 Card Info]],7,FALSE)&lt;&gt;"",VLOOKUP(D1580,Table16[[#All],[Player]:[2024 Card Info]],7,FALSE),"")</f>
        <v>00</v>
      </c>
      <c r="D1580" s="19" t="s">
        <v>2827</v>
      </c>
      <c r="E1580" s="20">
        <v>36491</v>
      </c>
      <c r="F1580" s="26" t="s">
        <v>2828</v>
      </c>
      <c r="G1580" s="30" t="s">
        <v>965</v>
      </c>
      <c r="H1580" s="26" t="s">
        <v>327</v>
      </c>
      <c r="I1580" s="26"/>
      <c r="J1580" s="34" t="s">
        <v>327</v>
      </c>
      <c r="K1580" s="34" t="s">
        <v>109</v>
      </c>
      <c r="L1580" s="34" t="s">
        <v>335</v>
      </c>
      <c r="M1580" s="19" t="s">
        <v>328</v>
      </c>
      <c r="N1580" s="19" t="s">
        <v>1449</v>
      </c>
      <c r="O1580" s="19" t="s">
        <v>109</v>
      </c>
      <c r="P1580" s="30" t="s">
        <v>328</v>
      </c>
      <c r="Q1580" s="19"/>
      <c r="R1580" s="19"/>
      <c r="S1580" s="30"/>
      <c r="T1580" s="19"/>
      <c r="U1580" s="19"/>
      <c r="V1580" s="30"/>
      <c r="W1580" s="19"/>
      <c r="X1580" s="19"/>
      <c r="Y1580" s="30"/>
      <c r="Z1580" s="19"/>
      <c r="AA1580" s="19"/>
      <c r="AB1580" s="19"/>
      <c r="AC1580" s="19"/>
      <c r="AD1580" s="19"/>
      <c r="AE1580" s="19"/>
      <c r="AF1580" s="19"/>
      <c r="AG1580" s="19"/>
      <c r="AH1580" s="19"/>
      <c r="AI1580" s="19"/>
      <c r="AJ1580" s="19"/>
      <c r="AK1580" s="19"/>
      <c r="AL1580" s="19"/>
      <c r="AM1580" s="19"/>
      <c r="AN1580" s="19"/>
      <c r="AO1580" s="19"/>
      <c r="AP1580" s="19"/>
      <c r="AQ1580" s="19"/>
      <c r="AR1580" s="19"/>
      <c r="AS1580" s="19"/>
      <c r="AT1580" s="19"/>
      <c r="AU1580" s="19"/>
      <c r="AV1580" s="19"/>
    </row>
    <row r="1581" spans="1:73" ht="12.75" customHeight="1" x14ac:dyDescent="0.35">
      <c r="A1581" s="18" t="s">
        <v>169</v>
      </c>
      <c r="B1581" s="18"/>
      <c r="C1581" s="143"/>
      <c r="D1581" s="26" t="s">
        <v>2819</v>
      </c>
      <c r="E1581" s="27">
        <v>36282</v>
      </c>
      <c r="F1581" s="26" t="s">
        <v>387</v>
      </c>
      <c r="G1581" s="26" t="s">
        <v>566</v>
      </c>
      <c r="H1581" t="s">
        <v>169</v>
      </c>
      <c r="I1581" t="s">
        <v>682</v>
      </c>
      <c r="J1581" s="18" t="s">
        <v>169</v>
      </c>
      <c r="K1581" s="18"/>
      <c r="L1581" s="18"/>
      <c r="M1581" s="26" t="s">
        <v>335</v>
      </c>
      <c r="N1581" s="27"/>
      <c r="O1581" s="27"/>
      <c r="P1581" s="27"/>
      <c r="Q1581" s="27"/>
      <c r="R1581" s="29"/>
      <c r="S1581" s="25"/>
      <c r="T1581" s="25"/>
      <c r="U1581" s="25"/>
      <c r="V1581" s="25"/>
      <c r="W1581" s="25"/>
      <c r="X1581" s="25"/>
      <c r="Y1581" s="25"/>
      <c r="Z1581" s="25"/>
      <c r="AA1581" s="25"/>
      <c r="AB1581" s="25"/>
      <c r="AC1581" s="25"/>
      <c r="AD1581" s="25"/>
      <c r="AE1581" s="25"/>
      <c r="AF1581" s="25"/>
      <c r="AG1581" s="25"/>
      <c r="AH1581" s="25"/>
      <c r="AI1581" s="25"/>
      <c r="AJ1581" s="25"/>
      <c r="AK1581" s="25"/>
      <c r="AL1581" s="25"/>
      <c r="AM1581" s="25"/>
      <c r="AN1581" s="25"/>
      <c r="AO1581" s="25"/>
      <c r="AP1581" s="25"/>
      <c r="AQ1581" s="25"/>
      <c r="AR1581" s="25"/>
      <c r="AS1581" s="25"/>
      <c r="AT1581" s="25"/>
      <c r="AU1581" s="25"/>
      <c r="AV1581" s="25"/>
    </row>
    <row r="1582" spans="1:73" x14ac:dyDescent="0.35">
      <c r="A1582" s="18"/>
      <c r="B1582" s="18"/>
      <c r="C1582" s="143"/>
      <c r="D1582" s="19"/>
      <c r="E1582" s="20"/>
      <c r="F1582" s="19"/>
      <c r="G1582" s="19"/>
      <c r="H1582" t="s">
        <v>4284</v>
      </c>
      <c r="I1582" t="s">
        <v>4284</v>
      </c>
      <c r="J1582" s="18"/>
      <c r="K1582" s="18"/>
      <c r="L1582" s="18"/>
      <c r="M1582" s="19"/>
      <c r="N1582" s="19"/>
      <c r="O1582" s="19"/>
      <c r="P1582" s="19"/>
      <c r="Q1582" s="19"/>
      <c r="R1582" s="19"/>
      <c r="S1582" s="19"/>
      <c r="T1582" s="19"/>
      <c r="U1582" s="19"/>
      <c r="V1582" s="19"/>
      <c r="W1582" s="19"/>
      <c r="X1582" s="19"/>
      <c r="Y1582" s="19"/>
      <c r="Z1582" s="19"/>
      <c r="AA1582" s="19"/>
      <c r="AB1582" s="19"/>
      <c r="AC1582" s="19"/>
      <c r="AD1582" s="19"/>
      <c r="AE1582" s="19"/>
      <c r="AF1582" s="19"/>
      <c r="AG1582" s="19"/>
      <c r="AH1582" s="19"/>
      <c r="AI1582" s="19"/>
      <c r="AJ1582" s="19"/>
      <c r="AK1582" s="19"/>
      <c r="AL1582" s="19"/>
      <c r="AM1582" s="19"/>
      <c r="AN1582" s="19"/>
      <c r="AO1582" s="19"/>
      <c r="AP1582" s="19"/>
      <c r="AQ1582" s="19"/>
      <c r="AR1582" s="19"/>
      <c r="AS1582" s="19"/>
      <c r="AT1582" s="19"/>
      <c r="AU1582" s="19"/>
      <c r="AV1582" s="19"/>
    </row>
    <row r="1583" spans="1:73" x14ac:dyDescent="0.35">
      <c r="A1583" t="s">
        <v>3560</v>
      </c>
      <c r="B1583" t="s">
        <v>500</v>
      </c>
      <c r="C1583" s="143"/>
      <c r="D1583" t="s">
        <v>3902</v>
      </c>
      <c r="E1583" s="40">
        <v>36987</v>
      </c>
      <c r="F1583" t="s">
        <v>4014</v>
      </c>
      <c r="G1583" s="102" t="s">
        <v>5154</v>
      </c>
      <c r="H1583" t="str">
        <f>IF(ISBLANK(VLOOKUP(TRIM(D1583),ALL_SOMIFA!$A$1:$V$2737,8,FALSE)),"",IF(ISERROR(VLOOKUP(TRIM(D1583),ALL_SOMIFA!$A$1:$V$2737,8,FALSE))," ",VLOOKUP(TRIM(D1583),ALL_SOMIFA!$A$1:$V$2737,8,FALSE)))</f>
        <v/>
      </c>
      <c r="I1583" t="str">
        <f>IF(ISBLANK(VLOOKUP(TRIM(D1583),ALL_SOMIFA!$A$1:$V$2737,9,FALSE)),"",IF(ISERROR(VLOOKUP(TRIM(D1583),ALL_SOMIFA!$A$1:$V$2737,9,FALSE))," ",VLOOKUP(TRIM(D1583),ALL_SOMIFA!$A$1:$V$2737,9,FALSE)))</f>
        <v/>
      </c>
      <c r="J1583" t="str">
        <f>IF(ISBLANK(VLOOKUP(TRIM(D1583),ALL_SOMIFA!$A$1:$V$2737,10,FALSE)),"",IF(ISERROR(VLOOKUP(TRIM(D1583),ALL_SOMIFA!$A$1:$V$2737,10,FALSE))," ",VLOOKUP(TRIM(D1583),ALL_SOMIFA!$A$1:$V$2737,10,FALSE)))</f>
        <v/>
      </c>
      <c r="K1583" t="str">
        <f>IF(ISBLANK(VLOOKUP(TRIM(D1583),ALL_SOMIFA!$A$1:$V$2737,11,FALSE)),"",IF(ISERROR(VLOOKUP(TRIM(D1583),ALL_SOMIFA!$A$1:$V$2737,11,FALSE))," ",VLOOKUP(TRIM(D1583),ALL_SOMIFA!$A$1:$V$2737,11,FALSE)))</f>
        <v/>
      </c>
      <c r="L1583" t="str">
        <f>IF(ISBLANK(VLOOKUP(TRIM(D1583),ALL_SOMIFA!$A$1:$V$2737,12,FALSE)),"",IF(ISERROR(VLOOKUP(TRIM(D1583),ALL_SOMIFA!$A$1:$V$2737,12,FALSE))," ",VLOOKUP(TRIM(D1583),ALL_SOMIFA!$A$1:$V$2737,12,FALSE)))</f>
        <v/>
      </c>
      <c r="M1583" t="str">
        <f>IF(ISBLANK(VLOOKUP(TRIM(D1583),ALL_SOMIFA!$A$1:$V$2737,13,FALSE)),"",IF(ISERROR(VLOOKUP(TRIM(D1583),ALL_SOMIFA!$A$1:$V$2737,13,FALSE))," ",VLOOKUP(TRIM(D1583),ALL_SOMIFA!$A$1:$V$2737,13,FALSE)))</f>
        <v/>
      </c>
      <c r="N1583" t="str">
        <f>IF(ISBLANK(VLOOKUP(TRIM(D1583),ALL_SOMIFA!$A$1:$V$2737,14,FALSE)),"",IF(ISERROR(VLOOKUP(TRIM(D1583),ALL_SOMIFA!$A$1:$V$2737,14,FALSE))," ",VLOOKUP(TRIM(D1583),ALL_SOMIFA!$A$1:$V$2737,14,FALSE)))</f>
        <v/>
      </c>
      <c r="O1583" t="str">
        <f>IF(ISBLANK(VLOOKUP(TRIM(D1583),ALL_SOMIFA!$A$1:$V$2737,15,FALSE)),"",IF(ISERROR(VLOOKUP(TRIM(D1583),ALL_SOMIFA!$A$1:$V$2737,15,FALSE))," ",VLOOKUP(TRIM(D1583),ALL_SOMIFA!$A$1:$V$2737,15,FALSE)))</f>
        <v/>
      </c>
      <c r="P1583" t="str">
        <f>IF(ISBLANK(VLOOKUP(TRIM(D1583),ALL_SOMIFA!$A$1:$V$2737,16,FALSE)),"",IF(ISERROR(VLOOKUP(TRIM(D1583),ALL_SOMIFA!$A$1:$V$2737,16,FALSE))," ",VLOOKUP(TRIM(D1583),ALL_SOMIFA!$A$1:$V$2737,16,FALSE)))</f>
        <v/>
      </c>
      <c r="Q1583" t="str">
        <f>IF(ISBLANK(VLOOKUP(TRIM(D1583),ALL_SOMIFA!$A$1:$V$2737,17,FALSE)),"",IF(ISERROR(VLOOKUP(TRIM(D1583),ALL_SOMIFA!$A$1:$V$2737,17,FALSE))," ",VLOOKUP(TRIM(D1583),ALL_SOMIFA!$A$1:$V$2737,17,FALSE)))</f>
        <v/>
      </c>
      <c r="R1583" t="str">
        <f>IF(ISBLANK(VLOOKUP(TRIM(D1583),ALL_SOMIFA!$A$1:$V$2737,18,FALSE)),"",IF(ISERROR(VLOOKUP(TRIM(D1583),ALL_SOMIFA!$A$1:$V$2737,18,FALSE))," ",VLOOKUP(TRIM(D1583),ALL_SOMIFA!$A$1:$V$2737,18,FALSE)))</f>
        <v/>
      </c>
      <c r="S1583" t="str">
        <f>IF(ISBLANK(VLOOKUP(TRIM(D1583),ALL_SOMIFA!$A$1:$V$2737,19,FALSE)),"",IF(ISERROR(VLOOKUP(TRIM(D1583),ALL_SOMIFA!$A$1:$V$2737,19,FALSE))," ",VLOOKUP(TRIM(D1583),ALL_SOMIFA!$A$1:$V$2737,19,FALSE)))</f>
        <v/>
      </c>
      <c r="T1583" t="str">
        <f>IF(ISBLANK(VLOOKUP(TRIM(D1583),ALL_SOMIFA!$A$1:$V$2737,20,FALSE)),"",IF(ISERROR(VLOOKUP(TRIM(D1583),ALL_SOMIFA!$A$1:$V$2737,20,FALSE))," ",VLOOKUP(TRIM(D1583),ALL_SOMIFA!$A$1:$V$2737,20,FALSE)))</f>
        <v/>
      </c>
      <c r="U1583" t="str">
        <f>IF(ISBLANK(VLOOKUP(TRIM(D1583),ALL_SOMIFA!$A$1:$V$2737,21,FALSE)),"",IF(ISERROR(VLOOKUP(TRIM(D1583),ALL_SOMIFA!$A$1:$V$2737,21,FALSE))," ",VLOOKUP(TRIM(D1583),ALL_SOMIFA!$A$1:$V$2737,21,FALSE)))</f>
        <v/>
      </c>
      <c r="V1583" t="str">
        <f>IF(ISBLANK(VLOOKUP(TRIM(D1583),ALL_SOMIFA!$A$1:$V$2737,22,FALSE)),"",IF(ISERROR(VLOOKUP(TRIM(D1583),ALL_SOMIFA!$A$1:$V$2737,22,FALSE))," ",VLOOKUP(TRIM(D1583),ALL_SOMIFA!$A$1:$V$2737,22,FALSE)))</f>
        <v/>
      </c>
    </row>
    <row r="1584" spans="1:73" s="25" customFormat="1" x14ac:dyDescent="0.35">
      <c r="A1584" s="31" t="s">
        <v>365</v>
      </c>
      <c r="B1584" s="31" t="s">
        <v>3517</v>
      </c>
      <c r="C1584" s="144" t="str">
        <f>IF(VLOOKUP(D1584,Table16[[#All],[Player]:[2024 Card Info]],7,FALSE)&lt;&gt;"",VLOOKUP(D1584,Table16[[#All],[Player]:[2024 Card Info]],7,FALSE),"")</f>
        <v/>
      </c>
      <c r="D1584" s="19" t="s">
        <v>2831</v>
      </c>
      <c r="E1584" s="27">
        <v>34522</v>
      </c>
      <c r="F1584" s="26" t="s">
        <v>344</v>
      </c>
      <c r="G1584" s="19" t="s">
        <v>88</v>
      </c>
      <c r="H1584" s="26" t="s">
        <v>365</v>
      </c>
      <c r="I1584" s="26"/>
      <c r="J1584" s="33"/>
      <c r="K1584" s="33"/>
      <c r="L1584" s="33"/>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c r="AU1584"/>
      <c r="AV1584"/>
    </row>
    <row r="1585" spans="1:48" s="25" customFormat="1" ht="12.75" customHeight="1" x14ac:dyDescent="0.35">
      <c r="A1585" s="18" t="s">
        <v>5281</v>
      </c>
      <c r="B1585" s="18" t="s">
        <v>3527</v>
      </c>
      <c r="C1585" s="143" t="str">
        <f>IF(VLOOKUP(D1585,Table16[[#All],[Player]:[2024 Card Info]],7,FALSE)&lt;&gt;"",VLOOKUP(D1585,Table16[[#All],[Player]:[2024 Card Info]],7,FALSE),"")</f>
        <v/>
      </c>
      <c r="D1585" s="19" t="s">
        <v>2832</v>
      </c>
      <c r="E1585" s="20">
        <v>35321</v>
      </c>
      <c r="F1585" s="28" t="s">
        <v>114</v>
      </c>
      <c r="G1585" s="28" t="s">
        <v>219</v>
      </c>
      <c r="H1585" s="26" t="s">
        <v>362</v>
      </c>
      <c r="I1585" s="26"/>
      <c r="J1585" s="18" t="s">
        <v>362</v>
      </c>
      <c r="K1585" s="18" t="s">
        <v>460</v>
      </c>
      <c r="L1585" s="18"/>
      <c r="M1585" s="19"/>
      <c r="N1585" s="19" t="s">
        <v>362</v>
      </c>
      <c r="O1585" s="28" t="s">
        <v>131</v>
      </c>
      <c r="P1585" s="28"/>
      <c r="Q1585" s="19" t="s">
        <v>362</v>
      </c>
      <c r="R1585" s="28" t="s">
        <v>131</v>
      </c>
      <c r="S1585" s="28"/>
      <c r="T1585" s="19" t="s">
        <v>362</v>
      </c>
      <c r="U1585" s="28" t="s">
        <v>131</v>
      </c>
      <c r="V1585" s="28"/>
      <c r="W1585" s="19"/>
      <c r="X1585" s="28"/>
      <c r="Y1585" s="28"/>
      <c r="Z1585" s="19"/>
      <c r="AA1585" s="28"/>
      <c r="AB1585" s="28"/>
      <c r="AC1585" s="19"/>
      <c r="AD1585" s="28"/>
      <c r="AE1585" s="28"/>
      <c r="AF1585" s="19"/>
      <c r="AG1585" s="28"/>
      <c r="AH1585" s="28"/>
      <c r="AI1585" s="19"/>
      <c r="AJ1585" s="28"/>
      <c r="AK1585" s="28"/>
      <c r="AL1585" s="19"/>
      <c r="AM1585" s="28"/>
      <c r="AN1585" s="28"/>
      <c r="AO1585" s="19"/>
      <c r="AP1585" s="28"/>
      <c r="AQ1585" s="28"/>
      <c r="AR1585" s="19"/>
      <c r="AS1585" s="28"/>
      <c r="AT1585" s="28"/>
      <c r="AU1585" s="19"/>
      <c r="AV1585" s="28"/>
    </row>
    <row r="1586" spans="1:48" s="25" customFormat="1" x14ac:dyDescent="0.35">
      <c r="A1586" s="19"/>
      <c r="B1586" s="19"/>
      <c r="C1586" s="143"/>
      <c r="D1586" s="19"/>
      <c r="E1586" s="39"/>
      <c r="F1586" s="19"/>
      <c r="G1586" s="19"/>
      <c r="H1586" s="26"/>
      <c r="I1586" s="26" t="s">
        <v>4284</v>
      </c>
      <c r="J1586" s="19"/>
      <c r="K1586" s="19"/>
      <c r="L1586" s="19"/>
      <c r="M1586" s="19"/>
      <c r="N1586" s="19"/>
      <c r="O1586" s="19"/>
      <c r="P1586" s="19"/>
      <c r="Q1586" s="19"/>
      <c r="R1586" s="19"/>
      <c r="S1586" s="19"/>
      <c r="T1586" s="19"/>
      <c r="U1586" s="19"/>
      <c r="V1586" s="19"/>
      <c r="W1586" s="19"/>
      <c r="X1586" s="19"/>
      <c r="Y1586" s="19"/>
      <c r="Z1586" s="19"/>
      <c r="AA1586" s="19"/>
      <c r="AB1586" s="19"/>
      <c r="AC1586" s="19"/>
      <c r="AD1586" s="19"/>
      <c r="AE1586" s="19"/>
      <c r="AF1586" s="19"/>
      <c r="AG1586" s="19"/>
      <c r="AH1586" s="19"/>
      <c r="AI1586" s="19"/>
      <c r="AJ1586" s="19"/>
      <c r="AK1586" s="19"/>
      <c r="AL1586" s="19"/>
      <c r="AM1586" s="19"/>
      <c r="AN1586" s="19"/>
      <c r="AO1586" s="19"/>
      <c r="AP1586" s="19"/>
      <c r="AQ1586" s="19"/>
      <c r="AR1586" s="19"/>
      <c r="AS1586" s="19"/>
      <c r="AT1586" s="19"/>
      <c r="AU1586" s="19"/>
      <c r="AV1586" s="19"/>
    </row>
    <row r="1587" spans="1:48" s="25" customFormat="1" ht="13.15" x14ac:dyDescent="0.4">
      <c r="A1587"/>
      <c r="B1587"/>
      <c r="C1587" s="140"/>
      <c r="D1587"/>
      <c r="E1587" s="10" t="s">
        <v>70</v>
      </c>
      <c r="F1587" s="11" t="s">
        <v>71</v>
      </c>
      <c r="G1587" s="11" t="s">
        <v>72</v>
      </c>
      <c r="H1587" s="94"/>
      <c r="I1587" s="94" t="s">
        <v>73</v>
      </c>
      <c r="J1587" s="11"/>
      <c r="K1587" s="11"/>
      <c r="L1587" s="7"/>
      <c r="M1587" s="16" t="str">
        <f>IF(ISERROR(VLOOKUP(TRIM(B1587),#REF!,13,FALSE())),"",VLOOKUP(TRIM(B1587),#REF!,13,FALSE()))</f>
        <v/>
      </c>
      <c r="N1587" s="16" t="str">
        <f>IF(ISERROR(VLOOKUP(TRIM(B1587),#REF!,14,FALSE())),"",VLOOKUP(TRIM(B1587),#REF!,14,FALSE()))</f>
        <v/>
      </c>
      <c r="O1587" s="16" t="str">
        <f>IF(ISERROR(VLOOKUP(TRIM(B1587),#REF!,15,FALSE())),"",VLOOKUP(TRIM(B1587),#REF!,15,FALSE()))</f>
        <v/>
      </c>
      <c r="P1587" s="16" t="str">
        <f>IF(ISERROR(VLOOKUP(TRIM(B1587),#REF!,16,FALSE())),"",VLOOKUP(TRIM(B1587),#REF!,16,FALSE()))</f>
        <v/>
      </c>
      <c r="Q1587"/>
      <c r="R1587" s="8"/>
      <c r="S1587"/>
      <c r="T1587" t="str">
        <f>IF(ISERROR(VLOOKUP(TRIM(B1587),#REF!,20,FALSE())),"",VLOOKUP(TRIM(B1587),#REF!,20,FALSE()))</f>
        <v/>
      </c>
      <c r="U1587" t="str">
        <f>IF(ISERROR(VLOOKUP(TRIM(B1587),#REF!,21,FALSE())),"",VLOOKUP(TRIM(B1587),#REF!,21,FALSE()))</f>
        <v/>
      </c>
      <c r="V1587" t="str">
        <f>IF(ISERROR(VLOOKUP(TRIM(B1587),#REF!,22,FALSE())),"",VLOOKUP(TRIM(B1587),#REF!,22,FALSE()))</f>
        <v/>
      </c>
      <c r="W1587" t="str">
        <f>IF(ISERROR(VLOOKUP(TRIM(B1587),#REF!,20,FALSE())),"",VLOOKUP(TRIM(B1587),#REF!,20,FALSE()))</f>
        <v/>
      </c>
      <c r="X1587" t="str">
        <f>IF(ISERROR(VLOOKUP(TRIM(B1587),#REF!,21,FALSE())),"",VLOOKUP(TRIM(B1587),#REF!,21,FALSE()))</f>
        <v/>
      </c>
      <c r="Y1587" t="str">
        <f>IF(ISERROR(VLOOKUP(TRIM(B1587),#REF!,22,FALSE())),"",VLOOKUP(TRIM(B1587),#REF!,22,FALSE()))</f>
        <v/>
      </c>
      <c r="Z1587" t="str">
        <f>IF(ISERROR(VLOOKUP(TRIM(B1587),#REF!,23,FALSE())),"",VLOOKUP(TRIM(B1587),#REF!,23,FALSE()))</f>
        <v/>
      </c>
      <c r="AA1587" t="str">
        <f>IF(ISERROR(VLOOKUP(TRIM(B1587),#REF!,24,FALSE())),"",VLOOKUP(TRIM(B1587),#REF!,24,FALSE()))</f>
        <v/>
      </c>
      <c r="AB1587" t="str">
        <f>IF(ISERROR(VLOOKUP(TRIM(B1587),#REF!,25,FALSE())),"",VLOOKUP(TRIM(B1587),#REF!,25,FALSE()))</f>
        <v/>
      </c>
      <c r="AC1587"/>
      <c r="AD1587"/>
      <c r="AE1587"/>
      <c r="AF1587"/>
      <c r="AG1587"/>
      <c r="AH1587"/>
      <c r="AI1587"/>
      <c r="AJ1587"/>
      <c r="AK1587"/>
      <c r="AL1587"/>
      <c r="AM1587" s="8"/>
      <c r="AN1587" s="8"/>
      <c r="AO1587"/>
      <c r="AP1587" s="8"/>
      <c r="AQ1587" s="8"/>
      <c r="AR1587" s="8"/>
      <c r="AS1587" s="8"/>
      <c r="AT1587" s="8"/>
      <c r="AU1587"/>
      <c r="AV1587" s="8"/>
    </row>
    <row r="1588" spans="1:48" ht="17.649999999999999" x14ac:dyDescent="0.5">
      <c r="A1588" s="12" t="s">
        <v>2833</v>
      </c>
      <c r="C1588" s="141"/>
      <c r="E1588" s="13">
        <f>COUNTA(D1591:D1655)</f>
        <v>56</v>
      </c>
      <c r="F1588" s="14">
        <f>COUNTIF(A1590:A1656,"*HB*")-1</f>
        <v>2</v>
      </c>
      <c r="G1588" s="14">
        <f>COUNTIF(A1591:A1656,"*KOR*")+COUNTIF(A1591:A1656,"*LK*")</f>
        <v>3</v>
      </c>
      <c r="H1588" s="95"/>
      <c r="I1588" s="95">
        <f>COUNTIF(A1591:A1656,"*PR*")+COUNTIF(A1591:A1656,"*LP*")</f>
        <v>2</v>
      </c>
      <c r="J1588" s="14"/>
      <c r="K1588" s="14"/>
      <c r="L1588" s="7"/>
      <c r="M1588" s="16" t="str">
        <f>IF(ISERROR(VLOOKUP(TRIM(B1588),#REF!,13,FALSE())),"",VLOOKUP(TRIM(B1588),#REF!,13,FALSE()))</f>
        <v/>
      </c>
      <c r="N1588" s="16" t="str">
        <f>IF(ISERROR(VLOOKUP(TRIM(B1588),#REF!,14,FALSE())),"",VLOOKUP(TRIM(B1588),#REF!,14,FALSE()))</f>
        <v/>
      </c>
      <c r="O1588" s="16" t="str">
        <f>IF(ISERROR(VLOOKUP(TRIM(B1588),#REF!,15,FALSE())),"",VLOOKUP(TRIM(B1588),#REF!,15,FALSE()))</f>
        <v/>
      </c>
      <c r="P1588" s="16" t="str">
        <f>IF(ISERROR(VLOOKUP(TRIM(B1588),#REF!,16,FALSE())),"",VLOOKUP(TRIM(B1588),#REF!,16,FALSE()))</f>
        <v/>
      </c>
      <c r="Q1588" s="15"/>
      <c r="R1588" s="8"/>
      <c r="T1588" t="str">
        <f>IF(ISERROR(VLOOKUP(TRIM(B1588),#REF!,20,FALSE())),"",VLOOKUP(TRIM(B1588),#REF!,20,FALSE()))</f>
        <v/>
      </c>
      <c r="U1588" t="str">
        <f>IF(ISERROR(VLOOKUP(TRIM(B1588),#REF!,21,FALSE())),"",VLOOKUP(TRIM(B1588),#REF!,21,FALSE()))</f>
        <v/>
      </c>
      <c r="V1588" t="str">
        <f>IF(ISERROR(VLOOKUP(TRIM(B1588),#REF!,22,FALSE())),"",VLOOKUP(TRIM(B1588),#REF!,22,FALSE()))</f>
        <v/>
      </c>
      <c r="W1588" t="str">
        <f>IF(ISERROR(VLOOKUP(TRIM(B1588),#REF!,20,FALSE())),"",VLOOKUP(TRIM(B1588),#REF!,20,FALSE()))</f>
        <v/>
      </c>
      <c r="X1588" t="str">
        <f>IF(ISERROR(VLOOKUP(TRIM(B1588),#REF!,21,FALSE())),"",VLOOKUP(TRIM(B1588),#REF!,21,FALSE()))</f>
        <v/>
      </c>
      <c r="Y1588" t="str">
        <f>IF(ISERROR(VLOOKUP(TRIM(B1588),#REF!,22,FALSE())),"",VLOOKUP(TRIM(B1588),#REF!,22,FALSE()))</f>
        <v/>
      </c>
      <c r="Z1588" t="str">
        <f>IF(ISERROR(VLOOKUP(TRIM(B1588),#REF!,23,FALSE())),"",VLOOKUP(TRIM(B1588),#REF!,23,FALSE()))</f>
        <v/>
      </c>
      <c r="AA1588" t="str">
        <f>IF(ISERROR(VLOOKUP(TRIM(B1588),#REF!,24,FALSE())),"",VLOOKUP(TRIM(B1588),#REF!,24,FALSE()))</f>
        <v/>
      </c>
      <c r="AB1588" t="str">
        <f>IF(ISERROR(VLOOKUP(TRIM(B1588),#REF!,25,FALSE())),"",VLOOKUP(TRIM(B1588),#REF!,25,FALSE()))</f>
        <v/>
      </c>
      <c r="AL1588" s="15"/>
      <c r="AM1588" s="8"/>
      <c r="AN1588" s="8"/>
      <c r="AP1588" s="8"/>
      <c r="AQ1588" s="8"/>
      <c r="AR1588" s="8"/>
      <c r="AS1588" s="8"/>
      <c r="AT1588" s="8"/>
      <c r="AU1588" s="15"/>
      <c r="AV1588" s="8"/>
    </row>
    <row r="1589" spans="1:48" x14ac:dyDescent="0.35">
      <c r="A1589" s="16" t="s">
        <v>5350</v>
      </c>
      <c r="B1589" s="16"/>
      <c r="C1589" s="143"/>
      <c r="F1589" s="8"/>
      <c r="G1589" s="8"/>
      <c r="H1589" s="36"/>
      <c r="I1589" s="36"/>
      <c r="J1589" s="16"/>
      <c r="K1589" s="16"/>
      <c r="L1589" s="16"/>
      <c r="M1589" s="26"/>
      <c r="N1589" s="8"/>
      <c r="O1589" s="8"/>
      <c r="P1589" s="16"/>
      <c r="Q1589" s="16" t="str">
        <f>IF(ISERROR(VLOOKUP(TRIM(D1589),#REF!,11,FALSE())),"",VLOOKUP(TRIM(D1589),#REF!,11,FALSE()))</f>
        <v/>
      </c>
      <c r="R1589" s="16" t="str">
        <f>IF(ISERROR(VLOOKUP(TRIM(D1589),#REF!,12,FALSE())),"",VLOOKUP(TRIM(D1589),#REF!,12,FALSE()))</f>
        <v/>
      </c>
      <c r="S1589" s="16" t="str">
        <f>IF(ISERROR(VLOOKUP(TRIM(D1589),#REF!,13,FALSE())),"",VLOOKUP(TRIM(D1589),#REF!,13,FALSE()))</f>
        <v/>
      </c>
      <c r="T1589" s="16" t="str">
        <f>IF(ISERROR(VLOOKUP(TRIM(D1589),#REF!,14,FALSE())),"",VLOOKUP(TRIM(D1589),#REF!,14,FALSE()))</f>
        <v/>
      </c>
      <c r="U1589" s="16" t="str">
        <f>IF(ISERROR(VLOOKUP(TRIM(D1589),#REF!,15,FALSE())),"",VLOOKUP(TRIM(D1589),#REF!,15,FALSE()))</f>
        <v/>
      </c>
      <c r="V1589" s="16" t="str">
        <f>IF(ISERROR(VLOOKUP(TRIM(D1589),#REF!,16,FALSE())),"",VLOOKUP(TRIM(D1589),#REF!,16,FALSE()))</f>
        <v/>
      </c>
      <c r="X1589" s="8"/>
      <c r="Y1589" s="8"/>
      <c r="Z1589" t="str">
        <f>IF(ISERROR(VLOOKUP(TRIM(D1589),#REF!,20,FALSE())),"",VLOOKUP(TRIM(D1589),#REF!,20,FALSE()))</f>
        <v/>
      </c>
      <c r="AA1589" t="str">
        <f>IF(ISERROR(VLOOKUP(TRIM(D1589),#REF!,21,FALSE())),"",VLOOKUP(TRIM(D1589),#REF!,21,FALSE()))</f>
        <v/>
      </c>
      <c r="AB1589" t="str">
        <f>IF(ISERROR(VLOOKUP(TRIM(D1589),#REF!,22,FALSE())),"",VLOOKUP(TRIM(D1589),#REF!,22,FALSE()))</f>
        <v/>
      </c>
      <c r="AC1589" t="str">
        <f>IF(ISERROR(VLOOKUP(TRIM(D1589),#REF!,20,FALSE())),"",VLOOKUP(TRIM(D1589),#REF!,20,FALSE()))</f>
        <v/>
      </c>
      <c r="AD1589" t="str">
        <f>IF(ISERROR(VLOOKUP(TRIM(D1589),#REF!,21,FALSE())),"",VLOOKUP(TRIM(D1589),#REF!,21,FALSE()))</f>
        <v/>
      </c>
      <c r="AE1589" t="str">
        <f>IF(ISERROR(VLOOKUP(TRIM(D1589),#REF!,22,FALSE())),"",VLOOKUP(TRIM(D1589),#REF!,22,FALSE()))</f>
        <v/>
      </c>
      <c r="AF1589" t="str">
        <f>IF(ISERROR(VLOOKUP(TRIM(D1589),#REF!,23,FALSE())),"",VLOOKUP(TRIM(D1589),#REF!,23,FALSE()))</f>
        <v/>
      </c>
      <c r="AG1589" t="str">
        <f>IF(ISERROR(VLOOKUP(TRIM(D1589),#REF!,24,FALSE())),"",VLOOKUP(TRIM(D1589),#REF!,24,FALSE()))</f>
        <v/>
      </c>
      <c r="AH1589" t="str">
        <f>IF(ISERROR(VLOOKUP(TRIM(D1589),#REF!,25,FALSE())),"",VLOOKUP(TRIM(D1589),#REF!,25,FALSE()))</f>
        <v/>
      </c>
      <c r="AS1589" s="8"/>
      <c r="AT1589" s="8"/>
      <c r="AV1589" s="8"/>
    </row>
    <row r="1590" spans="1:48" ht="13.15" x14ac:dyDescent="0.4">
      <c r="A1590" s="148" t="s">
        <v>5453</v>
      </c>
      <c r="B1590" s="19"/>
      <c r="C1590" s="143"/>
      <c r="D1590" s="19"/>
      <c r="E1590" s="39"/>
      <c r="F1590" s="19"/>
      <c r="G1590" s="19"/>
      <c r="H1590" s="26"/>
      <c r="I1590" s="26"/>
      <c r="J1590" s="42"/>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row>
    <row r="1591" spans="1:48" x14ac:dyDescent="0.35">
      <c r="A1591" s="18" t="s">
        <v>77</v>
      </c>
      <c r="B1591" s="18" t="s">
        <v>308</v>
      </c>
      <c r="C1591" s="143" t="str">
        <f>IF(VLOOKUP(D1591,Table16[[#All],[Player]:[2024 Card Info]],7,FALSE)&lt;&gt;"",VLOOKUP(D1591,Table16[[#All],[Player]:[2024 Card Info]],7,FALSE),"")</f>
        <v>425 Attempts</v>
      </c>
      <c r="D1591" s="26" t="s">
        <v>2835</v>
      </c>
      <c r="E1591" s="27">
        <v>36101</v>
      </c>
      <c r="F1591" s="26" t="s">
        <v>1157</v>
      </c>
      <c r="G1591" s="26" t="s">
        <v>241</v>
      </c>
      <c r="H1591" s="26" t="s">
        <v>77</v>
      </c>
      <c r="I1591" s="26">
        <v>0</v>
      </c>
      <c r="J1591" s="18" t="s">
        <v>77</v>
      </c>
      <c r="K1591" s="18" t="s">
        <v>135</v>
      </c>
      <c r="L1591" s="18" t="s">
        <v>2655</v>
      </c>
      <c r="M1591" s="26" t="s">
        <v>2836</v>
      </c>
      <c r="N1591" s="27"/>
      <c r="O1591" s="27"/>
      <c r="P1591" s="27"/>
      <c r="Q1591" s="27"/>
      <c r="R1591" s="29"/>
      <c r="S1591" s="25"/>
      <c r="T1591" s="25"/>
      <c r="U1591" s="25"/>
      <c r="V1591" s="25"/>
      <c r="W1591" s="25"/>
      <c r="X1591" s="25"/>
      <c r="Y1591" s="25"/>
      <c r="Z1591" s="25"/>
      <c r="AA1591" s="25"/>
      <c r="AB1591" s="25"/>
      <c r="AC1591" s="25"/>
      <c r="AD1591" s="25"/>
      <c r="AE1591" s="25"/>
      <c r="AF1591" s="25"/>
      <c r="AG1591" s="25"/>
      <c r="AH1591" s="25"/>
      <c r="AI1591" s="25"/>
      <c r="AJ1591" s="25"/>
      <c r="AK1591" s="25"/>
      <c r="AL1591" s="25"/>
      <c r="AM1591" s="25"/>
      <c r="AN1591" s="25"/>
      <c r="AO1591" s="25"/>
      <c r="AP1591" s="25"/>
      <c r="AQ1591" s="25"/>
      <c r="AR1591" s="25"/>
      <c r="AS1591" s="25"/>
      <c r="AT1591" s="25"/>
      <c r="AU1591" s="25"/>
      <c r="AV1591" s="25"/>
    </row>
    <row r="1592" spans="1:48" s="25" customFormat="1" x14ac:dyDescent="0.35">
      <c r="A1592" s="110" t="s">
        <v>77</v>
      </c>
      <c r="B1592" s="118" t="s">
        <v>128</v>
      </c>
      <c r="C1592" s="143" t="s">
        <v>1207</v>
      </c>
      <c r="D1592" s="19" t="s">
        <v>1201</v>
      </c>
      <c r="E1592" s="20">
        <v>34272</v>
      </c>
      <c r="F1592" s="19" t="s">
        <v>1202</v>
      </c>
      <c r="G1592" s="19" t="s">
        <v>1203</v>
      </c>
      <c r="H1592" t="s">
        <v>77</v>
      </c>
      <c r="I1592"/>
      <c r="J1592" s="18" t="s">
        <v>77</v>
      </c>
      <c r="K1592" s="18" t="s">
        <v>94</v>
      </c>
      <c r="L1592" s="18"/>
      <c r="M1592" s="19" t="s">
        <v>1204</v>
      </c>
      <c r="N1592" s="19" t="s">
        <v>77</v>
      </c>
      <c r="O1592" s="19" t="s">
        <v>471</v>
      </c>
      <c r="P1592" s="19" t="s">
        <v>1205</v>
      </c>
      <c r="Q1592" s="19" t="s">
        <v>77</v>
      </c>
      <c r="R1592" s="19" t="s">
        <v>268</v>
      </c>
      <c r="S1592" s="19"/>
      <c r="T1592" s="19" t="s">
        <v>77</v>
      </c>
      <c r="U1592" s="19" t="s">
        <v>268</v>
      </c>
      <c r="V1592" s="19">
        <v>0</v>
      </c>
      <c r="W1592" s="19" t="s">
        <v>77</v>
      </c>
      <c r="X1592" s="19" t="s">
        <v>268</v>
      </c>
      <c r="Y1592" s="19">
        <v>0</v>
      </c>
      <c r="Z1592" s="19" t="s">
        <v>77</v>
      </c>
      <c r="AA1592" s="19" t="s">
        <v>268</v>
      </c>
      <c r="AB1592" s="19"/>
      <c r="AC1592" s="19" t="s">
        <v>77</v>
      </c>
      <c r="AD1592" s="19" t="s">
        <v>268</v>
      </c>
      <c r="AE1592" s="19">
        <v>0</v>
      </c>
      <c r="AF1592" s="19" t="s">
        <v>77</v>
      </c>
      <c r="AG1592" s="19" t="s">
        <v>268</v>
      </c>
      <c r="AH1592" s="19">
        <v>0</v>
      </c>
      <c r="AI1592" s="19">
        <v>0</v>
      </c>
      <c r="AJ1592" s="19">
        <v>0</v>
      </c>
      <c r="AK1592" s="19">
        <v>0</v>
      </c>
      <c r="AL1592" s="19">
        <v>0</v>
      </c>
      <c r="AM1592" s="19">
        <v>0</v>
      </c>
      <c r="AN1592" s="19">
        <v>0</v>
      </c>
      <c r="AO1592" s="19">
        <v>0</v>
      </c>
      <c r="AP1592" s="19">
        <v>0</v>
      </c>
      <c r="AQ1592" s="19">
        <v>0</v>
      </c>
      <c r="AR1592" s="19">
        <v>0</v>
      </c>
      <c r="AS1592" s="19">
        <v>0</v>
      </c>
      <c r="AT1592" s="19">
        <v>0</v>
      </c>
    </row>
    <row r="1593" spans="1:48" x14ac:dyDescent="0.35">
      <c r="A1593" s="21" t="s">
        <v>80</v>
      </c>
      <c r="B1593" s="21" t="s">
        <v>285</v>
      </c>
      <c r="C1593" s="143" t="str">
        <f>IF(VLOOKUP(D1593,Table16[[#All],[Player]:[2024 Card Info]],7,FALSE)&lt;&gt;"",VLOOKUP(D1593,Table16[[#All],[Player]:[2024 Card Info]],7,FALSE),"")</f>
        <v>161 Attempts</v>
      </c>
      <c r="D1593" s="26" t="s">
        <v>2834</v>
      </c>
      <c r="E1593" s="20">
        <v>36224</v>
      </c>
      <c r="F1593" s="26" t="s">
        <v>2552</v>
      </c>
      <c r="G1593" s="26" t="s">
        <v>987</v>
      </c>
      <c r="H1593" s="26" t="s">
        <v>77</v>
      </c>
      <c r="I1593" s="26"/>
      <c r="J1593" s="21" t="s">
        <v>77</v>
      </c>
      <c r="K1593" s="21" t="s">
        <v>421</v>
      </c>
      <c r="L1593" s="21"/>
      <c r="M1593" s="19"/>
      <c r="N1593" s="27"/>
      <c r="O1593" s="27"/>
      <c r="P1593" s="27"/>
      <c r="Q1593" s="27"/>
      <c r="R1593" s="29"/>
      <c r="S1593" s="25"/>
      <c r="T1593" s="25"/>
      <c r="U1593" s="25"/>
      <c r="V1593" s="25"/>
      <c r="W1593" s="25"/>
      <c r="X1593" s="25"/>
      <c r="Y1593" s="25"/>
      <c r="Z1593" s="25"/>
      <c r="AA1593" s="25"/>
      <c r="AB1593" s="25"/>
      <c r="AC1593" s="25"/>
      <c r="AD1593" s="25"/>
      <c r="AE1593" s="25"/>
      <c r="AF1593" s="25"/>
      <c r="AG1593" s="25"/>
      <c r="AH1593" s="25"/>
      <c r="AI1593" s="25"/>
      <c r="AJ1593" s="25"/>
      <c r="AK1593" s="25"/>
      <c r="AL1593" s="25"/>
      <c r="AM1593" s="25"/>
      <c r="AN1593" s="25"/>
      <c r="AO1593" s="25"/>
      <c r="AP1593" s="25"/>
      <c r="AQ1593" s="25"/>
      <c r="AR1593" s="25"/>
      <c r="AS1593" s="25"/>
      <c r="AT1593" s="25"/>
      <c r="AU1593" s="25"/>
      <c r="AV1593" s="25"/>
    </row>
    <row r="1594" spans="1:48" x14ac:dyDescent="0.35">
      <c r="A1594" s="18"/>
      <c r="B1594" s="18"/>
      <c r="C1594" s="143"/>
      <c r="D1594" s="19"/>
      <c r="E1594" s="20"/>
      <c r="F1594" s="19"/>
      <c r="G1594" s="19"/>
      <c r="H1594" t="s">
        <v>4284</v>
      </c>
      <c r="I1594" t="s">
        <v>4284</v>
      </c>
      <c r="J1594" s="18"/>
      <c r="K1594" s="18"/>
      <c r="L1594" s="18"/>
      <c r="M1594" s="19"/>
      <c r="N1594" s="19"/>
      <c r="O1594" s="19"/>
      <c r="P1594" s="19"/>
      <c r="Q1594" s="19"/>
      <c r="R1594" s="19"/>
      <c r="S1594" s="19"/>
      <c r="T1594" s="19"/>
      <c r="U1594" s="19"/>
      <c r="V1594" s="19"/>
      <c r="W1594" s="19"/>
      <c r="X1594" s="19"/>
      <c r="Y1594" s="19"/>
      <c r="Z1594" s="19"/>
      <c r="AA1594" s="19"/>
      <c r="AB1594" s="19"/>
      <c r="AC1594" s="19"/>
      <c r="AD1594" s="19"/>
      <c r="AE1594" s="19"/>
      <c r="AF1594" s="19"/>
      <c r="AG1594" s="19"/>
      <c r="AH1594" s="19"/>
      <c r="AI1594" s="19"/>
      <c r="AJ1594" s="19"/>
      <c r="AK1594" s="19"/>
      <c r="AL1594" s="19"/>
      <c r="AM1594" s="19"/>
      <c r="AN1594" s="19"/>
      <c r="AO1594" s="19"/>
      <c r="AP1594" s="19"/>
      <c r="AQ1594" s="19"/>
      <c r="AR1594" s="19"/>
      <c r="AS1594" s="19"/>
      <c r="AT1594" s="19"/>
      <c r="AU1594" s="19"/>
      <c r="AV1594" s="19"/>
    </row>
    <row r="1595" spans="1:48" ht="12.75" customHeight="1" x14ac:dyDescent="0.35">
      <c r="A1595" s="18" t="s">
        <v>93</v>
      </c>
      <c r="B1595" s="18" t="s">
        <v>403</v>
      </c>
      <c r="C1595" s="143" t="str">
        <f>IF(VLOOKUP(D1595,Table16[[#All],[Player]:[2024 Card Info]],7,FALSE)&lt;&gt;"",VLOOKUP(D1595,Table16[[#All],[Player]:[2024 Card Info]],7,FALSE),"")</f>
        <v>4-4 207</v>
      </c>
      <c r="D1595" s="26" t="s">
        <v>2837</v>
      </c>
      <c r="E1595" s="27">
        <v>35849</v>
      </c>
      <c r="F1595" s="26" t="s">
        <v>457</v>
      </c>
      <c r="G1595" s="26" t="s">
        <v>241</v>
      </c>
      <c r="H1595" s="26" t="s">
        <v>93</v>
      </c>
      <c r="I1595" s="26" t="s">
        <v>3496</v>
      </c>
      <c r="J1595" s="18" t="s">
        <v>93</v>
      </c>
      <c r="K1595" s="18" t="s">
        <v>85</v>
      </c>
      <c r="L1595" s="18" t="s">
        <v>95</v>
      </c>
      <c r="M1595" s="26" t="s">
        <v>1091</v>
      </c>
      <c r="N1595" s="27"/>
      <c r="O1595" s="27"/>
      <c r="P1595" s="27"/>
      <c r="Q1595" s="27"/>
      <c r="R1595" s="29"/>
      <c r="S1595" s="25"/>
      <c r="T1595" s="25"/>
      <c r="U1595" s="25"/>
      <c r="V1595" s="25"/>
      <c r="W1595" s="25"/>
      <c r="X1595" s="25"/>
      <c r="Y1595" s="25"/>
      <c r="Z1595" s="25"/>
      <c r="AA1595" s="25"/>
      <c r="AB1595" s="25"/>
      <c r="AC1595" s="25"/>
      <c r="AD1595" s="25"/>
      <c r="AE1595" s="25"/>
      <c r="AF1595" s="25"/>
      <c r="AG1595" s="25"/>
      <c r="AH1595" s="25"/>
      <c r="AI1595" s="25"/>
      <c r="AJ1595" s="25"/>
      <c r="AK1595" s="25"/>
      <c r="AL1595" s="25"/>
      <c r="AM1595" s="25"/>
      <c r="AN1595" s="25"/>
      <c r="AO1595" s="25"/>
      <c r="AP1595" s="25"/>
      <c r="AQ1595" s="25"/>
      <c r="AR1595" s="25"/>
      <c r="AS1595" s="25"/>
      <c r="AT1595" s="25"/>
      <c r="AU1595" s="25"/>
      <c r="AV1595" s="25"/>
    </row>
    <row r="1596" spans="1:48" ht="12.75" customHeight="1" x14ac:dyDescent="0.35">
      <c r="A1596" s="18" t="s">
        <v>3533</v>
      </c>
      <c r="B1596" s="18" t="s">
        <v>285</v>
      </c>
      <c r="C1596" s="143" t="str">
        <f>IF(VLOOKUP(D1596,Table16[[#All],[Player]:[2024 Card Info]],7,FALSE)&lt;&gt;"",VLOOKUP(D1596,Table16[[#All],[Player]:[2024 Card Info]],7,FALSE),"")</f>
        <v>0-0 120</v>
      </c>
      <c r="D1596" s="22" t="s">
        <v>2838</v>
      </c>
      <c r="E1596" s="23">
        <v>36130</v>
      </c>
      <c r="F1596" s="24" t="s">
        <v>279</v>
      </c>
      <c r="G1596" s="22" t="s">
        <v>171</v>
      </c>
      <c r="H1596" s="26" t="s">
        <v>93</v>
      </c>
      <c r="I1596" s="26" t="s">
        <v>3506</v>
      </c>
      <c r="J1596" s="18" t="s">
        <v>93</v>
      </c>
      <c r="K1596" s="18" t="s">
        <v>158</v>
      </c>
      <c r="L1596" s="18" t="s">
        <v>1477</v>
      </c>
      <c r="M1596" s="25"/>
      <c r="N1596" s="25"/>
      <c r="O1596" s="25"/>
      <c r="P1596" s="25"/>
      <c r="Q1596" s="25"/>
      <c r="R1596" s="25"/>
      <c r="S1596" s="25"/>
      <c r="T1596" s="25"/>
      <c r="U1596" s="25"/>
      <c r="V1596" s="25"/>
      <c r="W1596" s="25"/>
      <c r="X1596" s="25"/>
      <c r="Y1596" s="25"/>
      <c r="Z1596" s="25"/>
      <c r="AA1596" s="25"/>
      <c r="AB1596" s="25"/>
      <c r="AC1596" s="25"/>
      <c r="AD1596" s="25"/>
      <c r="AE1596" s="25"/>
      <c r="AF1596" s="25"/>
      <c r="AG1596" s="25"/>
      <c r="AH1596" s="25"/>
      <c r="AI1596" s="25"/>
      <c r="AJ1596" s="25"/>
      <c r="AK1596" s="25"/>
      <c r="AL1596" s="25"/>
      <c r="AM1596" s="25"/>
      <c r="AN1596" s="25"/>
      <c r="AO1596" s="25"/>
      <c r="AP1596" s="25"/>
      <c r="AQ1596" s="25"/>
      <c r="AR1596" s="25"/>
      <c r="AS1596" s="25"/>
      <c r="AT1596" s="25"/>
      <c r="AU1596" s="25"/>
      <c r="AV1596" s="25"/>
    </row>
    <row r="1597" spans="1:48" s="25" customFormat="1" x14ac:dyDescent="0.35">
      <c r="A1597" s="18" t="s">
        <v>3533</v>
      </c>
      <c r="B1597" s="18" t="s">
        <v>86</v>
      </c>
      <c r="C1597" s="143" t="str">
        <f>IF(VLOOKUP(D1597,Table16[[#All],[Player]:[2024 Card Info]],7,FALSE)&lt;&gt;"",VLOOKUP(D1597,Table16[[#All],[Player]:[2024 Card Info]],7,FALSE),"")</f>
        <v>0-0 104</v>
      </c>
      <c r="D1597" s="19" t="s">
        <v>2839</v>
      </c>
      <c r="E1597" s="20">
        <v>36333</v>
      </c>
      <c r="F1597" s="26" t="s">
        <v>204</v>
      </c>
      <c r="G1597" s="30" t="s">
        <v>204</v>
      </c>
      <c r="H1597" s="26" t="s">
        <v>93</v>
      </c>
      <c r="I1597" s="26" t="s">
        <v>3189</v>
      </c>
      <c r="J1597" s="18" t="s">
        <v>93</v>
      </c>
      <c r="K1597" s="18" t="s">
        <v>229</v>
      </c>
      <c r="L1597" s="18" t="s">
        <v>2840</v>
      </c>
      <c r="M1597" s="19"/>
      <c r="N1597" s="19" t="s">
        <v>93</v>
      </c>
      <c r="O1597" s="19" t="s">
        <v>229</v>
      </c>
      <c r="P1597" s="30" t="s">
        <v>2841</v>
      </c>
      <c r="Q1597" s="19"/>
      <c r="R1597" s="19"/>
      <c r="S1597" s="30"/>
      <c r="T1597" s="19"/>
      <c r="U1597" s="19"/>
      <c r="V1597" s="30"/>
      <c r="W1597" s="19"/>
      <c r="X1597" s="19"/>
      <c r="Y1597" s="30"/>
      <c r="Z1597" s="19"/>
      <c r="AA1597" s="19"/>
      <c r="AB1597" s="19"/>
      <c r="AC1597" s="19"/>
      <c r="AD1597" s="19"/>
      <c r="AE1597" s="19"/>
      <c r="AF1597" s="19"/>
      <c r="AG1597" s="19"/>
      <c r="AH1597" s="19"/>
      <c r="AI1597" s="19"/>
      <c r="AJ1597" s="19"/>
      <c r="AK1597" s="19"/>
      <c r="AL1597" s="19"/>
      <c r="AM1597" s="19"/>
      <c r="AN1597" s="19"/>
      <c r="AO1597" s="19"/>
      <c r="AP1597" s="19"/>
      <c r="AQ1597" s="19"/>
      <c r="AR1597" s="19"/>
      <c r="AS1597" s="19"/>
      <c r="AT1597" s="19"/>
      <c r="AU1597" s="19"/>
      <c r="AV1597" s="19"/>
    </row>
    <row r="1598" spans="1:48" s="25" customFormat="1" x14ac:dyDescent="0.35">
      <c r="A1598" s="18" t="s">
        <v>169</v>
      </c>
      <c r="B1598" s="18"/>
      <c r="C1598" s="143"/>
      <c r="D1598" s="19" t="s">
        <v>2842</v>
      </c>
      <c r="E1598" s="20">
        <v>34816</v>
      </c>
      <c r="F1598" s="19" t="s">
        <v>188</v>
      </c>
      <c r="G1598" s="19" t="s">
        <v>2843</v>
      </c>
      <c r="H1598" t="s">
        <v>169</v>
      </c>
      <c r="I1598" t="s">
        <v>3319</v>
      </c>
      <c r="J1598" s="18" t="s">
        <v>954</v>
      </c>
      <c r="K1598" s="18" t="s">
        <v>151</v>
      </c>
      <c r="L1598" s="18" t="s">
        <v>2844</v>
      </c>
      <c r="M1598" s="19" t="s">
        <v>1956</v>
      </c>
      <c r="N1598" s="19" t="s">
        <v>2845</v>
      </c>
      <c r="O1598" s="19" t="s">
        <v>151</v>
      </c>
      <c r="P1598" s="19" t="s">
        <v>2846</v>
      </c>
      <c r="Q1598" s="19" t="s">
        <v>954</v>
      </c>
      <c r="R1598" s="19" t="s">
        <v>151</v>
      </c>
      <c r="S1598" s="19" t="s">
        <v>2847</v>
      </c>
      <c r="T1598" s="19" t="s">
        <v>1190</v>
      </c>
      <c r="U1598" s="19" t="s">
        <v>151</v>
      </c>
      <c r="V1598" s="19">
        <v>0</v>
      </c>
      <c r="W1598" s="19">
        <v>0</v>
      </c>
      <c r="X1598" s="19">
        <v>0</v>
      </c>
      <c r="Y1598" s="19">
        <v>0</v>
      </c>
      <c r="Z1598" s="19"/>
      <c r="AA1598" s="19"/>
      <c r="AB1598" s="19"/>
      <c r="AC1598" s="19">
        <v>0</v>
      </c>
      <c r="AD1598" s="19">
        <v>0</v>
      </c>
      <c r="AE1598" s="19">
        <v>0</v>
      </c>
      <c r="AF1598" s="19">
        <v>0</v>
      </c>
      <c r="AG1598" s="19">
        <v>0</v>
      </c>
      <c r="AH1598" s="19">
        <v>0</v>
      </c>
      <c r="AI1598" s="19">
        <v>0</v>
      </c>
      <c r="AJ1598" s="19">
        <v>0</v>
      </c>
      <c r="AK1598" s="19">
        <v>0</v>
      </c>
      <c r="AL1598" s="19">
        <v>0</v>
      </c>
      <c r="AM1598" s="19">
        <v>0</v>
      </c>
      <c r="AN1598" s="19">
        <v>0</v>
      </c>
      <c r="AO1598" s="19">
        <v>0</v>
      </c>
      <c r="AP1598" s="19">
        <v>0</v>
      </c>
      <c r="AQ1598" s="19">
        <v>0</v>
      </c>
      <c r="AR1598" s="19">
        <v>0</v>
      </c>
      <c r="AS1598" s="19">
        <v>0</v>
      </c>
      <c r="AT1598" s="19">
        <v>0</v>
      </c>
      <c r="AU1598" s="19"/>
      <c r="AV1598" s="19"/>
    </row>
    <row r="1599" spans="1:48" x14ac:dyDescent="0.35">
      <c r="A1599" s="18" t="s">
        <v>169</v>
      </c>
      <c r="B1599" s="18"/>
      <c r="C1599" s="143"/>
      <c r="D1599" s="19" t="s">
        <v>2850</v>
      </c>
      <c r="E1599" s="20">
        <v>35658</v>
      </c>
      <c r="F1599" s="26" t="s">
        <v>101</v>
      </c>
      <c r="G1599" s="30" t="s">
        <v>108</v>
      </c>
      <c r="H1599" t="s">
        <v>147</v>
      </c>
      <c r="I1599" t="s">
        <v>1668</v>
      </c>
      <c r="J1599" s="18" t="s">
        <v>156</v>
      </c>
      <c r="K1599" s="18" t="s">
        <v>224</v>
      </c>
      <c r="L1599" s="18" t="s">
        <v>848</v>
      </c>
      <c r="M1599" s="19" t="s">
        <v>166</v>
      </c>
      <c r="N1599" s="19" t="s">
        <v>147</v>
      </c>
      <c r="O1599" s="19" t="s">
        <v>224</v>
      </c>
      <c r="P1599" s="30" t="s">
        <v>1668</v>
      </c>
      <c r="Q1599" s="19"/>
      <c r="R1599" s="19"/>
      <c r="S1599" s="30"/>
      <c r="T1599" s="19"/>
      <c r="U1599" s="19"/>
      <c r="V1599" s="30"/>
      <c r="W1599" s="19"/>
      <c r="X1599" s="19"/>
      <c r="Y1599" s="30"/>
      <c r="Z1599" s="19"/>
      <c r="AA1599" s="19"/>
      <c r="AB1599" s="19"/>
      <c r="AC1599" s="19"/>
      <c r="AD1599" s="19"/>
      <c r="AE1599" s="19"/>
      <c r="AF1599" s="19"/>
      <c r="AG1599" s="19"/>
      <c r="AH1599" s="19"/>
      <c r="AI1599" s="19"/>
      <c r="AJ1599" s="19"/>
      <c r="AK1599" s="19"/>
      <c r="AL1599" s="19"/>
      <c r="AM1599" s="19"/>
      <c r="AN1599" s="19"/>
      <c r="AO1599" s="19"/>
      <c r="AP1599" s="19"/>
      <c r="AQ1599" s="19"/>
      <c r="AR1599" s="19"/>
      <c r="AS1599" s="19"/>
      <c r="AT1599" s="19"/>
      <c r="AU1599" s="19"/>
      <c r="AV1599" s="19"/>
    </row>
    <row r="1600" spans="1:48" x14ac:dyDescent="0.35">
      <c r="A1600" s="18"/>
      <c r="B1600" s="18"/>
      <c r="C1600" s="143"/>
      <c r="D1600" s="19"/>
      <c r="E1600" s="20"/>
      <c r="F1600" s="19"/>
      <c r="G1600" s="19"/>
      <c r="H1600" t="s">
        <v>4284</v>
      </c>
      <c r="I1600" t="s">
        <v>4284</v>
      </c>
      <c r="J1600" s="18"/>
      <c r="K1600" s="18"/>
      <c r="L1600" s="18"/>
      <c r="M1600" s="19"/>
      <c r="N1600" s="19"/>
      <c r="O1600" s="19"/>
      <c r="P1600" s="19"/>
      <c r="Q1600" s="19"/>
      <c r="R1600" s="19"/>
      <c r="S1600" s="19"/>
      <c r="T1600" s="19"/>
      <c r="U1600" s="19"/>
      <c r="V1600" s="19"/>
      <c r="W1600" s="19"/>
      <c r="X1600" s="19"/>
      <c r="Y1600" s="19"/>
      <c r="Z1600" s="19"/>
      <c r="AA1600" s="19"/>
      <c r="AB1600" s="19"/>
      <c r="AC1600" s="19"/>
      <c r="AD1600" s="19"/>
      <c r="AE1600" s="19"/>
      <c r="AF1600" s="19"/>
      <c r="AG1600" s="19"/>
      <c r="AH1600" s="19"/>
      <c r="AI1600" s="19"/>
      <c r="AJ1600" s="19"/>
      <c r="AK1600" s="19"/>
      <c r="AL1600" s="19"/>
      <c r="AM1600" s="19"/>
      <c r="AN1600" s="19"/>
      <c r="AO1600" s="19"/>
      <c r="AP1600" s="19"/>
      <c r="AQ1600" s="19"/>
      <c r="AR1600" s="19"/>
      <c r="AS1600" s="19"/>
      <c r="AT1600" s="19"/>
      <c r="AU1600" s="19"/>
      <c r="AV1600" s="19"/>
    </row>
    <row r="1601" spans="1:73" x14ac:dyDescent="0.35">
      <c r="A1601" s="18" t="s">
        <v>122</v>
      </c>
      <c r="B1601" s="18" t="s">
        <v>1124</v>
      </c>
      <c r="C1601" s="143" t="str">
        <f>IF(VLOOKUP(D1601,Table16[[#All],[Player]:[2024 Card Info]],7,FALSE)&lt;&gt;"",VLOOKUP(D1601,Table16[[#All],[Player]:[2024 Card Info]],7,FALSE),"")</f>
        <v>4-6-6</v>
      </c>
      <c r="D1601" s="19" t="s">
        <v>2851</v>
      </c>
      <c r="E1601" s="20">
        <v>35729</v>
      </c>
      <c r="F1601" s="26" t="s">
        <v>965</v>
      </c>
      <c r="G1601" s="30" t="s">
        <v>130</v>
      </c>
      <c r="H1601" s="26" t="s">
        <v>122</v>
      </c>
      <c r="I1601" s="26"/>
      <c r="J1601" s="18" t="s">
        <v>122</v>
      </c>
      <c r="K1601" s="18" t="s">
        <v>421</v>
      </c>
      <c r="L1601" s="18"/>
      <c r="M1601" s="19"/>
      <c r="N1601" s="19" t="s">
        <v>122</v>
      </c>
      <c r="O1601" s="19" t="s">
        <v>421</v>
      </c>
      <c r="P1601" s="30"/>
      <c r="Q1601" s="19"/>
      <c r="R1601" s="19"/>
      <c r="S1601" s="30"/>
      <c r="T1601" s="19"/>
      <c r="U1601" s="19"/>
      <c r="V1601" s="30"/>
      <c r="W1601" s="19"/>
      <c r="X1601" s="19"/>
      <c r="Y1601" s="30"/>
      <c r="Z1601" s="19"/>
      <c r="AA1601" s="19"/>
      <c r="AB1601" s="19"/>
      <c r="AC1601" s="19"/>
      <c r="AD1601" s="19"/>
      <c r="AE1601" s="19"/>
      <c r="AF1601" s="19"/>
      <c r="AG1601" s="19"/>
      <c r="AH1601" s="19"/>
      <c r="AI1601" s="19"/>
      <c r="AJ1601" s="19"/>
      <c r="AK1601" s="19"/>
      <c r="AL1601" s="19"/>
      <c r="AM1601" s="19"/>
      <c r="AN1601" s="19"/>
      <c r="AO1601" s="19"/>
      <c r="AP1601" s="19"/>
      <c r="AQ1601" s="19"/>
      <c r="AR1601" s="19"/>
      <c r="AS1601" s="19"/>
      <c r="AT1601" s="19"/>
      <c r="AU1601" s="19"/>
      <c r="AV1601" s="19"/>
    </row>
    <row r="1602" spans="1:73" x14ac:dyDescent="0.35">
      <c r="A1602" s="31" t="s">
        <v>3544</v>
      </c>
      <c r="B1602" s="32" t="s">
        <v>3517</v>
      </c>
      <c r="C1602" s="144" t="str">
        <f>IF(VLOOKUP(D1602,Table16[[#All],[Player]:[2024 Card Info]],7,FALSE)&lt;&gt;"",VLOOKUP(D1602,Table16[[#All],[Player]:[2024 Card Info]],7,FALSE),"")</f>
        <v>4-3-4</v>
      </c>
      <c r="D1602" s="19" t="s">
        <v>3567</v>
      </c>
      <c r="E1602" s="27">
        <v>37334</v>
      </c>
      <c r="F1602" s="28" t="s">
        <v>200</v>
      </c>
      <c r="G1602" s="28" t="s">
        <v>200</v>
      </c>
      <c r="H1602" s="26" t="s">
        <v>413</v>
      </c>
      <c r="I1602" s="26"/>
      <c r="J1602" s="33"/>
      <c r="K1602" s="33"/>
      <c r="L1602" s="33"/>
    </row>
    <row r="1603" spans="1:73" x14ac:dyDescent="0.35">
      <c r="A1603" s="18" t="s">
        <v>3532</v>
      </c>
      <c r="B1603" s="18" t="s">
        <v>325</v>
      </c>
      <c r="C1603" s="143" t="str">
        <f>IF(VLOOKUP(D1603,Table16[[#All],[Player]:[2024 Card Info]],7,FALSE)&lt;&gt;"",VLOOKUP(D1603,Table16[[#All],[Player]:[2024 Card Info]],7,FALSE),"")</f>
        <v>4-3-3</v>
      </c>
      <c r="D1603" s="19" t="s">
        <v>2852</v>
      </c>
      <c r="E1603" s="20">
        <v>35866</v>
      </c>
      <c r="F1603" s="19" t="s">
        <v>398</v>
      </c>
      <c r="G1603" s="19" t="s">
        <v>1633</v>
      </c>
      <c r="H1603" s="26" t="s">
        <v>132</v>
      </c>
      <c r="I1603" s="26"/>
      <c r="J1603" s="18" t="s">
        <v>132</v>
      </c>
      <c r="K1603" s="18" t="s">
        <v>326</v>
      </c>
      <c r="L1603" s="18"/>
      <c r="M1603" s="19"/>
      <c r="N1603" s="19" t="s">
        <v>568</v>
      </c>
      <c r="O1603" s="19" t="s">
        <v>325</v>
      </c>
      <c r="P1603" s="19" t="s">
        <v>79</v>
      </c>
      <c r="Q1603" s="19" t="s">
        <v>2853</v>
      </c>
      <c r="R1603" s="19" t="s">
        <v>326</v>
      </c>
      <c r="S1603" s="19"/>
      <c r="T1603" s="19"/>
      <c r="U1603" s="19"/>
      <c r="V1603" s="19"/>
      <c r="W1603" s="19"/>
      <c r="X1603" s="19"/>
      <c r="Y1603" s="19"/>
      <c r="Z1603" s="19"/>
      <c r="AA1603" s="19"/>
      <c r="AB1603" s="19"/>
      <c r="AC1603" s="19"/>
      <c r="AD1603" s="19"/>
      <c r="AE1603" s="19"/>
      <c r="AF1603" s="19"/>
      <c r="AG1603" s="19"/>
      <c r="AH1603" s="19"/>
      <c r="AI1603" s="19"/>
      <c r="AJ1603" s="19"/>
      <c r="AK1603" s="19"/>
      <c r="AL1603" s="19"/>
      <c r="AM1603" s="19"/>
      <c r="AN1603" s="19"/>
      <c r="AO1603" s="19"/>
      <c r="AP1603" s="19"/>
      <c r="AQ1603" s="19"/>
      <c r="AR1603" s="19"/>
      <c r="AS1603" s="19"/>
      <c r="AT1603" s="19"/>
      <c r="AU1603" s="19"/>
      <c r="AV1603" s="19"/>
    </row>
    <row r="1604" spans="1:73" x14ac:dyDescent="0.35">
      <c r="A1604" s="18" t="s">
        <v>3521</v>
      </c>
      <c r="B1604" s="18" t="s">
        <v>318</v>
      </c>
      <c r="C1604" s="143" t="str">
        <f>IF(VLOOKUP(D1604,Table16[[#All],[Player]:[2024 Card Info]],7,FALSE)&lt;&gt;"",VLOOKUP(D1604,Table16[[#All],[Player]:[2024 Card Info]],7,FALSE),"")</f>
        <v>4-3-3</v>
      </c>
      <c r="D1604" s="19" t="s">
        <v>2855</v>
      </c>
      <c r="E1604" s="20">
        <v>33902</v>
      </c>
      <c r="F1604" s="19" t="s">
        <v>2000</v>
      </c>
      <c r="G1604" s="19" t="s">
        <v>1103</v>
      </c>
      <c r="H1604" s="26" t="s">
        <v>132</v>
      </c>
      <c r="I1604" s="26"/>
      <c r="J1604" s="18" t="s">
        <v>132</v>
      </c>
      <c r="K1604" s="18" t="s">
        <v>268</v>
      </c>
      <c r="L1604" s="18"/>
      <c r="M1604" s="19"/>
      <c r="N1604" s="19" t="s">
        <v>132</v>
      </c>
      <c r="O1604" s="19" t="s">
        <v>860</v>
      </c>
      <c r="P1604" s="19" t="s">
        <v>79</v>
      </c>
      <c r="Q1604" s="19" t="s">
        <v>127</v>
      </c>
      <c r="R1604" s="19" t="s">
        <v>96</v>
      </c>
      <c r="S1604" s="19"/>
      <c r="T1604" s="19" t="s">
        <v>132</v>
      </c>
      <c r="U1604" s="19" t="s">
        <v>326</v>
      </c>
      <c r="V1604" s="19">
        <v>0</v>
      </c>
      <c r="W1604" s="19" t="s">
        <v>132</v>
      </c>
      <c r="X1604" s="19" t="s">
        <v>326</v>
      </c>
      <c r="Y1604" s="19">
        <v>0</v>
      </c>
      <c r="Z1604" s="19" t="s">
        <v>122</v>
      </c>
      <c r="AA1604" s="19" t="s">
        <v>326</v>
      </c>
      <c r="AB1604" s="19"/>
      <c r="AC1604" s="19" t="s">
        <v>132</v>
      </c>
      <c r="AD1604" s="19" t="s">
        <v>326</v>
      </c>
      <c r="AE1604" s="19">
        <v>0</v>
      </c>
      <c r="AF1604" s="19" t="s">
        <v>132</v>
      </c>
      <c r="AG1604" s="19" t="s">
        <v>326</v>
      </c>
      <c r="AH1604" s="19">
        <v>0</v>
      </c>
      <c r="AI1604" s="19">
        <v>0</v>
      </c>
      <c r="AJ1604" s="19">
        <v>0</v>
      </c>
      <c r="AK1604" s="19">
        <v>0</v>
      </c>
      <c r="AL1604" s="19">
        <v>0</v>
      </c>
      <c r="AM1604" s="19">
        <v>0</v>
      </c>
      <c r="AN1604" s="19">
        <v>0</v>
      </c>
      <c r="AO1604" s="19">
        <v>0</v>
      </c>
      <c r="AP1604" s="19">
        <v>0</v>
      </c>
      <c r="AQ1604" s="19">
        <v>0</v>
      </c>
      <c r="AR1604" s="19">
        <v>0</v>
      </c>
      <c r="AS1604" s="19">
        <v>0</v>
      </c>
      <c r="AT1604" s="19">
        <v>0</v>
      </c>
      <c r="AU1604" s="19"/>
      <c r="AV1604" s="19"/>
    </row>
    <row r="1605" spans="1:73" x14ac:dyDescent="0.35">
      <c r="A1605" s="18"/>
      <c r="B1605" s="18"/>
      <c r="C1605" s="143"/>
      <c r="D1605" s="19"/>
      <c r="E1605" s="20"/>
      <c r="F1605" s="19"/>
      <c r="G1605" s="19"/>
      <c r="H1605" s="26"/>
      <c r="I1605" s="26"/>
      <c r="J1605" s="18"/>
      <c r="K1605" s="18"/>
      <c r="L1605" s="18"/>
      <c r="M1605" s="19"/>
      <c r="N1605" s="19"/>
      <c r="O1605" s="19"/>
      <c r="P1605" s="19"/>
      <c r="Q1605" s="19"/>
      <c r="R1605" s="19"/>
      <c r="S1605" s="19"/>
      <c r="T1605" s="19"/>
      <c r="U1605" s="19"/>
      <c r="V1605" s="19"/>
      <c r="W1605" s="19"/>
      <c r="X1605" s="19"/>
      <c r="Y1605" s="19"/>
      <c r="Z1605" s="19"/>
      <c r="AA1605" s="19"/>
      <c r="AB1605" s="19"/>
      <c r="AC1605" s="19"/>
      <c r="AD1605" s="19"/>
      <c r="AE1605" s="19"/>
      <c r="AF1605" s="19"/>
      <c r="AG1605" s="19"/>
      <c r="AH1605" s="19"/>
      <c r="AI1605" s="19"/>
      <c r="AJ1605" s="19"/>
      <c r="AK1605" s="19"/>
      <c r="AL1605" s="19"/>
      <c r="AM1605" s="19"/>
      <c r="AN1605" s="19"/>
      <c r="AO1605" s="19"/>
      <c r="AP1605" s="19"/>
      <c r="AQ1605" s="19"/>
      <c r="AR1605" s="19"/>
      <c r="AS1605" s="19"/>
      <c r="AT1605" s="19"/>
      <c r="AU1605" s="19"/>
      <c r="AV1605" s="19"/>
    </row>
    <row r="1606" spans="1:73" s="25" customFormat="1" x14ac:dyDescent="0.35">
      <c r="A1606" s="18" t="s">
        <v>153</v>
      </c>
      <c r="B1606" s="18" t="s">
        <v>143</v>
      </c>
      <c r="C1606" s="143" t="str">
        <f>IF(VLOOKUP(D1606,Table16[[#All],[Player]:[2024 Card Info]],7,FALSE)&lt;&gt;"",VLOOKUP(D1606,Table16[[#All],[Player]:[2024 Card Info]],7,FALSE),"")</f>
        <v>4 6-4-2</v>
      </c>
      <c r="D1606" s="22" t="s">
        <v>2856</v>
      </c>
      <c r="E1606" s="23">
        <v>36178</v>
      </c>
      <c r="F1606" s="24" t="s">
        <v>83</v>
      </c>
      <c r="G1606" s="22" t="s">
        <v>84</v>
      </c>
      <c r="H1606" s="26"/>
      <c r="I1606" s="26" t="s">
        <v>422</v>
      </c>
      <c r="J1606" s="18" t="s">
        <v>153</v>
      </c>
      <c r="K1606" s="18" t="s">
        <v>142</v>
      </c>
      <c r="L1606" s="18" t="s">
        <v>154</v>
      </c>
    </row>
    <row r="1607" spans="1:73" x14ac:dyDescent="0.35">
      <c r="A1607" s="18" t="s">
        <v>150</v>
      </c>
      <c r="B1607" s="18" t="s">
        <v>916</v>
      </c>
      <c r="C1607" s="143" t="str">
        <f>IF(VLOOKUP(D1607,Table16[[#All],[Player]:[2024 Card Info]],7,FALSE)&lt;&gt;"",VLOOKUP(D1607,Table16[[#All],[Player]:[2024 Card Info]],7,FALSE),"")</f>
        <v>4-5  3-3-0</v>
      </c>
      <c r="D1607" s="19" t="s">
        <v>2859</v>
      </c>
      <c r="E1607" s="20">
        <v>33704</v>
      </c>
      <c r="F1607" s="19" t="s">
        <v>454</v>
      </c>
      <c r="G1607" s="19" t="s">
        <v>2593</v>
      </c>
      <c r="H1607" s="26" t="s">
        <v>153</v>
      </c>
      <c r="I1607" s="26" t="s">
        <v>3457</v>
      </c>
      <c r="J1607" s="18" t="s">
        <v>156</v>
      </c>
      <c r="K1607" s="18" t="s">
        <v>96</v>
      </c>
      <c r="L1607" s="18" t="s">
        <v>161</v>
      </c>
      <c r="M1607" s="19" t="s">
        <v>422</v>
      </c>
      <c r="N1607" s="19" t="s">
        <v>153</v>
      </c>
      <c r="O1607" s="19" t="s">
        <v>419</v>
      </c>
      <c r="P1607" s="19" t="s">
        <v>1114</v>
      </c>
      <c r="Q1607" s="19" t="s">
        <v>169</v>
      </c>
      <c r="R1607" s="19"/>
      <c r="S1607" s="19"/>
      <c r="T1607" s="19" t="s">
        <v>156</v>
      </c>
      <c r="U1607" s="19" t="s">
        <v>190</v>
      </c>
      <c r="V1607" s="19" t="s">
        <v>2860</v>
      </c>
      <c r="W1607" s="19" t="s">
        <v>156</v>
      </c>
      <c r="X1607" s="19" t="s">
        <v>190</v>
      </c>
      <c r="Y1607" s="19" t="s">
        <v>2861</v>
      </c>
      <c r="Z1607" s="19" t="s">
        <v>156</v>
      </c>
      <c r="AA1607" s="19" t="s">
        <v>190</v>
      </c>
      <c r="AB1607" s="19" t="s">
        <v>161</v>
      </c>
      <c r="AC1607" s="19">
        <v>0</v>
      </c>
      <c r="AD1607" s="19">
        <v>0</v>
      </c>
      <c r="AE1607" s="19">
        <v>0</v>
      </c>
      <c r="AF1607" s="19">
        <v>0</v>
      </c>
      <c r="AG1607" s="19">
        <v>0</v>
      </c>
      <c r="AH1607" s="19">
        <v>0</v>
      </c>
      <c r="AI1607" s="19">
        <v>0</v>
      </c>
      <c r="AJ1607" s="19">
        <v>0</v>
      </c>
      <c r="AK1607" s="19">
        <v>0</v>
      </c>
      <c r="AL1607" s="19">
        <v>0</v>
      </c>
      <c r="AM1607" s="19">
        <v>0</v>
      </c>
      <c r="AN1607" s="19">
        <v>0</v>
      </c>
      <c r="AO1607" s="19">
        <v>0</v>
      </c>
      <c r="AP1607" s="19">
        <v>0</v>
      </c>
      <c r="AQ1607" s="19">
        <v>0</v>
      </c>
      <c r="AR1607" s="19">
        <v>0</v>
      </c>
      <c r="AS1607" s="19">
        <v>0</v>
      </c>
      <c r="AT1607" s="19">
        <v>0</v>
      </c>
      <c r="AU1607" s="19"/>
      <c r="AV1607" s="19"/>
    </row>
    <row r="1608" spans="1:73" s="25" customFormat="1" x14ac:dyDescent="0.35">
      <c r="A1608" s="18" t="s">
        <v>3577</v>
      </c>
      <c r="B1608" s="18" t="s">
        <v>441</v>
      </c>
      <c r="C1608" s="143" t="str">
        <f>IF(VLOOKUP(D1608,Table16[[#All],[Player]:[2024 Card Info]],7,FALSE)&lt;&gt;"",VLOOKUP(D1608,Table16[[#All],[Player]:[2024 Card Info]],7,FALSE),"")</f>
        <v>4-0 4-3-0</v>
      </c>
      <c r="D1608" s="19" t="s">
        <v>1653</v>
      </c>
      <c r="E1608" s="20">
        <v>33108</v>
      </c>
      <c r="F1608" s="19" t="s">
        <v>720</v>
      </c>
      <c r="G1608" s="19" t="s">
        <v>188</v>
      </c>
      <c r="H1608" s="26" t="s">
        <v>1654</v>
      </c>
      <c r="I1608" s="26" t="s">
        <v>3426</v>
      </c>
      <c r="J1608" s="18" t="s">
        <v>77</v>
      </c>
      <c r="K1608" s="18" t="s">
        <v>274</v>
      </c>
      <c r="L1608" s="18" t="s">
        <v>537</v>
      </c>
      <c r="M1608" s="19"/>
      <c r="N1608" s="19" t="s">
        <v>80</v>
      </c>
      <c r="O1608" s="19" t="s">
        <v>441</v>
      </c>
      <c r="P1608" s="19" t="s">
        <v>79</v>
      </c>
      <c r="Q1608" s="19" t="s">
        <v>1654</v>
      </c>
      <c r="R1608" s="19" t="s">
        <v>274</v>
      </c>
      <c r="S1608" s="19" t="s">
        <v>1655</v>
      </c>
      <c r="T1608" s="19" t="s">
        <v>1656</v>
      </c>
      <c r="U1608" s="19" t="s">
        <v>274</v>
      </c>
      <c r="V1608" s="19" t="s">
        <v>378</v>
      </c>
      <c r="W1608" s="19">
        <v>0</v>
      </c>
      <c r="X1608" s="19">
        <v>0</v>
      </c>
      <c r="Y1608" s="19">
        <v>0</v>
      </c>
      <c r="Z1608" s="19"/>
      <c r="AA1608" s="19"/>
      <c r="AB1608" s="19"/>
      <c r="AC1608" s="19">
        <v>0</v>
      </c>
      <c r="AD1608" s="19">
        <v>0</v>
      </c>
      <c r="AE1608" s="19">
        <v>0</v>
      </c>
      <c r="AF1608" s="19">
        <v>0</v>
      </c>
      <c r="AG1608" s="19">
        <v>0</v>
      </c>
      <c r="AH1608" s="19">
        <v>0</v>
      </c>
      <c r="AI1608" s="19">
        <v>0</v>
      </c>
      <c r="AJ1608" s="19">
        <v>0</v>
      </c>
      <c r="AK1608" s="19">
        <v>0</v>
      </c>
      <c r="AL1608" s="19">
        <v>0</v>
      </c>
      <c r="AM1608" s="19">
        <v>0</v>
      </c>
      <c r="AN1608" s="19">
        <v>0</v>
      </c>
      <c r="AO1608" s="19">
        <v>0</v>
      </c>
      <c r="AP1608" s="19">
        <v>0</v>
      </c>
      <c r="AQ1608" s="19">
        <v>0</v>
      </c>
      <c r="AR1608" s="19">
        <v>0</v>
      </c>
      <c r="AS1608" s="19">
        <v>0</v>
      </c>
      <c r="AT1608" s="19">
        <v>0</v>
      </c>
      <c r="AU1608" s="19"/>
      <c r="AV1608" s="19"/>
      <c r="AW1608" s="19"/>
      <c r="AX1608" s="19"/>
      <c r="AY1608" s="19"/>
      <c r="AZ1608" s="19"/>
      <c r="BA1608" s="19"/>
      <c r="BB1608" s="19"/>
      <c r="BC1608" s="19"/>
      <c r="BD1608" s="19"/>
      <c r="BE1608" s="19"/>
      <c r="BF1608" s="19"/>
    </row>
    <row r="1609" spans="1:73" x14ac:dyDescent="0.35">
      <c r="A1609" s="18" t="s">
        <v>1113</v>
      </c>
      <c r="B1609" s="18" t="s">
        <v>271</v>
      </c>
      <c r="C1609" s="143" t="str">
        <f>IF(VLOOKUP(D1609,Table16[[#All],[Player]:[2024 Card Info]],7,FALSE)&lt;&gt;"",VLOOKUP(D1609,Table16[[#All],[Player]:[2024 Card Info]],7,FALSE),"")</f>
        <v>0-0  3-3-0</v>
      </c>
      <c r="D1609" s="19" t="s">
        <v>2857</v>
      </c>
      <c r="E1609" s="20">
        <v>34510</v>
      </c>
      <c r="F1609" s="19" t="s">
        <v>249</v>
      </c>
      <c r="G1609" s="19" t="s">
        <v>405</v>
      </c>
      <c r="H1609" s="26" t="s">
        <v>153</v>
      </c>
      <c r="I1609" s="26" t="s">
        <v>154</v>
      </c>
      <c r="J1609" s="18" t="s">
        <v>153</v>
      </c>
      <c r="K1609" s="18" t="s">
        <v>224</v>
      </c>
      <c r="L1609" s="18" t="s">
        <v>149</v>
      </c>
      <c r="M1609" s="19" t="s">
        <v>1380</v>
      </c>
      <c r="N1609" s="19" t="s">
        <v>1113</v>
      </c>
      <c r="O1609" s="19" t="s">
        <v>229</v>
      </c>
      <c r="P1609" s="19" t="s">
        <v>492</v>
      </c>
      <c r="Q1609" s="19" t="s">
        <v>156</v>
      </c>
      <c r="R1609" s="19" t="s">
        <v>229</v>
      </c>
      <c r="S1609" s="19" t="s">
        <v>161</v>
      </c>
      <c r="T1609" s="19" t="s">
        <v>2082</v>
      </c>
      <c r="U1609" s="19" t="s">
        <v>229</v>
      </c>
      <c r="V1609" s="19" t="s">
        <v>2858</v>
      </c>
      <c r="W1609" s="19" t="s">
        <v>156</v>
      </c>
      <c r="X1609" s="19" t="s">
        <v>229</v>
      </c>
      <c r="Y1609" s="19" t="s">
        <v>1757</v>
      </c>
      <c r="Z1609" s="19"/>
      <c r="AA1609" s="19"/>
      <c r="AB1609" s="19"/>
      <c r="AC1609" s="19">
        <v>0</v>
      </c>
      <c r="AD1609" s="19">
        <v>0</v>
      </c>
      <c r="AE1609" s="19">
        <v>0</v>
      </c>
      <c r="AF1609" s="19">
        <v>0</v>
      </c>
      <c r="AG1609" s="19">
        <v>0</v>
      </c>
      <c r="AH1609" s="19">
        <v>0</v>
      </c>
      <c r="AI1609" s="19">
        <v>0</v>
      </c>
      <c r="AJ1609" s="19">
        <v>0</v>
      </c>
      <c r="AK1609" s="19">
        <v>0</v>
      </c>
      <c r="AL1609" s="19">
        <v>0</v>
      </c>
      <c r="AM1609" s="19">
        <v>0</v>
      </c>
      <c r="AN1609" s="19">
        <v>0</v>
      </c>
      <c r="AO1609" s="19">
        <v>0</v>
      </c>
      <c r="AP1609" s="19">
        <v>0</v>
      </c>
      <c r="AQ1609" s="19">
        <v>0</v>
      </c>
      <c r="AR1609" s="19">
        <v>0</v>
      </c>
      <c r="AS1609" s="19">
        <v>0</v>
      </c>
      <c r="AT1609" s="19">
        <v>0</v>
      </c>
      <c r="AU1609" s="19"/>
      <c r="AV1609" s="19"/>
    </row>
    <row r="1610" spans="1:73" x14ac:dyDescent="0.35">
      <c r="A1610" s="18" t="s">
        <v>169</v>
      </c>
      <c r="B1610" s="18"/>
      <c r="C1610" s="143"/>
      <c r="D1610" s="22" t="s">
        <v>2854</v>
      </c>
      <c r="E1610" s="23">
        <v>36874</v>
      </c>
      <c r="F1610" s="24" t="s">
        <v>171</v>
      </c>
      <c r="G1610" s="22" t="s">
        <v>287</v>
      </c>
      <c r="H1610" t="s">
        <v>4404</v>
      </c>
      <c r="I1610"/>
      <c r="J1610" s="18" t="s">
        <v>132</v>
      </c>
      <c r="K1610" s="18" t="s">
        <v>460</v>
      </c>
      <c r="L1610" s="18"/>
      <c r="M1610" s="25"/>
      <c r="N1610" s="25"/>
      <c r="O1610" s="25"/>
      <c r="P1610" s="25"/>
      <c r="Q1610" s="25"/>
      <c r="R1610" s="25"/>
      <c r="S1610" s="25"/>
      <c r="T1610" s="25"/>
      <c r="U1610" s="25"/>
      <c r="V1610" s="25"/>
      <c r="W1610" s="25"/>
      <c r="X1610" s="25"/>
      <c r="Y1610" s="25"/>
      <c r="Z1610" s="25"/>
      <c r="AA1610" s="25"/>
      <c r="AB1610" s="25"/>
      <c r="AC1610" s="25"/>
      <c r="AD1610" s="25"/>
      <c r="AE1610" s="25"/>
      <c r="AF1610" s="25"/>
      <c r="AG1610" s="25"/>
      <c r="AH1610" s="25"/>
      <c r="AI1610" s="25"/>
      <c r="AJ1610" s="25"/>
      <c r="AK1610" s="25"/>
      <c r="AL1610" s="25"/>
      <c r="AM1610" s="25"/>
      <c r="AN1610" s="25"/>
      <c r="AO1610" s="25"/>
      <c r="AP1610" s="25"/>
      <c r="AQ1610" s="25"/>
      <c r="AR1610" s="25"/>
      <c r="AS1610" s="25"/>
      <c r="AT1610" s="25"/>
      <c r="AU1610" s="25"/>
      <c r="AV1610" s="25"/>
    </row>
    <row r="1611" spans="1:73" x14ac:dyDescent="0.35">
      <c r="A1611" s="18"/>
      <c r="B1611" s="18"/>
      <c r="C1611" s="143"/>
      <c r="D1611" s="19"/>
      <c r="E1611" s="20"/>
      <c r="F1611" s="19"/>
      <c r="G1611" s="19"/>
      <c r="H1611" t="s">
        <v>4284</v>
      </c>
      <c r="I1611" t="s">
        <v>4284</v>
      </c>
      <c r="J1611" s="18"/>
      <c r="K1611" s="18"/>
      <c r="L1611" s="18"/>
      <c r="M1611" s="19"/>
      <c r="N1611" s="19"/>
      <c r="O1611" s="19"/>
      <c r="P1611" s="19"/>
      <c r="Q1611" s="19"/>
      <c r="R1611" s="19"/>
      <c r="S1611" s="19"/>
      <c r="T1611" s="19"/>
      <c r="U1611" s="19"/>
      <c r="V1611" s="19"/>
      <c r="W1611" s="19"/>
      <c r="X1611" s="19"/>
      <c r="Y1611" s="19"/>
      <c r="Z1611" s="19"/>
      <c r="AA1611" s="19"/>
      <c r="AB1611" s="19"/>
      <c r="AC1611" s="19"/>
      <c r="AD1611" s="19"/>
      <c r="AE1611" s="19"/>
      <c r="AF1611" s="19"/>
      <c r="AG1611" s="19"/>
      <c r="AH1611" s="19"/>
      <c r="AI1611" s="19"/>
      <c r="AJ1611" s="19"/>
      <c r="AK1611" s="19"/>
      <c r="AL1611" s="19"/>
      <c r="AM1611" s="19"/>
      <c r="AN1611" s="19"/>
      <c r="AO1611" s="19"/>
      <c r="AP1611" s="19"/>
      <c r="AQ1611" s="19"/>
      <c r="AR1611" s="19"/>
      <c r="AS1611" s="19"/>
      <c r="AT1611" s="19"/>
      <c r="AU1611" s="19"/>
      <c r="AV1611" s="19"/>
    </row>
    <row r="1612" spans="1:73" x14ac:dyDescent="0.35">
      <c r="A1612" s="18" t="s">
        <v>3585</v>
      </c>
      <c r="B1612" s="18" t="s">
        <v>325</v>
      </c>
      <c r="C1612" s="143" t="str">
        <f>IF(VLOOKUP(D1612,Table16[[#All],[Player]:[2024 Card Info]],7,FALSE)&lt;&gt;"",VLOOKUP(D1612,Table16[[#All],[Player]:[2024 Card Info]],7,FALSE),"")</f>
        <v>6-7/4-7</v>
      </c>
      <c r="D1612" s="19" t="s">
        <v>2862</v>
      </c>
      <c r="E1612" s="20">
        <v>33924</v>
      </c>
      <c r="F1612" s="19" t="s">
        <v>443</v>
      </c>
      <c r="G1612" s="19" t="s">
        <v>750</v>
      </c>
      <c r="H1612" s="26" t="s">
        <v>4405</v>
      </c>
      <c r="I1612" s="26" t="s">
        <v>3501</v>
      </c>
      <c r="J1612" s="18" t="s">
        <v>192</v>
      </c>
      <c r="K1612" s="18" t="s">
        <v>326</v>
      </c>
      <c r="L1612" s="18" t="s">
        <v>207</v>
      </c>
      <c r="M1612" s="19" t="s">
        <v>579</v>
      </c>
      <c r="N1612" s="19" t="s">
        <v>2414</v>
      </c>
      <c r="O1612" s="19" t="s">
        <v>403</v>
      </c>
      <c r="P1612" s="19" t="s">
        <v>2863</v>
      </c>
      <c r="Q1612" s="19" t="s">
        <v>192</v>
      </c>
      <c r="R1612" s="19" t="s">
        <v>85</v>
      </c>
      <c r="S1612" s="19" t="s">
        <v>207</v>
      </c>
      <c r="T1612" s="19" t="s">
        <v>1672</v>
      </c>
      <c r="U1612" s="19" t="s">
        <v>85</v>
      </c>
      <c r="V1612" s="19" t="s">
        <v>579</v>
      </c>
      <c r="W1612" s="19" t="s">
        <v>192</v>
      </c>
      <c r="X1612" s="19" t="s">
        <v>85</v>
      </c>
      <c r="Y1612" s="19" t="s">
        <v>430</v>
      </c>
      <c r="Z1612" s="19" t="s">
        <v>192</v>
      </c>
      <c r="AA1612" s="19" t="s">
        <v>85</v>
      </c>
      <c r="AB1612" s="19" t="s">
        <v>201</v>
      </c>
      <c r="AC1612" s="19">
        <v>0</v>
      </c>
      <c r="AD1612" s="19">
        <v>0</v>
      </c>
      <c r="AE1612" s="19">
        <v>0</v>
      </c>
      <c r="AF1612" s="19">
        <v>0</v>
      </c>
      <c r="AG1612" s="19">
        <v>0</v>
      </c>
      <c r="AH1612" s="19">
        <v>0</v>
      </c>
      <c r="AI1612" s="19">
        <v>0</v>
      </c>
      <c r="AJ1612" s="19">
        <v>0</v>
      </c>
      <c r="AK1612" s="19">
        <v>0</v>
      </c>
      <c r="AL1612" s="19">
        <v>0</v>
      </c>
      <c r="AM1612" s="19">
        <v>0</v>
      </c>
      <c r="AN1612" s="19">
        <v>0</v>
      </c>
      <c r="AO1612" s="19">
        <v>0</v>
      </c>
      <c r="AP1612" s="19">
        <v>0</v>
      </c>
      <c r="AQ1612" s="19">
        <v>0</v>
      </c>
      <c r="AR1612" s="19">
        <v>0</v>
      </c>
      <c r="AS1612" s="19">
        <v>0</v>
      </c>
      <c r="AT1612" s="19">
        <v>0</v>
      </c>
      <c r="AU1612" s="19"/>
      <c r="AV1612" s="19"/>
    </row>
    <row r="1613" spans="1:73" s="25" customFormat="1" x14ac:dyDescent="0.35">
      <c r="A1613" s="18" t="s">
        <v>211</v>
      </c>
      <c r="B1613" s="18" t="s">
        <v>339</v>
      </c>
      <c r="C1613" s="143" t="str">
        <f>IF(VLOOKUP(D1613,Table16[[#All],[Player]:[2024 Card Info]],7,FALSE)&lt;&gt;"",VLOOKUP(D1613,Table16[[#All],[Player]:[2024 Card Info]],7,FALSE),"")</f>
        <v>5-5</v>
      </c>
      <c r="D1613" s="22" t="s">
        <v>2864</v>
      </c>
      <c r="E1613" s="23">
        <v>36120</v>
      </c>
      <c r="F1613" s="24" t="s">
        <v>84</v>
      </c>
      <c r="G1613" s="22" t="s">
        <v>83</v>
      </c>
      <c r="H1613" s="26" t="s">
        <v>211</v>
      </c>
      <c r="I1613" s="26" t="s">
        <v>181</v>
      </c>
      <c r="J1613" s="18" t="s">
        <v>2865</v>
      </c>
      <c r="K1613" s="18" t="s">
        <v>341</v>
      </c>
      <c r="L1613" s="18" t="s">
        <v>166</v>
      </c>
    </row>
    <row r="1614" spans="1:73" s="25" customFormat="1" x14ac:dyDescent="0.35">
      <c r="A1614" s="18" t="s">
        <v>192</v>
      </c>
      <c r="B1614" s="18" t="s">
        <v>3519</v>
      </c>
      <c r="C1614" s="143" t="str">
        <f>IF(VLOOKUP(D1614,Table16[[#All],[Player]:[2024 Card Info]],7,FALSE)&lt;&gt;"",VLOOKUP(D1614,Table16[[#All],[Player]:[2024 Card Info]],7,FALSE),"")</f>
        <v>4-7</v>
      </c>
      <c r="D1614" s="19" t="s">
        <v>2867</v>
      </c>
      <c r="E1614" s="20">
        <v>35509</v>
      </c>
      <c r="F1614" s="19" t="s">
        <v>498</v>
      </c>
      <c r="G1614" s="19" t="s">
        <v>398</v>
      </c>
      <c r="H1614" s="26" t="s">
        <v>177</v>
      </c>
      <c r="I1614" s="26" t="s">
        <v>3398</v>
      </c>
      <c r="J1614" s="18" t="s">
        <v>169</v>
      </c>
      <c r="K1614" s="18"/>
      <c r="L1614" s="18"/>
      <c r="M1614" s="19" t="s">
        <v>1501</v>
      </c>
      <c r="N1614" s="19" t="s">
        <v>192</v>
      </c>
      <c r="O1614" s="19" t="s">
        <v>229</v>
      </c>
      <c r="P1614" s="19" t="s">
        <v>194</v>
      </c>
      <c r="Q1614" s="19" t="s">
        <v>578</v>
      </c>
      <c r="R1614" s="19" t="s">
        <v>229</v>
      </c>
      <c r="S1614" s="19" t="s">
        <v>201</v>
      </c>
      <c r="T1614" s="19"/>
      <c r="U1614" s="19"/>
      <c r="V1614" s="19"/>
      <c r="W1614" s="19"/>
      <c r="X1614" s="19"/>
      <c r="Y1614" s="19"/>
      <c r="Z1614" s="19"/>
      <c r="AA1614" s="19"/>
      <c r="AB1614" s="19"/>
      <c r="AC1614" s="19"/>
      <c r="AD1614" s="19"/>
      <c r="AE1614" s="19"/>
      <c r="AF1614" s="19"/>
      <c r="AG1614" s="19"/>
      <c r="AH1614" s="19"/>
      <c r="AI1614" s="19"/>
      <c r="AJ1614" s="19"/>
      <c r="AK1614" s="19"/>
      <c r="AL1614" s="19"/>
      <c r="AM1614" s="19"/>
      <c r="AN1614" s="19"/>
      <c r="AO1614" s="19"/>
      <c r="AP1614" s="19"/>
      <c r="AQ1614" s="19"/>
      <c r="AR1614" s="19"/>
      <c r="AS1614" s="19"/>
      <c r="AT1614" s="19"/>
      <c r="AU1614" s="19"/>
      <c r="AV1614" s="19"/>
      <c r="AW1614"/>
      <c r="AX1614"/>
      <c r="AY1614"/>
      <c r="AZ1614"/>
      <c r="BA1614"/>
      <c r="BB1614"/>
      <c r="BC1614"/>
      <c r="BD1614"/>
      <c r="BE1614"/>
      <c r="BF1614"/>
      <c r="BG1614"/>
      <c r="BH1614"/>
      <c r="BI1614"/>
      <c r="BJ1614"/>
      <c r="BK1614"/>
      <c r="BL1614"/>
      <c r="BM1614"/>
      <c r="BN1614"/>
      <c r="BO1614"/>
      <c r="BP1614"/>
      <c r="BQ1614"/>
      <c r="BR1614"/>
      <c r="BS1614"/>
      <c r="BT1614"/>
      <c r="BU1614"/>
    </row>
    <row r="1615" spans="1:73" x14ac:dyDescent="0.35">
      <c r="A1615" s="18" t="s">
        <v>461</v>
      </c>
      <c r="B1615" s="18" t="s">
        <v>3518</v>
      </c>
      <c r="C1615" s="143" t="str">
        <f>IF(VLOOKUP(D1615,Table16[[#All],[Player]:[2024 Card Info]],7,FALSE)&lt;&gt;"",VLOOKUP(D1615,Table16[[#All],[Player]:[2024 Card Info]],7,FALSE),"")</f>
        <v>4-0</v>
      </c>
      <c r="D1615" s="22" t="s">
        <v>2870</v>
      </c>
      <c r="E1615" s="23">
        <v>35799</v>
      </c>
      <c r="F1615" s="24" t="s">
        <v>359</v>
      </c>
      <c r="G1615" s="22" t="s">
        <v>280</v>
      </c>
      <c r="H1615" s="26" t="s">
        <v>4406</v>
      </c>
      <c r="I1615" s="26" t="s">
        <v>231</v>
      </c>
      <c r="J1615" s="18" t="s">
        <v>461</v>
      </c>
      <c r="K1615" s="18" t="s">
        <v>471</v>
      </c>
      <c r="L1615" s="18" t="s">
        <v>231</v>
      </c>
      <c r="M1615" s="25"/>
      <c r="N1615" s="25"/>
      <c r="O1615" s="25"/>
      <c r="P1615" s="25"/>
      <c r="Q1615" s="25"/>
      <c r="R1615" s="25"/>
      <c r="S1615" s="25"/>
      <c r="T1615" s="25"/>
      <c r="U1615" s="25"/>
      <c r="V1615" s="25"/>
      <c r="W1615" s="25"/>
      <c r="X1615" s="25"/>
      <c r="Y1615" s="25"/>
      <c r="Z1615" s="25"/>
      <c r="AA1615" s="25"/>
      <c r="AB1615" s="25"/>
      <c r="AC1615" s="25"/>
      <c r="AD1615" s="25"/>
      <c r="AE1615" s="25"/>
      <c r="AF1615" s="25"/>
      <c r="AG1615" s="25"/>
      <c r="AH1615" s="25"/>
      <c r="AI1615" s="25"/>
      <c r="AJ1615" s="25"/>
      <c r="AK1615" s="25"/>
      <c r="AL1615" s="25"/>
      <c r="AM1615" s="25"/>
      <c r="AN1615" s="25"/>
      <c r="AO1615" s="25"/>
      <c r="AP1615" s="25"/>
      <c r="AQ1615" s="25"/>
      <c r="AR1615" s="25"/>
      <c r="AS1615" s="25"/>
      <c r="AT1615" s="25"/>
      <c r="AU1615" s="25"/>
      <c r="AV1615" s="25"/>
    </row>
    <row r="1616" spans="1:73" s="25" customFormat="1" ht="12.75" customHeight="1" x14ac:dyDescent="0.35">
      <c r="A1616" s="18" t="s">
        <v>177</v>
      </c>
      <c r="B1616" s="18" t="s">
        <v>3518</v>
      </c>
      <c r="C1616" s="143" t="str">
        <f>IF(VLOOKUP(D1616,Table16[[#All],[Player]:[2024 Card Info]],7,FALSE)&lt;&gt;"",VLOOKUP(D1616,Table16[[#All],[Player]:[2024 Card Info]],7,FALSE),"")</f>
        <v>0-4</v>
      </c>
      <c r="D1616" s="19" t="s">
        <v>2866</v>
      </c>
      <c r="E1616" s="20">
        <v>35552</v>
      </c>
      <c r="F1616" s="19" t="s">
        <v>101</v>
      </c>
      <c r="G1616" s="19" t="s">
        <v>490</v>
      </c>
      <c r="H1616" s="26" t="s">
        <v>205</v>
      </c>
      <c r="I1616" s="26" t="s">
        <v>430</v>
      </c>
      <c r="J1616" s="18" t="s">
        <v>177</v>
      </c>
      <c r="K1616" s="18" t="s">
        <v>471</v>
      </c>
      <c r="L1616" s="18" t="s">
        <v>254</v>
      </c>
      <c r="M1616" s="19" t="s">
        <v>227</v>
      </c>
      <c r="N1616" s="19" t="s">
        <v>169</v>
      </c>
      <c r="O1616" s="19"/>
      <c r="P1616" s="19"/>
      <c r="Q1616" s="19" t="s">
        <v>866</v>
      </c>
      <c r="R1616" s="19" t="s">
        <v>275</v>
      </c>
      <c r="S1616" s="19" t="s">
        <v>231</v>
      </c>
      <c r="T1616" s="19"/>
      <c r="U1616" s="19"/>
      <c r="V1616" s="19"/>
      <c r="W1616" s="19"/>
      <c r="X1616" s="19"/>
      <c r="Y1616" s="19"/>
      <c r="Z1616" s="19"/>
      <c r="AA1616" s="19"/>
      <c r="AB1616" s="19"/>
      <c r="AC1616" s="19"/>
      <c r="AD1616" s="19"/>
      <c r="AE1616" s="19"/>
      <c r="AF1616" s="19"/>
      <c r="AG1616" s="19"/>
      <c r="AH1616" s="19"/>
      <c r="AI1616" s="19"/>
      <c r="AJ1616" s="19"/>
      <c r="AK1616" s="19"/>
      <c r="AL1616" s="19"/>
      <c r="AM1616" s="19"/>
      <c r="AN1616" s="19"/>
      <c r="AO1616" s="19"/>
      <c r="AP1616" s="19"/>
      <c r="AQ1616" s="19"/>
      <c r="AR1616" s="19"/>
      <c r="AS1616" s="19"/>
      <c r="AT1616" s="19"/>
      <c r="AU1616" s="19"/>
      <c r="AV1616" s="19"/>
    </row>
    <row r="1617" spans="1:73" x14ac:dyDescent="0.35">
      <c r="A1617" t="s">
        <v>2406</v>
      </c>
      <c r="B1617" t="s">
        <v>500</v>
      </c>
      <c r="C1617" s="143" t="str">
        <f>IF(VLOOKUP(D1617,Table16[[#All],[Player]:[2024 Card Info]],7,FALSE)&lt;&gt;"",VLOOKUP(D1617,Table16[[#All],[Player]:[2024 Card Info]],7,FALSE),"")</f>
        <v>0-0/0-0</v>
      </c>
      <c r="D1617" t="s">
        <v>3761</v>
      </c>
      <c r="E1617" s="40">
        <v>37425</v>
      </c>
      <c r="F1617" t="s">
        <v>3972</v>
      </c>
      <c r="G1617" s="19" t="s">
        <v>5137</v>
      </c>
      <c r="H1617" t="str">
        <f>IF(ISBLANK(VLOOKUP(TRIM(D1617),ALL_SOMIFA!$A$1:$V$2737,8,FALSE)),"",IF(ISERROR(VLOOKUP(TRIM(D1617),ALL_SOMIFA!$A$1:$V$2737,8,FALSE))," ",VLOOKUP(TRIM(D1617),ALL_SOMIFA!$A$1:$V$2737,8,FALSE)))</f>
        <v/>
      </c>
      <c r="I1617" t="str">
        <f>IF(ISBLANK(VLOOKUP(TRIM(D1617),ALL_SOMIFA!$A$1:$V$2737,9,FALSE)),"",IF(ISERROR(VLOOKUP(TRIM(D1617),ALL_SOMIFA!$A$1:$V$2737,9,FALSE))," ",VLOOKUP(TRIM(D1617),ALL_SOMIFA!$A$1:$V$2737,9,FALSE)))</f>
        <v/>
      </c>
      <c r="J1617" t="str">
        <f>IF(ISBLANK(VLOOKUP(TRIM(D1617),ALL_SOMIFA!$A$1:$V$2737,10,FALSE)),"",IF(ISERROR(VLOOKUP(TRIM(D1617),ALL_SOMIFA!$A$1:$V$2737,10,FALSE))," ",VLOOKUP(TRIM(D1617),ALL_SOMIFA!$A$1:$V$2737,10,FALSE)))</f>
        <v/>
      </c>
      <c r="K1617" t="str">
        <f>IF(ISBLANK(VLOOKUP(TRIM(D1617),ALL_SOMIFA!$A$1:$V$2737,11,FALSE)),"",IF(ISERROR(VLOOKUP(TRIM(D1617),ALL_SOMIFA!$A$1:$V$2737,11,FALSE))," ",VLOOKUP(TRIM(D1617),ALL_SOMIFA!$A$1:$V$2737,11,FALSE)))</f>
        <v/>
      </c>
      <c r="L1617" t="str">
        <f>IF(ISBLANK(VLOOKUP(TRIM(D1617),ALL_SOMIFA!$A$1:$V$2737,12,FALSE)),"",IF(ISERROR(VLOOKUP(TRIM(D1617),ALL_SOMIFA!$A$1:$V$2737,12,FALSE))," ",VLOOKUP(TRIM(D1617),ALL_SOMIFA!$A$1:$V$2737,12,FALSE)))</f>
        <v/>
      </c>
      <c r="M1617" t="str">
        <f>IF(ISBLANK(VLOOKUP(TRIM(D1617),ALL_SOMIFA!$A$1:$V$2737,13,FALSE)),"",IF(ISERROR(VLOOKUP(TRIM(D1617),ALL_SOMIFA!$A$1:$V$2737,13,FALSE))," ",VLOOKUP(TRIM(D1617),ALL_SOMIFA!$A$1:$V$2737,13,FALSE)))</f>
        <v/>
      </c>
      <c r="N1617" t="str">
        <f>IF(ISBLANK(VLOOKUP(TRIM(D1617),ALL_SOMIFA!$A$1:$V$2737,14,FALSE)),"",IF(ISERROR(VLOOKUP(TRIM(D1617),ALL_SOMIFA!$A$1:$V$2737,14,FALSE))," ",VLOOKUP(TRIM(D1617),ALL_SOMIFA!$A$1:$V$2737,14,FALSE)))</f>
        <v/>
      </c>
      <c r="O1617" t="str">
        <f>IF(ISBLANK(VLOOKUP(TRIM(D1617),ALL_SOMIFA!$A$1:$V$2737,15,FALSE)),"",IF(ISERROR(VLOOKUP(TRIM(D1617),ALL_SOMIFA!$A$1:$V$2737,15,FALSE))," ",VLOOKUP(TRIM(D1617),ALL_SOMIFA!$A$1:$V$2737,15,FALSE)))</f>
        <v/>
      </c>
      <c r="P1617" t="str">
        <f>IF(ISBLANK(VLOOKUP(TRIM(D1617),ALL_SOMIFA!$A$1:$V$2737,16,FALSE)),"",IF(ISERROR(VLOOKUP(TRIM(D1617),ALL_SOMIFA!$A$1:$V$2737,16,FALSE))," ",VLOOKUP(TRIM(D1617),ALL_SOMIFA!$A$1:$V$2737,16,FALSE)))</f>
        <v/>
      </c>
      <c r="Q1617" t="str">
        <f>IF(ISBLANK(VLOOKUP(TRIM(D1617),ALL_SOMIFA!$A$1:$V$2737,17,FALSE)),"",IF(ISERROR(VLOOKUP(TRIM(D1617),ALL_SOMIFA!$A$1:$V$2737,17,FALSE))," ",VLOOKUP(TRIM(D1617),ALL_SOMIFA!$A$1:$V$2737,17,FALSE)))</f>
        <v/>
      </c>
      <c r="R1617" t="str">
        <f>IF(ISBLANK(VLOOKUP(TRIM(D1617),ALL_SOMIFA!$A$1:$V$2737,18,FALSE)),"",IF(ISERROR(VLOOKUP(TRIM(D1617),ALL_SOMIFA!$A$1:$V$2737,18,FALSE))," ",VLOOKUP(TRIM(D1617),ALL_SOMIFA!$A$1:$V$2737,18,FALSE)))</f>
        <v/>
      </c>
      <c r="S1617" t="str">
        <f>IF(ISBLANK(VLOOKUP(TRIM(D1617),ALL_SOMIFA!$A$1:$V$2737,19,FALSE)),"",IF(ISERROR(VLOOKUP(TRIM(D1617),ALL_SOMIFA!$A$1:$V$2737,19,FALSE))," ",VLOOKUP(TRIM(D1617),ALL_SOMIFA!$A$1:$V$2737,19,FALSE)))</f>
        <v/>
      </c>
      <c r="T1617" t="str">
        <f>IF(ISBLANK(VLOOKUP(TRIM(D1617),ALL_SOMIFA!$A$1:$V$2737,20,FALSE)),"",IF(ISERROR(VLOOKUP(TRIM(D1617),ALL_SOMIFA!$A$1:$V$2737,20,FALSE))," ",VLOOKUP(TRIM(D1617),ALL_SOMIFA!$A$1:$V$2737,20,FALSE)))</f>
        <v/>
      </c>
      <c r="U1617" t="str">
        <f>IF(ISBLANK(VLOOKUP(TRIM(D1617),ALL_SOMIFA!$A$1:$V$2737,21,FALSE)),"",IF(ISERROR(VLOOKUP(TRIM(D1617),ALL_SOMIFA!$A$1:$V$2737,21,FALSE))," ",VLOOKUP(TRIM(D1617),ALL_SOMIFA!$A$1:$V$2737,21,FALSE)))</f>
        <v/>
      </c>
      <c r="V1617" t="str">
        <f>IF(ISBLANK(VLOOKUP(TRIM(D1617),ALL_SOMIFA!$A$1:$V$2737,22,FALSE)),"",IF(ISERROR(VLOOKUP(TRIM(D1617),ALL_SOMIFA!$A$1:$V$2737,22,FALSE))," ",VLOOKUP(TRIM(D1617),ALL_SOMIFA!$A$1:$V$2737,22,FALSE)))</f>
        <v/>
      </c>
    </row>
    <row r="1618" spans="1:73" s="25" customFormat="1" ht="12.75" customHeight="1" x14ac:dyDescent="0.35">
      <c r="A1618" s="18" t="s">
        <v>3535</v>
      </c>
      <c r="B1618" s="18" t="s">
        <v>3523</v>
      </c>
      <c r="C1618" s="143" t="str">
        <f>IF(VLOOKUP(D1618,Table16[[#All],[Player]:[2024 Card Info]],7,FALSE)&lt;&gt;"",VLOOKUP(D1618,Table16[[#All],[Player]:[2024 Card Info]],7,FALSE),"")</f>
        <v>0-0/0-0</v>
      </c>
      <c r="D1618" s="22" t="s">
        <v>2869</v>
      </c>
      <c r="E1618" s="23">
        <v>36035</v>
      </c>
      <c r="F1618" s="24" t="s">
        <v>359</v>
      </c>
      <c r="G1618" s="22" t="s">
        <v>822</v>
      </c>
      <c r="H1618" s="26" t="s">
        <v>459</v>
      </c>
      <c r="I1618" s="26" t="s">
        <v>166</v>
      </c>
      <c r="J1618" s="18" t="s">
        <v>220</v>
      </c>
      <c r="K1618" s="18" t="s">
        <v>224</v>
      </c>
      <c r="L1618" s="18" t="s">
        <v>231</v>
      </c>
    </row>
    <row r="1619" spans="1:73" ht="12.75" customHeight="1" x14ac:dyDescent="0.35">
      <c r="A1619" s="31" t="s">
        <v>2299</v>
      </c>
      <c r="B1619" s="32" t="s">
        <v>3522</v>
      </c>
      <c r="C1619" s="144" t="str">
        <f>IF(VLOOKUP(D1619,Table16[[#All],[Player]:[2024 Card Info]],7,FALSE)&lt;&gt;"",VLOOKUP(D1619,Table16[[#All],[Player]:[2024 Card Info]],7,FALSE),"")</f>
        <v>0-0/0-0</v>
      </c>
      <c r="D1619" s="19" t="s">
        <v>2871</v>
      </c>
      <c r="E1619" s="27">
        <v>35941</v>
      </c>
      <c r="F1619" s="28" t="s">
        <v>295</v>
      </c>
      <c r="G1619" s="28" t="s">
        <v>141</v>
      </c>
      <c r="H1619" s="26" t="s">
        <v>461</v>
      </c>
      <c r="I1619" s="26" t="s">
        <v>231</v>
      </c>
      <c r="J1619" s="38"/>
      <c r="K1619" s="38"/>
      <c r="L1619" s="38"/>
      <c r="M1619" s="25"/>
      <c r="N1619" s="25"/>
      <c r="O1619" s="25"/>
      <c r="P1619" s="25"/>
      <c r="Q1619" s="25"/>
      <c r="R1619" s="25"/>
      <c r="S1619" s="25"/>
      <c r="T1619" s="25"/>
      <c r="U1619" s="25"/>
      <c r="V1619" s="25"/>
      <c r="W1619" s="25"/>
      <c r="X1619" s="25"/>
      <c r="Y1619" s="25"/>
      <c r="Z1619" s="25"/>
      <c r="AA1619" s="25"/>
      <c r="AB1619" s="25"/>
      <c r="AC1619" s="25"/>
      <c r="AD1619" s="25"/>
      <c r="AE1619" s="25"/>
      <c r="AF1619" s="25"/>
      <c r="AG1619" s="25"/>
      <c r="AH1619" s="25"/>
      <c r="AI1619" s="25"/>
      <c r="AJ1619" s="25"/>
      <c r="AK1619" s="25"/>
      <c r="AL1619" s="25"/>
      <c r="AM1619" s="25"/>
      <c r="AN1619" s="25"/>
      <c r="AO1619" s="25"/>
      <c r="AP1619" s="25"/>
      <c r="AQ1619" s="25"/>
      <c r="AR1619" s="25"/>
      <c r="AS1619" s="25"/>
      <c r="AT1619" s="25"/>
      <c r="AU1619" s="25"/>
      <c r="AV1619" s="25"/>
      <c r="AW1619" s="25"/>
      <c r="AX1619" s="25"/>
      <c r="AY1619" s="25"/>
      <c r="AZ1619" s="25"/>
      <c r="BA1619" s="25"/>
      <c r="BB1619" s="25"/>
      <c r="BC1619" s="25"/>
      <c r="BD1619" s="25"/>
      <c r="BE1619" s="25"/>
      <c r="BF1619" s="25"/>
      <c r="BG1619" s="25"/>
      <c r="BH1619" s="25"/>
      <c r="BI1619" s="25"/>
      <c r="BJ1619" s="25"/>
      <c r="BK1619" s="25"/>
      <c r="BL1619" s="25"/>
      <c r="BM1619" s="25"/>
      <c r="BN1619" s="25"/>
      <c r="BO1619" s="25"/>
      <c r="BP1619" s="25"/>
      <c r="BQ1619" s="25"/>
      <c r="BR1619" s="25"/>
      <c r="BS1619" s="25"/>
      <c r="BT1619" s="25"/>
      <c r="BU1619" s="25"/>
    </row>
    <row r="1620" spans="1:73" s="25" customFormat="1" ht="12.75" customHeight="1" x14ac:dyDescent="0.35">
      <c r="A1620" s="34" t="s">
        <v>220</v>
      </c>
      <c r="B1620" s="34" t="s">
        <v>339</v>
      </c>
      <c r="C1620" s="143" t="str">
        <f>IF(VLOOKUP(D1620,Table16[[#All],[Player]:[2024 Card Info]],7,FALSE)&lt;&gt;"",VLOOKUP(D1620,Table16[[#All],[Player]:[2024 Card Info]],7,FALSE),"")</f>
        <v>0-0</v>
      </c>
      <c r="D1620" s="26" t="s">
        <v>2872</v>
      </c>
      <c r="E1620" s="27">
        <v>35659</v>
      </c>
      <c r="F1620" s="26" t="s">
        <v>457</v>
      </c>
      <c r="G1620" s="26" t="s">
        <v>1624</v>
      </c>
      <c r="H1620" s="26" t="s">
        <v>220</v>
      </c>
      <c r="I1620" s="26" t="s">
        <v>186</v>
      </c>
      <c r="J1620" s="34" t="s">
        <v>461</v>
      </c>
      <c r="K1620" s="34" t="s">
        <v>135</v>
      </c>
      <c r="L1620" s="34" t="s">
        <v>231</v>
      </c>
      <c r="M1620" s="26" t="s">
        <v>208</v>
      </c>
      <c r="N1620" s="27"/>
      <c r="O1620" s="27"/>
      <c r="P1620" s="27"/>
      <c r="Q1620" s="27"/>
      <c r="R1620" s="29"/>
      <c r="AW1620"/>
      <c r="AX1620"/>
      <c r="AY1620"/>
      <c r="AZ1620"/>
      <c r="BA1620"/>
      <c r="BB1620"/>
      <c r="BC1620"/>
      <c r="BD1620"/>
      <c r="BE1620"/>
      <c r="BF1620"/>
      <c r="BG1620"/>
      <c r="BH1620"/>
      <c r="BI1620"/>
      <c r="BJ1620"/>
      <c r="BK1620"/>
      <c r="BL1620"/>
      <c r="BM1620"/>
      <c r="BN1620"/>
      <c r="BO1620"/>
      <c r="BP1620"/>
      <c r="BQ1620"/>
      <c r="BR1620"/>
      <c r="BS1620"/>
      <c r="BT1620"/>
      <c r="BU1620"/>
    </row>
    <row r="1621" spans="1:73" x14ac:dyDescent="0.35">
      <c r="A1621" s="18"/>
      <c r="B1621" s="18"/>
      <c r="C1621" s="143"/>
      <c r="D1621" s="19"/>
      <c r="E1621" s="20"/>
      <c r="F1621" s="19"/>
      <c r="G1621" s="19"/>
      <c r="H1621" t="s">
        <v>4284</v>
      </c>
      <c r="I1621" t="s">
        <v>4284</v>
      </c>
      <c r="J1621" s="18"/>
      <c r="K1621" s="18"/>
      <c r="L1621" s="18"/>
      <c r="M1621" s="19"/>
      <c r="N1621" s="19"/>
      <c r="O1621" s="19"/>
      <c r="P1621" s="19"/>
      <c r="Q1621" s="19"/>
      <c r="R1621" s="19"/>
      <c r="S1621" s="19"/>
      <c r="T1621" s="19"/>
      <c r="U1621" s="19"/>
      <c r="V1621" s="19"/>
      <c r="W1621" s="19"/>
      <c r="X1621" s="19"/>
      <c r="Y1621" s="19"/>
      <c r="Z1621" s="19"/>
      <c r="AA1621" s="19"/>
      <c r="AB1621" s="19"/>
      <c r="AC1621" s="19"/>
      <c r="AD1621" s="19"/>
      <c r="AE1621" s="19"/>
      <c r="AF1621" s="19"/>
      <c r="AG1621" s="19"/>
      <c r="AH1621" s="19"/>
      <c r="AI1621" s="19"/>
      <c r="AJ1621" s="19"/>
      <c r="AK1621" s="19"/>
      <c r="AL1621" s="19"/>
      <c r="AM1621" s="19"/>
      <c r="AN1621" s="19"/>
      <c r="AO1621" s="19"/>
      <c r="AP1621" s="19"/>
      <c r="AQ1621" s="19"/>
      <c r="AR1621" s="19"/>
      <c r="AS1621" s="19"/>
      <c r="AT1621" s="19"/>
      <c r="AU1621" s="19"/>
      <c r="AV1621" s="19"/>
    </row>
    <row r="1622" spans="1:73" x14ac:dyDescent="0.35">
      <c r="A1622" s="18" t="s">
        <v>211</v>
      </c>
      <c r="B1622" s="18" t="s">
        <v>109</v>
      </c>
      <c r="C1622" s="143" t="str">
        <f>IF(VLOOKUP(D1622,Table16[[#All],[Player]:[2024 Card Info]],7,FALSE)&lt;&gt;"",VLOOKUP(D1622,Table16[[#All],[Player]:[2024 Card Info]],7,FALSE),"")</f>
        <v>6-10</v>
      </c>
      <c r="D1622" s="19" t="s">
        <v>2874</v>
      </c>
      <c r="E1622" s="20">
        <v>34949</v>
      </c>
      <c r="F1622" s="19" t="s">
        <v>189</v>
      </c>
      <c r="G1622" s="19" t="s">
        <v>401</v>
      </c>
      <c r="H1622" s="26" t="s">
        <v>242</v>
      </c>
      <c r="I1622" s="26" t="s">
        <v>1896</v>
      </c>
      <c r="J1622" s="18" t="s">
        <v>253</v>
      </c>
      <c r="K1622" s="18" t="s">
        <v>109</v>
      </c>
      <c r="L1622" s="18" t="s">
        <v>576</v>
      </c>
      <c r="M1622" s="19" t="s">
        <v>608</v>
      </c>
      <c r="N1622" s="19" t="s">
        <v>220</v>
      </c>
      <c r="O1622" s="19" t="s">
        <v>109</v>
      </c>
      <c r="P1622" s="19" t="s">
        <v>272</v>
      </c>
      <c r="Q1622" s="19" t="s">
        <v>258</v>
      </c>
      <c r="R1622" s="19" t="s">
        <v>109</v>
      </c>
      <c r="S1622" s="19" t="s">
        <v>186</v>
      </c>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row>
    <row r="1623" spans="1:73" x14ac:dyDescent="0.35">
      <c r="A1623" s="31" t="s">
        <v>253</v>
      </c>
      <c r="B1623" s="32" t="s">
        <v>3530</v>
      </c>
      <c r="C1623" s="144" t="str">
        <f>IF(VLOOKUP(D1623,Table16[[#All],[Player]:[2024 Card Info]],7,FALSE)&lt;&gt;"",VLOOKUP(D1623,Table16[[#All],[Player]:[2024 Card Info]],7,FALSE),"")</f>
        <v>5-5</v>
      </c>
      <c r="D1623" s="19" t="s">
        <v>2875</v>
      </c>
      <c r="E1623" s="27">
        <v>36985</v>
      </c>
      <c r="F1623" s="28" t="s">
        <v>1625</v>
      </c>
      <c r="G1623" s="28" t="s">
        <v>2876</v>
      </c>
      <c r="H1623" s="26" t="s">
        <v>253</v>
      </c>
      <c r="I1623" s="26" t="s">
        <v>761</v>
      </c>
      <c r="J1623" s="33"/>
      <c r="K1623" s="33"/>
      <c r="L1623" s="33"/>
    </row>
    <row r="1624" spans="1:73" x14ac:dyDescent="0.35">
      <c r="A1624" s="34" t="s">
        <v>253</v>
      </c>
      <c r="B1624" s="34" t="s">
        <v>3531</v>
      </c>
      <c r="C1624" s="143" t="str">
        <f>IF(VLOOKUP(D1624,Table16[[#All],[Player]:[2024 Card Info]],7,FALSE)&lt;&gt;"",VLOOKUP(D1624,Table16[[#All],[Player]:[2024 Card Info]],7,FALSE),"")</f>
        <v>4-6</v>
      </c>
      <c r="D1624" s="22" t="s">
        <v>2881</v>
      </c>
      <c r="E1624" s="23">
        <v>35663</v>
      </c>
      <c r="F1624" s="24" t="s">
        <v>83</v>
      </c>
      <c r="G1624" s="22" t="s">
        <v>91</v>
      </c>
      <c r="H1624" s="26" t="s">
        <v>258</v>
      </c>
      <c r="I1624" s="26" t="s">
        <v>186</v>
      </c>
      <c r="J1624" s="34" t="s">
        <v>273</v>
      </c>
      <c r="K1624" s="34" t="s">
        <v>165</v>
      </c>
      <c r="L1624" s="34" t="s">
        <v>227</v>
      </c>
      <c r="M1624" s="25"/>
      <c r="N1624" s="25"/>
      <c r="O1624" s="25"/>
      <c r="P1624" s="25"/>
      <c r="Q1624" s="25"/>
      <c r="R1624" s="25"/>
      <c r="S1624" s="25"/>
      <c r="T1624" s="25"/>
      <c r="U1624" s="25"/>
      <c r="V1624" s="25"/>
      <c r="W1624" s="25"/>
      <c r="X1624" s="25"/>
      <c r="Y1624" s="25"/>
      <c r="Z1624" s="25"/>
      <c r="AA1624" s="25"/>
      <c r="AB1624" s="25"/>
      <c r="AC1624" s="25"/>
      <c r="AD1624" s="25"/>
      <c r="AE1624" s="25"/>
      <c r="AF1624" s="25"/>
      <c r="AG1624" s="25"/>
      <c r="AH1624" s="25"/>
      <c r="AI1624" s="25"/>
      <c r="AJ1624" s="25"/>
      <c r="AK1624" s="25"/>
      <c r="AL1624" s="25"/>
      <c r="AM1624" s="25"/>
      <c r="AN1624" s="25"/>
      <c r="AO1624" s="25"/>
      <c r="AP1624" s="25"/>
      <c r="AQ1624" s="25"/>
      <c r="AR1624" s="25"/>
      <c r="AS1624" s="25"/>
      <c r="AT1624" s="25"/>
      <c r="AU1624" s="25"/>
      <c r="AV1624" s="25"/>
    </row>
    <row r="1625" spans="1:73" x14ac:dyDescent="0.35">
      <c r="A1625" s="18" t="s">
        <v>253</v>
      </c>
      <c r="B1625" s="18" t="s">
        <v>3517</v>
      </c>
      <c r="C1625" s="143" t="str">
        <f>IF(VLOOKUP(D1625,Table16[[#All],[Player]:[2024 Card Info]],7,FALSE)&lt;&gt;"",VLOOKUP(D1625,Table16[[#All],[Player]:[2024 Card Info]],7,FALSE),"")</f>
        <v>0-7</v>
      </c>
      <c r="D1625" s="19" t="s">
        <v>2873</v>
      </c>
      <c r="E1625" s="20">
        <v>35334</v>
      </c>
      <c r="F1625" s="19" t="s">
        <v>303</v>
      </c>
      <c r="G1625" s="19" t="s">
        <v>1408</v>
      </c>
      <c r="H1625" s="26" t="s">
        <v>610</v>
      </c>
      <c r="I1625" s="26" t="s">
        <v>430</v>
      </c>
      <c r="J1625" s="18" t="s">
        <v>242</v>
      </c>
      <c r="K1625" s="18" t="s">
        <v>165</v>
      </c>
      <c r="L1625" s="18" t="s">
        <v>181</v>
      </c>
      <c r="M1625" s="19" t="s">
        <v>181</v>
      </c>
      <c r="N1625" s="19" t="s">
        <v>270</v>
      </c>
      <c r="O1625" s="19" t="s">
        <v>165</v>
      </c>
      <c r="P1625" s="19" t="s">
        <v>152</v>
      </c>
      <c r="Q1625" s="19" t="s">
        <v>169</v>
      </c>
      <c r="R1625" s="19"/>
      <c r="S1625" s="19"/>
      <c r="T1625" s="19"/>
      <c r="U1625" s="19"/>
      <c r="V1625" s="19"/>
      <c r="W1625" s="19"/>
      <c r="X1625" s="19"/>
      <c r="Y1625" s="19"/>
      <c r="Z1625" s="19"/>
      <c r="AA1625" s="19"/>
      <c r="AB1625" s="19"/>
      <c r="AC1625" s="19"/>
      <c r="AD1625" s="19"/>
      <c r="AE1625" s="19"/>
      <c r="AF1625" s="19"/>
      <c r="AG1625" s="19"/>
      <c r="AH1625" s="19"/>
      <c r="AI1625" s="19"/>
      <c r="AJ1625" s="19"/>
      <c r="AK1625" s="19"/>
      <c r="AL1625" s="19"/>
      <c r="AM1625" s="19"/>
      <c r="AN1625" s="19"/>
      <c r="AO1625" s="19"/>
      <c r="AP1625" s="19"/>
      <c r="AQ1625" s="19"/>
      <c r="AR1625" s="19"/>
      <c r="AS1625" s="19"/>
      <c r="AT1625" s="19"/>
      <c r="AU1625" s="19"/>
      <c r="AV1625" s="19"/>
    </row>
    <row r="1626" spans="1:73" x14ac:dyDescent="0.35">
      <c r="A1626" s="18" t="s">
        <v>270</v>
      </c>
      <c r="B1626" s="18" t="s">
        <v>116</v>
      </c>
      <c r="C1626" s="143" t="str">
        <f>IF(VLOOKUP(D1626,Table16[[#All],[Player]:[2024 Card Info]],7,FALSE)&lt;&gt;"",VLOOKUP(D1626,Table16[[#All],[Player]:[2024 Card Info]],7,FALSE),"")</f>
        <v>0-1</v>
      </c>
      <c r="D1626" s="19" t="s">
        <v>2882</v>
      </c>
      <c r="E1626" s="20">
        <v>35312</v>
      </c>
      <c r="F1626" s="19" t="s">
        <v>641</v>
      </c>
      <c r="G1626" s="19" t="s">
        <v>425</v>
      </c>
      <c r="H1626" s="26" t="s">
        <v>491</v>
      </c>
      <c r="I1626" s="26" t="s">
        <v>1823</v>
      </c>
      <c r="J1626" s="18" t="s">
        <v>253</v>
      </c>
      <c r="K1626" s="18" t="s">
        <v>274</v>
      </c>
      <c r="L1626" s="18" t="s">
        <v>216</v>
      </c>
      <c r="M1626" s="19" t="s">
        <v>1896</v>
      </c>
      <c r="N1626" s="19" t="s">
        <v>270</v>
      </c>
      <c r="O1626" s="19" t="s">
        <v>441</v>
      </c>
      <c r="P1626" s="19" t="s">
        <v>997</v>
      </c>
      <c r="Q1626" s="19" t="s">
        <v>253</v>
      </c>
      <c r="R1626" s="19" t="s">
        <v>274</v>
      </c>
      <c r="S1626" s="19" t="s">
        <v>629</v>
      </c>
      <c r="T1626" s="19" t="s">
        <v>273</v>
      </c>
      <c r="U1626" s="19" t="s">
        <v>274</v>
      </c>
      <c r="V1626" s="19" t="s">
        <v>201</v>
      </c>
      <c r="W1626" s="19">
        <v>0</v>
      </c>
      <c r="X1626" s="19">
        <v>0</v>
      </c>
      <c r="Y1626" s="19">
        <v>0</v>
      </c>
      <c r="Z1626" s="19"/>
      <c r="AA1626" s="19"/>
      <c r="AB1626" s="19"/>
      <c r="AC1626" s="19">
        <v>0</v>
      </c>
      <c r="AD1626" s="19">
        <v>0</v>
      </c>
      <c r="AE1626" s="19">
        <v>0</v>
      </c>
      <c r="AF1626" s="19">
        <v>0</v>
      </c>
      <c r="AG1626" s="19">
        <v>0</v>
      </c>
      <c r="AH1626" s="19">
        <v>0</v>
      </c>
      <c r="AI1626" s="19">
        <v>0</v>
      </c>
      <c r="AJ1626" s="19">
        <v>0</v>
      </c>
      <c r="AK1626" s="19">
        <v>0</v>
      </c>
      <c r="AL1626" s="19">
        <v>0</v>
      </c>
      <c r="AM1626" s="19">
        <v>0</v>
      </c>
      <c r="AN1626" s="19">
        <v>0</v>
      </c>
      <c r="AO1626" s="19">
        <v>0</v>
      </c>
      <c r="AP1626" s="19">
        <v>0</v>
      </c>
      <c r="AQ1626" s="19">
        <v>0</v>
      </c>
      <c r="AR1626" s="19">
        <v>0</v>
      </c>
      <c r="AS1626" s="19">
        <v>0</v>
      </c>
      <c r="AT1626" s="19">
        <v>0</v>
      </c>
      <c r="AU1626" s="19"/>
      <c r="AV1626" s="19"/>
    </row>
    <row r="1627" spans="1:73" x14ac:dyDescent="0.35">
      <c r="A1627" s="46" t="s">
        <v>220</v>
      </c>
      <c r="B1627" s="47" t="s">
        <v>403</v>
      </c>
      <c r="C1627" s="143" t="str">
        <f>IF(VLOOKUP(D1627,Table16[[#All],[Player]:[2024 Card Info]],7,FALSE)&lt;&gt;"",VLOOKUP(D1627,Table16[[#All],[Player]:[2024 Card Info]],7,FALSE),"")</f>
        <v>0-0</v>
      </c>
      <c r="D1627" s="22" t="s">
        <v>2886</v>
      </c>
      <c r="E1627" s="23">
        <v>35992</v>
      </c>
      <c r="F1627" s="24" t="s">
        <v>91</v>
      </c>
      <c r="G1627" s="22" t="s">
        <v>769</v>
      </c>
      <c r="H1627" s="26" t="s">
        <v>273</v>
      </c>
      <c r="I1627" s="26" t="s">
        <v>231</v>
      </c>
      <c r="J1627" s="46" t="s">
        <v>258</v>
      </c>
      <c r="K1627" s="47" t="s">
        <v>172</v>
      </c>
      <c r="L1627" s="47" t="s">
        <v>231</v>
      </c>
      <c r="M1627" s="25"/>
      <c r="N1627" s="25"/>
      <c r="O1627" s="25"/>
      <c r="P1627" s="25"/>
      <c r="Q1627" s="25"/>
      <c r="R1627" s="25"/>
      <c r="S1627" s="25"/>
      <c r="T1627" s="25"/>
      <c r="U1627" s="25"/>
      <c r="V1627" s="25"/>
      <c r="W1627" s="25"/>
      <c r="X1627" s="25"/>
      <c r="Y1627" s="25"/>
      <c r="Z1627" s="25"/>
      <c r="AA1627" s="25"/>
      <c r="AB1627" s="25"/>
      <c r="AC1627" s="25"/>
      <c r="AD1627" s="25"/>
      <c r="AE1627" s="25"/>
      <c r="AF1627" s="25"/>
      <c r="AG1627" s="25"/>
      <c r="AH1627" s="25"/>
      <c r="AI1627" s="25"/>
      <c r="AJ1627" s="25"/>
      <c r="AK1627" s="25"/>
      <c r="AL1627" s="25"/>
      <c r="AM1627" s="25"/>
      <c r="AN1627" s="25"/>
      <c r="AO1627" s="25"/>
      <c r="AP1627" s="25"/>
      <c r="AQ1627" s="25"/>
      <c r="AR1627" s="25"/>
      <c r="AS1627" s="25"/>
      <c r="AT1627" s="25"/>
      <c r="AU1627" s="25"/>
      <c r="AV1627" s="25"/>
    </row>
    <row r="1628" spans="1:73" x14ac:dyDescent="0.35">
      <c r="A1628" s="18" t="s">
        <v>220</v>
      </c>
      <c r="B1628" s="18" t="s">
        <v>441</v>
      </c>
      <c r="C1628" s="143" t="str">
        <f>IF(VLOOKUP(D1628,Table16[[#All],[Player]:[2024 Card Info]],7,FALSE)&lt;&gt;"",VLOOKUP(D1628,Table16[[#All],[Player]:[2024 Card Info]],7,FALSE),"")</f>
        <v>0-0</v>
      </c>
      <c r="D1628" s="22" t="s">
        <v>2887</v>
      </c>
      <c r="E1628" s="23">
        <v>36287</v>
      </c>
      <c r="F1628" s="24" t="s">
        <v>91</v>
      </c>
      <c r="G1628" s="22" t="s">
        <v>287</v>
      </c>
      <c r="H1628" s="26" t="s">
        <v>304</v>
      </c>
      <c r="I1628" s="26" t="s">
        <v>231</v>
      </c>
      <c r="J1628" s="18" t="s">
        <v>258</v>
      </c>
      <c r="K1628" s="18" t="s">
        <v>128</v>
      </c>
      <c r="L1628" s="18" t="s">
        <v>231</v>
      </c>
      <c r="M1628" s="25"/>
      <c r="N1628" s="25"/>
      <c r="O1628" s="25"/>
      <c r="P1628" s="25"/>
      <c r="Q1628" s="25"/>
      <c r="R1628" s="25"/>
      <c r="S1628" s="25"/>
      <c r="T1628" s="25"/>
      <c r="U1628" s="25"/>
      <c r="V1628" s="25"/>
      <c r="W1628" s="25"/>
      <c r="X1628" s="25"/>
      <c r="Y1628" s="25"/>
      <c r="Z1628" s="25"/>
      <c r="AA1628" s="25"/>
      <c r="AB1628" s="25"/>
      <c r="AC1628" s="25"/>
      <c r="AD1628" s="25"/>
      <c r="AE1628" s="25"/>
      <c r="AF1628" s="25"/>
      <c r="AG1628" s="25"/>
      <c r="AH1628" s="25"/>
      <c r="AI1628" s="25"/>
      <c r="AJ1628" s="25"/>
      <c r="AK1628" s="25"/>
      <c r="AL1628" s="25"/>
      <c r="AM1628" s="25"/>
      <c r="AN1628" s="25"/>
      <c r="AO1628" s="25"/>
      <c r="AP1628" s="25"/>
      <c r="AQ1628" s="25"/>
      <c r="AR1628" s="25"/>
      <c r="AS1628" s="25"/>
      <c r="AT1628" s="25"/>
      <c r="AU1628" s="25"/>
      <c r="AV1628" s="25"/>
    </row>
    <row r="1629" spans="1:73" ht="12.75" customHeight="1" x14ac:dyDescent="0.35">
      <c r="A1629" s="18" t="s">
        <v>1395</v>
      </c>
      <c r="B1629" s="18" t="s">
        <v>285</v>
      </c>
      <c r="C1629" s="143" t="str">
        <f>IF(VLOOKUP(D1629,Table16[[#All],[Player]:[2024 Card Info]],7,FALSE)&lt;&gt;"",VLOOKUP(D1629,Table16[[#All],[Player]:[2024 Card Info]],7,FALSE),"")</f>
        <v>0/0-0</v>
      </c>
      <c r="D1629" s="26" t="s">
        <v>2888</v>
      </c>
      <c r="E1629" s="27">
        <v>35713</v>
      </c>
      <c r="F1629" s="26" t="s">
        <v>566</v>
      </c>
      <c r="G1629" s="26" t="s">
        <v>102</v>
      </c>
      <c r="H1629" s="26" t="s">
        <v>758</v>
      </c>
      <c r="I1629" s="26">
        <v>0</v>
      </c>
      <c r="J1629" s="18" t="s">
        <v>273</v>
      </c>
      <c r="K1629" s="18" t="s">
        <v>158</v>
      </c>
      <c r="L1629" s="18" t="s">
        <v>231</v>
      </c>
      <c r="M1629" s="26" t="s">
        <v>186</v>
      </c>
      <c r="N1629" s="27"/>
      <c r="O1629" s="27"/>
      <c r="P1629" s="27"/>
      <c r="Q1629" s="27"/>
      <c r="R1629" s="29"/>
      <c r="S1629" s="25"/>
      <c r="T1629" s="25"/>
      <c r="U1629" s="25"/>
      <c r="V1629" s="25"/>
      <c r="W1629" s="25"/>
      <c r="X1629" s="25"/>
      <c r="Y1629" s="25"/>
      <c r="Z1629" s="25"/>
      <c r="AA1629" s="25"/>
      <c r="AB1629" s="25"/>
      <c r="AC1629" s="25"/>
      <c r="AD1629" s="25"/>
      <c r="AE1629" s="25"/>
      <c r="AF1629" s="25"/>
      <c r="AG1629" s="25"/>
      <c r="AH1629" s="25"/>
      <c r="AI1629" s="25"/>
      <c r="AJ1629" s="25"/>
      <c r="AK1629" s="25"/>
      <c r="AL1629" s="25"/>
      <c r="AM1629" s="25"/>
      <c r="AN1629" s="25"/>
      <c r="AO1629" s="25"/>
      <c r="AP1629" s="25"/>
      <c r="AQ1629" s="25"/>
      <c r="AR1629" s="25"/>
      <c r="AS1629" s="25"/>
      <c r="AT1629" s="25"/>
      <c r="AU1629" s="25"/>
      <c r="AV1629" s="25"/>
    </row>
    <row r="1630" spans="1:73" ht="12.75" customHeight="1" x14ac:dyDescent="0.35">
      <c r="A1630" s="18"/>
      <c r="B1630" s="18"/>
      <c r="C1630" s="143"/>
      <c r="D1630" s="19" t="s">
        <v>2879</v>
      </c>
      <c r="E1630" s="20">
        <v>34426</v>
      </c>
      <c r="F1630" s="19" t="s">
        <v>2880</v>
      </c>
      <c r="G1630" s="19" t="s">
        <v>601</v>
      </c>
      <c r="H1630" t="s">
        <v>258</v>
      </c>
      <c r="I1630" t="s">
        <v>992</v>
      </c>
      <c r="J1630" s="18" t="s">
        <v>491</v>
      </c>
      <c r="K1630" s="18" t="s">
        <v>165</v>
      </c>
      <c r="L1630" s="18" t="s">
        <v>430</v>
      </c>
      <c r="M1630" s="19" t="s">
        <v>477</v>
      </c>
      <c r="N1630" s="19" t="s">
        <v>220</v>
      </c>
      <c r="O1630" s="19" t="s">
        <v>441</v>
      </c>
      <c r="P1630" s="19" t="s">
        <v>997</v>
      </c>
      <c r="Q1630" s="19" t="s">
        <v>258</v>
      </c>
      <c r="R1630" s="19" t="s">
        <v>274</v>
      </c>
      <c r="S1630" s="19" t="s">
        <v>186</v>
      </c>
      <c r="T1630" s="19" t="s">
        <v>491</v>
      </c>
      <c r="U1630" s="19" t="s">
        <v>274</v>
      </c>
      <c r="V1630" s="19" t="s">
        <v>1145</v>
      </c>
      <c r="W1630" s="19" t="s">
        <v>2634</v>
      </c>
      <c r="X1630" s="19" t="s">
        <v>274</v>
      </c>
      <c r="Y1630" s="19" t="s">
        <v>767</v>
      </c>
      <c r="Z1630" s="19" t="s">
        <v>258</v>
      </c>
      <c r="AA1630" s="19" t="s">
        <v>274</v>
      </c>
      <c r="AB1630" s="19" t="s">
        <v>477</v>
      </c>
      <c r="AC1630" s="19">
        <v>0</v>
      </c>
      <c r="AD1630" s="19">
        <v>0</v>
      </c>
      <c r="AE1630" s="19">
        <v>0</v>
      </c>
      <c r="AF1630" s="19">
        <v>0</v>
      </c>
      <c r="AG1630" s="19">
        <v>0</v>
      </c>
      <c r="AH1630" s="19">
        <v>0</v>
      </c>
      <c r="AI1630" s="19">
        <v>0</v>
      </c>
      <c r="AJ1630" s="19">
        <v>0</v>
      </c>
      <c r="AK1630" s="19">
        <v>0</v>
      </c>
      <c r="AL1630" s="19">
        <v>0</v>
      </c>
      <c r="AM1630" s="19">
        <v>0</v>
      </c>
      <c r="AN1630" s="19">
        <v>0</v>
      </c>
      <c r="AO1630" s="19">
        <v>0</v>
      </c>
      <c r="AP1630" s="19">
        <v>0</v>
      </c>
      <c r="AQ1630" s="19">
        <v>0</v>
      </c>
      <c r="AR1630" s="19">
        <v>0</v>
      </c>
      <c r="AS1630" s="19">
        <v>0</v>
      </c>
      <c r="AT1630" s="19">
        <v>0</v>
      </c>
      <c r="AU1630" s="19"/>
      <c r="AV1630" s="19"/>
    </row>
    <row r="1631" spans="1:73" s="25" customFormat="1" x14ac:dyDescent="0.35">
      <c r="A1631" s="18"/>
      <c r="B1631" s="18"/>
      <c r="C1631" s="143"/>
      <c r="D1631" s="19"/>
      <c r="E1631" s="20"/>
      <c r="F1631" s="19"/>
      <c r="G1631" s="19"/>
      <c r="H1631" t="s">
        <v>4284</v>
      </c>
      <c r="I1631" t="s">
        <v>4284</v>
      </c>
      <c r="J1631" s="18"/>
      <c r="K1631" s="18"/>
      <c r="L1631" s="18"/>
      <c r="M1631" s="19"/>
      <c r="N1631" s="19"/>
      <c r="O1631" s="19"/>
      <c r="P1631" s="19"/>
      <c r="Q1631" s="19"/>
      <c r="R1631" s="19"/>
      <c r="S1631" s="19"/>
      <c r="T1631" s="19"/>
      <c r="U1631" s="19"/>
      <c r="V1631" s="19"/>
      <c r="W1631" s="19"/>
      <c r="X1631" s="19"/>
      <c r="Y1631" s="19"/>
      <c r="Z1631" s="19"/>
      <c r="AA1631" s="19"/>
      <c r="AB1631" s="19"/>
      <c r="AC1631" s="19"/>
      <c r="AD1631" s="19"/>
      <c r="AE1631" s="19"/>
      <c r="AF1631" s="19"/>
      <c r="AG1631" s="19"/>
      <c r="AH1631" s="19"/>
      <c r="AI1631" s="19"/>
      <c r="AJ1631" s="19"/>
      <c r="AK1631" s="19"/>
      <c r="AL1631" s="19"/>
      <c r="AM1631" s="19"/>
      <c r="AN1631" s="19"/>
      <c r="AO1631" s="19"/>
      <c r="AP1631" s="19"/>
      <c r="AQ1631" s="19"/>
      <c r="AR1631" s="19"/>
      <c r="AS1631" s="19"/>
      <c r="AT1631" s="19"/>
      <c r="AU1631" s="19"/>
      <c r="AV1631" s="19"/>
    </row>
    <row r="1632" spans="1:73" x14ac:dyDescent="0.35">
      <c r="A1632" s="18" t="s">
        <v>504</v>
      </c>
      <c r="B1632" s="18" t="s">
        <v>3523</v>
      </c>
      <c r="C1632" s="143" t="str">
        <f>IF(VLOOKUP(D1632,Table16[[#All],[Player]:[2024 Card Info]],7,FALSE)&lt;&gt;"",VLOOKUP(D1632,Table16[[#All],[Player]:[2024 Card Info]],7,FALSE),"")</f>
        <v>66-9</v>
      </c>
      <c r="D1632" s="19" t="s">
        <v>2891</v>
      </c>
      <c r="E1632" s="20">
        <v>33291</v>
      </c>
      <c r="F1632" s="19" t="s">
        <v>2892</v>
      </c>
      <c r="G1632" s="19" t="s">
        <v>2893</v>
      </c>
      <c r="H1632" s="26" t="s">
        <v>311</v>
      </c>
      <c r="I1632" s="26" t="s">
        <v>3455</v>
      </c>
      <c r="J1632" s="18" t="s">
        <v>656</v>
      </c>
      <c r="K1632" s="18" t="s">
        <v>224</v>
      </c>
      <c r="L1632" s="18" t="s">
        <v>2894</v>
      </c>
      <c r="M1632" s="19"/>
      <c r="N1632" s="19" t="s">
        <v>504</v>
      </c>
      <c r="O1632" s="19" t="s">
        <v>271</v>
      </c>
      <c r="P1632" s="19" t="s">
        <v>2895</v>
      </c>
      <c r="Q1632" s="19" t="s">
        <v>656</v>
      </c>
      <c r="R1632" s="19" t="s">
        <v>421</v>
      </c>
      <c r="S1632" s="19" t="s">
        <v>669</v>
      </c>
      <c r="T1632" s="19" t="s">
        <v>656</v>
      </c>
      <c r="U1632" s="19" t="s">
        <v>421</v>
      </c>
      <c r="V1632" s="19" t="s">
        <v>2896</v>
      </c>
      <c r="W1632" s="19" t="s">
        <v>242</v>
      </c>
      <c r="X1632" s="19" t="s">
        <v>275</v>
      </c>
      <c r="Y1632" s="19" t="s">
        <v>874</v>
      </c>
      <c r="Z1632" s="19" t="s">
        <v>253</v>
      </c>
      <c r="AA1632" s="19" t="s">
        <v>275</v>
      </c>
      <c r="AB1632" s="19" t="s">
        <v>874</v>
      </c>
      <c r="AC1632" s="19" t="s">
        <v>2897</v>
      </c>
      <c r="AD1632" s="19" t="s">
        <v>275</v>
      </c>
      <c r="AE1632" s="19" t="s">
        <v>2898</v>
      </c>
      <c r="AF1632" s="19" t="s">
        <v>2897</v>
      </c>
      <c r="AG1632" s="19" t="s">
        <v>275</v>
      </c>
      <c r="AH1632" s="19" t="s">
        <v>2898</v>
      </c>
      <c r="AI1632" s="19" t="s">
        <v>276</v>
      </c>
      <c r="AJ1632" s="19" t="s">
        <v>275</v>
      </c>
      <c r="AK1632" s="19" t="s">
        <v>1404</v>
      </c>
      <c r="AL1632" s="19">
        <v>0</v>
      </c>
      <c r="AM1632" s="19">
        <v>0</v>
      </c>
      <c r="AN1632" s="19">
        <v>0</v>
      </c>
      <c r="AO1632" s="19">
        <v>0</v>
      </c>
      <c r="AP1632" s="19">
        <v>0</v>
      </c>
      <c r="AQ1632" s="19">
        <v>0</v>
      </c>
      <c r="AR1632" s="19">
        <v>0</v>
      </c>
      <c r="AS1632" s="19">
        <v>0</v>
      </c>
      <c r="AT1632" s="19">
        <v>0</v>
      </c>
      <c r="AU1632" s="19"/>
      <c r="AV1632" s="19"/>
    </row>
    <row r="1633" spans="1:73" x14ac:dyDescent="0.35">
      <c r="A1633" s="18" t="s">
        <v>648</v>
      </c>
      <c r="B1633" s="18" t="s">
        <v>860</v>
      </c>
      <c r="C1633" s="143" t="str">
        <f>IF(VLOOKUP(D1633,Table16[[#All],[Player]:[2024 Card Info]],7,FALSE)&lt;&gt;"",VLOOKUP(D1633,Table16[[#All],[Player]:[2024 Card Info]],7,FALSE),"")</f>
        <v>44-3</v>
      </c>
      <c r="D1633" s="19" t="s">
        <v>2889</v>
      </c>
      <c r="E1633" s="20">
        <v>34913</v>
      </c>
      <c r="F1633" s="19" t="s">
        <v>188</v>
      </c>
      <c r="G1633" s="19" t="s">
        <v>188</v>
      </c>
      <c r="H1633" s="26" t="s">
        <v>504</v>
      </c>
      <c r="I1633" s="26" t="s">
        <v>3383</v>
      </c>
      <c r="J1633" s="18" t="s">
        <v>311</v>
      </c>
      <c r="K1633" s="18" t="s">
        <v>96</v>
      </c>
      <c r="L1633" s="18" t="s">
        <v>1808</v>
      </c>
      <c r="M1633" s="19" t="s">
        <v>645</v>
      </c>
      <c r="N1633" s="19" t="s">
        <v>276</v>
      </c>
      <c r="O1633" s="19" t="s">
        <v>1124</v>
      </c>
      <c r="P1633" s="19" t="s">
        <v>2890</v>
      </c>
      <c r="Q1633" s="19" t="s">
        <v>304</v>
      </c>
      <c r="R1633" s="19" t="s">
        <v>94</v>
      </c>
      <c r="S1633" s="19" t="s">
        <v>496</v>
      </c>
      <c r="T1633" s="19" t="s">
        <v>304</v>
      </c>
      <c r="U1633" s="19" t="s">
        <v>94</v>
      </c>
      <c r="V1633" s="19" t="s">
        <v>310</v>
      </c>
      <c r="W1633" s="19">
        <v>0</v>
      </c>
      <c r="X1633" s="19">
        <v>0</v>
      </c>
      <c r="Y1633" s="19">
        <v>0</v>
      </c>
      <c r="Z1633" s="19"/>
      <c r="AA1633" s="19"/>
      <c r="AB1633" s="19"/>
      <c r="AC1633" s="19">
        <v>0</v>
      </c>
      <c r="AD1633" s="19">
        <v>0</v>
      </c>
      <c r="AE1633" s="19">
        <v>0</v>
      </c>
      <c r="AF1633" s="19">
        <v>0</v>
      </c>
      <c r="AG1633" s="19">
        <v>0</v>
      </c>
      <c r="AH1633" s="19">
        <v>0</v>
      </c>
      <c r="AI1633" s="19">
        <v>0</v>
      </c>
      <c r="AJ1633" s="19">
        <v>0</v>
      </c>
      <c r="AK1633" s="19">
        <v>0</v>
      </c>
      <c r="AL1633" s="19">
        <v>0</v>
      </c>
      <c r="AM1633" s="19">
        <v>0</v>
      </c>
      <c r="AN1633" s="19">
        <v>0</v>
      </c>
      <c r="AO1633" s="19">
        <v>0</v>
      </c>
      <c r="AP1633" s="19">
        <v>0</v>
      </c>
      <c r="AQ1633" s="19">
        <v>0</v>
      </c>
      <c r="AR1633" s="19">
        <v>0</v>
      </c>
      <c r="AS1633" s="19">
        <v>0</v>
      </c>
      <c r="AT1633" s="19">
        <v>0</v>
      </c>
      <c r="AU1633" s="19"/>
      <c r="AV1633" s="19"/>
    </row>
    <row r="1634" spans="1:73" x14ac:dyDescent="0.35">
      <c r="A1634" s="18" t="s">
        <v>311</v>
      </c>
      <c r="B1634" s="18" t="s">
        <v>916</v>
      </c>
      <c r="C1634" s="143" t="str">
        <f>IF(VLOOKUP(D1634,Table16[[#All],[Player]:[2024 Card Info]],7,FALSE)&lt;&gt;"",VLOOKUP(D1634,Table16[[#All],[Player]:[2024 Card Info]],7,FALSE),"")</f>
        <v>04-8</v>
      </c>
      <c r="D1634" s="22" t="s">
        <v>2899</v>
      </c>
      <c r="E1634" s="23">
        <v>36528</v>
      </c>
      <c r="F1634" s="24" t="s">
        <v>91</v>
      </c>
      <c r="G1634" s="22" t="s">
        <v>83</v>
      </c>
      <c r="H1634" s="26" t="s">
        <v>292</v>
      </c>
      <c r="I1634" s="26" t="s">
        <v>293</v>
      </c>
      <c r="J1634" s="18" t="s">
        <v>292</v>
      </c>
      <c r="K1634" s="18" t="s">
        <v>206</v>
      </c>
      <c r="L1634" s="18" t="s">
        <v>1823</v>
      </c>
      <c r="M1634" s="25"/>
      <c r="N1634" s="25"/>
      <c r="O1634" s="25"/>
      <c r="P1634" s="25"/>
      <c r="Q1634" s="25"/>
      <c r="R1634" s="25"/>
      <c r="S1634" s="25"/>
      <c r="T1634" s="25"/>
      <c r="U1634" s="25"/>
      <c r="V1634" s="25"/>
      <c r="W1634" s="25"/>
      <c r="X1634" s="25"/>
      <c r="Y1634" s="25"/>
      <c r="Z1634" s="25"/>
      <c r="AA1634" s="25"/>
      <c r="AB1634" s="25"/>
      <c r="AC1634" s="25"/>
      <c r="AD1634" s="25"/>
      <c r="AE1634" s="25"/>
      <c r="AF1634" s="25"/>
      <c r="AG1634" s="25"/>
      <c r="AH1634" s="25"/>
      <c r="AI1634" s="25"/>
      <c r="AJ1634" s="25"/>
      <c r="AK1634" s="25"/>
      <c r="AL1634" s="25"/>
      <c r="AM1634" s="25"/>
      <c r="AN1634" s="25"/>
      <c r="AO1634" s="25"/>
      <c r="AP1634" s="25"/>
      <c r="AQ1634" s="25"/>
      <c r="AR1634" s="25"/>
      <c r="AS1634" s="25"/>
      <c r="AT1634" s="25"/>
      <c r="AU1634" s="25"/>
      <c r="AV1634" s="25"/>
    </row>
    <row r="1635" spans="1:73" x14ac:dyDescent="0.35">
      <c r="A1635" t="s">
        <v>276</v>
      </c>
      <c r="B1635" t="s">
        <v>860</v>
      </c>
      <c r="C1635" s="143" t="str">
        <f>IF(VLOOKUP(D1635,Table16[[#All],[Player]:[2024 Card Info]],7,FALSE)&lt;&gt;"",VLOOKUP(D1635,Table16[[#All],[Player]:[2024 Card Info]],7,FALSE),"")</f>
        <v>04-0</v>
      </c>
      <c r="D1635" t="s">
        <v>3660</v>
      </c>
      <c r="E1635" s="40">
        <v>36175</v>
      </c>
      <c r="F1635" t="s">
        <v>160</v>
      </c>
      <c r="G1635" s="22" t="s">
        <v>5136</v>
      </c>
      <c r="H1635" t="str">
        <f>IF(ISBLANK(VLOOKUP(TRIM(D1635),ALL_SOMIFA!$A$1:$V$2737,8,FALSE)),"",IF(ISERROR(VLOOKUP(TRIM(D1635),ALL_SOMIFA!$A$1:$V$2737,8,FALSE))," ",VLOOKUP(TRIM(D1635),ALL_SOMIFA!$A$1:$V$2737,8,FALSE)))</f>
        <v/>
      </c>
      <c r="I1635" t="str">
        <f>IF(ISBLANK(VLOOKUP(TRIM(D1635),ALL_SOMIFA!$A$1:$V$2737,9,FALSE)),"",IF(ISERROR(VLOOKUP(TRIM(D1635),ALL_SOMIFA!$A$1:$V$2737,9,FALSE))," ",VLOOKUP(TRIM(D1635),ALL_SOMIFA!$A$1:$V$2737,9,FALSE)))</f>
        <v/>
      </c>
      <c r="J1635" t="str">
        <f>IF(ISBLANK(VLOOKUP(TRIM(D1635),ALL_SOMIFA!$A$1:$V$2737,10,FALSE)),"",IF(ISERROR(VLOOKUP(TRIM(D1635),ALL_SOMIFA!$A$1:$V$2737,10,FALSE))," ",VLOOKUP(TRIM(D1635),ALL_SOMIFA!$A$1:$V$2737,10,FALSE)))</f>
        <v/>
      </c>
      <c r="K1635" t="str">
        <f>IF(ISBLANK(VLOOKUP(TRIM(D1635),ALL_SOMIFA!$A$1:$V$2737,11,FALSE)),"",IF(ISERROR(VLOOKUP(TRIM(D1635),ALL_SOMIFA!$A$1:$V$2737,11,FALSE))," ",VLOOKUP(TRIM(D1635),ALL_SOMIFA!$A$1:$V$2737,11,FALSE)))</f>
        <v/>
      </c>
      <c r="L1635" t="str">
        <f>IF(ISBLANK(VLOOKUP(TRIM(D1635),ALL_SOMIFA!$A$1:$V$2737,12,FALSE)),"",IF(ISERROR(VLOOKUP(TRIM(D1635),ALL_SOMIFA!$A$1:$V$2737,12,FALSE))," ",VLOOKUP(TRIM(D1635),ALL_SOMIFA!$A$1:$V$2737,12,FALSE)))</f>
        <v/>
      </c>
      <c r="M1635" t="str">
        <f>IF(ISBLANK(VLOOKUP(TRIM(D1635),ALL_SOMIFA!$A$1:$V$2737,13,FALSE)),"",IF(ISERROR(VLOOKUP(TRIM(D1635),ALL_SOMIFA!$A$1:$V$2737,13,FALSE))," ",VLOOKUP(TRIM(D1635),ALL_SOMIFA!$A$1:$V$2737,13,FALSE)))</f>
        <v/>
      </c>
      <c r="N1635" t="str">
        <f>IF(ISBLANK(VLOOKUP(TRIM(D1635),ALL_SOMIFA!$A$1:$V$2737,14,FALSE)),"",IF(ISERROR(VLOOKUP(TRIM(D1635),ALL_SOMIFA!$A$1:$V$2737,14,FALSE))," ",VLOOKUP(TRIM(D1635),ALL_SOMIFA!$A$1:$V$2737,14,FALSE)))</f>
        <v/>
      </c>
      <c r="O1635" t="str">
        <f>IF(ISBLANK(VLOOKUP(TRIM(D1635),ALL_SOMIFA!$A$1:$V$2737,15,FALSE)),"",IF(ISERROR(VLOOKUP(TRIM(D1635),ALL_SOMIFA!$A$1:$V$2737,15,FALSE))," ",VLOOKUP(TRIM(D1635),ALL_SOMIFA!$A$1:$V$2737,15,FALSE)))</f>
        <v/>
      </c>
      <c r="P1635" t="str">
        <f>IF(ISBLANK(VLOOKUP(TRIM(D1635),ALL_SOMIFA!$A$1:$V$2737,16,FALSE)),"",IF(ISERROR(VLOOKUP(TRIM(D1635),ALL_SOMIFA!$A$1:$V$2737,16,FALSE))," ",VLOOKUP(TRIM(D1635),ALL_SOMIFA!$A$1:$V$2737,16,FALSE)))</f>
        <v/>
      </c>
      <c r="Q1635" t="str">
        <f>IF(ISBLANK(VLOOKUP(TRIM(D1635),ALL_SOMIFA!$A$1:$V$2737,17,FALSE)),"",IF(ISERROR(VLOOKUP(TRIM(D1635),ALL_SOMIFA!$A$1:$V$2737,17,FALSE))," ",VLOOKUP(TRIM(D1635),ALL_SOMIFA!$A$1:$V$2737,17,FALSE)))</f>
        <v/>
      </c>
      <c r="R1635" t="str">
        <f>IF(ISBLANK(VLOOKUP(TRIM(D1635),ALL_SOMIFA!$A$1:$V$2737,18,FALSE)),"",IF(ISERROR(VLOOKUP(TRIM(D1635),ALL_SOMIFA!$A$1:$V$2737,18,FALSE))," ",VLOOKUP(TRIM(D1635),ALL_SOMIFA!$A$1:$V$2737,18,FALSE)))</f>
        <v/>
      </c>
      <c r="S1635" t="str">
        <f>IF(ISBLANK(VLOOKUP(TRIM(D1635),ALL_SOMIFA!$A$1:$V$2737,19,FALSE)),"",IF(ISERROR(VLOOKUP(TRIM(D1635),ALL_SOMIFA!$A$1:$V$2737,19,FALSE))," ",VLOOKUP(TRIM(D1635),ALL_SOMIFA!$A$1:$V$2737,19,FALSE)))</f>
        <v/>
      </c>
      <c r="T1635" t="str">
        <f>IF(ISBLANK(VLOOKUP(TRIM(D1635),ALL_SOMIFA!$A$1:$V$2737,20,FALSE)),"",IF(ISERROR(VLOOKUP(TRIM(D1635),ALL_SOMIFA!$A$1:$V$2737,20,FALSE))," ",VLOOKUP(TRIM(D1635),ALL_SOMIFA!$A$1:$V$2737,20,FALSE)))</f>
        <v/>
      </c>
      <c r="U1635" t="str">
        <f>IF(ISBLANK(VLOOKUP(TRIM(D1635),ALL_SOMIFA!$A$1:$V$2737,21,FALSE)),"",IF(ISERROR(VLOOKUP(TRIM(D1635),ALL_SOMIFA!$A$1:$V$2737,21,FALSE))," ",VLOOKUP(TRIM(D1635),ALL_SOMIFA!$A$1:$V$2737,21,FALSE)))</f>
        <v/>
      </c>
      <c r="V1635" t="str">
        <f>IF(ISBLANK(VLOOKUP(TRIM(D1635),ALL_SOMIFA!$A$1:$V$2737,22,FALSE)),"",IF(ISERROR(VLOOKUP(TRIM(D1635),ALL_SOMIFA!$A$1:$V$2737,22,FALSE))," ",VLOOKUP(TRIM(D1635),ALL_SOMIFA!$A$1:$V$2737,22,FALSE)))</f>
        <v/>
      </c>
    </row>
    <row r="1636" spans="1:73" s="25" customFormat="1" x14ac:dyDescent="0.35">
      <c r="A1636" s="31" t="s">
        <v>304</v>
      </c>
      <c r="B1636" s="32" t="s">
        <v>3518</v>
      </c>
      <c r="C1636" s="144" t="str">
        <f>IF(VLOOKUP(D1636,Table16[[#All],[Player]:[2024 Card Info]],7,FALSE)&lt;&gt;"",VLOOKUP(D1636,Table16[[#All],[Player]:[2024 Card Info]],7,FALSE),"")</f>
        <v>00-3</v>
      </c>
      <c r="D1636" s="19" t="s">
        <v>2908</v>
      </c>
      <c r="E1636" s="27">
        <v>36689</v>
      </c>
      <c r="F1636" s="28" t="s">
        <v>313</v>
      </c>
      <c r="G1636" s="28" t="s">
        <v>2909</v>
      </c>
      <c r="H1636" s="26" t="s">
        <v>504</v>
      </c>
      <c r="I1636" s="26" t="s">
        <v>310</v>
      </c>
      <c r="J1636" s="33"/>
      <c r="K1636" s="33"/>
      <c r="L1636" s="33"/>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c r="AU1636"/>
      <c r="AV1636"/>
      <c r="AW1636"/>
      <c r="AX1636"/>
      <c r="AY1636"/>
      <c r="AZ1636"/>
      <c r="BA1636"/>
      <c r="BB1636"/>
      <c r="BC1636"/>
      <c r="BD1636"/>
      <c r="BE1636"/>
      <c r="BF1636"/>
      <c r="BG1636"/>
      <c r="BH1636"/>
      <c r="BI1636"/>
      <c r="BJ1636"/>
      <c r="BK1636"/>
      <c r="BL1636"/>
      <c r="BM1636"/>
      <c r="BN1636"/>
      <c r="BO1636"/>
      <c r="BP1636"/>
      <c r="BQ1636"/>
      <c r="BR1636"/>
      <c r="BS1636"/>
      <c r="BT1636"/>
      <c r="BU1636"/>
    </row>
    <row r="1637" spans="1:73" s="25" customFormat="1" ht="12.75" customHeight="1" x14ac:dyDescent="0.35">
      <c r="A1637" s="18" t="s">
        <v>304</v>
      </c>
      <c r="B1637" s="18" t="s">
        <v>403</v>
      </c>
      <c r="C1637" s="143" t="str">
        <f>IF(VLOOKUP(D1637,Table16[[#All],[Player]:[2024 Card Info]],7,FALSE)&lt;&gt;"",VLOOKUP(D1637,Table16[[#All],[Player]:[2024 Card Info]],7,FALSE),"")</f>
        <v>00-0</v>
      </c>
      <c r="D1637" s="19" t="s">
        <v>2910</v>
      </c>
      <c r="E1637" s="20">
        <v>35020</v>
      </c>
      <c r="F1637" s="19" t="s">
        <v>249</v>
      </c>
      <c r="G1637" s="19" t="s">
        <v>140</v>
      </c>
      <c r="H1637" s="26" t="s">
        <v>480</v>
      </c>
      <c r="I1637" s="26" t="s">
        <v>4284</v>
      </c>
      <c r="J1637" s="18" t="s">
        <v>307</v>
      </c>
      <c r="K1637" s="18" t="s">
        <v>85</v>
      </c>
      <c r="L1637" s="18" t="s">
        <v>317</v>
      </c>
      <c r="M1637" s="19"/>
      <c r="N1637" s="19" t="s">
        <v>304</v>
      </c>
      <c r="O1637" s="19" t="s">
        <v>471</v>
      </c>
      <c r="P1637" s="19" t="s">
        <v>1897</v>
      </c>
      <c r="Q1637" s="19" t="s">
        <v>276</v>
      </c>
      <c r="R1637" s="19" t="s">
        <v>109</v>
      </c>
      <c r="S1637" s="19" t="s">
        <v>1913</v>
      </c>
      <c r="T1637" s="19" t="s">
        <v>654</v>
      </c>
      <c r="U1637" s="19" t="s">
        <v>109</v>
      </c>
      <c r="V1637" s="19" t="s">
        <v>1913</v>
      </c>
      <c r="W1637" s="19">
        <v>0</v>
      </c>
      <c r="X1637" s="19">
        <v>0</v>
      </c>
      <c r="Y1637" s="19">
        <v>0</v>
      </c>
      <c r="Z1637" s="19"/>
      <c r="AA1637" s="19"/>
      <c r="AB1637" s="19"/>
      <c r="AC1637" s="19">
        <v>0</v>
      </c>
      <c r="AD1637" s="19">
        <v>0</v>
      </c>
      <c r="AE1637" s="19">
        <v>0</v>
      </c>
      <c r="AF1637" s="19">
        <v>0</v>
      </c>
      <c r="AG1637" s="19">
        <v>0</v>
      </c>
      <c r="AH1637" s="19">
        <v>0</v>
      </c>
      <c r="AI1637" s="19">
        <v>0</v>
      </c>
      <c r="AJ1637" s="19">
        <v>0</v>
      </c>
      <c r="AK1637" s="19">
        <v>0</v>
      </c>
      <c r="AL1637" s="19">
        <v>0</v>
      </c>
      <c r="AM1637" s="19">
        <v>0</v>
      </c>
      <c r="AN1637" s="19">
        <v>0</v>
      </c>
      <c r="AO1637" s="19">
        <v>0</v>
      </c>
      <c r="AP1637" s="19">
        <v>0</v>
      </c>
      <c r="AQ1637" s="19">
        <v>0</v>
      </c>
      <c r="AR1637" s="19">
        <v>0</v>
      </c>
      <c r="AS1637" s="19">
        <v>0</v>
      </c>
      <c r="AT1637" s="19">
        <v>0</v>
      </c>
      <c r="AU1637" s="19"/>
      <c r="AV1637" s="19"/>
      <c r="AW1637"/>
      <c r="AX1637"/>
      <c r="AY1637"/>
      <c r="AZ1637"/>
      <c r="BA1637"/>
      <c r="BB1637"/>
      <c r="BC1637"/>
      <c r="BD1637"/>
      <c r="BE1637"/>
      <c r="BF1637"/>
      <c r="BG1637"/>
      <c r="BH1637"/>
      <c r="BI1637"/>
      <c r="BJ1637"/>
      <c r="BK1637"/>
      <c r="BL1637"/>
      <c r="BM1637"/>
      <c r="BN1637"/>
      <c r="BO1637"/>
      <c r="BP1637"/>
      <c r="BQ1637"/>
      <c r="BR1637"/>
      <c r="BS1637"/>
      <c r="BT1637"/>
      <c r="BU1637"/>
    </row>
    <row r="1638" spans="1:73" s="25" customFormat="1" ht="12.75" customHeight="1" x14ac:dyDescent="0.35">
      <c r="A1638" s="18" t="s">
        <v>2632</v>
      </c>
      <c r="B1638" s="18" t="s">
        <v>3523</v>
      </c>
      <c r="C1638" s="143" t="str">
        <f>IF(VLOOKUP(D1638,Table16[[#All],[Player]:[2024 Card Info]],7,FALSE)&lt;&gt;"",VLOOKUP(D1638,Table16[[#All],[Player]:[2024 Card Info]],7,FALSE),"")</f>
        <v>0/0-6</v>
      </c>
      <c r="D1638" s="19" t="s">
        <v>2900</v>
      </c>
      <c r="E1638" s="20">
        <v>34012</v>
      </c>
      <c r="F1638" s="19" t="s">
        <v>2901</v>
      </c>
      <c r="G1638" s="19" t="s">
        <v>559</v>
      </c>
      <c r="H1638" s="26" t="s">
        <v>480</v>
      </c>
      <c r="I1638" s="26" t="s">
        <v>3396</v>
      </c>
      <c r="J1638" s="18" t="s">
        <v>656</v>
      </c>
      <c r="K1638" s="18" t="s">
        <v>268</v>
      </c>
      <c r="L1638" s="18" t="s">
        <v>906</v>
      </c>
      <c r="M1638" s="19" t="s">
        <v>1823</v>
      </c>
      <c r="N1638" s="19" t="s">
        <v>656</v>
      </c>
      <c r="O1638" s="19" t="s">
        <v>285</v>
      </c>
      <c r="P1638" s="19" t="s">
        <v>2902</v>
      </c>
      <c r="Q1638" s="19" t="s">
        <v>656</v>
      </c>
      <c r="R1638" s="19" t="s">
        <v>158</v>
      </c>
      <c r="S1638" s="19" t="s">
        <v>2128</v>
      </c>
      <c r="T1638" s="19" t="s">
        <v>656</v>
      </c>
      <c r="U1638" s="19" t="s">
        <v>158</v>
      </c>
      <c r="V1638" s="19" t="s">
        <v>1159</v>
      </c>
      <c r="W1638" s="19" t="s">
        <v>504</v>
      </c>
      <c r="X1638" s="19" t="s">
        <v>158</v>
      </c>
      <c r="Y1638" s="19" t="s">
        <v>1390</v>
      </c>
      <c r="Z1638" s="19" t="s">
        <v>504</v>
      </c>
      <c r="AA1638" s="19" t="s">
        <v>158</v>
      </c>
      <c r="AB1638" s="19" t="s">
        <v>778</v>
      </c>
      <c r="AC1638" s="19" t="s">
        <v>480</v>
      </c>
      <c r="AD1638" s="19" t="s">
        <v>158</v>
      </c>
      <c r="AE1638" s="19" t="s">
        <v>1020</v>
      </c>
      <c r="AF1638" s="19" t="s">
        <v>480</v>
      </c>
      <c r="AG1638" s="19" t="s">
        <v>158</v>
      </c>
      <c r="AH1638" s="19" t="s">
        <v>1020</v>
      </c>
      <c r="AI1638" s="19">
        <v>0</v>
      </c>
      <c r="AJ1638" s="19">
        <v>0</v>
      </c>
      <c r="AK1638" s="19">
        <v>0</v>
      </c>
      <c r="AL1638" s="19">
        <v>0</v>
      </c>
      <c r="AM1638" s="19">
        <v>0</v>
      </c>
      <c r="AN1638" s="19">
        <v>0</v>
      </c>
      <c r="AO1638" s="19">
        <v>0</v>
      </c>
      <c r="AP1638" s="19">
        <v>0</v>
      </c>
      <c r="AQ1638" s="19">
        <v>0</v>
      </c>
      <c r="AR1638" s="19">
        <v>0</v>
      </c>
      <c r="AS1638" s="19">
        <v>0</v>
      </c>
      <c r="AT1638" s="19">
        <v>0</v>
      </c>
      <c r="AU1638" s="19"/>
      <c r="AV1638" s="19"/>
    </row>
    <row r="1639" spans="1:73" s="25" customFormat="1" x14ac:dyDescent="0.35">
      <c r="A1639" s="34"/>
      <c r="B1639" s="34"/>
      <c r="C1639" s="143"/>
      <c r="D1639" s="26" t="s">
        <v>2903</v>
      </c>
      <c r="E1639" s="27">
        <v>36087</v>
      </c>
      <c r="F1639" s="26" t="s">
        <v>457</v>
      </c>
      <c r="G1639" s="26" t="s">
        <v>566</v>
      </c>
      <c r="H1639" t="s">
        <v>304</v>
      </c>
      <c r="I1639" t="s">
        <v>310</v>
      </c>
      <c r="J1639" s="34" t="s">
        <v>2904</v>
      </c>
      <c r="K1639" s="34" t="s">
        <v>224</v>
      </c>
      <c r="L1639" s="34" t="s">
        <v>2905</v>
      </c>
      <c r="M1639" s="26" t="s">
        <v>1823</v>
      </c>
      <c r="N1639" s="27"/>
      <c r="O1639" s="27"/>
      <c r="P1639" s="27"/>
      <c r="Q1639" s="27"/>
      <c r="R1639" s="29"/>
    </row>
    <row r="1640" spans="1:73" x14ac:dyDescent="0.35">
      <c r="A1640" s="34"/>
      <c r="B1640" s="34"/>
      <c r="C1640" s="143"/>
      <c r="D1640" s="22" t="s">
        <v>2906</v>
      </c>
      <c r="E1640" s="23">
        <v>35713</v>
      </c>
      <c r="F1640" s="24" t="s">
        <v>457</v>
      </c>
      <c r="G1640" s="22" t="s">
        <v>287</v>
      </c>
      <c r="H1640" t="s">
        <v>304</v>
      </c>
      <c r="I1640" t="s">
        <v>310</v>
      </c>
      <c r="J1640" s="34" t="s">
        <v>480</v>
      </c>
      <c r="K1640" s="34" t="s">
        <v>268</v>
      </c>
      <c r="L1640" s="34" t="s">
        <v>671</v>
      </c>
      <c r="M1640" s="25"/>
      <c r="N1640" s="25"/>
      <c r="O1640" s="25"/>
      <c r="P1640" s="25"/>
      <c r="Q1640" s="25"/>
      <c r="R1640" s="25"/>
      <c r="S1640" s="25"/>
      <c r="T1640" s="25"/>
      <c r="U1640" s="25"/>
      <c r="V1640" s="25"/>
      <c r="W1640" s="25"/>
      <c r="X1640" s="25"/>
      <c r="Y1640" s="25"/>
      <c r="Z1640" s="25"/>
      <c r="AA1640" s="25"/>
      <c r="AB1640" s="25"/>
      <c r="AC1640" s="25"/>
      <c r="AD1640" s="25"/>
      <c r="AE1640" s="25"/>
      <c r="AF1640" s="25"/>
      <c r="AG1640" s="25"/>
      <c r="AH1640" s="25"/>
      <c r="AI1640" s="25"/>
      <c r="AJ1640" s="25"/>
      <c r="AK1640" s="25"/>
      <c r="AL1640" s="25"/>
      <c r="AM1640" s="25"/>
      <c r="AN1640" s="25"/>
      <c r="AO1640" s="25"/>
      <c r="AP1640" s="25"/>
      <c r="AQ1640" s="25"/>
      <c r="AR1640" s="25"/>
      <c r="AS1640" s="25"/>
      <c r="AT1640" s="25"/>
      <c r="AU1640" s="25"/>
      <c r="AV1640" s="25"/>
      <c r="AW1640" s="25"/>
      <c r="AX1640" s="25"/>
      <c r="AY1640" s="25"/>
      <c r="AZ1640" s="25"/>
      <c r="BA1640" s="25"/>
      <c r="BB1640" s="25"/>
      <c r="BC1640" s="25"/>
      <c r="BD1640" s="25"/>
      <c r="BE1640" s="25"/>
      <c r="BF1640" s="25"/>
      <c r="BG1640" s="25"/>
      <c r="BH1640" s="25"/>
      <c r="BI1640" s="25"/>
      <c r="BJ1640" s="25"/>
      <c r="BK1640" s="25"/>
      <c r="BL1640" s="25"/>
      <c r="BM1640" s="25"/>
      <c r="BN1640" s="25"/>
      <c r="BO1640" s="25"/>
      <c r="BP1640" s="25"/>
      <c r="BQ1640" s="25"/>
      <c r="BR1640" s="25"/>
      <c r="BS1640" s="25"/>
      <c r="BT1640" s="25"/>
      <c r="BU1640" s="25"/>
    </row>
    <row r="1641" spans="1:73" ht="12.75" customHeight="1" x14ac:dyDescent="0.35">
      <c r="A1641" s="31"/>
      <c r="B1641" s="32"/>
      <c r="C1641" s="144"/>
      <c r="D1641" s="19" t="s">
        <v>2907</v>
      </c>
      <c r="E1641" s="27">
        <v>36210</v>
      </c>
      <c r="F1641" s="28" t="s">
        <v>391</v>
      </c>
      <c r="G1641" s="28" t="s">
        <v>1286</v>
      </c>
      <c r="H1641" t="s">
        <v>169</v>
      </c>
      <c r="I1641" t="s">
        <v>310</v>
      </c>
      <c r="J1641" s="33"/>
      <c r="K1641" s="33"/>
      <c r="L1641" s="33"/>
      <c r="AW1641" s="25"/>
      <c r="AX1641" s="25"/>
      <c r="AY1641" s="25"/>
      <c r="AZ1641" s="25"/>
      <c r="BA1641" s="25"/>
      <c r="BB1641" s="25"/>
      <c r="BC1641" s="25"/>
      <c r="BD1641" s="25"/>
      <c r="BE1641" s="25"/>
      <c r="BF1641" s="25"/>
      <c r="BG1641" s="25"/>
      <c r="BH1641" s="25"/>
      <c r="BI1641" s="25"/>
      <c r="BJ1641" s="25"/>
      <c r="BK1641" s="25"/>
      <c r="BL1641" s="25"/>
      <c r="BM1641" s="25"/>
      <c r="BN1641" s="25"/>
      <c r="BO1641" s="25"/>
      <c r="BP1641" s="25"/>
      <c r="BQ1641" s="25"/>
      <c r="BR1641" s="25"/>
      <c r="BS1641" s="25"/>
      <c r="BT1641" s="25"/>
      <c r="BU1641" s="25"/>
    </row>
    <row r="1642" spans="1:73" s="25" customFormat="1" x14ac:dyDescent="0.35">
      <c r="A1642" s="18"/>
      <c r="B1642" s="18"/>
      <c r="C1642" s="143"/>
      <c r="D1642" s="19"/>
      <c r="E1642" s="20"/>
      <c r="F1642" s="19"/>
      <c r="G1642" s="19"/>
      <c r="H1642" t="s">
        <v>4284</v>
      </c>
      <c r="I1642" t="s">
        <v>4284</v>
      </c>
      <c r="J1642" s="18"/>
      <c r="K1642" s="18"/>
      <c r="L1642" s="18"/>
      <c r="M1642" s="19"/>
      <c r="N1642" s="19"/>
      <c r="O1642" s="19"/>
      <c r="P1642" s="19"/>
      <c r="Q1642" s="19"/>
      <c r="R1642" s="19"/>
      <c r="S1642" s="19"/>
      <c r="T1642" s="19"/>
      <c r="U1642" s="19"/>
      <c r="V1642" s="19"/>
      <c r="W1642" s="19"/>
      <c r="X1642" s="19"/>
      <c r="Y1642" s="19"/>
      <c r="Z1642" s="19"/>
      <c r="AA1642" s="19"/>
      <c r="AB1642" s="19"/>
      <c r="AC1642" s="19"/>
      <c r="AD1642" s="19"/>
      <c r="AE1642" s="19"/>
      <c r="AF1642" s="19"/>
      <c r="AG1642" s="19"/>
      <c r="AH1642" s="19"/>
      <c r="AI1642" s="19"/>
      <c r="AJ1642" s="19"/>
      <c r="AK1642" s="19"/>
      <c r="AL1642" s="19"/>
      <c r="AM1642" s="19"/>
      <c r="AN1642" s="19"/>
      <c r="AO1642" s="19"/>
      <c r="AP1642" s="19"/>
      <c r="AQ1642" s="19"/>
      <c r="AR1642" s="19"/>
      <c r="AS1642" s="19"/>
      <c r="AT1642" s="19"/>
      <c r="AU1642" s="19"/>
      <c r="AV1642" s="19"/>
    </row>
    <row r="1643" spans="1:73" x14ac:dyDescent="0.35">
      <c r="A1643" s="18" t="s">
        <v>323</v>
      </c>
      <c r="B1643" s="18" t="s">
        <v>3527</v>
      </c>
      <c r="C1643" s="143" t="str">
        <f>IF(VLOOKUP(D1643,Table16[[#All],[Player]:[2024 Card Info]],7,FALSE)&lt;&gt;"",VLOOKUP(D1643,Table16[[#All],[Player]:[2024 Card Info]],7,FALSE),"")</f>
        <v>6</v>
      </c>
      <c r="D1643" s="19" t="s">
        <v>2911</v>
      </c>
      <c r="E1643" s="20">
        <v>35548</v>
      </c>
      <c r="F1643" s="19" t="s">
        <v>1921</v>
      </c>
      <c r="G1643" s="19" t="s">
        <v>1360</v>
      </c>
      <c r="H1643" s="26" t="s">
        <v>323</v>
      </c>
      <c r="I1643" s="26" t="s">
        <v>155</v>
      </c>
      <c r="J1643" s="18" t="s">
        <v>323</v>
      </c>
      <c r="K1643" s="18" t="s">
        <v>460</v>
      </c>
      <c r="L1643" s="18" t="s">
        <v>154</v>
      </c>
      <c r="M1643" s="19" t="s">
        <v>422</v>
      </c>
      <c r="N1643" s="19" t="s">
        <v>323</v>
      </c>
      <c r="O1643" s="19" t="s">
        <v>460</v>
      </c>
      <c r="P1643" s="19" t="s">
        <v>346</v>
      </c>
      <c r="Q1643" s="19" t="s">
        <v>323</v>
      </c>
      <c r="R1643" s="19" t="s">
        <v>460</v>
      </c>
      <c r="S1643" s="19" t="s">
        <v>422</v>
      </c>
      <c r="T1643" s="19" t="s">
        <v>323</v>
      </c>
      <c r="U1643" s="19" t="s">
        <v>460</v>
      </c>
      <c r="V1643" s="19" t="s">
        <v>422</v>
      </c>
      <c r="W1643" s="19">
        <v>0</v>
      </c>
      <c r="X1643" s="19">
        <v>0</v>
      </c>
      <c r="Y1643" s="19">
        <v>0</v>
      </c>
      <c r="Z1643" s="19"/>
      <c r="AA1643" s="19"/>
      <c r="AB1643" s="19"/>
      <c r="AC1643" s="19">
        <v>0</v>
      </c>
      <c r="AD1643" s="19">
        <v>0</v>
      </c>
      <c r="AE1643" s="19">
        <v>0</v>
      </c>
      <c r="AF1643" s="19"/>
      <c r="AG1643" s="19"/>
      <c r="AH1643" s="19"/>
      <c r="AI1643" s="19"/>
      <c r="AJ1643" s="19"/>
      <c r="AK1643" s="19"/>
      <c r="AL1643" s="19">
        <v>0</v>
      </c>
      <c r="AM1643" s="19">
        <v>0</v>
      </c>
      <c r="AN1643" s="19">
        <v>0</v>
      </c>
      <c r="AO1643" s="19">
        <v>0</v>
      </c>
      <c r="AP1643" s="19">
        <v>0</v>
      </c>
      <c r="AQ1643" s="19">
        <v>0</v>
      </c>
      <c r="AR1643" s="19">
        <v>0</v>
      </c>
      <c r="AS1643" s="19">
        <v>0</v>
      </c>
      <c r="AT1643" s="19">
        <v>0</v>
      </c>
      <c r="AU1643" s="19"/>
      <c r="AV1643" s="19"/>
    </row>
    <row r="1644" spans="1:73" x14ac:dyDescent="0.35">
      <c r="A1644" t="s">
        <v>331</v>
      </c>
      <c r="B1644" t="s">
        <v>916</v>
      </c>
      <c r="C1644" s="143" t="str">
        <f>IF(VLOOKUP(D1644,Table16[[#All],[Player]:[2024 Card Info]],7,FALSE)&lt;&gt;"",VLOOKUP(D1644,Table16[[#All],[Player]:[2024 Card Info]],7,FALSE),"")</f>
        <v>45</v>
      </c>
      <c r="D1644" t="s">
        <v>3827</v>
      </c>
      <c r="E1644" s="40">
        <v>37056</v>
      </c>
      <c r="F1644" t="s">
        <v>4088</v>
      </c>
      <c r="G1644" s="19" t="s">
        <v>5149</v>
      </c>
      <c r="H1644" t="str">
        <f>IF(ISBLANK(VLOOKUP(TRIM(D1644),ALL_SOMIFA!$A$1:$V$2737,8,FALSE)),"",IF(ISERROR(VLOOKUP(TRIM(D1644),ALL_SOMIFA!$A$1:$V$2737,8,FALSE))," ",VLOOKUP(TRIM(D1644),ALL_SOMIFA!$A$1:$V$2737,8,FALSE)))</f>
        <v/>
      </c>
      <c r="I1644" t="str">
        <f>IF(ISBLANK(VLOOKUP(TRIM(D1644),ALL_SOMIFA!$A$1:$V$2737,9,FALSE)),"",IF(ISERROR(VLOOKUP(TRIM(D1644),ALL_SOMIFA!$A$1:$V$2737,9,FALSE))," ",VLOOKUP(TRIM(D1644),ALL_SOMIFA!$A$1:$V$2737,9,FALSE)))</f>
        <v/>
      </c>
      <c r="J1644" t="str">
        <f>IF(ISBLANK(VLOOKUP(TRIM(D1644),ALL_SOMIFA!$A$1:$V$2737,10,FALSE)),"",IF(ISERROR(VLOOKUP(TRIM(D1644),ALL_SOMIFA!$A$1:$V$2737,10,FALSE))," ",VLOOKUP(TRIM(D1644),ALL_SOMIFA!$A$1:$V$2737,10,FALSE)))</f>
        <v/>
      </c>
      <c r="K1644" t="str">
        <f>IF(ISBLANK(VLOOKUP(TRIM(D1644),ALL_SOMIFA!$A$1:$V$2737,11,FALSE)),"",IF(ISERROR(VLOOKUP(TRIM(D1644),ALL_SOMIFA!$A$1:$V$2737,11,FALSE))," ",VLOOKUP(TRIM(D1644),ALL_SOMIFA!$A$1:$V$2737,11,FALSE)))</f>
        <v/>
      </c>
      <c r="L1644" t="str">
        <f>IF(ISBLANK(VLOOKUP(TRIM(D1644),ALL_SOMIFA!$A$1:$V$2737,12,FALSE)),"",IF(ISERROR(VLOOKUP(TRIM(D1644),ALL_SOMIFA!$A$1:$V$2737,12,FALSE))," ",VLOOKUP(TRIM(D1644),ALL_SOMIFA!$A$1:$V$2737,12,FALSE)))</f>
        <v/>
      </c>
      <c r="M1644" t="str">
        <f>IF(ISBLANK(VLOOKUP(TRIM(D1644),ALL_SOMIFA!$A$1:$V$2737,13,FALSE)),"",IF(ISERROR(VLOOKUP(TRIM(D1644),ALL_SOMIFA!$A$1:$V$2737,13,FALSE))," ",VLOOKUP(TRIM(D1644),ALL_SOMIFA!$A$1:$V$2737,13,FALSE)))</f>
        <v/>
      </c>
      <c r="N1644" t="str">
        <f>IF(ISBLANK(VLOOKUP(TRIM(D1644),ALL_SOMIFA!$A$1:$V$2737,14,FALSE)),"",IF(ISERROR(VLOOKUP(TRIM(D1644),ALL_SOMIFA!$A$1:$V$2737,14,FALSE))," ",VLOOKUP(TRIM(D1644),ALL_SOMIFA!$A$1:$V$2737,14,FALSE)))</f>
        <v/>
      </c>
      <c r="O1644" t="str">
        <f>IF(ISBLANK(VLOOKUP(TRIM(D1644),ALL_SOMIFA!$A$1:$V$2737,15,FALSE)),"",IF(ISERROR(VLOOKUP(TRIM(D1644),ALL_SOMIFA!$A$1:$V$2737,15,FALSE))," ",VLOOKUP(TRIM(D1644),ALL_SOMIFA!$A$1:$V$2737,15,FALSE)))</f>
        <v/>
      </c>
      <c r="P1644" t="str">
        <f>IF(ISBLANK(VLOOKUP(TRIM(D1644),ALL_SOMIFA!$A$1:$V$2737,16,FALSE)),"",IF(ISERROR(VLOOKUP(TRIM(D1644),ALL_SOMIFA!$A$1:$V$2737,16,FALSE))," ",VLOOKUP(TRIM(D1644),ALL_SOMIFA!$A$1:$V$2737,16,FALSE)))</f>
        <v/>
      </c>
      <c r="Q1644" t="str">
        <f>IF(ISBLANK(VLOOKUP(TRIM(D1644),ALL_SOMIFA!$A$1:$V$2737,17,FALSE)),"",IF(ISERROR(VLOOKUP(TRIM(D1644),ALL_SOMIFA!$A$1:$V$2737,17,FALSE))," ",VLOOKUP(TRIM(D1644),ALL_SOMIFA!$A$1:$V$2737,17,FALSE)))</f>
        <v/>
      </c>
      <c r="R1644" t="str">
        <f>IF(ISBLANK(VLOOKUP(TRIM(D1644),ALL_SOMIFA!$A$1:$V$2737,18,FALSE)),"",IF(ISERROR(VLOOKUP(TRIM(D1644),ALL_SOMIFA!$A$1:$V$2737,18,FALSE))," ",VLOOKUP(TRIM(D1644),ALL_SOMIFA!$A$1:$V$2737,18,FALSE)))</f>
        <v/>
      </c>
      <c r="S1644" t="str">
        <f>IF(ISBLANK(VLOOKUP(TRIM(D1644),ALL_SOMIFA!$A$1:$V$2737,19,FALSE)),"",IF(ISERROR(VLOOKUP(TRIM(D1644),ALL_SOMIFA!$A$1:$V$2737,19,FALSE))," ",VLOOKUP(TRIM(D1644),ALL_SOMIFA!$A$1:$V$2737,19,FALSE)))</f>
        <v/>
      </c>
      <c r="T1644" t="str">
        <f>IF(ISBLANK(VLOOKUP(TRIM(D1644),ALL_SOMIFA!$A$1:$V$2737,20,FALSE)),"",IF(ISERROR(VLOOKUP(TRIM(D1644),ALL_SOMIFA!$A$1:$V$2737,20,FALSE))," ",VLOOKUP(TRIM(D1644),ALL_SOMIFA!$A$1:$V$2737,20,FALSE)))</f>
        <v/>
      </c>
      <c r="U1644" t="str">
        <f>IF(ISBLANK(VLOOKUP(TRIM(D1644),ALL_SOMIFA!$A$1:$V$2737,21,FALSE)),"",IF(ISERROR(VLOOKUP(TRIM(D1644),ALL_SOMIFA!$A$1:$V$2737,21,FALSE))," ",VLOOKUP(TRIM(D1644),ALL_SOMIFA!$A$1:$V$2737,21,FALSE)))</f>
        <v/>
      </c>
      <c r="V1644" t="str">
        <f>IF(ISBLANK(VLOOKUP(TRIM(D1644),ALL_SOMIFA!$A$1:$V$2737,22,FALSE)),"",IF(ISERROR(VLOOKUP(TRIM(D1644),ALL_SOMIFA!$A$1:$V$2737,22,FALSE))," ",VLOOKUP(TRIM(D1644),ALL_SOMIFA!$A$1:$V$2737,22,FALSE)))</f>
        <v/>
      </c>
    </row>
    <row r="1645" spans="1:73" x14ac:dyDescent="0.35">
      <c r="A1645" s="34" t="s">
        <v>299</v>
      </c>
      <c r="B1645" s="34" t="s">
        <v>3531</v>
      </c>
      <c r="C1645" s="143" t="str">
        <f>IF(VLOOKUP(D1645,Table16[[#All],[Player]:[2024 Card Info]],7,FALSE)&lt;&gt;"",VLOOKUP(D1645,Table16[[#All],[Player]:[2024 Card Info]],7,FALSE),"")</f>
        <v>44</v>
      </c>
      <c r="D1645" s="22" t="s">
        <v>2915</v>
      </c>
      <c r="E1645" s="23">
        <v>36184</v>
      </c>
      <c r="F1645" s="22" t="s">
        <v>279</v>
      </c>
      <c r="G1645" s="22" t="s">
        <v>295</v>
      </c>
      <c r="H1645" s="26" t="s">
        <v>331</v>
      </c>
      <c r="I1645" s="26" t="s">
        <v>297</v>
      </c>
      <c r="J1645" s="34" t="s">
        <v>327</v>
      </c>
      <c r="K1645" s="34" t="s">
        <v>165</v>
      </c>
      <c r="L1645" s="34" t="s">
        <v>335</v>
      </c>
      <c r="M1645" s="25"/>
      <c r="N1645" s="25"/>
      <c r="O1645" s="25"/>
      <c r="P1645" s="25"/>
      <c r="Q1645" s="25"/>
      <c r="R1645" s="25"/>
      <c r="S1645" s="25"/>
      <c r="T1645" s="25"/>
      <c r="U1645" s="25"/>
      <c r="V1645" s="25"/>
      <c r="W1645" s="25"/>
      <c r="X1645" s="25"/>
      <c r="Y1645" s="25"/>
      <c r="Z1645" s="25"/>
      <c r="AA1645" s="25"/>
      <c r="AB1645" s="25"/>
      <c r="AC1645" s="25"/>
      <c r="AD1645" s="25"/>
      <c r="AE1645" s="25"/>
      <c r="AF1645" s="25"/>
      <c r="AG1645" s="25"/>
      <c r="AH1645" s="25"/>
      <c r="AI1645" s="25"/>
      <c r="AJ1645" s="25"/>
      <c r="AK1645" s="25"/>
      <c r="AL1645" s="25"/>
      <c r="AM1645" s="25"/>
      <c r="AN1645" s="25"/>
      <c r="AO1645" s="25"/>
      <c r="AP1645" s="25"/>
      <c r="AQ1645" s="25"/>
      <c r="AR1645" s="25"/>
      <c r="AS1645" s="25"/>
      <c r="AT1645" s="25"/>
      <c r="AU1645" s="25"/>
      <c r="AV1645" s="25"/>
    </row>
    <row r="1646" spans="1:73" ht="12.75" customHeight="1" x14ac:dyDescent="0.35">
      <c r="A1646" s="18" t="s">
        <v>354</v>
      </c>
      <c r="B1646" s="18" t="s">
        <v>3527</v>
      </c>
      <c r="C1646" s="143" t="str">
        <f>IF(VLOOKUP(D1646,Table16[[#All],[Player]:[2024 Card Info]],7,FALSE)&lt;&gt;"",VLOOKUP(D1646,Table16[[#All],[Player]:[2024 Card Info]],7,FALSE),"")</f>
        <v>0</v>
      </c>
      <c r="D1646" s="22" t="s">
        <v>2917</v>
      </c>
      <c r="E1646" s="23">
        <v>36796</v>
      </c>
      <c r="F1646" s="24" t="s">
        <v>171</v>
      </c>
      <c r="G1646" s="22" t="s">
        <v>84</v>
      </c>
      <c r="H1646" s="26" t="s">
        <v>299</v>
      </c>
      <c r="I1646" s="26" t="s">
        <v>154</v>
      </c>
      <c r="J1646" s="18" t="s">
        <v>345</v>
      </c>
      <c r="K1646" s="18" t="s">
        <v>460</v>
      </c>
      <c r="L1646" s="18" t="s">
        <v>422</v>
      </c>
      <c r="M1646" s="25"/>
      <c r="N1646" s="25"/>
      <c r="O1646" s="25"/>
      <c r="P1646" s="25"/>
      <c r="Q1646" s="25"/>
      <c r="R1646" s="25"/>
      <c r="S1646" s="25"/>
      <c r="T1646" s="25"/>
      <c r="U1646" s="25"/>
      <c r="V1646" s="25"/>
      <c r="W1646" s="25"/>
      <c r="X1646" s="25"/>
      <c r="Y1646" s="25"/>
      <c r="Z1646" s="25"/>
      <c r="AA1646" s="25"/>
      <c r="AB1646" s="25"/>
      <c r="AC1646" s="25"/>
      <c r="AD1646" s="25"/>
      <c r="AE1646" s="25"/>
      <c r="AF1646" s="25"/>
      <c r="AG1646" s="25"/>
      <c r="AH1646" s="25"/>
      <c r="AI1646" s="25"/>
      <c r="AJ1646" s="25"/>
      <c r="AK1646" s="25"/>
      <c r="AL1646" s="25"/>
      <c r="AM1646" s="25"/>
      <c r="AN1646" s="25"/>
      <c r="AO1646" s="25"/>
      <c r="AP1646" s="25"/>
      <c r="AQ1646" s="25"/>
      <c r="AR1646" s="25"/>
      <c r="AS1646" s="25"/>
      <c r="AT1646" s="25"/>
      <c r="AU1646" s="25"/>
      <c r="AV1646" s="25"/>
    </row>
    <row r="1647" spans="1:73" x14ac:dyDescent="0.35">
      <c r="A1647" s="18" t="s">
        <v>299</v>
      </c>
      <c r="B1647" s="18" t="s">
        <v>3525</v>
      </c>
      <c r="C1647" s="143" t="str">
        <f>IF(VLOOKUP(D1647,Table16[[#All],[Player]:[2024 Card Info]],7,FALSE)&lt;&gt;"",VLOOKUP(D1647,Table16[[#All],[Player]:[2024 Card Info]],7,FALSE),"")</f>
        <v>40</v>
      </c>
      <c r="D1647" s="26" t="s">
        <v>2913</v>
      </c>
      <c r="E1647" s="27">
        <v>36269</v>
      </c>
      <c r="F1647" s="26" t="s">
        <v>624</v>
      </c>
      <c r="G1647" s="26" t="s">
        <v>349</v>
      </c>
      <c r="H1647" s="26" t="s">
        <v>296</v>
      </c>
      <c r="I1647" s="26" t="s">
        <v>528</v>
      </c>
      <c r="J1647" s="18" t="s">
        <v>296</v>
      </c>
      <c r="K1647" s="18" t="s">
        <v>195</v>
      </c>
      <c r="L1647" s="18" t="s">
        <v>342</v>
      </c>
      <c r="M1647" s="26" t="s">
        <v>328</v>
      </c>
      <c r="N1647" s="27"/>
      <c r="O1647" s="27"/>
      <c r="P1647" s="27"/>
      <c r="Q1647" s="27"/>
      <c r="R1647" s="29"/>
      <c r="S1647" s="25"/>
      <c r="T1647" s="25"/>
      <c r="U1647" s="25"/>
      <c r="V1647" s="25"/>
      <c r="W1647" s="25"/>
      <c r="X1647" s="25"/>
      <c r="Y1647" s="25"/>
      <c r="Z1647" s="25"/>
      <c r="AA1647" s="25"/>
      <c r="AB1647" s="25"/>
      <c r="AC1647" s="25"/>
      <c r="AD1647" s="25"/>
      <c r="AE1647" s="25"/>
      <c r="AF1647" s="25"/>
      <c r="AG1647" s="25"/>
      <c r="AH1647" s="25"/>
      <c r="AI1647" s="25"/>
      <c r="AJ1647" s="25"/>
      <c r="AK1647" s="25"/>
      <c r="AL1647" s="25"/>
      <c r="AM1647" s="25"/>
      <c r="AN1647" s="25"/>
      <c r="AO1647" s="25"/>
      <c r="AP1647" s="25"/>
      <c r="AQ1647" s="25"/>
      <c r="AR1647" s="25"/>
      <c r="AS1647" s="25"/>
      <c r="AT1647" s="25"/>
      <c r="AU1647" s="25"/>
      <c r="AV1647" s="25"/>
    </row>
    <row r="1648" spans="1:73" x14ac:dyDescent="0.35">
      <c r="A1648" s="31" t="s">
        <v>331</v>
      </c>
      <c r="B1648" s="32" t="s">
        <v>3525</v>
      </c>
      <c r="C1648" s="144" t="str">
        <f>IF(VLOOKUP(D1648,Table16[[#All],[Player]:[2024 Card Info]],7,FALSE)&lt;&gt;"",VLOOKUP(D1648,Table16[[#All],[Player]:[2024 Card Info]],7,FALSE),"")</f>
        <v>00</v>
      </c>
      <c r="D1648" s="19" t="s">
        <v>2912</v>
      </c>
      <c r="E1648" s="27">
        <v>36874</v>
      </c>
      <c r="F1648" s="28" t="s">
        <v>98</v>
      </c>
      <c r="G1648" s="28" t="s">
        <v>200</v>
      </c>
      <c r="H1648" s="26" t="s">
        <v>323</v>
      </c>
      <c r="I1648" s="26" t="s">
        <v>682</v>
      </c>
      <c r="J1648" s="33"/>
      <c r="K1648" s="33"/>
      <c r="L1648" s="33"/>
    </row>
    <row r="1649" spans="1:73" ht="12.75" customHeight="1" x14ac:dyDescent="0.35">
      <c r="A1649" s="18" t="s">
        <v>327</v>
      </c>
      <c r="B1649" s="18" t="s">
        <v>3523</v>
      </c>
      <c r="C1649" s="143" t="str">
        <f>IF(VLOOKUP(D1649,Table16[[#All],[Player]:[2024 Card Info]],7,FALSE)&lt;&gt;"",VLOOKUP(D1649,Table16[[#All],[Player]:[2024 Card Info]],7,FALSE),"")</f>
        <v>00</v>
      </c>
      <c r="D1649" s="19" t="s">
        <v>2916</v>
      </c>
      <c r="E1649" s="20">
        <v>34313</v>
      </c>
      <c r="F1649" s="19" t="s">
        <v>486</v>
      </c>
      <c r="G1649" s="19" t="s">
        <v>249</v>
      </c>
      <c r="H1649" s="26" t="s">
        <v>331</v>
      </c>
      <c r="I1649" s="26" t="s">
        <v>342</v>
      </c>
      <c r="J1649" s="18" t="s">
        <v>299</v>
      </c>
      <c r="K1649" s="18" t="s">
        <v>421</v>
      </c>
      <c r="L1649" s="18" t="s">
        <v>334</v>
      </c>
      <c r="M1649" s="19" t="s">
        <v>297</v>
      </c>
      <c r="N1649" s="19" t="s">
        <v>331</v>
      </c>
      <c r="O1649" s="19" t="s">
        <v>271</v>
      </c>
      <c r="P1649" s="19" t="s">
        <v>340</v>
      </c>
      <c r="Q1649" s="19" t="s">
        <v>299</v>
      </c>
      <c r="R1649" s="19" t="s">
        <v>421</v>
      </c>
      <c r="S1649" s="19" t="s">
        <v>681</v>
      </c>
      <c r="T1649" s="19" t="s">
        <v>299</v>
      </c>
      <c r="U1649" s="19" t="s">
        <v>421</v>
      </c>
      <c r="V1649" s="19" t="s">
        <v>791</v>
      </c>
      <c r="W1649" s="19" t="s">
        <v>299</v>
      </c>
      <c r="X1649" s="19" t="s">
        <v>421</v>
      </c>
      <c r="Y1649" s="19" t="s">
        <v>297</v>
      </c>
      <c r="Z1649" s="19"/>
      <c r="AA1649" s="19"/>
      <c r="AB1649" s="19"/>
      <c r="AC1649" s="19">
        <v>0</v>
      </c>
      <c r="AD1649" s="19">
        <v>0</v>
      </c>
      <c r="AE1649" s="19">
        <v>0</v>
      </c>
      <c r="AF1649" s="19">
        <v>0</v>
      </c>
      <c r="AG1649" s="19">
        <v>0</v>
      </c>
      <c r="AH1649" s="19">
        <v>0</v>
      </c>
      <c r="AI1649" s="19">
        <v>0</v>
      </c>
      <c r="AJ1649" s="19">
        <v>0</v>
      </c>
      <c r="AK1649" s="19">
        <v>0</v>
      </c>
      <c r="AL1649" s="19">
        <v>0</v>
      </c>
      <c r="AM1649" s="19">
        <v>0</v>
      </c>
      <c r="AN1649" s="19">
        <v>0</v>
      </c>
      <c r="AO1649" s="19">
        <v>0</v>
      </c>
      <c r="AP1649" s="19">
        <v>0</v>
      </c>
      <c r="AQ1649" s="19">
        <v>0</v>
      </c>
      <c r="AR1649" s="19">
        <v>0</v>
      </c>
      <c r="AS1649" s="19">
        <v>0</v>
      </c>
      <c r="AT1649" s="19">
        <v>0</v>
      </c>
      <c r="AU1649" s="19"/>
      <c r="AV1649" s="19"/>
    </row>
    <row r="1650" spans="1:73" x14ac:dyDescent="0.35">
      <c r="A1650" s="18" t="s">
        <v>327</v>
      </c>
      <c r="B1650" s="18" t="s">
        <v>500</v>
      </c>
      <c r="C1650" s="143" t="str">
        <f>IF(VLOOKUP(D1650,Table16[[#All],[Player]:[2024 Card Info]],7,FALSE)&lt;&gt;"",VLOOKUP(D1650,Table16[[#All],[Player]:[2024 Card Info]],7,FALSE),"")</f>
        <v>00</v>
      </c>
      <c r="D1650" s="22" t="s">
        <v>2918</v>
      </c>
      <c r="E1650" s="23">
        <v>35972</v>
      </c>
      <c r="F1650" s="24" t="s">
        <v>137</v>
      </c>
      <c r="G1650" s="22" t="s">
        <v>295</v>
      </c>
      <c r="H1650" s="26" t="s">
        <v>354</v>
      </c>
      <c r="I1650" s="26" t="s">
        <v>328</v>
      </c>
      <c r="J1650" s="18" t="s">
        <v>331</v>
      </c>
      <c r="K1650" s="18" t="s">
        <v>172</v>
      </c>
      <c r="L1650" s="18" t="s">
        <v>335</v>
      </c>
      <c r="M1650" s="25"/>
      <c r="N1650" s="25"/>
      <c r="O1650" s="25"/>
      <c r="P1650" s="25"/>
      <c r="Q1650" s="25"/>
      <c r="R1650" s="25"/>
      <c r="S1650" s="25"/>
      <c r="T1650" s="25"/>
      <c r="U1650" s="25"/>
      <c r="V1650" s="25"/>
      <c r="W1650" s="25"/>
      <c r="X1650" s="25"/>
      <c r="Y1650" s="25"/>
      <c r="Z1650" s="25"/>
      <c r="AA1650" s="25"/>
      <c r="AB1650" s="25"/>
      <c r="AC1650" s="25"/>
      <c r="AD1650" s="25"/>
      <c r="AE1650" s="25"/>
      <c r="AF1650" s="25"/>
      <c r="AG1650" s="25"/>
      <c r="AH1650" s="25"/>
      <c r="AI1650" s="25"/>
      <c r="AJ1650" s="25"/>
      <c r="AK1650" s="25"/>
      <c r="AL1650" s="25"/>
      <c r="AM1650" s="25"/>
      <c r="AN1650" s="25"/>
      <c r="AO1650" s="25"/>
      <c r="AP1650" s="25"/>
      <c r="AQ1650" s="25"/>
      <c r="AR1650" s="25"/>
      <c r="AS1650" s="25"/>
      <c r="AT1650" s="25"/>
      <c r="AU1650" s="25"/>
      <c r="AV1650" s="25"/>
      <c r="AW1650" s="25"/>
      <c r="AX1650" s="25"/>
      <c r="AY1650" s="25"/>
      <c r="AZ1650" s="25"/>
      <c r="BA1650" s="25"/>
      <c r="BB1650" s="25"/>
      <c r="BC1650" s="25"/>
      <c r="BD1650" s="25"/>
      <c r="BE1650" s="25"/>
      <c r="BF1650" s="25"/>
      <c r="BG1650" s="25"/>
      <c r="BH1650" s="25"/>
      <c r="BI1650" s="25"/>
      <c r="BJ1650" s="25"/>
      <c r="BK1650" s="25"/>
      <c r="BL1650" s="25"/>
      <c r="BM1650" s="25"/>
      <c r="BN1650" s="25"/>
      <c r="BO1650" s="25"/>
      <c r="BP1650" s="25"/>
      <c r="BQ1650" s="25"/>
      <c r="BR1650" s="25"/>
      <c r="BS1650" s="25"/>
      <c r="BT1650" s="25"/>
      <c r="BU1650" s="25"/>
    </row>
    <row r="1651" spans="1:73" s="25" customFormat="1" ht="12.75" customHeight="1" x14ac:dyDescent="0.35">
      <c r="A1651" s="18" t="s">
        <v>327</v>
      </c>
      <c r="B1651" s="18" t="s">
        <v>860</v>
      </c>
      <c r="C1651" s="143" t="str">
        <f>IF(VLOOKUP(D1651,Table16[[#All],[Player]:[2024 Card Info]],7,FALSE)&lt;&gt;"",VLOOKUP(D1651,Table16[[#All],[Player]:[2024 Card Info]],7,FALSE),"")</f>
        <v>00</v>
      </c>
      <c r="D1651" s="26" t="s">
        <v>2919</v>
      </c>
      <c r="E1651" s="27">
        <v>35977</v>
      </c>
      <c r="F1651" s="26" t="s">
        <v>965</v>
      </c>
      <c r="G1651" s="26" t="s">
        <v>724</v>
      </c>
      <c r="H1651" s="26" t="s">
        <v>299</v>
      </c>
      <c r="I1651" s="26" t="s">
        <v>4284</v>
      </c>
      <c r="J1651" s="18" t="s">
        <v>327</v>
      </c>
      <c r="K1651" s="18" t="s">
        <v>96</v>
      </c>
      <c r="L1651" s="18" t="s">
        <v>328</v>
      </c>
      <c r="M1651" s="26" t="s">
        <v>335</v>
      </c>
      <c r="N1651" s="27"/>
      <c r="O1651" s="27"/>
      <c r="P1651" s="27"/>
      <c r="Q1651" s="27"/>
      <c r="R1651" s="29"/>
      <c r="AW1651"/>
      <c r="AX1651"/>
      <c r="AY1651"/>
      <c r="AZ1651"/>
      <c r="BA1651"/>
      <c r="BB1651"/>
      <c r="BC1651"/>
      <c r="BD1651"/>
      <c r="BE1651"/>
      <c r="BF1651"/>
      <c r="BG1651"/>
      <c r="BH1651"/>
      <c r="BI1651"/>
      <c r="BJ1651"/>
      <c r="BK1651"/>
      <c r="BL1651"/>
      <c r="BM1651"/>
      <c r="BN1651"/>
      <c r="BO1651"/>
      <c r="BP1651"/>
      <c r="BQ1651"/>
      <c r="BR1651"/>
      <c r="BS1651"/>
      <c r="BT1651"/>
      <c r="BU1651"/>
    </row>
    <row r="1652" spans="1:73" s="25" customFormat="1" x14ac:dyDescent="0.35">
      <c r="A1652" s="18"/>
      <c r="B1652" s="18"/>
      <c r="C1652" s="143"/>
      <c r="D1652" s="19"/>
      <c r="E1652" s="20"/>
      <c r="F1652" s="19"/>
      <c r="G1652" s="19"/>
      <c r="H1652" t="s">
        <v>4284</v>
      </c>
      <c r="I1652" t="s">
        <v>4284</v>
      </c>
      <c r="J1652" s="18"/>
      <c r="K1652" s="18"/>
      <c r="L1652" s="18"/>
      <c r="M1652" s="19"/>
      <c r="N1652" s="19"/>
      <c r="O1652" s="19"/>
      <c r="P1652" s="19"/>
      <c r="Q1652" s="19"/>
      <c r="R1652" s="19"/>
      <c r="S1652" s="19"/>
      <c r="T1652" s="19"/>
      <c r="U1652" s="19"/>
      <c r="V1652" s="19"/>
      <c r="W1652" s="19"/>
      <c r="X1652" s="19"/>
      <c r="Y1652" s="19"/>
      <c r="Z1652" s="19"/>
      <c r="AA1652" s="19"/>
      <c r="AB1652" s="19"/>
      <c r="AC1652" s="19"/>
      <c r="AD1652" s="19"/>
      <c r="AE1652" s="19"/>
      <c r="AF1652" s="19"/>
      <c r="AG1652" s="19"/>
      <c r="AH1652" s="19"/>
      <c r="AI1652" s="19"/>
      <c r="AJ1652" s="19"/>
      <c r="AK1652" s="19"/>
      <c r="AL1652" s="19"/>
      <c r="AM1652" s="19"/>
      <c r="AN1652" s="19"/>
      <c r="AO1652" s="19"/>
      <c r="AP1652" s="19"/>
      <c r="AQ1652" s="19"/>
      <c r="AR1652" s="19"/>
      <c r="AS1652" s="19"/>
      <c r="AT1652" s="19"/>
      <c r="AU1652" s="19"/>
      <c r="AV1652" s="19"/>
      <c r="AW1652" s="19"/>
      <c r="AX1652" s="19"/>
      <c r="AY1652" s="19"/>
      <c r="AZ1652" s="19"/>
      <c r="BA1652" s="19"/>
      <c r="BB1652" s="19"/>
      <c r="BC1652" s="19"/>
    </row>
    <row r="1653" spans="1:73" ht="12.75" customHeight="1" x14ac:dyDescent="0.35">
      <c r="A1653" s="18" t="s">
        <v>802</v>
      </c>
      <c r="B1653" s="18" t="s">
        <v>81</v>
      </c>
      <c r="C1653" s="143" t="str">
        <f>IF(VLOOKUP(D1653,Table16[[#All],[Player]:[2024 Card Info]],7,FALSE)&lt;&gt;"",VLOOKUP(D1653,Table16[[#All],[Player]:[2024 Card Info]],7,FALSE),"")</f>
        <v/>
      </c>
      <c r="D1653" s="26" t="s">
        <v>2920</v>
      </c>
      <c r="E1653" s="27">
        <v>35816</v>
      </c>
      <c r="F1653" s="26" t="s">
        <v>107</v>
      </c>
      <c r="G1653" s="26" t="s">
        <v>457</v>
      </c>
      <c r="H1653" s="26" t="s">
        <v>362</v>
      </c>
      <c r="I1653" s="26">
        <v>0</v>
      </c>
      <c r="J1653" s="18" t="s">
        <v>362</v>
      </c>
      <c r="K1653" s="18" t="s">
        <v>274</v>
      </c>
      <c r="L1653" s="18">
        <v>0</v>
      </c>
      <c r="M1653" s="19"/>
      <c r="N1653" s="27"/>
      <c r="O1653" s="27"/>
      <c r="P1653" s="27"/>
      <c r="Q1653" s="27"/>
      <c r="R1653" s="29"/>
      <c r="S1653" s="25"/>
      <c r="T1653" s="25"/>
      <c r="U1653" s="25"/>
      <c r="V1653" s="25"/>
      <c r="W1653" s="25"/>
      <c r="X1653" s="25"/>
      <c r="Y1653" s="25"/>
      <c r="Z1653" s="25"/>
      <c r="AA1653" s="25"/>
      <c r="AB1653" s="25"/>
      <c r="AC1653" s="25"/>
      <c r="AD1653" s="25"/>
      <c r="AE1653" s="25"/>
      <c r="AF1653" s="25"/>
      <c r="AG1653" s="25"/>
      <c r="AH1653" s="25"/>
      <c r="AI1653" s="25"/>
      <c r="AJ1653" s="25"/>
      <c r="AK1653" s="25"/>
      <c r="AL1653" s="25"/>
      <c r="AM1653" s="25"/>
      <c r="AN1653" s="25"/>
      <c r="AO1653" s="25"/>
      <c r="AP1653" s="25"/>
      <c r="AQ1653" s="25"/>
      <c r="AR1653" s="25"/>
      <c r="AS1653" s="25"/>
      <c r="AT1653" s="25"/>
      <c r="AU1653" s="25"/>
      <c r="AV1653" s="25"/>
      <c r="AW1653" s="25"/>
      <c r="AX1653" s="25"/>
      <c r="AY1653" s="25"/>
      <c r="AZ1653" s="25"/>
      <c r="BA1653" s="25"/>
      <c r="BB1653" s="25"/>
      <c r="BC1653" s="25"/>
    </row>
    <row r="1654" spans="1:73" x14ac:dyDescent="0.35">
      <c r="A1654" s="18" t="s">
        <v>366</v>
      </c>
      <c r="B1654" s="18" t="s">
        <v>452</v>
      </c>
      <c r="C1654" s="143" t="str">
        <f>IF(VLOOKUP(D1654,Table16[[#All],[Player]:[2024 Card Info]],7,FALSE)&lt;&gt;"",VLOOKUP(D1654,Table16[[#All],[Player]:[2024 Card Info]],7,FALSE),"")</f>
        <v/>
      </c>
      <c r="D1654" s="19" t="s">
        <v>2921</v>
      </c>
      <c r="E1654" s="20">
        <v>30991</v>
      </c>
      <c r="F1654" s="28" t="s">
        <v>624</v>
      </c>
      <c r="G1654" s="28" t="s">
        <v>825</v>
      </c>
      <c r="H1654" s="26" t="s">
        <v>365</v>
      </c>
      <c r="I1654" s="26">
        <v>0</v>
      </c>
      <c r="J1654" s="18" t="s">
        <v>365</v>
      </c>
      <c r="K1654" s="18" t="s">
        <v>85</v>
      </c>
      <c r="L1654" s="18">
        <v>0</v>
      </c>
      <c r="M1654" s="19"/>
      <c r="N1654" s="26" t="s">
        <v>365</v>
      </c>
      <c r="O1654" s="26" t="s">
        <v>85</v>
      </c>
      <c r="P1654" s="28"/>
      <c r="Q1654" s="26" t="s">
        <v>365</v>
      </c>
      <c r="R1654" s="26" t="s">
        <v>85</v>
      </c>
      <c r="S1654" s="28"/>
      <c r="T1654" s="28"/>
      <c r="U1654" s="19"/>
      <c r="V1654" s="30"/>
      <c r="W1654" s="19"/>
      <c r="X1654" s="28"/>
      <c r="Y1654" s="28"/>
      <c r="Z1654" s="19" t="s">
        <v>365</v>
      </c>
      <c r="AA1654" s="28" t="s">
        <v>165</v>
      </c>
      <c r="AB1654" s="28"/>
      <c r="AC1654" s="19"/>
      <c r="AD1654" s="28"/>
      <c r="AE1654" s="28"/>
      <c r="AF1654" s="19" t="s">
        <v>365</v>
      </c>
      <c r="AG1654" s="28" t="s">
        <v>165</v>
      </c>
      <c r="AH1654" s="28"/>
      <c r="AI1654" s="19" t="s">
        <v>365</v>
      </c>
      <c r="AJ1654" s="28" t="s">
        <v>165</v>
      </c>
      <c r="AK1654" s="28"/>
      <c r="AL1654" s="19" t="s">
        <v>365</v>
      </c>
      <c r="AM1654" s="28" t="s">
        <v>165</v>
      </c>
      <c r="AN1654" s="28"/>
      <c r="AO1654" s="19" t="s">
        <v>365</v>
      </c>
      <c r="AP1654" s="28" t="s">
        <v>165</v>
      </c>
      <c r="AQ1654" s="28"/>
      <c r="AR1654" s="19" t="s">
        <v>365</v>
      </c>
      <c r="AS1654" s="28" t="s">
        <v>165</v>
      </c>
      <c r="AT1654" s="28"/>
      <c r="AU1654" s="19"/>
      <c r="AV1654" s="28"/>
      <c r="AW1654" s="28"/>
      <c r="AX1654" s="19" t="s">
        <v>365</v>
      </c>
      <c r="AY1654" s="28" t="s">
        <v>142</v>
      </c>
      <c r="AZ1654" s="28" t="s">
        <v>2922</v>
      </c>
      <c r="BA1654" s="19" t="s">
        <v>365</v>
      </c>
      <c r="BB1654" s="28" t="s">
        <v>142</v>
      </c>
      <c r="BC1654" s="28" t="s">
        <v>2923</v>
      </c>
    </row>
    <row r="1655" spans="1:73" s="25" customFormat="1" x14ac:dyDescent="0.35">
      <c r="A1655" s="19"/>
      <c r="B1655" s="19"/>
      <c r="C1655" s="143"/>
      <c r="D1655" s="19"/>
      <c r="E1655" s="39"/>
      <c r="F1655" s="19"/>
      <c r="G1655" s="19"/>
      <c r="H1655" s="26"/>
      <c r="I1655" s="26" t="s">
        <v>4284</v>
      </c>
      <c r="J1655" s="19"/>
      <c r="K1655" s="19"/>
      <c r="L1655" s="19"/>
      <c r="M1655" s="19"/>
      <c r="N1655" s="19"/>
      <c r="O1655" s="19"/>
      <c r="P1655" s="19"/>
      <c r="Q1655" s="19"/>
      <c r="R1655" s="19"/>
      <c r="S1655" s="19"/>
      <c r="T1655" s="19"/>
      <c r="U1655" s="19"/>
      <c r="V1655" s="19"/>
      <c r="W1655" s="19"/>
      <c r="X1655" s="19"/>
      <c r="Y1655" s="19"/>
      <c r="Z1655" s="19"/>
      <c r="AA1655" s="19"/>
      <c r="AB1655" s="19"/>
      <c r="AC1655" s="19"/>
      <c r="AD1655" s="19"/>
      <c r="AE1655" s="19"/>
      <c r="AF1655" s="19"/>
      <c r="AG1655" s="19"/>
      <c r="AH1655" s="19"/>
      <c r="AI1655" s="19"/>
      <c r="AJ1655" s="19"/>
      <c r="AK1655" s="19"/>
      <c r="AL1655" s="19"/>
      <c r="AM1655" s="19"/>
      <c r="AN1655" s="19"/>
      <c r="AO1655" s="19"/>
      <c r="AP1655" s="19"/>
      <c r="AQ1655" s="19"/>
      <c r="AR1655" s="19"/>
      <c r="AS1655" s="19"/>
      <c r="AT1655" s="19"/>
      <c r="AU1655" s="19"/>
      <c r="AV1655" s="19"/>
      <c r="AW1655" s="19"/>
      <c r="AX1655" s="19"/>
      <c r="AY1655" s="19"/>
      <c r="AZ1655" s="19"/>
      <c r="BA1655" s="19"/>
      <c r="BB1655" s="19"/>
      <c r="BC1655" s="19"/>
    </row>
    <row r="1656" spans="1:73" x14ac:dyDescent="0.35">
      <c r="A1656" s="19"/>
      <c r="B1656" s="19"/>
      <c r="C1656" s="143"/>
      <c r="D1656" s="19"/>
      <c r="E1656" s="39"/>
      <c r="F1656" s="19"/>
      <c r="G1656" s="19"/>
      <c r="H1656" s="26"/>
      <c r="I1656" s="26" t="s">
        <v>4284</v>
      </c>
      <c r="J1656" s="19"/>
      <c r="K1656" s="19"/>
      <c r="L1656" s="19"/>
      <c r="M1656" s="19"/>
      <c r="N1656" s="19"/>
      <c r="O1656" s="19"/>
      <c r="P1656" s="19"/>
      <c r="Q1656" s="19"/>
      <c r="R1656" s="19"/>
      <c r="S1656" s="19"/>
      <c r="T1656" s="19"/>
      <c r="U1656" s="19"/>
      <c r="V1656" s="19"/>
      <c r="W1656" s="19"/>
      <c r="X1656" s="19"/>
      <c r="Y1656" s="19"/>
      <c r="Z1656" s="19"/>
      <c r="AA1656" s="19"/>
      <c r="AB1656" s="19"/>
      <c r="AC1656" s="19"/>
      <c r="AD1656" s="19"/>
      <c r="AE1656" s="19"/>
      <c r="AF1656" s="19"/>
      <c r="AG1656" s="19"/>
      <c r="AH1656" s="19"/>
      <c r="AI1656" s="19"/>
      <c r="AJ1656" s="19"/>
      <c r="AK1656" s="19"/>
      <c r="AL1656" s="19"/>
      <c r="AM1656" s="19"/>
      <c r="AN1656" s="19"/>
      <c r="AO1656" s="19"/>
      <c r="AP1656" s="19"/>
      <c r="AQ1656" s="19"/>
      <c r="AR1656" s="19"/>
      <c r="AS1656" s="19"/>
      <c r="AT1656" s="19"/>
      <c r="AU1656" s="19"/>
      <c r="AV1656" s="19"/>
      <c r="AW1656" s="19"/>
      <c r="AX1656" s="19"/>
      <c r="AY1656" s="19"/>
      <c r="AZ1656" s="19"/>
      <c r="BA1656" s="19"/>
      <c r="BB1656" s="19"/>
      <c r="BC1656" s="19"/>
    </row>
    <row r="1657" spans="1:73" s="25" customFormat="1" ht="13.15" x14ac:dyDescent="0.4">
      <c r="A1657"/>
      <c r="B1657"/>
      <c r="C1657" s="140"/>
      <c r="D1657"/>
      <c r="E1657" s="10" t="s">
        <v>70</v>
      </c>
      <c r="F1657" s="11" t="s">
        <v>71</v>
      </c>
      <c r="G1657" s="11" t="s">
        <v>72</v>
      </c>
      <c r="H1657" s="94"/>
      <c r="I1657" s="94" t="s">
        <v>73</v>
      </c>
      <c r="J1657" s="11"/>
      <c r="K1657" s="11"/>
      <c r="L1657" s="8"/>
      <c r="M1657" s="16" t="str">
        <f>IF(ISERROR(VLOOKUP(TRIM(B1657),#REF!,13,FALSE())),"",VLOOKUP(TRIM(B1657),#REF!,13,FALSE()))</f>
        <v/>
      </c>
      <c r="N1657" s="16" t="str">
        <f>IF(ISERROR(VLOOKUP(TRIM(B1657),#REF!,14,FALSE())),"",VLOOKUP(TRIM(B1657),#REF!,14,FALSE()))</f>
        <v/>
      </c>
      <c r="O1657" s="16" t="str">
        <f>IF(ISERROR(VLOOKUP(TRIM(B1657),#REF!,15,FALSE())),"",VLOOKUP(TRIM(B1657),#REF!,15,FALSE()))</f>
        <v/>
      </c>
      <c r="P1657" s="16" t="str">
        <f>IF(ISERROR(VLOOKUP(TRIM(B1657),#REF!,16,FALSE())),"",VLOOKUP(TRIM(B1657),#REF!,16,FALSE()))</f>
        <v/>
      </c>
      <c r="Q1657"/>
      <c r="R1657" s="8"/>
      <c r="S1657"/>
      <c r="T1657" t="str">
        <f>IF(ISERROR(VLOOKUP(TRIM(B1657),#REF!,20,FALSE())),"",VLOOKUP(TRIM(B1657),#REF!,20,FALSE()))</f>
        <v/>
      </c>
      <c r="U1657" t="str">
        <f>IF(ISERROR(VLOOKUP(TRIM(B1657),#REF!,21,FALSE())),"",VLOOKUP(TRIM(B1657),#REF!,21,FALSE()))</f>
        <v/>
      </c>
      <c r="V1657" t="str">
        <f>IF(ISERROR(VLOOKUP(TRIM(B1657),#REF!,22,FALSE())),"",VLOOKUP(TRIM(B1657),#REF!,22,FALSE()))</f>
        <v/>
      </c>
      <c r="W1657" t="str">
        <f>IF(ISERROR(VLOOKUP(TRIM(B1657),#REF!,20,FALSE())),"",VLOOKUP(TRIM(B1657),#REF!,20,FALSE()))</f>
        <v/>
      </c>
      <c r="X1657" t="str">
        <f>IF(ISERROR(VLOOKUP(TRIM(B1657),#REF!,21,FALSE())),"",VLOOKUP(TRIM(B1657),#REF!,21,FALSE()))</f>
        <v/>
      </c>
      <c r="Y1657" t="str">
        <f>IF(ISERROR(VLOOKUP(TRIM(B1657),#REF!,22,FALSE())),"",VLOOKUP(TRIM(B1657),#REF!,22,FALSE()))</f>
        <v/>
      </c>
      <c r="Z1657" t="str">
        <f>IF(ISERROR(VLOOKUP(TRIM(B1657),#REF!,23,FALSE())),"",VLOOKUP(TRIM(B1657),#REF!,23,FALSE()))</f>
        <v/>
      </c>
      <c r="AA1657" t="str">
        <f>IF(ISERROR(VLOOKUP(TRIM(B1657),#REF!,24,FALSE())),"",VLOOKUP(TRIM(B1657),#REF!,24,FALSE()))</f>
        <v/>
      </c>
      <c r="AB1657" t="str">
        <f>IF(ISERROR(VLOOKUP(TRIM(B1657),#REF!,25,FALSE())),"",VLOOKUP(TRIM(B1657),#REF!,25,FALSE()))</f>
        <v/>
      </c>
      <c r="AC1657"/>
      <c r="AD1657"/>
      <c r="AE1657"/>
      <c r="AF1657"/>
      <c r="AG1657"/>
      <c r="AH1657"/>
      <c r="AI1657"/>
      <c r="AJ1657"/>
      <c r="AK1657"/>
      <c r="AL1657"/>
      <c r="AM1657" s="8"/>
      <c r="AN1657" s="8"/>
      <c r="AO1657"/>
      <c r="AP1657" s="8"/>
      <c r="AQ1657" s="8"/>
      <c r="AR1657" s="8"/>
      <c r="AS1657" s="8"/>
      <c r="AT1657" s="8"/>
      <c r="AU1657"/>
      <c r="AV1657" s="8"/>
      <c r="AW1657" s="8"/>
      <c r="AX1657"/>
      <c r="AY1657" s="8"/>
      <c r="AZ1657" s="8"/>
      <c r="BA1657"/>
      <c r="BB1657" s="8"/>
      <c r="BC1657" s="8"/>
    </row>
    <row r="1658" spans="1:73" ht="17.649999999999999" x14ac:dyDescent="0.5">
      <c r="A1658" s="12" t="s">
        <v>2924</v>
      </c>
      <c r="C1658" s="141"/>
      <c r="E1658" s="13">
        <f>COUNTA(D1661:D1724)</f>
        <v>56</v>
      </c>
      <c r="F1658" s="14">
        <f>COUNTIF(A1661:A1726,"*HB*")</f>
        <v>4</v>
      </c>
      <c r="G1658" s="14">
        <f>COUNTIF(A1661:A1726,"*KOR*")+COUNTIF(A1661:A1726,"*LK*")</f>
        <v>1</v>
      </c>
      <c r="H1658" s="95"/>
      <c r="I1658" s="95">
        <f>COUNTIF(A1661:A1726,"*PR*")+COUNTIF(A1661:A1726,"*LP*")</f>
        <v>3</v>
      </c>
      <c r="J1658" s="14"/>
      <c r="K1658" s="14"/>
      <c r="L1658" s="8"/>
      <c r="M1658" s="16" t="str">
        <f>IF(ISERROR(VLOOKUP(TRIM(B1658),#REF!,13,FALSE())),"",VLOOKUP(TRIM(B1658),#REF!,13,FALSE()))</f>
        <v/>
      </c>
      <c r="N1658" s="16" t="str">
        <f>IF(ISERROR(VLOOKUP(TRIM(B1658),#REF!,14,FALSE())),"",VLOOKUP(TRIM(B1658),#REF!,14,FALSE()))</f>
        <v/>
      </c>
      <c r="O1658" s="16" t="str">
        <f>IF(ISERROR(VLOOKUP(TRIM(B1658),#REF!,15,FALSE())),"",VLOOKUP(TRIM(B1658),#REF!,15,FALSE()))</f>
        <v/>
      </c>
      <c r="P1658" s="16" t="str">
        <f>IF(ISERROR(VLOOKUP(TRIM(B1658),#REF!,16,FALSE())),"",VLOOKUP(TRIM(B1658),#REF!,16,FALSE()))</f>
        <v/>
      </c>
      <c r="Q1658" s="48"/>
      <c r="R1658" s="8"/>
      <c r="T1658" t="str">
        <f>IF(ISERROR(VLOOKUP(TRIM(B1658),#REF!,20,FALSE())),"",VLOOKUP(TRIM(B1658),#REF!,20,FALSE()))</f>
        <v/>
      </c>
      <c r="U1658" t="str">
        <f>IF(ISERROR(VLOOKUP(TRIM(B1658),#REF!,21,FALSE())),"",VLOOKUP(TRIM(B1658),#REF!,21,FALSE()))</f>
        <v/>
      </c>
      <c r="V1658" t="str">
        <f>IF(ISERROR(VLOOKUP(TRIM(B1658),#REF!,22,FALSE())),"",VLOOKUP(TRIM(B1658),#REF!,22,FALSE()))</f>
        <v/>
      </c>
      <c r="W1658" t="str">
        <f>IF(ISERROR(VLOOKUP(TRIM(B1658),#REF!,20,FALSE())),"",VLOOKUP(TRIM(B1658),#REF!,20,FALSE()))</f>
        <v/>
      </c>
      <c r="X1658" t="str">
        <f>IF(ISERROR(VLOOKUP(TRIM(B1658),#REF!,21,FALSE())),"",VLOOKUP(TRIM(B1658),#REF!,21,FALSE()))</f>
        <v/>
      </c>
      <c r="Y1658" t="str">
        <f>IF(ISERROR(VLOOKUP(TRIM(B1658),#REF!,22,FALSE())),"",VLOOKUP(TRIM(B1658),#REF!,22,FALSE()))</f>
        <v/>
      </c>
      <c r="Z1658" t="str">
        <f>IF(ISERROR(VLOOKUP(TRIM(B1658),#REF!,23,FALSE())),"",VLOOKUP(TRIM(B1658),#REF!,23,FALSE()))</f>
        <v/>
      </c>
      <c r="AA1658" t="str">
        <f>IF(ISERROR(VLOOKUP(TRIM(B1658),#REF!,24,FALSE())),"",VLOOKUP(TRIM(B1658),#REF!,24,FALSE()))</f>
        <v/>
      </c>
      <c r="AB1658" t="str">
        <f>IF(ISERROR(VLOOKUP(TRIM(B1658),#REF!,25,FALSE())),"",VLOOKUP(TRIM(B1658),#REF!,25,FALSE()))</f>
        <v/>
      </c>
      <c r="AL1658" s="15"/>
      <c r="AU1658" s="15"/>
      <c r="BC1658" s="8"/>
    </row>
    <row r="1659" spans="1:73" x14ac:dyDescent="0.35">
      <c r="A1659" s="16" t="s">
        <v>5296</v>
      </c>
      <c r="B1659" s="16"/>
      <c r="C1659" s="143"/>
      <c r="J1659" s="16"/>
      <c r="K1659" s="16"/>
      <c r="L1659" s="16"/>
      <c r="O1659" s="26"/>
      <c r="R1659" s="16"/>
      <c r="S1659" s="16"/>
      <c r="T1659" s="16"/>
      <c r="U1659" s="16"/>
      <c r="V1659" s="16"/>
      <c r="W1659" s="16"/>
      <c r="X1659" s="16"/>
      <c r="Y1659" s="16"/>
      <c r="AB1659" t="str">
        <f>IF(ISERROR(VLOOKUP(TRIM(D1659),#REF!,20,FALSE())),"",VLOOKUP(TRIM(D1659),#REF!,20,FALSE()))</f>
        <v/>
      </c>
      <c r="AC1659" t="str">
        <f>IF(ISERROR(VLOOKUP(TRIM(D1659),#REF!,21,FALSE())),"",VLOOKUP(TRIM(D1659),#REF!,21,FALSE()))</f>
        <v/>
      </c>
      <c r="AD1659" t="str">
        <f>IF(ISERROR(VLOOKUP(TRIM(D1659),#REF!,22,FALSE())),"",VLOOKUP(TRIM(D1659),#REF!,22,FALSE()))</f>
        <v/>
      </c>
      <c r="AE1659" t="str">
        <f>IF(ISERROR(VLOOKUP(TRIM(D1659),#REF!,20,FALSE())),"",VLOOKUP(TRIM(D1659),#REF!,20,FALSE()))</f>
        <v/>
      </c>
      <c r="AF1659" t="str">
        <f>IF(ISERROR(VLOOKUP(TRIM(D1659),#REF!,21,FALSE())),"",VLOOKUP(TRIM(D1659),#REF!,21,FALSE()))</f>
        <v/>
      </c>
      <c r="AG1659" t="str">
        <f>IF(ISERROR(VLOOKUP(TRIM(D1659),#REF!,22,FALSE())),"",VLOOKUP(TRIM(D1659),#REF!,22,FALSE()))</f>
        <v/>
      </c>
      <c r="AH1659" t="str">
        <f>IF(ISERROR(VLOOKUP(TRIM(D1659),#REF!,23,FALSE())),"",VLOOKUP(TRIM(D1659),#REF!,23,FALSE()))</f>
        <v/>
      </c>
      <c r="AI1659" t="str">
        <f>IF(ISERROR(VLOOKUP(TRIM(D1659),#REF!,24,FALSE())),"",VLOOKUP(TRIM(D1659),#REF!,24,FALSE()))</f>
        <v/>
      </c>
      <c r="AJ1659" t="str">
        <f>IF(ISERROR(VLOOKUP(TRIM(D1659),#REF!,25,FALSE())),"",VLOOKUP(TRIM(D1659),#REF!,25,FALSE()))</f>
        <v/>
      </c>
    </row>
    <row r="1660" spans="1:73" ht="13.15" x14ac:dyDescent="0.4">
      <c r="A1660" s="148" t="s">
        <v>5454</v>
      </c>
      <c r="B1660" s="19"/>
      <c r="C1660" s="143"/>
      <c r="D1660" s="19"/>
      <c r="E1660" s="39"/>
      <c r="F1660" s="19"/>
      <c r="G1660" s="19"/>
      <c r="H1660" s="26"/>
      <c r="I1660" s="26"/>
      <c r="J1660" s="42"/>
      <c r="K1660" s="19"/>
      <c r="L1660" s="19"/>
      <c r="M1660" s="19"/>
      <c r="N1660" s="19"/>
      <c r="O1660" s="19"/>
      <c r="P1660" s="19"/>
      <c r="Q1660" s="19"/>
      <c r="R1660" s="19"/>
      <c r="S1660" s="19"/>
      <c r="T1660" s="19"/>
      <c r="U1660" s="19"/>
      <c r="V1660" s="19"/>
      <c r="W1660" s="19"/>
      <c r="X1660" s="19"/>
      <c r="Y1660" s="19"/>
      <c r="Z1660" s="19"/>
      <c r="AA1660" s="19"/>
      <c r="AB1660" s="19"/>
      <c r="AC1660" s="19"/>
      <c r="AD1660" s="19"/>
      <c r="AE1660" s="19"/>
      <c r="AF1660" s="19"/>
      <c r="AG1660" s="19"/>
      <c r="AH1660" s="19"/>
      <c r="AI1660" s="19"/>
      <c r="AJ1660" s="19"/>
      <c r="AK1660" s="19"/>
      <c r="AL1660" s="19"/>
      <c r="AM1660" s="19"/>
      <c r="AN1660" s="19"/>
      <c r="AO1660" s="19"/>
      <c r="AP1660" s="19"/>
      <c r="AQ1660" s="19"/>
      <c r="AR1660" s="19"/>
      <c r="AS1660" s="19"/>
      <c r="AT1660" s="19"/>
      <c r="AU1660" s="19"/>
      <c r="AV1660" s="19"/>
      <c r="AW1660" s="19"/>
      <c r="AX1660" s="19"/>
      <c r="AY1660" s="19"/>
      <c r="AZ1660" s="19"/>
      <c r="BA1660" s="19"/>
      <c r="BB1660" s="19"/>
      <c r="BC1660" s="19"/>
    </row>
    <row r="1661" spans="1:73" x14ac:dyDescent="0.35">
      <c r="A1661" s="18" t="s">
        <v>77</v>
      </c>
      <c r="B1661" s="18" t="s">
        <v>285</v>
      </c>
      <c r="C1661" s="143" t="str">
        <f>IF(VLOOKUP(D1661,Table16[[#All],[Player]:[2024 Card Info]],7,FALSE)&lt;&gt;"",VLOOKUP(D1661,Table16[[#All],[Player]:[2024 Card Info]],7,FALSE),"")</f>
        <v>336 Attempts</v>
      </c>
      <c r="D1661" s="19" t="s">
        <v>2925</v>
      </c>
      <c r="E1661" s="20">
        <v>32476</v>
      </c>
      <c r="F1661" s="19" t="s">
        <v>1399</v>
      </c>
      <c r="G1661" s="19" t="s">
        <v>2926</v>
      </c>
      <c r="H1661" s="26" t="s">
        <v>77</v>
      </c>
      <c r="I1661" s="26"/>
      <c r="J1661" s="18" t="s">
        <v>77</v>
      </c>
      <c r="K1661" s="18" t="s">
        <v>116</v>
      </c>
      <c r="L1661" s="18"/>
      <c r="M1661" s="19"/>
      <c r="N1661" s="19" t="s">
        <v>77</v>
      </c>
      <c r="O1661" s="19" t="s">
        <v>259</v>
      </c>
      <c r="P1661" s="19" t="s">
        <v>79</v>
      </c>
      <c r="Q1661" s="19" t="s">
        <v>77</v>
      </c>
      <c r="R1661" s="19"/>
      <c r="S1661" s="19">
        <v>0</v>
      </c>
      <c r="T1661" s="19" t="s">
        <v>77</v>
      </c>
      <c r="U1661" s="19" t="s">
        <v>259</v>
      </c>
      <c r="V1661" s="19"/>
      <c r="W1661" s="19" t="s">
        <v>77</v>
      </c>
      <c r="X1661" s="19" t="s">
        <v>259</v>
      </c>
      <c r="Y1661" s="19">
        <v>0</v>
      </c>
      <c r="Z1661" s="19" t="s">
        <v>77</v>
      </c>
      <c r="AA1661" s="19" t="s">
        <v>259</v>
      </c>
      <c r="AB1661" s="19">
        <v>0</v>
      </c>
      <c r="AC1661" s="19" t="s">
        <v>77</v>
      </c>
      <c r="AD1661" s="19" t="s">
        <v>259</v>
      </c>
      <c r="AE1661" s="19">
        <v>0</v>
      </c>
      <c r="AF1661" s="19"/>
      <c r="AG1661" s="19"/>
      <c r="AH1661" s="19"/>
      <c r="AI1661" s="19"/>
      <c r="AJ1661" s="19"/>
      <c r="AK1661" s="19"/>
      <c r="AL1661" s="19" t="s">
        <v>77</v>
      </c>
      <c r="AM1661" s="19" t="s">
        <v>259</v>
      </c>
      <c r="AN1661" s="19">
        <v>0</v>
      </c>
      <c r="AO1661" s="19">
        <v>0</v>
      </c>
      <c r="AP1661" s="19">
        <v>0</v>
      </c>
      <c r="AQ1661" s="19">
        <v>0</v>
      </c>
      <c r="AR1661" s="19">
        <v>0</v>
      </c>
      <c r="AS1661" s="19">
        <v>0</v>
      </c>
      <c r="AT1661" s="19">
        <v>0</v>
      </c>
      <c r="AU1661" s="19"/>
      <c r="AV1661" s="19"/>
      <c r="AW1661" s="19"/>
      <c r="AX1661" s="19"/>
      <c r="AY1661" s="19"/>
      <c r="AZ1661" s="19"/>
      <c r="BA1661" s="19"/>
      <c r="BB1661" s="19"/>
      <c r="BC1661" s="19"/>
    </row>
    <row r="1662" spans="1:73" x14ac:dyDescent="0.35">
      <c r="A1662" s="18" t="s">
        <v>77</v>
      </c>
      <c r="B1662" s="18" t="s">
        <v>109</v>
      </c>
      <c r="C1662" s="143" t="str">
        <f>IF(VLOOKUP(D1662,Table16[[#All],[Player]:[2024 Card Info]],7,FALSE)&lt;&gt;"",VLOOKUP(D1662,Table16[[#All],[Player]:[2024 Card Info]],7,FALSE),"")</f>
        <v>399 Attempts</v>
      </c>
      <c r="D1662" s="19" t="s">
        <v>2927</v>
      </c>
      <c r="E1662" s="20">
        <v>35856</v>
      </c>
      <c r="F1662" s="19" t="s">
        <v>1566</v>
      </c>
      <c r="G1662" s="19" t="s">
        <v>2540</v>
      </c>
      <c r="H1662" s="26" t="s">
        <v>77</v>
      </c>
      <c r="I1662" s="26"/>
      <c r="J1662" s="18" t="s">
        <v>77</v>
      </c>
      <c r="K1662" s="18" t="s">
        <v>109</v>
      </c>
      <c r="L1662" s="18"/>
      <c r="M1662" s="19"/>
      <c r="N1662" s="19" t="s">
        <v>77</v>
      </c>
      <c r="O1662" s="19" t="s">
        <v>109</v>
      </c>
      <c r="P1662" s="19"/>
      <c r="Q1662" s="19"/>
      <c r="R1662" s="19"/>
      <c r="S1662" s="19"/>
      <c r="T1662" s="19"/>
      <c r="U1662" s="19"/>
      <c r="V1662" s="19"/>
      <c r="W1662" s="19"/>
      <c r="X1662" s="19"/>
      <c r="Y1662" s="19"/>
      <c r="Z1662" s="19"/>
      <c r="AA1662" s="19"/>
      <c r="AB1662" s="19"/>
      <c r="AC1662" s="19"/>
      <c r="AD1662" s="19"/>
      <c r="AE1662" s="19"/>
      <c r="AF1662" s="19"/>
      <c r="AG1662" s="19"/>
      <c r="AH1662" s="19"/>
      <c r="AI1662" s="19"/>
      <c r="AJ1662" s="19"/>
      <c r="AK1662" s="19"/>
      <c r="AL1662" s="19"/>
      <c r="AM1662" s="19"/>
      <c r="AN1662" s="19"/>
      <c r="AO1662" s="19"/>
      <c r="AP1662" s="19"/>
      <c r="AQ1662" s="19"/>
      <c r="AR1662" s="19"/>
      <c r="AS1662" s="19"/>
      <c r="AT1662" s="19"/>
      <c r="AU1662" s="19"/>
      <c r="AV1662" s="19"/>
      <c r="AW1662" s="19"/>
      <c r="AX1662" s="19"/>
      <c r="AY1662" s="19"/>
      <c r="AZ1662" s="19"/>
      <c r="BA1662" s="19"/>
      <c r="BB1662" s="19"/>
      <c r="BC1662" s="19"/>
    </row>
    <row r="1663" spans="1:73" s="25" customFormat="1" x14ac:dyDescent="0.35">
      <c r="A1663" s="18"/>
      <c r="B1663" s="18"/>
      <c r="C1663" s="143"/>
      <c r="D1663" s="19"/>
      <c r="E1663" s="20"/>
      <c r="F1663" s="19"/>
      <c r="G1663" s="19"/>
      <c r="H1663" t="s">
        <v>4284</v>
      </c>
      <c r="I1663" t="s">
        <v>4284</v>
      </c>
      <c r="J1663" s="18"/>
      <c r="K1663" s="18"/>
      <c r="L1663" s="18"/>
      <c r="M1663" s="19" t="str">
        <f>IF(ISERROR(VLOOKUP(TRIM(D1663),#REF!,6,FALSE())),"",VLOOKUP(TRIM(D1663),#REF!,6,FALSE()))</f>
        <v/>
      </c>
      <c r="N1663" s="19"/>
      <c r="O1663" s="19"/>
      <c r="P1663" s="19"/>
      <c r="Q1663" s="19"/>
      <c r="R1663" s="19"/>
      <c r="S1663" s="19"/>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19"/>
      <c r="AY1663" s="19"/>
      <c r="AZ1663" s="19"/>
      <c r="BA1663" s="19"/>
      <c r="BB1663" s="19"/>
      <c r="BC1663" s="19"/>
    </row>
    <row r="1664" spans="1:73" x14ac:dyDescent="0.35">
      <c r="A1664" s="18" t="s">
        <v>93</v>
      </c>
      <c r="B1664" s="18" t="s">
        <v>452</v>
      </c>
      <c r="C1664" s="143" t="str">
        <f>IF(VLOOKUP(D1664,Table16[[#All],[Player]:[2024 Card Info]],7,FALSE)&lt;&gt;"",VLOOKUP(D1664,Table16[[#All],[Player]:[2024 Card Info]],7,FALSE),"")</f>
        <v>4-0 260</v>
      </c>
      <c r="D1664" s="19" t="s">
        <v>2928</v>
      </c>
      <c r="E1664" s="20">
        <v>35550</v>
      </c>
      <c r="F1664" s="19" t="s">
        <v>115</v>
      </c>
      <c r="G1664" s="19" t="s">
        <v>125</v>
      </c>
      <c r="H1664" s="26" t="s">
        <v>93</v>
      </c>
      <c r="I1664" s="26" t="s">
        <v>3484</v>
      </c>
      <c r="J1664" s="18" t="s">
        <v>93</v>
      </c>
      <c r="K1664" s="18" t="s">
        <v>142</v>
      </c>
      <c r="L1664" s="18" t="s">
        <v>2929</v>
      </c>
      <c r="M1664" s="19" t="s">
        <v>2930</v>
      </c>
      <c r="N1664" s="19" t="s">
        <v>2845</v>
      </c>
      <c r="O1664" s="19" t="s">
        <v>143</v>
      </c>
      <c r="P1664" s="19" t="s">
        <v>2931</v>
      </c>
      <c r="Q1664" s="19" t="s">
        <v>554</v>
      </c>
      <c r="R1664" s="19" t="s">
        <v>142</v>
      </c>
      <c r="S1664" s="19" t="s">
        <v>2932</v>
      </c>
      <c r="T1664" s="19"/>
      <c r="U1664" s="19"/>
      <c r="V1664" s="19"/>
      <c r="W1664" s="19"/>
      <c r="X1664" s="19"/>
      <c r="Y1664" s="19"/>
      <c r="Z1664" s="19"/>
      <c r="AA1664" s="19"/>
      <c r="AB1664" s="19"/>
      <c r="AC1664" s="19"/>
      <c r="AD1664" s="19"/>
      <c r="AE1664" s="19"/>
      <c r="AF1664" s="19"/>
      <c r="AG1664" s="19"/>
      <c r="AH1664" s="19"/>
      <c r="AI1664" s="19"/>
      <c r="AJ1664" s="19"/>
      <c r="AK1664" s="19"/>
      <c r="AL1664" s="19"/>
      <c r="AM1664" s="19"/>
      <c r="AN1664" s="19"/>
      <c r="AO1664" s="19"/>
      <c r="AP1664" s="19"/>
      <c r="AQ1664" s="19"/>
      <c r="AR1664" s="19"/>
      <c r="AS1664" s="19"/>
      <c r="AT1664" s="19"/>
      <c r="AU1664" s="19"/>
      <c r="AV1664" s="19"/>
      <c r="AW1664" s="19"/>
      <c r="AX1664" s="19"/>
      <c r="AY1664" s="19"/>
      <c r="AZ1664" s="19"/>
      <c r="BA1664" s="19"/>
      <c r="BB1664" s="19"/>
      <c r="BC1664" s="19"/>
    </row>
    <row r="1665" spans="1:55" x14ac:dyDescent="0.35">
      <c r="A1665" s="18" t="s">
        <v>93</v>
      </c>
      <c r="B1665" s="18" t="s">
        <v>81</v>
      </c>
      <c r="C1665" s="143" t="str">
        <f>IF(VLOOKUP(D1665,Table16[[#All],[Player]:[2024 Card Info]],7,FALSE)&lt;&gt;"",VLOOKUP(D1665,Table16[[#All],[Player]:[2024 Card Info]],7,FALSE),"")</f>
        <v>4-5 236</v>
      </c>
      <c r="D1665" s="19" t="s">
        <v>2933</v>
      </c>
      <c r="E1665" s="20">
        <v>34824</v>
      </c>
      <c r="F1665" s="19" t="s">
        <v>222</v>
      </c>
      <c r="G1665" s="19" t="s">
        <v>486</v>
      </c>
      <c r="H1665" s="26" t="s">
        <v>93</v>
      </c>
      <c r="I1665" s="26" t="s">
        <v>3387</v>
      </c>
      <c r="J1665" s="18" t="s">
        <v>93</v>
      </c>
      <c r="K1665" s="18" t="s">
        <v>78</v>
      </c>
      <c r="L1665" s="18" t="s">
        <v>2934</v>
      </c>
      <c r="M1665" s="19" t="s">
        <v>2935</v>
      </c>
      <c r="N1665" s="19" t="s">
        <v>93</v>
      </c>
      <c r="O1665" s="19" t="s">
        <v>285</v>
      </c>
      <c r="P1665" s="19" t="s">
        <v>2936</v>
      </c>
      <c r="Q1665" s="19" t="s">
        <v>93</v>
      </c>
      <c r="R1665" s="19" t="s">
        <v>158</v>
      </c>
      <c r="S1665" s="19" t="s">
        <v>2937</v>
      </c>
      <c r="T1665" s="19" t="s">
        <v>93</v>
      </c>
      <c r="U1665" s="19" t="s">
        <v>158</v>
      </c>
      <c r="V1665" s="19" t="s">
        <v>2938</v>
      </c>
      <c r="W1665" s="19" t="s">
        <v>93</v>
      </c>
      <c r="X1665" s="19" t="s">
        <v>158</v>
      </c>
      <c r="Y1665" s="19" t="s">
        <v>2939</v>
      </c>
      <c r="Z1665" s="19"/>
      <c r="AA1665" s="19"/>
      <c r="AB1665" s="19"/>
      <c r="AC1665" s="19">
        <v>0</v>
      </c>
      <c r="AD1665" s="19">
        <v>0</v>
      </c>
      <c r="AE1665" s="19">
        <v>0</v>
      </c>
      <c r="AF1665" s="19">
        <v>0</v>
      </c>
      <c r="AG1665" s="19">
        <v>0</v>
      </c>
      <c r="AH1665" s="19">
        <v>0</v>
      </c>
      <c r="AI1665" s="19">
        <v>0</v>
      </c>
      <c r="AJ1665" s="19">
        <v>0</v>
      </c>
      <c r="AK1665" s="19">
        <v>0</v>
      </c>
      <c r="AL1665" s="19">
        <v>0</v>
      </c>
      <c r="AM1665" s="19">
        <v>0</v>
      </c>
      <c r="AN1665" s="19">
        <v>0</v>
      </c>
      <c r="AO1665" s="19">
        <v>0</v>
      </c>
      <c r="AP1665" s="19">
        <v>0</v>
      </c>
      <c r="AQ1665" s="19">
        <v>0</v>
      </c>
      <c r="AR1665" s="19">
        <v>0</v>
      </c>
      <c r="AS1665" s="19">
        <v>0</v>
      </c>
      <c r="AT1665" s="19">
        <v>0</v>
      </c>
      <c r="AU1665" s="19"/>
      <c r="AV1665" s="19"/>
      <c r="AW1665" s="19"/>
      <c r="AX1665" s="19"/>
      <c r="AY1665" s="19"/>
      <c r="AZ1665" s="19"/>
      <c r="BA1665" s="19"/>
      <c r="BB1665" s="19"/>
      <c r="BC1665" s="19"/>
    </row>
    <row r="1666" spans="1:55" x14ac:dyDescent="0.35">
      <c r="A1666" s="19" t="s">
        <v>93</v>
      </c>
      <c r="B1666" s="26" t="s">
        <v>271</v>
      </c>
      <c r="C1666" s="144" t="str">
        <f>IF(VLOOKUP(D1666,Table16[[#All],[Player]:[2024 Card Info]],7,FALSE)&lt;&gt;"",VLOOKUP(D1666,Table16[[#All],[Player]:[2024 Card Info]],7,FALSE),"")</f>
        <v>0-055</v>
      </c>
      <c r="D1666" s="19" t="s">
        <v>2940</v>
      </c>
      <c r="E1666" s="27">
        <v>36922</v>
      </c>
      <c r="F1666" s="28" t="s">
        <v>160</v>
      </c>
      <c r="G1666" s="28" t="s">
        <v>200</v>
      </c>
      <c r="H1666" s="26" t="s">
        <v>93</v>
      </c>
      <c r="I1666" s="26" t="s">
        <v>2941</v>
      </c>
    </row>
    <row r="1667" spans="1:55" ht="12.75" customHeight="1" x14ac:dyDescent="0.35">
      <c r="A1667" s="31" t="s">
        <v>3320</v>
      </c>
      <c r="B1667" s="32" t="s">
        <v>3520</v>
      </c>
      <c r="C1667" s="144" t="str">
        <f>IF(VLOOKUP(D1667,Table16[[#All],[Player]:[2024 Card Info]],7,FALSE)&lt;&gt;"",VLOOKUP(D1667,Table16[[#All],[Player]:[2024 Card Info]],7,FALSE),"")</f>
        <v>0-0 35</v>
      </c>
      <c r="D1667" s="19" t="s">
        <v>3550</v>
      </c>
      <c r="E1667" s="27">
        <v>36795</v>
      </c>
      <c r="F1667" s="28" t="s">
        <v>313</v>
      </c>
      <c r="G1667" s="28" t="s">
        <v>313</v>
      </c>
      <c r="H1667" s="26" t="s">
        <v>93</v>
      </c>
      <c r="I1667" s="26" t="s">
        <v>2942</v>
      </c>
      <c r="J1667" s="33"/>
      <c r="K1667" s="33"/>
      <c r="L1667" s="33"/>
      <c r="M1667" s="25"/>
      <c r="N1667" s="25"/>
      <c r="O1667" s="25"/>
      <c r="P1667" s="25"/>
      <c r="Q1667" s="25"/>
      <c r="R1667" s="25"/>
      <c r="S1667" s="25"/>
      <c r="T1667" s="25"/>
      <c r="U1667" s="25"/>
      <c r="V1667" s="25"/>
      <c r="W1667" s="25"/>
      <c r="X1667" s="25"/>
      <c r="Y1667" s="25"/>
      <c r="Z1667" s="25"/>
      <c r="AA1667" s="25"/>
      <c r="AB1667" s="25"/>
      <c r="AC1667" s="25"/>
      <c r="AD1667" s="25"/>
      <c r="AE1667" s="25"/>
      <c r="AF1667" s="25"/>
      <c r="AG1667" s="25"/>
      <c r="AH1667" s="25"/>
      <c r="AI1667" s="25"/>
      <c r="AJ1667" s="25"/>
      <c r="AK1667" s="25"/>
      <c r="AL1667" s="25"/>
      <c r="AM1667" s="25"/>
      <c r="AN1667" s="25"/>
      <c r="AO1667" s="25"/>
      <c r="AP1667" s="25"/>
      <c r="AQ1667" s="25"/>
      <c r="AR1667" s="25"/>
      <c r="AS1667" s="25"/>
      <c r="AT1667" s="25"/>
      <c r="AU1667" s="25"/>
      <c r="AV1667" s="25"/>
      <c r="AW1667" s="25"/>
      <c r="AX1667" s="25"/>
      <c r="AY1667" s="25"/>
      <c r="AZ1667" s="25"/>
      <c r="BA1667" s="25"/>
      <c r="BB1667" s="25"/>
      <c r="BC1667" s="25"/>
    </row>
    <row r="1668" spans="1:55" x14ac:dyDescent="0.35">
      <c r="A1668" s="18"/>
      <c r="B1668" s="18"/>
      <c r="C1668" s="143"/>
      <c r="D1668" s="19"/>
      <c r="E1668" s="20"/>
      <c r="F1668" s="19"/>
      <c r="G1668" s="19"/>
      <c r="H1668" t="s">
        <v>4284</v>
      </c>
      <c r="I1668" t="s">
        <v>4284</v>
      </c>
      <c r="J1668" s="18"/>
      <c r="K1668" s="18"/>
      <c r="L1668" s="18"/>
      <c r="M1668" s="19"/>
      <c r="N1668" s="19"/>
      <c r="O1668" s="19"/>
      <c r="P1668" s="19"/>
      <c r="Q1668" s="19"/>
      <c r="R1668" s="19"/>
      <c r="S1668" s="19"/>
      <c r="T1668" s="19"/>
      <c r="U1668" s="19"/>
      <c r="V1668" s="19"/>
      <c r="W1668" s="19"/>
      <c r="X1668" s="19"/>
      <c r="Y1668" s="19"/>
      <c r="Z1668" s="19"/>
      <c r="AA1668" s="19"/>
      <c r="AB1668" s="19"/>
      <c r="AC1668" s="19"/>
      <c r="AD1668" s="19"/>
      <c r="AE1668" s="19"/>
      <c r="AF1668" s="19"/>
      <c r="AG1668" s="19"/>
      <c r="AH1668" s="19"/>
      <c r="AI1668" s="19"/>
      <c r="AJ1668" s="19"/>
      <c r="AK1668" s="19"/>
      <c r="AL1668" s="19"/>
      <c r="AM1668" s="19"/>
      <c r="AN1668" s="19"/>
      <c r="AO1668" s="19"/>
      <c r="AP1668" s="19"/>
      <c r="AQ1668" s="19"/>
      <c r="AR1668" s="19"/>
      <c r="AS1668" s="19"/>
      <c r="AT1668" s="19"/>
      <c r="AU1668" s="19"/>
      <c r="AV1668" s="19"/>
    </row>
    <row r="1669" spans="1:55" x14ac:dyDescent="0.35">
      <c r="A1669" s="18" t="s">
        <v>122</v>
      </c>
      <c r="B1669" s="18" t="s">
        <v>3524</v>
      </c>
      <c r="C1669" s="143" t="str">
        <f>IF(VLOOKUP(D1669,Table16[[#All],[Player]:[2024 Card Info]],7,FALSE)&lt;&gt;"",VLOOKUP(D1669,Table16[[#All],[Player]:[2024 Card Info]],7,FALSE),"")</f>
        <v>5-5-4</v>
      </c>
      <c r="D1669" s="19" t="s">
        <v>2943</v>
      </c>
      <c r="E1669" s="20">
        <v>34135</v>
      </c>
      <c r="F1669" s="19" t="s">
        <v>222</v>
      </c>
      <c r="G1669" s="19" t="s">
        <v>249</v>
      </c>
      <c r="H1669" s="26" t="s">
        <v>122</v>
      </c>
      <c r="I1669" s="26"/>
      <c r="J1669" s="18" t="s">
        <v>122</v>
      </c>
      <c r="K1669" s="18" t="s">
        <v>229</v>
      </c>
      <c r="L1669" s="18"/>
      <c r="M1669" s="19"/>
      <c r="N1669" s="19" t="s">
        <v>127</v>
      </c>
      <c r="O1669" s="19" t="s">
        <v>229</v>
      </c>
      <c r="P1669" s="19" t="s">
        <v>79</v>
      </c>
      <c r="Q1669" s="19" t="s">
        <v>132</v>
      </c>
      <c r="R1669" s="19" t="s">
        <v>229</v>
      </c>
      <c r="S1669" s="19"/>
      <c r="T1669" s="19" t="s">
        <v>132</v>
      </c>
      <c r="U1669" s="19" t="s">
        <v>229</v>
      </c>
      <c r="V1669" s="19">
        <v>0</v>
      </c>
      <c r="W1669" s="19" t="s">
        <v>132</v>
      </c>
      <c r="X1669" s="19" t="s">
        <v>229</v>
      </c>
      <c r="Y1669" s="19">
        <v>0</v>
      </c>
      <c r="Z1669" s="19"/>
      <c r="AA1669" s="19"/>
      <c r="AB1669" s="19"/>
      <c r="AC1669" s="19">
        <v>0</v>
      </c>
      <c r="AD1669" s="19">
        <v>0</v>
      </c>
      <c r="AE1669" s="19">
        <v>0</v>
      </c>
      <c r="AF1669" s="19">
        <v>0</v>
      </c>
      <c r="AG1669" s="19">
        <v>0</v>
      </c>
      <c r="AH1669" s="19">
        <v>0</v>
      </c>
      <c r="AI1669" s="19">
        <v>0</v>
      </c>
      <c r="AJ1669" s="19">
        <v>0</v>
      </c>
      <c r="AK1669" s="19">
        <v>0</v>
      </c>
      <c r="AL1669" s="19">
        <v>0</v>
      </c>
      <c r="AM1669" s="19">
        <v>0</v>
      </c>
      <c r="AN1669" s="19">
        <v>0</v>
      </c>
      <c r="AO1669" s="19">
        <v>0</v>
      </c>
      <c r="AP1669" s="19">
        <v>0</v>
      </c>
      <c r="AQ1669" s="19">
        <v>0</v>
      </c>
      <c r="AR1669" s="19">
        <v>0</v>
      </c>
      <c r="AS1669" s="19">
        <v>0</v>
      </c>
      <c r="AT1669" s="19">
        <v>0</v>
      </c>
      <c r="AU1669" s="19"/>
      <c r="AV1669" s="19"/>
    </row>
    <row r="1670" spans="1:55" x14ac:dyDescent="0.35">
      <c r="A1670" s="18" t="s">
        <v>122</v>
      </c>
      <c r="B1670" s="18" t="s">
        <v>325</v>
      </c>
      <c r="C1670" s="143" t="str">
        <f>IF(VLOOKUP(D1670,Table16[[#All],[Player]:[2024 Card Info]],7,FALSE)&lt;&gt;"",VLOOKUP(D1670,Table16[[#All],[Player]:[2024 Card Info]],7,FALSE),"")</f>
        <v>4-5-4</v>
      </c>
      <c r="D1670" s="19" t="s">
        <v>2944</v>
      </c>
      <c r="E1670" s="20">
        <v>33761</v>
      </c>
      <c r="F1670" s="19" t="s">
        <v>2945</v>
      </c>
      <c r="G1670" s="19" t="s">
        <v>559</v>
      </c>
      <c r="H1670" s="26" t="s">
        <v>127</v>
      </c>
      <c r="I1670" s="26"/>
      <c r="J1670" s="18" t="s">
        <v>127</v>
      </c>
      <c r="K1670" s="18" t="s">
        <v>78</v>
      </c>
      <c r="L1670" s="18"/>
      <c r="M1670" s="19"/>
      <c r="N1670" s="19" t="s">
        <v>127</v>
      </c>
      <c r="O1670" s="19" t="s">
        <v>78</v>
      </c>
      <c r="P1670" s="19" t="s">
        <v>79</v>
      </c>
      <c r="Q1670" s="19" t="s">
        <v>127</v>
      </c>
      <c r="R1670" s="19" t="s">
        <v>235</v>
      </c>
      <c r="S1670" s="19"/>
      <c r="T1670" s="19" t="s">
        <v>127</v>
      </c>
      <c r="U1670" s="19" t="s">
        <v>235</v>
      </c>
      <c r="V1670" s="19">
        <v>0</v>
      </c>
      <c r="W1670" s="19" t="s">
        <v>127</v>
      </c>
      <c r="X1670" s="19" t="s">
        <v>235</v>
      </c>
      <c r="Y1670" s="19">
        <v>0</v>
      </c>
      <c r="Z1670" s="19" t="s">
        <v>127</v>
      </c>
      <c r="AA1670" s="19" t="s">
        <v>235</v>
      </c>
      <c r="AB1670" s="19" t="s">
        <v>154</v>
      </c>
      <c r="AC1670" s="19" t="s">
        <v>127</v>
      </c>
      <c r="AD1670" s="19" t="s">
        <v>235</v>
      </c>
      <c r="AE1670" s="19">
        <v>0</v>
      </c>
      <c r="AF1670" s="19" t="s">
        <v>127</v>
      </c>
      <c r="AG1670" s="19" t="s">
        <v>235</v>
      </c>
      <c r="AH1670" s="19">
        <v>0</v>
      </c>
      <c r="AI1670" s="19" t="s">
        <v>127</v>
      </c>
      <c r="AJ1670" s="19" t="s">
        <v>235</v>
      </c>
      <c r="AK1670" s="19">
        <v>0</v>
      </c>
      <c r="AL1670" s="19">
        <v>0</v>
      </c>
      <c r="AM1670" s="19">
        <v>0</v>
      </c>
      <c r="AN1670" s="19">
        <v>0</v>
      </c>
      <c r="AO1670" s="19">
        <v>0</v>
      </c>
      <c r="AP1670" s="19">
        <v>0</v>
      </c>
      <c r="AQ1670" s="19">
        <v>0</v>
      </c>
      <c r="AR1670" s="19">
        <v>0</v>
      </c>
      <c r="AS1670" s="19">
        <v>0</v>
      </c>
      <c r="AT1670" s="19">
        <v>0</v>
      </c>
      <c r="AU1670" s="19"/>
      <c r="AV1670" s="19"/>
    </row>
    <row r="1671" spans="1:55" ht="12.75" customHeight="1" x14ac:dyDescent="0.35">
      <c r="A1671" s="31" t="s">
        <v>3548</v>
      </c>
      <c r="B1671" s="32" t="s">
        <v>3518</v>
      </c>
      <c r="C1671" s="144" t="str">
        <f>IF(VLOOKUP(D1671,Table16[[#All],[Player]:[2024 Card Info]],7,FALSE)&lt;&gt;"",VLOOKUP(D1671,Table16[[#All],[Player]:[2024 Card Info]],7,FALSE),"")</f>
        <v>4-4-4</v>
      </c>
      <c r="D1671" s="19" t="s">
        <v>2946</v>
      </c>
      <c r="E1671" s="27">
        <v>36958</v>
      </c>
      <c r="F1671" s="28" t="s">
        <v>98</v>
      </c>
      <c r="G1671" s="28" t="s">
        <v>160</v>
      </c>
      <c r="H1671" s="26" t="s">
        <v>132</v>
      </c>
      <c r="I1671" s="26"/>
      <c r="J1671" s="33"/>
      <c r="K1671" s="33"/>
      <c r="L1671" s="33"/>
      <c r="M1671" s="25"/>
      <c r="N1671" s="25"/>
      <c r="O1671" s="25"/>
      <c r="P1671" s="25"/>
      <c r="Q1671" s="25"/>
      <c r="R1671" s="25"/>
      <c r="S1671" s="25"/>
      <c r="T1671" s="25"/>
      <c r="U1671" s="25"/>
      <c r="V1671" s="25"/>
      <c r="W1671" s="25"/>
      <c r="X1671" s="25"/>
      <c r="Y1671" s="25"/>
      <c r="Z1671" s="25"/>
      <c r="AA1671" s="25"/>
      <c r="AB1671" s="25"/>
      <c r="AC1671" s="25"/>
      <c r="AD1671" s="25"/>
      <c r="AE1671" s="25"/>
      <c r="AF1671" s="25"/>
      <c r="AG1671" s="25"/>
      <c r="AH1671" s="25"/>
      <c r="AI1671" s="25"/>
      <c r="AJ1671" s="25"/>
      <c r="AK1671" s="25"/>
      <c r="AL1671" s="25"/>
      <c r="AM1671" s="25"/>
      <c r="AN1671" s="25"/>
      <c r="AO1671" s="25"/>
      <c r="AP1671" s="25"/>
      <c r="AQ1671" s="25"/>
      <c r="AR1671" s="25"/>
      <c r="AS1671" s="25"/>
      <c r="AT1671" s="25"/>
      <c r="AU1671" s="25"/>
      <c r="AV1671" s="25"/>
    </row>
    <row r="1672" spans="1:55" x14ac:dyDescent="0.35">
      <c r="A1672" t="s">
        <v>127</v>
      </c>
      <c r="B1672" t="s">
        <v>419</v>
      </c>
      <c r="C1672" s="144" t="str">
        <f>IF(VLOOKUP(D1672,Table16[[#All],[Player]:[2024 Card Info]],7,FALSE)&lt;&gt;"",VLOOKUP(D1672,Table16[[#All],[Player]:[2024 Card Info]],7,FALSE),"")</f>
        <v>4-4-4</v>
      </c>
      <c r="D1672" t="s">
        <v>3915</v>
      </c>
      <c r="E1672" s="40">
        <v>36920</v>
      </c>
      <c r="F1672" t="s">
        <v>4058</v>
      </c>
      <c r="G1672" s="19" t="s">
        <v>5138</v>
      </c>
      <c r="H1672" t="str">
        <f>IF(ISBLANK(VLOOKUP(TRIM(D1672),ALL_SOMIFA!$A$1:$V$2737,8,FALSE)),"",IF(ISERROR(VLOOKUP(TRIM(D1672),ALL_SOMIFA!$A$1:$V$2737,8,FALSE))," ",VLOOKUP(TRIM(D1672),ALL_SOMIFA!$A$1:$V$2737,8,FALSE)))</f>
        <v/>
      </c>
      <c r="I1672" t="str">
        <f>IF(ISBLANK(VLOOKUP(TRIM(D1672),ALL_SOMIFA!$A$1:$V$2737,9,FALSE)),"",IF(ISERROR(VLOOKUP(TRIM(D1672),ALL_SOMIFA!$A$1:$V$2737,9,FALSE))," ",VLOOKUP(TRIM(D1672),ALL_SOMIFA!$A$1:$V$2737,9,FALSE)))</f>
        <v/>
      </c>
      <c r="J1672" t="str">
        <f>IF(ISBLANK(VLOOKUP(TRIM(D1672),ALL_SOMIFA!$A$1:$V$2737,10,FALSE)),"",IF(ISERROR(VLOOKUP(TRIM(D1672),ALL_SOMIFA!$A$1:$V$2737,10,FALSE))," ",VLOOKUP(TRIM(D1672),ALL_SOMIFA!$A$1:$V$2737,10,FALSE)))</f>
        <v/>
      </c>
      <c r="K1672" t="str">
        <f>IF(ISBLANK(VLOOKUP(TRIM(D1672),ALL_SOMIFA!$A$1:$V$2737,11,FALSE)),"",IF(ISERROR(VLOOKUP(TRIM(D1672),ALL_SOMIFA!$A$1:$V$2737,11,FALSE))," ",VLOOKUP(TRIM(D1672),ALL_SOMIFA!$A$1:$V$2737,11,FALSE)))</f>
        <v/>
      </c>
      <c r="L1672" t="str">
        <f>IF(ISBLANK(VLOOKUP(TRIM(D1672),ALL_SOMIFA!$A$1:$V$2737,12,FALSE)),"",IF(ISERROR(VLOOKUP(TRIM(D1672),ALL_SOMIFA!$A$1:$V$2737,12,FALSE))," ",VLOOKUP(TRIM(D1672),ALL_SOMIFA!$A$1:$V$2737,12,FALSE)))</f>
        <v/>
      </c>
      <c r="M1672" t="str">
        <f>IF(ISBLANK(VLOOKUP(TRIM(D1672),ALL_SOMIFA!$A$1:$V$2737,13,FALSE)),"",IF(ISERROR(VLOOKUP(TRIM(D1672),ALL_SOMIFA!$A$1:$V$2737,13,FALSE))," ",VLOOKUP(TRIM(D1672),ALL_SOMIFA!$A$1:$V$2737,13,FALSE)))</f>
        <v/>
      </c>
      <c r="N1672" t="str">
        <f>IF(ISBLANK(VLOOKUP(TRIM(D1672),ALL_SOMIFA!$A$1:$V$2737,14,FALSE)),"",IF(ISERROR(VLOOKUP(TRIM(D1672),ALL_SOMIFA!$A$1:$V$2737,14,FALSE))," ",VLOOKUP(TRIM(D1672),ALL_SOMIFA!$A$1:$V$2737,14,FALSE)))</f>
        <v/>
      </c>
      <c r="O1672" t="str">
        <f>IF(ISBLANK(VLOOKUP(TRIM(D1672),ALL_SOMIFA!$A$1:$V$2737,15,FALSE)),"",IF(ISERROR(VLOOKUP(TRIM(D1672),ALL_SOMIFA!$A$1:$V$2737,15,FALSE))," ",VLOOKUP(TRIM(D1672),ALL_SOMIFA!$A$1:$V$2737,15,FALSE)))</f>
        <v/>
      </c>
      <c r="P1672" t="str">
        <f>IF(ISBLANK(VLOOKUP(TRIM(D1672),ALL_SOMIFA!$A$1:$V$2737,16,FALSE)),"",IF(ISERROR(VLOOKUP(TRIM(D1672),ALL_SOMIFA!$A$1:$V$2737,16,FALSE))," ",VLOOKUP(TRIM(D1672),ALL_SOMIFA!$A$1:$V$2737,16,FALSE)))</f>
        <v/>
      </c>
      <c r="Q1672" t="str">
        <f>IF(ISBLANK(VLOOKUP(TRIM(D1672),ALL_SOMIFA!$A$1:$V$2737,17,FALSE)),"",IF(ISERROR(VLOOKUP(TRIM(D1672),ALL_SOMIFA!$A$1:$V$2737,17,FALSE))," ",VLOOKUP(TRIM(D1672),ALL_SOMIFA!$A$1:$V$2737,17,FALSE)))</f>
        <v/>
      </c>
      <c r="R1672" t="str">
        <f>IF(ISBLANK(VLOOKUP(TRIM(D1672),ALL_SOMIFA!$A$1:$V$2737,18,FALSE)),"",IF(ISERROR(VLOOKUP(TRIM(D1672),ALL_SOMIFA!$A$1:$V$2737,18,FALSE))," ",VLOOKUP(TRIM(D1672),ALL_SOMIFA!$A$1:$V$2737,18,FALSE)))</f>
        <v/>
      </c>
      <c r="S1672" t="str">
        <f>IF(ISBLANK(VLOOKUP(TRIM(D1672),ALL_SOMIFA!$A$1:$V$2737,19,FALSE)),"",IF(ISERROR(VLOOKUP(TRIM(D1672),ALL_SOMIFA!$A$1:$V$2737,19,FALSE))," ",VLOOKUP(TRIM(D1672),ALL_SOMIFA!$A$1:$V$2737,19,FALSE)))</f>
        <v/>
      </c>
      <c r="T1672" t="str">
        <f>IF(ISBLANK(VLOOKUP(TRIM(D1672),ALL_SOMIFA!$A$1:$V$2737,20,FALSE)),"",IF(ISERROR(VLOOKUP(TRIM(D1672),ALL_SOMIFA!$A$1:$V$2737,20,FALSE))," ",VLOOKUP(TRIM(D1672),ALL_SOMIFA!$A$1:$V$2737,20,FALSE)))</f>
        <v/>
      </c>
      <c r="U1672" t="str">
        <f>IF(ISBLANK(VLOOKUP(TRIM(D1672),ALL_SOMIFA!$A$1:$V$2737,21,FALSE)),"",IF(ISERROR(VLOOKUP(TRIM(D1672),ALL_SOMIFA!$A$1:$V$2737,21,FALSE))," ",VLOOKUP(TRIM(D1672),ALL_SOMIFA!$A$1:$V$2737,21,FALSE)))</f>
        <v/>
      </c>
      <c r="V1672" t="str">
        <f>IF(ISBLANK(VLOOKUP(TRIM(D1672),ALL_SOMIFA!$A$1:$V$2737,22,FALSE)),"",IF(ISERROR(VLOOKUP(TRIM(D1672),ALL_SOMIFA!$A$1:$V$2737,22,FALSE))," ",VLOOKUP(TRIM(D1672),ALL_SOMIFA!$A$1:$V$2737,22,FALSE)))</f>
        <v/>
      </c>
    </row>
    <row r="1673" spans="1:55" ht="12.75" customHeight="1" x14ac:dyDescent="0.35">
      <c r="A1673" s="18" t="s">
        <v>122</v>
      </c>
      <c r="B1673" s="18" t="s">
        <v>3527</v>
      </c>
      <c r="C1673" s="143" t="str">
        <f>IF(VLOOKUP(D1673,Table16[[#All],[Player]:[2024 Card Info]],7,FALSE)&lt;&gt;"",VLOOKUP(D1673,Table16[[#All],[Player]:[2024 Card Info]],7,FALSE),"")</f>
        <v>4-5-3</v>
      </c>
      <c r="D1673" s="26" t="s">
        <v>2947</v>
      </c>
      <c r="E1673" s="27">
        <v>36612</v>
      </c>
      <c r="F1673" s="26" t="s">
        <v>241</v>
      </c>
      <c r="G1673" s="26" t="s">
        <v>638</v>
      </c>
      <c r="H1673" s="26" t="s">
        <v>122</v>
      </c>
      <c r="I1673" s="26"/>
      <c r="J1673" s="18" t="s">
        <v>132</v>
      </c>
      <c r="K1673" s="18" t="s">
        <v>165</v>
      </c>
      <c r="L1673" s="18"/>
      <c r="M1673" s="19"/>
      <c r="N1673" s="27"/>
      <c r="O1673" s="27"/>
      <c r="P1673" s="27"/>
      <c r="Q1673" s="27"/>
      <c r="R1673" s="29"/>
      <c r="S1673" s="25"/>
      <c r="T1673" s="25"/>
      <c r="U1673" s="25"/>
      <c r="V1673" s="25"/>
      <c r="W1673" s="25"/>
      <c r="X1673" s="25"/>
      <c r="Y1673" s="25"/>
      <c r="Z1673" s="25"/>
      <c r="AA1673" s="25"/>
      <c r="AB1673" s="25"/>
      <c r="AC1673" s="25"/>
      <c r="AD1673" s="25"/>
      <c r="AE1673" s="25"/>
      <c r="AF1673" s="25"/>
      <c r="AG1673" s="25"/>
      <c r="AH1673" s="25"/>
      <c r="AI1673" s="25"/>
      <c r="AJ1673" s="25"/>
      <c r="AK1673" s="25"/>
      <c r="AL1673" s="25"/>
      <c r="AM1673" s="25"/>
      <c r="AN1673" s="25"/>
      <c r="AO1673" s="25"/>
      <c r="AP1673" s="25"/>
      <c r="AQ1673" s="25"/>
      <c r="AR1673" s="25"/>
      <c r="AS1673" s="25"/>
      <c r="AT1673" s="25"/>
      <c r="AU1673" s="25"/>
      <c r="AV1673" s="25"/>
    </row>
    <row r="1674" spans="1:55" s="25" customFormat="1" ht="12.75" customHeight="1" x14ac:dyDescent="0.35">
      <c r="A1674" s="18" t="s">
        <v>3544</v>
      </c>
      <c r="B1674" s="18" t="s">
        <v>81</v>
      </c>
      <c r="C1674" s="143" t="str">
        <f>IF(VLOOKUP(D1674,Table16[[#All],[Player]:[2024 Card Info]],7,FALSE)&lt;&gt;"",VLOOKUP(D1674,Table16[[#All],[Player]:[2024 Card Info]],7,FALSE),"")</f>
        <v>4-3-3</v>
      </c>
      <c r="D1674" s="22" t="s">
        <v>2948</v>
      </c>
      <c r="E1674" s="23">
        <v>35944</v>
      </c>
      <c r="F1674" s="24" t="s">
        <v>101</v>
      </c>
      <c r="G1674" s="22" t="s">
        <v>91</v>
      </c>
      <c r="H1674" s="26" t="s">
        <v>413</v>
      </c>
      <c r="I1674" s="26"/>
      <c r="J1674" s="18" t="s">
        <v>562</v>
      </c>
      <c r="K1674" s="18" t="s">
        <v>78</v>
      </c>
      <c r="L1674" s="18"/>
    </row>
    <row r="1675" spans="1:55" s="25" customFormat="1" ht="12.75" customHeight="1" x14ac:dyDescent="0.35">
      <c r="A1675" s="18" t="s">
        <v>3521</v>
      </c>
      <c r="B1675" s="18" t="s">
        <v>3520</v>
      </c>
      <c r="C1675" s="143" t="str">
        <f>IF(VLOOKUP(D1675,Table16[[#All],[Player]:[2024 Card Info]],7,FALSE)&lt;&gt;"",VLOOKUP(D1675,Table16[[#All],[Player]:[2024 Card Info]],7,FALSE),"")</f>
        <v>4-3-3</v>
      </c>
      <c r="D1675" s="26" t="s">
        <v>2949</v>
      </c>
      <c r="E1675" s="27">
        <v>36465</v>
      </c>
      <c r="F1675" s="26" t="s">
        <v>387</v>
      </c>
      <c r="G1675" s="26" t="s">
        <v>566</v>
      </c>
      <c r="H1675" s="26" t="s">
        <v>169</v>
      </c>
      <c r="I1675" s="26"/>
      <c r="J1675" s="18" t="s">
        <v>169</v>
      </c>
      <c r="K1675" s="18"/>
      <c r="L1675" s="18"/>
      <c r="M1675" s="19"/>
      <c r="N1675" s="27"/>
      <c r="O1675" s="27"/>
      <c r="P1675" s="27"/>
      <c r="Q1675" s="27"/>
      <c r="R1675" s="29"/>
    </row>
    <row r="1676" spans="1:55" s="25" customFormat="1" ht="12.75" customHeight="1" x14ac:dyDescent="0.35">
      <c r="A1676" s="18"/>
      <c r="B1676" s="18"/>
      <c r="C1676" s="143"/>
      <c r="D1676" s="26"/>
      <c r="E1676" s="27"/>
      <c r="F1676" s="26"/>
      <c r="G1676" s="26"/>
      <c r="H1676" s="26"/>
      <c r="I1676" s="26"/>
      <c r="J1676" s="18"/>
      <c r="K1676" s="18"/>
      <c r="L1676" s="18"/>
      <c r="M1676" s="19"/>
      <c r="N1676" s="27"/>
      <c r="O1676" s="27"/>
      <c r="P1676" s="27"/>
      <c r="Q1676" s="27"/>
      <c r="R1676" s="29"/>
    </row>
    <row r="1677" spans="1:55" x14ac:dyDescent="0.35">
      <c r="A1677" s="18" t="s">
        <v>153</v>
      </c>
      <c r="B1677" s="18" t="s">
        <v>325</v>
      </c>
      <c r="C1677" s="143" t="str">
        <f>IF(VLOOKUP(D1677,Table16[[#All],[Player]:[2024 Card Info]],7,FALSE)&lt;&gt;"",VLOOKUP(D1677,Table16[[#All],[Player]:[2024 Card Info]],7,FALSE),"")</f>
        <v>5 6-5-3</v>
      </c>
      <c r="D1677" s="19" t="s">
        <v>2950</v>
      </c>
      <c r="E1677" s="20">
        <v>32786</v>
      </c>
      <c r="F1677" s="19" t="s">
        <v>1509</v>
      </c>
      <c r="G1677" s="19" t="s">
        <v>541</v>
      </c>
      <c r="H1677" s="26" t="s">
        <v>153</v>
      </c>
      <c r="I1677" s="26" t="s">
        <v>422</v>
      </c>
      <c r="J1677" s="18" t="s">
        <v>153</v>
      </c>
      <c r="K1677" s="18" t="s">
        <v>326</v>
      </c>
      <c r="L1677" s="18" t="s">
        <v>154</v>
      </c>
      <c r="M1677" s="19" t="s">
        <v>154</v>
      </c>
      <c r="N1677" s="19" t="s">
        <v>153</v>
      </c>
      <c r="O1677" s="19" t="s">
        <v>325</v>
      </c>
      <c r="P1677" s="19" t="s">
        <v>1114</v>
      </c>
      <c r="Q1677" s="19" t="s">
        <v>153</v>
      </c>
      <c r="R1677" s="19" t="s">
        <v>326</v>
      </c>
      <c r="S1677" s="19" t="s">
        <v>422</v>
      </c>
      <c r="T1677" s="19" t="s">
        <v>153</v>
      </c>
      <c r="U1677" s="19" t="s">
        <v>326</v>
      </c>
      <c r="V1677" s="19" t="s">
        <v>154</v>
      </c>
      <c r="W1677" s="19" t="s">
        <v>153</v>
      </c>
      <c r="X1677" s="19" t="s">
        <v>326</v>
      </c>
      <c r="Y1677" s="19" t="s">
        <v>422</v>
      </c>
      <c r="Z1677" s="19" t="s">
        <v>153</v>
      </c>
      <c r="AA1677" s="19" t="s">
        <v>326</v>
      </c>
      <c r="AB1677" s="19" t="s">
        <v>155</v>
      </c>
      <c r="AC1677" s="19" t="s">
        <v>153</v>
      </c>
      <c r="AD1677" s="19" t="s">
        <v>326</v>
      </c>
      <c r="AE1677" s="19" t="s">
        <v>422</v>
      </c>
      <c r="AF1677" s="19" t="s">
        <v>153</v>
      </c>
      <c r="AG1677" s="19" t="s">
        <v>326</v>
      </c>
      <c r="AH1677" s="19" t="s">
        <v>422</v>
      </c>
      <c r="AI1677" s="19" t="s">
        <v>147</v>
      </c>
      <c r="AJ1677" s="19" t="s">
        <v>326</v>
      </c>
      <c r="AK1677" s="19" t="s">
        <v>608</v>
      </c>
      <c r="AL1677" s="19">
        <v>0</v>
      </c>
      <c r="AM1677" s="19">
        <v>0</v>
      </c>
      <c r="AN1677" s="19">
        <v>0</v>
      </c>
      <c r="AO1677" s="19">
        <v>0</v>
      </c>
      <c r="AP1677" s="19">
        <v>0</v>
      </c>
      <c r="AQ1677" s="19">
        <v>0</v>
      </c>
      <c r="AR1677" s="19">
        <v>0</v>
      </c>
      <c r="AS1677" s="19">
        <v>0</v>
      </c>
      <c r="AT1677" s="19">
        <v>0</v>
      </c>
      <c r="AU1677" s="19"/>
      <c r="AV1677" s="19"/>
    </row>
    <row r="1678" spans="1:55" x14ac:dyDescent="0.35">
      <c r="A1678" t="s">
        <v>153</v>
      </c>
      <c r="B1678" t="s">
        <v>916</v>
      </c>
      <c r="C1678" s="143" t="str">
        <f>IF(VLOOKUP(D1678,Table16[[#All],[Player]:[2024 Card Info]],7,FALSE)&lt;&gt;"",VLOOKUP(D1678,Table16[[#All],[Player]:[2024 Card Info]],7,FALSE),"")</f>
        <v>0 4-4-3</v>
      </c>
      <c r="D1678" t="s">
        <v>3789</v>
      </c>
      <c r="E1678" s="40">
        <v>36948</v>
      </c>
      <c r="F1678" t="s">
        <v>4041</v>
      </c>
      <c r="G1678" t="s">
        <v>5138</v>
      </c>
      <c r="H1678" t="str">
        <f>IF(ISBLANK(VLOOKUP(TRIM(D1678),ALL_SOMIFA!$A$1:$V$2737,8,FALSE)),"",IF(ISERROR(VLOOKUP(TRIM(D1678),ALL_SOMIFA!$A$1:$V$2737,8,FALSE))," ",VLOOKUP(TRIM(D1678),ALL_SOMIFA!$A$1:$V$2737,8,FALSE)))</f>
        <v/>
      </c>
      <c r="I1678" t="str">
        <f>IF(ISBLANK(VLOOKUP(TRIM(D1678),ALL_SOMIFA!$A$1:$V$2737,9,FALSE)),"",IF(ISERROR(VLOOKUP(TRIM(D1678),ALL_SOMIFA!$A$1:$V$2737,9,FALSE))," ",VLOOKUP(TRIM(D1678),ALL_SOMIFA!$A$1:$V$2737,9,FALSE)))</f>
        <v/>
      </c>
      <c r="J1678" t="str">
        <f>IF(ISBLANK(VLOOKUP(TRIM(D1678),ALL_SOMIFA!$A$1:$V$2737,10,FALSE)),"",IF(ISERROR(VLOOKUP(TRIM(D1678),ALL_SOMIFA!$A$1:$V$2737,10,FALSE))," ",VLOOKUP(TRIM(D1678),ALL_SOMIFA!$A$1:$V$2737,10,FALSE)))</f>
        <v/>
      </c>
      <c r="K1678" t="str">
        <f>IF(ISBLANK(VLOOKUP(TRIM(D1678),ALL_SOMIFA!$A$1:$V$2737,11,FALSE)),"",IF(ISERROR(VLOOKUP(TRIM(D1678),ALL_SOMIFA!$A$1:$V$2737,11,FALSE))," ",VLOOKUP(TRIM(D1678),ALL_SOMIFA!$A$1:$V$2737,11,FALSE)))</f>
        <v/>
      </c>
      <c r="L1678" t="str">
        <f>IF(ISBLANK(VLOOKUP(TRIM(D1678),ALL_SOMIFA!$A$1:$V$2737,12,FALSE)),"",IF(ISERROR(VLOOKUP(TRIM(D1678),ALL_SOMIFA!$A$1:$V$2737,12,FALSE))," ",VLOOKUP(TRIM(D1678),ALL_SOMIFA!$A$1:$V$2737,12,FALSE)))</f>
        <v/>
      </c>
      <c r="M1678" t="str">
        <f>IF(ISBLANK(VLOOKUP(TRIM(D1678),ALL_SOMIFA!$A$1:$V$2737,13,FALSE)),"",IF(ISERROR(VLOOKUP(TRIM(D1678),ALL_SOMIFA!$A$1:$V$2737,13,FALSE))," ",VLOOKUP(TRIM(D1678),ALL_SOMIFA!$A$1:$V$2737,13,FALSE)))</f>
        <v/>
      </c>
      <c r="N1678" t="str">
        <f>IF(ISBLANK(VLOOKUP(TRIM(D1678),ALL_SOMIFA!$A$1:$V$2737,14,FALSE)),"",IF(ISERROR(VLOOKUP(TRIM(D1678),ALL_SOMIFA!$A$1:$V$2737,14,FALSE))," ",VLOOKUP(TRIM(D1678),ALL_SOMIFA!$A$1:$V$2737,14,FALSE)))</f>
        <v/>
      </c>
      <c r="O1678" t="str">
        <f>IF(ISBLANK(VLOOKUP(TRIM(D1678),ALL_SOMIFA!$A$1:$V$2737,15,FALSE)),"",IF(ISERROR(VLOOKUP(TRIM(D1678),ALL_SOMIFA!$A$1:$V$2737,15,FALSE))," ",VLOOKUP(TRIM(D1678),ALL_SOMIFA!$A$1:$V$2737,15,FALSE)))</f>
        <v/>
      </c>
      <c r="P1678" t="str">
        <f>IF(ISBLANK(VLOOKUP(TRIM(D1678),ALL_SOMIFA!$A$1:$V$2737,16,FALSE)),"",IF(ISERROR(VLOOKUP(TRIM(D1678),ALL_SOMIFA!$A$1:$V$2737,16,FALSE))," ",VLOOKUP(TRIM(D1678),ALL_SOMIFA!$A$1:$V$2737,16,FALSE)))</f>
        <v/>
      </c>
      <c r="Q1678" t="str">
        <f>IF(ISBLANK(VLOOKUP(TRIM(D1678),ALL_SOMIFA!$A$1:$V$2737,17,FALSE)),"",IF(ISERROR(VLOOKUP(TRIM(D1678),ALL_SOMIFA!$A$1:$V$2737,17,FALSE))," ",VLOOKUP(TRIM(D1678),ALL_SOMIFA!$A$1:$V$2737,17,FALSE)))</f>
        <v/>
      </c>
      <c r="R1678" t="str">
        <f>IF(ISBLANK(VLOOKUP(TRIM(D1678),ALL_SOMIFA!$A$1:$V$2737,18,FALSE)),"",IF(ISERROR(VLOOKUP(TRIM(D1678),ALL_SOMIFA!$A$1:$V$2737,18,FALSE))," ",VLOOKUP(TRIM(D1678),ALL_SOMIFA!$A$1:$V$2737,18,FALSE)))</f>
        <v/>
      </c>
      <c r="S1678" t="str">
        <f>IF(ISBLANK(VLOOKUP(TRIM(D1678),ALL_SOMIFA!$A$1:$V$2737,19,FALSE)),"",IF(ISERROR(VLOOKUP(TRIM(D1678),ALL_SOMIFA!$A$1:$V$2737,19,FALSE))," ",VLOOKUP(TRIM(D1678),ALL_SOMIFA!$A$1:$V$2737,19,FALSE)))</f>
        <v/>
      </c>
      <c r="T1678" t="str">
        <f>IF(ISBLANK(VLOOKUP(TRIM(D1678),ALL_SOMIFA!$A$1:$V$2737,20,FALSE)),"",IF(ISERROR(VLOOKUP(TRIM(D1678),ALL_SOMIFA!$A$1:$V$2737,20,FALSE))," ",VLOOKUP(TRIM(D1678),ALL_SOMIFA!$A$1:$V$2737,20,FALSE)))</f>
        <v/>
      </c>
      <c r="U1678" t="str">
        <f>IF(ISBLANK(VLOOKUP(TRIM(D1678),ALL_SOMIFA!$A$1:$V$2737,21,FALSE)),"",IF(ISERROR(VLOOKUP(TRIM(D1678),ALL_SOMIFA!$A$1:$V$2737,21,FALSE))," ",VLOOKUP(TRIM(D1678),ALL_SOMIFA!$A$1:$V$2737,21,FALSE)))</f>
        <v/>
      </c>
      <c r="V1678" t="str">
        <f>IF(ISBLANK(VLOOKUP(TRIM(D1678),ALL_SOMIFA!$A$1:$V$2737,22,FALSE)),"",IF(ISERROR(VLOOKUP(TRIM(D1678),ALL_SOMIFA!$A$1:$V$2737,22,FALSE))," ",VLOOKUP(TRIM(D1678),ALL_SOMIFA!$A$1:$V$2737,22,FALSE)))</f>
        <v/>
      </c>
    </row>
    <row r="1679" spans="1:55" x14ac:dyDescent="0.35">
      <c r="A1679" s="18" t="s">
        <v>153</v>
      </c>
      <c r="B1679" s="18" t="s">
        <v>3527</v>
      </c>
      <c r="C1679" s="143" t="str">
        <f>IF(VLOOKUP(D1679,Table16[[#All],[Player]:[2024 Card Info]],7,FALSE)&lt;&gt;"",VLOOKUP(D1679,Table16[[#All],[Player]:[2024 Card Info]],7,FALSE),"")</f>
        <v>0 6-5-2</v>
      </c>
      <c r="D1679" s="19" t="s">
        <v>2174</v>
      </c>
      <c r="E1679" s="20">
        <v>35256</v>
      </c>
      <c r="F1679" s="19" t="s">
        <v>2175</v>
      </c>
      <c r="G1679" s="19" t="s">
        <v>2176</v>
      </c>
      <c r="H1679" s="26" t="s">
        <v>153</v>
      </c>
      <c r="I1679" s="26" t="s">
        <v>154</v>
      </c>
      <c r="J1679" s="18" t="s">
        <v>153</v>
      </c>
      <c r="K1679" s="18" t="s">
        <v>460</v>
      </c>
      <c r="L1679" s="18" t="s">
        <v>149</v>
      </c>
      <c r="M1679" s="19" t="s">
        <v>1668</v>
      </c>
      <c r="N1679" s="19" t="s">
        <v>153</v>
      </c>
      <c r="O1679" s="19" t="s">
        <v>460</v>
      </c>
      <c r="P1679" s="19" t="s">
        <v>492</v>
      </c>
      <c r="Q1679" s="19" t="s">
        <v>156</v>
      </c>
      <c r="R1679" s="19" t="s">
        <v>460</v>
      </c>
      <c r="S1679" s="19" t="s">
        <v>161</v>
      </c>
      <c r="T1679" s="19" t="s">
        <v>147</v>
      </c>
      <c r="U1679" s="19" t="s">
        <v>460</v>
      </c>
      <c r="V1679" s="19" t="s">
        <v>166</v>
      </c>
      <c r="W1679" s="19" t="s">
        <v>147</v>
      </c>
      <c r="X1679" s="19" t="s">
        <v>460</v>
      </c>
      <c r="Y1679" s="19" t="s">
        <v>213</v>
      </c>
      <c r="Z1679" s="19"/>
      <c r="AA1679" s="19"/>
      <c r="AB1679" s="19"/>
      <c r="AC1679" s="19">
        <v>0</v>
      </c>
      <c r="AD1679" s="19">
        <v>0</v>
      </c>
      <c r="AE1679" s="19">
        <v>0</v>
      </c>
      <c r="AF1679" s="19">
        <v>0</v>
      </c>
      <c r="AG1679" s="19">
        <v>0</v>
      </c>
      <c r="AH1679" s="19">
        <v>0</v>
      </c>
      <c r="AI1679" s="19">
        <v>0</v>
      </c>
      <c r="AJ1679" s="19">
        <v>0</v>
      </c>
      <c r="AK1679" s="19">
        <v>0</v>
      </c>
      <c r="AL1679" s="19">
        <v>0</v>
      </c>
      <c r="AM1679" s="19">
        <v>0</v>
      </c>
      <c r="AN1679" s="19">
        <v>0</v>
      </c>
      <c r="AO1679" s="19">
        <v>0</v>
      </c>
      <c r="AP1679" s="19">
        <v>0</v>
      </c>
      <c r="AQ1679" s="19">
        <v>0</v>
      </c>
      <c r="AR1679" s="19">
        <v>0</v>
      </c>
      <c r="AS1679" s="19">
        <v>0</v>
      </c>
      <c r="AT1679" s="19">
        <v>0</v>
      </c>
    </row>
    <row r="1680" spans="1:55" s="25" customFormat="1" x14ac:dyDescent="0.35">
      <c r="A1680" s="18" t="s">
        <v>1113</v>
      </c>
      <c r="B1680" s="18" t="s">
        <v>860</v>
      </c>
      <c r="C1680" s="143" t="str">
        <f>IF(VLOOKUP(D1680,Table16[[#All],[Player]:[2024 Card Info]],7,FALSE)&lt;&gt;"",VLOOKUP(D1680,Table16[[#All],[Player]:[2024 Card Info]],7,FALSE),"")</f>
        <v>4-0  3-3-0</v>
      </c>
      <c r="D1680" s="22" t="s">
        <v>2951</v>
      </c>
      <c r="E1680" s="23">
        <v>35717</v>
      </c>
      <c r="F1680" s="24" t="s">
        <v>566</v>
      </c>
      <c r="G1680" s="22" t="s">
        <v>141</v>
      </c>
      <c r="H1680" s="26" t="s">
        <v>147</v>
      </c>
      <c r="I1680" s="26" t="s">
        <v>1380</v>
      </c>
      <c r="J1680" s="18" t="s">
        <v>156</v>
      </c>
      <c r="K1680" s="18" t="s">
        <v>96</v>
      </c>
      <c r="L1680" s="18" t="s">
        <v>161</v>
      </c>
    </row>
    <row r="1681" spans="1:73" ht="12.75" customHeight="1" x14ac:dyDescent="0.35">
      <c r="A1681" s="31" t="s">
        <v>1113</v>
      </c>
      <c r="B1681" s="32" t="s">
        <v>3531</v>
      </c>
      <c r="C1681" s="144" t="str">
        <f>IF(VLOOKUP(D1681,Table16[[#All],[Player]:[2024 Card Info]],7,FALSE)&lt;&gt;"",VLOOKUP(D1681,Table16[[#All],[Player]:[2024 Card Info]],7,FALSE),"")</f>
        <v>0-0  3-3-0</v>
      </c>
      <c r="D1681" s="19" t="s">
        <v>2952</v>
      </c>
      <c r="E1681" s="27">
        <v>36749</v>
      </c>
      <c r="F1681" s="28" t="s">
        <v>171</v>
      </c>
      <c r="G1681" s="28" t="s">
        <v>313</v>
      </c>
      <c r="H1681" s="26" t="s">
        <v>156</v>
      </c>
      <c r="I1681" s="26" t="s">
        <v>161</v>
      </c>
      <c r="J1681" s="33"/>
      <c r="K1681" s="33"/>
      <c r="L1681" s="33"/>
      <c r="M1681" s="25"/>
      <c r="N1681" s="25"/>
      <c r="O1681" s="25"/>
      <c r="P1681" s="25"/>
      <c r="Q1681" s="25"/>
      <c r="R1681" s="25"/>
      <c r="S1681" s="25"/>
      <c r="T1681" s="25"/>
      <c r="U1681" s="25"/>
      <c r="V1681" s="25"/>
      <c r="W1681" s="25"/>
      <c r="X1681" s="25"/>
      <c r="Y1681" s="25"/>
      <c r="Z1681" s="25"/>
      <c r="AA1681" s="25"/>
      <c r="AB1681" s="25"/>
      <c r="AC1681" s="25"/>
      <c r="AD1681" s="25"/>
      <c r="AE1681" s="25"/>
      <c r="AF1681" s="25"/>
      <c r="AG1681" s="25"/>
      <c r="AH1681" s="25"/>
      <c r="AI1681" s="25"/>
      <c r="AJ1681" s="25"/>
      <c r="AK1681" s="25"/>
      <c r="AL1681" s="25"/>
      <c r="AM1681" s="25"/>
      <c r="AN1681" s="25"/>
      <c r="AO1681" s="25"/>
      <c r="AP1681" s="25"/>
      <c r="AQ1681" s="25"/>
      <c r="AR1681" s="25"/>
      <c r="AS1681" s="25"/>
      <c r="AT1681" s="25"/>
      <c r="AU1681" s="25"/>
      <c r="AV1681" s="25"/>
    </row>
    <row r="1682" spans="1:73" s="25" customFormat="1" x14ac:dyDescent="0.35">
      <c r="A1682" s="18"/>
      <c r="B1682" s="18"/>
      <c r="C1682" s="143"/>
      <c r="D1682" s="19"/>
      <c r="E1682" s="20"/>
      <c r="F1682" s="19"/>
      <c r="G1682" s="19"/>
      <c r="H1682" t="s">
        <v>4284</v>
      </c>
      <c r="I1682" t="s">
        <v>4284</v>
      </c>
      <c r="J1682" s="18"/>
      <c r="K1682" s="18"/>
      <c r="L1682" s="18"/>
      <c r="M1682" s="19"/>
      <c r="N1682" s="19"/>
      <c r="O1682" s="19"/>
      <c r="P1682" s="19"/>
      <c r="Q1682" s="19"/>
      <c r="R1682" s="19"/>
      <c r="S1682" s="19"/>
      <c r="T1682" s="19"/>
      <c r="U1682" s="19"/>
      <c r="V1682" s="19"/>
      <c r="W1682" s="19"/>
      <c r="X1682" s="19"/>
      <c r="Y1682" s="19"/>
      <c r="Z1682" s="19"/>
      <c r="AA1682" s="19"/>
      <c r="AB1682" s="19"/>
      <c r="AC1682" s="19"/>
      <c r="AD1682" s="19"/>
      <c r="AE1682" s="19"/>
      <c r="AF1682" s="19"/>
      <c r="AG1682" s="19"/>
      <c r="AH1682" s="19"/>
      <c r="AI1682" s="19"/>
      <c r="AJ1682" s="19"/>
      <c r="AK1682" s="19"/>
      <c r="AL1682" s="19"/>
      <c r="AM1682" s="19"/>
      <c r="AN1682" s="19"/>
      <c r="AO1682" s="19"/>
      <c r="AP1682" s="19"/>
      <c r="AQ1682" s="19"/>
      <c r="AR1682" s="19"/>
      <c r="AS1682" s="19"/>
      <c r="AT1682" s="19"/>
      <c r="AU1682" s="19"/>
      <c r="AV1682" s="19"/>
    </row>
    <row r="1683" spans="1:73" x14ac:dyDescent="0.35">
      <c r="A1683" s="18" t="s">
        <v>205</v>
      </c>
      <c r="B1683" s="18" t="s">
        <v>3518</v>
      </c>
      <c r="C1683" s="143" t="str">
        <f>IF(VLOOKUP(D1683,Table16[[#All],[Player]:[2024 Card Info]],7,FALSE)&lt;&gt;"",VLOOKUP(D1683,Table16[[#All],[Player]:[2024 Card Info]],7,FALSE),"")</f>
        <v>5-7</v>
      </c>
      <c r="D1683" s="19" t="s">
        <v>2955</v>
      </c>
      <c r="E1683" s="20">
        <v>34944</v>
      </c>
      <c r="F1683" s="19" t="s">
        <v>1217</v>
      </c>
      <c r="G1683" s="19" t="s">
        <v>140</v>
      </c>
      <c r="H1683" s="26" t="s">
        <v>192</v>
      </c>
      <c r="I1683" s="26" t="s">
        <v>181</v>
      </c>
      <c r="J1683" s="18" t="s">
        <v>205</v>
      </c>
      <c r="K1683" s="18" t="s">
        <v>471</v>
      </c>
      <c r="L1683" s="18" t="s">
        <v>181</v>
      </c>
      <c r="M1683" s="19" t="s">
        <v>181</v>
      </c>
      <c r="N1683" s="19" t="s">
        <v>205</v>
      </c>
      <c r="O1683" s="19" t="s">
        <v>471</v>
      </c>
      <c r="P1683" s="19" t="s">
        <v>180</v>
      </c>
      <c r="Q1683" s="19" t="s">
        <v>205</v>
      </c>
      <c r="R1683" s="19" t="s">
        <v>275</v>
      </c>
      <c r="S1683" s="19" t="s">
        <v>254</v>
      </c>
      <c r="T1683" s="19" t="s">
        <v>205</v>
      </c>
      <c r="U1683" s="19" t="s">
        <v>275</v>
      </c>
      <c r="V1683" s="19" t="s">
        <v>186</v>
      </c>
      <c r="W1683" s="19">
        <v>0</v>
      </c>
      <c r="X1683" s="19">
        <v>0</v>
      </c>
      <c r="Y1683" s="19">
        <v>0</v>
      </c>
      <c r="Z1683" s="19"/>
      <c r="AA1683" s="19"/>
      <c r="AB1683" s="19"/>
      <c r="AC1683" s="19">
        <v>0</v>
      </c>
      <c r="AD1683" s="19">
        <v>0</v>
      </c>
      <c r="AE1683" s="19">
        <v>0</v>
      </c>
      <c r="AF1683" s="19">
        <v>0</v>
      </c>
      <c r="AG1683" s="19">
        <v>0</v>
      </c>
      <c r="AH1683" s="19">
        <v>0</v>
      </c>
      <c r="AI1683" s="19">
        <v>0</v>
      </c>
      <c r="AJ1683" s="19">
        <v>0</v>
      </c>
      <c r="AK1683" s="19">
        <v>0</v>
      </c>
      <c r="AL1683" s="19">
        <v>0</v>
      </c>
      <c r="AM1683" s="19">
        <v>0</v>
      </c>
      <c r="AN1683" s="19">
        <v>0</v>
      </c>
      <c r="AO1683" s="19">
        <v>0</v>
      </c>
      <c r="AP1683" s="19">
        <v>0</v>
      </c>
      <c r="AQ1683" s="19">
        <v>0</v>
      </c>
      <c r="AR1683" s="19">
        <v>0</v>
      </c>
      <c r="AS1683" s="19">
        <v>0</v>
      </c>
      <c r="AT1683" s="19">
        <v>0</v>
      </c>
      <c r="AU1683" s="19"/>
      <c r="AV1683" s="19"/>
    </row>
    <row r="1684" spans="1:73" x14ac:dyDescent="0.35">
      <c r="A1684" s="18" t="s">
        <v>211</v>
      </c>
      <c r="B1684" s="18" t="s">
        <v>1124</v>
      </c>
      <c r="C1684" s="143" t="str">
        <f>IF(VLOOKUP(D1684,Table16[[#All],[Player]:[2024 Card Info]],7,FALSE)&lt;&gt;"",VLOOKUP(D1684,Table16[[#All],[Player]:[2024 Card Info]],7,FALSE),"")</f>
        <v>5-4</v>
      </c>
      <c r="D1684" s="19" t="s">
        <v>2956</v>
      </c>
      <c r="E1684" s="20">
        <v>34752</v>
      </c>
      <c r="F1684" s="19" t="s">
        <v>2957</v>
      </c>
      <c r="G1684" s="19" t="s">
        <v>398</v>
      </c>
      <c r="H1684" s="26" t="s">
        <v>205</v>
      </c>
      <c r="I1684" s="26" t="s">
        <v>431</v>
      </c>
      <c r="J1684" s="18" t="s">
        <v>211</v>
      </c>
      <c r="K1684" s="18" t="s">
        <v>94</v>
      </c>
      <c r="L1684" s="18" t="s">
        <v>464</v>
      </c>
      <c r="M1684" s="19" t="s">
        <v>254</v>
      </c>
      <c r="N1684" s="19" t="s">
        <v>211</v>
      </c>
      <c r="O1684" s="19" t="s">
        <v>1124</v>
      </c>
      <c r="P1684" s="19" t="s">
        <v>272</v>
      </c>
      <c r="Q1684" s="19" t="s">
        <v>211</v>
      </c>
      <c r="R1684" s="19" t="s">
        <v>94</v>
      </c>
      <c r="S1684" s="19" t="s">
        <v>208</v>
      </c>
      <c r="T1684" s="19"/>
      <c r="U1684" s="19"/>
      <c r="V1684" s="19"/>
      <c r="W1684" s="19"/>
      <c r="X1684" s="19"/>
      <c r="Y1684" s="19"/>
      <c r="Z1684" s="19"/>
      <c r="AA1684" s="19"/>
      <c r="AB1684" s="19"/>
      <c r="AC1684" s="19"/>
      <c r="AD1684" s="19"/>
      <c r="AE1684" s="19"/>
      <c r="AF1684" s="19"/>
      <c r="AG1684" s="19"/>
      <c r="AH1684" s="19"/>
      <c r="AI1684" s="19"/>
      <c r="AJ1684" s="19"/>
      <c r="AK1684" s="19"/>
      <c r="AL1684" s="19"/>
      <c r="AM1684" s="19"/>
      <c r="AN1684" s="19"/>
      <c r="AO1684" s="19"/>
      <c r="AP1684" s="19"/>
      <c r="AQ1684" s="19"/>
      <c r="AR1684" s="19"/>
      <c r="AS1684" s="19"/>
      <c r="AT1684" s="19"/>
      <c r="AU1684" s="19"/>
      <c r="AV1684" s="19"/>
    </row>
    <row r="1685" spans="1:73" x14ac:dyDescent="0.35">
      <c r="A1685" s="18" t="s">
        <v>192</v>
      </c>
      <c r="B1685" s="18" t="s">
        <v>3527</v>
      </c>
      <c r="C1685" s="143" t="str">
        <f>IF(VLOOKUP(D1685,Table16[[#All],[Player]:[2024 Card Info]],7,FALSE)&lt;&gt;"",VLOOKUP(D1685,Table16[[#All],[Player]:[2024 Card Info]],7,FALSE),"")</f>
        <v>4-5</v>
      </c>
      <c r="D1685" s="19" t="s">
        <v>2953</v>
      </c>
      <c r="E1685" s="20">
        <v>33522</v>
      </c>
      <c r="F1685" s="19" t="s">
        <v>1140</v>
      </c>
      <c r="G1685" s="19" t="s">
        <v>1541</v>
      </c>
      <c r="H1685" s="26" t="s">
        <v>974</v>
      </c>
      <c r="I1685" s="26" t="s">
        <v>207</v>
      </c>
      <c r="J1685" s="18" t="s">
        <v>192</v>
      </c>
      <c r="K1685" s="18" t="s">
        <v>460</v>
      </c>
      <c r="L1685" s="18" t="s">
        <v>207</v>
      </c>
      <c r="M1685" s="19" t="s">
        <v>2954</v>
      </c>
      <c r="N1685" s="19" t="s">
        <v>192</v>
      </c>
      <c r="O1685" s="19" t="s">
        <v>460</v>
      </c>
      <c r="P1685" s="19" t="s">
        <v>429</v>
      </c>
      <c r="Q1685" s="19" t="s">
        <v>192</v>
      </c>
      <c r="R1685" s="19" t="s">
        <v>460</v>
      </c>
      <c r="S1685" s="19" t="s">
        <v>181</v>
      </c>
      <c r="T1685" s="19" t="s">
        <v>192</v>
      </c>
      <c r="U1685" s="19" t="s">
        <v>460</v>
      </c>
      <c r="V1685" s="19" t="s">
        <v>430</v>
      </c>
      <c r="W1685" s="19" t="s">
        <v>192</v>
      </c>
      <c r="X1685" s="19" t="s">
        <v>460</v>
      </c>
      <c r="Y1685" s="19" t="s">
        <v>181</v>
      </c>
      <c r="Z1685" s="19"/>
      <c r="AA1685" s="19"/>
      <c r="AB1685" s="19"/>
      <c r="AC1685" s="19" t="s">
        <v>192</v>
      </c>
      <c r="AD1685" s="19" t="s">
        <v>460</v>
      </c>
      <c r="AE1685" s="19" t="s">
        <v>216</v>
      </c>
      <c r="AF1685" s="19" t="s">
        <v>192</v>
      </c>
      <c r="AG1685" s="19" t="s">
        <v>460</v>
      </c>
      <c r="AH1685" s="19" t="s">
        <v>216</v>
      </c>
      <c r="AI1685" s="19" t="s">
        <v>192</v>
      </c>
      <c r="AJ1685" s="19" t="s">
        <v>460</v>
      </c>
      <c r="AK1685" s="19" t="s">
        <v>181</v>
      </c>
      <c r="AL1685" s="19">
        <v>0</v>
      </c>
      <c r="AM1685" s="19">
        <v>0</v>
      </c>
      <c r="AN1685" s="19">
        <v>0</v>
      </c>
      <c r="AO1685" s="19">
        <v>0</v>
      </c>
      <c r="AP1685" s="19">
        <v>0</v>
      </c>
      <c r="AQ1685" s="19">
        <v>0</v>
      </c>
      <c r="AR1685" s="19">
        <v>0</v>
      </c>
      <c r="AS1685" s="19">
        <v>0</v>
      </c>
      <c r="AT1685" s="19">
        <v>0</v>
      </c>
      <c r="AU1685" s="19"/>
      <c r="AV1685" s="19"/>
    </row>
    <row r="1686" spans="1:73" x14ac:dyDescent="0.35">
      <c r="A1686" s="18" t="s">
        <v>177</v>
      </c>
      <c r="B1686" s="18" t="s">
        <v>419</v>
      </c>
      <c r="C1686" s="143" t="str">
        <f>IF(VLOOKUP(D1686,Table16[[#All],[Player]:[2024 Card Info]],7,FALSE)&lt;&gt;"",VLOOKUP(D1686,Table16[[#All],[Player]:[2024 Card Info]],7,FALSE),"")</f>
        <v>4-5</v>
      </c>
      <c r="D1686" s="22" t="s">
        <v>2958</v>
      </c>
      <c r="E1686" s="23">
        <v>36276</v>
      </c>
      <c r="F1686" s="24" t="s">
        <v>295</v>
      </c>
      <c r="G1686" s="22" t="s">
        <v>137</v>
      </c>
      <c r="H1686" s="26" t="s">
        <v>192</v>
      </c>
      <c r="I1686" s="26" t="s">
        <v>472</v>
      </c>
      <c r="J1686" s="18" t="s">
        <v>184</v>
      </c>
      <c r="K1686" s="18" t="s">
        <v>190</v>
      </c>
      <c r="L1686" s="18" t="s">
        <v>231</v>
      </c>
      <c r="M1686" s="25"/>
      <c r="N1686" s="25"/>
      <c r="O1686" s="25"/>
      <c r="P1686" s="25"/>
      <c r="Q1686" s="25"/>
      <c r="R1686" s="25"/>
      <c r="S1686" s="25"/>
      <c r="T1686" s="25"/>
      <c r="U1686" s="25"/>
      <c r="V1686" s="25"/>
      <c r="W1686" s="25"/>
      <c r="X1686" s="25"/>
      <c r="Y1686" s="25"/>
      <c r="Z1686" s="25"/>
      <c r="AA1686" s="25"/>
      <c r="AB1686" s="25"/>
      <c r="AC1686" s="25"/>
      <c r="AD1686" s="25"/>
      <c r="AE1686" s="25"/>
      <c r="AF1686" s="25"/>
      <c r="AG1686" s="25"/>
      <c r="AH1686" s="25"/>
      <c r="AI1686" s="25"/>
      <c r="AJ1686" s="25"/>
      <c r="AK1686" s="25"/>
      <c r="AL1686" s="25"/>
      <c r="AM1686" s="25"/>
      <c r="AN1686" s="25"/>
      <c r="AO1686" s="25"/>
      <c r="AP1686" s="25"/>
      <c r="AQ1686" s="25"/>
      <c r="AR1686" s="25"/>
      <c r="AS1686" s="25"/>
      <c r="AT1686" s="25"/>
      <c r="AU1686" s="25"/>
      <c r="AV1686" s="25"/>
    </row>
    <row r="1687" spans="1:73" x14ac:dyDescent="0.35">
      <c r="A1687" t="s">
        <v>198</v>
      </c>
      <c r="B1687" t="s">
        <v>81</v>
      </c>
      <c r="C1687" s="143" t="str">
        <f>IF(VLOOKUP(D1687,Table16[[#All],[Player]:[2024 Card Info]],7,FALSE)&lt;&gt;"",VLOOKUP(D1687,Table16[[#All],[Player]:[2024 Card Info]],7,FALSE),"")</f>
        <v>4-3</v>
      </c>
      <c r="D1687" t="s">
        <v>3714</v>
      </c>
      <c r="E1687" s="40">
        <v>36728</v>
      </c>
      <c r="F1687" t="s">
        <v>3952</v>
      </c>
      <c r="G1687" s="22" t="s">
        <v>5137</v>
      </c>
      <c r="H1687" t="str">
        <f>IF(ISBLANK(VLOOKUP(TRIM(D1687),ALL_SOMIFA!$A$1:$V$2737,8,FALSE)),"",IF(ISERROR(VLOOKUP(TRIM(D1687),ALL_SOMIFA!$A$1:$V$2737,8,FALSE))," ",VLOOKUP(TRIM(D1687),ALL_SOMIFA!$A$1:$V$2737,8,FALSE)))</f>
        <v/>
      </c>
      <c r="I1687" t="str">
        <f>IF(ISBLANK(VLOOKUP(TRIM(D1687),ALL_SOMIFA!$A$1:$V$2737,9,FALSE)),"",IF(ISERROR(VLOOKUP(TRIM(D1687),ALL_SOMIFA!$A$1:$V$2737,9,FALSE))," ",VLOOKUP(TRIM(D1687),ALL_SOMIFA!$A$1:$V$2737,9,FALSE)))</f>
        <v/>
      </c>
      <c r="J1687" t="str">
        <f>IF(ISBLANK(VLOOKUP(TRIM(D1687),ALL_SOMIFA!$A$1:$V$2737,10,FALSE)),"",IF(ISERROR(VLOOKUP(TRIM(D1687),ALL_SOMIFA!$A$1:$V$2737,10,FALSE))," ",VLOOKUP(TRIM(D1687),ALL_SOMIFA!$A$1:$V$2737,10,FALSE)))</f>
        <v/>
      </c>
      <c r="K1687" t="str">
        <f>IF(ISBLANK(VLOOKUP(TRIM(D1687),ALL_SOMIFA!$A$1:$V$2737,11,FALSE)),"",IF(ISERROR(VLOOKUP(TRIM(D1687),ALL_SOMIFA!$A$1:$V$2737,11,FALSE))," ",VLOOKUP(TRIM(D1687),ALL_SOMIFA!$A$1:$V$2737,11,FALSE)))</f>
        <v/>
      </c>
      <c r="L1687" t="str">
        <f>IF(ISBLANK(VLOOKUP(TRIM(D1687),ALL_SOMIFA!$A$1:$V$2737,12,FALSE)),"",IF(ISERROR(VLOOKUP(TRIM(D1687),ALL_SOMIFA!$A$1:$V$2737,12,FALSE))," ",VLOOKUP(TRIM(D1687),ALL_SOMIFA!$A$1:$V$2737,12,FALSE)))</f>
        <v/>
      </c>
      <c r="M1687" t="str">
        <f>IF(ISBLANK(VLOOKUP(TRIM(D1687),ALL_SOMIFA!$A$1:$V$2737,13,FALSE)),"",IF(ISERROR(VLOOKUP(TRIM(D1687),ALL_SOMIFA!$A$1:$V$2737,13,FALSE))," ",VLOOKUP(TRIM(D1687),ALL_SOMIFA!$A$1:$V$2737,13,FALSE)))</f>
        <v/>
      </c>
      <c r="N1687" t="str">
        <f>IF(ISBLANK(VLOOKUP(TRIM(D1687),ALL_SOMIFA!$A$1:$V$2737,14,FALSE)),"",IF(ISERROR(VLOOKUP(TRIM(D1687),ALL_SOMIFA!$A$1:$V$2737,14,FALSE))," ",VLOOKUP(TRIM(D1687),ALL_SOMIFA!$A$1:$V$2737,14,FALSE)))</f>
        <v/>
      </c>
      <c r="O1687" t="str">
        <f>IF(ISBLANK(VLOOKUP(TRIM(D1687),ALL_SOMIFA!$A$1:$V$2737,15,FALSE)),"",IF(ISERROR(VLOOKUP(TRIM(D1687),ALL_SOMIFA!$A$1:$V$2737,15,FALSE))," ",VLOOKUP(TRIM(D1687),ALL_SOMIFA!$A$1:$V$2737,15,FALSE)))</f>
        <v/>
      </c>
      <c r="P1687" t="str">
        <f>IF(ISBLANK(VLOOKUP(TRIM(D1687),ALL_SOMIFA!$A$1:$V$2737,16,FALSE)),"",IF(ISERROR(VLOOKUP(TRIM(D1687),ALL_SOMIFA!$A$1:$V$2737,16,FALSE))," ",VLOOKUP(TRIM(D1687),ALL_SOMIFA!$A$1:$V$2737,16,FALSE)))</f>
        <v/>
      </c>
      <c r="Q1687" t="str">
        <f>IF(ISBLANK(VLOOKUP(TRIM(D1687),ALL_SOMIFA!$A$1:$V$2737,17,FALSE)),"",IF(ISERROR(VLOOKUP(TRIM(D1687),ALL_SOMIFA!$A$1:$V$2737,17,FALSE))," ",VLOOKUP(TRIM(D1687),ALL_SOMIFA!$A$1:$V$2737,17,FALSE)))</f>
        <v/>
      </c>
      <c r="R1687" t="str">
        <f>IF(ISBLANK(VLOOKUP(TRIM(D1687),ALL_SOMIFA!$A$1:$V$2737,18,FALSE)),"",IF(ISERROR(VLOOKUP(TRIM(D1687),ALL_SOMIFA!$A$1:$V$2737,18,FALSE))," ",VLOOKUP(TRIM(D1687),ALL_SOMIFA!$A$1:$V$2737,18,FALSE)))</f>
        <v/>
      </c>
      <c r="S1687" t="str">
        <f>IF(ISBLANK(VLOOKUP(TRIM(D1687),ALL_SOMIFA!$A$1:$V$2737,19,FALSE)),"",IF(ISERROR(VLOOKUP(TRIM(D1687),ALL_SOMIFA!$A$1:$V$2737,19,FALSE))," ",VLOOKUP(TRIM(D1687),ALL_SOMIFA!$A$1:$V$2737,19,FALSE)))</f>
        <v/>
      </c>
      <c r="T1687" t="str">
        <f>IF(ISBLANK(VLOOKUP(TRIM(D1687),ALL_SOMIFA!$A$1:$V$2737,20,FALSE)),"",IF(ISERROR(VLOOKUP(TRIM(D1687),ALL_SOMIFA!$A$1:$V$2737,20,FALSE))," ",VLOOKUP(TRIM(D1687),ALL_SOMIFA!$A$1:$V$2737,20,FALSE)))</f>
        <v/>
      </c>
      <c r="U1687" t="str">
        <f>IF(ISBLANK(VLOOKUP(TRIM(D1687),ALL_SOMIFA!$A$1:$V$2737,21,FALSE)),"",IF(ISERROR(VLOOKUP(TRIM(D1687),ALL_SOMIFA!$A$1:$V$2737,21,FALSE))," ",VLOOKUP(TRIM(D1687),ALL_SOMIFA!$A$1:$V$2737,21,FALSE)))</f>
        <v/>
      </c>
      <c r="V1687" t="str">
        <f>IF(ISBLANK(VLOOKUP(TRIM(D1687),ALL_SOMIFA!$A$1:$V$2737,22,FALSE)),"",IF(ISERROR(VLOOKUP(TRIM(D1687),ALL_SOMIFA!$A$1:$V$2737,22,FALSE))," ",VLOOKUP(TRIM(D1687),ALL_SOMIFA!$A$1:$V$2737,22,FALSE)))</f>
        <v/>
      </c>
    </row>
    <row r="1688" spans="1:73" x14ac:dyDescent="0.35">
      <c r="A1688" s="18" t="s">
        <v>984</v>
      </c>
      <c r="B1688" s="18" t="s">
        <v>3524</v>
      </c>
      <c r="C1688" s="143" t="str">
        <f>IF(VLOOKUP(D1688,Table16[[#All],[Player]:[2024 Card Info]],7,FALSE)&lt;&gt;"",VLOOKUP(D1688,Table16[[#All],[Player]:[2024 Card Info]],7,FALSE),"")</f>
        <v>4-0/0-0</v>
      </c>
      <c r="D1688" s="19" t="s">
        <v>2960</v>
      </c>
      <c r="E1688" s="20">
        <v>35466</v>
      </c>
      <c r="F1688" s="26" t="s">
        <v>130</v>
      </c>
      <c r="G1688" s="30" t="s">
        <v>130</v>
      </c>
      <c r="H1688" s="26" t="s">
        <v>192</v>
      </c>
      <c r="I1688" s="26" t="s">
        <v>254</v>
      </c>
      <c r="J1688" s="18" t="s">
        <v>192</v>
      </c>
      <c r="K1688" s="18" t="s">
        <v>103</v>
      </c>
      <c r="L1688" s="18" t="s">
        <v>430</v>
      </c>
      <c r="M1688" s="19" t="s">
        <v>576</v>
      </c>
      <c r="N1688" s="19" t="s">
        <v>192</v>
      </c>
      <c r="O1688" s="19" t="s">
        <v>103</v>
      </c>
      <c r="P1688" s="30" t="s">
        <v>208</v>
      </c>
      <c r="Q1688" s="19"/>
      <c r="R1688" s="19"/>
      <c r="S1688" s="30"/>
      <c r="T1688" s="19"/>
      <c r="U1688" s="19"/>
      <c r="V1688" s="30"/>
      <c r="W1688" s="19"/>
      <c r="X1688" s="19"/>
      <c r="Y1688" s="30"/>
      <c r="Z1688" s="19"/>
      <c r="AA1688" s="19"/>
      <c r="AB1688" s="19"/>
      <c r="AC1688" s="19"/>
      <c r="AD1688" s="19"/>
      <c r="AE1688" s="19"/>
      <c r="AF1688" s="19"/>
      <c r="AG1688" s="19"/>
      <c r="AH1688" s="19"/>
      <c r="AI1688" s="19"/>
      <c r="AJ1688" s="19"/>
      <c r="AK1688" s="19"/>
      <c r="AL1688" s="19"/>
      <c r="AM1688" s="19"/>
      <c r="AN1688" s="19"/>
      <c r="AO1688" s="19"/>
      <c r="AP1688" s="19"/>
      <c r="AQ1688" s="19"/>
      <c r="AR1688" s="19"/>
      <c r="AS1688" s="19"/>
      <c r="AT1688" s="19"/>
      <c r="AU1688" s="19"/>
      <c r="AV1688" s="19"/>
    </row>
    <row r="1689" spans="1:73" s="25" customFormat="1" ht="12.75" customHeight="1" x14ac:dyDescent="0.35">
      <c r="A1689" s="31" t="s">
        <v>220</v>
      </c>
      <c r="B1689" s="31" t="s">
        <v>339</v>
      </c>
      <c r="C1689" s="144" t="str">
        <f>IF(VLOOKUP(D1689,Table16[[#All],[Player]:[2024 Card Info]],7,FALSE)&lt;&gt;"",VLOOKUP(D1689,Table16[[#All],[Player]:[2024 Card Info]],7,FALSE),"")</f>
        <v>4-0</v>
      </c>
      <c r="D1689" s="19" t="s">
        <v>2963</v>
      </c>
      <c r="E1689" s="27">
        <v>35392</v>
      </c>
      <c r="F1689" s="26" t="s">
        <v>282</v>
      </c>
      <c r="G1689" s="30" t="s">
        <v>320</v>
      </c>
      <c r="H1689" s="26" t="s">
        <v>220</v>
      </c>
      <c r="I1689" s="26" t="s">
        <v>166</v>
      </c>
      <c r="J1689" s="33"/>
      <c r="K1689" s="33"/>
      <c r="L1689" s="33"/>
      <c r="AW1689"/>
      <c r="AX1689"/>
      <c r="AY1689"/>
      <c r="AZ1689"/>
      <c r="BA1689"/>
      <c r="BB1689"/>
      <c r="BC1689"/>
      <c r="BD1689"/>
      <c r="BE1689"/>
      <c r="BF1689"/>
      <c r="BG1689"/>
      <c r="BH1689"/>
      <c r="BI1689"/>
      <c r="BJ1689"/>
      <c r="BK1689"/>
      <c r="BL1689"/>
      <c r="BM1689"/>
      <c r="BN1689"/>
      <c r="BO1689"/>
      <c r="BP1689"/>
      <c r="BQ1689"/>
      <c r="BR1689"/>
      <c r="BS1689"/>
      <c r="BT1689"/>
      <c r="BU1689"/>
    </row>
    <row r="1690" spans="1:73" x14ac:dyDescent="0.35">
      <c r="A1690" t="s">
        <v>220</v>
      </c>
      <c r="B1690" t="s">
        <v>1315</v>
      </c>
      <c r="C1690" s="144" t="str">
        <f>IF(VLOOKUP(D1690,Table16[[#All],[Player]:[2024 Card Info]],7,FALSE)&lt;&gt;"",VLOOKUP(D1690,Table16[[#All],[Player]:[2024 Card Info]],7,FALSE),"")</f>
        <v>0-0</v>
      </c>
      <c r="D1690" t="s">
        <v>3788</v>
      </c>
      <c r="E1690" s="40">
        <v>36390</v>
      </c>
      <c r="F1690" t="s">
        <v>4038</v>
      </c>
      <c r="G1690" s="22" t="s">
        <v>5146</v>
      </c>
      <c r="H1690" t="str">
        <f>IF(ISBLANK(VLOOKUP(TRIM(D1690),ALL_SOMIFA!$A$1:$V$2737,8,FALSE)),"",IF(ISERROR(VLOOKUP(TRIM(D1690),ALL_SOMIFA!$A$1:$V$2737,8,FALSE))," ",VLOOKUP(TRIM(D1690),ALL_SOMIFA!$A$1:$V$2737,8,FALSE)))</f>
        <v/>
      </c>
      <c r="I1690" t="str">
        <f>IF(ISBLANK(VLOOKUP(TRIM(D1690),ALL_SOMIFA!$A$1:$V$2737,9,FALSE)),"",IF(ISERROR(VLOOKUP(TRIM(D1690),ALL_SOMIFA!$A$1:$V$2737,9,FALSE))," ",VLOOKUP(TRIM(D1690),ALL_SOMIFA!$A$1:$V$2737,9,FALSE)))</f>
        <v/>
      </c>
      <c r="J1690" t="str">
        <f>IF(ISBLANK(VLOOKUP(TRIM(D1690),ALL_SOMIFA!$A$1:$V$2737,10,FALSE)),"",IF(ISERROR(VLOOKUP(TRIM(D1690),ALL_SOMIFA!$A$1:$V$2737,10,FALSE))," ",VLOOKUP(TRIM(D1690),ALL_SOMIFA!$A$1:$V$2737,10,FALSE)))</f>
        <v/>
      </c>
      <c r="K1690" t="str">
        <f>IF(ISBLANK(VLOOKUP(TRIM(D1690),ALL_SOMIFA!$A$1:$V$2737,11,FALSE)),"",IF(ISERROR(VLOOKUP(TRIM(D1690),ALL_SOMIFA!$A$1:$V$2737,11,FALSE))," ",VLOOKUP(TRIM(D1690),ALL_SOMIFA!$A$1:$V$2737,11,FALSE)))</f>
        <v/>
      </c>
      <c r="L1690" t="str">
        <f>IF(ISBLANK(VLOOKUP(TRIM(D1690),ALL_SOMIFA!$A$1:$V$2737,12,FALSE)),"",IF(ISERROR(VLOOKUP(TRIM(D1690),ALL_SOMIFA!$A$1:$V$2737,12,FALSE))," ",VLOOKUP(TRIM(D1690),ALL_SOMIFA!$A$1:$V$2737,12,FALSE)))</f>
        <v/>
      </c>
      <c r="M1690" t="str">
        <f>IF(ISBLANK(VLOOKUP(TRIM(D1690),ALL_SOMIFA!$A$1:$V$2737,13,FALSE)),"",IF(ISERROR(VLOOKUP(TRIM(D1690),ALL_SOMIFA!$A$1:$V$2737,13,FALSE))," ",VLOOKUP(TRIM(D1690),ALL_SOMIFA!$A$1:$V$2737,13,FALSE)))</f>
        <v/>
      </c>
      <c r="N1690" t="str">
        <f>IF(ISBLANK(VLOOKUP(TRIM(D1690),ALL_SOMIFA!$A$1:$V$2737,14,FALSE)),"",IF(ISERROR(VLOOKUP(TRIM(D1690),ALL_SOMIFA!$A$1:$V$2737,14,FALSE))," ",VLOOKUP(TRIM(D1690),ALL_SOMIFA!$A$1:$V$2737,14,FALSE)))</f>
        <v/>
      </c>
      <c r="O1690" t="str">
        <f>IF(ISBLANK(VLOOKUP(TRIM(D1690),ALL_SOMIFA!$A$1:$V$2737,15,FALSE)),"",IF(ISERROR(VLOOKUP(TRIM(D1690),ALL_SOMIFA!$A$1:$V$2737,15,FALSE))," ",VLOOKUP(TRIM(D1690),ALL_SOMIFA!$A$1:$V$2737,15,FALSE)))</f>
        <v/>
      </c>
      <c r="P1690" t="str">
        <f>IF(ISBLANK(VLOOKUP(TRIM(D1690),ALL_SOMIFA!$A$1:$V$2737,16,FALSE)),"",IF(ISERROR(VLOOKUP(TRIM(D1690),ALL_SOMIFA!$A$1:$V$2737,16,FALSE))," ",VLOOKUP(TRIM(D1690),ALL_SOMIFA!$A$1:$V$2737,16,FALSE)))</f>
        <v/>
      </c>
      <c r="Q1690" t="str">
        <f>IF(ISBLANK(VLOOKUP(TRIM(D1690),ALL_SOMIFA!$A$1:$V$2737,17,FALSE)),"",IF(ISERROR(VLOOKUP(TRIM(D1690),ALL_SOMIFA!$A$1:$V$2737,17,FALSE))," ",VLOOKUP(TRIM(D1690),ALL_SOMIFA!$A$1:$V$2737,17,FALSE)))</f>
        <v/>
      </c>
      <c r="R1690" t="str">
        <f>IF(ISBLANK(VLOOKUP(TRIM(D1690),ALL_SOMIFA!$A$1:$V$2737,18,FALSE)),"",IF(ISERROR(VLOOKUP(TRIM(D1690),ALL_SOMIFA!$A$1:$V$2737,18,FALSE))," ",VLOOKUP(TRIM(D1690),ALL_SOMIFA!$A$1:$V$2737,18,FALSE)))</f>
        <v/>
      </c>
      <c r="S1690" t="str">
        <f>IF(ISBLANK(VLOOKUP(TRIM(D1690),ALL_SOMIFA!$A$1:$V$2737,19,FALSE)),"",IF(ISERROR(VLOOKUP(TRIM(D1690),ALL_SOMIFA!$A$1:$V$2737,19,FALSE))," ",VLOOKUP(TRIM(D1690),ALL_SOMIFA!$A$1:$V$2737,19,FALSE)))</f>
        <v/>
      </c>
      <c r="T1690" t="str">
        <f>IF(ISBLANK(VLOOKUP(TRIM(D1690),ALL_SOMIFA!$A$1:$V$2737,20,FALSE)),"",IF(ISERROR(VLOOKUP(TRIM(D1690),ALL_SOMIFA!$A$1:$V$2737,20,FALSE))," ",VLOOKUP(TRIM(D1690),ALL_SOMIFA!$A$1:$V$2737,20,FALSE)))</f>
        <v/>
      </c>
      <c r="U1690" t="str">
        <f>IF(ISBLANK(VLOOKUP(TRIM(D1690),ALL_SOMIFA!$A$1:$V$2737,21,FALSE)),"",IF(ISERROR(VLOOKUP(TRIM(D1690),ALL_SOMIFA!$A$1:$V$2737,21,FALSE))," ",VLOOKUP(TRIM(D1690),ALL_SOMIFA!$A$1:$V$2737,21,FALSE)))</f>
        <v/>
      </c>
      <c r="V1690" t="str">
        <f>IF(ISBLANK(VLOOKUP(TRIM(D1690),ALL_SOMIFA!$A$1:$V$2737,22,FALSE)),"",IF(ISERROR(VLOOKUP(TRIM(D1690),ALL_SOMIFA!$A$1:$V$2737,22,FALSE))," ",VLOOKUP(TRIM(D1690),ALL_SOMIFA!$A$1:$V$2737,22,FALSE)))</f>
        <v/>
      </c>
    </row>
    <row r="1691" spans="1:73" x14ac:dyDescent="0.35">
      <c r="A1691" t="s">
        <v>2419</v>
      </c>
      <c r="B1691" t="s">
        <v>403</v>
      </c>
      <c r="C1691" s="144" t="str">
        <f>IF(VLOOKUP(D1691,Table16[[#All],[Player]:[2024 Card Info]],7,FALSE)&lt;&gt;"",VLOOKUP(D1691,Table16[[#All],[Player]:[2024 Card Info]],7,FALSE),"")</f>
        <v>0-0/4-0  3-3-0</v>
      </c>
      <c r="D1691" t="s">
        <v>3759</v>
      </c>
      <c r="E1691" s="40">
        <v>36634</v>
      </c>
      <c r="F1691" t="s">
        <v>4138</v>
      </c>
      <c r="G1691" s="22" t="s">
        <v>5377</v>
      </c>
      <c r="H1691" t="str">
        <f>IF(ISBLANK(VLOOKUP(TRIM(D1691),ALL_SOMIFA!$A$1:$V$2737,8,FALSE)),"",IF(ISERROR(VLOOKUP(TRIM(D1691),ALL_SOMIFA!$A$1:$V$2737,8,FALSE))," ",VLOOKUP(TRIM(D1691),ALL_SOMIFA!$A$1:$V$2737,8,FALSE)))</f>
        <v/>
      </c>
      <c r="I1691" t="str">
        <f>IF(ISBLANK(VLOOKUP(TRIM(D1691),ALL_SOMIFA!$A$1:$V$2737,9,FALSE)),"",IF(ISERROR(VLOOKUP(TRIM(D1691),ALL_SOMIFA!$A$1:$V$2737,9,FALSE))," ",VLOOKUP(TRIM(D1691),ALL_SOMIFA!$A$1:$V$2737,9,FALSE)))</f>
        <v/>
      </c>
      <c r="J1691" t="str">
        <f>IF(ISBLANK(VLOOKUP(TRIM(D1691),ALL_SOMIFA!$A$1:$V$2737,10,FALSE)),"",IF(ISERROR(VLOOKUP(TRIM(D1691),ALL_SOMIFA!$A$1:$V$2737,10,FALSE))," ",VLOOKUP(TRIM(D1691),ALL_SOMIFA!$A$1:$V$2737,10,FALSE)))</f>
        <v/>
      </c>
      <c r="K1691" t="str">
        <f>IF(ISBLANK(VLOOKUP(TRIM(D1691),ALL_SOMIFA!$A$1:$V$2737,11,FALSE)),"",IF(ISERROR(VLOOKUP(TRIM(D1691),ALL_SOMIFA!$A$1:$V$2737,11,FALSE))," ",VLOOKUP(TRIM(D1691),ALL_SOMIFA!$A$1:$V$2737,11,FALSE)))</f>
        <v/>
      </c>
      <c r="L1691" t="str">
        <f>IF(ISBLANK(VLOOKUP(TRIM(D1691),ALL_SOMIFA!$A$1:$V$2737,12,FALSE)),"",IF(ISERROR(VLOOKUP(TRIM(D1691),ALL_SOMIFA!$A$1:$V$2737,12,FALSE))," ",VLOOKUP(TRIM(D1691),ALL_SOMIFA!$A$1:$V$2737,12,FALSE)))</f>
        <v/>
      </c>
      <c r="M1691" t="str">
        <f>IF(ISBLANK(VLOOKUP(TRIM(D1691),ALL_SOMIFA!$A$1:$V$2737,13,FALSE)),"",IF(ISERROR(VLOOKUP(TRIM(D1691),ALL_SOMIFA!$A$1:$V$2737,13,FALSE))," ",VLOOKUP(TRIM(D1691),ALL_SOMIFA!$A$1:$V$2737,13,FALSE)))</f>
        <v/>
      </c>
      <c r="N1691" t="str">
        <f>IF(ISBLANK(VLOOKUP(TRIM(D1691),ALL_SOMIFA!$A$1:$V$2737,14,FALSE)),"",IF(ISERROR(VLOOKUP(TRIM(D1691),ALL_SOMIFA!$A$1:$V$2737,14,FALSE))," ",VLOOKUP(TRIM(D1691),ALL_SOMIFA!$A$1:$V$2737,14,FALSE)))</f>
        <v/>
      </c>
      <c r="O1691" t="str">
        <f>IF(ISBLANK(VLOOKUP(TRIM(D1691),ALL_SOMIFA!$A$1:$V$2737,15,FALSE)),"",IF(ISERROR(VLOOKUP(TRIM(D1691),ALL_SOMIFA!$A$1:$V$2737,15,FALSE))," ",VLOOKUP(TRIM(D1691),ALL_SOMIFA!$A$1:$V$2737,15,FALSE)))</f>
        <v/>
      </c>
      <c r="P1691" t="str">
        <f>IF(ISBLANK(VLOOKUP(TRIM(D1691),ALL_SOMIFA!$A$1:$V$2737,16,FALSE)),"",IF(ISERROR(VLOOKUP(TRIM(D1691),ALL_SOMIFA!$A$1:$V$2737,16,FALSE))," ",VLOOKUP(TRIM(D1691),ALL_SOMIFA!$A$1:$V$2737,16,FALSE)))</f>
        <v/>
      </c>
      <c r="Q1691" t="str">
        <f>IF(ISBLANK(VLOOKUP(TRIM(D1691),ALL_SOMIFA!$A$1:$V$2737,17,FALSE)),"",IF(ISERROR(VLOOKUP(TRIM(D1691),ALL_SOMIFA!$A$1:$V$2737,17,FALSE))," ",VLOOKUP(TRIM(D1691),ALL_SOMIFA!$A$1:$V$2737,17,FALSE)))</f>
        <v/>
      </c>
      <c r="R1691" t="str">
        <f>IF(ISBLANK(VLOOKUP(TRIM(D1691),ALL_SOMIFA!$A$1:$V$2737,18,FALSE)),"",IF(ISERROR(VLOOKUP(TRIM(D1691),ALL_SOMIFA!$A$1:$V$2737,18,FALSE))," ",VLOOKUP(TRIM(D1691),ALL_SOMIFA!$A$1:$V$2737,18,FALSE)))</f>
        <v/>
      </c>
      <c r="S1691" t="str">
        <f>IF(ISBLANK(VLOOKUP(TRIM(D1691),ALL_SOMIFA!$A$1:$V$2737,19,FALSE)),"",IF(ISERROR(VLOOKUP(TRIM(D1691),ALL_SOMIFA!$A$1:$V$2737,19,FALSE))," ",VLOOKUP(TRIM(D1691),ALL_SOMIFA!$A$1:$V$2737,19,FALSE)))</f>
        <v/>
      </c>
      <c r="T1691" t="str">
        <f>IF(ISBLANK(VLOOKUP(TRIM(D1691),ALL_SOMIFA!$A$1:$V$2737,20,FALSE)),"",IF(ISERROR(VLOOKUP(TRIM(D1691),ALL_SOMIFA!$A$1:$V$2737,20,FALSE))," ",VLOOKUP(TRIM(D1691),ALL_SOMIFA!$A$1:$V$2737,20,FALSE)))</f>
        <v/>
      </c>
      <c r="U1691" t="str">
        <f>IF(ISBLANK(VLOOKUP(TRIM(D1691),ALL_SOMIFA!$A$1:$V$2737,21,FALSE)),"",IF(ISERROR(VLOOKUP(TRIM(D1691),ALL_SOMIFA!$A$1:$V$2737,21,FALSE))," ",VLOOKUP(TRIM(D1691),ALL_SOMIFA!$A$1:$V$2737,21,FALSE)))</f>
        <v/>
      </c>
      <c r="V1691" t="str">
        <f>IF(ISBLANK(VLOOKUP(TRIM(D1691),ALL_SOMIFA!$A$1:$V$2737,22,FALSE)),"",IF(ISERROR(VLOOKUP(TRIM(D1691),ALL_SOMIFA!$A$1:$V$2737,22,FALSE))," ",VLOOKUP(TRIM(D1691),ALL_SOMIFA!$A$1:$V$2737,22,FALSE)))</f>
        <v/>
      </c>
    </row>
    <row r="1692" spans="1:73" s="19" customFormat="1" x14ac:dyDescent="0.35">
      <c r="A1692" s="34" t="s">
        <v>169</v>
      </c>
      <c r="B1692" s="34"/>
      <c r="C1692" s="143"/>
      <c r="D1692" s="22" t="s">
        <v>2961</v>
      </c>
      <c r="E1692" s="23">
        <v>35872</v>
      </c>
      <c r="F1692" s="24" t="s">
        <v>107</v>
      </c>
      <c r="G1692" s="22" t="s">
        <v>280</v>
      </c>
      <c r="H1692" t="s">
        <v>184</v>
      </c>
      <c r="I1692" t="s">
        <v>231</v>
      </c>
      <c r="J1692" s="34" t="s">
        <v>744</v>
      </c>
      <c r="K1692" s="34" t="s">
        <v>341</v>
      </c>
      <c r="L1692" s="34" t="s">
        <v>186</v>
      </c>
      <c r="M1692" s="25"/>
      <c r="N1692" s="25"/>
      <c r="O1692" s="25"/>
      <c r="P1692" s="25"/>
      <c r="Q1692" s="25"/>
      <c r="R1692" s="25"/>
      <c r="S1692" s="25"/>
      <c r="T1692" s="25"/>
      <c r="U1692" s="25"/>
      <c r="V1692" s="25"/>
      <c r="W1692" s="25"/>
      <c r="X1692" s="25"/>
      <c r="Y1692" s="25"/>
      <c r="Z1692" s="25"/>
      <c r="AA1692" s="25"/>
      <c r="AB1692" s="25"/>
      <c r="AC1692" s="25"/>
      <c r="AD1692" s="25"/>
      <c r="AE1692" s="25"/>
      <c r="AF1692" s="25"/>
      <c r="AG1692" s="25"/>
      <c r="AH1692" s="25"/>
      <c r="AI1692" s="25"/>
      <c r="AJ1692" s="25"/>
      <c r="AK1692" s="25"/>
      <c r="AL1692" s="25"/>
      <c r="AM1692" s="25"/>
      <c r="AN1692" s="25"/>
      <c r="AO1692" s="25"/>
      <c r="AP1692" s="25"/>
      <c r="AQ1692" s="25"/>
      <c r="AR1692" s="25"/>
      <c r="AS1692" s="25"/>
      <c r="AT1692" s="25"/>
      <c r="AU1692" s="25"/>
      <c r="AV1692" s="25"/>
      <c r="AW1692" s="25"/>
      <c r="AX1692" s="25"/>
      <c r="AY1692" s="25"/>
      <c r="AZ1692" s="25"/>
      <c r="BA1692" s="25"/>
      <c r="BB1692" s="25"/>
      <c r="BC1692" s="25"/>
      <c r="BD1692" s="25"/>
      <c r="BE1692" s="25"/>
      <c r="BF1692" s="25"/>
      <c r="BG1692" s="25"/>
      <c r="BH1692" s="25"/>
      <c r="BI1692" s="25"/>
      <c r="BJ1692" s="25"/>
      <c r="BK1692" s="25"/>
      <c r="BL1692" s="25"/>
      <c r="BM1692" s="25"/>
      <c r="BN1692" s="25"/>
      <c r="BO1692" s="25"/>
      <c r="BP1692" s="25"/>
      <c r="BQ1692" s="25"/>
      <c r="BR1692" s="25"/>
      <c r="BS1692" s="25"/>
      <c r="BT1692" s="25"/>
      <c r="BU1692" s="25"/>
    </row>
    <row r="1693" spans="1:73" ht="12.75" customHeight="1" x14ac:dyDescent="0.35">
      <c r="A1693" s="31" t="s">
        <v>169</v>
      </c>
      <c r="B1693" s="32"/>
      <c r="C1693" s="144"/>
      <c r="D1693" s="19" t="s">
        <v>2962</v>
      </c>
      <c r="E1693" s="27">
        <v>36475</v>
      </c>
      <c r="F1693" s="28" t="s">
        <v>160</v>
      </c>
      <c r="G1693" s="28" t="s">
        <v>138</v>
      </c>
      <c r="H1693" t="s">
        <v>459</v>
      </c>
      <c r="I1693" t="s">
        <v>231</v>
      </c>
      <c r="J1693" s="33"/>
      <c r="K1693" s="33"/>
      <c r="L1693" s="33"/>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19"/>
    </row>
    <row r="1694" spans="1:73" x14ac:dyDescent="0.35">
      <c r="A1694" s="18"/>
      <c r="B1694" s="18"/>
      <c r="C1694" s="143"/>
      <c r="D1694" s="19"/>
      <c r="E1694" s="20"/>
      <c r="F1694" s="19"/>
      <c r="G1694" s="19"/>
      <c r="H1694" t="s">
        <v>4284</v>
      </c>
      <c r="I1694" t="s">
        <v>4284</v>
      </c>
      <c r="J1694" s="18"/>
      <c r="K1694" s="18"/>
      <c r="L1694" s="18"/>
      <c r="M1694" s="19"/>
      <c r="N1694" s="19"/>
      <c r="O1694" s="19"/>
      <c r="P1694" s="19"/>
      <c r="Q1694" s="19"/>
      <c r="R1694" s="19"/>
      <c r="S1694" s="19"/>
      <c r="T1694" s="19"/>
      <c r="U1694" s="19"/>
      <c r="V1694" s="19"/>
      <c r="W1694" s="19"/>
      <c r="X1694" s="19"/>
      <c r="Y1694" s="19"/>
      <c r="Z1694" s="19"/>
      <c r="AA1694" s="19"/>
      <c r="AB1694" s="19"/>
      <c r="AC1694" s="19"/>
      <c r="AD1694" s="19"/>
      <c r="AE1694" s="19"/>
      <c r="AF1694" s="19"/>
      <c r="AG1694" s="19"/>
      <c r="AH1694" s="19"/>
      <c r="AI1694" s="19"/>
      <c r="AJ1694" s="19"/>
      <c r="AK1694" s="19"/>
      <c r="AL1694" s="19"/>
      <c r="AM1694" s="19"/>
      <c r="AN1694" s="19"/>
      <c r="AO1694" s="19"/>
      <c r="AP1694" s="19"/>
      <c r="AQ1694" s="19"/>
      <c r="AR1694" s="19"/>
      <c r="AS1694" s="19"/>
      <c r="AT1694" s="19"/>
      <c r="AU1694" s="19"/>
      <c r="AV1694" s="19"/>
    </row>
    <row r="1695" spans="1:73" x14ac:dyDescent="0.35">
      <c r="A1695" s="18" t="s">
        <v>253</v>
      </c>
      <c r="B1695" s="18" t="s">
        <v>308</v>
      </c>
      <c r="C1695" s="143" t="str">
        <f>IF(VLOOKUP(D1695,Table16[[#All],[Player]:[2024 Card Info]],7,FALSE)&lt;&gt;"",VLOOKUP(D1695,Table16[[#All],[Player]:[2024 Card Info]],7,FALSE),"")</f>
        <v>6-9</v>
      </c>
      <c r="D1695" s="19" t="s">
        <v>2987</v>
      </c>
      <c r="E1695" s="20">
        <v>35767</v>
      </c>
      <c r="F1695" s="19" t="s">
        <v>1490</v>
      </c>
      <c r="G1695" s="19" t="s">
        <v>125</v>
      </c>
      <c r="H1695" s="26" t="s">
        <v>4284</v>
      </c>
      <c r="I1695" s="26" t="s">
        <v>3411</v>
      </c>
      <c r="J1695" s="18" t="s">
        <v>504</v>
      </c>
      <c r="K1695" s="18" t="s">
        <v>135</v>
      </c>
      <c r="L1695" s="18" t="s">
        <v>2988</v>
      </c>
      <c r="M1695" s="19" t="s">
        <v>2988</v>
      </c>
      <c r="N1695" s="19" t="s">
        <v>480</v>
      </c>
      <c r="O1695" s="19" t="s">
        <v>308</v>
      </c>
      <c r="P1695" s="19" t="s">
        <v>2989</v>
      </c>
      <c r="Q1695" s="19" t="s">
        <v>480</v>
      </c>
      <c r="R1695" s="19" t="s">
        <v>135</v>
      </c>
      <c r="S1695" s="19" t="s">
        <v>1537</v>
      </c>
      <c r="T1695" s="19"/>
      <c r="U1695" s="19"/>
      <c r="V1695" s="19"/>
      <c r="W1695" s="19"/>
      <c r="X1695" s="19"/>
      <c r="Y1695" s="19"/>
      <c r="Z1695" s="19"/>
      <c r="AA1695" s="19"/>
      <c r="AB1695" s="19"/>
      <c r="AC1695" s="19"/>
      <c r="AD1695" s="19"/>
      <c r="AE1695" s="19"/>
      <c r="AF1695" s="19"/>
      <c r="AG1695" s="19"/>
      <c r="AH1695" s="19"/>
      <c r="AI1695" s="19"/>
      <c r="AJ1695" s="19"/>
      <c r="AK1695" s="19"/>
      <c r="AL1695" s="19"/>
      <c r="AM1695" s="19"/>
      <c r="AN1695" s="19"/>
      <c r="AO1695" s="19"/>
      <c r="AP1695" s="19"/>
      <c r="AQ1695" s="19"/>
      <c r="AR1695" s="19"/>
      <c r="AS1695" s="19"/>
      <c r="AT1695" s="19"/>
      <c r="AU1695" s="19"/>
      <c r="AV1695" s="19"/>
      <c r="AW1695" s="25"/>
      <c r="AX1695" s="25"/>
      <c r="AY1695" s="25"/>
      <c r="AZ1695" s="25"/>
      <c r="BA1695" s="25"/>
      <c r="BB1695" s="25"/>
      <c r="BC1695" s="25"/>
      <c r="BD1695" s="25"/>
      <c r="BE1695" s="25"/>
      <c r="BF1695" s="25"/>
      <c r="BG1695" s="25"/>
      <c r="BH1695" s="25"/>
      <c r="BI1695" s="25"/>
      <c r="BJ1695" s="25"/>
      <c r="BK1695" s="25"/>
      <c r="BL1695" s="25"/>
      <c r="BM1695" s="25"/>
      <c r="BN1695" s="25"/>
      <c r="BO1695" s="25"/>
      <c r="BP1695" s="25"/>
      <c r="BQ1695" s="25"/>
      <c r="BR1695" s="25"/>
      <c r="BS1695" s="25"/>
      <c r="BT1695" s="25"/>
      <c r="BU1695" s="25"/>
    </row>
    <row r="1696" spans="1:73" x14ac:dyDescent="0.35">
      <c r="A1696" s="18" t="s">
        <v>211</v>
      </c>
      <c r="B1696" s="18" t="s">
        <v>3520</v>
      </c>
      <c r="C1696" s="143" t="str">
        <f>IF(VLOOKUP(D1696,Table16[[#All],[Player]:[2024 Card Info]],7,FALSE)&lt;&gt;"",VLOOKUP(D1696,Table16[[#All],[Player]:[2024 Card Info]],7,FALSE),"")</f>
        <v>5-5</v>
      </c>
      <c r="D1696" s="19" t="s">
        <v>2964</v>
      </c>
      <c r="E1696" s="20">
        <v>34715</v>
      </c>
      <c r="F1696" s="19" t="s">
        <v>2965</v>
      </c>
      <c r="G1696" s="19" t="s">
        <v>425</v>
      </c>
      <c r="H1696" s="26" t="s">
        <v>284</v>
      </c>
      <c r="I1696" s="26" t="s">
        <v>629</v>
      </c>
      <c r="J1696" s="18" t="s">
        <v>284</v>
      </c>
      <c r="K1696" s="18" t="s">
        <v>128</v>
      </c>
      <c r="L1696" s="18" t="s">
        <v>1141</v>
      </c>
      <c r="M1696" s="19" t="s">
        <v>1170</v>
      </c>
      <c r="N1696" s="19" t="s">
        <v>211</v>
      </c>
      <c r="O1696" s="19" t="s">
        <v>128</v>
      </c>
      <c r="P1696" s="19" t="s">
        <v>760</v>
      </c>
      <c r="Q1696" s="19" t="s">
        <v>253</v>
      </c>
      <c r="R1696" s="19" t="s">
        <v>128</v>
      </c>
      <c r="S1696" s="19" t="s">
        <v>743</v>
      </c>
      <c r="T1696" s="19" t="s">
        <v>253</v>
      </c>
      <c r="U1696" s="19" t="s">
        <v>128</v>
      </c>
      <c r="V1696" s="19" t="s">
        <v>604</v>
      </c>
      <c r="W1696" s="19">
        <v>0</v>
      </c>
      <c r="X1696" s="19">
        <v>0</v>
      </c>
      <c r="Y1696" s="19">
        <v>0</v>
      </c>
      <c r="Z1696" s="19"/>
      <c r="AA1696" s="19"/>
      <c r="AB1696" s="19"/>
      <c r="AC1696" s="19">
        <v>0</v>
      </c>
      <c r="AD1696" s="19">
        <v>0</v>
      </c>
      <c r="AE1696" s="19">
        <v>0</v>
      </c>
      <c r="AF1696" s="19">
        <v>0</v>
      </c>
      <c r="AG1696" s="19">
        <v>0</v>
      </c>
      <c r="AH1696" s="19">
        <v>0</v>
      </c>
      <c r="AI1696" s="19">
        <v>0</v>
      </c>
      <c r="AJ1696" s="19">
        <v>0</v>
      </c>
      <c r="AK1696" s="19">
        <v>0</v>
      </c>
      <c r="AL1696" s="19">
        <v>0</v>
      </c>
      <c r="AM1696" s="19">
        <v>0</v>
      </c>
      <c r="AN1696" s="19">
        <v>0</v>
      </c>
      <c r="AO1696" s="19">
        <v>0</v>
      </c>
      <c r="AP1696" s="19">
        <v>0</v>
      </c>
      <c r="AQ1696" s="19">
        <v>0</v>
      </c>
      <c r="AR1696" s="19">
        <v>0</v>
      </c>
      <c r="AS1696" s="19">
        <v>0</v>
      </c>
      <c r="AT1696" s="19">
        <v>0</v>
      </c>
      <c r="AU1696" s="19"/>
      <c r="AV1696" s="19"/>
    </row>
    <row r="1697" spans="1:73" x14ac:dyDescent="0.35">
      <c r="A1697" s="26" t="s">
        <v>211</v>
      </c>
      <c r="B1697" s="32" t="s">
        <v>271</v>
      </c>
      <c r="C1697" s="144" t="str">
        <f>IF(VLOOKUP(D1697,Table16[[#All],[Player]:[2024 Card Info]],7,FALSE)&lt;&gt;"",VLOOKUP(D1697,Table16[[#All],[Player]:[2024 Card Info]],7,FALSE),"")</f>
        <v>4-8</v>
      </c>
      <c r="D1697" s="19" t="s">
        <v>476</v>
      </c>
      <c r="E1697" s="27">
        <v>37169</v>
      </c>
      <c r="F1697" s="28" t="s">
        <v>200</v>
      </c>
      <c r="G1697" s="28" t="s">
        <v>98</v>
      </c>
      <c r="H1697" s="26" t="s">
        <v>242</v>
      </c>
      <c r="I1697" s="26" t="s">
        <v>477</v>
      </c>
      <c r="J1697" s="33"/>
      <c r="K1697" s="33"/>
      <c r="L1697" s="33"/>
    </row>
    <row r="1698" spans="1:73" x14ac:dyDescent="0.35">
      <c r="A1698" s="18" t="s">
        <v>242</v>
      </c>
      <c r="B1698" s="18" t="s">
        <v>441</v>
      </c>
      <c r="C1698" s="143" t="str">
        <f>IF(VLOOKUP(D1698,Table16[[#All],[Player]:[2024 Card Info]],7,FALSE)&lt;&gt;"",VLOOKUP(D1698,Table16[[#All],[Player]:[2024 Card Info]],7,FALSE),"")</f>
        <v>4-5</v>
      </c>
      <c r="D1698" s="19" t="s">
        <v>2966</v>
      </c>
      <c r="E1698" s="20">
        <v>32699</v>
      </c>
      <c r="F1698" s="19" t="s">
        <v>2967</v>
      </c>
      <c r="G1698" s="19" t="s">
        <v>615</v>
      </c>
      <c r="H1698" s="26" t="s">
        <v>253</v>
      </c>
      <c r="I1698" s="26" t="s">
        <v>576</v>
      </c>
      <c r="J1698" s="18" t="s">
        <v>242</v>
      </c>
      <c r="K1698" s="18" t="s">
        <v>274</v>
      </c>
      <c r="L1698" s="18" t="s">
        <v>596</v>
      </c>
      <c r="M1698" s="19" t="s">
        <v>595</v>
      </c>
      <c r="N1698" s="19" t="s">
        <v>242</v>
      </c>
      <c r="O1698" s="19" t="s">
        <v>441</v>
      </c>
      <c r="P1698" s="19" t="s">
        <v>1142</v>
      </c>
      <c r="Q1698" s="19" t="s">
        <v>242</v>
      </c>
      <c r="R1698" s="19" t="s">
        <v>274</v>
      </c>
      <c r="S1698" s="19" t="s">
        <v>1267</v>
      </c>
      <c r="T1698" s="19" t="s">
        <v>242</v>
      </c>
      <c r="U1698" s="19" t="s">
        <v>274</v>
      </c>
      <c r="V1698" s="19" t="s">
        <v>595</v>
      </c>
      <c r="W1698" s="19" t="s">
        <v>242</v>
      </c>
      <c r="X1698" s="19" t="s">
        <v>274</v>
      </c>
      <c r="Y1698" s="19" t="s">
        <v>2104</v>
      </c>
      <c r="Z1698" s="19" t="s">
        <v>253</v>
      </c>
      <c r="AA1698" s="19" t="s">
        <v>274</v>
      </c>
      <c r="AB1698" s="19" t="s">
        <v>1141</v>
      </c>
      <c r="AC1698" s="19" t="s">
        <v>253</v>
      </c>
      <c r="AD1698" s="19" t="s">
        <v>274</v>
      </c>
      <c r="AE1698" s="19" t="s">
        <v>1896</v>
      </c>
      <c r="AF1698" s="19" t="s">
        <v>253</v>
      </c>
      <c r="AG1698" s="19" t="s">
        <v>274</v>
      </c>
      <c r="AH1698" s="19" t="s">
        <v>1896</v>
      </c>
      <c r="AI1698" s="19" t="s">
        <v>253</v>
      </c>
      <c r="AJ1698" s="19" t="s">
        <v>274</v>
      </c>
      <c r="AK1698" s="19" t="s">
        <v>877</v>
      </c>
      <c r="AL1698" s="19" t="s">
        <v>610</v>
      </c>
      <c r="AM1698" s="19" t="s">
        <v>274</v>
      </c>
      <c r="AN1698" s="19" t="s">
        <v>1695</v>
      </c>
      <c r="AO1698" s="19" t="s">
        <v>242</v>
      </c>
      <c r="AP1698" s="19" t="s">
        <v>274</v>
      </c>
      <c r="AQ1698" s="19" t="s">
        <v>246</v>
      </c>
      <c r="AR1698" s="19">
        <v>0</v>
      </c>
      <c r="AS1698" s="19">
        <v>0</v>
      </c>
      <c r="AT1698" s="19">
        <v>0</v>
      </c>
      <c r="AU1698" s="19"/>
      <c r="AV1698" s="19"/>
    </row>
    <row r="1699" spans="1:73" x14ac:dyDescent="0.35">
      <c r="A1699" s="18" t="s">
        <v>220</v>
      </c>
      <c r="B1699" s="18" t="s">
        <v>1124</v>
      </c>
      <c r="C1699" s="143" t="str">
        <f>IF(VLOOKUP(D1699,Table16[[#All],[Player]:[2024 Card Info]],7,FALSE)&lt;&gt;"",VLOOKUP(D1699,Table16[[#All],[Player]:[2024 Card Info]],7,FALSE),"")</f>
        <v>4-0</v>
      </c>
      <c r="D1699" s="26" t="s">
        <v>2976</v>
      </c>
      <c r="E1699" s="27">
        <v>36130</v>
      </c>
      <c r="F1699" s="26" t="s">
        <v>566</v>
      </c>
      <c r="G1699" s="26" t="s">
        <v>566</v>
      </c>
      <c r="H1699" s="26" t="s">
        <v>253</v>
      </c>
      <c r="I1699" s="26" t="s">
        <v>186</v>
      </c>
      <c r="J1699" s="18" t="s">
        <v>242</v>
      </c>
      <c r="K1699" s="18" t="s">
        <v>94</v>
      </c>
      <c r="L1699" s="18" t="s">
        <v>472</v>
      </c>
      <c r="M1699" s="26" t="s">
        <v>231</v>
      </c>
      <c r="N1699" s="27"/>
      <c r="O1699" s="27"/>
      <c r="P1699" s="27"/>
      <c r="Q1699" s="27"/>
      <c r="R1699" s="29"/>
      <c r="S1699" s="25"/>
      <c r="T1699" s="25"/>
      <c r="U1699" s="25"/>
      <c r="V1699" s="25"/>
      <c r="W1699" s="25"/>
      <c r="X1699" s="25"/>
      <c r="Y1699" s="25"/>
      <c r="Z1699" s="25"/>
      <c r="AA1699" s="25"/>
      <c r="AB1699" s="25"/>
      <c r="AC1699" s="25"/>
      <c r="AD1699" s="25"/>
      <c r="AE1699" s="25"/>
      <c r="AF1699" s="25"/>
      <c r="AG1699" s="25"/>
      <c r="AH1699" s="25"/>
      <c r="AI1699" s="25"/>
      <c r="AJ1699" s="25"/>
      <c r="AK1699" s="25"/>
      <c r="AL1699" s="25"/>
      <c r="AM1699" s="25"/>
      <c r="AN1699" s="25"/>
      <c r="AO1699" s="25"/>
      <c r="AP1699" s="25"/>
      <c r="AQ1699" s="25"/>
      <c r="AR1699" s="25"/>
      <c r="AS1699" s="25"/>
      <c r="AT1699" s="25"/>
      <c r="AU1699" s="25"/>
      <c r="AV1699" s="25"/>
      <c r="AW1699" s="25"/>
      <c r="AX1699" s="25"/>
      <c r="AY1699" s="25"/>
      <c r="AZ1699" s="25"/>
      <c r="BA1699" s="25"/>
      <c r="BB1699" s="25"/>
      <c r="BC1699" s="25"/>
      <c r="BD1699" s="25"/>
      <c r="BE1699" s="25"/>
      <c r="BF1699" s="25"/>
      <c r="BG1699" s="25"/>
      <c r="BH1699" s="25"/>
      <c r="BI1699" s="25"/>
      <c r="BJ1699" s="25"/>
      <c r="BK1699" s="25"/>
      <c r="BL1699" s="25"/>
      <c r="BM1699" s="25"/>
      <c r="BN1699" s="25"/>
      <c r="BO1699" s="25"/>
      <c r="BP1699" s="25"/>
      <c r="BQ1699" s="25"/>
      <c r="BR1699" s="25"/>
      <c r="BS1699" s="25"/>
      <c r="BT1699" s="25"/>
      <c r="BU1699" s="25"/>
    </row>
    <row r="1700" spans="1:73" s="25" customFormat="1" x14ac:dyDescent="0.35">
      <c r="A1700" s="18" t="s">
        <v>205</v>
      </c>
      <c r="B1700" s="18" t="s">
        <v>109</v>
      </c>
      <c r="C1700" s="143" t="str">
        <f>IF(VLOOKUP(D1700,Table16[[#All],[Player]:[2024 Card Info]],7,FALSE)&lt;&gt;"",VLOOKUP(D1700,Table16[[#All],[Player]:[2024 Card Info]],7,FALSE),"")</f>
        <v>4-0</v>
      </c>
      <c r="D1700" s="22" t="s">
        <v>2977</v>
      </c>
      <c r="E1700" s="23">
        <v>35761</v>
      </c>
      <c r="F1700" s="24" t="s">
        <v>107</v>
      </c>
      <c r="G1700" s="22" t="s">
        <v>769</v>
      </c>
      <c r="H1700" s="26" t="s">
        <v>242</v>
      </c>
      <c r="I1700" s="26" t="s">
        <v>186</v>
      </c>
      <c r="J1700" s="18" t="s">
        <v>258</v>
      </c>
      <c r="K1700" s="18" t="s">
        <v>103</v>
      </c>
      <c r="L1700" s="18" t="s">
        <v>186</v>
      </c>
      <c r="AW1700"/>
      <c r="AX1700"/>
      <c r="AY1700"/>
      <c r="AZ1700"/>
      <c r="BA1700"/>
      <c r="BB1700"/>
      <c r="BC1700"/>
      <c r="BD1700"/>
      <c r="BE1700"/>
      <c r="BF1700"/>
      <c r="BG1700"/>
      <c r="BH1700"/>
      <c r="BI1700"/>
      <c r="BJ1700"/>
      <c r="BK1700"/>
      <c r="BL1700"/>
      <c r="BM1700"/>
      <c r="BN1700"/>
      <c r="BO1700"/>
      <c r="BP1700"/>
      <c r="BQ1700"/>
      <c r="BR1700"/>
      <c r="BS1700"/>
      <c r="BT1700"/>
      <c r="BU1700"/>
    </row>
    <row r="1701" spans="1:73" x14ac:dyDescent="0.35">
      <c r="A1701" s="31" t="s">
        <v>242</v>
      </c>
      <c r="B1701" s="32" t="s">
        <v>339</v>
      </c>
      <c r="C1701" s="144" t="str">
        <f>IF(VLOOKUP(D1701,Table16[[#All],[Player]:[2024 Card Info]],7,FALSE)&lt;&gt;"",VLOOKUP(D1701,Table16[[#All],[Player]:[2024 Card Info]],7,FALSE),"")</f>
        <v>0-8</v>
      </c>
      <c r="D1701" s="19" t="s">
        <v>2975</v>
      </c>
      <c r="E1701" s="27">
        <v>36951</v>
      </c>
      <c r="F1701" s="28" t="s">
        <v>2549</v>
      </c>
      <c r="G1701" s="28" t="s">
        <v>98</v>
      </c>
      <c r="H1701" s="26" t="s">
        <v>258</v>
      </c>
      <c r="I1701" s="26" t="s">
        <v>477</v>
      </c>
      <c r="J1701" s="33"/>
      <c r="K1701" s="33"/>
      <c r="L1701" s="33"/>
    </row>
    <row r="1702" spans="1:73" x14ac:dyDescent="0.35">
      <c r="A1702" t="s">
        <v>270</v>
      </c>
      <c r="B1702" t="s">
        <v>116</v>
      </c>
      <c r="C1702" s="144" t="str">
        <f>IF(VLOOKUP(D1702,Table16[[#All],[Player]:[2024 Card Info]],7,FALSE)&lt;&gt;"",VLOOKUP(D1702,Table16[[#All],[Player]:[2024 Card Info]],7,FALSE),"")</f>
        <v>0-4</v>
      </c>
      <c r="D1702" t="s">
        <v>3314</v>
      </c>
      <c r="E1702" s="40">
        <v>34786</v>
      </c>
      <c r="F1702" t="s">
        <v>330</v>
      </c>
      <c r="H1702" t="str">
        <f>IF(ISBLANK(VLOOKUP(TRIM(D1702),ALL_SOMIFA!$A$1:$V$2737,8,FALSE)),"",IF(ISERROR(VLOOKUP(TRIM(D1702),ALL_SOMIFA!$A$1:$V$2737,8,FALSE))," ",VLOOKUP(TRIM(D1702),ALL_SOMIFA!$A$1:$V$2737,8,FALSE)))</f>
        <v/>
      </c>
      <c r="I1702" t="str">
        <f>IF(ISBLANK(VLOOKUP(TRIM(D1702),ALL_SOMIFA!$A$1:$V$2737,9,FALSE)),"",IF(ISERROR(VLOOKUP(TRIM(D1702),ALL_SOMIFA!$A$1:$V$2737,9,FALSE))," ",VLOOKUP(TRIM(D1702),ALL_SOMIFA!$A$1:$V$2737,9,FALSE)))</f>
        <v/>
      </c>
      <c r="J1702" t="str">
        <f>IF(ISBLANK(VLOOKUP(TRIM(D1702),ALL_SOMIFA!$A$1:$V$2737,10,FALSE)),"",IF(ISERROR(VLOOKUP(TRIM(D1702),ALL_SOMIFA!$A$1:$V$2737,10,FALSE))," ",VLOOKUP(TRIM(D1702),ALL_SOMIFA!$A$1:$V$2737,10,FALSE)))</f>
        <v/>
      </c>
      <c r="K1702" t="str">
        <f>IF(ISBLANK(VLOOKUP(TRIM(D1702),ALL_SOMIFA!$A$1:$V$2737,11,FALSE)),"",IF(ISERROR(VLOOKUP(TRIM(D1702),ALL_SOMIFA!$A$1:$V$2737,11,FALSE))," ",VLOOKUP(TRIM(D1702),ALL_SOMIFA!$A$1:$V$2737,11,FALSE)))</f>
        <v>DE</v>
      </c>
      <c r="L1702" t="str">
        <f>IF(ISBLANK(VLOOKUP(TRIM(D1702),ALL_SOMIFA!$A$1:$V$2737,12,FALSE)),"",IF(ISERROR(VLOOKUP(TRIM(D1702),ALL_SOMIFA!$A$1:$V$2737,12,FALSE))," ",VLOOKUP(TRIM(D1702),ALL_SOMIFA!$A$1:$V$2737,12,FALSE)))</f>
        <v>CHI</v>
      </c>
      <c r="M1702" t="str">
        <f>IF(ISBLANK(VLOOKUP(TRIM(D1702),ALL_SOMIFA!$A$1:$V$2737,13,FALSE)),"",IF(ISERROR(VLOOKUP(TRIM(D1702),ALL_SOMIFA!$A$1:$V$2737,13,FALSE))," ",VLOOKUP(TRIM(D1702),ALL_SOMIFA!$A$1:$V$2737,13,FALSE)))</f>
        <v>0-2</v>
      </c>
      <c r="N1702" t="str">
        <f>IF(ISBLANK(VLOOKUP(TRIM(D1702),ALL_SOMIFA!$A$1:$V$2737,14,FALSE)),"",IF(ISERROR(VLOOKUP(TRIM(D1702),ALL_SOMIFA!$A$1:$V$2737,14,FALSE))," ",VLOOKUP(TRIM(D1702),ALL_SOMIFA!$A$1:$V$2737,14,FALSE)))</f>
        <v>LE</v>
      </c>
      <c r="O1702" t="str">
        <f>IF(ISBLANK(VLOOKUP(TRIM(D1702),ALL_SOMIFA!$A$1:$V$2737,15,FALSE)),"",IF(ISERROR(VLOOKUP(TRIM(D1702),ALL_SOMIFA!$A$1:$V$2737,15,FALSE))," ",VLOOKUP(TRIM(D1702),ALL_SOMIFA!$A$1:$V$2737,15,FALSE)))</f>
        <v>IND</v>
      </c>
      <c r="P1702" t="str">
        <f>IF(ISBLANK(VLOOKUP(TRIM(D1702),ALL_SOMIFA!$A$1:$V$2737,16,FALSE)),"",IF(ISERROR(VLOOKUP(TRIM(D1702),ALL_SOMIFA!$A$1:$V$2737,16,FALSE))," ",VLOOKUP(TRIM(D1702),ALL_SOMIFA!$A$1:$V$2737,16,FALSE)))</f>
        <v>4-7</v>
      </c>
      <c r="Q1702" t="str">
        <f>IF(ISBLANK(VLOOKUP(TRIM(D1702),ALL_SOMIFA!$A$1:$V$2737,17,FALSE)),"",IF(ISERROR(VLOOKUP(TRIM(D1702),ALL_SOMIFA!$A$1:$V$2737,17,FALSE))," ",VLOOKUP(TRIM(D1702),ALL_SOMIFA!$A$1:$V$2737,17,FALSE)))</f>
        <v>DT</v>
      </c>
      <c r="R1702" t="str">
        <f>IF(ISBLANK(VLOOKUP(TRIM(D1702),ALL_SOMIFA!$A$1:$V$2737,18,FALSE)),"",IF(ISERROR(VLOOKUP(TRIM(D1702),ALL_SOMIFA!$A$1:$V$2737,18,FALSE))," ",VLOOKUP(TRIM(D1702),ALL_SOMIFA!$A$1:$V$2737,18,FALSE)))</f>
        <v>IND</v>
      </c>
      <c r="S1702" t="str">
        <f>IF(ISBLANK(VLOOKUP(TRIM(D1702),ALL_SOMIFA!$A$1:$V$2737,19,FALSE)),"",IF(ISERROR(VLOOKUP(TRIM(D1702),ALL_SOMIFA!$A$1:$V$2737,19,FALSE))," ",VLOOKUP(TRIM(D1702),ALL_SOMIFA!$A$1:$V$2737,19,FALSE)))</f>
        <v>4-3</v>
      </c>
      <c r="T1702" t="str">
        <f>IF(ISBLANK(VLOOKUP(TRIM(D1702),ALL_SOMIFA!$A$1:$V$2737,20,FALSE)),"",IF(ISERROR(VLOOKUP(TRIM(D1702),ALL_SOMIFA!$A$1:$V$2737,20,FALSE))," ",VLOOKUP(TRIM(D1702),ALL_SOMIFA!$A$1:$V$2737,20,FALSE)))</f>
        <v>DE</v>
      </c>
      <c r="U1702" t="str">
        <f>IF(ISBLANK(VLOOKUP(TRIM(D1702),ALL_SOMIFA!$A$1:$V$2737,21,FALSE)),"",IF(ISERROR(VLOOKUP(TRIM(D1702),ALL_SOMIFA!$A$1:$V$2737,21,FALSE))," ",VLOOKUP(TRIM(D1702),ALL_SOMIFA!$A$1:$V$2737,21,FALSE)))</f>
        <v>IND</v>
      </c>
      <c r="V1702" t="str">
        <f>IF(ISBLANK(VLOOKUP(TRIM(D1702),ALL_SOMIFA!$A$1:$V$2737,22,FALSE)),"",IF(ISERROR(VLOOKUP(TRIM(D1702),ALL_SOMIFA!$A$1:$V$2737,22,FALSE))," ",VLOOKUP(TRIM(D1702),ALL_SOMIFA!$A$1:$V$2737,22,FALSE)))</f>
        <v>4-4</v>
      </c>
    </row>
    <row r="1703" spans="1:73" s="25" customFormat="1" x14ac:dyDescent="0.35">
      <c r="A1703" s="18" t="s">
        <v>220</v>
      </c>
      <c r="B1703" s="18" t="s">
        <v>3519</v>
      </c>
      <c r="C1703" s="143" t="str">
        <f>IF(VLOOKUP(D1703,Table16[[#All],[Player]:[2024 Card Info]],7,FALSE)&lt;&gt;"",VLOOKUP(D1703,Table16[[#All],[Player]:[2024 Card Info]],7,FALSE),"")</f>
        <v>0-2</v>
      </c>
      <c r="D1703" s="19" t="s">
        <v>2979</v>
      </c>
      <c r="E1703" s="20">
        <v>34462</v>
      </c>
      <c r="F1703" s="19" t="s">
        <v>540</v>
      </c>
      <c r="G1703" s="19" t="s">
        <v>2514</v>
      </c>
      <c r="H1703" s="26" t="s">
        <v>491</v>
      </c>
      <c r="I1703" s="26" t="s">
        <v>231</v>
      </c>
      <c r="J1703" s="18" t="s">
        <v>273</v>
      </c>
      <c r="K1703" s="18" t="s">
        <v>224</v>
      </c>
      <c r="L1703" s="18" t="s">
        <v>186</v>
      </c>
      <c r="M1703" s="19" t="s">
        <v>264</v>
      </c>
      <c r="N1703" s="19" t="s">
        <v>220</v>
      </c>
      <c r="O1703" s="19" t="s">
        <v>916</v>
      </c>
      <c r="P1703" s="19" t="s">
        <v>997</v>
      </c>
      <c r="Q1703" s="19" t="s">
        <v>258</v>
      </c>
      <c r="R1703" s="19" t="s">
        <v>268</v>
      </c>
      <c r="S1703" s="19" t="s">
        <v>168</v>
      </c>
      <c r="T1703" s="19" t="s">
        <v>243</v>
      </c>
      <c r="U1703" s="19" t="s">
        <v>268</v>
      </c>
      <c r="V1703" s="19" t="s">
        <v>484</v>
      </c>
      <c r="W1703" s="19" t="s">
        <v>250</v>
      </c>
      <c r="X1703" s="19" t="s">
        <v>268</v>
      </c>
      <c r="Y1703" s="19" t="s">
        <v>484</v>
      </c>
      <c r="Z1703" s="19" t="s">
        <v>258</v>
      </c>
      <c r="AA1703" s="19" t="s">
        <v>268</v>
      </c>
      <c r="AB1703" s="19" t="s">
        <v>484</v>
      </c>
      <c r="AC1703" s="19">
        <v>0</v>
      </c>
      <c r="AD1703" s="19">
        <v>0</v>
      </c>
      <c r="AE1703" s="19">
        <v>0</v>
      </c>
      <c r="AF1703" s="19">
        <v>0</v>
      </c>
      <c r="AG1703" s="19">
        <v>0</v>
      </c>
      <c r="AH1703" s="19">
        <v>0</v>
      </c>
      <c r="AI1703" s="19">
        <v>0</v>
      </c>
      <c r="AJ1703" s="19">
        <v>0</v>
      </c>
      <c r="AK1703" s="19">
        <v>0</v>
      </c>
      <c r="AL1703" s="19">
        <v>0</v>
      </c>
      <c r="AM1703" s="19">
        <v>0</v>
      </c>
      <c r="AN1703" s="19">
        <v>0</v>
      </c>
      <c r="AO1703" s="19">
        <v>0</v>
      </c>
      <c r="AP1703" s="19">
        <v>0</v>
      </c>
      <c r="AQ1703" s="19">
        <v>0</v>
      </c>
      <c r="AR1703" s="19">
        <v>0</v>
      </c>
      <c r="AS1703" s="19">
        <v>0</v>
      </c>
      <c r="AT1703" s="19">
        <v>0</v>
      </c>
      <c r="AU1703" s="19"/>
      <c r="AV1703" s="19"/>
      <c r="AW1703"/>
      <c r="AX1703"/>
      <c r="AY1703"/>
      <c r="AZ1703"/>
      <c r="BA1703"/>
      <c r="BB1703"/>
      <c r="BC1703"/>
      <c r="BD1703"/>
      <c r="BE1703"/>
      <c r="BF1703"/>
      <c r="BG1703"/>
      <c r="BH1703"/>
      <c r="BI1703"/>
      <c r="BJ1703"/>
      <c r="BK1703"/>
      <c r="BL1703"/>
      <c r="BM1703"/>
      <c r="BN1703"/>
      <c r="BO1703"/>
      <c r="BP1703"/>
      <c r="BQ1703"/>
      <c r="BR1703"/>
      <c r="BS1703"/>
      <c r="BT1703"/>
      <c r="BU1703"/>
    </row>
    <row r="1704" spans="1:73" s="25" customFormat="1" x14ac:dyDescent="0.35">
      <c r="A1704" s="18"/>
      <c r="B1704" s="18"/>
      <c r="C1704" s="143"/>
      <c r="D1704" s="19"/>
      <c r="E1704" s="20"/>
      <c r="F1704" s="19"/>
      <c r="G1704" s="19"/>
      <c r="H1704" t="s">
        <v>2111</v>
      </c>
      <c r="I1704" t="s">
        <v>4284</v>
      </c>
      <c r="J1704" s="18"/>
      <c r="K1704" s="18"/>
      <c r="L1704" s="18"/>
      <c r="M1704" s="19"/>
      <c r="N1704" s="19"/>
      <c r="O1704" s="19"/>
      <c r="P1704" s="19"/>
      <c r="Q1704" s="19"/>
      <c r="R1704" s="19"/>
      <c r="S1704" s="19"/>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row>
    <row r="1705" spans="1:73" x14ac:dyDescent="0.35">
      <c r="A1705" s="18" t="s">
        <v>654</v>
      </c>
      <c r="B1705" s="18" t="s">
        <v>3520</v>
      </c>
      <c r="C1705" s="143" t="str">
        <f>IF(VLOOKUP(D1705,Table16[[#All],[Player]:[2024 Card Info]],7,FALSE)&lt;&gt;"",VLOOKUP(D1705,Table16[[#All],[Player]:[2024 Card Info]],7,FALSE),"")</f>
        <v>46-6</v>
      </c>
      <c r="D1705" s="19" t="s">
        <v>2980</v>
      </c>
      <c r="E1705" s="20">
        <v>33051</v>
      </c>
      <c r="F1705" s="19" t="s">
        <v>2712</v>
      </c>
      <c r="G1705" s="19" t="s">
        <v>626</v>
      </c>
      <c r="H1705" s="26" t="s">
        <v>311</v>
      </c>
      <c r="I1705" s="26" t="s">
        <v>642</v>
      </c>
      <c r="J1705" s="18" t="s">
        <v>292</v>
      </c>
      <c r="K1705" s="18" t="s">
        <v>229</v>
      </c>
      <c r="L1705" s="18" t="s">
        <v>2981</v>
      </c>
      <c r="M1705" s="19" t="s">
        <v>2982</v>
      </c>
      <c r="N1705" s="19" t="s">
        <v>654</v>
      </c>
      <c r="O1705" s="19" t="s">
        <v>259</v>
      </c>
      <c r="P1705" s="19" t="s">
        <v>2983</v>
      </c>
      <c r="Q1705" s="19" t="s">
        <v>654</v>
      </c>
      <c r="R1705" s="19" t="s">
        <v>259</v>
      </c>
      <c r="S1705" s="19" t="s">
        <v>2984</v>
      </c>
      <c r="T1705" s="19" t="s">
        <v>654</v>
      </c>
      <c r="U1705" s="19" t="s">
        <v>259</v>
      </c>
      <c r="V1705" s="19" t="s">
        <v>2317</v>
      </c>
      <c r="W1705" s="19" t="s">
        <v>654</v>
      </c>
      <c r="X1705" s="19" t="s">
        <v>259</v>
      </c>
      <c r="Y1705" s="19" t="s">
        <v>2316</v>
      </c>
      <c r="Z1705" s="19" t="s">
        <v>654</v>
      </c>
      <c r="AA1705" s="19" t="s">
        <v>259</v>
      </c>
      <c r="AB1705" s="19" t="s">
        <v>1924</v>
      </c>
      <c r="AC1705" s="19" t="s">
        <v>654</v>
      </c>
      <c r="AD1705" s="19" t="s">
        <v>259</v>
      </c>
      <c r="AE1705" s="19" t="s">
        <v>2317</v>
      </c>
      <c r="AF1705" s="19"/>
      <c r="AG1705" s="19"/>
      <c r="AH1705" s="19"/>
      <c r="AI1705" s="19"/>
      <c r="AJ1705" s="19"/>
      <c r="AK1705" s="19"/>
      <c r="AL1705" s="19" t="s">
        <v>654</v>
      </c>
      <c r="AM1705" s="19" t="s">
        <v>259</v>
      </c>
      <c r="AN1705" s="19" t="s">
        <v>191</v>
      </c>
      <c r="AO1705" s="19">
        <v>0</v>
      </c>
      <c r="AP1705" s="19">
        <v>0</v>
      </c>
      <c r="AQ1705" s="19">
        <v>0</v>
      </c>
      <c r="AR1705" s="19">
        <v>0</v>
      </c>
      <c r="AS1705" s="19">
        <v>0</v>
      </c>
      <c r="AT1705" s="19">
        <v>0</v>
      </c>
      <c r="AU1705" s="19"/>
      <c r="AV1705" s="19"/>
    </row>
    <row r="1706" spans="1:73" ht="12.75" customHeight="1" x14ac:dyDescent="0.35">
      <c r="A1706" s="18" t="s">
        <v>3297</v>
      </c>
      <c r="B1706" s="18" t="s">
        <v>86</v>
      </c>
      <c r="C1706" s="143" t="str">
        <f>IF(VLOOKUP(D1706,Table16[[#All],[Player]:[2024 Card Info]],7,FALSE)&lt;&gt;"",VLOOKUP(D1706,Table16[[#All],[Player]:[2024 Card Info]],7,FALSE),"")</f>
        <v>45/5-12-1*</v>
      </c>
      <c r="D1706" s="19" t="s">
        <v>2968</v>
      </c>
      <c r="E1706" s="20">
        <v>35575</v>
      </c>
      <c r="F1706" s="26" t="s">
        <v>130</v>
      </c>
      <c r="G1706" s="30" t="s">
        <v>624</v>
      </c>
      <c r="H1706" s="26" t="s">
        <v>242</v>
      </c>
      <c r="I1706" s="26" t="s">
        <v>3414</v>
      </c>
      <c r="J1706" s="18" t="s">
        <v>273</v>
      </c>
      <c r="K1706" s="18" t="s">
        <v>235</v>
      </c>
      <c r="L1706" s="18" t="s">
        <v>254</v>
      </c>
      <c r="M1706" s="19" t="s">
        <v>2010</v>
      </c>
      <c r="N1706" s="19" t="s">
        <v>304</v>
      </c>
      <c r="O1706" s="19" t="s">
        <v>235</v>
      </c>
      <c r="P1706" s="30" t="s">
        <v>1823</v>
      </c>
      <c r="Q1706" s="19"/>
      <c r="R1706" s="19"/>
      <c r="S1706" s="30"/>
      <c r="T1706" s="19"/>
      <c r="U1706" s="19"/>
      <c r="V1706" s="30"/>
      <c r="W1706" s="19"/>
      <c r="X1706" s="19"/>
      <c r="Y1706" s="30"/>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row>
    <row r="1707" spans="1:73" s="25" customFormat="1" x14ac:dyDescent="0.35">
      <c r="A1707" s="18" t="s">
        <v>480</v>
      </c>
      <c r="B1707" s="18" t="s">
        <v>3530</v>
      </c>
      <c r="C1707" s="143" t="str">
        <f>IF(VLOOKUP(D1707,Table16[[#All],[Player]:[2024 Card Info]],7,FALSE)&lt;&gt;"",VLOOKUP(D1707,Table16[[#All],[Player]:[2024 Card Info]],7,FALSE),"")</f>
        <v>40-5</v>
      </c>
      <c r="D1707" s="19" t="s">
        <v>2978</v>
      </c>
      <c r="E1707" s="20">
        <v>34764</v>
      </c>
      <c r="F1707" s="19" t="s">
        <v>2176</v>
      </c>
      <c r="G1707" s="19" t="s">
        <v>486</v>
      </c>
      <c r="H1707" s="26" t="s">
        <v>504</v>
      </c>
      <c r="I1707" s="26" t="s">
        <v>186</v>
      </c>
      <c r="J1707" s="18" t="s">
        <v>480</v>
      </c>
      <c r="K1707" s="18" t="s">
        <v>103</v>
      </c>
      <c r="L1707" s="18" t="s">
        <v>1823</v>
      </c>
      <c r="M1707" s="19" t="s">
        <v>1414</v>
      </c>
      <c r="N1707" s="19" t="s">
        <v>270</v>
      </c>
      <c r="O1707" s="19" t="s">
        <v>1124</v>
      </c>
      <c r="P1707" s="19" t="s">
        <v>152</v>
      </c>
      <c r="Q1707" s="19" t="s">
        <v>273</v>
      </c>
      <c r="R1707" s="19" t="s">
        <v>109</v>
      </c>
      <c r="S1707" s="19" t="s">
        <v>484</v>
      </c>
      <c r="T1707" s="19" t="s">
        <v>273</v>
      </c>
      <c r="U1707" s="19" t="s">
        <v>109</v>
      </c>
      <c r="V1707" s="19" t="s">
        <v>264</v>
      </c>
      <c r="W1707" s="19" t="s">
        <v>273</v>
      </c>
      <c r="X1707" s="19" t="s">
        <v>109</v>
      </c>
      <c r="Y1707" s="19" t="s">
        <v>264</v>
      </c>
      <c r="Z1707" s="19"/>
      <c r="AA1707" s="19"/>
      <c r="AB1707" s="19"/>
      <c r="AC1707" s="19">
        <v>0</v>
      </c>
      <c r="AD1707" s="19">
        <v>0</v>
      </c>
      <c r="AE1707" s="19">
        <v>0</v>
      </c>
      <c r="AF1707" s="19">
        <v>0</v>
      </c>
      <c r="AG1707" s="19">
        <v>0</v>
      </c>
      <c r="AH1707" s="19">
        <v>0</v>
      </c>
      <c r="AI1707" s="19">
        <v>0</v>
      </c>
      <c r="AJ1707" s="19">
        <v>0</v>
      </c>
      <c r="AK1707" s="19">
        <v>0</v>
      </c>
      <c r="AL1707" s="19">
        <v>0</v>
      </c>
      <c r="AM1707" s="19">
        <v>0</v>
      </c>
      <c r="AN1707" s="19">
        <v>0</v>
      </c>
      <c r="AO1707" s="19">
        <v>0</v>
      </c>
      <c r="AP1707" s="19">
        <v>0</v>
      </c>
      <c r="AQ1707" s="19">
        <v>0</v>
      </c>
      <c r="AR1707" s="19">
        <v>0</v>
      </c>
      <c r="AS1707" s="19">
        <v>0</v>
      </c>
      <c r="AT1707" s="19">
        <v>0</v>
      </c>
      <c r="AU1707" s="19"/>
      <c r="AV1707" s="19"/>
    </row>
    <row r="1708" spans="1:73" x14ac:dyDescent="0.35">
      <c r="A1708" t="s">
        <v>307</v>
      </c>
      <c r="B1708" t="s">
        <v>452</v>
      </c>
      <c r="C1708" s="143" t="str">
        <f>IF(VLOOKUP(D1708,Table16[[#All],[Player]:[2024 Card Info]],7,FALSE)&lt;&gt;"",VLOOKUP(D1708,Table16[[#All],[Player]:[2024 Card Info]],7,FALSE),"")</f>
        <v>40-0</v>
      </c>
      <c r="D1708" t="s">
        <v>3654</v>
      </c>
      <c r="E1708" s="40">
        <v>34912</v>
      </c>
      <c r="G1708" s="102" t="s">
        <v>5146</v>
      </c>
      <c r="H1708" t="str">
        <f>IF(ISBLANK(VLOOKUP(TRIM(D1708),ALL_SOMIFA!$A$1:$V$2737,8,FALSE)),"",IF(ISERROR(VLOOKUP(TRIM(D1708),ALL_SOMIFA!$A$1:$V$2737,8,FALSE))," ",VLOOKUP(TRIM(D1708),ALL_SOMIFA!$A$1:$V$2737,8,FALSE)))</f>
        <v/>
      </c>
      <c r="I1708" t="str">
        <f>IF(ISBLANK(VLOOKUP(TRIM(D1708),ALL_SOMIFA!$A$1:$V$2737,9,FALSE)),"",IF(ISERROR(VLOOKUP(TRIM(D1708),ALL_SOMIFA!$A$1:$V$2737,9,FALSE))," ",VLOOKUP(TRIM(D1708),ALL_SOMIFA!$A$1:$V$2737,9,FALSE)))</f>
        <v/>
      </c>
      <c r="J1708" t="str">
        <f>IF(ISBLANK(VLOOKUP(TRIM(D1708),ALL_SOMIFA!$A$1:$V$2737,10,FALSE)),"",IF(ISERROR(VLOOKUP(TRIM(D1708),ALL_SOMIFA!$A$1:$V$2737,10,FALSE))," ",VLOOKUP(TRIM(D1708),ALL_SOMIFA!$A$1:$V$2737,10,FALSE)))</f>
        <v/>
      </c>
      <c r="K1708" t="str">
        <f>IF(ISBLANK(VLOOKUP(TRIM(D1708),ALL_SOMIFA!$A$1:$V$2737,11,FALSE)),"",IF(ISERROR(VLOOKUP(TRIM(D1708),ALL_SOMIFA!$A$1:$V$2737,11,FALSE))," ",VLOOKUP(TRIM(D1708),ALL_SOMIFA!$A$1:$V$2737,11,FALSE)))</f>
        <v>LB</v>
      </c>
      <c r="L1708" t="str">
        <f>IF(ISBLANK(VLOOKUP(TRIM(D1708),ALL_SOMIFA!$A$1:$V$2737,12,FALSE)),"",IF(ISERROR(VLOOKUP(TRIM(D1708),ALL_SOMIFA!$A$1:$V$2737,12,FALSE))," ",VLOOKUP(TRIM(D1708),ALL_SOMIFA!$A$1:$V$2737,12,FALSE)))</f>
        <v>DAL</v>
      </c>
      <c r="M1708" t="str">
        <f>IF(ISBLANK(VLOOKUP(TRIM(D1708),ALL_SOMIFA!$A$1:$V$2737,13,FALSE)),"",IF(ISERROR(VLOOKUP(TRIM(D1708),ALL_SOMIFA!$A$1:$V$2737,13,FALSE))," ",VLOOKUP(TRIM(D1708),ALL_SOMIFA!$A$1:$V$2737,13,FALSE)))</f>
        <v>00-0</v>
      </c>
      <c r="N1708" t="str">
        <f>IF(ISBLANK(VLOOKUP(TRIM(D1708),ALL_SOMIFA!$A$1:$V$2737,14,FALSE)),"",IF(ISERROR(VLOOKUP(TRIM(D1708),ALL_SOMIFA!$A$1:$V$2737,14,FALSE))," ",VLOOKUP(TRIM(D1708),ALL_SOMIFA!$A$1:$V$2737,14,FALSE)))</f>
        <v>LB</v>
      </c>
      <c r="O1708" t="str">
        <f>IF(ISBLANK(VLOOKUP(TRIM(D1708),ALL_SOMIFA!$A$1:$V$2737,15,FALSE)),"",IF(ISERROR(VLOOKUP(TRIM(D1708),ALL_SOMIFA!$A$1:$V$2737,15,FALSE))," ",VLOOKUP(TRIM(D1708),ALL_SOMIFA!$A$1:$V$2737,15,FALSE)))</f>
        <v>DAL</v>
      </c>
      <c r="P1708" t="str">
        <f>IF(ISBLANK(VLOOKUP(TRIM(D1708),ALL_SOMIFA!$A$1:$V$2737,16,FALSE)),"",IF(ISERROR(VLOOKUP(TRIM(D1708),ALL_SOMIFA!$A$1:$V$2737,16,FALSE))," ",VLOOKUP(TRIM(D1708),ALL_SOMIFA!$A$1:$V$2737,16,FALSE)))</f>
        <v>00-0</v>
      </c>
      <c r="Q1708" t="str">
        <f>IF(ISBLANK(VLOOKUP(TRIM(D1708),ALL_SOMIFA!$A$1:$V$2737,17,FALSE)),"",IF(ISERROR(VLOOKUP(TRIM(D1708),ALL_SOMIFA!$A$1:$V$2737,17,FALSE))," ",VLOOKUP(TRIM(D1708),ALL_SOMIFA!$A$1:$V$2737,17,FALSE)))</f>
        <v/>
      </c>
      <c r="R1708" t="str">
        <f>IF(ISBLANK(VLOOKUP(TRIM(D1708),ALL_SOMIFA!$A$1:$V$2737,18,FALSE)),"",IF(ISERROR(VLOOKUP(TRIM(D1708),ALL_SOMIFA!$A$1:$V$2737,18,FALSE))," ",VLOOKUP(TRIM(D1708),ALL_SOMIFA!$A$1:$V$2737,18,FALSE)))</f>
        <v/>
      </c>
      <c r="S1708" t="str">
        <f>IF(ISBLANK(VLOOKUP(TRIM(D1708),ALL_SOMIFA!$A$1:$V$2737,19,FALSE)),"",IF(ISERROR(VLOOKUP(TRIM(D1708),ALL_SOMIFA!$A$1:$V$2737,19,FALSE))," ",VLOOKUP(TRIM(D1708),ALL_SOMIFA!$A$1:$V$2737,19,FALSE)))</f>
        <v/>
      </c>
      <c r="T1708" t="str">
        <f>IF(ISBLANK(VLOOKUP(TRIM(D1708),ALL_SOMIFA!$A$1:$V$2737,20,FALSE)),"",IF(ISERROR(VLOOKUP(TRIM(D1708),ALL_SOMIFA!$A$1:$V$2737,20,FALSE))," ",VLOOKUP(TRIM(D1708),ALL_SOMIFA!$A$1:$V$2737,20,FALSE)))</f>
        <v/>
      </c>
      <c r="U1708" t="str">
        <f>IF(ISBLANK(VLOOKUP(TRIM(D1708),ALL_SOMIFA!$A$1:$V$2737,21,FALSE)),"",IF(ISERROR(VLOOKUP(TRIM(D1708),ALL_SOMIFA!$A$1:$V$2737,21,FALSE))," ",VLOOKUP(TRIM(D1708),ALL_SOMIFA!$A$1:$V$2737,21,FALSE)))</f>
        <v/>
      </c>
      <c r="V1708" t="str">
        <f>IF(ISBLANK(VLOOKUP(TRIM(D1708),ALL_SOMIFA!$A$1:$V$2737,22,FALSE)),"",IF(ISERROR(VLOOKUP(TRIM(D1708),ALL_SOMIFA!$A$1:$V$2737,22,FALSE))," ",VLOOKUP(TRIM(D1708),ALL_SOMIFA!$A$1:$V$2737,22,FALSE)))</f>
        <v/>
      </c>
    </row>
    <row r="1709" spans="1:73" x14ac:dyDescent="0.35">
      <c r="A1709" t="s">
        <v>276</v>
      </c>
      <c r="B1709" t="s">
        <v>143</v>
      </c>
      <c r="C1709" s="143" t="str">
        <f>IF(VLOOKUP(D1709,Table16[[#All],[Player]:[2024 Card Info]],7,FALSE)&lt;&gt;"",VLOOKUP(D1709,Table16[[#All],[Player]:[2024 Card Info]],7,FALSE),"")</f>
        <v>04-8</v>
      </c>
      <c r="D1709" t="s">
        <v>3589</v>
      </c>
      <c r="E1709" s="40">
        <v>36751</v>
      </c>
      <c r="F1709" t="s">
        <v>98</v>
      </c>
      <c r="G1709" s="19" t="s">
        <v>5138</v>
      </c>
      <c r="H1709" t="str">
        <f>IF(ISBLANK(VLOOKUP(TRIM(D1709),ALL_SOMIFA!$A$1:$V$2737,8,FALSE)),"",IF(ISERROR(VLOOKUP(TRIM(D1709),ALL_SOMIFA!$A$1:$V$2737,8,FALSE))," ",VLOOKUP(TRIM(D1709),ALL_SOMIFA!$A$1:$V$2737,8,FALSE)))</f>
        <v/>
      </c>
      <c r="I1709" t="str">
        <f>IF(ISBLANK(VLOOKUP(TRIM(D1709),ALL_SOMIFA!$A$1:$V$2737,9,FALSE)),"",IF(ISERROR(VLOOKUP(TRIM(D1709),ALL_SOMIFA!$A$1:$V$2737,9,FALSE))," ",VLOOKUP(TRIM(D1709),ALL_SOMIFA!$A$1:$V$2737,9,FALSE)))</f>
        <v/>
      </c>
      <c r="J1709" t="str">
        <f>IF(ISBLANK(VLOOKUP(TRIM(D1709),ALL_SOMIFA!$A$1:$V$2737,10,FALSE)),"",IF(ISERROR(VLOOKUP(TRIM(D1709),ALL_SOMIFA!$A$1:$V$2737,10,FALSE))," ",VLOOKUP(TRIM(D1709),ALL_SOMIFA!$A$1:$V$2737,10,FALSE)))</f>
        <v/>
      </c>
      <c r="K1709" t="str">
        <f>IF(ISBLANK(VLOOKUP(TRIM(D1709),ALL_SOMIFA!$A$1:$V$2737,11,FALSE)),"",IF(ISERROR(VLOOKUP(TRIM(D1709),ALL_SOMIFA!$A$1:$V$2737,11,FALSE))," ",VLOOKUP(TRIM(D1709),ALL_SOMIFA!$A$1:$V$2737,11,FALSE)))</f>
        <v/>
      </c>
      <c r="L1709" t="str">
        <f>IF(ISBLANK(VLOOKUP(TRIM(D1709),ALL_SOMIFA!$A$1:$V$2737,12,FALSE)),"",IF(ISERROR(VLOOKUP(TRIM(D1709),ALL_SOMIFA!$A$1:$V$2737,12,FALSE))," ",VLOOKUP(TRIM(D1709),ALL_SOMIFA!$A$1:$V$2737,12,FALSE)))</f>
        <v/>
      </c>
      <c r="M1709" t="str">
        <f>IF(ISBLANK(VLOOKUP(TRIM(D1709),ALL_SOMIFA!$A$1:$V$2737,13,FALSE)),"",IF(ISERROR(VLOOKUP(TRIM(D1709),ALL_SOMIFA!$A$1:$V$2737,13,FALSE))," ",VLOOKUP(TRIM(D1709),ALL_SOMIFA!$A$1:$V$2737,13,FALSE)))</f>
        <v/>
      </c>
      <c r="N1709" t="str">
        <f>IF(ISBLANK(VLOOKUP(TRIM(D1709),ALL_SOMIFA!$A$1:$V$2737,14,FALSE)),"",IF(ISERROR(VLOOKUP(TRIM(D1709),ALL_SOMIFA!$A$1:$V$2737,14,FALSE))," ",VLOOKUP(TRIM(D1709),ALL_SOMIFA!$A$1:$V$2737,14,FALSE)))</f>
        <v/>
      </c>
      <c r="O1709" t="str">
        <f>IF(ISBLANK(VLOOKUP(TRIM(D1709),ALL_SOMIFA!$A$1:$V$2737,15,FALSE)),"",IF(ISERROR(VLOOKUP(TRIM(D1709),ALL_SOMIFA!$A$1:$V$2737,15,FALSE))," ",VLOOKUP(TRIM(D1709),ALL_SOMIFA!$A$1:$V$2737,15,FALSE)))</f>
        <v/>
      </c>
      <c r="P1709" t="str">
        <f>IF(ISBLANK(VLOOKUP(TRIM(D1709),ALL_SOMIFA!$A$1:$V$2737,16,FALSE)),"",IF(ISERROR(VLOOKUP(TRIM(D1709),ALL_SOMIFA!$A$1:$V$2737,16,FALSE))," ",VLOOKUP(TRIM(D1709),ALL_SOMIFA!$A$1:$V$2737,16,FALSE)))</f>
        <v/>
      </c>
      <c r="Q1709" t="str">
        <f>IF(ISBLANK(VLOOKUP(TRIM(D1709),ALL_SOMIFA!$A$1:$V$2737,17,FALSE)),"",IF(ISERROR(VLOOKUP(TRIM(D1709),ALL_SOMIFA!$A$1:$V$2737,17,FALSE))," ",VLOOKUP(TRIM(D1709),ALL_SOMIFA!$A$1:$V$2737,17,FALSE)))</f>
        <v/>
      </c>
      <c r="R1709" t="str">
        <f>IF(ISBLANK(VLOOKUP(TRIM(D1709),ALL_SOMIFA!$A$1:$V$2737,18,FALSE)),"",IF(ISERROR(VLOOKUP(TRIM(D1709),ALL_SOMIFA!$A$1:$V$2737,18,FALSE))," ",VLOOKUP(TRIM(D1709),ALL_SOMIFA!$A$1:$V$2737,18,FALSE)))</f>
        <v/>
      </c>
      <c r="S1709" t="str">
        <f>IF(ISBLANK(VLOOKUP(TRIM(D1709),ALL_SOMIFA!$A$1:$V$2737,19,FALSE)),"",IF(ISERROR(VLOOKUP(TRIM(D1709),ALL_SOMIFA!$A$1:$V$2737,19,FALSE))," ",VLOOKUP(TRIM(D1709),ALL_SOMIFA!$A$1:$V$2737,19,FALSE)))</f>
        <v/>
      </c>
      <c r="T1709" t="str">
        <f>IF(ISBLANK(VLOOKUP(TRIM(D1709),ALL_SOMIFA!$A$1:$V$2737,20,FALSE)),"",IF(ISERROR(VLOOKUP(TRIM(D1709),ALL_SOMIFA!$A$1:$V$2737,20,FALSE))," ",VLOOKUP(TRIM(D1709),ALL_SOMIFA!$A$1:$V$2737,20,FALSE)))</f>
        <v/>
      </c>
      <c r="U1709" t="str">
        <f>IF(ISBLANK(VLOOKUP(TRIM(D1709),ALL_SOMIFA!$A$1:$V$2737,21,FALSE)),"",IF(ISERROR(VLOOKUP(TRIM(D1709),ALL_SOMIFA!$A$1:$V$2737,21,FALSE))," ",VLOOKUP(TRIM(D1709),ALL_SOMIFA!$A$1:$V$2737,21,FALSE)))</f>
        <v/>
      </c>
      <c r="V1709" t="str">
        <f>IF(ISBLANK(VLOOKUP(TRIM(D1709),ALL_SOMIFA!$A$1:$V$2737,22,FALSE)),"",IF(ISERROR(VLOOKUP(TRIM(D1709),ALL_SOMIFA!$A$1:$V$2737,22,FALSE))," ",VLOOKUP(TRIM(D1709),ALL_SOMIFA!$A$1:$V$2737,22,FALSE)))</f>
        <v/>
      </c>
    </row>
    <row r="1710" spans="1:73" x14ac:dyDescent="0.35">
      <c r="A1710" s="19" t="s">
        <v>656</v>
      </c>
      <c r="B1710" s="26" t="s">
        <v>339</v>
      </c>
      <c r="C1710" s="144" t="str">
        <f>IF(VLOOKUP(D1710,Table16[[#All],[Player]:[2024 Card Info]],7,FALSE)&lt;&gt;"",VLOOKUP(D1710,Table16[[#All],[Player]:[2024 Card Info]],7,FALSE),"")</f>
        <v>04-6</v>
      </c>
      <c r="D1710" s="19" t="s">
        <v>2990</v>
      </c>
      <c r="E1710" s="27">
        <v>36310</v>
      </c>
      <c r="F1710" s="28" t="s">
        <v>98</v>
      </c>
      <c r="G1710" s="28" t="s">
        <v>98</v>
      </c>
      <c r="H1710" s="26" t="s">
        <v>656</v>
      </c>
      <c r="I1710" s="26" t="s">
        <v>1014</v>
      </c>
    </row>
    <row r="1711" spans="1:73" x14ac:dyDescent="0.35">
      <c r="A1711" s="18"/>
      <c r="B1711" s="18"/>
      <c r="C1711" s="143"/>
      <c r="D1711" s="19"/>
      <c r="E1711" s="20"/>
      <c r="F1711" s="19"/>
      <c r="G1711" s="19"/>
      <c r="H1711" t="s">
        <v>4284</v>
      </c>
      <c r="I1711" t="s">
        <v>4284</v>
      </c>
      <c r="J1711" s="18"/>
      <c r="K1711" s="18"/>
      <c r="L1711" s="18"/>
      <c r="M1711" s="19"/>
      <c r="N1711" s="19"/>
      <c r="O1711" s="19"/>
      <c r="P1711" s="19"/>
      <c r="Q1711" s="19"/>
      <c r="R1711" s="19"/>
      <c r="S1711" s="19"/>
      <c r="T1711" s="19"/>
      <c r="U1711" s="19"/>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row>
    <row r="1712" spans="1:73" ht="12.75" customHeight="1" x14ac:dyDescent="0.35">
      <c r="A1712" s="46" t="s">
        <v>323</v>
      </c>
      <c r="B1712" s="47" t="s">
        <v>3518</v>
      </c>
      <c r="C1712" s="143" t="str">
        <f>IF(VLOOKUP(D1712,Table16[[#All],[Player]:[2024 Card Info]],7,FALSE)&lt;&gt;"",VLOOKUP(D1712,Table16[[#All],[Player]:[2024 Card Info]],7,FALSE),"")</f>
        <v>4</v>
      </c>
      <c r="D1712" s="22" t="s">
        <v>3001</v>
      </c>
      <c r="E1712" s="23">
        <v>35784</v>
      </c>
      <c r="F1712" s="24" t="s">
        <v>83</v>
      </c>
      <c r="G1712" s="22" t="s">
        <v>171</v>
      </c>
      <c r="H1712" s="26" t="s">
        <v>299</v>
      </c>
      <c r="I1712" s="26" t="s">
        <v>154</v>
      </c>
      <c r="J1712" s="46" t="s">
        <v>345</v>
      </c>
      <c r="K1712" s="47" t="s">
        <v>85</v>
      </c>
      <c r="L1712" s="47" t="s">
        <v>154</v>
      </c>
      <c r="M1712" s="25"/>
      <c r="N1712" s="25"/>
      <c r="O1712" s="25"/>
      <c r="P1712" s="25"/>
      <c r="Q1712" s="25"/>
      <c r="R1712" s="25"/>
      <c r="S1712" s="25"/>
      <c r="T1712" s="25"/>
      <c r="U1712" s="25"/>
      <c r="V1712" s="25"/>
      <c r="W1712" s="25"/>
      <c r="X1712" s="25"/>
      <c r="Y1712" s="25"/>
      <c r="Z1712" s="25"/>
      <c r="AA1712" s="25"/>
      <c r="AB1712" s="25"/>
      <c r="AC1712" s="25"/>
      <c r="AD1712" s="25"/>
      <c r="AE1712" s="25"/>
      <c r="AF1712" s="25"/>
      <c r="AG1712" s="25"/>
      <c r="AH1712" s="25"/>
      <c r="AI1712" s="25"/>
      <c r="AJ1712" s="25"/>
      <c r="AK1712" s="25"/>
      <c r="AL1712" s="25"/>
      <c r="AM1712" s="25"/>
      <c r="AN1712" s="25"/>
      <c r="AO1712" s="25"/>
      <c r="AP1712" s="25"/>
      <c r="AQ1712" s="25"/>
      <c r="AR1712" s="25"/>
      <c r="AS1712" s="25"/>
      <c r="AT1712" s="25"/>
      <c r="AU1712" s="25"/>
      <c r="AV1712" s="25"/>
      <c r="AW1712" s="25"/>
      <c r="AX1712" s="25"/>
      <c r="AY1712" s="25"/>
      <c r="AZ1712" s="25"/>
      <c r="BA1712" s="25"/>
      <c r="BB1712" s="25"/>
      <c r="BC1712" s="25"/>
      <c r="BD1712" s="25"/>
      <c r="BE1712" s="25"/>
      <c r="BF1712" s="25"/>
      <c r="BG1712" s="25"/>
      <c r="BH1712" s="25"/>
      <c r="BI1712" s="25"/>
      <c r="BJ1712" s="25"/>
      <c r="BK1712" s="25"/>
      <c r="BL1712" s="25"/>
      <c r="BM1712" s="25"/>
      <c r="BN1712" s="25"/>
      <c r="BO1712" s="25"/>
      <c r="BP1712" s="25"/>
      <c r="BQ1712" s="25"/>
      <c r="BR1712" s="25"/>
      <c r="BS1712" s="25"/>
      <c r="BT1712" s="25"/>
      <c r="BU1712" s="25"/>
    </row>
    <row r="1713" spans="1:76" ht="12.75" customHeight="1" x14ac:dyDescent="0.35">
      <c r="A1713" s="31" t="s">
        <v>354</v>
      </c>
      <c r="B1713" s="32" t="s">
        <v>3517</v>
      </c>
      <c r="C1713" s="144" t="str">
        <f>IF(VLOOKUP(D1713,Table16[[#All],[Player]:[2024 Card Info]],7,FALSE)&lt;&gt;"",VLOOKUP(D1713,Table16[[#All],[Player]:[2024 Card Info]],7,FALSE),"")</f>
        <v>4</v>
      </c>
      <c r="D1713" s="19" t="s">
        <v>3161</v>
      </c>
      <c r="E1713" s="27">
        <v>36588</v>
      </c>
      <c r="F1713" s="28" t="s">
        <v>98</v>
      </c>
      <c r="G1713" s="28" t="s">
        <v>98</v>
      </c>
      <c r="H1713" s="26" t="s">
        <v>323</v>
      </c>
      <c r="I1713" s="26" t="s">
        <v>328</v>
      </c>
      <c r="J1713" s="33"/>
      <c r="K1713" s="33"/>
      <c r="L1713" s="33"/>
    </row>
    <row r="1714" spans="1:76" x14ac:dyDescent="0.35">
      <c r="A1714" s="18" t="s">
        <v>331</v>
      </c>
      <c r="B1714" s="18" t="s">
        <v>441</v>
      </c>
      <c r="C1714" s="143" t="str">
        <f>IF(VLOOKUP(D1714,Table16[[#All],[Player]:[2024 Card Info]],7,FALSE)&lt;&gt;"",VLOOKUP(D1714,Table16[[#All],[Player]:[2024 Card Info]],7,FALSE),"")</f>
        <v>44</v>
      </c>
      <c r="D1714" s="19" t="s">
        <v>3004</v>
      </c>
      <c r="E1714" s="20">
        <v>35052</v>
      </c>
      <c r="F1714" s="19" t="s">
        <v>125</v>
      </c>
      <c r="G1714" s="19" t="s">
        <v>412</v>
      </c>
      <c r="H1714" s="26" t="s">
        <v>354</v>
      </c>
      <c r="I1714" s="26" t="s">
        <v>328</v>
      </c>
      <c r="J1714" s="18" t="s">
        <v>327</v>
      </c>
      <c r="K1714" s="18" t="s">
        <v>103</v>
      </c>
      <c r="L1714" s="18" t="s">
        <v>328</v>
      </c>
      <c r="M1714" s="19" t="s">
        <v>328</v>
      </c>
      <c r="N1714" s="19" t="s">
        <v>327</v>
      </c>
      <c r="O1714" s="19" t="s">
        <v>103</v>
      </c>
      <c r="P1714" s="19" t="s">
        <v>515</v>
      </c>
      <c r="Q1714" s="19" t="s">
        <v>327</v>
      </c>
      <c r="R1714" s="19" t="s">
        <v>103</v>
      </c>
      <c r="S1714" s="19" t="s">
        <v>328</v>
      </c>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25"/>
      <c r="AX1714" s="25"/>
      <c r="AY1714" s="25"/>
      <c r="AZ1714" s="25"/>
      <c r="BA1714" s="25"/>
      <c r="BB1714" s="25"/>
      <c r="BC1714" s="25"/>
      <c r="BD1714" s="25"/>
      <c r="BE1714" s="25"/>
      <c r="BF1714" s="25"/>
      <c r="BG1714" s="25"/>
      <c r="BH1714" s="25"/>
      <c r="BI1714" s="25"/>
      <c r="BJ1714" s="25"/>
      <c r="BK1714" s="25"/>
      <c r="BL1714" s="25"/>
      <c r="BM1714" s="25"/>
      <c r="BN1714" s="25"/>
      <c r="BO1714" s="25"/>
      <c r="BP1714" s="25"/>
      <c r="BQ1714" s="25"/>
      <c r="BR1714" s="25"/>
      <c r="BS1714" s="25"/>
      <c r="BT1714" s="25"/>
      <c r="BU1714" s="25"/>
    </row>
    <row r="1715" spans="1:76" x14ac:dyDescent="0.35">
      <c r="A1715" s="18" t="s">
        <v>327</v>
      </c>
      <c r="B1715" s="18" t="s">
        <v>3531</v>
      </c>
      <c r="C1715" s="143" t="str">
        <f>IF(VLOOKUP(D1715,Table16[[#All],[Player]:[2024 Card Info]],7,FALSE)&lt;&gt;"",VLOOKUP(D1715,Table16[[#All],[Player]:[2024 Card Info]],7,FALSE),"")</f>
        <v>44</v>
      </c>
      <c r="D1715" s="19" t="s">
        <v>2991</v>
      </c>
      <c r="E1715" s="20">
        <v>35348</v>
      </c>
      <c r="F1715" s="26" t="s">
        <v>130</v>
      </c>
      <c r="G1715" s="30" t="s">
        <v>965</v>
      </c>
      <c r="H1715" s="26" t="s">
        <v>654</v>
      </c>
      <c r="I1715" s="26" t="s">
        <v>3392</v>
      </c>
      <c r="J1715" s="18"/>
      <c r="K1715" s="18"/>
      <c r="L1715" s="18"/>
      <c r="M1715" s="19" t="s">
        <v>297</v>
      </c>
      <c r="N1715" s="19" t="s">
        <v>331</v>
      </c>
      <c r="O1715" s="19" t="s">
        <v>165</v>
      </c>
      <c r="P1715" s="30" t="s">
        <v>335</v>
      </c>
      <c r="Q1715" s="19"/>
      <c r="R1715" s="19"/>
      <c r="S1715" s="30"/>
      <c r="T1715" s="19"/>
      <c r="U1715" s="19"/>
      <c r="V1715" s="30"/>
      <c r="W1715" s="19"/>
      <c r="X1715" s="19"/>
      <c r="Y1715" s="30"/>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row>
    <row r="1716" spans="1:76" x14ac:dyDescent="0.35">
      <c r="A1716" t="s">
        <v>3552</v>
      </c>
      <c r="B1716" t="s">
        <v>3530</v>
      </c>
      <c r="C1716" s="143" t="str">
        <f>IF(VLOOKUP(D1716,Table16[[#All],[Player]:[2024 Card Info]],7,FALSE)&lt;&gt;"",VLOOKUP(D1716,Table16[[#All],[Player]:[2024 Card Info]],7,FALSE),"")</f>
        <v>5</v>
      </c>
      <c r="D1716" t="s">
        <v>3820</v>
      </c>
      <c r="E1716" s="40">
        <v>37661</v>
      </c>
      <c r="F1716" t="s">
        <v>3996</v>
      </c>
      <c r="G1716" s="19" t="s">
        <v>5149</v>
      </c>
      <c r="H1716" t="str">
        <f>IF(ISBLANK(VLOOKUP(TRIM(D1716),ALL_SOMIFA!$A$1:$V$2737,8,FALSE)),"",IF(ISERROR(VLOOKUP(TRIM(D1716),ALL_SOMIFA!$A$1:$V$2737,8,FALSE))," ",VLOOKUP(TRIM(D1716),ALL_SOMIFA!$A$1:$V$2737,8,FALSE)))</f>
        <v/>
      </c>
      <c r="I1716" t="str">
        <f>IF(ISBLANK(VLOOKUP(TRIM(D1716),ALL_SOMIFA!$A$1:$V$2737,9,FALSE)),"",IF(ISERROR(VLOOKUP(TRIM(D1716),ALL_SOMIFA!$A$1:$V$2737,9,FALSE))," ",VLOOKUP(TRIM(D1716),ALL_SOMIFA!$A$1:$V$2737,9,FALSE)))</f>
        <v/>
      </c>
      <c r="J1716" t="str">
        <f>IF(ISBLANK(VLOOKUP(TRIM(D1716),ALL_SOMIFA!$A$1:$V$2737,10,FALSE)),"",IF(ISERROR(VLOOKUP(TRIM(D1716),ALL_SOMIFA!$A$1:$V$2737,10,FALSE))," ",VLOOKUP(TRIM(D1716),ALL_SOMIFA!$A$1:$V$2737,10,FALSE)))</f>
        <v/>
      </c>
      <c r="K1716" t="str">
        <f>IF(ISBLANK(VLOOKUP(TRIM(D1716),ALL_SOMIFA!$A$1:$V$2737,11,FALSE)),"",IF(ISERROR(VLOOKUP(TRIM(D1716),ALL_SOMIFA!$A$1:$V$2737,11,FALSE))," ",VLOOKUP(TRIM(D1716),ALL_SOMIFA!$A$1:$V$2737,11,FALSE)))</f>
        <v/>
      </c>
      <c r="L1716" t="str">
        <f>IF(ISBLANK(VLOOKUP(TRIM(D1716),ALL_SOMIFA!$A$1:$V$2737,12,FALSE)),"",IF(ISERROR(VLOOKUP(TRIM(D1716),ALL_SOMIFA!$A$1:$V$2737,12,FALSE))," ",VLOOKUP(TRIM(D1716),ALL_SOMIFA!$A$1:$V$2737,12,FALSE)))</f>
        <v/>
      </c>
      <c r="M1716" t="str">
        <f>IF(ISBLANK(VLOOKUP(TRIM(D1716),ALL_SOMIFA!$A$1:$V$2737,13,FALSE)),"",IF(ISERROR(VLOOKUP(TRIM(D1716),ALL_SOMIFA!$A$1:$V$2737,13,FALSE))," ",VLOOKUP(TRIM(D1716),ALL_SOMIFA!$A$1:$V$2737,13,FALSE)))</f>
        <v/>
      </c>
      <c r="N1716" t="str">
        <f>IF(ISBLANK(VLOOKUP(TRIM(D1716),ALL_SOMIFA!$A$1:$V$2737,14,FALSE)),"",IF(ISERROR(VLOOKUP(TRIM(D1716),ALL_SOMIFA!$A$1:$V$2737,14,FALSE))," ",VLOOKUP(TRIM(D1716),ALL_SOMIFA!$A$1:$V$2737,14,FALSE)))</f>
        <v/>
      </c>
      <c r="O1716" t="str">
        <f>IF(ISBLANK(VLOOKUP(TRIM(D1716),ALL_SOMIFA!$A$1:$V$2737,15,FALSE)),"",IF(ISERROR(VLOOKUP(TRIM(D1716),ALL_SOMIFA!$A$1:$V$2737,15,FALSE))," ",VLOOKUP(TRIM(D1716),ALL_SOMIFA!$A$1:$V$2737,15,FALSE)))</f>
        <v/>
      </c>
      <c r="P1716" t="str">
        <f>IF(ISBLANK(VLOOKUP(TRIM(D1716),ALL_SOMIFA!$A$1:$V$2737,16,FALSE)),"",IF(ISERROR(VLOOKUP(TRIM(D1716),ALL_SOMIFA!$A$1:$V$2737,16,FALSE))," ",VLOOKUP(TRIM(D1716),ALL_SOMIFA!$A$1:$V$2737,16,FALSE)))</f>
        <v/>
      </c>
      <c r="Q1716" t="str">
        <f>IF(ISBLANK(VLOOKUP(TRIM(D1716),ALL_SOMIFA!$A$1:$V$2737,17,FALSE)),"",IF(ISERROR(VLOOKUP(TRIM(D1716),ALL_SOMIFA!$A$1:$V$2737,17,FALSE))," ",VLOOKUP(TRIM(D1716),ALL_SOMIFA!$A$1:$V$2737,17,FALSE)))</f>
        <v/>
      </c>
      <c r="R1716" t="str">
        <f>IF(ISBLANK(VLOOKUP(TRIM(D1716),ALL_SOMIFA!$A$1:$V$2737,18,FALSE)),"",IF(ISERROR(VLOOKUP(TRIM(D1716),ALL_SOMIFA!$A$1:$V$2737,18,FALSE))," ",VLOOKUP(TRIM(D1716),ALL_SOMIFA!$A$1:$V$2737,18,FALSE)))</f>
        <v/>
      </c>
      <c r="S1716" t="str">
        <f>IF(ISBLANK(VLOOKUP(TRIM(D1716),ALL_SOMIFA!$A$1:$V$2737,19,FALSE)),"",IF(ISERROR(VLOOKUP(TRIM(D1716),ALL_SOMIFA!$A$1:$V$2737,19,FALSE))," ",VLOOKUP(TRIM(D1716),ALL_SOMIFA!$A$1:$V$2737,19,FALSE)))</f>
        <v/>
      </c>
      <c r="T1716" t="str">
        <f>IF(ISBLANK(VLOOKUP(TRIM(D1716),ALL_SOMIFA!$A$1:$V$2737,20,FALSE)),"",IF(ISERROR(VLOOKUP(TRIM(D1716),ALL_SOMIFA!$A$1:$V$2737,20,FALSE))," ",VLOOKUP(TRIM(D1716),ALL_SOMIFA!$A$1:$V$2737,20,FALSE)))</f>
        <v/>
      </c>
      <c r="U1716" t="str">
        <f>IF(ISBLANK(VLOOKUP(TRIM(D1716),ALL_SOMIFA!$A$1:$V$2737,21,FALSE)),"",IF(ISERROR(VLOOKUP(TRIM(D1716),ALL_SOMIFA!$A$1:$V$2737,21,FALSE))," ",VLOOKUP(TRIM(D1716),ALL_SOMIFA!$A$1:$V$2737,21,FALSE)))</f>
        <v/>
      </c>
      <c r="V1716" t="str">
        <f>IF(ISBLANK(VLOOKUP(TRIM(D1716),ALL_SOMIFA!$A$1:$V$2737,22,FALSE)),"",IF(ISERROR(VLOOKUP(TRIM(D1716),ALL_SOMIFA!$A$1:$V$2737,22,FALSE))," ",VLOOKUP(TRIM(D1716),ALL_SOMIFA!$A$1:$V$2737,22,FALSE)))</f>
        <v/>
      </c>
    </row>
    <row r="1717" spans="1:76" s="25" customFormat="1" ht="12.75" customHeight="1" x14ac:dyDescent="0.35">
      <c r="A1717" s="18" t="s">
        <v>327</v>
      </c>
      <c r="B1717" s="18" t="s">
        <v>86</v>
      </c>
      <c r="C1717" s="143" t="str">
        <f>IF(VLOOKUP(D1717,Table16[[#All],[Player]:[2024 Card Info]],7,FALSE)&lt;&gt;"",VLOOKUP(D1717,Table16[[#All],[Player]:[2024 Card Info]],7,FALSE),"")</f>
        <v>04</v>
      </c>
      <c r="D1717" s="19" t="s">
        <v>2997</v>
      </c>
      <c r="E1717" s="20">
        <v>34433</v>
      </c>
      <c r="F1717" s="19" t="s">
        <v>222</v>
      </c>
      <c r="G1717" s="19" t="s">
        <v>337</v>
      </c>
      <c r="H1717" s="26" t="s">
        <v>354</v>
      </c>
      <c r="I1717" s="26" t="s">
        <v>154</v>
      </c>
      <c r="J1717" s="18" t="s">
        <v>354</v>
      </c>
      <c r="K1717" s="18" t="s">
        <v>206</v>
      </c>
      <c r="L1717" s="18" t="s">
        <v>149</v>
      </c>
      <c r="M1717" s="19" t="s">
        <v>154</v>
      </c>
      <c r="N1717" s="19" t="s">
        <v>327</v>
      </c>
      <c r="O1717" s="19" t="s">
        <v>128</v>
      </c>
      <c r="P1717" s="19" t="s">
        <v>515</v>
      </c>
      <c r="Q1717" s="19" t="s">
        <v>323</v>
      </c>
      <c r="R1717" s="19" t="s">
        <v>128</v>
      </c>
      <c r="S1717" s="19" t="s">
        <v>149</v>
      </c>
      <c r="T1717" s="19" t="s">
        <v>323</v>
      </c>
      <c r="U1717" s="19" t="s">
        <v>128</v>
      </c>
      <c r="V1717" s="19" t="s">
        <v>149</v>
      </c>
      <c r="W1717" s="19">
        <v>0</v>
      </c>
      <c r="X1717" s="19">
        <v>0</v>
      </c>
      <c r="Y1717" s="19">
        <v>0</v>
      </c>
      <c r="Z1717" s="19"/>
      <c r="AA1717" s="19"/>
      <c r="AB1717" s="19"/>
      <c r="AC1717" s="19">
        <v>0</v>
      </c>
      <c r="AD1717" s="19">
        <v>0</v>
      </c>
      <c r="AE1717" s="19">
        <v>0</v>
      </c>
      <c r="AF1717" s="19">
        <v>0</v>
      </c>
      <c r="AG1717" s="19">
        <v>0</v>
      </c>
      <c r="AH1717" s="19">
        <v>0</v>
      </c>
      <c r="AI1717" s="19">
        <v>0</v>
      </c>
      <c r="AJ1717" s="19">
        <v>0</v>
      </c>
      <c r="AK1717" s="19">
        <v>0</v>
      </c>
      <c r="AL1717" s="19">
        <v>0</v>
      </c>
      <c r="AM1717" s="19">
        <v>0</v>
      </c>
      <c r="AN1717" s="19">
        <v>0</v>
      </c>
      <c r="AO1717" s="19">
        <v>0</v>
      </c>
      <c r="AP1717" s="19">
        <v>0</v>
      </c>
      <c r="AQ1717" s="19">
        <v>0</v>
      </c>
      <c r="AR1717" s="19">
        <v>0</v>
      </c>
      <c r="AS1717" s="19">
        <v>0</v>
      </c>
      <c r="AT1717" s="19">
        <v>0</v>
      </c>
      <c r="AU1717" s="19"/>
      <c r="AV1717" s="19"/>
    </row>
    <row r="1718" spans="1:76" s="25" customFormat="1" x14ac:dyDescent="0.35">
      <c r="A1718" s="18" t="s">
        <v>327</v>
      </c>
      <c r="B1718" s="18" t="s">
        <v>86</v>
      </c>
      <c r="C1718" s="143" t="str">
        <f>IF(VLOOKUP(D1718,Table16[[#All],[Player]:[2024 Card Info]],7,FALSE)&lt;&gt;"",VLOOKUP(D1718,Table16[[#All],[Player]:[2024 Card Info]],7,FALSE),"")</f>
        <v>04</v>
      </c>
      <c r="D1718" s="19" t="s">
        <v>3007</v>
      </c>
      <c r="E1718" s="20">
        <v>34900</v>
      </c>
      <c r="F1718" s="19" t="s">
        <v>222</v>
      </c>
      <c r="G1718" s="19" t="s">
        <v>249</v>
      </c>
      <c r="H1718" s="26" t="s">
        <v>331</v>
      </c>
      <c r="I1718" s="26"/>
      <c r="J1718" s="18" t="s">
        <v>169</v>
      </c>
      <c r="K1718" s="18"/>
      <c r="L1718" s="18"/>
      <c r="M1718" s="19" t="s">
        <v>422</v>
      </c>
      <c r="N1718" s="19" t="s">
        <v>323</v>
      </c>
      <c r="O1718" s="19" t="s">
        <v>259</v>
      </c>
      <c r="P1718" s="19" t="s">
        <v>324</v>
      </c>
      <c r="Q1718" s="19" t="s">
        <v>323</v>
      </c>
      <c r="R1718" s="19" t="s">
        <v>259</v>
      </c>
      <c r="S1718" s="19" t="s">
        <v>422</v>
      </c>
      <c r="T1718" s="19" t="s">
        <v>323</v>
      </c>
      <c r="U1718" s="19" t="s">
        <v>259</v>
      </c>
      <c r="V1718" s="19" t="s">
        <v>154</v>
      </c>
      <c r="W1718" s="19" t="s">
        <v>354</v>
      </c>
      <c r="X1718" s="19" t="s">
        <v>259</v>
      </c>
      <c r="Y1718" s="19" t="s">
        <v>154</v>
      </c>
      <c r="Z1718" s="19"/>
      <c r="AA1718" s="19"/>
      <c r="AB1718" s="19"/>
      <c r="AC1718" s="19">
        <v>0</v>
      </c>
      <c r="AD1718" s="19">
        <v>0</v>
      </c>
      <c r="AE1718" s="19">
        <v>0</v>
      </c>
      <c r="AF1718" s="19">
        <v>0</v>
      </c>
      <c r="AG1718" s="19">
        <v>0</v>
      </c>
      <c r="AH1718" s="19">
        <v>0</v>
      </c>
      <c r="AI1718" s="19">
        <v>0</v>
      </c>
      <c r="AJ1718" s="19">
        <v>0</v>
      </c>
      <c r="AK1718" s="19">
        <v>0</v>
      </c>
      <c r="AL1718" s="19">
        <v>0</v>
      </c>
      <c r="AM1718" s="19">
        <v>0</v>
      </c>
      <c r="AN1718" s="19">
        <v>0</v>
      </c>
      <c r="AO1718" s="19">
        <v>0</v>
      </c>
      <c r="AP1718" s="19">
        <v>0</v>
      </c>
      <c r="AQ1718" s="19">
        <v>0</v>
      </c>
      <c r="AR1718" s="19">
        <v>0</v>
      </c>
      <c r="AS1718" s="19">
        <v>0</v>
      </c>
      <c r="AT1718" s="19">
        <v>0</v>
      </c>
      <c r="AU1718" s="19"/>
      <c r="AV1718" s="19"/>
      <c r="AW1718"/>
      <c r="AX1718"/>
      <c r="AY1718"/>
      <c r="AZ1718"/>
      <c r="BA1718"/>
      <c r="BB1718"/>
      <c r="BC1718"/>
      <c r="BD1718"/>
      <c r="BE1718"/>
      <c r="BF1718"/>
      <c r="BG1718"/>
      <c r="BH1718"/>
      <c r="BI1718"/>
      <c r="BJ1718"/>
      <c r="BK1718"/>
      <c r="BL1718"/>
      <c r="BM1718"/>
      <c r="BN1718"/>
      <c r="BO1718"/>
      <c r="BP1718"/>
      <c r="BQ1718"/>
      <c r="BR1718"/>
      <c r="BS1718"/>
      <c r="BT1718"/>
      <c r="BU1718"/>
    </row>
    <row r="1719" spans="1:76" ht="12.75" customHeight="1" x14ac:dyDescent="0.35">
      <c r="A1719" s="18" t="s">
        <v>296</v>
      </c>
      <c r="B1719" s="18" t="s">
        <v>860</v>
      </c>
      <c r="C1719" s="143" t="str">
        <f>IF(VLOOKUP(D1719,Table16[[#All],[Player]:[2024 Card Info]],7,FALSE)&lt;&gt;"",VLOOKUP(D1719,Table16[[#All],[Player]:[2024 Card Info]],7,FALSE),"")</f>
        <v>04</v>
      </c>
      <c r="D1719" s="19" t="s">
        <v>3000</v>
      </c>
      <c r="E1719" s="20">
        <v>35404</v>
      </c>
      <c r="F1719" s="26" t="s">
        <v>101</v>
      </c>
      <c r="G1719" s="30" t="s">
        <v>283</v>
      </c>
      <c r="H1719" s="26" t="s">
        <v>296</v>
      </c>
      <c r="I1719" s="26" t="s">
        <v>342</v>
      </c>
      <c r="J1719" s="18" t="s">
        <v>327</v>
      </c>
      <c r="K1719" s="18" t="s">
        <v>96</v>
      </c>
      <c r="L1719" s="18" t="s">
        <v>335</v>
      </c>
      <c r="M1719" s="19" t="s">
        <v>528</v>
      </c>
      <c r="N1719" s="19" t="s">
        <v>345</v>
      </c>
      <c r="O1719" s="19" t="s">
        <v>96</v>
      </c>
      <c r="P1719" s="30" t="s">
        <v>154</v>
      </c>
      <c r="Q1719" s="19" t="s">
        <v>327</v>
      </c>
      <c r="R1719" s="19" t="s">
        <v>96</v>
      </c>
      <c r="S1719" s="30" t="s">
        <v>328</v>
      </c>
      <c r="T1719" s="19"/>
      <c r="U1719" s="19"/>
      <c r="V1719" s="30"/>
      <c r="W1719" s="19"/>
      <c r="X1719" s="19"/>
      <c r="Y1719" s="30"/>
      <c r="Z1719" s="19"/>
      <c r="AA1719" s="19"/>
      <c r="AB1719" s="19"/>
      <c r="AC1719" s="19"/>
      <c r="AD1719" s="19"/>
      <c r="AE1719" s="19"/>
      <c r="AF1719" s="19"/>
      <c r="AG1719" s="19"/>
      <c r="AH1719" s="19"/>
      <c r="AI1719" s="19"/>
      <c r="AJ1719" s="19"/>
      <c r="AK1719" s="19"/>
      <c r="AL1719" s="19"/>
      <c r="AM1719" s="19"/>
      <c r="AN1719" s="19"/>
      <c r="AO1719" s="19"/>
      <c r="AP1719" s="19"/>
      <c r="AQ1719" s="19"/>
      <c r="AR1719" s="19"/>
      <c r="AS1719" s="19"/>
      <c r="AT1719" s="19"/>
      <c r="AU1719" s="19"/>
      <c r="AV1719" s="19"/>
    </row>
    <row r="1720" spans="1:76" s="25" customFormat="1" x14ac:dyDescent="0.35">
      <c r="A1720" s="18" t="s">
        <v>345</v>
      </c>
      <c r="B1720" s="18" t="s">
        <v>1315</v>
      </c>
      <c r="C1720" s="143" t="str">
        <f>IF(VLOOKUP(D1720,Table16[[#All],[Player]:[2024 Card Info]],7,FALSE)&lt;&gt;"",VLOOKUP(D1720,Table16[[#All],[Player]:[2024 Card Info]],7,FALSE),"")</f>
        <v>0</v>
      </c>
      <c r="D1720" s="26" t="s">
        <v>3005</v>
      </c>
      <c r="E1720" s="27">
        <v>35697</v>
      </c>
      <c r="F1720" s="26" t="s">
        <v>457</v>
      </c>
      <c r="G1720" s="26" t="s">
        <v>458</v>
      </c>
      <c r="H1720" s="26" t="s">
        <v>345</v>
      </c>
      <c r="I1720" s="26" t="s">
        <v>328</v>
      </c>
      <c r="J1720" s="18" t="s">
        <v>169</v>
      </c>
      <c r="K1720" s="18"/>
      <c r="L1720" s="18"/>
      <c r="M1720" s="26" t="s">
        <v>328</v>
      </c>
      <c r="N1720" s="27"/>
      <c r="O1720" s="27"/>
      <c r="P1720" s="27"/>
      <c r="Q1720" s="27"/>
      <c r="R1720" s="29"/>
      <c r="AW1720"/>
      <c r="AX1720"/>
      <c r="AY1720"/>
      <c r="AZ1720"/>
      <c r="BA1720"/>
      <c r="BB1720"/>
      <c r="BC1720"/>
      <c r="BD1720"/>
      <c r="BE1720"/>
      <c r="BF1720"/>
      <c r="BG1720"/>
      <c r="BH1720"/>
      <c r="BI1720"/>
      <c r="BJ1720"/>
      <c r="BK1720"/>
      <c r="BL1720"/>
      <c r="BM1720"/>
      <c r="BN1720"/>
      <c r="BO1720"/>
      <c r="BP1720"/>
      <c r="BQ1720"/>
      <c r="BR1720"/>
      <c r="BS1720"/>
      <c r="BT1720"/>
      <c r="BU1720"/>
    </row>
    <row r="1721" spans="1:76" x14ac:dyDescent="0.35">
      <c r="A1721" s="18" t="s">
        <v>169</v>
      </c>
      <c r="B1721" s="18"/>
      <c r="C1721" s="143"/>
      <c r="D1721" s="22" t="s">
        <v>2999</v>
      </c>
      <c r="E1721" s="23">
        <v>36270</v>
      </c>
      <c r="F1721" s="24" t="s">
        <v>84</v>
      </c>
      <c r="G1721" s="22" t="s">
        <v>84</v>
      </c>
      <c r="H1721" t="s">
        <v>327</v>
      </c>
      <c r="I1721" t="s">
        <v>297</v>
      </c>
      <c r="J1721" s="18" t="s">
        <v>331</v>
      </c>
      <c r="K1721" s="18" t="s">
        <v>421</v>
      </c>
      <c r="L1721" s="18" t="s">
        <v>297</v>
      </c>
      <c r="M1721" s="25"/>
      <c r="N1721" s="25"/>
      <c r="O1721" s="25"/>
      <c r="P1721" s="25"/>
      <c r="Q1721" s="25"/>
      <c r="R1721" s="25"/>
      <c r="S1721" s="25"/>
      <c r="T1721" s="25"/>
      <c r="U1721" s="25"/>
      <c r="V1721" s="25"/>
      <c r="W1721" s="25"/>
      <c r="X1721" s="25"/>
      <c r="Y1721" s="25"/>
      <c r="Z1721" s="25"/>
      <c r="AA1721" s="25"/>
      <c r="AB1721" s="25"/>
      <c r="AC1721" s="25"/>
      <c r="AD1721" s="25"/>
      <c r="AE1721" s="25"/>
      <c r="AF1721" s="25"/>
      <c r="AG1721" s="25"/>
      <c r="AH1721" s="25"/>
      <c r="AI1721" s="25"/>
      <c r="AJ1721" s="25"/>
      <c r="AK1721" s="25"/>
      <c r="AL1721" s="25"/>
      <c r="AM1721" s="25"/>
      <c r="AN1721" s="25"/>
      <c r="AO1721" s="25"/>
      <c r="AP1721" s="25"/>
      <c r="AQ1721" s="25"/>
      <c r="AR1721" s="25"/>
      <c r="AS1721" s="25"/>
      <c r="AT1721" s="25"/>
      <c r="AU1721" s="25"/>
      <c r="AV1721" s="25"/>
      <c r="AW1721" s="25"/>
      <c r="AX1721" s="25"/>
      <c r="AY1721" s="25"/>
      <c r="AZ1721" s="25"/>
      <c r="BA1721" s="25"/>
      <c r="BB1721" s="25"/>
      <c r="BC1721" s="25"/>
      <c r="BD1721" s="25"/>
      <c r="BE1721" s="25"/>
      <c r="BF1721" s="25"/>
      <c r="BG1721" s="25"/>
      <c r="BH1721" s="25"/>
      <c r="BI1721" s="25"/>
      <c r="BJ1721" s="25"/>
      <c r="BK1721" s="25"/>
      <c r="BL1721" s="25"/>
      <c r="BM1721" s="25"/>
      <c r="BN1721" s="25"/>
      <c r="BO1721" s="25"/>
      <c r="BP1721" s="25"/>
      <c r="BQ1721" s="25"/>
      <c r="BR1721" s="25"/>
      <c r="BS1721" s="25"/>
      <c r="BT1721" s="25"/>
      <c r="BU1721" s="25"/>
    </row>
    <row r="1722" spans="1:76" s="25" customFormat="1" x14ac:dyDescent="0.35">
      <c r="A1722" s="18"/>
      <c r="B1722" s="18"/>
      <c r="C1722" s="143"/>
      <c r="D1722" s="19"/>
      <c r="E1722" s="20"/>
      <c r="F1722" s="19"/>
      <c r="G1722" s="19"/>
      <c r="H1722" t="s">
        <v>4284</v>
      </c>
      <c r="I1722" t="s">
        <v>4284</v>
      </c>
      <c r="J1722" s="18"/>
      <c r="K1722" s="18"/>
      <c r="L1722" s="18"/>
      <c r="M1722" s="19"/>
      <c r="N1722" s="19"/>
      <c r="O1722" s="19"/>
      <c r="P1722" s="19"/>
      <c r="Q1722" s="19"/>
      <c r="R1722" s="19"/>
      <c r="S1722" s="19"/>
      <c r="T1722" s="19"/>
      <c r="U1722" s="19"/>
      <c r="V1722" s="19"/>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row>
    <row r="1723" spans="1:76" s="25" customFormat="1" x14ac:dyDescent="0.35">
      <c r="A1723" s="18" t="s">
        <v>802</v>
      </c>
      <c r="B1723" s="18" t="s">
        <v>143</v>
      </c>
      <c r="C1723" s="143" t="str">
        <f>IF(VLOOKUP(D1723,Table16[[#All],[Player]:[2024 Card Info]],7,FALSE)&lt;&gt;"",VLOOKUP(D1723,Table16[[#All],[Player]:[2024 Card Info]],7,FALSE),"")</f>
        <v/>
      </c>
      <c r="D1723" s="19" t="s">
        <v>3010</v>
      </c>
      <c r="E1723" s="20">
        <v>32422</v>
      </c>
      <c r="F1723" s="19" t="s">
        <v>1399</v>
      </c>
      <c r="G1723" s="19" t="s">
        <v>444</v>
      </c>
      <c r="H1723" s="26" t="s">
        <v>362</v>
      </c>
      <c r="I1723" s="26"/>
      <c r="J1723" s="18" t="s">
        <v>362</v>
      </c>
      <c r="K1723" s="18" t="s">
        <v>142</v>
      </c>
      <c r="L1723" s="18"/>
      <c r="M1723" s="19"/>
      <c r="N1723" s="19" t="s">
        <v>802</v>
      </c>
      <c r="O1723" s="19" t="s">
        <v>235</v>
      </c>
      <c r="P1723" s="19" t="s">
        <v>79</v>
      </c>
      <c r="Q1723" s="19" t="s">
        <v>362</v>
      </c>
      <c r="R1723" s="19" t="s">
        <v>235</v>
      </c>
      <c r="S1723" s="19"/>
      <c r="T1723" s="19" t="s">
        <v>362</v>
      </c>
      <c r="U1723" s="19" t="s">
        <v>341</v>
      </c>
      <c r="V1723" s="19">
        <v>0</v>
      </c>
      <c r="W1723" s="19" t="s">
        <v>362</v>
      </c>
      <c r="X1723" s="19" t="s">
        <v>341</v>
      </c>
      <c r="Y1723" s="19">
        <v>0</v>
      </c>
      <c r="Z1723" s="19" t="s">
        <v>362</v>
      </c>
      <c r="AA1723" s="19" t="s">
        <v>341</v>
      </c>
      <c r="AB1723" s="19"/>
      <c r="AC1723" s="19" t="s">
        <v>362</v>
      </c>
      <c r="AD1723" s="19" t="s">
        <v>96</v>
      </c>
      <c r="AE1723" s="19">
        <v>0</v>
      </c>
      <c r="AF1723" s="19" t="s">
        <v>362</v>
      </c>
      <c r="AG1723" s="19" t="s">
        <v>96</v>
      </c>
      <c r="AH1723" s="19">
        <v>0</v>
      </c>
      <c r="AI1723" s="19" t="s">
        <v>362</v>
      </c>
      <c r="AJ1723" s="19" t="s">
        <v>96</v>
      </c>
      <c r="AK1723" s="19">
        <v>0</v>
      </c>
      <c r="AL1723" s="19" t="s">
        <v>362</v>
      </c>
      <c r="AM1723" s="19" t="s">
        <v>96</v>
      </c>
      <c r="AN1723" s="19">
        <v>0</v>
      </c>
      <c r="AO1723" s="19">
        <v>0</v>
      </c>
      <c r="AP1723" s="19">
        <v>0</v>
      </c>
      <c r="AQ1723" s="19">
        <v>0</v>
      </c>
      <c r="AR1723" s="19">
        <v>0</v>
      </c>
      <c r="AS1723" s="19">
        <v>0</v>
      </c>
      <c r="AT1723" s="19">
        <v>0</v>
      </c>
      <c r="AU1723" s="19"/>
      <c r="AV1723" s="19"/>
      <c r="AW1723"/>
      <c r="AX1723"/>
      <c r="AY1723"/>
      <c r="AZ1723"/>
      <c r="BA1723"/>
      <c r="BB1723"/>
      <c r="BC1723"/>
      <c r="BD1723"/>
      <c r="BE1723"/>
      <c r="BF1723"/>
      <c r="BG1723"/>
      <c r="BH1723"/>
      <c r="BI1723"/>
      <c r="BJ1723"/>
      <c r="BK1723"/>
      <c r="BL1723"/>
      <c r="BM1723"/>
      <c r="BN1723"/>
      <c r="BO1723"/>
      <c r="BP1723"/>
      <c r="BQ1723"/>
      <c r="BR1723"/>
      <c r="BS1723"/>
      <c r="BT1723"/>
      <c r="BU1723"/>
      <c r="BV1723"/>
      <c r="BW1723"/>
      <c r="BX1723"/>
    </row>
    <row r="1724" spans="1:76" x14ac:dyDescent="0.35">
      <c r="A1724" s="18" t="s">
        <v>366</v>
      </c>
      <c r="B1724" s="18" t="s">
        <v>916</v>
      </c>
      <c r="C1724" s="143" t="str">
        <f>IF(VLOOKUP(D1724,Table16[[#All],[Player]:[2024 Card Info]],7,FALSE)&lt;&gt;"",VLOOKUP(D1724,Table16[[#All],[Player]:[2024 Card Info]],7,FALSE),"")</f>
        <v/>
      </c>
      <c r="D1724" s="19" t="s">
        <v>3011</v>
      </c>
      <c r="E1724" s="20">
        <v>31876</v>
      </c>
      <c r="F1724" s="19" t="s">
        <v>2363</v>
      </c>
      <c r="G1724" s="19" t="s">
        <v>1042</v>
      </c>
      <c r="H1724" s="26" t="s">
        <v>169</v>
      </c>
      <c r="I1724" s="26"/>
      <c r="J1724" s="18" t="s">
        <v>365</v>
      </c>
      <c r="K1724" s="18" t="s">
        <v>206</v>
      </c>
      <c r="L1724" s="18"/>
      <c r="M1724" s="19"/>
      <c r="N1724" s="19" t="s">
        <v>366</v>
      </c>
      <c r="O1724" s="19" t="s">
        <v>916</v>
      </c>
      <c r="P1724" s="19" t="s">
        <v>79</v>
      </c>
      <c r="Q1724" s="19" t="s">
        <v>169</v>
      </c>
      <c r="R1724" s="19"/>
      <c r="S1724" s="19"/>
      <c r="T1724" s="19" t="s">
        <v>365</v>
      </c>
      <c r="U1724" s="19" t="s">
        <v>190</v>
      </c>
      <c r="V1724" s="19">
        <v>0</v>
      </c>
      <c r="W1724" s="19" t="s">
        <v>365</v>
      </c>
      <c r="X1724" s="19" t="s">
        <v>190</v>
      </c>
      <c r="Y1724" s="19">
        <v>0</v>
      </c>
      <c r="Z1724" s="19" t="s">
        <v>365</v>
      </c>
      <c r="AA1724" s="19" t="s">
        <v>190</v>
      </c>
      <c r="AB1724" s="19"/>
      <c r="AC1724" s="19" t="s">
        <v>365</v>
      </c>
      <c r="AD1724" s="19" t="s">
        <v>190</v>
      </c>
      <c r="AE1724" s="19">
        <v>0</v>
      </c>
      <c r="AF1724" s="19" t="s">
        <v>365</v>
      </c>
      <c r="AG1724" s="19" t="s">
        <v>190</v>
      </c>
      <c r="AH1724" s="19">
        <v>0</v>
      </c>
      <c r="AI1724" s="19" t="s">
        <v>365</v>
      </c>
      <c r="AJ1724" s="19" t="s">
        <v>190</v>
      </c>
      <c r="AK1724" s="19">
        <v>0</v>
      </c>
      <c r="AL1724" s="19" t="s">
        <v>365</v>
      </c>
      <c r="AM1724" s="19" t="s">
        <v>190</v>
      </c>
      <c r="AN1724" s="19">
        <v>0</v>
      </c>
      <c r="AO1724" s="19" t="s">
        <v>365</v>
      </c>
      <c r="AP1724" s="19" t="s">
        <v>128</v>
      </c>
      <c r="AQ1724" s="19">
        <v>0</v>
      </c>
      <c r="AR1724" s="19" t="s">
        <v>365</v>
      </c>
      <c r="AS1724" s="19" t="s">
        <v>128</v>
      </c>
      <c r="AT1724" s="19">
        <v>0</v>
      </c>
      <c r="AU1724" s="19" t="s">
        <v>365</v>
      </c>
      <c r="AV1724" s="19" t="s">
        <v>128</v>
      </c>
      <c r="AW1724" s="25"/>
      <c r="AX1724" s="25"/>
      <c r="AY1724" s="25"/>
      <c r="AZ1724" s="25"/>
      <c r="BA1724" s="25"/>
      <c r="BB1724" s="25"/>
      <c r="BC1724" s="25"/>
      <c r="BD1724" s="25"/>
      <c r="BE1724" s="25"/>
      <c r="BF1724" s="25"/>
      <c r="BG1724" s="25"/>
      <c r="BH1724" s="25"/>
      <c r="BI1724" s="25"/>
      <c r="BJ1724" s="25"/>
      <c r="BK1724" s="25"/>
      <c r="BL1724" s="25"/>
      <c r="BM1724" s="25"/>
      <c r="BN1724" s="25"/>
      <c r="BO1724" s="25"/>
      <c r="BP1724" s="25"/>
      <c r="BQ1724" s="25"/>
      <c r="BR1724" s="25"/>
      <c r="BS1724" s="25"/>
      <c r="BT1724" s="25"/>
      <c r="BU1724" s="25"/>
      <c r="BV1724" s="25"/>
      <c r="BW1724" s="25"/>
      <c r="BX1724" s="25"/>
    </row>
    <row r="1725" spans="1:76" x14ac:dyDescent="0.35">
      <c r="A1725" s="19"/>
      <c r="B1725" s="19"/>
      <c r="C1725" s="143"/>
      <c r="D1725" s="19"/>
      <c r="E1725" s="20"/>
      <c r="F1725" s="19"/>
      <c r="G1725" s="19"/>
      <c r="H1725" s="26"/>
      <c r="I1725" s="26" t="s">
        <v>4284</v>
      </c>
      <c r="J1725" s="19"/>
      <c r="K1725" s="19"/>
      <c r="L1725" s="19"/>
      <c r="M1725" s="19"/>
      <c r="N1725" s="19"/>
      <c r="O1725" s="19"/>
      <c r="P1725" s="19"/>
      <c r="Q1725" s="19"/>
      <c r="R1725" s="19"/>
      <c r="S1725" s="19"/>
      <c r="T1725" s="19"/>
      <c r="U1725" s="19"/>
      <c r="V1725" s="19"/>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row>
    <row r="1726" spans="1:76" x14ac:dyDescent="0.35">
      <c r="A1726" s="19"/>
      <c r="B1726" s="19"/>
      <c r="C1726" s="143"/>
      <c r="D1726" s="19"/>
      <c r="E1726" s="39"/>
      <c r="F1726" s="19"/>
      <c r="G1726" s="19"/>
      <c r="H1726" s="26"/>
      <c r="I1726" s="26" t="s">
        <v>4284</v>
      </c>
      <c r="J1726" s="19"/>
      <c r="K1726" s="19"/>
      <c r="L1726" s="19"/>
      <c r="M1726" s="19"/>
      <c r="N1726" s="19"/>
      <c r="O1726" s="19"/>
      <c r="P1726" s="19"/>
      <c r="Q1726" s="19"/>
      <c r="R1726" s="19"/>
      <c r="S1726" s="19"/>
      <c r="T1726" s="19"/>
      <c r="U1726" s="19"/>
      <c r="V1726" s="19"/>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row>
    <row r="1727" spans="1:76" s="25" customFormat="1" ht="13.15" x14ac:dyDescent="0.4">
      <c r="A1727"/>
      <c r="B1727"/>
      <c r="C1727" s="140"/>
      <c r="D1727"/>
      <c r="E1727" s="10" t="s">
        <v>70</v>
      </c>
      <c r="F1727" s="11" t="s">
        <v>71</v>
      </c>
      <c r="G1727" s="11" t="s">
        <v>72</v>
      </c>
      <c r="H1727" s="94"/>
      <c r="I1727" s="94" t="s">
        <v>73</v>
      </c>
      <c r="J1727" s="11"/>
      <c r="K1727" s="11"/>
      <c r="L1727" s="8"/>
      <c r="M1727" s="16" t="str">
        <f>IF(ISERROR(VLOOKUP(TRIM(B1727),#REF!,13,FALSE())),"",VLOOKUP(TRIM(B1727),#REF!,13,FALSE()))</f>
        <v/>
      </c>
      <c r="N1727" s="16" t="str">
        <f>IF(ISERROR(VLOOKUP(TRIM(B1727),#REF!,14,FALSE())),"",VLOOKUP(TRIM(B1727),#REF!,14,FALSE()))</f>
        <v/>
      </c>
      <c r="O1727" s="16" t="str">
        <f>IF(ISERROR(VLOOKUP(TRIM(B1727),#REF!,15,FALSE())),"",VLOOKUP(TRIM(B1727),#REF!,15,FALSE()))</f>
        <v/>
      </c>
      <c r="P1727" s="16" t="str">
        <f>IF(ISERROR(VLOOKUP(TRIM(B1727),#REF!,16,FALSE())),"",VLOOKUP(TRIM(B1727),#REF!,16,FALSE()))</f>
        <v/>
      </c>
      <c r="Q1727"/>
      <c r="R1727" s="8"/>
      <c r="S1727"/>
      <c r="T1727" t="str">
        <f>IF(ISERROR(VLOOKUP(TRIM(B1727),#REF!,20,FALSE())),"",VLOOKUP(TRIM(B1727),#REF!,20,FALSE()))</f>
        <v/>
      </c>
      <c r="U1727" t="str">
        <f>IF(ISERROR(VLOOKUP(TRIM(B1727),#REF!,21,FALSE())),"",VLOOKUP(TRIM(B1727),#REF!,21,FALSE()))</f>
        <v/>
      </c>
      <c r="V1727" t="str">
        <f>IF(ISERROR(VLOOKUP(TRIM(B1727),#REF!,22,FALSE())),"",VLOOKUP(TRIM(B1727),#REF!,22,FALSE()))</f>
        <v/>
      </c>
      <c r="W1727" t="str">
        <f>IF(ISERROR(VLOOKUP(TRIM(B1727),#REF!,20,FALSE())),"",VLOOKUP(TRIM(B1727),#REF!,20,FALSE()))</f>
        <v/>
      </c>
      <c r="X1727" t="str">
        <f>IF(ISERROR(VLOOKUP(TRIM(B1727),#REF!,21,FALSE())),"",VLOOKUP(TRIM(B1727),#REF!,21,FALSE()))</f>
        <v/>
      </c>
      <c r="Y1727" t="str">
        <f>IF(ISERROR(VLOOKUP(TRIM(B1727),#REF!,22,FALSE())),"",VLOOKUP(TRIM(B1727),#REF!,22,FALSE()))</f>
        <v/>
      </c>
      <c r="Z1727" t="str">
        <f>IF(ISERROR(VLOOKUP(TRIM(B1727),#REF!,23,FALSE())),"",VLOOKUP(TRIM(B1727),#REF!,23,FALSE()))</f>
        <v/>
      </c>
      <c r="AA1727" t="str">
        <f>IF(ISERROR(VLOOKUP(TRIM(B1727),#REF!,24,FALSE())),"",VLOOKUP(TRIM(B1727),#REF!,24,FALSE()))</f>
        <v/>
      </c>
      <c r="AB1727" t="str">
        <f>IF(ISERROR(VLOOKUP(TRIM(B1727),#REF!,25,FALSE())),"",VLOOKUP(TRIM(B1727),#REF!,25,FALSE()))</f>
        <v/>
      </c>
      <c r="AC1727"/>
      <c r="AD1727"/>
      <c r="AE1727"/>
      <c r="AF1727"/>
      <c r="AG1727"/>
      <c r="AH1727"/>
      <c r="AI1727"/>
      <c r="AJ1727"/>
      <c r="AK1727"/>
      <c r="AL1727"/>
      <c r="AM1727" s="8"/>
      <c r="AN1727" s="8"/>
      <c r="AO1727"/>
      <c r="AP1727" s="8"/>
      <c r="AQ1727" s="8"/>
      <c r="AR1727" s="8"/>
      <c r="AS1727" s="8"/>
      <c r="AT1727" s="8"/>
      <c r="AU1727"/>
      <c r="AV1727" s="8"/>
    </row>
    <row r="1728" spans="1:76" ht="17.649999999999999" x14ac:dyDescent="0.5">
      <c r="A1728" s="41" t="s">
        <v>3012</v>
      </c>
      <c r="C1728" s="141"/>
      <c r="E1728" s="13">
        <f>COUNTA(D1731:D1794)</f>
        <v>56</v>
      </c>
      <c r="F1728" s="14">
        <f>COUNTIF(A1734:A1794,"*HB*")</f>
        <v>4</v>
      </c>
      <c r="G1728" s="14">
        <f>COUNTIF(A1734:A1795,"*KOR*")+COUNTIF(A1734:A1795,"*LK*")</f>
        <v>2</v>
      </c>
      <c r="H1728" s="95"/>
      <c r="I1728" s="95">
        <f>COUNTIF(A1734:A1795,"*PR*")+COUNTIF(A1734:A1795,"*LP*")</f>
        <v>1</v>
      </c>
      <c r="J1728" s="14"/>
      <c r="K1728" s="14"/>
      <c r="L1728" s="8"/>
      <c r="M1728" s="16" t="str">
        <f>IF(ISERROR(VLOOKUP(TRIM(B1728),#REF!,13,FALSE())),"",VLOOKUP(TRIM(B1728),#REF!,13,FALSE()))</f>
        <v/>
      </c>
      <c r="N1728" s="16" t="str">
        <f>IF(ISERROR(VLOOKUP(TRIM(B1728),#REF!,14,FALSE())),"",VLOOKUP(TRIM(B1728),#REF!,14,FALSE()))</f>
        <v/>
      </c>
      <c r="O1728" s="16" t="str">
        <f>IF(ISERROR(VLOOKUP(TRIM(B1728),#REF!,15,FALSE())),"",VLOOKUP(TRIM(B1728),#REF!,15,FALSE()))</f>
        <v/>
      </c>
      <c r="P1728" s="16" t="str">
        <f>IF(ISERROR(VLOOKUP(TRIM(B1728),#REF!,16,FALSE())),"",VLOOKUP(TRIM(B1728),#REF!,16,FALSE()))</f>
        <v/>
      </c>
      <c r="Q1728" s="15"/>
      <c r="R1728" s="8"/>
      <c r="T1728" t="str">
        <f>IF(ISERROR(VLOOKUP(TRIM(B1728),#REF!,20,FALSE())),"",VLOOKUP(TRIM(B1728),#REF!,20,FALSE()))</f>
        <v/>
      </c>
      <c r="U1728" t="str">
        <f>IF(ISERROR(VLOOKUP(TRIM(B1728),#REF!,21,FALSE())),"",VLOOKUP(TRIM(B1728),#REF!,21,FALSE()))</f>
        <v/>
      </c>
      <c r="V1728" t="str">
        <f>IF(ISERROR(VLOOKUP(TRIM(B1728),#REF!,22,FALSE())),"",VLOOKUP(TRIM(B1728),#REF!,22,FALSE()))</f>
        <v/>
      </c>
      <c r="W1728" t="str">
        <f>IF(ISERROR(VLOOKUP(TRIM(B1728),#REF!,20,FALSE())),"",VLOOKUP(TRIM(B1728),#REF!,20,FALSE()))</f>
        <v/>
      </c>
      <c r="X1728" t="str">
        <f>IF(ISERROR(VLOOKUP(TRIM(B1728),#REF!,21,FALSE())),"",VLOOKUP(TRIM(B1728),#REF!,21,FALSE()))</f>
        <v/>
      </c>
      <c r="Y1728" t="str">
        <f>IF(ISERROR(VLOOKUP(TRIM(B1728),#REF!,22,FALSE())),"",VLOOKUP(TRIM(B1728),#REF!,22,FALSE()))</f>
        <v/>
      </c>
      <c r="Z1728" t="str">
        <f>IF(ISERROR(VLOOKUP(TRIM(B1728),#REF!,23,FALSE())),"",VLOOKUP(TRIM(B1728),#REF!,23,FALSE()))</f>
        <v/>
      </c>
      <c r="AA1728" t="str">
        <f>IF(ISERROR(VLOOKUP(TRIM(B1728),#REF!,24,FALSE())),"",VLOOKUP(TRIM(B1728),#REF!,24,FALSE()))</f>
        <v/>
      </c>
      <c r="AB1728" t="str">
        <f>IF(ISERROR(VLOOKUP(TRIM(B1728),#REF!,25,FALSE())),"",VLOOKUP(TRIM(B1728),#REF!,25,FALSE()))</f>
        <v/>
      </c>
      <c r="AL1728" s="15"/>
      <c r="AU1728" s="15"/>
    </row>
    <row r="1729" spans="1:73" x14ac:dyDescent="0.35">
      <c r="A1729" s="16" t="s">
        <v>5297</v>
      </c>
      <c r="B1729" s="16"/>
      <c r="C1729" s="143"/>
      <c r="J1729" s="16"/>
      <c r="K1729" s="16"/>
      <c r="L1729" s="16"/>
      <c r="O1729" s="26"/>
      <c r="R1729" s="16"/>
      <c r="S1729" s="16"/>
      <c r="T1729" s="16" t="str">
        <f>IF(ISERROR(VLOOKUP(TRIM(D1729),#REF!,12,FALSE())),"",VLOOKUP(TRIM(D1729),#REF!,12,FALSE()))</f>
        <v/>
      </c>
      <c r="U1729" s="16" t="str">
        <f>IF(ISERROR(VLOOKUP(TRIM(D1729),#REF!,13,FALSE())),"",VLOOKUP(TRIM(D1729),#REF!,13,FALSE()))</f>
        <v/>
      </c>
      <c r="V1729" s="16" t="str">
        <f>IF(ISERROR(VLOOKUP(TRIM(D1729),#REF!,14,FALSE())),"",VLOOKUP(TRIM(D1729),#REF!,14,FALSE()))</f>
        <v/>
      </c>
      <c r="W1729" s="16" t="str">
        <f>IF(ISERROR(VLOOKUP(TRIM(D1729),#REF!,15,FALSE())),"",VLOOKUP(TRIM(D1729),#REF!,15,FALSE()))</f>
        <v/>
      </c>
      <c r="X1729" s="16" t="str">
        <f>IF(ISERROR(VLOOKUP(TRIM(D1729),#REF!,16,FALSE())),"",VLOOKUP(TRIM(D1729),#REF!,16,FALSE()))</f>
        <v/>
      </c>
      <c r="Y1729" s="16"/>
      <c r="AB1729" t="str">
        <f>IF(ISERROR(VLOOKUP(TRIM(D1729),#REF!,20,FALSE())),"",VLOOKUP(TRIM(D1729),#REF!,20,FALSE()))</f>
        <v/>
      </c>
      <c r="AC1729" t="str">
        <f>IF(ISERROR(VLOOKUP(TRIM(D1729),#REF!,21,FALSE())),"",VLOOKUP(TRIM(D1729),#REF!,21,FALSE()))</f>
        <v/>
      </c>
      <c r="AD1729" t="str">
        <f>IF(ISERROR(VLOOKUP(TRIM(D1729),#REF!,22,FALSE())),"",VLOOKUP(TRIM(D1729),#REF!,22,FALSE()))</f>
        <v/>
      </c>
      <c r="AE1729" t="str">
        <f>IF(ISERROR(VLOOKUP(TRIM(D1729),#REF!,20,FALSE())),"",VLOOKUP(TRIM(D1729),#REF!,20,FALSE()))</f>
        <v/>
      </c>
      <c r="AF1729" t="str">
        <f>IF(ISERROR(VLOOKUP(TRIM(D1729),#REF!,21,FALSE())),"",VLOOKUP(TRIM(D1729),#REF!,21,FALSE()))</f>
        <v/>
      </c>
      <c r="AG1729" t="str">
        <f>IF(ISERROR(VLOOKUP(TRIM(D1729),#REF!,22,FALSE())),"",VLOOKUP(TRIM(D1729),#REF!,22,FALSE()))</f>
        <v/>
      </c>
      <c r="AH1729" t="str">
        <f>IF(ISERROR(VLOOKUP(TRIM(D1729),#REF!,23,FALSE())),"",VLOOKUP(TRIM(D1729),#REF!,23,FALSE()))</f>
        <v/>
      </c>
      <c r="AI1729" t="str">
        <f>IF(ISERROR(VLOOKUP(TRIM(D1729),#REF!,24,FALSE())),"",VLOOKUP(TRIM(D1729),#REF!,24,FALSE()))</f>
        <v/>
      </c>
      <c r="AJ1729" t="str">
        <f>IF(ISERROR(VLOOKUP(TRIM(D1729),#REF!,25,FALSE())),"",VLOOKUP(TRIM(D1729),#REF!,25,FALSE()))</f>
        <v/>
      </c>
    </row>
    <row r="1730" spans="1:73" ht="13.15" x14ac:dyDescent="0.4">
      <c r="A1730" s="152" t="s">
        <v>5455</v>
      </c>
      <c r="B1730" s="19"/>
      <c r="C1730" s="143"/>
      <c r="D1730" s="19"/>
      <c r="E1730" s="39"/>
      <c r="F1730" s="19"/>
      <c r="G1730" s="19"/>
      <c r="H1730" s="26"/>
      <c r="I1730" s="26"/>
      <c r="J1730" s="56"/>
      <c r="K1730" s="19"/>
      <c r="L1730" s="19"/>
      <c r="M1730" s="19"/>
      <c r="N1730" s="19"/>
      <c r="O1730" s="19"/>
      <c r="P1730" s="19"/>
      <c r="Q1730" s="19"/>
      <c r="R1730" s="19"/>
      <c r="S1730" s="19"/>
      <c r="T1730" s="19"/>
      <c r="U1730" s="19"/>
      <c r="V1730" s="19"/>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row>
    <row r="1731" spans="1:73" s="25" customFormat="1" x14ac:dyDescent="0.35">
      <c r="A1731" s="31" t="s">
        <v>77</v>
      </c>
      <c r="B1731" s="43" t="s">
        <v>500</v>
      </c>
      <c r="C1731" s="143" t="str">
        <f>IF(VLOOKUP(D1731,Table16[[#All],[Player]:[2024 Card Info]],7,FALSE)&lt;&gt;"",VLOOKUP(D1731,Table16[[#All],[Player]:[2024 Card Info]],7,FALSE),"")</f>
        <v>248 Attempts</v>
      </c>
      <c r="D1731" t="s">
        <v>2358</v>
      </c>
      <c r="E1731" s="40">
        <v>31063</v>
      </c>
      <c r="F1731" s="36" t="s">
        <v>2359</v>
      </c>
      <c r="G1731" s="36" t="s">
        <v>2360</v>
      </c>
      <c r="H1731" s="26" t="s">
        <v>77</v>
      </c>
      <c r="I1731" s="26"/>
      <c r="J1731" s="33"/>
      <c r="K1731" s="33"/>
      <c r="L1731" s="33"/>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c r="AU1731"/>
      <c r="AV1731"/>
      <c r="AW1731"/>
      <c r="AX1731"/>
      <c r="AY1731"/>
      <c r="AZ1731"/>
      <c r="BA1731"/>
      <c r="BB1731"/>
      <c r="BC1731"/>
      <c r="BD1731"/>
      <c r="BE1731"/>
      <c r="BF1731"/>
      <c r="BG1731"/>
      <c r="BH1731"/>
      <c r="BI1731"/>
      <c r="BJ1731"/>
      <c r="BK1731"/>
      <c r="BL1731"/>
      <c r="BM1731"/>
      <c r="BN1731"/>
      <c r="BO1731"/>
      <c r="BP1731"/>
      <c r="BQ1731"/>
      <c r="BR1731"/>
      <c r="BS1731"/>
      <c r="BT1731"/>
      <c r="BU1731"/>
    </row>
    <row r="1732" spans="1:73" ht="12.75" customHeight="1" x14ac:dyDescent="0.35">
      <c r="A1732" s="18" t="s">
        <v>77</v>
      </c>
      <c r="B1732" s="18" t="s">
        <v>3518</v>
      </c>
      <c r="C1732" s="143" t="str">
        <f>IF(VLOOKUP(D1732,Table16[[#All],[Player]:[2024 Card Info]],7,FALSE)&lt;&gt;"",VLOOKUP(D1732,Table16[[#All],[Player]:[2024 Card Info]],7,FALSE),"")</f>
        <v>85 Attempts</v>
      </c>
      <c r="D1732" s="22" t="s">
        <v>3013</v>
      </c>
      <c r="E1732" s="23">
        <v>36403</v>
      </c>
      <c r="F1732" s="24" t="s">
        <v>171</v>
      </c>
      <c r="G1732" s="22" t="s">
        <v>171</v>
      </c>
      <c r="H1732" s="26" t="s">
        <v>77</v>
      </c>
      <c r="I1732" s="26"/>
      <c r="J1732" s="18" t="s">
        <v>77</v>
      </c>
      <c r="K1732" s="18" t="s">
        <v>94</v>
      </c>
      <c r="L1732" s="18"/>
      <c r="M1732" s="25"/>
      <c r="N1732" s="25"/>
      <c r="O1732" s="25"/>
      <c r="P1732" s="25"/>
      <c r="Q1732" s="25"/>
      <c r="R1732" s="25"/>
      <c r="S1732" s="25"/>
      <c r="T1732" s="25"/>
      <c r="U1732" s="25"/>
      <c r="V1732" s="25"/>
      <c r="W1732" s="25"/>
      <c r="X1732" s="25"/>
      <c r="Y1732" s="25"/>
      <c r="Z1732" s="25"/>
      <c r="AA1732" s="25"/>
      <c r="AB1732" s="25"/>
      <c r="AC1732" s="25"/>
      <c r="AD1732" s="25"/>
      <c r="AE1732" s="25"/>
      <c r="AF1732" s="25"/>
      <c r="AG1732" s="25"/>
      <c r="AH1732" s="25"/>
      <c r="AI1732" s="25"/>
      <c r="AJ1732" s="25"/>
      <c r="AK1732" s="25"/>
      <c r="AL1732" s="25"/>
      <c r="AM1732" s="25"/>
      <c r="AN1732" s="25"/>
      <c r="AO1732" s="25"/>
      <c r="AP1732" s="25"/>
      <c r="AQ1732" s="25"/>
      <c r="AR1732" s="25"/>
      <c r="AS1732" s="25"/>
      <c r="AT1732" s="25"/>
      <c r="AU1732" s="25"/>
      <c r="AV1732" s="25"/>
    </row>
    <row r="1733" spans="1:73" s="19" customFormat="1" x14ac:dyDescent="0.35">
      <c r="A1733" s="18" t="s">
        <v>77</v>
      </c>
      <c r="B1733" s="18" t="s">
        <v>3519</v>
      </c>
      <c r="C1733" s="143" t="str">
        <f>IF(VLOOKUP(D1733,Table16[[#All],[Player]:[2024 Card Info]],7,FALSE)&lt;&gt;"",VLOOKUP(D1733,Table16[[#All],[Player]:[2024 Card Info]],7,FALSE),"")</f>
        <v>26 Attempts</v>
      </c>
      <c r="D1733" s="19" t="s">
        <v>3014</v>
      </c>
      <c r="E1733" s="20">
        <v>34566</v>
      </c>
      <c r="F1733" s="19" t="s">
        <v>3015</v>
      </c>
      <c r="G1733" s="19" t="s">
        <v>248</v>
      </c>
      <c r="H1733" s="26" t="s">
        <v>77</v>
      </c>
      <c r="I1733" s="26"/>
      <c r="J1733" s="18" t="s">
        <v>77</v>
      </c>
      <c r="K1733" s="18" t="s">
        <v>158</v>
      </c>
      <c r="L1733" s="18"/>
      <c r="M1733" s="19" t="s">
        <v>375</v>
      </c>
      <c r="N1733" s="19" t="s">
        <v>77</v>
      </c>
      <c r="O1733" s="19" t="s">
        <v>271</v>
      </c>
      <c r="P1733" s="19" t="s">
        <v>79</v>
      </c>
      <c r="Q1733" s="19" t="s">
        <v>77</v>
      </c>
      <c r="R1733" s="19" t="s">
        <v>421</v>
      </c>
      <c r="T1733" s="19" t="s">
        <v>77</v>
      </c>
      <c r="U1733" s="19" t="s">
        <v>421</v>
      </c>
      <c r="V1733" s="19">
        <v>0</v>
      </c>
      <c r="W1733" s="19" t="s">
        <v>77</v>
      </c>
      <c r="X1733" s="19" t="s">
        <v>421</v>
      </c>
      <c r="Y1733" s="19">
        <v>0</v>
      </c>
      <c r="AC1733" s="19">
        <v>0</v>
      </c>
      <c r="AD1733" s="19">
        <v>0</v>
      </c>
      <c r="AE1733" s="19">
        <v>0</v>
      </c>
      <c r="AF1733" s="19">
        <v>0</v>
      </c>
      <c r="AG1733" s="19">
        <v>0</v>
      </c>
      <c r="AH1733" s="19">
        <v>0</v>
      </c>
      <c r="AI1733" s="19">
        <v>0</v>
      </c>
      <c r="AJ1733" s="19">
        <v>0</v>
      </c>
      <c r="AK1733" s="19">
        <v>0</v>
      </c>
      <c r="AL1733" s="19">
        <v>0</v>
      </c>
      <c r="AM1733" s="19">
        <v>0</v>
      </c>
      <c r="AN1733" s="19">
        <v>0</v>
      </c>
      <c r="AO1733" s="19">
        <v>0</v>
      </c>
      <c r="AP1733" s="19">
        <v>0</v>
      </c>
      <c r="AQ1733" s="19">
        <v>0</v>
      </c>
      <c r="AR1733" s="19">
        <v>0</v>
      </c>
      <c r="AS1733" s="19">
        <v>0</v>
      </c>
      <c r="AT1733" s="19">
        <v>0</v>
      </c>
    </row>
    <row r="1734" spans="1:73" x14ac:dyDescent="0.35">
      <c r="A1734" s="18"/>
      <c r="B1734" s="18"/>
      <c r="C1734" s="143"/>
      <c r="D1734" s="19"/>
      <c r="E1734" s="20"/>
      <c r="F1734" s="19"/>
      <c r="G1734" s="19"/>
      <c r="H1734" t="s">
        <v>4284</v>
      </c>
      <c r="I1734" t="s">
        <v>4284</v>
      </c>
      <c r="J1734" s="18"/>
      <c r="K1734" s="18"/>
      <c r="L1734" s="18"/>
      <c r="M1734" s="19"/>
      <c r="N1734" s="19"/>
      <c r="O1734" s="19"/>
      <c r="P1734" s="19"/>
      <c r="Q1734" s="19"/>
      <c r="R1734" s="19"/>
      <c r="S1734" s="19"/>
      <c r="T1734" s="19"/>
      <c r="U1734" s="19"/>
      <c r="V1734" s="19"/>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row>
    <row r="1735" spans="1:73" ht="12.75" customHeight="1" x14ac:dyDescent="0.35">
      <c r="A1735" s="31" t="s">
        <v>93</v>
      </c>
      <c r="B1735" s="32" t="s">
        <v>1124</v>
      </c>
      <c r="C1735" s="144" t="str">
        <f>IF(VLOOKUP(D1735,Table16[[#All],[Player]:[2024 Card Info]],7,FALSE)&lt;&gt;"",VLOOKUP(D1735,Table16[[#All],[Player]:[2024 Card Info]],7,FALSE),"")</f>
        <v>4-0 304</v>
      </c>
      <c r="D1735" s="19" t="s">
        <v>3018</v>
      </c>
      <c r="E1735" s="27">
        <v>37286</v>
      </c>
      <c r="F1735" s="28" t="s">
        <v>806</v>
      </c>
      <c r="G1735" s="28" t="s">
        <v>1034</v>
      </c>
      <c r="H1735" s="26" t="s">
        <v>93</v>
      </c>
      <c r="I1735" s="26" t="s">
        <v>3019</v>
      </c>
      <c r="J1735" s="33"/>
      <c r="K1735" s="33"/>
      <c r="L1735" s="33"/>
      <c r="M1735" s="25"/>
      <c r="N1735" s="25"/>
      <c r="O1735" s="25"/>
      <c r="P1735" s="25"/>
      <c r="Q1735" s="25"/>
      <c r="R1735" s="25"/>
      <c r="S1735" s="25"/>
      <c r="T1735" s="25"/>
      <c r="U1735" s="25"/>
      <c r="V1735" s="25"/>
      <c r="W1735" s="25"/>
      <c r="X1735" s="25"/>
      <c r="Y1735" s="25"/>
      <c r="Z1735" s="25"/>
      <c r="AA1735" s="25"/>
      <c r="AB1735" s="25"/>
      <c r="AC1735" s="25"/>
      <c r="AD1735" s="25"/>
      <c r="AE1735" s="25"/>
      <c r="AF1735" s="25"/>
      <c r="AG1735" s="25"/>
      <c r="AH1735" s="25"/>
      <c r="AI1735" s="25"/>
      <c r="AJ1735" s="25"/>
      <c r="AK1735" s="25"/>
      <c r="AL1735" s="25"/>
      <c r="AM1735" s="25"/>
      <c r="AN1735" s="25"/>
      <c r="AO1735" s="25"/>
      <c r="AP1735" s="25"/>
      <c r="AQ1735" s="25"/>
      <c r="AR1735" s="25"/>
      <c r="AS1735" s="25"/>
      <c r="AT1735" s="25"/>
      <c r="AU1735" s="25"/>
      <c r="AV1735" s="25"/>
    </row>
    <row r="1736" spans="1:73" x14ac:dyDescent="0.35">
      <c r="A1736" s="18" t="s">
        <v>93</v>
      </c>
      <c r="B1736" s="18" t="s">
        <v>3517</v>
      </c>
      <c r="C1736" s="143" t="str">
        <f>IF(VLOOKUP(D1736,Table16[[#All],[Player]:[2024 Card Info]],7,FALSE)&lt;&gt;"",VLOOKUP(D1736,Table16[[#All],[Player]:[2024 Card Info]],7,FALSE),"")</f>
        <v>0-2 139</v>
      </c>
      <c r="D1736" s="26" t="s">
        <v>3020</v>
      </c>
      <c r="E1736" s="27">
        <v>36641</v>
      </c>
      <c r="F1736" s="26" t="s">
        <v>241</v>
      </c>
      <c r="G1736" s="26" t="s">
        <v>1741</v>
      </c>
      <c r="H1736" s="26" t="s">
        <v>93</v>
      </c>
      <c r="I1736" s="26" t="s">
        <v>3510</v>
      </c>
      <c r="J1736" s="18" t="s">
        <v>93</v>
      </c>
      <c r="K1736" s="18" t="s">
        <v>116</v>
      </c>
      <c r="L1736" s="18" t="s">
        <v>3021</v>
      </c>
      <c r="M1736" s="19" t="s">
        <v>3022</v>
      </c>
      <c r="N1736" s="27"/>
      <c r="O1736" s="27"/>
      <c r="P1736" s="27"/>
      <c r="Q1736" s="27"/>
      <c r="R1736" s="29"/>
      <c r="S1736" s="25"/>
      <c r="T1736" s="25"/>
      <c r="U1736" s="25"/>
      <c r="V1736" s="25"/>
      <c r="W1736" s="25"/>
      <c r="X1736" s="25"/>
      <c r="Y1736" s="25"/>
      <c r="Z1736" s="25"/>
      <c r="AA1736" s="25"/>
      <c r="AB1736" s="25"/>
      <c r="AC1736" s="25"/>
      <c r="AD1736" s="25"/>
      <c r="AE1736" s="25"/>
      <c r="AF1736" s="25"/>
      <c r="AG1736" s="25"/>
      <c r="AH1736" s="25"/>
      <c r="AI1736" s="25"/>
      <c r="AJ1736" s="25"/>
      <c r="AK1736" s="25"/>
      <c r="AL1736" s="25"/>
      <c r="AM1736" s="25"/>
      <c r="AN1736" s="25"/>
      <c r="AO1736" s="25"/>
      <c r="AP1736" s="25"/>
      <c r="AQ1736" s="25"/>
      <c r="AR1736" s="25"/>
      <c r="AS1736" s="25"/>
      <c r="AT1736" s="25"/>
      <c r="AU1736" s="25"/>
      <c r="AV1736" s="25"/>
    </row>
    <row r="1737" spans="1:73" s="25" customFormat="1" x14ac:dyDescent="0.35">
      <c r="A1737" s="19" t="s">
        <v>93</v>
      </c>
      <c r="B1737" s="26" t="s">
        <v>3517</v>
      </c>
      <c r="C1737" s="144" t="str">
        <f>IF(VLOOKUP(D1737,Table16[[#All],[Player]:[2024 Card Info]],7,FALSE)&lt;&gt;"",VLOOKUP(D1737,Table16[[#All],[Player]:[2024 Card Info]],7,FALSE),"")</f>
        <v>0-0 113</v>
      </c>
      <c r="D1737" s="19" t="s">
        <v>3023</v>
      </c>
      <c r="E1737" s="27">
        <v>36782</v>
      </c>
      <c r="F1737" s="28" t="s">
        <v>391</v>
      </c>
      <c r="G1737" s="28" t="s">
        <v>160</v>
      </c>
      <c r="H1737" s="26" t="s">
        <v>93</v>
      </c>
      <c r="I1737" s="26" t="s">
        <v>3024</v>
      </c>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c r="AU1737"/>
      <c r="AV1737"/>
    </row>
    <row r="1738" spans="1:73" x14ac:dyDescent="0.35">
      <c r="A1738" s="18" t="s">
        <v>3543</v>
      </c>
      <c r="B1738" s="18" t="s">
        <v>3518</v>
      </c>
      <c r="C1738" s="143" t="str">
        <f>IF(VLOOKUP(D1738,Table16[[#All],[Player]:[2024 Card Info]],7,FALSE)&lt;&gt;"",VLOOKUP(D1738,Table16[[#All],[Player]:[2024 Card Info]],7,FALSE),"")</f>
        <v>0-066</v>
      </c>
      <c r="D1738" s="19" t="s">
        <v>3028</v>
      </c>
      <c r="E1738" s="20">
        <v>34133</v>
      </c>
      <c r="F1738" s="19" t="s">
        <v>265</v>
      </c>
      <c r="G1738" s="19" t="s">
        <v>1005</v>
      </c>
      <c r="H1738" s="26" t="s">
        <v>554</v>
      </c>
      <c r="I1738" s="26" t="s">
        <v>3027</v>
      </c>
      <c r="J1738" s="18" t="s">
        <v>554</v>
      </c>
      <c r="K1738" s="18" t="s">
        <v>471</v>
      </c>
      <c r="L1738" s="18" t="s">
        <v>3029</v>
      </c>
      <c r="M1738" s="19" t="s">
        <v>3030</v>
      </c>
      <c r="N1738" s="19" t="s">
        <v>1190</v>
      </c>
      <c r="O1738" s="19" t="s">
        <v>86</v>
      </c>
      <c r="P1738" s="19" t="s">
        <v>79</v>
      </c>
      <c r="Q1738" s="19" t="s">
        <v>2267</v>
      </c>
      <c r="R1738" s="19" t="s">
        <v>86</v>
      </c>
      <c r="S1738" s="19"/>
      <c r="T1738" s="19" t="s">
        <v>1190</v>
      </c>
      <c r="U1738" s="19" t="s">
        <v>86</v>
      </c>
      <c r="V1738" s="19">
        <v>0</v>
      </c>
      <c r="W1738" s="19" t="s">
        <v>954</v>
      </c>
      <c r="X1738" s="19" t="s">
        <v>103</v>
      </c>
      <c r="Y1738" s="19" t="s">
        <v>3031</v>
      </c>
      <c r="Z1738" s="19"/>
      <c r="AA1738" s="19"/>
      <c r="AB1738" s="19"/>
      <c r="AC1738" s="19" t="s">
        <v>554</v>
      </c>
      <c r="AD1738" s="19" t="s">
        <v>103</v>
      </c>
      <c r="AE1738" s="19" t="s">
        <v>3032</v>
      </c>
      <c r="AF1738" s="19" t="s">
        <v>554</v>
      </c>
      <c r="AG1738" s="19" t="s">
        <v>103</v>
      </c>
      <c r="AH1738" s="19" t="s">
        <v>3032</v>
      </c>
      <c r="AI1738" s="19">
        <v>0</v>
      </c>
      <c r="AJ1738" s="19">
        <v>0</v>
      </c>
      <c r="AK1738" s="19">
        <v>0</v>
      </c>
      <c r="AL1738" s="19">
        <v>0</v>
      </c>
      <c r="AM1738" s="19">
        <v>0</v>
      </c>
      <c r="AN1738" s="19">
        <v>0</v>
      </c>
      <c r="AO1738" s="19">
        <v>0</v>
      </c>
      <c r="AP1738" s="19">
        <v>0</v>
      </c>
      <c r="AQ1738" s="19">
        <v>0</v>
      </c>
      <c r="AR1738" s="19">
        <v>0</v>
      </c>
      <c r="AS1738" s="19">
        <v>0</v>
      </c>
      <c r="AT1738" s="19">
        <v>0</v>
      </c>
      <c r="AU1738" s="19"/>
      <c r="AV1738" s="19"/>
    </row>
    <row r="1739" spans="1:73" s="25" customFormat="1" x14ac:dyDescent="0.35">
      <c r="A1739" s="18"/>
      <c r="B1739" s="18"/>
      <c r="C1739" s="143"/>
      <c r="D1739" s="19"/>
      <c r="E1739" s="20"/>
      <c r="F1739" s="19"/>
      <c r="G1739" s="19"/>
      <c r="H1739" t="s">
        <v>4284</v>
      </c>
      <c r="I1739" t="s">
        <v>4284</v>
      </c>
      <c r="J1739" s="18"/>
      <c r="K1739" s="18"/>
      <c r="L1739" s="18"/>
      <c r="M1739" s="19"/>
      <c r="N1739" s="19"/>
      <c r="O1739" s="19"/>
      <c r="P1739" s="19"/>
      <c r="Q1739" s="19"/>
      <c r="R1739" s="19"/>
      <c r="S1739" s="19"/>
      <c r="T1739" s="19"/>
      <c r="U1739" s="19"/>
      <c r="V1739" s="19"/>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row>
    <row r="1740" spans="1:73" s="25" customFormat="1" x14ac:dyDescent="0.35">
      <c r="A1740" s="18" t="s">
        <v>127</v>
      </c>
      <c r="B1740" s="18" t="s">
        <v>3517</v>
      </c>
      <c r="C1740" s="143" t="str">
        <f>IF(VLOOKUP(D1740,Table16[[#All],[Player]:[2024 Card Info]],7,FALSE)&lt;&gt;"",VLOOKUP(D1740,Table16[[#All],[Player]:[2024 Card Info]],7,FALSE),"")</f>
        <v>5-6-6</v>
      </c>
      <c r="D1740" s="19" t="s">
        <v>3033</v>
      </c>
      <c r="E1740" s="20">
        <v>34982</v>
      </c>
      <c r="F1740" s="19" t="s">
        <v>425</v>
      </c>
      <c r="G1740" s="19" t="s">
        <v>425</v>
      </c>
      <c r="H1740" s="26" t="s">
        <v>127</v>
      </c>
      <c r="I1740" s="26"/>
      <c r="J1740" s="18" t="s">
        <v>127</v>
      </c>
      <c r="K1740" s="18" t="s">
        <v>116</v>
      </c>
      <c r="L1740" s="18"/>
      <c r="M1740" s="19"/>
      <c r="N1740" s="19" t="s">
        <v>169</v>
      </c>
      <c r="O1740" s="19"/>
      <c r="P1740" s="19"/>
      <c r="Q1740" s="19" t="s">
        <v>127</v>
      </c>
      <c r="R1740" s="19" t="s">
        <v>116</v>
      </c>
      <c r="S1740" s="19"/>
      <c r="T1740" s="19" t="s">
        <v>127</v>
      </c>
      <c r="U1740" s="19" t="s">
        <v>116</v>
      </c>
      <c r="V1740" s="19">
        <v>0</v>
      </c>
      <c r="W1740" s="19">
        <v>0</v>
      </c>
      <c r="X1740" s="19">
        <v>0</v>
      </c>
      <c r="Y1740" s="19">
        <v>0</v>
      </c>
      <c r="Z1740" s="19"/>
      <c r="AA1740" s="19"/>
      <c r="AB1740" s="19"/>
      <c r="AC1740" s="19">
        <v>0</v>
      </c>
      <c r="AD1740" s="19">
        <v>0</v>
      </c>
      <c r="AE1740" s="19">
        <v>0</v>
      </c>
      <c r="AF1740" s="19">
        <v>0</v>
      </c>
      <c r="AG1740" s="19">
        <v>0</v>
      </c>
      <c r="AH1740" s="19">
        <v>0</v>
      </c>
      <c r="AI1740" s="19">
        <v>0</v>
      </c>
      <c r="AJ1740" s="19">
        <v>0</v>
      </c>
      <c r="AK1740" s="19">
        <v>0</v>
      </c>
      <c r="AL1740" s="19">
        <v>0</v>
      </c>
      <c r="AM1740" s="19">
        <v>0</v>
      </c>
      <c r="AN1740" s="19">
        <v>0</v>
      </c>
      <c r="AO1740" s="19">
        <v>0</v>
      </c>
      <c r="AP1740" s="19">
        <v>0</v>
      </c>
      <c r="AQ1740" s="19">
        <v>0</v>
      </c>
      <c r="AR1740" s="19">
        <v>0</v>
      </c>
      <c r="AS1740" s="19">
        <v>0</v>
      </c>
      <c r="AT1740" s="19">
        <v>0</v>
      </c>
      <c r="AU1740" s="19"/>
      <c r="AV1740" s="19"/>
    </row>
    <row r="1741" spans="1:73" s="25" customFormat="1" x14ac:dyDescent="0.35">
      <c r="A1741" s="18" t="s">
        <v>127</v>
      </c>
      <c r="B1741" s="18" t="s">
        <v>500</v>
      </c>
      <c r="C1741" s="143" t="str">
        <f>IF(VLOOKUP(D1741,Table16[[#All],[Player]:[2024 Card Info]],7,FALSE)&lt;&gt;"",VLOOKUP(D1741,Table16[[#All],[Player]:[2024 Card Info]],7,FALSE),"")</f>
        <v>4-5-4</v>
      </c>
      <c r="D1741" s="19" t="s">
        <v>3558</v>
      </c>
      <c r="E1741" s="20">
        <v>35708</v>
      </c>
      <c r="F1741" s="26" t="s">
        <v>204</v>
      </c>
      <c r="G1741" s="30" t="s">
        <v>130</v>
      </c>
      <c r="H1741" s="26" t="s">
        <v>122</v>
      </c>
      <c r="I1741" s="26"/>
      <c r="J1741" s="18" t="s">
        <v>127</v>
      </c>
      <c r="K1741" s="18" t="s">
        <v>172</v>
      </c>
      <c r="L1741" s="18"/>
      <c r="M1741" s="19"/>
      <c r="N1741" s="19" t="s">
        <v>132</v>
      </c>
      <c r="O1741" s="19" t="s">
        <v>172</v>
      </c>
      <c r="P1741" s="30"/>
      <c r="Q1741" s="19"/>
      <c r="R1741" s="19"/>
      <c r="S1741" s="30"/>
      <c r="T1741" s="19"/>
      <c r="U1741" s="19"/>
      <c r="V1741" s="30"/>
      <c r="W1741" s="19"/>
      <c r="X1741" s="19"/>
      <c r="Y1741" s="30"/>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row>
    <row r="1742" spans="1:73" s="25" customFormat="1" x14ac:dyDescent="0.35">
      <c r="A1742" s="19" t="s">
        <v>3521</v>
      </c>
      <c r="B1742" s="26" t="s">
        <v>3525</v>
      </c>
      <c r="C1742" s="144" t="str">
        <f>IF(VLOOKUP(D1742,Table16[[#All],[Player]:[2024 Card Info]],7,FALSE)&lt;&gt;"",VLOOKUP(D1742,Table16[[#All],[Player]:[2024 Card Info]],7,FALSE),"")</f>
        <v>4-4-4</v>
      </c>
      <c r="D1742" s="19" t="s">
        <v>3034</v>
      </c>
      <c r="E1742" s="27">
        <v>36448</v>
      </c>
      <c r="F1742" s="28" t="s">
        <v>313</v>
      </c>
      <c r="G1742" s="28" t="s">
        <v>160</v>
      </c>
      <c r="H1742" s="26" t="s">
        <v>132</v>
      </c>
      <c r="I1742" s="26"/>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c r="AU1742"/>
      <c r="AV1742"/>
    </row>
    <row r="1743" spans="1:73" x14ac:dyDescent="0.35">
      <c r="A1743" s="18" t="s">
        <v>3521</v>
      </c>
      <c r="B1743" s="18" t="s">
        <v>116</v>
      </c>
      <c r="C1743" s="143" t="str">
        <f>IF(VLOOKUP(D1743,Table16[[#All],[Player]:[2024 Card Info]],7,FALSE)&lt;&gt;"",VLOOKUP(D1743,Table16[[#All],[Player]:[2024 Card Info]],7,FALSE),"")</f>
        <v>4-4-3</v>
      </c>
      <c r="D1743" s="19" t="s">
        <v>3036</v>
      </c>
      <c r="E1743" s="20">
        <v>34296</v>
      </c>
      <c r="F1743" s="19" t="s">
        <v>720</v>
      </c>
      <c r="G1743" s="19" t="s">
        <v>884</v>
      </c>
      <c r="H1743" s="26" t="s">
        <v>169</v>
      </c>
      <c r="I1743" s="26"/>
      <c r="J1743" s="18" t="s">
        <v>169</v>
      </c>
      <c r="K1743" s="18"/>
      <c r="L1743" s="18"/>
      <c r="M1743" s="19"/>
      <c r="N1743" s="19" t="s">
        <v>122</v>
      </c>
      <c r="O1743" s="19" t="s">
        <v>116</v>
      </c>
      <c r="P1743" s="19" t="s">
        <v>79</v>
      </c>
      <c r="Q1743" s="19" t="s">
        <v>122</v>
      </c>
      <c r="R1743" s="19" t="s">
        <v>116</v>
      </c>
      <c r="S1743" s="19"/>
      <c r="T1743" s="19" t="s">
        <v>132</v>
      </c>
      <c r="U1743" s="19" t="s">
        <v>116</v>
      </c>
      <c r="V1743" s="19">
        <v>0</v>
      </c>
      <c r="W1743" s="19">
        <v>0</v>
      </c>
      <c r="X1743" s="19">
        <v>0</v>
      </c>
      <c r="Y1743" s="19">
        <v>0</v>
      </c>
      <c r="Z1743" s="19"/>
      <c r="AA1743" s="19"/>
      <c r="AB1743" s="19"/>
      <c r="AC1743" s="19">
        <v>0</v>
      </c>
      <c r="AD1743" s="19">
        <v>0</v>
      </c>
      <c r="AE1743" s="19">
        <v>0</v>
      </c>
      <c r="AF1743" s="19">
        <v>0</v>
      </c>
      <c r="AG1743" s="19">
        <v>0</v>
      </c>
      <c r="AH1743" s="19">
        <v>0</v>
      </c>
      <c r="AI1743" s="19">
        <v>0</v>
      </c>
      <c r="AJ1743" s="19">
        <v>0</v>
      </c>
      <c r="AK1743" s="19">
        <v>0</v>
      </c>
      <c r="AL1743" s="19">
        <v>0</v>
      </c>
      <c r="AM1743" s="19">
        <v>0</v>
      </c>
      <c r="AN1743" s="19">
        <v>0</v>
      </c>
      <c r="AO1743" s="19">
        <v>0</v>
      </c>
      <c r="AP1743" s="19">
        <v>0</v>
      </c>
      <c r="AQ1743" s="19">
        <v>0</v>
      </c>
      <c r="AR1743" s="19">
        <v>0</v>
      </c>
      <c r="AS1743" s="19">
        <v>0</v>
      </c>
      <c r="AT1743" s="19">
        <v>0</v>
      </c>
      <c r="AU1743" s="19"/>
      <c r="AV1743" s="19"/>
    </row>
    <row r="1744" spans="1:73" x14ac:dyDescent="0.35">
      <c r="A1744" s="34"/>
      <c r="B1744" s="34"/>
      <c r="C1744" s="143"/>
      <c r="D1744" s="19"/>
      <c r="E1744" s="20"/>
      <c r="F1744" s="19"/>
      <c r="G1744" s="19"/>
      <c r="H1744" s="26"/>
      <c r="I1744" s="26"/>
      <c r="J1744" s="34"/>
      <c r="K1744" s="34"/>
      <c r="L1744" s="34"/>
      <c r="M1744" s="19"/>
      <c r="N1744" s="19"/>
      <c r="O1744" s="19"/>
      <c r="P1744" s="19"/>
      <c r="Q1744" s="19"/>
      <c r="R1744" s="19"/>
      <c r="S1744" s="19"/>
      <c r="T1744" s="19"/>
      <c r="U1744" s="19"/>
      <c r="V1744" s="19"/>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row>
    <row r="1745" spans="1:48" x14ac:dyDescent="0.35">
      <c r="A1745" t="s">
        <v>153</v>
      </c>
      <c r="B1745" t="s">
        <v>3518</v>
      </c>
      <c r="C1745" s="143" t="str">
        <f>IF(VLOOKUP(D1745,Table16[[#All],[Player]:[2024 Card Info]],7,FALSE)&lt;&gt;"",VLOOKUP(D1745,Table16[[#All],[Player]:[2024 Card Info]],7,FALSE),"")</f>
        <v>4 6-6-4</v>
      </c>
      <c r="D1745" t="s">
        <v>3750</v>
      </c>
      <c r="E1745" s="40">
        <v>37603</v>
      </c>
      <c r="F1745" t="s">
        <v>3973</v>
      </c>
      <c r="G1745" t="s">
        <v>5140</v>
      </c>
      <c r="H1745" t="str">
        <f>IF(ISBLANK(VLOOKUP(TRIM(D1745),ALL_SOMIFA!$A$1:$V$2737,8,FALSE)),"",IF(ISERROR(VLOOKUP(TRIM(D1745),ALL_SOMIFA!$A$1:$V$2737,8,FALSE))," ",VLOOKUP(TRIM(D1745),ALL_SOMIFA!$A$1:$V$2737,8,FALSE)))</f>
        <v/>
      </c>
      <c r="I1745" t="str">
        <f>IF(ISBLANK(VLOOKUP(TRIM(D1745),ALL_SOMIFA!$A$1:$V$2737,9,FALSE)),"",IF(ISERROR(VLOOKUP(TRIM(D1745),ALL_SOMIFA!$A$1:$V$2737,9,FALSE))," ",VLOOKUP(TRIM(D1745),ALL_SOMIFA!$A$1:$V$2737,9,FALSE)))</f>
        <v/>
      </c>
      <c r="J1745" t="str">
        <f>IF(ISBLANK(VLOOKUP(TRIM(D1745),ALL_SOMIFA!$A$1:$V$2737,10,FALSE)),"",IF(ISERROR(VLOOKUP(TRIM(D1745),ALL_SOMIFA!$A$1:$V$2737,10,FALSE))," ",VLOOKUP(TRIM(D1745),ALL_SOMIFA!$A$1:$V$2737,10,FALSE)))</f>
        <v/>
      </c>
      <c r="K1745" t="str">
        <f>IF(ISBLANK(VLOOKUP(TRIM(D1745),ALL_SOMIFA!$A$1:$V$2737,11,FALSE)),"",IF(ISERROR(VLOOKUP(TRIM(D1745),ALL_SOMIFA!$A$1:$V$2737,11,FALSE))," ",VLOOKUP(TRIM(D1745),ALL_SOMIFA!$A$1:$V$2737,11,FALSE)))</f>
        <v/>
      </c>
      <c r="L1745" t="str">
        <f>IF(ISBLANK(VLOOKUP(TRIM(D1745),ALL_SOMIFA!$A$1:$V$2737,12,FALSE)),"",IF(ISERROR(VLOOKUP(TRIM(D1745),ALL_SOMIFA!$A$1:$V$2737,12,FALSE))," ",VLOOKUP(TRIM(D1745),ALL_SOMIFA!$A$1:$V$2737,12,FALSE)))</f>
        <v/>
      </c>
      <c r="M1745" t="str">
        <f>IF(ISBLANK(VLOOKUP(TRIM(D1745),ALL_SOMIFA!$A$1:$V$2737,13,FALSE)),"",IF(ISERROR(VLOOKUP(TRIM(D1745),ALL_SOMIFA!$A$1:$V$2737,13,FALSE))," ",VLOOKUP(TRIM(D1745),ALL_SOMIFA!$A$1:$V$2737,13,FALSE)))</f>
        <v/>
      </c>
      <c r="N1745" t="str">
        <f>IF(ISBLANK(VLOOKUP(TRIM(D1745),ALL_SOMIFA!$A$1:$V$2737,14,FALSE)),"",IF(ISERROR(VLOOKUP(TRIM(D1745),ALL_SOMIFA!$A$1:$V$2737,14,FALSE))," ",VLOOKUP(TRIM(D1745),ALL_SOMIFA!$A$1:$V$2737,14,FALSE)))</f>
        <v/>
      </c>
      <c r="O1745" t="str">
        <f>IF(ISBLANK(VLOOKUP(TRIM(D1745),ALL_SOMIFA!$A$1:$V$2737,15,FALSE)),"",IF(ISERROR(VLOOKUP(TRIM(D1745),ALL_SOMIFA!$A$1:$V$2737,15,FALSE))," ",VLOOKUP(TRIM(D1745),ALL_SOMIFA!$A$1:$V$2737,15,FALSE)))</f>
        <v/>
      </c>
      <c r="P1745" t="str">
        <f>IF(ISBLANK(VLOOKUP(TRIM(D1745),ALL_SOMIFA!$A$1:$V$2737,16,FALSE)),"",IF(ISERROR(VLOOKUP(TRIM(D1745),ALL_SOMIFA!$A$1:$V$2737,16,FALSE))," ",VLOOKUP(TRIM(D1745),ALL_SOMIFA!$A$1:$V$2737,16,FALSE)))</f>
        <v/>
      </c>
      <c r="Q1745" t="str">
        <f>IF(ISBLANK(VLOOKUP(TRIM(D1745),ALL_SOMIFA!$A$1:$V$2737,17,FALSE)),"",IF(ISERROR(VLOOKUP(TRIM(D1745),ALL_SOMIFA!$A$1:$V$2737,17,FALSE))," ",VLOOKUP(TRIM(D1745),ALL_SOMIFA!$A$1:$V$2737,17,FALSE)))</f>
        <v/>
      </c>
      <c r="R1745" t="str">
        <f>IF(ISBLANK(VLOOKUP(TRIM(D1745),ALL_SOMIFA!$A$1:$V$2737,18,FALSE)),"",IF(ISERROR(VLOOKUP(TRIM(D1745),ALL_SOMIFA!$A$1:$V$2737,18,FALSE))," ",VLOOKUP(TRIM(D1745),ALL_SOMIFA!$A$1:$V$2737,18,FALSE)))</f>
        <v/>
      </c>
      <c r="S1745" t="str">
        <f>IF(ISBLANK(VLOOKUP(TRIM(D1745),ALL_SOMIFA!$A$1:$V$2737,19,FALSE)),"",IF(ISERROR(VLOOKUP(TRIM(D1745),ALL_SOMIFA!$A$1:$V$2737,19,FALSE))," ",VLOOKUP(TRIM(D1745),ALL_SOMIFA!$A$1:$V$2737,19,FALSE)))</f>
        <v/>
      </c>
      <c r="T1745" t="str">
        <f>IF(ISBLANK(VLOOKUP(TRIM(D1745),ALL_SOMIFA!$A$1:$V$2737,20,FALSE)),"",IF(ISERROR(VLOOKUP(TRIM(D1745),ALL_SOMIFA!$A$1:$V$2737,20,FALSE))," ",VLOOKUP(TRIM(D1745),ALL_SOMIFA!$A$1:$V$2737,20,FALSE)))</f>
        <v/>
      </c>
      <c r="U1745" t="str">
        <f>IF(ISBLANK(VLOOKUP(TRIM(D1745),ALL_SOMIFA!$A$1:$V$2737,21,FALSE)),"",IF(ISERROR(VLOOKUP(TRIM(D1745),ALL_SOMIFA!$A$1:$V$2737,21,FALSE))," ",VLOOKUP(TRIM(D1745),ALL_SOMIFA!$A$1:$V$2737,21,FALSE)))</f>
        <v/>
      </c>
      <c r="V1745" t="str">
        <f>IF(ISBLANK(VLOOKUP(TRIM(D1745),ALL_SOMIFA!$A$1:$V$2737,22,FALSE)),"",IF(ISERROR(VLOOKUP(TRIM(D1745),ALL_SOMIFA!$A$1:$V$2737,22,FALSE))," ",VLOOKUP(TRIM(D1745),ALL_SOMIFA!$A$1:$V$2737,22,FALSE)))</f>
        <v/>
      </c>
    </row>
    <row r="1746" spans="1:48" x14ac:dyDescent="0.35">
      <c r="A1746" s="18" t="s">
        <v>153</v>
      </c>
      <c r="B1746" s="18" t="s">
        <v>3531</v>
      </c>
      <c r="C1746" s="143" t="str">
        <f>IF(VLOOKUP(D1746,Table16[[#All],[Player]:[2024 Card Info]],7,FALSE)&lt;&gt;"",VLOOKUP(D1746,Table16[[#All],[Player]:[2024 Card Info]],7,FALSE),"")</f>
        <v>0 5-4-0</v>
      </c>
      <c r="D1746" s="19" t="s">
        <v>2776</v>
      </c>
      <c r="E1746" s="20">
        <v>34910</v>
      </c>
      <c r="F1746" s="19" t="s">
        <v>337</v>
      </c>
      <c r="G1746" s="19" t="s">
        <v>1408</v>
      </c>
      <c r="H1746" s="26" t="s">
        <v>153</v>
      </c>
      <c r="I1746" s="26" t="s">
        <v>154</v>
      </c>
      <c r="J1746" s="18" t="s">
        <v>153</v>
      </c>
      <c r="K1746" s="18" t="s">
        <v>165</v>
      </c>
      <c r="L1746" s="18" t="s">
        <v>149</v>
      </c>
      <c r="M1746" s="19" t="s">
        <v>149</v>
      </c>
      <c r="N1746" s="19" t="s">
        <v>153</v>
      </c>
      <c r="O1746" s="19" t="s">
        <v>86</v>
      </c>
      <c r="P1746" s="19" t="s">
        <v>492</v>
      </c>
      <c r="Q1746" s="19" t="s">
        <v>156</v>
      </c>
      <c r="R1746" s="19" t="s">
        <v>86</v>
      </c>
      <c r="S1746" s="19" t="s">
        <v>161</v>
      </c>
      <c r="T1746" s="19" t="s">
        <v>156</v>
      </c>
      <c r="U1746" s="19" t="s">
        <v>86</v>
      </c>
      <c r="V1746" s="19" t="s">
        <v>161</v>
      </c>
      <c r="W1746" s="19">
        <v>0</v>
      </c>
      <c r="X1746" s="19">
        <v>0</v>
      </c>
      <c r="Y1746" s="19">
        <v>0</v>
      </c>
      <c r="Z1746" s="19"/>
      <c r="AA1746" s="19"/>
      <c r="AB1746" s="19"/>
      <c r="AC1746" s="19">
        <v>0</v>
      </c>
      <c r="AD1746" s="19">
        <v>0</v>
      </c>
      <c r="AE1746" s="19">
        <v>0</v>
      </c>
      <c r="AF1746" s="19">
        <v>0</v>
      </c>
      <c r="AG1746" s="19">
        <v>0</v>
      </c>
      <c r="AH1746" s="19">
        <v>0</v>
      </c>
      <c r="AI1746" s="19">
        <v>0</v>
      </c>
      <c r="AJ1746" s="19">
        <v>0</v>
      </c>
      <c r="AK1746" s="19">
        <v>0</v>
      </c>
      <c r="AL1746" s="19">
        <v>0</v>
      </c>
      <c r="AM1746" s="19">
        <v>0</v>
      </c>
      <c r="AN1746" s="19">
        <v>0</v>
      </c>
      <c r="AO1746" s="19">
        <v>0</v>
      </c>
      <c r="AP1746" s="19">
        <v>0</v>
      </c>
      <c r="AQ1746" s="19">
        <v>0</v>
      </c>
      <c r="AR1746" s="19">
        <v>0</v>
      </c>
      <c r="AS1746" s="19">
        <v>0</v>
      </c>
      <c r="AT1746" s="19">
        <v>0</v>
      </c>
      <c r="AU1746" s="19"/>
      <c r="AV1746" s="19"/>
    </row>
    <row r="1747" spans="1:48" s="25" customFormat="1" x14ac:dyDescent="0.35">
      <c r="A1747" s="31" t="s">
        <v>153</v>
      </c>
      <c r="B1747" s="32" t="s">
        <v>193</v>
      </c>
      <c r="C1747" s="144" t="str">
        <f>IF(VLOOKUP(D1747,Table16[[#All],[Player]:[2024 Card Info]],7,FALSE)&lt;&gt;"",VLOOKUP(D1747,Table16[[#All],[Player]:[2024 Card Info]],7,FALSE),"")</f>
        <v>4  3-3-2</v>
      </c>
      <c r="D1747" s="19" t="s">
        <v>3037</v>
      </c>
      <c r="E1747" s="27">
        <v>36201</v>
      </c>
      <c r="F1747" s="28" t="s">
        <v>83</v>
      </c>
      <c r="G1747" s="28" t="s">
        <v>230</v>
      </c>
      <c r="H1747" s="26" t="s">
        <v>156</v>
      </c>
      <c r="I1747" s="26" t="s">
        <v>161</v>
      </c>
      <c r="J1747" s="33"/>
      <c r="K1747" s="33"/>
      <c r="L1747" s="33"/>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c r="AU1747"/>
      <c r="AV1747"/>
    </row>
    <row r="1748" spans="1:48" x14ac:dyDescent="0.35">
      <c r="A1748" t="s">
        <v>1113</v>
      </c>
      <c r="B1748" t="s">
        <v>318</v>
      </c>
      <c r="C1748" s="143" t="str">
        <f>IF(VLOOKUP(D1748,Table16[[#All],[Player]:[2024 Card Info]],7,FALSE)&lt;&gt;"",VLOOKUP(D1748,Table16[[#All],[Player]:[2024 Card Info]],7,FALSE),"")</f>
        <v>4-0  3-3-0</v>
      </c>
      <c r="D1748" t="s">
        <v>3318</v>
      </c>
      <c r="E1748" s="40">
        <v>34463</v>
      </c>
      <c r="F1748" t="s">
        <v>405</v>
      </c>
      <c r="G1748" s="19" t="s">
        <v>5380</v>
      </c>
      <c r="H1748" t="str">
        <f>IF(ISBLANK(VLOOKUP(TRIM(D1748),ALL_SOMIFA!$A$1:$V$2737,8,FALSE)),"",IF(ISERROR(VLOOKUP(TRIM(D1748),ALL_SOMIFA!$A$1:$V$2737,8,FALSE))," ",VLOOKUP(TRIM(D1748),ALL_SOMIFA!$A$1:$V$2737,8,FALSE)))</f>
        <v/>
      </c>
      <c r="I1748" t="str">
        <f>IF(ISBLANK(VLOOKUP(TRIM(D1748),ALL_SOMIFA!$A$1:$V$2737,9,FALSE)),"",IF(ISERROR(VLOOKUP(TRIM(D1748),ALL_SOMIFA!$A$1:$V$2737,9,FALSE))," ",VLOOKUP(TRIM(D1748),ALL_SOMIFA!$A$1:$V$2737,9,FALSE)))</f>
        <v/>
      </c>
      <c r="J1748" t="str">
        <f>IF(ISBLANK(VLOOKUP(TRIM(D1748),ALL_SOMIFA!$A$1:$V$2737,10,FALSE)),"",IF(ISERROR(VLOOKUP(TRIM(D1748),ALL_SOMIFA!$A$1:$V$2737,10,FALSE))," ",VLOOKUP(TRIM(D1748),ALL_SOMIFA!$A$1:$V$2737,10,FALSE)))</f>
        <v/>
      </c>
      <c r="K1748" t="str">
        <f>IF(ISBLANK(VLOOKUP(TRIM(D1748),ALL_SOMIFA!$A$1:$V$2737,11,FALSE)),"",IF(ISERROR(VLOOKUP(TRIM(D1748),ALL_SOMIFA!$A$1:$V$2737,11,FALSE))," ",VLOOKUP(TRIM(D1748),ALL_SOMIFA!$A$1:$V$2737,11,FALSE)))</f>
        <v>TE/BB</v>
      </c>
      <c r="L1748" t="str">
        <f>IF(ISBLANK(VLOOKUP(TRIM(D1748),ALL_SOMIFA!$A$1:$V$2737,12,FALSE)),"",IF(ISERROR(VLOOKUP(TRIM(D1748),ALL_SOMIFA!$A$1:$V$2737,12,FALSE))," ",VLOOKUP(TRIM(D1748),ALL_SOMIFA!$A$1:$V$2737,12,FALSE)))</f>
        <v>DEN</v>
      </c>
      <c r="M1748" t="str">
        <f>IF(ISBLANK(VLOOKUP(TRIM(D1748),ALL_SOMIFA!$A$1:$V$2737,13,FALSE)),"",IF(ISERROR(VLOOKUP(TRIM(D1748),ALL_SOMIFA!$A$1:$V$2737,13,FALSE))," ",VLOOKUP(TRIM(D1748),ALL_SOMIFA!$A$1:$V$2737,13,FALSE)))</f>
        <v>0/0-0</v>
      </c>
      <c r="N1748" t="str">
        <f>IF(ISBLANK(VLOOKUP(TRIM(D1748),ALL_SOMIFA!$A$1:$V$2737,14,FALSE)),"",IF(ISERROR(VLOOKUP(TRIM(D1748),ALL_SOMIFA!$A$1:$V$2737,14,FALSE))," ",VLOOKUP(TRIM(D1748),ALL_SOMIFA!$A$1:$V$2737,14,FALSE)))</f>
        <v>TE/BB</v>
      </c>
      <c r="O1748" t="str">
        <f>IF(ISBLANK(VLOOKUP(TRIM(D1748),ALL_SOMIFA!$A$1:$V$2737,15,FALSE)),"",IF(ISERROR(VLOOKUP(TRIM(D1748),ALL_SOMIFA!$A$1:$V$2737,15,FALSE))," ",VLOOKUP(TRIM(D1748),ALL_SOMIFA!$A$1:$V$2737,15,FALSE)))</f>
        <v>DEN</v>
      </c>
      <c r="P1748" t="str">
        <f>IF(ISBLANK(VLOOKUP(TRIM(D1748),ALL_SOMIFA!$A$1:$V$2737,16,FALSE)),"",IF(ISERROR(VLOOKUP(TRIM(D1748),ALL_SOMIFA!$A$1:$V$2737,16,FALSE))," ",VLOOKUP(TRIM(D1748),ALL_SOMIFA!$A$1:$V$2737,16,FALSE)))</f>
        <v>5/0-0</v>
      </c>
      <c r="Q1748" t="str">
        <f>IF(ISBLANK(VLOOKUP(TRIM(D1748),ALL_SOMIFA!$A$1:$V$2737,17,FALSE)),"",IF(ISERROR(VLOOKUP(TRIM(D1748),ALL_SOMIFA!$A$1:$V$2737,17,FALSE))," ",VLOOKUP(TRIM(D1748),ALL_SOMIFA!$A$1:$V$2737,17,FALSE)))</f>
        <v/>
      </c>
      <c r="R1748" t="str">
        <f>IF(ISBLANK(VLOOKUP(TRIM(D1748),ALL_SOMIFA!$A$1:$V$2737,18,FALSE)),"",IF(ISERROR(VLOOKUP(TRIM(D1748),ALL_SOMIFA!$A$1:$V$2737,18,FALSE))," ",VLOOKUP(TRIM(D1748),ALL_SOMIFA!$A$1:$V$2737,18,FALSE)))</f>
        <v/>
      </c>
      <c r="S1748" t="str">
        <f>IF(ISBLANK(VLOOKUP(TRIM(D1748),ALL_SOMIFA!$A$1:$V$2737,19,FALSE)),"",IF(ISERROR(VLOOKUP(TRIM(D1748),ALL_SOMIFA!$A$1:$V$2737,19,FALSE))," ",VLOOKUP(TRIM(D1748),ALL_SOMIFA!$A$1:$V$2737,19,FALSE)))</f>
        <v/>
      </c>
      <c r="T1748" t="str">
        <f>IF(ISBLANK(VLOOKUP(TRIM(D1748),ALL_SOMIFA!$A$1:$V$2737,20,FALSE)),"",IF(ISERROR(VLOOKUP(TRIM(D1748),ALL_SOMIFA!$A$1:$V$2737,20,FALSE))," ",VLOOKUP(TRIM(D1748),ALL_SOMIFA!$A$1:$V$2737,20,FALSE)))</f>
        <v/>
      </c>
      <c r="U1748" t="str">
        <f>IF(ISBLANK(VLOOKUP(TRIM(D1748),ALL_SOMIFA!$A$1:$V$2737,21,FALSE)),"",IF(ISERROR(VLOOKUP(TRIM(D1748),ALL_SOMIFA!$A$1:$V$2737,21,FALSE))," ",VLOOKUP(TRIM(D1748),ALL_SOMIFA!$A$1:$V$2737,21,FALSE)))</f>
        <v/>
      </c>
      <c r="V1748" t="str">
        <f>IF(ISBLANK(VLOOKUP(TRIM(D1748),ALL_SOMIFA!$A$1:$V$2737,22,FALSE)),"",IF(ISERROR(VLOOKUP(TRIM(D1748),ALL_SOMIFA!$A$1:$V$2737,22,FALSE))," ",VLOOKUP(TRIM(D1748),ALL_SOMIFA!$A$1:$V$2737,22,FALSE)))</f>
        <v/>
      </c>
    </row>
    <row r="1749" spans="1:48" s="25" customFormat="1" ht="12.75" customHeight="1" x14ac:dyDescent="0.35">
      <c r="A1749" s="18" t="s">
        <v>169</v>
      </c>
      <c r="B1749" s="18"/>
      <c r="C1749" s="143"/>
      <c r="D1749" s="22" t="s">
        <v>3038</v>
      </c>
      <c r="E1749" s="23">
        <v>35815</v>
      </c>
      <c r="F1749" s="24" t="s">
        <v>295</v>
      </c>
      <c r="G1749" s="22" t="s">
        <v>295</v>
      </c>
      <c r="H1749" t="s">
        <v>156</v>
      </c>
      <c r="I1749" t="s">
        <v>848</v>
      </c>
      <c r="J1749" s="18" t="s">
        <v>153</v>
      </c>
      <c r="K1749" s="18" t="s">
        <v>341</v>
      </c>
      <c r="L1749" s="18" t="s">
        <v>422</v>
      </c>
    </row>
    <row r="1750" spans="1:48" x14ac:dyDescent="0.35">
      <c r="A1750" s="18"/>
      <c r="B1750" s="18"/>
      <c r="C1750" s="143"/>
      <c r="D1750" s="19"/>
      <c r="E1750" s="20"/>
      <c r="F1750" s="19"/>
      <c r="G1750" s="19"/>
      <c r="H1750" t="s">
        <v>4284</v>
      </c>
      <c r="I1750" t="s">
        <v>4284</v>
      </c>
      <c r="J1750" s="18"/>
      <c r="K1750" s="18"/>
      <c r="L1750" s="18"/>
      <c r="M1750" s="19"/>
      <c r="N1750" s="19"/>
      <c r="O1750" s="19"/>
      <c r="P1750" s="19"/>
      <c r="Q1750" s="19"/>
      <c r="R1750" s="19"/>
      <c r="S1750" s="19"/>
      <c r="T1750" s="19"/>
      <c r="U1750" s="19"/>
      <c r="V1750" s="19"/>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row>
    <row r="1751" spans="1:48" ht="12.75" customHeight="1" x14ac:dyDescent="0.35">
      <c r="A1751" s="18" t="s">
        <v>211</v>
      </c>
      <c r="B1751" s="18" t="s">
        <v>3519</v>
      </c>
      <c r="C1751" s="143" t="str">
        <f>IF(VLOOKUP(D1751,Table16[[#All],[Player]:[2024 Card Info]],7,FALSE)&lt;&gt;"",VLOOKUP(D1751,Table16[[#All],[Player]:[2024 Card Info]],7,FALSE),"")</f>
        <v>5-7</v>
      </c>
      <c r="D1751" s="26" t="s">
        <v>3041</v>
      </c>
      <c r="E1751" s="27">
        <v>35854</v>
      </c>
      <c r="F1751" s="26" t="s">
        <v>387</v>
      </c>
      <c r="G1751" s="26" t="s">
        <v>241</v>
      </c>
      <c r="H1751" s="26" t="s">
        <v>211</v>
      </c>
      <c r="I1751" s="26" t="s">
        <v>430</v>
      </c>
      <c r="J1751" s="18" t="s">
        <v>211</v>
      </c>
      <c r="K1751" s="18" t="s">
        <v>131</v>
      </c>
      <c r="L1751" s="18" t="s">
        <v>254</v>
      </c>
      <c r="M1751" s="26" t="s">
        <v>3042</v>
      </c>
      <c r="N1751" s="27"/>
      <c r="O1751" s="27"/>
      <c r="P1751" s="27"/>
      <c r="Q1751" s="27"/>
      <c r="R1751" s="29"/>
      <c r="S1751" s="25"/>
      <c r="T1751" s="25"/>
      <c r="U1751" s="25"/>
      <c r="V1751" s="25"/>
      <c r="W1751" s="25"/>
      <c r="X1751" s="25"/>
      <c r="Y1751" s="25"/>
      <c r="Z1751" s="25"/>
      <c r="AA1751" s="25"/>
      <c r="AB1751" s="25"/>
      <c r="AC1751" s="25"/>
      <c r="AD1751" s="25"/>
      <c r="AE1751" s="25"/>
      <c r="AF1751" s="25"/>
      <c r="AG1751" s="25"/>
      <c r="AH1751" s="25"/>
      <c r="AI1751" s="25"/>
      <c r="AJ1751" s="25"/>
      <c r="AK1751" s="25"/>
      <c r="AL1751" s="25"/>
      <c r="AM1751" s="25"/>
      <c r="AN1751" s="25"/>
      <c r="AO1751" s="25"/>
      <c r="AP1751" s="25"/>
      <c r="AQ1751" s="25"/>
      <c r="AR1751" s="25"/>
      <c r="AS1751" s="25"/>
      <c r="AT1751" s="25"/>
      <c r="AU1751" s="25"/>
      <c r="AV1751" s="25"/>
    </row>
    <row r="1752" spans="1:48" x14ac:dyDescent="0.35">
      <c r="A1752" s="18" t="s">
        <v>211</v>
      </c>
      <c r="B1752" s="18" t="s">
        <v>109</v>
      </c>
      <c r="C1752" s="143" t="str">
        <f>IF(VLOOKUP(D1752,Table16[[#All],[Player]:[2024 Card Info]],7,FALSE)&lt;&gt;"",VLOOKUP(D1752,Table16[[#All],[Player]:[2024 Card Info]],7,FALSE),"")</f>
        <v>5-5</v>
      </c>
      <c r="D1752" s="19" t="s">
        <v>3043</v>
      </c>
      <c r="E1752" s="20">
        <v>36383</v>
      </c>
      <c r="F1752" s="26" t="s">
        <v>1706</v>
      </c>
      <c r="G1752" s="30" t="s">
        <v>204</v>
      </c>
      <c r="H1752" s="26" t="s">
        <v>211</v>
      </c>
      <c r="I1752" s="26" t="s">
        <v>191</v>
      </c>
      <c r="J1752" s="18" t="s">
        <v>169</v>
      </c>
      <c r="K1752" s="18"/>
      <c r="L1752" s="18"/>
      <c r="M1752" s="19" t="s">
        <v>227</v>
      </c>
      <c r="N1752" s="19" t="s">
        <v>205</v>
      </c>
      <c r="O1752" s="19" t="s">
        <v>109</v>
      </c>
      <c r="P1752" s="30" t="s">
        <v>477</v>
      </c>
      <c r="Q1752" s="19"/>
      <c r="R1752" s="19"/>
      <c r="S1752" s="30"/>
      <c r="T1752" s="19"/>
      <c r="U1752" s="19"/>
      <c r="V1752" s="30"/>
      <c r="W1752" s="19"/>
      <c r="X1752" s="19"/>
      <c r="Y1752" s="30"/>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row>
    <row r="1753" spans="1:48" x14ac:dyDescent="0.35">
      <c r="A1753" s="18" t="s">
        <v>1678</v>
      </c>
      <c r="B1753" s="18" t="s">
        <v>916</v>
      </c>
      <c r="C1753" s="143" t="str">
        <f>IF(VLOOKUP(D1753,Table16[[#All],[Player]:[2024 Card Info]],7,FALSE)&lt;&gt;"",VLOOKUP(D1753,Table16[[#All],[Player]:[2024 Card Info]],7,FALSE),"")</f>
        <v>4-5/0-5</v>
      </c>
      <c r="D1753" s="22" t="s">
        <v>3045</v>
      </c>
      <c r="E1753" s="23">
        <v>32930</v>
      </c>
      <c r="F1753" s="24" t="s">
        <v>1443</v>
      </c>
      <c r="G1753" s="22" t="s">
        <v>137</v>
      </c>
      <c r="H1753" s="26" t="s">
        <v>198</v>
      </c>
      <c r="I1753" s="26" t="s">
        <v>201</v>
      </c>
      <c r="J1753" s="18" t="s">
        <v>184</v>
      </c>
      <c r="K1753" s="18" t="s">
        <v>131</v>
      </c>
      <c r="L1753" s="18" t="s">
        <v>186</v>
      </c>
      <c r="M1753" s="25"/>
      <c r="N1753" s="25"/>
      <c r="O1753" s="25"/>
      <c r="P1753" s="25"/>
      <c r="Q1753" s="25"/>
      <c r="R1753" s="25"/>
      <c r="S1753" s="25"/>
      <c r="T1753" s="25"/>
      <c r="U1753" s="25"/>
      <c r="V1753" s="25"/>
      <c r="W1753" s="25"/>
      <c r="X1753" s="25"/>
      <c r="Y1753" s="25"/>
      <c r="Z1753" s="25"/>
      <c r="AA1753" s="25"/>
      <c r="AB1753" s="25"/>
      <c r="AC1753" s="25"/>
      <c r="AD1753" s="25"/>
      <c r="AE1753" s="25"/>
      <c r="AF1753" s="25"/>
      <c r="AG1753" s="25"/>
      <c r="AH1753" s="25"/>
      <c r="AI1753" s="25"/>
      <c r="AJ1753" s="25"/>
      <c r="AK1753" s="25"/>
      <c r="AL1753" s="25"/>
      <c r="AM1753" s="25"/>
      <c r="AN1753" s="25"/>
      <c r="AO1753" s="25"/>
      <c r="AP1753" s="25"/>
      <c r="AQ1753" s="25"/>
      <c r="AR1753" s="25"/>
      <c r="AS1753" s="25"/>
      <c r="AT1753" s="25"/>
      <c r="AU1753" s="25"/>
      <c r="AV1753" s="25"/>
    </row>
    <row r="1754" spans="1:48" x14ac:dyDescent="0.35">
      <c r="A1754" t="s">
        <v>177</v>
      </c>
      <c r="B1754" t="s">
        <v>143</v>
      </c>
      <c r="C1754" s="143" t="str">
        <f>IF(VLOOKUP(D1754,Table16[[#All],[Player]:[2024 Card Info]],7,FALSE)&lt;&gt;"",VLOOKUP(D1754,Table16[[#All],[Player]:[2024 Card Info]],7,FALSE),"")</f>
        <v>4-5</v>
      </c>
      <c r="D1754" t="s">
        <v>3702</v>
      </c>
      <c r="E1754" s="40">
        <v>37030</v>
      </c>
      <c r="F1754" t="s">
        <v>3966</v>
      </c>
      <c r="G1754" s="22" t="s">
        <v>5149</v>
      </c>
      <c r="H1754" t="str">
        <f>IF(ISBLANK(VLOOKUP(TRIM(D1754),ALL_SOMIFA!$A$1:$V$2737,8,FALSE)),"",IF(ISERROR(VLOOKUP(TRIM(D1754),ALL_SOMIFA!$A$1:$V$2737,8,FALSE))," ",VLOOKUP(TRIM(D1754),ALL_SOMIFA!$A$1:$V$2737,8,FALSE)))</f>
        <v/>
      </c>
      <c r="I1754" t="str">
        <f>IF(ISBLANK(VLOOKUP(TRIM(D1754),ALL_SOMIFA!$A$1:$V$2737,9,FALSE)),"",IF(ISERROR(VLOOKUP(TRIM(D1754),ALL_SOMIFA!$A$1:$V$2737,9,FALSE))," ",VLOOKUP(TRIM(D1754),ALL_SOMIFA!$A$1:$V$2737,9,FALSE)))</f>
        <v/>
      </c>
      <c r="J1754" t="str">
        <f>IF(ISBLANK(VLOOKUP(TRIM(D1754),ALL_SOMIFA!$A$1:$V$2737,10,FALSE)),"",IF(ISERROR(VLOOKUP(TRIM(D1754),ALL_SOMIFA!$A$1:$V$2737,10,FALSE))," ",VLOOKUP(TRIM(D1754),ALL_SOMIFA!$A$1:$V$2737,10,FALSE)))</f>
        <v/>
      </c>
      <c r="K1754" t="str">
        <f>IF(ISBLANK(VLOOKUP(TRIM(D1754),ALL_SOMIFA!$A$1:$V$2737,11,FALSE)),"",IF(ISERROR(VLOOKUP(TRIM(D1754),ALL_SOMIFA!$A$1:$V$2737,11,FALSE))," ",VLOOKUP(TRIM(D1754),ALL_SOMIFA!$A$1:$V$2737,11,FALSE)))</f>
        <v/>
      </c>
      <c r="L1754" t="str">
        <f>IF(ISBLANK(VLOOKUP(TRIM(D1754),ALL_SOMIFA!$A$1:$V$2737,12,FALSE)),"",IF(ISERROR(VLOOKUP(TRIM(D1754),ALL_SOMIFA!$A$1:$V$2737,12,FALSE))," ",VLOOKUP(TRIM(D1754),ALL_SOMIFA!$A$1:$V$2737,12,FALSE)))</f>
        <v/>
      </c>
      <c r="M1754" t="str">
        <f>IF(ISBLANK(VLOOKUP(TRIM(D1754),ALL_SOMIFA!$A$1:$V$2737,13,FALSE)),"",IF(ISERROR(VLOOKUP(TRIM(D1754),ALL_SOMIFA!$A$1:$V$2737,13,FALSE))," ",VLOOKUP(TRIM(D1754),ALL_SOMIFA!$A$1:$V$2737,13,FALSE)))</f>
        <v/>
      </c>
      <c r="N1754" t="str">
        <f>IF(ISBLANK(VLOOKUP(TRIM(D1754),ALL_SOMIFA!$A$1:$V$2737,14,FALSE)),"",IF(ISERROR(VLOOKUP(TRIM(D1754),ALL_SOMIFA!$A$1:$V$2737,14,FALSE))," ",VLOOKUP(TRIM(D1754),ALL_SOMIFA!$A$1:$V$2737,14,FALSE)))</f>
        <v/>
      </c>
      <c r="O1754" t="str">
        <f>IF(ISBLANK(VLOOKUP(TRIM(D1754),ALL_SOMIFA!$A$1:$V$2737,15,FALSE)),"",IF(ISERROR(VLOOKUP(TRIM(D1754),ALL_SOMIFA!$A$1:$V$2737,15,FALSE))," ",VLOOKUP(TRIM(D1754),ALL_SOMIFA!$A$1:$V$2737,15,FALSE)))</f>
        <v/>
      </c>
      <c r="P1754" t="str">
        <f>IF(ISBLANK(VLOOKUP(TRIM(D1754),ALL_SOMIFA!$A$1:$V$2737,16,FALSE)),"",IF(ISERROR(VLOOKUP(TRIM(D1754),ALL_SOMIFA!$A$1:$V$2737,16,FALSE))," ",VLOOKUP(TRIM(D1754),ALL_SOMIFA!$A$1:$V$2737,16,FALSE)))</f>
        <v/>
      </c>
      <c r="Q1754" t="str">
        <f>IF(ISBLANK(VLOOKUP(TRIM(D1754),ALL_SOMIFA!$A$1:$V$2737,17,FALSE)),"",IF(ISERROR(VLOOKUP(TRIM(D1754),ALL_SOMIFA!$A$1:$V$2737,17,FALSE))," ",VLOOKUP(TRIM(D1754),ALL_SOMIFA!$A$1:$V$2737,17,FALSE)))</f>
        <v/>
      </c>
      <c r="R1754" t="str">
        <f>IF(ISBLANK(VLOOKUP(TRIM(D1754),ALL_SOMIFA!$A$1:$V$2737,18,FALSE)),"",IF(ISERROR(VLOOKUP(TRIM(D1754),ALL_SOMIFA!$A$1:$V$2737,18,FALSE))," ",VLOOKUP(TRIM(D1754),ALL_SOMIFA!$A$1:$V$2737,18,FALSE)))</f>
        <v/>
      </c>
      <c r="S1754" t="str">
        <f>IF(ISBLANK(VLOOKUP(TRIM(D1754),ALL_SOMIFA!$A$1:$V$2737,19,FALSE)),"",IF(ISERROR(VLOOKUP(TRIM(D1754),ALL_SOMIFA!$A$1:$V$2737,19,FALSE))," ",VLOOKUP(TRIM(D1754),ALL_SOMIFA!$A$1:$V$2737,19,FALSE)))</f>
        <v/>
      </c>
      <c r="T1754" t="str">
        <f>IF(ISBLANK(VLOOKUP(TRIM(D1754),ALL_SOMIFA!$A$1:$V$2737,20,FALSE)),"",IF(ISERROR(VLOOKUP(TRIM(D1754),ALL_SOMIFA!$A$1:$V$2737,20,FALSE))," ",VLOOKUP(TRIM(D1754),ALL_SOMIFA!$A$1:$V$2737,20,FALSE)))</f>
        <v/>
      </c>
      <c r="U1754" t="str">
        <f>IF(ISBLANK(VLOOKUP(TRIM(D1754),ALL_SOMIFA!$A$1:$V$2737,21,FALSE)),"",IF(ISERROR(VLOOKUP(TRIM(D1754),ALL_SOMIFA!$A$1:$V$2737,21,FALSE))," ",VLOOKUP(TRIM(D1754),ALL_SOMIFA!$A$1:$V$2737,21,FALSE)))</f>
        <v/>
      </c>
      <c r="V1754" t="str">
        <f>IF(ISBLANK(VLOOKUP(TRIM(D1754),ALL_SOMIFA!$A$1:$V$2737,22,FALSE)),"",IF(ISERROR(VLOOKUP(TRIM(D1754),ALL_SOMIFA!$A$1:$V$2737,22,FALSE))," ",VLOOKUP(TRIM(D1754),ALL_SOMIFA!$A$1:$V$2737,22,FALSE)))</f>
        <v/>
      </c>
    </row>
    <row r="1755" spans="1:48" x14ac:dyDescent="0.35">
      <c r="A1755" t="s">
        <v>2406</v>
      </c>
      <c r="B1755" t="s">
        <v>3522</v>
      </c>
      <c r="C1755" s="143" t="str">
        <f>IF(VLOOKUP(D1755,Table16[[#All],[Player]:[2024 Card Info]],7,FALSE)&lt;&gt;"",VLOOKUP(D1755,Table16[[#All],[Player]:[2024 Card Info]],7,FALSE),"")</f>
        <v>4-0/0-0</v>
      </c>
      <c r="D1755" t="s">
        <v>3747</v>
      </c>
      <c r="E1755" s="40">
        <v>36404</v>
      </c>
      <c r="F1755" t="s">
        <v>313</v>
      </c>
      <c r="G1755" s="102" t="s">
        <v>5146</v>
      </c>
      <c r="H1755" t="str">
        <f>IF(ISBLANK(VLOOKUP(TRIM(D1755),ALL_SOMIFA!$A$1:$V$2737,8,FALSE)),"",IF(ISERROR(VLOOKUP(TRIM(D1755),ALL_SOMIFA!$A$1:$V$2737,8,FALSE))," ",VLOOKUP(TRIM(D1755),ALL_SOMIFA!$A$1:$V$2737,8,FALSE)))</f>
        <v/>
      </c>
      <c r="I1755" t="str">
        <f>IF(ISBLANK(VLOOKUP(TRIM(D1755),ALL_SOMIFA!$A$1:$V$2737,9,FALSE)),"",IF(ISERROR(VLOOKUP(TRIM(D1755),ALL_SOMIFA!$A$1:$V$2737,9,FALSE))," ",VLOOKUP(TRIM(D1755),ALL_SOMIFA!$A$1:$V$2737,9,FALSE)))</f>
        <v/>
      </c>
      <c r="J1755" t="str">
        <f>IF(ISBLANK(VLOOKUP(TRIM(D1755),ALL_SOMIFA!$A$1:$V$2737,10,FALSE)),"",IF(ISERROR(VLOOKUP(TRIM(D1755),ALL_SOMIFA!$A$1:$V$2737,10,FALSE))," ",VLOOKUP(TRIM(D1755),ALL_SOMIFA!$A$1:$V$2737,10,FALSE)))</f>
        <v/>
      </c>
      <c r="K1755" t="str">
        <f>IF(ISBLANK(VLOOKUP(TRIM(D1755),ALL_SOMIFA!$A$1:$V$2737,11,FALSE)),"",IF(ISERROR(VLOOKUP(TRIM(D1755),ALL_SOMIFA!$A$1:$V$2737,11,FALSE))," ",VLOOKUP(TRIM(D1755),ALL_SOMIFA!$A$1:$V$2737,11,FALSE)))</f>
        <v/>
      </c>
      <c r="L1755" t="str">
        <f>IF(ISBLANK(VLOOKUP(TRIM(D1755),ALL_SOMIFA!$A$1:$V$2737,12,FALSE)),"",IF(ISERROR(VLOOKUP(TRIM(D1755),ALL_SOMIFA!$A$1:$V$2737,12,FALSE))," ",VLOOKUP(TRIM(D1755),ALL_SOMIFA!$A$1:$V$2737,12,FALSE)))</f>
        <v/>
      </c>
      <c r="M1755" t="str">
        <f>IF(ISBLANK(VLOOKUP(TRIM(D1755),ALL_SOMIFA!$A$1:$V$2737,13,FALSE)),"",IF(ISERROR(VLOOKUP(TRIM(D1755),ALL_SOMIFA!$A$1:$V$2737,13,FALSE))," ",VLOOKUP(TRIM(D1755),ALL_SOMIFA!$A$1:$V$2737,13,FALSE)))</f>
        <v/>
      </c>
      <c r="N1755" t="str">
        <f>IF(ISBLANK(VLOOKUP(TRIM(D1755),ALL_SOMIFA!$A$1:$V$2737,14,FALSE)),"",IF(ISERROR(VLOOKUP(TRIM(D1755),ALL_SOMIFA!$A$1:$V$2737,14,FALSE))," ",VLOOKUP(TRIM(D1755),ALL_SOMIFA!$A$1:$V$2737,14,FALSE)))</f>
        <v/>
      </c>
      <c r="O1755" t="str">
        <f>IF(ISBLANK(VLOOKUP(TRIM(D1755),ALL_SOMIFA!$A$1:$V$2737,15,FALSE)),"",IF(ISERROR(VLOOKUP(TRIM(D1755),ALL_SOMIFA!$A$1:$V$2737,15,FALSE))," ",VLOOKUP(TRIM(D1755),ALL_SOMIFA!$A$1:$V$2737,15,FALSE)))</f>
        <v/>
      </c>
      <c r="P1755" t="str">
        <f>IF(ISBLANK(VLOOKUP(TRIM(D1755),ALL_SOMIFA!$A$1:$V$2737,16,FALSE)),"",IF(ISERROR(VLOOKUP(TRIM(D1755),ALL_SOMIFA!$A$1:$V$2737,16,FALSE))," ",VLOOKUP(TRIM(D1755),ALL_SOMIFA!$A$1:$V$2737,16,FALSE)))</f>
        <v/>
      </c>
      <c r="Q1755" t="str">
        <f>IF(ISBLANK(VLOOKUP(TRIM(D1755),ALL_SOMIFA!$A$1:$V$2737,17,FALSE)),"",IF(ISERROR(VLOOKUP(TRIM(D1755),ALL_SOMIFA!$A$1:$V$2737,17,FALSE))," ",VLOOKUP(TRIM(D1755),ALL_SOMIFA!$A$1:$V$2737,17,FALSE)))</f>
        <v/>
      </c>
      <c r="R1755" t="str">
        <f>IF(ISBLANK(VLOOKUP(TRIM(D1755),ALL_SOMIFA!$A$1:$V$2737,18,FALSE)),"",IF(ISERROR(VLOOKUP(TRIM(D1755),ALL_SOMIFA!$A$1:$V$2737,18,FALSE))," ",VLOOKUP(TRIM(D1755),ALL_SOMIFA!$A$1:$V$2737,18,FALSE)))</f>
        <v/>
      </c>
      <c r="S1755" t="str">
        <f>IF(ISBLANK(VLOOKUP(TRIM(D1755),ALL_SOMIFA!$A$1:$V$2737,19,FALSE)),"",IF(ISERROR(VLOOKUP(TRIM(D1755),ALL_SOMIFA!$A$1:$V$2737,19,FALSE))," ",VLOOKUP(TRIM(D1755),ALL_SOMIFA!$A$1:$V$2737,19,FALSE)))</f>
        <v/>
      </c>
      <c r="T1755" t="str">
        <f>IF(ISBLANK(VLOOKUP(TRIM(D1755),ALL_SOMIFA!$A$1:$V$2737,20,FALSE)),"",IF(ISERROR(VLOOKUP(TRIM(D1755),ALL_SOMIFA!$A$1:$V$2737,20,FALSE))," ",VLOOKUP(TRIM(D1755),ALL_SOMIFA!$A$1:$V$2737,20,FALSE)))</f>
        <v/>
      </c>
      <c r="U1755" t="str">
        <f>IF(ISBLANK(VLOOKUP(TRIM(D1755),ALL_SOMIFA!$A$1:$V$2737,21,FALSE)),"",IF(ISERROR(VLOOKUP(TRIM(D1755),ALL_SOMIFA!$A$1:$V$2737,21,FALSE))," ",VLOOKUP(TRIM(D1755),ALL_SOMIFA!$A$1:$V$2737,21,FALSE)))</f>
        <v/>
      </c>
      <c r="V1755" t="str">
        <f>IF(ISBLANK(VLOOKUP(TRIM(D1755),ALL_SOMIFA!$A$1:$V$2737,22,FALSE)),"",IF(ISERROR(VLOOKUP(TRIM(D1755),ALL_SOMIFA!$A$1:$V$2737,22,FALSE))," ",VLOOKUP(TRIM(D1755),ALL_SOMIFA!$A$1:$V$2737,22,FALSE)))</f>
        <v/>
      </c>
    </row>
    <row r="1756" spans="1:48" x14ac:dyDescent="0.35">
      <c r="A1756" s="18" t="s">
        <v>192</v>
      </c>
      <c r="B1756" s="18" t="s">
        <v>81</v>
      </c>
      <c r="C1756" s="143" t="str">
        <f>IF(VLOOKUP(D1756,Table16[[#All],[Player]:[2024 Card Info]],7,FALSE)&lt;&gt;"",VLOOKUP(D1756,Table16[[#All],[Player]:[2024 Card Info]],7,FALSE),"")</f>
        <v>0-5</v>
      </c>
      <c r="D1756" t="s">
        <v>3047</v>
      </c>
      <c r="E1756" s="35">
        <v>35324</v>
      </c>
      <c r="F1756" s="36" t="s">
        <v>107</v>
      </c>
      <c r="G1756" s="36" t="s">
        <v>316</v>
      </c>
      <c r="H1756" s="26" t="s">
        <v>198</v>
      </c>
      <c r="I1756" s="26" t="s">
        <v>477</v>
      </c>
      <c r="J1756" s="18" t="s">
        <v>198</v>
      </c>
      <c r="K1756" s="18" t="s">
        <v>103</v>
      </c>
      <c r="L1756" s="18" t="s">
        <v>191</v>
      </c>
      <c r="M1756" s="19" t="s">
        <v>201</v>
      </c>
      <c r="N1756" s="19" t="s">
        <v>984</v>
      </c>
      <c r="O1756" s="19" t="s">
        <v>103</v>
      </c>
      <c r="P1756" s="37" t="str">
        <f>IF(ISERROR(VLOOKUP(TRIM(D1756),#REF!,8,FALSE())),"",VLOOKUP(TRIM(D1756),#REF!,8,FALSE()))</f>
        <v/>
      </c>
      <c r="Q1756" s="25"/>
      <c r="R1756" s="25"/>
      <c r="S1756" s="25"/>
      <c r="T1756" s="25"/>
      <c r="U1756" s="25"/>
      <c r="V1756" s="25"/>
      <c r="W1756" s="25"/>
      <c r="X1756" s="25"/>
      <c r="Y1756" s="25"/>
      <c r="Z1756" s="25"/>
      <c r="AA1756" s="25"/>
      <c r="AB1756" s="25"/>
      <c r="AC1756" s="25"/>
      <c r="AD1756" s="25"/>
      <c r="AE1756" s="25"/>
      <c r="AF1756" s="25"/>
      <c r="AG1756" s="25"/>
      <c r="AH1756" s="25"/>
      <c r="AI1756" s="25"/>
      <c r="AJ1756" s="25"/>
      <c r="AK1756" s="25"/>
      <c r="AL1756" s="25"/>
      <c r="AM1756" s="25"/>
      <c r="AN1756" s="25"/>
      <c r="AO1756" s="25"/>
      <c r="AP1756" s="25"/>
      <c r="AQ1756" s="25"/>
      <c r="AR1756" s="25"/>
      <c r="AS1756" s="25"/>
      <c r="AT1756" s="25"/>
      <c r="AU1756" s="25"/>
      <c r="AV1756" s="25"/>
    </row>
    <row r="1757" spans="1:48" x14ac:dyDescent="0.35">
      <c r="A1757" t="s">
        <v>220</v>
      </c>
      <c r="B1757" t="s">
        <v>81</v>
      </c>
      <c r="C1757" s="143" t="str">
        <f>IF(VLOOKUP(D1757,Table16[[#All],[Player]:[2024 Card Info]],7,FALSE)&lt;&gt;"",VLOOKUP(D1757,Table16[[#All],[Player]:[2024 Card Info]],7,FALSE),"")</f>
        <v>0-4</v>
      </c>
      <c r="D1757" t="s">
        <v>3310</v>
      </c>
      <c r="E1757" s="40">
        <v>33287</v>
      </c>
      <c r="F1757" t="s">
        <v>900</v>
      </c>
      <c r="G1757" t="s">
        <v>5377</v>
      </c>
      <c r="H1757" t="str">
        <f>IF(ISBLANK(VLOOKUP(TRIM(D1757),ALL_SOMIFA!$A$1:$V$2737,8,FALSE)),"",IF(ISERROR(VLOOKUP(TRIM(D1757),ALL_SOMIFA!$A$1:$V$2737,8,FALSE))," ",VLOOKUP(TRIM(D1757),ALL_SOMIFA!$A$1:$V$2737,8,FALSE)))</f>
        <v/>
      </c>
      <c r="I1757" t="str">
        <f>IF(ISBLANK(VLOOKUP(TRIM(D1757),ALL_SOMIFA!$A$1:$V$2737,9,FALSE)),"",IF(ISERROR(VLOOKUP(TRIM(D1757),ALL_SOMIFA!$A$1:$V$2737,9,FALSE))," ",VLOOKUP(TRIM(D1757),ALL_SOMIFA!$A$1:$V$2737,9,FALSE)))</f>
        <v/>
      </c>
      <c r="J1757" t="str">
        <f>IF(ISBLANK(VLOOKUP(TRIM(D1757),ALL_SOMIFA!$A$1:$V$2737,10,FALSE)),"",IF(ISERROR(VLOOKUP(TRIM(D1757),ALL_SOMIFA!$A$1:$V$2737,10,FALSE))," ",VLOOKUP(TRIM(D1757),ALL_SOMIFA!$A$1:$V$2737,10,FALSE)))</f>
        <v/>
      </c>
      <c r="K1757" t="str">
        <f>IF(ISBLANK(VLOOKUP(TRIM(D1757),ALL_SOMIFA!$A$1:$V$2737,11,FALSE)),"",IF(ISERROR(VLOOKUP(TRIM(D1757),ALL_SOMIFA!$A$1:$V$2737,11,FALSE))," ",VLOOKUP(TRIM(D1757),ALL_SOMIFA!$A$1:$V$2737,11,FALSE)))</f>
        <v/>
      </c>
      <c r="L1757" t="str">
        <f>IF(ISBLANK(VLOOKUP(TRIM(D1757),ALL_SOMIFA!$A$1:$V$2737,12,FALSE)),"",IF(ISERROR(VLOOKUP(TRIM(D1757),ALL_SOMIFA!$A$1:$V$2737,12,FALSE))," ",VLOOKUP(TRIM(D1757),ALL_SOMIFA!$A$1:$V$2737,12,FALSE)))</f>
        <v/>
      </c>
      <c r="M1757" t="str">
        <f>IF(ISBLANK(VLOOKUP(TRIM(D1757),ALL_SOMIFA!$A$1:$V$2737,13,FALSE)),"",IF(ISERROR(VLOOKUP(TRIM(D1757),ALL_SOMIFA!$A$1:$V$2737,13,FALSE))," ",VLOOKUP(TRIM(D1757),ALL_SOMIFA!$A$1:$V$2737,13,FALSE)))</f>
        <v/>
      </c>
      <c r="N1757" t="str">
        <f>IF(ISBLANK(VLOOKUP(TRIM(D1757),ALL_SOMIFA!$A$1:$V$2737,14,FALSE)),"",IF(ISERROR(VLOOKUP(TRIM(D1757),ALL_SOMIFA!$A$1:$V$2737,14,FALSE))," ",VLOOKUP(TRIM(D1757),ALL_SOMIFA!$A$1:$V$2737,14,FALSE)))</f>
        <v/>
      </c>
      <c r="O1757" t="str">
        <f>IF(ISBLANK(VLOOKUP(TRIM(D1757),ALL_SOMIFA!$A$1:$V$2737,15,FALSE)),"",IF(ISERROR(VLOOKUP(TRIM(D1757),ALL_SOMIFA!$A$1:$V$2737,15,FALSE))," ",VLOOKUP(TRIM(D1757),ALL_SOMIFA!$A$1:$V$2737,15,FALSE)))</f>
        <v/>
      </c>
      <c r="P1757" t="str">
        <f>IF(ISBLANK(VLOOKUP(TRIM(D1757),ALL_SOMIFA!$A$1:$V$2737,16,FALSE)),"",IF(ISERROR(VLOOKUP(TRIM(D1757),ALL_SOMIFA!$A$1:$V$2737,16,FALSE))," ",VLOOKUP(TRIM(D1757),ALL_SOMIFA!$A$1:$V$2737,16,FALSE)))</f>
        <v/>
      </c>
      <c r="Q1757" t="str">
        <f>IF(ISBLANK(VLOOKUP(TRIM(D1757),ALL_SOMIFA!$A$1:$V$2737,17,FALSE)),"",IF(ISERROR(VLOOKUP(TRIM(D1757),ALL_SOMIFA!$A$1:$V$2737,17,FALSE))," ",VLOOKUP(TRIM(D1757),ALL_SOMIFA!$A$1:$V$2737,17,FALSE)))</f>
        <v/>
      </c>
      <c r="R1757" t="str">
        <f>IF(ISBLANK(VLOOKUP(TRIM(D1757),ALL_SOMIFA!$A$1:$V$2737,18,FALSE)),"",IF(ISERROR(VLOOKUP(TRIM(D1757),ALL_SOMIFA!$A$1:$V$2737,18,FALSE))," ",VLOOKUP(TRIM(D1757),ALL_SOMIFA!$A$1:$V$2737,18,FALSE)))</f>
        <v/>
      </c>
      <c r="S1757" t="str">
        <f>IF(ISBLANK(VLOOKUP(TRIM(D1757),ALL_SOMIFA!$A$1:$V$2737,19,FALSE)),"",IF(ISERROR(VLOOKUP(TRIM(D1757),ALL_SOMIFA!$A$1:$V$2737,19,FALSE))," ",VLOOKUP(TRIM(D1757),ALL_SOMIFA!$A$1:$V$2737,19,FALSE)))</f>
        <v/>
      </c>
      <c r="T1757" t="str">
        <f>IF(ISBLANK(VLOOKUP(TRIM(D1757),ALL_SOMIFA!$A$1:$V$2737,20,FALSE)),"",IF(ISERROR(VLOOKUP(TRIM(D1757),ALL_SOMIFA!$A$1:$V$2737,20,FALSE))," ",VLOOKUP(TRIM(D1757),ALL_SOMIFA!$A$1:$V$2737,20,FALSE)))</f>
        <v/>
      </c>
      <c r="U1757" t="str">
        <f>IF(ISBLANK(VLOOKUP(TRIM(D1757),ALL_SOMIFA!$A$1:$V$2737,21,FALSE)),"",IF(ISERROR(VLOOKUP(TRIM(D1757),ALL_SOMIFA!$A$1:$V$2737,21,FALSE))," ",VLOOKUP(TRIM(D1757),ALL_SOMIFA!$A$1:$V$2737,21,FALSE)))</f>
        <v/>
      </c>
      <c r="V1757" t="str">
        <f>IF(ISBLANK(VLOOKUP(TRIM(D1757),ALL_SOMIFA!$A$1:$V$2737,22,FALSE)),"",IF(ISERROR(VLOOKUP(TRIM(D1757),ALL_SOMIFA!$A$1:$V$2737,22,FALSE))," ",VLOOKUP(TRIM(D1757),ALL_SOMIFA!$A$1:$V$2737,22,FALSE)))</f>
        <v/>
      </c>
    </row>
    <row r="1758" spans="1:48" s="25" customFormat="1" ht="12.75" customHeight="1" x14ac:dyDescent="0.35">
      <c r="A1758" s="18" t="s">
        <v>461</v>
      </c>
      <c r="B1758" s="18" t="s">
        <v>916</v>
      </c>
      <c r="C1758" s="143" t="str">
        <f>IF(VLOOKUP(D1758,Table16[[#All],[Player]:[2024 Card Info]],7,FALSE)&lt;&gt;"",VLOOKUP(D1758,Table16[[#All],[Player]:[2024 Card Info]],7,FALSE),"")</f>
        <v>0-2</v>
      </c>
      <c r="D1758" s="19" t="s">
        <v>3046</v>
      </c>
      <c r="E1758" s="20">
        <v>34383</v>
      </c>
      <c r="F1758" s="19" t="s">
        <v>114</v>
      </c>
      <c r="G1758" s="19" t="s">
        <v>996</v>
      </c>
      <c r="H1758" s="26" t="s">
        <v>192</v>
      </c>
      <c r="I1758" s="26" t="s">
        <v>208</v>
      </c>
      <c r="J1758" s="18" t="s">
        <v>169</v>
      </c>
      <c r="K1758" s="18"/>
      <c r="L1758" s="18"/>
      <c r="M1758" s="19" t="s">
        <v>426</v>
      </c>
      <c r="N1758" s="19" t="s">
        <v>461</v>
      </c>
      <c r="O1758" s="19" t="s">
        <v>339</v>
      </c>
      <c r="P1758" s="19" t="s">
        <v>167</v>
      </c>
      <c r="Q1758" s="19" t="s">
        <v>184</v>
      </c>
      <c r="R1758" s="19" t="s">
        <v>341</v>
      </c>
      <c r="S1758" s="19" t="s">
        <v>231</v>
      </c>
      <c r="T1758" s="19"/>
      <c r="U1758" s="19"/>
      <c r="V1758" s="19"/>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row>
    <row r="1759" spans="1:48" x14ac:dyDescent="0.35">
      <c r="A1759" s="18" t="s">
        <v>169</v>
      </c>
      <c r="B1759" s="18"/>
      <c r="C1759" s="143"/>
      <c r="D1759" s="19" t="s">
        <v>3044</v>
      </c>
      <c r="E1759" s="20">
        <v>34944</v>
      </c>
      <c r="F1759" s="19" t="s">
        <v>425</v>
      </c>
      <c r="G1759" s="19" t="s">
        <v>1955</v>
      </c>
      <c r="H1759" t="s">
        <v>177</v>
      </c>
      <c r="I1759" t="s">
        <v>178</v>
      </c>
      <c r="J1759" s="18" t="s">
        <v>198</v>
      </c>
      <c r="K1759" s="18" t="s">
        <v>78</v>
      </c>
      <c r="L1759" s="18" t="s">
        <v>201</v>
      </c>
      <c r="M1759" s="19" t="s">
        <v>227</v>
      </c>
      <c r="N1759" s="19" t="s">
        <v>461</v>
      </c>
      <c r="O1759" s="19" t="s">
        <v>916</v>
      </c>
      <c r="P1759" s="19" t="s">
        <v>167</v>
      </c>
      <c r="Q1759" s="19" t="s">
        <v>192</v>
      </c>
      <c r="R1759" s="19" t="s">
        <v>206</v>
      </c>
      <c r="S1759" s="19" t="s">
        <v>227</v>
      </c>
      <c r="T1759" s="19" t="s">
        <v>192</v>
      </c>
      <c r="U1759" s="19" t="s">
        <v>206</v>
      </c>
      <c r="V1759" s="19" t="s">
        <v>178</v>
      </c>
      <c r="W1759" s="19">
        <v>0</v>
      </c>
      <c r="X1759" s="19">
        <v>0</v>
      </c>
      <c r="Y1759" s="19">
        <v>0</v>
      </c>
      <c r="Z1759" s="19"/>
      <c r="AA1759" s="19"/>
      <c r="AB1759" s="19"/>
      <c r="AC1759" s="19">
        <v>0</v>
      </c>
      <c r="AD1759" s="19">
        <v>0</v>
      </c>
      <c r="AE1759" s="19">
        <v>0</v>
      </c>
      <c r="AF1759" s="19">
        <v>0</v>
      </c>
      <c r="AG1759" s="19">
        <v>0</v>
      </c>
      <c r="AH1759" s="19">
        <v>0</v>
      </c>
      <c r="AI1759" s="19">
        <v>0</v>
      </c>
      <c r="AJ1759" s="19">
        <v>0</v>
      </c>
      <c r="AK1759" s="19">
        <v>0</v>
      </c>
      <c r="AL1759" s="19">
        <v>0</v>
      </c>
      <c r="AM1759" s="19">
        <v>0</v>
      </c>
      <c r="AN1759" s="19">
        <v>0</v>
      </c>
      <c r="AO1759" s="19">
        <v>0</v>
      </c>
      <c r="AP1759" s="19">
        <v>0</v>
      </c>
      <c r="AQ1759" s="19">
        <v>0</v>
      </c>
      <c r="AR1759" s="19">
        <v>0</v>
      </c>
      <c r="AS1759" s="19">
        <v>0</v>
      </c>
      <c r="AT1759" s="19">
        <v>0</v>
      </c>
      <c r="AU1759" s="19"/>
      <c r="AV1759" s="19"/>
    </row>
    <row r="1760" spans="1:48" x14ac:dyDescent="0.35">
      <c r="A1760" s="18"/>
      <c r="B1760" s="18"/>
      <c r="C1760" s="143"/>
      <c r="D1760" s="19"/>
      <c r="E1760" s="20"/>
      <c r="F1760" s="19"/>
      <c r="G1760" s="19"/>
      <c r="H1760" t="s">
        <v>4284</v>
      </c>
      <c r="I1760" t="s">
        <v>4284</v>
      </c>
      <c r="J1760" s="18"/>
      <c r="K1760" s="18"/>
      <c r="L1760" s="18"/>
      <c r="M1760" s="19"/>
      <c r="N1760" s="19"/>
      <c r="O1760" s="19"/>
      <c r="P1760" s="19"/>
      <c r="Q1760" s="19"/>
      <c r="R1760" s="19"/>
      <c r="S1760" s="19"/>
      <c r="T1760" s="19"/>
      <c r="U1760" s="19"/>
      <c r="V1760" s="19"/>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row>
    <row r="1761" spans="1:73" x14ac:dyDescent="0.35">
      <c r="A1761" s="31" t="s">
        <v>253</v>
      </c>
      <c r="B1761" s="32" t="s">
        <v>3518</v>
      </c>
      <c r="C1761" s="143" t="str">
        <f>IF(VLOOKUP(D1761,Table16[[#All],[Player]:[2024 Card Info]],7,FALSE)&lt;&gt;"",VLOOKUP(D1761,Table16[[#All],[Player]:[2024 Card Info]],7,FALSE),"")</f>
        <v>5-6</v>
      </c>
      <c r="D1761" s="19" t="s">
        <v>3057</v>
      </c>
      <c r="E1761" s="27">
        <v>36666</v>
      </c>
      <c r="F1761" s="28" t="s">
        <v>2876</v>
      </c>
      <c r="G1761" s="28" t="s">
        <v>88</v>
      </c>
      <c r="H1761" s="26" t="s">
        <v>273</v>
      </c>
      <c r="I1761" s="26" t="s">
        <v>227</v>
      </c>
      <c r="J1761" s="33"/>
      <c r="K1761" s="33"/>
      <c r="L1761" s="33"/>
      <c r="M1761" s="25"/>
      <c r="N1761" s="25"/>
      <c r="O1761" s="25"/>
      <c r="P1761" s="25"/>
      <c r="Q1761" s="25"/>
      <c r="R1761" s="25"/>
      <c r="S1761" s="25"/>
      <c r="T1761" s="25"/>
      <c r="U1761" s="25"/>
      <c r="V1761" s="25"/>
      <c r="W1761" s="25"/>
      <c r="X1761" s="25"/>
      <c r="Y1761" s="25"/>
      <c r="Z1761" s="25"/>
      <c r="AA1761" s="25"/>
      <c r="AB1761" s="25"/>
      <c r="AC1761" s="25"/>
      <c r="AD1761" s="25"/>
      <c r="AE1761" s="25"/>
      <c r="AF1761" s="25"/>
      <c r="AG1761" s="25"/>
      <c r="AH1761" s="25"/>
      <c r="AI1761" s="25"/>
      <c r="AJ1761" s="25"/>
      <c r="AK1761" s="25"/>
      <c r="AL1761" s="25"/>
      <c r="AM1761" s="25"/>
      <c r="AN1761" s="25"/>
      <c r="AO1761" s="25"/>
      <c r="AP1761" s="25"/>
      <c r="AQ1761" s="25"/>
      <c r="AR1761" s="25"/>
      <c r="AS1761" s="25"/>
      <c r="AT1761" s="25"/>
      <c r="AU1761" s="25"/>
      <c r="AV1761" s="25"/>
      <c r="AW1761" s="25"/>
      <c r="AX1761" s="25"/>
      <c r="AY1761" s="25"/>
      <c r="AZ1761" s="25"/>
      <c r="BA1761" s="25"/>
      <c r="BB1761" s="25"/>
      <c r="BC1761" s="25"/>
      <c r="BD1761" s="25"/>
      <c r="BE1761" s="25"/>
      <c r="BF1761" s="25"/>
      <c r="BG1761" s="25"/>
      <c r="BH1761" s="25"/>
      <c r="BI1761" s="25"/>
      <c r="BJ1761" s="25"/>
      <c r="BK1761" s="25"/>
      <c r="BL1761" s="25"/>
      <c r="BM1761" s="25"/>
      <c r="BN1761" s="25"/>
      <c r="BO1761" s="25"/>
      <c r="BP1761" s="25"/>
      <c r="BQ1761" s="25"/>
      <c r="BR1761" s="25"/>
      <c r="BS1761" s="25"/>
      <c r="BT1761" s="25"/>
      <c r="BU1761" s="25"/>
    </row>
    <row r="1762" spans="1:73" ht="12.75" customHeight="1" x14ac:dyDescent="0.35">
      <c r="A1762" s="18" t="s">
        <v>270</v>
      </c>
      <c r="B1762" s="18" t="s">
        <v>3522</v>
      </c>
      <c r="C1762" s="143" t="str">
        <f>IF(VLOOKUP(D1762,Table16[[#All],[Player]:[2024 Card Info]],7,FALSE)&lt;&gt;"",VLOOKUP(D1762,Table16[[#All],[Player]:[2024 Card Info]],7,FALSE),"")</f>
        <v>4-6</v>
      </c>
      <c r="D1762" s="19" t="s">
        <v>3059</v>
      </c>
      <c r="E1762" s="20">
        <v>35241</v>
      </c>
      <c r="F1762" s="19" t="s">
        <v>1086</v>
      </c>
      <c r="G1762" s="19" t="s">
        <v>3060</v>
      </c>
      <c r="H1762" s="26" t="s">
        <v>243</v>
      </c>
      <c r="I1762" s="26" t="s">
        <v>208</v>
      </c>
      <c r="J1762" s="18" t="s">
        <v>169</v>
      </c>
      <c r="K1762" s="18"/>
      <c r="L1762" s="18"/>
      <c r="M1762" s="19" t="s">
        <v>576</v>
      </c>
      <c r="N1762" s="19" t="s">
        <v>253</v>
      </c>
      <c r="O1762" s="19" t="s">
        <v>151</v>
      </c>
      <c r="P1762" s="19" t="s">
        <v>632</v>
      </c>
      <c r="Q1762" s="19" t="s">
        <v>253</v>
      </c>
      <c r="R1762" s="19" t="s">
        <v>151</v>
      </c>
      <c r="S1762" s="19" t="s">
        <v>181</v>
      </c>
      <c r="T1762" s="19" t="s">
        <v>861</v>
      </c>
      <c r="U1762" s="19">
        <v>0</v>
      </c>
      <c r="V1762" s="19">
        <v>0</v>
      </c>
      <c r="W1762" s="19" t="s">
        <v>758</v>
      </c>
      <c r="X1762" s="19" t="s">
        <v>151</v>
      </c>
      <c r="Y1762" s="19" t="s">
        <v>3061</v>
      </c>
      <c r="Z1762" s="19"/>
      <c r="AA1762" s="19"/>
      <c r="AB1762" s="19"/>
      <c r="AC1762" s="19">
        <v>0</v>
      </c>
      <c r="AD1762" s="19">
        <v>0</v>
      </c>
      <c r="AE1762" s="19">
        <v>0</v>
      </c>
      <c r="AF1762" s="19">
        <v>0</v>
      </c>
      <c r="AG1762" s="19">
        <v>0</v>
      </c>
      <c r="AH1762" s="19">
        <v>0</v>
      </c>
      <c r="AI1762" s="19">
        <v>0</v>
      </c>
      <c r="AJ1762" s="19">
        <v>0</v>
      </c>
      <c r="AK1762" s="19">
        <v>0</v>
      </c>
      <c r="AL1762" s="19">
        <v>0</v>
      </c>
      <c r="AM1762" s="19">
        <v>0</v>
      </c>
      <c r="AN1762" s="19">
        <v>0</v>
      </c>
      <c r="AO1762" s="19">
        <v>0</v>
      </c>
      <c r="AP1762" s="19">
        <v>0</v>
      </c>
      <c r="AQ1762" s="19">
        <v>0</v>
      </c>
      <c r="AR1762" s="19">
        <v>0</v>
      </c>
      <c r="AS1762" s="19">
        <v>0</v>
      </c>
      <c r="AT1762" s="19">
        <v>0</v>
      </c>
      <c r="AU1762" s="19"/>
      <c r="AV1762" s="19"/>
    </row>
    <row r="1763" spans="1:73" x14ac:dyDescent="0.35">
      <c r="A1763" t="s">
        <v>243</v>
      </c>
      <c r="B1763" t="s">
        <v>1124</v>
      </c>
      <c r="C1763" s="143" t="str">
        <f>IF(VLOOKUP(D1763,Table16[[#All],[Player]:[2024 Card Info]],7,FALSE)&lt;&gt;"",VLOOKUP(D1763,Table16[[#All],[Player]:[2024 Card Info]],7,FALSE),"")</f>
        <v>4-1</v>
      </c>
      <c r="D1763" t="s">
        <v>3413</v>
      </c>
      <c r="E1763" s="40">
        <v>34340</v>
      </c>
      <c r="F1763" t="s">
        <v>265</v>
      </c>
      <c r="G1763" s="102" t="s">
        <v>5154</v>
      </c>
      <c r="H1763" t="str">
        <f>IF(ISBLANK(VLOOKUP(TRIM(D1763),ALL_SOMIFA!$A$1:$V$2737,8,FALSE)),"",IF(ISERROR(VLOOKUP(TRIM(D1763),ALL_SOMIFA!$A$1:$V$2737,8,FALSE))," ",VLOOKUP(TRIM(D1763),ALL_SOMIFA!$A$1:$V$2737,8,FALSE)))</f>
        <v/>
      </c>
      <c r="I1763" t="str">
        <f>IF(ISBLANK(VLOOKUP(TRIM(D1763),ALL_SOMIFA!$A$1:$V$2737,9,FALSE)),"",IF(ISERROR(VLOOKUP(TRIM(D1763),ALL_SOMIFA!$A$1:$V$2737,9,FALSE))," ",VLOOKUP(TRIM(D1763),ALL_SOMIFA!$A$1:$V$2737,9,FALSE)))</f>
        <v/>
      </c>
      <c r="J1763" t="str">
        <f>IF(ISBLANK(VLOOKUP(TRIM(D1763),ALL_SOMIFA!$A$1:$V$2737,10,FALSE)),"",IF(ISERROR(VLOOKUP(TRIM(D1763),ALL_SOMIFA!$A$1:$V$2737,10,FALSE))," ",VLOOKUP(TRIM(D1763),ALL_SOMIFA!$A$1:$V$2737,10,FALSE)))</f>
        <v/>
      </c>
      <c r="K1763" t="str">
        <f>IF(ISBLANK(VLOOKUP(TRIM(D1763),ALL_SOMIFA!$A$1:$V$2737,11,FALSE)),"",IF(ISERROR(VLOOKUP(TRIM(D1763),ALL_SOMIFA!$A$1:$V$2737,11,FALSE))," ",VLOOKUP(TRIM(D1763),ALL_SOMIFA!$A$1:$V$2737,11,FALSE)))</f>
        <v/>
      </c>
      <c r="L1763" t="str">
        <f>IF(ISBLANK(VLOOKUP(TRIM(D1763),ALL_SOMIFA!$A$1:$V$2737,12,FALSE)),"",IF(ISERROR(VLOOKUP(TRIM(D1763),ALL_SOMIFA!$A$1:$V$2737,12,FALSE))," ",VLOOKUP(TRIM(D1763),ALL_SOMIFA!$A$1:$V$2737,12,FALSE)))</f>
        <v/>
      </c>
      <c r="M1763" t="str">
        <f>IF(ISBLANK(VLOOKUP(TRIM(D1763),ALL_SOMIFA!$A$1:$V$2737,13,FALSE)),"",IF(ISERROR(VLOOKUP(TRIM(D1763),ALL_SOMIFA!$A$1:$V$2737,13,FALSE))," ",VLOOKUP(TRIM(D1763),ALL_SOMIFA!$A$1:$V$2737,13,FALSE)))</f>
        <v/>
      </c>
      <c r="N1763" t="str">
        <f>IF(ISBLANK(VLOOKUP(TRIM(D1763),ALL_SOMIFA!$A$1:$V$2737,14,FALSE)),"",IF(ISERROR(VLOOKUP(TRIM(D1763),ALL_SOMIFA!$A$1:$V$2737,14,FALSE))," ",VLOOKUP(TRIM(D1763),ALL_SOMIFA!$A$1:$V$2737,14,FALSE)))</f>
        <v>NT</v>
      </c>
      <c r="O1763" t="str">
        <f>IF(ISBLANK(VLOOKUP(TRIM(D1763),ALL_SOMIFA!$A$1:$V$2737,15,FALSE)),"",IF(ISERROR(VLOOKUP(TRIM(D1763),ALL_SOMIFA!$A$1:$V$2737,15,FALSE))," ",VLOOKUP(TRIM(D1763),ALL_SOMIFA!$A$1:$V$2737,15,FALSE)))</f>
        <v>CHI</v>
      </c>
      <c r="P1763" t="str">
        <f>IF(ISBLANK(VLOOKUP(TRIM(D1763),ALL_SOMIFA!$A$1:$V$2737,16,FALSE)),"",IF(ISERROR(VLOOKUP(TRIM(D1763),ALL_SOMIFA!$A$1:$V$2737,16,FALSE))," ",VLOOKUP(TRIM(D1763),ALL_SOMIFA!$A$1:$V$2737,16,FALSE)))</f>
        <v>0-2</v>
      </c>
      <c r="Q1763" t="str">
        <f>IF(ISBLANK(VLOOKUP(TRIM(D1763),ALL_SOMIFA!$A$1:$V$2737,17,FALSE)),"",IF(ISERROR(VLOOKUP(TRIM(D1763),ALL_SOMIFA!$A$1:$V$2737,17,FALSE))," ",VLOOKUP(TRIM(D1763),ALL_SOMIFA!$A$1:$V$2737,17,FALSE)))</f>
        <v/>
      </c>
      <c r="R1763" t="str">
        <f>IF(ISBLANK(VLOOKUP(TRIM(D1763),ALL_SOMIFA!$A$1:$V$2737,18,FALSE)),"",IF(ISERROR(VLOOKUP(TRIM(D1763),ALL_SOMIFA!$A$1:$V$2737,18,FALSE))," ",VLOOKUP(TRIM(D1763),ALL_SOMIFA!$A$1:$V$2737,18,FALSE)))</f>
        <v/>
      </c>
      <c r="S1763" t="str">
        <f>IF(ISBLANK(VLOOKUP(TRIM(D1763),ALL_SOMIFA!$A$1:$V$2737,19,FALSE)),"",IF(ISERROR(VLOOKUP(TRIM(D1763),ALL_SOMIFA!$A$1:$V$2737,19,FALSE))," ",VLOOKUP(TRIM(D1763),ALL_SOMIFA!$A$1:$V$2737,19,FALSE)))</f>
        <v/>
      </c>
      <c r="T1763" t="str">
        <f>IF(ISBLANK(VLOOKUP(TRIM(D1763),ALL_SOMIFA!$A$1:$V$2737,20,FALSE)),"",IF(ISERROR(VLOOKUP(TRIM(D1763),ALL_SOMIFA!$A$1:$V$2737,20,FALSE))," ",VLOOKUP(TRIM(D1763),ALL_SOMIFA!$A$1:$V$2737,20,FALSE)))</f>
        <v>NT</v>
      </c>
      <c r="U1763" t="str">
        <f>IF(ISBLANK(VLOOKUP(TRIM(D1763),ALL_SOMIFA!$A$1:$V$2737,21,FALSE)),"",IF(ISERROR(VLOOKUP(TRIM(D1763),ALL_SOMIFA!$A$1:$V$2737,21,FALSE))," ",VLOOKUP(TRIM(D1763),ALL_SOMIFA!$A$1:$V$2737,21,FALSE)))</f>
        <v>CHI</v>
      </c>
      <c r="V1763" t="str">
        <f>IF(ISBLANK(VLOOKUP(TRIM(D1763),ALL_SOMIFA!$A$1:$V$2737,22,FALSE)),"",IF(ISERROR(VLOOKUP(TRIM(D1763),ALL_SOMIFA!$A$1:$V$2737,22,FALSE))," ",VLOOKUP(TRIM(D1763),ALL_SOMIFA!$A$1:$V$2737,22,FALSE)))</f>
        <v>5-1</v>
      </c>
    </row>
    <row r="1764" spans="1:73" s="25" customFormat="1" x14ac:dyDescent="0.35">
      <c r="A1764" s="18" t="s">
        <v>270</v>
      </c>
      <c r="B1764" s="18" t="s">
        <v>3518</v>
      </c>
      <c r="C1764" s="143" t="str">
        <f>IF(VLOOKUP(D1764,Table16[[#All],[Player]:[2024 Card Info]],7,FALSE)&lt;&gt;"",VLOOKUP(D1764,Table16[[#All],[Player]:[2024 Card Info]],7,FALSE),"")</f>
        <v>0-7</v>
      </c>
      <c r="D1764" s="19" t="s">
        <v>3076</v>
      </c>
      <c r="E1764" s="20">
        <v>36366</v>
      </c>
      <c r="F1764" s="26" t="s">
        <v>1962</v>
      </c>
      <c r="G1764" s="30" t="s">
        <v>204</v>
      </c>
      <c r="H1764" s="26" t="s">
        <v>504</v>
      </c>
      <c r="I1764" s="26" t="s">
        <v>1823</v>
      </c>
      <c r="J1764" s="18" t="s">
        <v>480</v>
      </c>
      <c r="K1764" s="18" t="s">
        <v>96</v>
      </c>
      <c r="L1764" s="18" t="s">
        <v>317</v>
      </c>
      <c r="M1764" s="19" t="s">
        <v>906</v>
      </c>
      <c r="N1764" s="19" t="s">
        <v>273</v>
      </c>
      <c r="O1764" s="19" t="s">
        <v>96</v>
      </c>
      <c r="P1764" s="30" t="s">
        <v>186</v>
      </c>
      <c r="Q1764" s="19"/>
      <c r="R1764" s="19"/>
      <c r="S1764" s="30"/>
      <c r="T1764" s="19"/>
      <c r="U1764" s="19"/>
      <c r="V1764" s="30"/>
      <c r="W1764" s="19"/>
      <c r="X1764" s="19"/>
      <c r="Y1764" s="30"/>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c r="AX1764"/>
      <c r="AY1764"/>
      <c r="AZ1764"/>
      <c r="BA1764"/>
      <c r="BB1764"/>
      <c r="BC1764"/>
      <c r="BD1764"/>
      <c r="BE1764"/>
      <c r="BF1764"/>
      <c r="BG1764"/>
      <c r="BH1764"/>
      <c r="BI1764"/>
      <c r="BJ1764"/>
      <c r="BK1764"/>
      <c r="BL1764"/>
      <c r="BM1764"/>
      <c r="BN1764"/>
      <c r="BO1764"/>
      <c r="BP1764"/>
      <c r="BQ1764"/>
      <c r="BR1764"/>
      <c r="BS1764"/>
      <c r="BT1764"/>
      <c r="BU1764"/>
    </row>
    <row r="1765" spans="1:73" x14ac:dyDescent="0.35">
      <c r="A1765" s="18" t="s">
        <v>205</v>
      </c>
      <c r="B1765" s="18" t="s">
        <v>3531</v>
      </c>
      <c r="C1765" s="143" t="str">
        <f>IF(VLOOKUP(D1765,Table16[[#All],[Player]:[2024 Card Info]],7,FALSE)&lt;&gt;"",VLOOKUP(D1765,Table16[[#All],[Player]:[2024 Card Info]],7,FALSE),"")</f>
        <v>0-6</v>
      </c>
      <c r="D1765" s="19" t="s">
        <v>3055</v>
      </c>
      <c r="E1765" s="20">
        <v>35706</v>
      </c>
      <c r="F1765" s="26" t="s">
        <v>3056</v>
      </c>
      <c r="G1765" s="30" t="s">
        <v>204</v>
      </c>
      <c r="H1765" s="26" t="s">
        <v>250</v>
      </c>
      <c r="I1765" s="26" t="s">
        <v>227</v>
      </c>
      <c r="J1765" s="18" t="s">
        <v>491</v>
      </c>
      <c r="K1765" s="18" t="s">
        <v>252</v>
      </c>
      <c r="L1765" s="18" t="s">
        <v>168</v>
      </c>
      <c r="M1765" s="19"/>
      <c r="N1765" s="19" t="s">
        <v>491</v>
      </c>
      <c r="O1765" s="19" t="s">
        <v>252</v>
      </c>
      <c r="P1765" s="30" t="s">
        <v>208</v>
      </c>
      <c r="Q1765" s="19"/>
      <c r="R1765" s="19"/>
      <c r="S1765" s="30"/>
      <c r="T1765" s="19"/>
      <c r="U1765" s="19"/>
      <c r="V1765" s="30"/>
      <c r="W1765" s="19"/>
      <c r="X1765" s="19"/>
      <c r="Y1765" s="30"/>
      <c r="Z1765" s="19"/>
      <c r="AA1765" s="19"/>
      <c r="AB1765" s="19"/>
      <c r="AC1765" s="19"/>
      <c r="AD1765" s="19"/>
      <c r="AE1765" s="19"/>
      <c r="AF1765" s="19"/>
      <c r="AG1765" s="19"/>
      <c r="AH1765" s="19"/>
      <c r="AI1765" s="19"/>
      <c r="AJ1765" s="19"/>
      <c r="AK1765" s="19"/>
      <c r="AL1765" s="19"/>
      <c r="AM1765" s="19"/>
      <c r="AN1765" s="19"/>
      <c r="AO1765" s="19"/>
      <c r="AP1765" s="19"/>
      <c r="AQ1765" s="19"/>
      <c r="AR1765" s="19"/>
      <c r="AS1765" s="19"/>
      <c r="AT1765" s="19"/>
      <c r="AU1765" s="19"/>
      <c r="AV1765" s="19"/>
    </row>
    <row r="1766" spans="1:73" x14ac:dyDescent="0.35">
      <c r="A1766" s="18" t="s">
        <v>242</v>
      </c>
      <c r="B1766" s="18" t="s">
        <v>916</v>
      </c>
      <c r="C1766" s="143" t="str">
        <f>IF(VLOOKUP(D1766,Table16[[#All],[Player]:[2024 Card Info]],7,FALSE)&lt;&gt;"",VLOOKUP(D1766,Table16[[#All],[Player]:[2024 Card Info]],7,FALSE),"")</f>
        <v>0-3</v>
      </c>
      <c r="D1766" s="19" t="s">
        <v>3063</v>
      </c>
      <c r="E1766" s="20">
        <v>34153</v>
      </c>
      <c r="F1766" s="19" t="s">
        <v>1041</v>
      </c>
      <c r="G1766" s="19" t="s">
        <v>283</v>
      </c>
      <c r="H1766" s="26" t="s">
        <v>258</v>
      </c>
      <c r="I1766" s="26" t="s">
        <v>484</v>
      </c>
      <c r="J1766" s="18" t="s">
        <v>258</v>
      </c>
      <c r="K1766" s="18" t="s">
        <v>341</v>
      </c>
      <c r="L1766" s="18" t="s">
        <v>186</v>
      </c>
      <c r="M1766" s="19" t="s">
        <v>168</v>
      </c>
      <c r="N1766" s="19" t="s">
        <v>220</v>
      </c>
      <c r="O1766" s="19" t="s">
        <v>339</v>
      </c>
      <c r="P1766" s="19" t="s">
        <v>492</v>
      </c>
      <c r="Q1766" s="19" t="s">
        <v>258</v>
      </c>
      <c r="R1766" s="19" t="s">
        <v>341</v>
      </c>
      <c r="S1766" s="19" t="s">
        <v>168</v>
      </c>
      <c r="T1766" s="19" t="s">
        <v>861</v>
      </c>
      <c r="U1766" s="19"/>
      <c r="V1766" s="19"/>
      <c r="W1766" s="19" t="s">
        <v>242</v>
      </c>
      <c r="X1766" s="19" t="s">
        <v>326</v>
      </c>
      <c r="Y1766" s="19" t="s">
        <v>289</v>
      </c>
      <c r="Z1766" s="19" t="s">
        <v>242</v>
      </c>
      <c r="AA1766" s="19" t="s">
        <v>326</v>
      </c>
      <c r="AB1766" s="19" t="s">
        <v>484</v>
      </c>
      <c r="AC1766" s="19" t="s">
        <v>243</v>
      </c>
      <c r="AD1766" s="19" t="s">
        <v>326</v>
      </c>
      <c r="AE1766" s="19" t="s">
        <v>231</v>
      </c>
      <c r="AF1766" s="19"/>
      <c r="AG1766" s="19"/>
      <c r="AH1766" s="19"/>
      <c r="AI1766" s="19"/>
      <c r="AJ1766" s="19"/>
      <c r="AK1766" s="19"/>
      <c r="AL1766" s="19"/>
      <c r="AM1766" s="19"/>
      <c r="AN1766" s="19"/>
      <c r="AO1766" s="19"/>
      <c r="AP1766" s="19"/>
      <c r="AQ1766" s="19"/>
      <c r="AR1766" s="19"/>
      <c r="AS1766" s="19"/>
      <c r="AT1766" s="19"/>
      <c r="AU1766" s="19"/>
      <c r="AV1766" s="19"/>
      <c r="AW1766" s="25"/>
      <c r="AX1766" s="25"/>
      <c r="AY1766" s="25"/>
      <c r="AZ1766" s="25"/>
      <c r="BA1766" s="25"/>
      <c r="BB1766" s="25"/>
      <c r="BC1766" s="25"/>
      <c r="BD1766" s="25"/>
      <c r="BE1766" s="25"/>
      <c r="BF1766" s="25"/>
      <c r="BG1766" s="25"/>
      <c r="BH1766" s="25"/>
      <c r="BI1766" s="25"/>
      <c r="BJ1766" s="25"/>
      <c r="BK1766" s="25"/>
      <c r="BL1766" s="25"/>
      <c r="BM1766" s="25"/>
      <c r="BN1766" s="25"/>
      <c r="BO1766" s="25"/>
      <c r="BP1766" s="25"/>
      <c r="BQ1766" s="25"/>
      <c r="BR1766" s="25"/>
      <c r="BS1766" s="25"/>
      <c r="BT1766" s="25"/>
      <c r="BU1766" s="25"/>
    </row>
    <row r="1767" spans="1:73" s="25" customFormat="1" ht="12.75" customHeight="1" x14ac:dyDescent="0.35">
      <c r="A1767" s="31" t="s">
        <v>220</v>
      </c>
      <c r="B1767" s="32" t="s">
        <v>916</v>
      </c>
      <c r="C1767" s="143" t="str">
        <f>IF(VLOOKUP(D1767,Table16[[#All],[Player]:[2024 Card Info]],7,FALSE)&lt;&gt;"",VLOOKUP(D1767,Table16[[#All],[Player]:[2024 Card Info]],7,FALSE),"")</f>
        <v>0-3</v>
      </c>
      <c r="D1767" s="19" t="s">
        <v>3065</v>
      </c>
      <c r="E1767" s="27">
        <v>35692</v>
      </c>
      <c r="F1767" s="28" t="s">
        <v>91</v>
      </c>
      <c r="G1767" s="28" t="s">
        <v>3066</v>
      </c>
      <c r="H1767" s="26" t="s">
        <v>273</v>
      </c>
      <c r="I1767" s="26" t="s">
        <v>484</v>
      </c>
      <c r="J1767" s="33"/>
      <c r="K1767" s="33"/>
      <c r="L1767" s="33"/>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c r="AU1767"/>
      <c r="AV1767"/>
      <c r="AW1767"/>
      <c r="AX1767"/>
      <c r="AY1767"/>
      <c r="AZ1767"/>
      <c r="BA1767"/>
      <c r="BB1767"/>
      <c r="BC1767"/>
      <c r="BD1767"/>
      <c r="BE1767"/>
      <c r="BF1767"/>
      <c r="BG1767"/>
      <c r="BH1767"/>
      <c r="BI1767"/>
      <c r="BJ1767"/>
      <c r="BK1767"/>
      <c r="BL1767"/>
      <c r="BM1767"/>
      <c r="BN1767"/>
      <c r="BO1767"/>
      <c r="BP1767"/>
      <c r="BQ1767"/>
      <c r="BR1767"/>
      <c r="BS1767"/>
      <c r="BT1767"/>
      <c r="BU1767"/>
    </row>
    <row r="1768" spans="1:73" s="25" customFormat="1" x14ac:dyDescent="0.35">
      <c r="A1768" s="34" t="s">
        <v>220</v>
      </c>
      <c r="B1768" s="34" t="s">
        <v>3522</v>
      </c>
      <c r="C1768" s="143" t="str">
        <f>IF(VLOOKUP(D1768,Table16[[#All],[Player]:[2024 Card Info]],7,FALSE)&lt;&gt;"",VLOOKUP(D1768,Table16[[#All],[Player]:[2024 Card Info]],7,FALSE),"")</f>
        <v>0-2</v>
      </c>
      <c r="D1768" s="19" t="s">
        <v>3049</v>
      </c>
      <c r="E1768" s="20">
        <v>34762</v>
      </c>
      <c r="F1768" s="19" t="s">
        <v>188</v>
      </c>
      <c r="G1768" s="19" t="s">
        <v>115</v>
      </c>
      <c r="H1768" s="26" t="s">
        <v>273</v>
      </c>
      <c r="I1768" s="26" t="s">
        <v>168</v>
      </c>
      <c r="J1768" s="34" t="s">
        <v>610</v>
      </c>
      <c r="K1768" s="34" t="s">
        <v>96</v>
      </c>
      <c r="L1768" s="34" t="s">
        <v>767</v>
      </c>
      <c r="M1768" s="19" t="s">
        <v>168</v>
      </c>
      <c r="N1768" s="19" t="s">
        <v>243</v>
      </c>
      <c r="O1768" s="19" t="s">
        <v>165</v>
      </c>
      <c r="P1768" s="19" t="s">
        <v>741</v>
      </c>
      <c r="Q1768" s="19" t="s">
        <v>258</v>
      </c>
      <c r="R1768" s="19" t="s">
        <v>165</v>
      </c>
      <c r="S1768" s="19" t="s">
        <v>185</v>
      </c>
      <c r="T1768" s="19"/>
      <c r="U1768" s="19"/>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c r="AX1768"/>
      <c r="AY1768"/>
      <c r="AZ1768"/>
      <c r="BA1768"/>
      <c r="BB1768"/>
      <c r="BC1768"/>
      <c r="BD1768"/>
      <c r="BE1768"/>
      <c r="BF1768"/>
      <c r="BG1768"/>
      <c r="BH1768"/>
      <c r="BI1768"/>
      <c r="BJ1768"/>
      <c r="BK1768"/>
      <c r="BL1768"/>
      <c r="BM1768"/>
      <c r="BN1768"/>
      <c r="BO1768"/>
      <c r="BP1768"/>
      <c r="BQ1768"/>
      <c r="BR1768"/>
      <c r="BS1768"/>
      <c r="BT1768"/>
      <c r="BU1768"/>
    </row>
    <row r="1769" spans="1:73" x14ac:dyDescent="0.35">
      <c r="A1769" s="31" t="s">
        <v>270</v>
      </c>
      <c r="B1769" s="32" t="s">
        <v>1124</v>
      </c>
      <c r="C1769" s="143" t="str">
        <f>IF(VLOOKUP(D1769,Table16[[#All],[Player]:[2024 Card Info]],7,FALSE)&lt;&gt;"",VLOOKUP(D1769,Table16[[#All],[Player]:[2024 Card Info]],7,FALSE),"")</f>
        <v>0-1</v>
      </c>
      <c r="D1769" s="19" t="s">
        <v>3058</v>
      </c>
      <c r="E1769" s="27">
        <v>37117</v>
      </c>
      <c r="F1769" s="28" t="s">
        <v>98</v>
      </c>
      <c r="G1769" s="28" t="s">
        <v>313</v>
      </c>
      <c r="H1769" s="26" t="s">
        <v>758</v>
      </c>
      <c r="I1769" s="26" t="s">
        <v>477</v>
      </c>
      <c r="J1769" s="33"/>
      <c r="K1769" s="33"/>
      <c r="L1769" s="33"/>
      <c r="AW1769" s="25"/>
      <c r="AX1769" s="25"/>
      <c r="AY1769" s="25"/>
      <c r="AZ1769" s="25"/>
      <c r="BA1769" s="25"/>
      <c r="BB1769" s="25"/>
      <c r="BC1769" s="25"/>
      <c r="BD1769" s="25"/>
      <c r="BE1769" s="25"/>
      <c r="BF1769" s="25"/>
      <c r="BG1769" s="25"/>
      <c r="BH1769" s="25"/>
      <c r="BI1769" s="25"/>
      <c r="BJ1769" s="25"/>
      <c r="BK1769" s="25"/>
      <c r="BL1769" s="25"/>
      <c r="BM1769" s="25"/>
      <c r="BN1769" s="25"/>
      <c r="BO1769" s="25"/>
      <c r="BP1769" s="25"/>
      <c r="BQ1769" s="25"/>
      <c r="BR1769" s="25"/>
      <c r="BS1769" s="25"/>
      <c r="BT1769" s="25"/>
      <c r="BU1769" s="25"/>
    </row>
    <row r="1770" spans="1:73" s="25" customFormat="1" x14ac:dyDescent="0.35">
      <c r="A1770" s="18" t="s">
        <v>220</v>
      </c>
      <c r="B1770" s="18" t="s">
        <v>3517</v>
      </c>
      <c r="C1770" s="143" t="str">
        <f>IF(VLOOKUP(D1770,Table16[[#All],[Player]:[2024 Card Info]],7,FALSE)&lt;&gt;"",VLOOKUP(D1770,Table16[[#All],[Player]:[2024 Card Info]],7,FALSE),"")</f>
        <v>0-1</v>
      </c>
      <c r="D1770" s="22" t="s">
        <v>3067</v>
      </c>
      <c r="E1770" s="23">
        <v>35921</v>
      </c>
      <c r="F1770" s="24" t="s">
        <v>83</v>
      </c>
      <c r="G1770" s="22" t="s">
        <v>822</v>
      </c>
      <c r="H1770" s="26" t="s">
        <v>250</v>
      </c>
      <c r="I1770" s="26" t="s">
        <v>4284</v>
      </c>
      <c r="J1770" s="18" t="s">
        <v>273</v>
      </c>
      <c r="K1770" s="18" t="s">
        <v>116</v>
      </c>
      <c r="L1770" s="18" t="s">
        <v>231</v>
      </c>
    </row>
    <row r="1771" spans="1:73" x14ac:dyDescent="0.35">
      <c r="A1771" s="18"/>
      <c r="B1771" s="18"/>
      <c r="C1771" s="143"/>
      <c r="D1771" s="19"/>
      <c r="E1771" s="20"/>
      <c r="F1771" s="19"/>
      <c r="G1771" s="19"/>
      <c r="H1771" t="s">
        <v>4284</v>
      </c>
      <c r="I1771" t="s">
        <v>4284</v>
      </c>
      <c r="J1771" s="18"/>
      <c r="K1771" s="18"/>
      <c r="L1771" s="18"/>
      <c r="M1771" s="19"/>
      <c r="N1771" s="19"/>
      <c r="O1771" s="19"/>
      <c r="P1771" s="19"/>
      <c r="Q1771" s="19"/>
      <c r="R1771" s="19"/>
      <c r="S1771" s="19"/>
      <c r="T1771" s="19"/>
      <c r="U1771" s="19"/>
      <c r="V1771" s="19"/>
      <c r="W1771" s="19"/>
      <c r="X1771" s="19"/>
      <c r="Y1771" s="19"/>
      <c r="Z1771" s="19"/>
      <c r="AA1771" s="19"/>
      <c r="AB1771" s="19"/>
      <c r="AC1771" s="19"/>
      <c r="AD1771" s="19"/>
      <c r="AE1771" s="19"/>
      <c r="AF1771" s="19"/>
      <c r="AG1771" s="19"/>
      <c r="AH1771" s="19"/>
      <c r="AI1771" s="19"/>
      <c r="AJ1771" s="19"/>
      <c r="AK1771" s="19"/>
      <c r="AL1771" s="19"/>
      <c r="AM1771" s="19"/>
      <c r="AN1771" s="19"/>
      <c r="AO1771" s="19"/>
      <c r="AP1771" s="19"/>
      <c r="AQ1771" s="19"/>
      <c r="AR1771" s="19"/>
      <c r="AS1771" s="19"/>
      <c r="AT1771" s="19"/>
      <c r="AU1771" s="19"/>
      <c r="AV1771" s="19"/>
    </row>
    <row r="1772" spans="1:73" s="25" customFormat="1" x14ac:dyDescent="0.35">
      <c r="A1772" s="31" t="s">
        <v>654</v>
      </c>
      <c r="B1772" s="32" t="s">
        <v>116</v>
      </c>
      <c r="C1772" s="143" t="str">
        <f>IF(VLOOKUP(D1772,Table16[[#All],[Player]:[2024 Card Info]],7,FALSE)&lt;&gt;"",VLOOKUP(D1772,Table16[[#All],[Player]:[2024 Card Info]],7,FALSE),"")</f>
        <v>56-3</v>
      </c>
      <c r="D1772" s="19" t="s">
        <v>3073</v>
      </c>
      <c r="E1772" s="27">
        <v>36760</v>
      </c>
      <c r="F1772" s="28" t="s">
        <v>493</v>
      </c>
      <c r="G1772" s="28" t="s">
        <v>200</v>
      </c>
      <c r="H1772" s="26" t="s">
        <v>504</v>
      </c>
      <c r="I1772" s="26" t="s">
        <v>499</v>
      </c>
      <c r="J1772" s="33"/>
      <c r="K1772" s="33"/>
      <c r="L1772" s="33"/>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c r="AU1772"/>
      <c r="AV1772"/>
      <c r="AW1772"/>
      <c r="AX1772"/>
      <c r="AY1772"/>
      <c r="AZ1772"/>
      <c r="BA1772"/>
      <c r="BB1772"/>
      <c r="BC1772"/>
      <c r="BD1772"/>
      <c r="BE1772"/>
      <c r="BF1772"/>
      <c r="BG1772"/>
      <c r="BH1772"/>
      <c r="BI1772"/>
      <c r="BJ1772"/>
      <c r="BK1772"/>
      <c r="BL1772"/>
      <c r="BM1772"/>
      <c r="BN1772"/>
      <c r="BO1772"/>
      <c r="BP1772"/>
      <c r="BQ1772"/>
      <c r="BR1772"/>
      <c r="BS1772"/>
      <c r="BT1772"/>
      <c r="BU1772"/>
    </row>
    <row r="1773" spans="1:73" ht="12.75" customHeight="1" x14ac:dyDescent="0.35">
      <c r="A1773" s="18" t="s">
        <v>307</v>
      </c>
      <c r="B1773" s="18" t="s">
        <v>452</v>
      </c>
      <c r="C1773" s="143" t="str">
        <f>IF(VLOOKUP(D1773,Table16[[#All],[Player]:[2024 Card Info]],7,FALSE)&lt;&gt;"",VLOOKUP(D1773,Table16[[#All],[Player]:[2024 Card Info]],7,FALSE),"")</f>
        <v>44-5</v>
      </c>
      <c r="D1773" s="22" t="s">
        <v>3072</v>
      </c>
      <c r="E1773" s="23">
        <v>36123</v>
      </c>
      <c r="F1773" s="24" t="s">
        <v>279</v>
      </c>
      <c r="G1773" s="22" t="s">
        <v>295</v>
      </c>
      <c r="H1773" s="26" t="s">
        <v>311</v>
      </c>
      <c r="I1773" s="26" t="s">
        <v>293</v>
      </c>
      <c r="J1773" s="18" t="s">
        <v>307</v>
      </c>
      <c r="K1773" s="18" t="s">
        <v>268</v>
      </c>
      <c r="L1773" s="18" t="s">
        <v>310</v>
      </c>
      <c r="M1773" s="25"/>
      <c r="N1773" s="25"/>
      <c r="O1773" s="25"/>
      <c r="P1773" s="25"/>
      <c r="Q1773" s="25"/>
      <c r="R1773" s="25"/>
      <c r="S1773" s="25"/>
      <c r="T1773" s="25"/>
      <c r="U1773" s="25"/>
      <c r="V1773" s="25"/>
      <c r="W1773" s="25"/>
      <c r="X1773" s="25"/>
      <c r="Y1773" s="25"/>
      <c r="Z1773" s="25"/>
      <c r="AA1773" s="25"/>
      <c r="AB1773" s="25"/>
      <c r="AC1773" s="25"/>
      <c r="AD1773" s="25"/>
      <c r="AE1773" s="25"/>
      <c r="AF1773" s="25"/>
      <c r="AG1773" s="25"/>
      <c r="AH1773" s="25"/>
      <c r="AI1773" s="25"/>
      <c r="AJ1773" s="25"/>
      <c r="AK1773" s="25"/>
      <c r="AL1773" s="25"/>
      <c r="AM1773" s="25"/>
      <c r="AN1773" s="25"/>
      <c r="AO1773" s="25"/>
      <c r="AP1773" s="25"/>
      <c r="AQ1773" s="25"/>
      <c r="AR1773" s="25"/>
      <c r="AS1773" s="25"/>
      <c r="AT1773" s="25"/>
      <c r="AU1773" s="25"/>
      <c r="AV1773" s="25"/>
    </row>
    <row r="1774" spans="1:73" x14ac:dyDescent="0.35">
      <c r="A1774" s="34" t="s">
        <v>648</v>
      </c>
      <c r="B1774" s="34" t="s">
        <v>308</v>
      </c>
      <c r="C1774" s="143" t="str">
        <f>IF(VLOOKUP(D1774,Table16[[#All],[Player]:[2024 Card Info]],7,FALSE)&lt;&gt;"",VLOOKUP(D1774,Table16[[#All],[Player]:[2024 Card Info]],7,FALSE),"")</f>
        <v>44-4</v>
      </c>
      <c r="D1774" s="19" t="s">
        <v>3077</v>
      </c>
      <c r="E1774" s="20">
        <v>34603</v>
      </c>
      <c r="F1774" s="19" t="s">
        <v>720</v>
      </c>
      <c r="G1774" s="19" t="s">
        <v>189</v>
      </c>
      <c r="H1774" s="26" t="s">
        <v>648</v>
      </c>
      <c r="I1774" s="26" t="s">
        <v>310</v>
      </c>
      <c r="J1774" s="34" t="s">
        <v>307</v>
      </c>
      <c r="K1774" s="34" t="s">
        <v>135</v>
      </c>
      <c r="L1774" s="34" t="s">
        <v>1823</v>
      </c>
      <c r="M1774" s="19" t="s">
        <v>310</v>
      </c>
      <c r="N1774" s="19" t="s">
        <v>276</v>
      </c>
      <c r="O1774" s="19" t="s">
        <v>86</v>
      </c>
      <c r="P1774" s="19" t="s">
        <v>2718</v>
      </c>
      <c r="Q1774" s="19" t="s">
        <v>648</v>
      </c>
      <c r="R1774" s="19" t="s">
        <v>86</v>
      </c>
      <c r="S1774" s="19" t="s">
        <v>1020</v>
      </c>
      <c r="T1774" s="19" t="s">
        <v>304</v>
      </c>
      <c r="U1774" s="19" t="s">
        <v>86</v>
      </c>
      <c r="V1774" s="19" t="s">
        <v>906</v>
      </c>
      <c r="W1774" s="19">
        <v>0</v>
      </c>
      <c r="X1774" s="19">
        <v>0</v>
      </c>
      <c r="Y1774" s="19">
        <v>0</v>
      </c>
      <c r="Z1774" s="19"/>
      <c r="AA1774" s="19"/>
      <c r="AB1774" s="19"/>
      <c r="AC1774" s="19">
        <v>0</v>
      </c>
      <c r="AD1774" s="19">
        <v>0</v>
      </c>
      <c r="AE1774" s="19">
        <v>0</v>
      </c>
      <c r="AF1774" s="19"/>
      <c r="AG1774" s="19"/>
      <c r="AH1774" s="19"/>
      <c r="AI1774" s="19"/>
      <c r="AJ1774" s="19"/>
      <c r="AK1774" s="19"/>
      <c r="AL1774" s="19">
        <v>0</v>
      </c>
      <c r="AM1774" s="19">
        <v>0</v>
      </c>
      <c r="AN1774" s="19">
        <v>0</v>
      </c>
      <c r="AO1774" s="19">
        <v>0</v>
      </c>
      <c r="AP1774" s="19">
        <v>0</v>
      </c>
      <c r="AQ1774" s="19">
        <v>0</v>
      </c>
      <c r="AR1774" s="19">
        <v>0</v>
      </c>
      <c r="AS1774" s="19">
        <v>0</v>
      </c>
      <c r="AT1774" s="19">
        <v>0</v>
      </c>
      <c r="AU1774" s="19"/>
      <c r="AV1774" s="19"/>
    </row>
    <row r="1775" spans="1:73" x14ac:dyDescent="0.35">
      <c r="A1775" t="s">
        <v>304</v>
      </c>
      <c r="B1775" t="s">
        <v>285</v>
      </c>
      <c r="C1775" s="143" t="str">
        <f>IF(VLOOKUP(D1775,Table16[[#All],[Player]:[2024 Card Info]],7,FALSE)&lt;&gt;"",VLOOKUP(D1775,Table16[[#All],[Player]:[2024 Card Info]],7,FALSE),"")</f>
        <v>44-0</v>
      </c>
      <c r="D1775" t="s">
        <v>3653</v>
      </c>
      <c r="E1775" s="40">
        <v>36637</v>
      </c>
      <c r="F1775" t="s">
        <v>4150</v>
      </c>
      <c r="G1775" s="19" t="s">
        <v>5149</v>
      </c>
      <c r="H1775" t="str">
        <f>IF(ISBLANK(VLOOKUP(TRIM(D1775),ALL_SOMIFA!$A$1:$V$2737,8,FALSE)),"",IF(ISERROR(VLOOKUP(TRIM(D1775),ALL_SOMIFA!$A$1:$V$2737,8,FALSE))," ",VLOOKUP(TRIM(D1775),ALL_SOMIFA!$A$1:$V$2737,8,FALSE)))</f>
        <v/>
      </c>
      <c r="I1775" t="str">
        <f>IF(ISBLANK(VLOOKUP(TRIM(D1775),ALL_SOMIFA!$A$1:$V$2737,9,FALSE)),"",IF(ISERROR(VLOOKUP(TRIM(D1775),ALL_SOMIFA!$A$1:$V$2737,9,FALSE))," ",VLOOKUP(TRIM(D1775),ALL_SOMIFA!$A$1:$V$2737,9,FALSE)))</f>
        <v/>
      </c>
      <c r="J1775" t="str">
        <f>IF(ISBLANK(VLOOKUP(TRIM(D1775),ALL_SOMIFA!$A$1:$V$2737,10,FALSE)),"",IF(ISERROR(VLOOKUP(TRIM(D1775),ALL_SOMIFA!$A$1:$V$2737,10,FALSE))," ",VLOOKUP(TRIM(D1775),ALL_SOMIFA!$A$1:$V$2737,10,FALSE)))</f>
        <v/>
      </c>
      <c r="K1775" t="str">
        <f>IF(ISBLANK(VLOOKUP(TRIM(D1775),ALL_SOMIFA!$A$1:$V$2737,11,FALSE)),"",IF(ISERROR(VLOOKUP(TRIM(D1775),ALL_SOMIFA!$A$1:$V$2737,11,FALSE))," ",VLOOKUP(TRIM(D1775),ALL_SOMIFA!$A$1:$V$2737,11,FALSE)))</f>
        <v/>
      </c>
      <c r="L1775" t="str">
        <f>IF(ISBLANK(VLOOKUP(TRIM(D1775),ALL_SOMIFA!$A$1:$V$2737,12,FALSE)),"",IF(ISERROR(VLOOKUP(TRIM(D1775),ALL_SOMIFA!$A$1:$V$2737,12,FALSE))," ",VLOOKUP(TRIM(D1775),ALL_SOMIFA!$A$1:$V$2737,12,FALSE)))</f>
        <v/>
      </c>
      <c r="M1775" t="str">
        <f>IF(ISBLANK(VLOOKUP(TRIM(D1775),ALL_SOMIFA!$A$1:$V$2737,13,FALSE)),"",IF(ISERROR(VLOOKUP(TRIM(D1775),ALL_SOMIFA!$A$1:$V$2737,13,FALSE))," ",VLOOKUP(TRIM(D1775),ALL_SOMIFA!$A$1:$V$2737,13,FALSE)))</f>
        <v/>
      </c>
      <c r="N1775" t="str">
        <f>IF(ISBLANK(VLOOKUP(TRIM(D1775),ALL_SOMIFA!$A$1:$V$2737,14,FALSE)),"",IF(ISERROR(VLOOKUP(TRIM(D1775),ALL_SOMIFA!$A$1:$V$2737,14,FALSE))," ",VLOOKUP(TRIM(D1775),ALL_SOMIFA!$A$1:$V$2737,14,FALSE)))</f>
        <v/>
      </c>
      <c r="O1775" t="str">
        <f>IF(ISBLANK(VLOOKUP(TRIM(D1775),ALL_SOMIFA!$A$1:$V$2737,15,FALSE)),"",IF(ISERROR(VLOOKUP(TRIM(D1775),ALL_SOMIFA!$A$1:$V$2737,15,FALSE))," ",VLOOKUP(TRIM(D1775),ALL_SOMIFA!$A$1:$V$2737,15,FALSE)))</f>
        <v/>
      </c>
      <c r="P1775" t="str">
        <f>IF(ISBLANK(VLOOKUP(TRIM(D1775),ALL_SOMIFA!$A$1:$V$2737,16,FALSE)),"",IF(ISERROR(VLOOKUP(TRIM(D1775),ALL_SOMIFA!$A$1:$V$2737,16,FALSE))," ",VLOOKUP(TRIM(D1775),ALL_SOMIFA!$A$1:$V$2737,16,FALSE)))</f>
        <v/>
      </c>
      <c r="Q1775" t="str">
        <f>IF(ISBLANK(VLOOKUP(TRIM(D1775),ALL_SOMIFA!$A$1:$V$2737,17,FALSE)),"",IF(ISERROR(VLOOKUP(TRIM(D1775),ALL_SOMIFA!$A$1:$V$2737,17,FALSE))," ",VLOOKUP(TRIM(D1775),ALL_SOMIFA!$A$1:$V$2737,17,FALSE)))</f>
        <v/>
      </c>
      <c r="R1775" t="str">
        <f>IF(ISBLANK(VLOOKUP(TRIM(D1775),ALL_SOMIFA!$A$1:$V$2737,18,FALSE)),"",IF(ISERROR(VLOOKUP(TRIM(D1775),ALL_SOMIFA!$A$1:$V$2737,18,FALSE))," ",VLOOKUP(TRIM(D1775),ALL_SOMIFA!$A$1:$V$2737,18,FALSE)))</f>
        <v/>
      </c>
      <c r="S1775" t="str">
        <f>IF(ISBLANK(VLOOKUP(TRIM(D1775),ALL_SOMIFA!$A$1:$V$2737,19,FALSE)),"",IF(ISERROR(VLOOKUP(TRIM(D1775),ALL_SOMIFA!$A$1:$V$2737,19,FALSE))," ",VLOOKUP(TRIM(D1775),ALL_SOMIFA!$A$1:$V$2737,19,FALSE)))</f>
        <v/>
      </c>
      <c r="T1775" t="str">
        <f>IF(ISBLANK(VLOOKUP(TRIM(D1775),ALL_SOMIFA!$A$1:$V$2737,20,FALSE)),"",IF(ISERROR(VLOOKUP(TRIM(D1775),ALL_SOMIFA!$A$1:$V$2737,20,FALSE))," ",VLOOKUP(TRIM(D1775),ALL_SOMIFA!$A$1:$V$2737,20,FALSE)))</f>
        <v/>
      </c>
      <c r="U1775" t="str">
        <f>IF(ISBLANK(VLOOKUP(TRIM(D1775),ALL_SOMIFA!$A$1:$V$2737,21,FALSE)),"",IF(ISERROR(VLOOKUP(TRIM(D1775),ALL_SOMIFA!$A$1:$V$2737,21,FALSE))," ",VLOOKUP(TRIM(D1775),ALL_SOMIFA!$A$1:$V$2737,21,FALSE)))</f>
        <v/>
      </c>
      <c r="V1775" t="str">
        <f>IF(ISBLANK(VLOOKUP(TRIM(D1775),ALL_SOMIFA!$A$1:$V$2737,22,FALSE)),"",IF(ISERROR(VLOOKUP(TRIM(D1775),ALL_SOMIFA!$A$1:$V$2737,22,FALSE))," ",VLOOKUP(TRIM(D1775),ALL_SOMIFA!$A$1:$V$2737,22,FALSE)))</f>
        <v/>
      </c>
    </row>
    <row r="1776" spans="1:73" s="25" customFormat="1" ht="12.75" customHeight="1" x14ac:dyDescent="0.35">
      <c r="A1776" s="18" t="s">
        <v>504</v>
      </c>
      <c r="B1776" s="18" t="s">
        <v>3517</v>
      </c>
      <c r="C1776" s="143" t="str">
        <f>IF(VLOOKUP(D1776,Table16[[#All],[Player]:[2024 Card Info]],7,FALSE)&lt;&gt;"",VLOOKUP(D1776,Table16[[#All],[Player]:[2024 Card Info]],7,FALSE),"")</f>
        <v>05-12-1*</v>
      </c>
      <c r="D1776" s="26" t="s">
        <v>3074</v>
      </c>
      <c r="E1776" s="27">
        <v>35803</v>
      </c>
      <c r="F1776" s="26" t="s">
        <v>361</v>
      </c>
      <c r="G1776" s="26" t="s">
        <v>219</v>
      </c>
      <c r="H1776" s="26" t="s">
        <v>276</v>
      </c>
      <c r="I1776" s="26" t="s">
        <v>1414</v>
      </c>
      <c r="J1776" s="18" t="s">
        <v>504</v>
      </c>
      <c r="K1776" s="18" t="s">
        <v>116</v>
      </c>
      <c r="L1776" s="18" t="s">
        <v>1537</v>
      </c>
      <c r="M1776" s="26" t="s">
        <v>481</v>
      </c>
      <c r="N1776" s="27"/>
      <c r="O1776" s="27"/>
      <c r="P1776" s="27"/>
      <c r="Q1776" s="27"/>
      <c r="R1776" s="29"/>
    </row>
    <row r="1777" spans="1:76" ht="12.75" customHeight="1" x14ac:dyDescent="0.35">
      <c r="A1777" s="18" t="s">
        <v>656</v>
      </c>
      <c r="B1777" s="18" t="s">
        <v>916</v>
      </c>
      <c r="C1777" s="143" t="str">
        <f>IF(VLOOKUP(D1777,Table16[[#All],[Player]:[2024 Card Info]],7,FALSE)&lt;&gt;"",VLOOKUP(D1777,Table16[[#All],[Player]:[2024 Card Info]],7,FALSE),"")</f>
        <v>04-12-3*</v>
      </c>
      <c r="D1777" s="19" t="s">
        <v>3068</v>
      </c>
      <c r="E1777" s="20">
        <v>35908</v>
      </c>
      <c r="F1777" s="19" t="s">
        <v>2793</v>
      </c>
      <c r="G1777" s="19" t="s">
        <v>1901</v>
      </c>
      <c r="H1777" s="26" t="s">
        <v>307</v>
      </c>
      <c r="I1777" s="26" t="s">
        <v>3380</v>
      </c>
      <c r="J1777" s="18" t="s">
        <v>253</v>
      </c>
      <c r="K1777" s="18" t="s">
        <v>190</v>
      </c>
      <c r="L1777" s="18" t="s">
        <v>595</v>
      </c>
      <c r="M1777" s="19" t="s">
        <v>3069</v>
      </c>
      <c r="N1777" s="19" t="s">
        <v>3070</v>
      </c>
      <c r="O1777" s="19" t="s">
        <v>419</v>
      </c>
      <c r="P1777" s="19" t="s">
        <v>3071</v>
      </c>
      <c r="Q1777" s="19" t="s">
        <v>480</v>
      </c>
      <c r="R1777" s="19" t="s">
        <v>190</v>
      </c>
      <c r="S1777" s="19" t="s">
        <v>2636</v>
      </c>
      <c r="T1777" s="19"/>
      <c r="U1777" s="19"/>
      <c r="V1777" s="19"/>
      <c r="W1777" s="19"/>
      <c r="X1777" s="19"/>
      <c r="Y1777" s="19"/>
      <c r="Z1777" s="19"/>
      <c r="AA1777" s="19"/>
      <c r="AB1777" s="19"/>
      <c r="AC1777" s="19"/>
      <c r="AD1777" s="19"/>
      <c r="AE1777" s="19"/>
      <c r="AF1777" s="19"/>
      <c r="AG1777" s="19"/>
      <c r="AH1777" s="19"/>
      <c r="AI1777" s="19"/>
      <c r="AJ1777" s="19"/>
      <c r="AK1777" s="19"/>
      <c r="AL1777" s="19"/>
      <c r="AM1777" s="19"/>
      <c r="AN1777" s="19"/>
      <c r="AO1777" s="19"/>
      <c r="AP1777" s="19"/>
      <c r="AQ1777" s="19"/>
      <c r="AR1777" s="19"/>
      <c r="AS1777" s="19"/>
      <c r="AT1777" s="19"/>
      <c r="AU1777" s="19"/>
      <c r="AV1777" s="19"/>
      <c r="AW1777" s="25"/>
      <c r="AX1777" s="25"/>
      <c r="AY1777" s="25"/>
      <c r="AZ1777" s="25"/>
      <c r="BA1777" s="25"/>
      <c r="BB1777" s="25"/>
      <c r="BC1777" s="25"/>
      <c r="BD1777" s="25"/>
      <c r="BE1777" s="25"/>
      <c r="BF1777" s="25"/>
      <c r="BG1777" s="25"/>
      <c r="BH1777" s="25"/>
      <c r="BI1777" s="25"/>
      <c r="BJ1777" s="25"/>
      <c r="BK1777" s="25"/>
      <c r="BL1777" s="25"/>
      <c r="BM1777" s="25"/>
      <c r="BN1777" s="25"/>
      <c r="BO1777" s="25"/>
      <c r="BP1777" s="25"/>
      <c r="BQ1777" s="25"/>
      <c r="BR1777" s="25"/>
      <c r="BS1777" s="25"/>
      <c r="BT1777" s="25"/>
      <c r="BU1777" s="25"/>
    </row>
    <row r="1778" spans="1:76" x14ac:dyDescent="0.35">
      <c r="A1778" t="s">
        <v>304</v>
      </c>
      <c r="B1778" t="s">
        <v>3525</v>
      </c>
      <c r="C1778" s="143" t="str">
        <f>IF(VLOOKUP(D1778,Table16[[#All],[Player]:[2024 Card Info]],7,FALSE)&lt;&gt;"",VLOOKUP(D1778,Table16[[#All],[Player]:[2024 Card Info]],7,FALSE),"")</f>
        <v>00-0</v>
      </c>
      <c r="D1778" t="s">
        <v>3662</v>
      </c>
      <c r="E1778" s="40">
        <v>35827</v>
      </c>
      <c r="F1778" t="s">
        <v>5282</v>
      </c>
      <c r="G1778" t="s">
        <v>5377</v>
      </c>
      <c r="H1778" t="str">
        <f>IF(ISBLANK(VLOOKUP(TRIM(D1778),ALL_SOMIFA!$A$1:$V$2737,8,FALSE)),"",IF(ISERROR(VLOOKUP(TRIM(D1778),ALL_SOMIFA!$A$1:$V$2737,8,FALSE))," ",VLOOKUP(TRIM(D1778),ALL_SOMIFA!$A$1:$V$2737,8,FALSE)))</f>
        <v/>
      </c>
      <c r="I1778" t="str">
        <f>IF(ISBLANK(VLOOKUP(TRIM(D1778),ALL_SOMIFA!$A$1:$V$2737,9,FALSE)),"",IF(ISERROR(VLOOKUP(TRIM(D1778),ALL_SOMIFA!$A$1:$V$2737,9,FALSE))," ",VLOOKUP(TRIM(D1778),ALL_SOMIFA!$A$1:$V$2737,9,FALSE)))</f>
        <v/>
      </c>
      <c r="J1778" t="str">
        <f>IF(ISBLANK(VLOOKUP(TRIM(D1778),ALL_SOMIFA!$A$1:$V$2737,10,FALSE)),"",IF(ISERROR(VLOOKUP(TRIM(D1778),ALL_SOMIFA!$A$1:$V$2737,10,FALSE))," ",VLOOKUP(TRIM(D1778),ALL_SOMIFA!$A$1:$V$2737,10,FALSE)))</f>
        <v/>
      </c>
      <c r="K1778" t="str">
        <f>IF(ISBLANK(VLOOKUP(TRIM(D1778),ALL_SOMIFA!$A$1:$V$2737,11,FALSE)),"",IF(ISERROR(VLOOKUP(TRIM(D1778),ALL_SOMIFA!$A$1:$V$2737,11,FALSE))," ",VLOOKUP(TRIM(D1778),ALL_SOMIFA!$A$1:$V$2737,11,FALSE)))</f>
        <v/>
      </c>
      <c r="L1778" t="str">
        <f>IF(ISBLANK(VLOOKUP(TRIM(D1778),ALL_SOMIFA!$A$1:$V$2737,12,FALSE)),"",IF(ISERROR(VLOOKUP(TRIM(D1778),ALL_SOMIFA!$A$1:$V$2737,12,FALSE))," ",VLOOKUP(TRIM(D1778),ALL_SOMIFA!$A$1:$V$2737,12,FALSE)))</f>
        <v/>
      </c>
      <c r="M1778" t="str">
        <f>IF(ISBLANK(VLOOKUP(TRIM(D1778),ALL_SOMIFA!$A$1:$V$2737,13,FALSE)),"",IF(ISERROR(VLOOKUP(TRIM(D1778),ALL_SOMIFA!$A$1:$V$2737,13,FALSE))," ",VLOOKUP(TRIM(D1778),ALL_SOMIFA!$A$1:$V$2737,13,FALSE)))</f>
        <v/>
      </c>
      <c r="N1778" t="str">
        <f>IF(ISBLANK(VLOOKUP(TRIM(D1778),ALL_SOMIFA!$A$1:$V$2737,14,FALSE)),"",IF(ISERROR(VLOOKUP(TRIM(D1778),ALL_SOMIFA!$A$1:$V$2737,14,FALSE))," ",VLOOKUP(TRIM(D1778),ALL_SOMIFA!$A$1:$V$2737,14,FALSE)))</f>
        <v>LB</v>
      </c>
      <c r="O1778" t="str">
        <f>IF(ISBLANK(VLOOKUP(TRIM(D1778),ALL_SOMIFA!$A$1:$V$2737,15,FALSE)),"",IF(ISERROR(VLOOKUP(TRIM(D1778),ALL_SOMIFA!$A$1:$V$2737,15,FALSE))," ",VLOOKUP(TRIM(D1778),ALL_SOMIFA!$A$1:$V$2737,15,FALSE)))</f>
        <v>CIN</v>
      </c>
      <c r="P1778" t="str">
        <f>IF(ISBLANK(VLOOKUP(TRIM(D1778),ALL_SOMIFA!$A$1:$V$2737,16,FALSE)),"",IF(ISERROR(VLOOKUP(TRIM(D1778),ALL_SOMIFA!$A$1:$V$2737,16,FALSE))," ",VLOOKUP(TRIM(D1778),ALL_SOMIFA!$A$1:$V$2737,16,FALSE)))</f>
        <v>00-0</v>
      </c>
      <c r="Q1778" t="str">
        <f>IF(ISBLANK(VLOOKUP(TRIM(D1778),ALL_SOMIFA!$A$1:$V$2737,17,FALSE)),"",IF(ISERROR(VLOOKUP(TRIM(D1778),ALL_SOMIFA!$A$1:$V$2737,17,FALSE))," ",VLOOKUP(TRIM(D1778),ALL_SOMIFA!$A$1:$V$2737,17,FALSE)))</f>
        <v/>
      </c>
      <c r="R1778" t="str">
        <f>IF(ISBLANK(VLOOKUP(TRIM(D1778),ALL_SOMIFA!$A$1:$V$2737,18,FALSE)),"",IF(ISERROR(VLOOKUP(TRIM(D1778),ALL_SOMIFA!$A$1:$V$2737,18,FALSE))," ",VLOOKUP(TRIM(D1778),ALL_SOMIFA!$A$1:$V$2737,18,FALSE)))</f>
        <v/>
      </c>
      <c r="S1778" t="str">
        <f>IF(ISBLANK(VLOOKUP(TRIM(D1778),ALL_SOMIFA!$A$1:$V$2737,19,FALSE)),"",IF(ISERROR(VLOOKUP(TRIM(D1778),ALL_SOMIFA!$A$1:$V$2737,19,FALSE))," ",VLOOKUP(TRIM(D1778),ALL_SOMIFA!$A$1:$V$2737,19,FALSE)))</f>
        <v/>
      </c>
      <c r="T1778" t="str">
        <f>IF(ISBLANK(VLOOKUP(TRIM(D1778),ALL_SOMIFA!$A$1:$V$2737,20,FALSE)),"",IF(ISERROR(VLOOKUP(TRIM(D1778),ALL_SOMIFA!$A$1:$V$2737,20,FALSE))," ",VLOOKUP(TRIM(D1778),ALL_SOMIFA!$A$1:$V$2737,20,FALSE)))</f>
        <v/>
      </c>
      <c r="U1778" t="str">
        <f>IF(ISBLANK(VLOOKUP(TRIM(D1778),ALL_SOMIFA!$A$1:$V$2737,21,FALSE)),"",IF(ISERROR(VLOOKUP(TRIM(D1778),ALL_SOMIFA!$A$1:$V$2737,21,FALSE))," ",VLOOKUP(TRIM(D1778),ALL_SOMIFA!$A$1:$V$2737,21,FALSE)))</f>
        <v/>
      </c>
      <c r="V1778" t="str">
        <f>IF(ISBLANK(VLOOKUP(TRIM(D1778),ALL_SOMIFA!$A$1:$V$2737,22,FALSE)),"",IF(ISERROR(VLOOKUP(TRIM(D1778),ALL_SOMIFA!$A$1:$V$2737,22,FALSE))," ",VLOOKUP(TRIM(D1778),ALL_SOMIFA!$A$1:$V$2737,22,FALSE)))</f>
        <v/>
      </c>
    </row>
    <row r="1779" spans="1:76" x14ac:dyDescent="0.35">
      <c r="A1779" t="s">
        <v>304</v>
      </c>
      <c r="B1779" t="s">
        <v>500</v>
      </c>
      <c r="C1779" s="143" t="str">
        <f>IF(VLOOKUP(D1779,Table16[[#All],[Player]:[2024 Card Info]],7,FALSE)&lt;&gt;"",VLOOKUP(D1779,Table16[[#All],[Player]:[2024 Card Info]],7,FALSE),"")</f>
        <v>00-0</v>
      </c>
      <c r="D1779" t="s">
        <v>3676</v>
      </c>
      <c r="E1779" s="40">
        <v>36699</v>
      </c>
      <c r="F1779" t="s">
        <v>91</v>
      </c>
      <c r="G1779" t="s">
        <v>5380</v>
      </c>
      <c r="H1779" t="str">
        <f>IF(ISBLANK(VLOOKUP(TRIM(D1779),ALL_SOMIFA!$A$1:$V$2737,8,FALSE)),"",IF(ISERROR(VLOOKUP(TRIM(D1779),ALL_SOMIFA!$A$1:$V$2737,8,FALSE))," ",VLOOKUP(TRIM(D1779),ALL_SOMIFA!$A$1:$V$2737,8,FALSE)))</f>
        <v/>
      </c>
      <c r="I1779" t="str">
        <f>IF(ISBLANK(VLOOKUP(TRIM(D1779),ALL_SOMIFA!$A$1:$V$2737,9,FALSE)),"",IF(ISERROR(VLOOKUP(TRIM(D1779),ALL_SOMIFA!$A$1:$V$2737,9,FALSE))," ",VLOOKUP(TRIM(D1779),ALL_SOMIFA!$A$1:$V$2737,9,FALSE)))</f>
        <v/>
      </c>
      <c r="J1779" t="str">
        <f>IF(ISBLANK(VLOOKUP(TRIM(D1779),ALL_SOMIFA!$A$1:$V$2737,10,FALSE)),"",IF(ISERROR(VLOOKUP(TRIM(D1779),ALL_SOMIFA!$A$1:$V$2737,10,FALSE))," ",VLOOKUP(TRIM(D1779),ALL_SOMIFA!$A$1:$V$2737,10,FALSE)))</f>
        <v/>
      </c>
      <c r="K1779" t="str">
        <f>IF(ISBLANK(VLOOKUP(TRIM(D1779),ALL_SOMIFA!$A$1:$V$2737,11,FALSE)),"",IF(ISERROR(VLOOKUP(TRIM(D1779),ALL_SOMIFA!$A$1:$V$2737,11,FALSE))," ",VLOOKUP(TRIM(D1779),ALL_SOMIFA!$A$1:$V$2737,11,FALSE)))</f>
        <v/>
      </c>
      <c r="L1779" t="str">
        <f>IF(ISBLANK(VLOOKUP(TRIM(D1779),ALL_SOMIFA!$A$1:$V$2737,12,FALSE)),"",IF(ISERROR(VLOOKUP(TRIM(D1779),ALL_SOMIFA!$A$1:$V$2737,12,FALSE))," ",VLOOKUP(TRIM(D1779),ALL_SOMIFA!$A$1:$V$2737,12,FALSE)))</f>
        <v/>
      </c>
      <c r="M1779" t="str">
        <f>IF(ISBLANK(VLOOKUP(TRIM(D1779),ALL_SOMIFA!$A$1:$V$2737,13,FALSE)),"",IF(ISERROR(VLOOKUP(TRIM(D1779),ALL_SOMIFA!$A$1:$V$2737,13,FALSE))," ",VLOOKUP(TRIM(D1779),ALL_SOMIFA!$A$1:$V$2737,13,FALSE)))</f>
        <v/>
      </c>
      <c r="N1779" t="str">
        <f>IF(ISBLANK(VLOOKUP(TRIM(D1779),ALL_SOMIFA!$A$1:$V$2737,14,FALSE)),"",IF(ISERROR(VLOOKUP(TRIM(D1779),ALL_SOMIFA!$A$1:$V$2737,14,FALSE))," ",VLOOKUP(TRIM(D1779),ALL_SOMIFA!$A$1:$V$2737,14,FALSE)))</f>
        <v/>
      </c>
      <c r="O1779" t="str">
        <f>IF(ISBLANK(VLOOKUP(TRIM(D1779),ALL_SOMIFA!$A$1:$V$2737,15,FALSE)),"",IF(ISERROR(VLOOKUP(TRIM(D1779),ALL_SOMIFA!$A$1:$V$2737,15,FALSE))," ",VLOOKUP(TRIM(D1779),ALL_SOMIFA!$A$1:$V$2737,15,FALSE)))</f>
        <v/>
      </c>
      <c r="P1779" t="str">
        <f>IF(ISBLANK(VLOOKUP(TRIM(D1779),ALL_SOMIFA!$A$1:$V$2737,16,FALSE)),"",IF(ISERROR(VLOOKUP(TRIM(D1779),ALL_SOMIFA!$A$1:$V$2737,16,FALSE))," ",VLOOKUP(TRIM(D1779),ALL_SOMIFA!$A$1:$V$2737,16,FALSE)))</f>
        <v/>
      </c>
      <c r="Q1779" t="str">
        <f>IF(ISBLANK(VLOOKUP(TRIM(D1779),ALL_SOMIFA!$A$1:$V$2737,17,FALSE)),"",IF(ISERROR(VLOOKUP(TRIM(D1779),ALL_SOMIFA!$A$1:$V$2737,17,FALSE))," ",VLOOKUP(TRIM(D1779),ALL_SOMIFA!$A$1:$V$2737,17,FALSE)))</f>
        <v/>
      </c>
      <c r="R1779" t="str">
        <f>IF(ISBLANK(VLOOKUP(TRIM(D1779),ALL_SOMIFA!$A$1:$V$2737,18,FALSE)),"",IF(ISERROR(VLOOKUP(TRIM(D1779),ALL_SOMIFA!$A$1:$V$2737,18,FALSE))," ",VLOOKUP(TRIM(D1779),ALL_SOMIFA!$A$1:$V$2737,18,FALSE)))</f>
        <v/>
      </c>
      <c r="S1779" t="str">
        <f>IF(ISBLANK(VLOOKUP(TRIM(D1779),ALL_SOMIFA!$A$1:$V$2737,19,FALSE)),"",IF(ISERROR(VLOOKUP(TRIM(D1779),ALL_SOMIFA!$A$1:$V$2737,19,FALSE))," ",VLOOKUP(TRIM(D1779),ALL_SOMIFA!$A$1:$V$2737,19,FALSE)))</f>
        <v/>
      </c>
      <c r="T1779" t="str">
        <f>IF(ISBLANK(VLOOKUP(TRIM(D1779),ALL_SOMIFA!$A$1:$V$2737,20,FALSE)),"",IF(ISERROR(VLOOKUP(TRIM(D1779),ALL_SOMIFA!$A$1:$V$2737,20,FALSE))," ",VLOOKUP(TRIM(D1779),ALL_SOMIFA!$A$1:$V$2737,20,FALSE)))</f>
        <v/>
      </c>
      <c r="U1779" t="str">
        <f>IF(ISBLANK(VLOOKUP(TRIM(D1779),ALL_SOMIFA!$A$1:$V$2737,21,FALSE)),"",IF(ISERROR(VLOOKUP(TRIM(D1779),ALL_SOMIFA!$A$1:$V$2737,21,FALSE))," ",VLOOKUP(TRIM(D1779),ALL_SOMIFA!$A$1:$V$2737,21,FALSE)))</f>
        <v/>
      </c>
      <c r="V1779" t="str">
        <f>IF(ISBLANK(VLOOKUP(TRIM(D1779),ALL_SOMIFA!$A$1:$V$2737,22,FALSE)),"",IF(ISERROR(VLOOKUP(TRIM(D1779),ALL_SOMIFA!$A$1:$V$2737,22,FALSE))," ",VLOOKUP(TRIM(D1779),ALL_SOMIFA!$A$1:$V$2737,22,FALSE)))</f>
        <v/>
      </c>
    </row>
    <row r="1780" spans="1:76" x14ac:dyDescent="0.35">
      <c r="A1780" s="18"/>
      <c r="B1780" s="18"/>
      <c r="C1780" s="143"/>
      <c r="D1780" s="19"/>
      <c r="E1780" s="20"/>
      <c r="F1780" s="19"/>
      <c r="G1780" s="19"/>
      <c r="H1780" t="s">
        <v>4284</v>
      </c>
      <c r="I1780" t="s">
        <v>4284</v>
      </c>
      <c r="J1780" s="18"/>
      <c r="K1780" s="18"/>
      <c r="L1780" s="18"/>
      <c r="M1780" s="19"/>
      <c r="N1780" s="19"/>
      <c r="O1780" s="19"/>
      <c r="P1780" s="19"/>
      <c r="Q1780" s="19"/>
      <c r="R1780" s="19"/>
      <c r="S1780" s="19"/>
      <c r="T1780" s="19"/>
      <c r="U1780" s="19"/>
      <c r="V1780" s="19"/>
      <c r="W1780" s="19"/>
      <c r="X1780" s="19"/>
      <c r="Y1780" s="19"/>
      <c r="Z1780" s="19"/>
      <c r="AA1780" s="19"/>
      <c r="AB1780" s="19"/>
      <c r="AC1780" s="19"/>
      <c r="AD1780" s="19"/>
      <c r="AE1780" s="19"/>
      <c r="AF1780" s="19"/>
      <c r="AG1780" s="19"/>
      <c r="AH1780" s="19"/>
      <c r="AI1780" s="19"/>
      <c r="AJ1780" s="19"/>
      <c r="AK1780" s="19"/>
      <c r="AL1780" s="19"/>
      <c r="AM1780" s="19"/>
      <c r="AN1780" s="19"/>
      <c r="AO1780" s="19"/>
      <c r="AP1780" s="19"/>
      <c r="AQ1780" s="19"/>
      <c r="AR1780" s="19"/>
      <c r="AS1780" s="19"/>
      <c r="AT1780" s="19"/>
      <c r="AU1780" s="19"/>
      <c r="AV1780" s="19"/>
    </row>
    <row r="1781" spans="1:76" x14ac:dyDescent="0.35">
      <c r="A1781" s="46" t="s">
        <v>323</v>
      </c>
      <c r="B1781" s="47" t="s">
        <v>3531</v>
      </c>
      <c r="C1781" s="143" t="str">
        <f>IF(VLOOKUP(D1781,Table16[[#All],[Player]:[2024 Card Info]],7,FALSE)&lt;&gt;"",VLOOKUP(D1781,Table16[[#All],[Player]:[2024 Card Info]],7,FALSE),"")</f>
        <v>5</v>
      </c>
      <c r="D1781" s="22" t="s">
        <v>3080</v>
      </c>
      <c r="E1781" s="23">
        <v>36769</v>
      </c>
      <c r="F1781" s="24" t="s">
        <v>2473</v>
      </c>
      <c r="G1781" s="22" t="s">
        <v>3081</v>
      </c>
      <c r="H1781" s="26" t="s">
        <v>323</v>
      </c>
      <c r="I1781" s="26" t="s">
        <v>155</v>
      </c>
      <c r="J1781" s="46" t="s">
        <v>323</v>
      </c>
      <c r="K1781" s="47" t="s">
        <v>165</v>
      </c>
      <c r="L1781" s="47" t="s">
        <v>155</v>
      </c>
      <c r="M1781" s="25"/>
      <c r="N1781" s="25"/>
      <c r="O1781" s="25"/>
      <c r="P1781" s="25"/>
      <c r="Q1781" s="25"/>
      <c r="R1781" s="25"/>
      <c r="S1781" s="25"/>
      <c r="T1781" s="25"/>
      <c r="U1781" s="25"/>
      <c r="V1781" s="25"/>
      <c r="W1781" s="25"/>
      <c r="X1781" s="25"/>
      <c r="Y1781" s="25"/>
      <c r="Z1781" s="25"/>
      <c r="AA1781" s="25"/>
      <c r="AB1781" s="25"/>
      <c r="AC1781" s="25"/>
      <c r="AD1781" s="25"/>
      <c r="AE1781" s="25"/>
      <c r="AF1781" s="25"/>
      <c r="AG1781" s="25"/>
      <c r="AH1781" s="25"/>
      <c r="AI1781" s="25"/>
      <c r="AJ1781" s="25"/>
      <c r="AK1781" s="25"/>
      <c r="AL1781" s="25"/>
      <c r="AM1781" s="25"/>
      <c r="AN1781" s="25"/>
      <c r="AO1781" s="25"/>
      <c r="AP1781" s="25"/>
      <c r="AQ1781" s="25"/>
      <c r="AR1781" s="25"/>
      <c r="AS1781" s="25"/>
      <c r="AT1781" s="25"/>
      <c r="AU1781" s="25"/>
      <c r="AV1781" s="25"/>
    </row>
    <row r="1782" spans="1:76" s="25" customFormat="1" ht="12.75" customHeight="1" x14ac:dyDescent="0.35">
      <c r="A1782" s="18" t="s">
        <v>354</v>
      </c>
      <c r="B1782" s="18" t="s">
        <v>1124</v>
      </c>
      <c r="C1782" s="143" t="str">
        <f>IF(VLOOKUP(D1782,Table16[[#All],[Player]:[2024 Card Info]],7,FALSE)&lt;&gt;"",VLOOKUP(D1782,Table16[[#All],[Player]:[2024 Card Info]],7,FALSE),"")</f>
        <v>5</v>
      </c>
      <c r="D1782" s="19" t="s">
        <v>3083</v>
      </c>
      <c r="E1782" s="20">
        <v>36061</v>
      </c>
      <c r="F1782" s="26" t="s">
        <v>3084</v>
      </c>
      <c r="G1782" s="30" t="s">
        <v>3084</v>
      </c>
      <c r="H1782" s="26" t="s">
        <v>331</v>
      </c>
      <c r="I1782" s="26" t="s">
        <v>422</v>
      </c>
      <c r="J1782" s="18" t="s">
        <v>354</v>
      </c>
      <c r="K1782" s="18" t="s">
        <v>94</v>
      </c>
      <c r="L1782" s="18" t="s">
        <v>422</v>
      </c>
      <c r="M1782" s="19" t="s">
        <v>155</v>
      </c>
      <c r="N1782" s="19" t="s">
        <v>323</v>
      </c>
      <c r="O1782" s="19" t="s">
        <v>94</v>
      </c>
      <c r="P1782" s="30" t="s">
        <v>154</v>
      </c>
      <c r="Q1782" s="19"/>
      <c r="R1782" s="19"/>
      <c r="S1782" s="30"/>
      <c r="T1782" s="19"/>
      <c r="U1782" s="19"/>
      <c r="V1782" s="30"/>
      <c r="W1782" s="19"/>
      <c r="X1782" s="19"/>
      <c r="Y1782" s="30"/>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row>
    <row r="1783" spans="1:76" s="25" customFormat="1" ht="12.75" customHeight="1" x14ac:dyDescent="0.35">
      <c r="A1783" s="18" t="s">
        <v>299</v>
      </c>
      <c r="B1783" s="18" t="s">
        <v>109</v>
      </c>
      <c r="C1783" s="143" t="str">
        <f>IF(VLOOKUP(D1783,Table16[[#All],[Player]:[2024 Card Info]],7,FALSE)&lt;&gt;"",VLOOKUP(D1783,Table16[[#All],[Player]:[2024 Card Info]],7,FALSE),"")</f>
        <v>45</v>
      </c>
      <c r="D1783" s="26" t="s">
        <v>3079</v>
      </c>
      <c r="E1783" s="20">
        <v>36588</v>
      </c>
      <c r="F1783" s="26" t="s">
        <v>241</v>
      </c>
      <c r="G1783" s="26" t="s">
        <v>2226</v>
      </c>
      <c r="H1783" s="26" t="s">
        <v>327</v>
      </c>
      <c r="I1783" s="26" t="s">
        <v>684</v>
      </c>
      <c r="J1783" s="18" t="s">
        <v>299</v>
      </c>
      <c r="K1783" s="18" t="s">
        <v>109</v>
      </c>
      <c r="L1783" s="18" t="s">
        <v>297</v>
      </c>
      <c r="M1783" s="19" t="s">
        <v>682</v>
      </c>
      <c r="N1783" s="27"/>
      <c r="O1783" s="27"/>
      <c r="P1783" s="27"/>
      <c r="Q1783" s="29"/>
    </row>
    <row r="1784" spans="1:76" x14ac:dyDescent="0.35">
      <c r="A1784" t="s">
        <v>331</v>
      </c>
      <c r="B1784" t="s">
        <v>318</v>
      </c>
      <c r="C1784" s="143" t="str">
        <f>IF(VLOOKUP(D1784,Table16[[#All],[Player]:[2024 Card Info]],7,FALSE)&lt;&gt;"",VLOOKUP(D1784,Table16[[#All],[Player]:[2024 Card Info]],7,FALSE),"")</f>
        <v>44</v>
      </c>
      <c r="D1784" t="s">
        <v>3834</v>
      </c>
      <c r="E1784" s="40">
        <v>37432</v>
      </c>
      <c r="F1784" t="s">
        <v>4081</v>
      </c>
      <c r="G1784" s="19" t="s">
        <v>5136</v>
      </c>
      <c r="H1784" t="str">
        <f>IF(ISBLANK(VLOOKUP(TRIM(D1784),ALL_SOMIFA!$A$1:$V$2737,8,FALSE)),"",IF(ISERROR(VLOOKUP(TRIM(D1784),ALL_SOMIFA!$A$1:$V$2737,8,FALSE))," ",VLOOKUP(TRIM(D1784),ALL_SOMIFA!$A$1:$V$2737,8,FALSE)))</f>
        <v/>
      </c>
      <c r="I1784" t="str">
        <f>IF(ISBLANK(VLOOKUP(TRIM(D1784),ALL_SOMIFA!$A$1:$V$2737,9,FALSE)),"",IF(ISERROR(VLOOKUP(TRIM(D1784),ALL_SOMIFA!$A$1:$V$2737,9,FALSE))," ",VLOOKUP(TRIM(D1784),ALL_SOMIFA!$A$1:$V$2737,9,FALSE)))</f>
        <v/>
      </c>
      <c r="J1784" t="str">
        <f>IF(ISBLANK(VLOOKUP(TRIM(D1784),ALL_SOMIFA!$A$1:$V$2737,10,FALSE)),"",IF(ISERROR(VLOOKUP(TRIM(D1784),ALL_SOMIFA!$A$1:$V$2737,10,FALSE))," ",VLOOKUP(TRIM(D1784),ALL_SOMIFA!$A$1:$V$2737,10,FALSE)))</f>
        <v/>
      </c>
      <c r="K1784" t="str">
        <f>IF(ISBLANK(VLOOKUP(TRIM(D1784),ALL_SOMIFA!$A$1:$V$2737,11,FALSE)),"",IF(ISERROR(VLOOKUP(TRIM(D1784),ALL_SOMIFA!$A$1:$V$2737,11,FALSE))," ",VLOOKUP(TRIM(D1784),ALL_SOMIFA!$A$1:$V$2737,11,FALSE)))</f>
        <v/>
      </c>
      <c r="L1784" t="str">
        <f>IF(ISBLANK(VLOOKUP(TRIM(D1784),ALL_SOMIFA!$A$1:$V$2737,12,FALSE)),"",IF(ISERROR(VLOOKUP(TRIM(D1784),ALL_SOMIFA!$A$1:$V$2737,12,FALSE))," ",VLOOKUP(TRIM(D1784),ALL_SOMIFA!$A$1:$V$2737,12,FALSE)))</f>
        <v/>
      </c>
      <c r="M1784" t="str">
        <f>IF(ISBLANK(VLOOKUP(TRIM(D1784),ALL_SOMIFA!$A$1:$V$2737,13,FALSE)),"",IF(ISERROR(VLOOKUP(TRIM(D1784),ALL_SOMIFA!$A$1:$V$2737,13,FALSE))," ",VLOOKUP(TRIM(D1784),ALL_SOMIFA!$A$1:$V$2737,13,FALSE)))</f>
        <v/>
      </c>
      <c r="N1784" t="str">
        <f>IF(ISBLANK(VLOOKUP(TRIM(D1784),ALL_SOMIFA!$A$1:$V$2737,14,FALSE)),"",IF(ISERROR(VLOOKUP(TRIM(D1784),ALL_SOMIFA!$A$1:$V$2737,14,FALSE))," ",VLOOKUP(TRIM(D1784),ALL_SOMIFA!$A$1:$V$2737,14,FALSE)))</f>
        <v/>
      </c>
      <c r="O1784" t="str">
        <f>IF(ISBLANK(VLOOKUP(TRIM(D1784),ALL_SOMIFA!$A$1:$V$2737,15,FALSE)),"",IF(ISERROR(VLOOKUP(TRIM(D1784),ALL_SOMIFA!$A$1:$V$2737,15,FALSE))," ",VLOOKUP(TRIM(D1784),ALL_SOMIFA!$A$1:$V$2737,15,FALSE)))</f>
        <v/>
      </c>
      <c r="P1784" t="str">
        <f>IF(ISBLANK(VLOOKUP(TRIM(D1784),ALL_SOMIFA!$A$1:$V$2737,16,FALSE)),"",IF(ISERROR(VLOOKUP(TRIM(D1784),ALL_SOMIFA!$A$1:$V$2737,16,FALSE))," ",VLOOKUP(TRIM(D1784),ALL_SOMIFA!$A$1:$V$2737,16,FALSE)))</f>
        <v/>
      </c>
      <c r="Q1784" t="str">
        <f>IF(ISBLANK(VLOOKUP(TRIM(D1784),ALL_SOMIFA!$A$1:$V$2737,17,FALSE)),"",IF(ISERROR(VLOOKUP(TRIM(D1784),ALL_SOMIFA!$A$1:$V$2737,17,FALSE))," ",VLOOKUP(TRIM(D1784),ALL_SOMIFA!$A$1:$V$2737,17,FALSE)))</f>
        <v/>
      </c>
      <c r="R1784" t="str">
        <f>IF(ISBLANK(VLOOKUP(TRIM(D1784),ALL_SOMIFA!$A$1:$V$2737,18,FALSE)),"",IF(ISERROR(VLOOKUP(TRIM(D1784),ALL_SOMIFA!$A$1:$V$2737,18,FALSE))," ",VLOOKUP(TRIM(D1784),ALL_SOMIFA!$A$1:$V$2737,18,FALSE)))</f>
        <v/>
      </c>
      <c r="S1784" t="str">
        <f>IF(ISBLANK(VLOOKUP(TRIM(D1784),ALL_SOMIFA!$A$1:$V$2737,19,FALSE)),"",IF(ISERROR(VLOOKUP(TRIM(D1784),ALL_SOMIFA!$A$1:$V$2737,19,FALSE))," ",VLOOKUP(TRIM(D1784),ALL_SOMIFA!$A$1:$V$2737,19,FALSE)))</f>
        <v/>
      </c>
      <c r="T1784" t="str">
        <f>IF(ISBLANK(VLOOKUP(TRIM(D1784),ALL_SOMIFA!$A$1:$V$2737,20,FALSE)),"",IF(ISERROR(VLOOKUP(TRIM(D1784),ALL_SOMIFA!$A$1:$V$2737,20,FALSE))," ",VLOOKUP(TRIM(D1784),ALL_SOMIFA!$A$1:$V$2737,20,FALSE)))</f>
        <v/>
      </c>
      <c r="U1784" t="str">
        <f>IF(ISBLANK(VLOOKUP(TRIM(D1784),ALL_SOMIFA!$A$1:$V$2737,21,FALSE)),"",IF(ISERROR(VLOOKUP(TRIM(D1784),ALL_SOMIFA!$A$1:$V$2737,21,FALSE))," ",VLOOKUP(TRIM(D1784),ALL_SOMIFA!$A$1:$V$2737,21,FALSE)))</f>
        <v/>
      </c>
      <c r="V1784" t="str">
        <f>IF(ISBLANK(VLOOKUP(TRIM(D1784),ALL_SOMIFA!$A$1:$V$2737,22,FALSE)),"",IF(ISERROR(VLOOKUP(TRIM(D1784),ALL_SOMIFA!$A$1:$V$2737,22,FALSE))," ",VLOOKUP(TRIM(D1784),ALL_SOMIFA!$A$1:$V$2737,22,FALSE)))</f>
        <v/>
      </c>
    </row>
    <row r="1785" spans="1:76" x14ac:dyDescent="0.35">
      <c r="A1785" s="34" t="s">
        <v>345</v>
      </c>
      <c r="B1785" s="34" t="s">
        <v>143</v>
      </c>
      <c r="C1785" s="143" t="str">
        <f>IF(VLOOKUP(D1785,Table16[[#All],[Player]:[2024 Card Info]],7,FALSE)&lt;&gt;"",VLOOKUP(D1785,Table16[[#All],[Player]:[2024 Card Info]],7,FALSE),"")</f>
        <v>6</v>
      </c>
      <c r="D1785" s="19" t="s">
        <v>3085</v>
      </c>
      <c r="E1785" s="20">
        <v>34942</v>
      </c>
      <c r="F1785" s="19" t="s">
        <v>222</v>
      </c>
      <c r="G1785" s="19" t="s">
        <v>222</v>
      </c>
      <c r="H1785" s="26" t="s">
        <v>331</v>
      </c>
      <c r="I1785" s="26" t="s">
        <v>3452</v>
      </c>
      <c r="J1785" s="34" t="s">
        <v>327</v>
      </c>
      <c r="K1785" s="34" t="s">
        <v>142</v>
      </c>
      <c r="L1785" s="34" t="s">
        <v>335</v>
      </c>
      <c r="M1785" s="19" t="s">
        <v>154</v>
      </c>
      <c r="N1785" s="19" t="s">
        <v>327</v>
      </c>
      <c r="O1785" s="19" t="s">
        <v>143</v>
      </c>
      <c r="P1785" s="19" t="s">
        <v>515</v>
      </c>
      <c r="Q1785" s="19" t="s">
        <v>345</v>
      </c>
      <c r="R1785" s="19" t="s">
        <v>142</v>
      </c>
      <c r="S1785" s="19" t="s">
        <v>154</v>
      </c>
      <c r="T1785" s="19" t="s">
        <v>345</v>
      </c>
      <c r="U1785" s="19" t="s">
        <v>142</v>
      </c>
      <c r="V1785" s="19" t="s">
        <v>154</v>
      </c>
      <c r="W1785" s="19" t="s">
        <v>354</v>
      </c>
      <c r="X1785" s="19" t="s">
        <v>142</v>
      </c>
      <c r="Y1785" s="19" t="s">
        <v>154</v>
      </c>
      <c r="Z1785" s="19"/>
      <c r="AA1785" s="19"/>
      <c r="AB1785" s="19"/>
      <c r="AC1785" s="19">
        <v>0</v>
      </c>
      <c r="AD1785" s="19">
        <v>0</v>
      </c>
      <c r="AE1785" s="19">
        <v>0</v>
      </c>
      <c r="AF1785" s="19">
        <v>0</v>
      </c>
      <c r="AG1785" s="19">
        <v>0</v>
      </c>
      <c r="AH1785" s="19">
        <v>0</v>
      </c>
      <c r="AI1785" s="19">
        <v>0</v>
      </c>
      <c r="AJ1785" s="19">
        <v>0</v>
      </c>
      <c r="AK1785" s="19">
        <v>0</v>
      </c>
      <c r="AL1785" s="19">
        <v>0</v>
      </c>
      <c r="AM1785" s="19">
        <v>0</v>
      </c>
      <c r="AN1785" s="19">
        <v>0</v>
      </c>
      <c r="AO1785" s="19">
        <v>0</v>
      </c>
      <c r="AP1785" s="19">
        <v>0</v>
      </c>
      <c r="AQ1785" s="19">
        <v>0</v>
      </c>
      <c r="AR1785" s="19">
        <v>0</v>
      </c>
      <c r="AS1785" s="19">
        <v>0</v>
      </c>
      <c r="AT1785" s="19">
        <v>0</v>
      </c>
      <c r="AU1785" s="19"/>
      <c r="AV1785" s="19"/>
      <c r="AW1785" s="25"/>
      <c r="AX1785" s="25"/>
      <c r="AY1785" s="25"/>
      <c r="AZ1785" s="25"/>
      <c r="BA1785" s="25"/>
      <c r="BB1785" s="25"/>
      <c r="BC1785" s="25"/>
      <c r="BD1785" s="25"/>
      <c r="BE1785" s="25"/>
      <c r="BF1785" s="25"/>
      <c r="BG1785" s="25"/>
      <c r="BH1785" s="25"/>
      <c r="BI1785" s="25"/>
      <c r="BJ1785" s="25"/>
      <c r="BK1785" s="25"/>
      <c r="BL1785" s="25"/>
      <c r="BM1785" s="25"/>
      <c r="BN1785" s="25"/>
      <c r="BO1785" s="25"/>
      <c r="BP1785" s="25"/>
      <c r="BQ1785" s="25"/>
      <c r="BR1785" s="25"/>
      <c r="BS1785" s="25"/>
      <c r="BT1785" s="25"/>
      <c r="BU1785" s="25"/>
      <c r="BV1785" s="25"/>
      <c r="BW1785" s="25"/>
      <c r="BX1785" s="25"/>
    </row>
    <row r="1786" spans="1:76" s="25" customFormat="1" ht="12.75" customHeight="1" x14ac:dyDescent="0.35">
      <c r="A1786" t="s">
        <v>299</v>
      </c>
      <c r="B1786" t="s">
        <v>3524</v>
      </c>
      <c r="C1786" s="143" t="str">
        <f>IF(VLOOKUP(D1786,Table16[[#All],[Player]:[2024 Card Info]],7,FALSE)&lt;&gt;"",VLOOKUP(D1786,Table16[[#All],[Player]:[2024 Card Info]],7,FALSE),"")</f>
        <v>44</v>
      </c>
      <c r="D1786" t="s">
        <v>3833</v>
      </c>
      <c r="E1786" s="40">
        <v>37528</v>
      </c>
      <c r="F1786" t="s">
        <v>4046</v>
      </c>
      <c r="G1786"/>
      <c r="H1786" t="str">
        <f>IF(ISBLANK(VLOOKUP(TRIM(D1786),ALL_SOMIFA!$A$1:$V$2737,8,FALSE)),"",IF(ISERROR(VLOOKUP(TRIM(D1786),ALL_SOMIFA!$A$1:$V$2737,8,FALSE))," ",VLOOKUP(TRIM(D1786),ALL_SOMIFA!$A$1:$V$2737,8,FALSE)))</f>
        <v/>
      </c>
      <c r="I1786" t="str">
        <f>IF(ISBLANK(VLOOKUP(TRIM(D1786),ALL_SOMIFA!$A$1:$V$2737,9,FALSE)),"",IF(ISERROR(VLOOKUP(TRIM(D1786),ALL_SOMIFA!$A$1:$V$2737,9,FALSE))," ",VLOOKUP(TRIM(D1786),ALL_SOMIFA!$A$1:$V$2737,9,FALSE)))</f>
        <v/>
      </c>
      <c r="J1786" t="str">
        <f>IF(ISBLANK(VLOOKUP(TRIM(D1786),ALL_SOMIFA!$A$1:$V$2737,10,FALSE)),"",IF(ISERROR(VLOOKUP(TRIM(D1786),ALL_SOMIFA!$A$1:$V$2737,10,FALSE))," ",VLOOKUP(TRIM(D1786),ALL_SOMIFA!$A$1:$V$2737,10,FALSE)))</f>
        <v/>
      </c>
      <c r="K1786" t="str">
        <f>IF(ISBLANK(VLOOKUP(TRIM(D1786),ALL_SOMIFA!$A$1:$V$2737,11,FALSE)),"",IF(ISERROR(VLOOKUP(TRIM(D1786),ALL_SOMIFA!$A$1:$V$2737,11,FALSE))," ",VLOOKUP(TRIM(D1786),ALL_SOMIFA!$A$1:$V$2737,11,FALSE)))</f>
        <v/>
      </c>
      <c r="L1786" t="str">
        <f>IF(ISBLANK(VLOOKUP(TRIM(D1786),ALL_SOMIFA!$A$1:$V$2737,12,FALSE)),"",IF(ISERROR(VLOOKUP(TRIM(D1786),ALL_SOMIFA!$A$1:$V$2737,12,FALSE))," ",VLOOKUP(TRIM(D1786),ALL_SOMIFA!$A$1:$V$2737,12,FALSE)))</f>
        <v/>
      </c>
      <c r="M1786" t="str">
        <f>IF(ISBLANK(VLOOKUP(TRIM(D1786),ALL_SOMIFA!$A$1:$V$2737,13,FALSE)),"",IF(ISERROR(VLOOKUP(TRIM(D1786),ALL_SOMIFA!$A$1:$V$2737,13,FALSE))," ",VLOOKUP(TRIM(D1786),ALL_SOMIFA!$A$1:$V$2737,13,FALSE)))</f>
        <v/>
      </c>
      <c r="N1786" t="str">
        <f>IF(ISBLANK(VLOOKUP(TRIM(D1786),ALL_SOMIFA!$A$1:$V$2737,14,FALSE)),"",IF(ISERROR(VLOOKUP(TRIM(D1786),ALL_SOMIFA!$A$1:$V$2737,14,FALSE))," ",VLOOKUP(TRIM(D1786),ALL_SOMIFA!$A$1:$V$2737,14,FALSE)))</f>
        <v/>
      </c>
      <c r="O1786" t="str">
        <f>IF(ISBLANK(VLOOKUP(TRIM(D1786),ALL_SOMIFA!$A$1:$V$2737,15,FALSE)),"",IF(ISERROR(VLOOKUP(TRIM(D1786),ALL_SOMIFA!$A$1:$V$2737,15,FALSE))," ",VLOOKUP(TRIM(D1786),ALL_SOMIFA!$A$1:$V$2737,15,FALSE)))</f>
        <v/>
      </c>
      <c r="P1786" t="str">
        <f>IF(ISBLANK(VLOOKUP(TRIM(D1786),ALL_SOMIFA!$A$1:$V$2737,16,FALSE)),"",IF(ISERROR(VLOOKUP(TRIM(D1786),ALL_SOMIFA!$A$1:$V$2737,16,FALSE))," ",VLOOKUP(TRIM(D1786),ALL_SOMIFA!$A$1:$V$2737,16,FALSE)))</f>
        <v/>
      </c>
      <c r="Q1786" t="str">
        <f>IF(ISBLANK(VLOOKUP(TRIM(D1786),ALL_SOMIFA!$A$1:$V$2737,17,FALSE)),"",IF(ISERROR(VLOOKUP(TRIM(D1786),ALL_SOMIFA!$A$1:$V$2737,17,FALSE))," ",VLOOKUP(TRIM(D1786),ALL_SOMIFA!$A$1:$V$2737,17,FALSE)))</f>
        <v/>
      </c>
      <c r="R1786" t="str">
        <f>IF(ISBLANK(VLOOKUP(TRIM(D1786),ALL_SOMIFA!$A$1:$V$2737,18,FALSE)),"",IF(ISERROR(VLOOKUP(TRIM(D1786),ALL_SOMIFA!$A$1:$V$2737,18,FALSE))," ",VLOOKUP(TRIM(D1786),ALL_SOMIFA!$A$1:$V$2737,18,FALSE)))</f>
        <v/>
      </c>
      <c r="S1786" t="str">
        <f>IF(ISBLANK(VLOOKUP(TRIM(D1786),ALL_SOMIFA!$A$1:$V$2737,19,FALSE)),"",IF(ISERROR(VLOOKUP(TRIM(D1786),ALL_SOMIFA!$A$1:$V$2737,19,FALSE))," ",VLOOKUP(TRIM(D1786),ALL_SOMIFA!$A$1:$V$2737,19,FALSE)))</f>
        <v/>
      </c>
      <c r="T1786" t="str">
        <f>IF(ISBLANK(VLOOKUP(TRIM(D1786),ALL_SOMIFA!$A$1:$V$2737,20,FALSE)),"",IF(ISERROR(VLOOKUP(TRIM(D1786),ALL_SOMIFA!$A$1:$V$2737,20,FALSE))," ",VLOOKUP(TRIM(D1786),ALL_SOMIFA!$A$1:$V$2737,20,FALSE)))</f>
        <v/>
      </c>
      <c r="U1786" t="str">
        <f>IF(ISBLANK(VLOOKUP(TRIM(D1786),ALL_SOMIFA!$A$1:$V$2737,21,FALSE)),"",IF(ISERROR(VLOOKUP(TRIM(D1786),ALL_SOMIFA!$A$1:$V$2737,21,FALSE))," ",VLOOKUP(TRIM(D1786),ALL_SOMIFA!$A$1:$V$2737,21,FALSE)))</f>
        <v/>
      </c>
      <c r="V1786" t="str">
        <f>IF(ISBLANK(VLOOKUP(TRIM(D1786),ALL_SOMIFA!$A$1:$V$2737,22,FALSE)),"",IF(ISERROR(VLOOKUP(TRIM(D1786),ALL_SOMIFA!$A$1:$V$2737,22,FALSE))," ",VLOOKUP(TRIM(D1786),ALL_SOMIFA!$A$1:$V$2737,22,FALSE)))</f>
        <v/>
      </c>
      <c r="W1786"/>
      <c r="X1786"/>
      <c r="Y1786"/>
      <c r="Z1786"/>
      <c r="AA1786"/>
      <c r="AB1786"/>
      <c r="AC1786"/>
      <c r="AD1786"/>
      <c r="AE1786"/>
      <c r="AF1786"/>
      <c r="AG1786"/>
      <c r="AH1786"/>
      <c r="AI1786"/>
      <c r="AJ1786"/>
      <c r="AK1786"/>
      <c r="AL1786"/>
      <c r="AM1786"/>
      <c r="AN1786"/>
      <c r="AO1786"/>
      <c r="AP1786"/>
      <c r="AQ1786"/>
      <c r="AR1786"/>
      <c r="AS1786"/>
      <c r="AT1786"/>
      <c r="AU1786"/>
      <c r="AV1786"/>
      <c r="AW1786"/>
      <c r="AX1786"/>
      <c r="AY1786"/>
      <c r="AZ1786"/>
      <c r="BA1786"/>
      <c r="BB1786"/>
      <c r="BC1786"/>
      <c r="BD1786"/>
      <c r="BE1786"/>
      <c r="BF1786"/>
      <c r="BG1786"/>
      <c r="BH1786"/>
      <c r="BI1786"/>
      <c r="BJ1786"/>
      <c r="BK1786"/>
      <c r="BL1786"/>
      <c r="BM1786"/>
      <c r="BN1786"/>
      <c r="BO1786"/>
      <c r="BP1786"/>
      <c r="BQ1786"/>
      <c r="BR1786"/>
      <c r="BS1786"/>
      <c r="BT1786"/>
      <c r="BU1786"/>
      <c r="BV1786"/>
      <c r="BW1786"/>
      <c r="BX1786"/>
    </row>
    <row r="1787" spans="1:76" ht="12.75" customHeight="1" x14ac:dyDescent="0.35">
      <c r="A1787" s="18" t="s">
        <v>299</v>
      </c>
      <c r="B1787" s="18" t="s">
        <v>3518</v>
      </c>
      <c r="C1787" s="143" t="str">
        <f>IF(VLOOKUP(D1787,Table16[[#All],[Player]:[2024 Card Info]],7,FALSE)&lt;&gt;"",VLOOKUP(D1787,Table16[[#All],[Player]:[2024 Card Info]],7,FALSE),"")</f>
        <v>06</v>
      </c>
      <c r="D1787" s="26" t="s">
        <v>3082</v>
      </c>
      <c r="E1787" s="27">
        <v>36327</v>
      </c>
      <c r="F1787" s="26" t="s">
        <v>241</v>
      </c>
      <c r="G1787" s="26" t="s">
        <v>962</v>
      </c>
      <c r="H1787" s="26" t="s">
        <v>327</v>
      </c>
      <c r="I1787" s="26" t="s">
        <v>334</v>
      </c>
      <c r="J1787" s="18" t="s">
        <v>331</v>
      </c>
      <c r="K1787" s="18" t="s">
        <v>471</v>
      </c>
      <c r="L1787" s="18" t="s">
        <v>335</v>
      </c>
      <c r="M1787" s="19" t="s">
        <v>334</v>
      </c>
      <c r="N1787" s="27"/>
      <c r="O1787" s="27"/>
      <c r="P1787" s="27"/>
      <c r="Q1787" s="27"/>
      <c r="R1787" s="29"/>
      <c r="S1787" s="25"/>
      <c r="T1787" s="25"/>
      <c r="U1787" s="25"/>
      <c r="V1787" s="25"/>
      <c r="W1787" s="25"/>
      <c r="X1787" s="25"/>
      <c r="Y1787" s="25"/>
      <c r="Z1787" s="25"/>
      <c r="AA1787" s="25"/>
      <c r="AB1787" s="25"/>
      <c r="AC1787" s="25"/>
      <c r="AD1787" s="25"/>
      <c r="AE1787" s="25"/>
      <c r="AF1787" s="25"/>
      <c r="AG1787" s="25"/>
      <c r="AH1787" s="25"/>
      <c r="AI1787" s="25"/>
      <c r="AJ1787" s="25"/>
      <c r="AK1787" s="25"/>
      <c r="AL1787" s="25"/>
      <c r="AM1787" s="25"/>
      <c r="AN1787" s="25"/>
      <c r="AO1787" s="25"/>
      <c r="AP1787" s="25"/>
      <c r="AQ1787" s="25"/>
      <c r="AR1787" s="25"/>
      <c r="AS1787" s="25"/>
      <c r="AT1787" s="25"/>
      <c r="AU1787" s="25"/>
      <c r="AV1787" s="25"/>
      <c r="AW1787" s="25"/>
      <c r="AX1787" s="25"/>
      <c r="AY1787" s="25"/>
      <c r="AZ1787" s="25"/>
      <c r="BA1787" s="25"/>
      <c r="BB1787" s="25"/>
      <c r="BC1787" s="25"/>
      <c r="BD1787" s="25"/>
      <c r="BE1787" s="25"/>
      <c r="BF1787" s="25"/>
      <c r="BG1787" s="25"/>
      <c r="BH1787" s="25"/>
      <c r="BI1787" s="25"/>
      <c r="BJ1787" s="25"/>
      <c r="BK1787" s="25"/>
      <c r="BL1787" s="25"/>
      <c r="BM1787" s="25"/>
      <c r="BN1787" s="25"/>
      <c r="BO1787" s="25"/>
      <c r="BP1787" s="25"/>
      <c r="BQ1787" s="25"/>
      <c r="BR1787" s="25"/>
      <c r="BS1787" s="25"/>
      <c r="BT1787" s="25"/>
      <c r="BU1787" s="25"/>
    </row>
    <row r="1788" spans="1:76" s="25" customFormat="1" x14ac:dyDescent="0.35">
      <c r="A1788" s="31" t="s">
        <v>331</v>
      </c>
      <c r="B1788" s="32" t="s">
        <v>3518</v>
      </c>
      <c r="C1788" s="143" t="str">
        <f>IF(VLOOKUP(D1788,Table16[[#All],[Player]:[2024 Card Info]],7,FALSE)&lt;&gt;"",VLOOKUP(D1788,Table16[[#All],[Player]:[2024 Card Info]],7,FALSE),"")</f>
        <v>05</v>
      </c>
      <c r="D1788" s="19" t="s">
        <v>3088</v>
      </c>
      <c r="E1788" s="27">
        <v>36341</v>
      </c>
      <c r="F1788" s="28" t="s">
        <v>279</v>
      </c>
      <c r="G1788" s="28" t="s">
        <v>134</v>
      </c>
      <c r="H1788" s="26" t="s">
        <v>354</v>
      </c>
      <c r="I1788" s="26" t="s">
        <v>328</v>
      </c>
      <c r="J1788" s="33"/>
      <c r="K1788" s="33"/>
      <c r="L1788" s="33"/>
    </row>
    <row r="1789" spans="1:76" x14ac:dyDescent="0.35">
      <c r="A1789" t="s">
        <v>327</v>
      </c>
      <c r="B1789" t="s">
        <v>3517</v>
      </c>
      <c r="C1789" s="143" t="str">
        <f>IF(VLOOKUP(D1789,Table16[[#All],[Player]:[2024 Card Info]],7,FALSE)&lt;&gt;"",VLOOKUP(D1789,Table16[[#All],[Player]:[2024 Card Info]],7,FALSE),"")</f>
        <v>00</v>
      </c>
      <c r="D1789" t="s">
        <v>3855</v>
      </c>
      <c r="E1789" s="40">
        <v>37168</v>
      </c>
      <c r="F1789" t="s">
        <v>3951</v>
      </c>
      <c r="G1789" s="19" t="s">
        <v>5380</v>
      </c>
      <c r="H1789" t="str">
        <f>IF(ISBLANK(VLOOKUP(TRIM(D1789),ALL_SOMIFA!$A$1:$V$2737,8,FALSE)),"",IF(ISERROR(VLOOKUP(TRIM(D1789),ALL_SOMIFA!$A$1:$V$2737,8,FALSE))," ",VLOOKUP(TRIM(D1789),ALL_SOMIFA!$A$1:$V$2737,8,FALSE)))</f>
        <v/>
      </c>
      <c r="I1789" t="str">
        <f>IF(ISBLANK(VLOOKUP(TRIM(D1789),ALL_SOMIFA!$A$1:$V$2737,9,FALSE)),"",IF(ISERROR(VLOOKUP(TRIM(D1789),ALL_SOMIFA!$A$1:$V$2737,9,FALSE))," ",VLOOKUP(TRIM(D1789),ALL_SOMIFA!$A$1:$V$2737,9,FALSE)))</f>
        <v/>
      </c>
      <c r="J1789" t="str">
        <f>IF(ISBLANK(VLOOKUP(TRIM(D1789),ALL_SOMIFA!$A$1:$V$2737,10,FALSE)),"",IF(ISERROR(VLOOKUP(TRIM(D1789),ALL_SOMIFA!$A$1:$V$2737,10,FALSE))," ",VLOOKUP(TRIM(D1789),ALL_SOMIFA!$A$1:$V$2737,10,FALSE)))</f>
        <v/>
      </c>
      <c r="K1789" t="str">
        <f>IF(ISBLANK(VLOOKUP(TRIM(D1789),ALL_SOMIFA!$A$1:$V$2737,11,FALSE)),"",IF(ISERROR(VLOOKUP(TRIM(D1789),ALL_SOMIFA!$A$1:$V$2737,11,FALSE))," ",VLOOKUP(TRIM(D1789),ALL_SOMIFA!$A$1:$V$2737,11,FALSE)))</f>
        <v/>
      </c>
      <c r="L1789" t="str">
        <f>IF(ISBLANK(VLOOKUP(TRIM(D1789),ALL_SOMIFA!$A$1:$V$2737,12,FALSE)),"",IF(ISERROR(VLOOKUP(TRIM(D1789),ALL_SOMIFA!$A$1:$V$2737,12,FALSE))," ",VLOOKUP(TRIM(D1789),ALL_SOMIFA!$A$1:$V$2737,12,FALSE)))</f>
        <v/>
      </c>
      <c r="M1789" t="str">
        <f>IF(ISBLANK(VLOOKUP(TRIM(D1789),ALL_SOMIFA!$A$1:$V$2737,13,FALSE)),"",IF(ISERROR(VLOOKUP(TRIM(D1789),ALL_SOMIFA!$A$1:$V$2737,13,FALSE))," ",VLOOKUP(TRIM(D1789),ALL_SOMIFA!$A$1:$V$2737,13,FALSE)))</f>
        <v/>
      </c>
      <c r="N1789" t="str">
        <f>IF(ISBLANK(VLOOKUP(TRIM(D1789),ALL_SOMIFA!$A$1:$V$2737,14,FALSE)),"",IF(ISERROR(VLOOKUP(TRIM(D1789),ALL_SOMIFA!$A$1:$V$2737,14,FALSE))," ",VLOOKUP(TRIM(D1789),ALL_SOMIFA!$A$1:$V$2737,14,FALSE)))</f>
        <v/>
      </c>
      <c r="O1789" t="str">
        <f>IF(ISBLANK(VLOOKUP(TRIM(D1789),ALL_SOMIFA!$A$1:$V$2737,15,FALSE)),"",IF(ISERROR(VLOOKUP(TRIM(D1789),ALL_SOMIFA!$A$1:$V$2737,15,FALSE))," ",VLOOKUP(TRIM(D1789),ALL_SOMIFA!$A$1:$V$2737,15,FALSE)))</f>
        <v/>
      </c>
      <c r="P1789" t="str">
        <f>IF(ISBLANK(VLOOKUP(TRIM(D1789),ALL_SOMIFA!$A$1:$V$2737,16,FALSE)),"",IF(ISERROR(VLOOKUP(TRIM(D1789),ALL_SOMIFA!$A$1:$V$2737,16,FALSE))," ",VLOOKUP(TRIM(D1789),ALL_SOMIFA!$A$1:$V$2737,16,FALSE)))</f>
        <v/>
      </c>
      <c r="Q1789" t="str">
        <f>IF(ISBLANK(VLOOKUP(TRIM(D1789),ALL_SOMIFA!$A$1:$V$2737,17,FALSE)),"",IF(ISERROR(VLOOKUP(TRIM(D1789),ALL_SOMIFA!$A$1:$V$2737,17,FALSE))," ",VLOOKUP(TRIM(D1789),ALL_SOMIFA!$A$1:$V$2737,17,FALSE)))</f>
        <v/>
      </c>
      <c r="R1789" t="str">
        <f>IF(ISBLANK(VLOOKUP(TRIM(D1789),ALL_SOMIFA!$A$1:$V$2737,18,FALSE)),"",IF(ISERROR(VLOOKUP(TRIM(D1789),ALL_SOMIFA!$A$1:$V$2737,18,FALSE))," ",VLOOKUP(TRIM(D1789),ALL_SOMIFA!$A$1:$V$2737,18,FALSE)))</f>
        <v/>
      </c>
      <c r="S1789" t="str">
        <f>IF(ISBLANK(VLOOKUP(TRIM(D1789),ALL_SOMIFA!$A$1:$V$2737,19,FALSE)),"",IF(ISERROR(VLOOKUP(TRIM(D1789),ALL_SOMIFA!$A$1:$V$2737,19,FALSE))," ",VLOOKUP(TRIM(D1789),ALL_SOMIFA!$A$1:$V$2737,19,FALSE)))</f>
        <v/>
      </c>
      <c r="T1789" t="str">
        <f>IF(ISBLANK(VLOOKUP(TRIM(D1789),ALL_SOMIFA!$A$1:$V$2737,20,FALSE)),"",IF(ISERROR(VLOOKUP(TRIM(D1789),ALL_SOMIFA!$A$1:$V$2737,20,FALSE))," ",VLOOKUP(TRIM(D1789),ALL_SOMIFA!$A$1:$V$2737,20,FALSE)))</f>
        <v/>
      </c>
      <c r="U1789" t="str">
        <f>IF(ISBLANK(VLOOKUP(TRIM(D1789),ALL_SOMIFA!$A$1:$V$2737,21,FALSE)),"",IF(ISERROR(VLOOKUP(TRIM(D1789),ALL_SOMIFA!$A$1:$V$2737,21,FALSE))," ",VLOOKUP(TRIM(D1789),ALL_SOMIFA!$A$1:$V$2737,21,FALSE)))</f>
        <v/>
      </c>
      <c r="V1789" t="str">
        <f>IF(ISBLANK(VLOOKUP(TRIM(D1789),ALL_SOMIFA!$A$1:$V$2737,22,FALSE)),"",IF(ISERROR(VLOOKUP(TRIM(D1789),ALL_SOMIFA!$A$1:$V$2737,22,FALSE))," ",VLOOKUP(TRIM(D1789),ALL_SOMIFA!$A$1:$V$2737,22,FALSE)))</f>
        <v/>
      </c>
    </row>
    <row r="1790" spans="1:76" s="25" customFormat="1" x14ac:dyDescent="0.35">
      <c r="A1790" s="31" t="s">
        <v>169</v>
      </c>
      <c r="B1790" s="32"/>
      <c r="C1790" s="143"/>
      <c r="D1790" s="19" t="s">
        <v>4204</v>
      </c>
      <c r="E1790" s="27">
        <v>36640</v>
      </c>
      <c r="F1790" s="28" t="s">
        <v>88</v>
      </c>
      <c r="G1790" s="28" t="s">
        <v>320</v>
      </c>
      <c r="H1790" t="s">
        <v>327</v>
      </c>
      <c r="I1790" t="s">
        <v>4284</v>
      </c>
      <c r="J1790" s="33"/>
      <c r="K1790" s="33"/>
      <c r="L1790" s="33"/>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c r="AU1790"/>
      <c r="AV1790"/>
    </row>
    <row r="1791" spans="1:76" s="25" customFormat="1" x14ac:dyDescent="0.35">
      <c r="A1791" s="18"/>
      <c r="B1791" s="18"/>
      <c r="C1791" s="143"/>
      <c r="D1791" s="19"/>
      <c r="E1791" s="20"/>
      <c r="F1791" s="19"/>
      <c r="G1791" s="19"/>
      <c r="H1791" t="s">
        <v>4284</v>
      </c>
      <c r="I1791" t="s">
        <v>4284</v>
      </c>
      <c r="J1791" s="18"/>
      <c r="K1791" s="18"/>
      <c r="L1791" s="18"/>
      <c r="M1791" s="19"/>
      <c r="N1791" s="19"/>
      <c r="O1791" s="19"/>
      <c r="P1791" s="19"/>
      <c r="Q1791" s="19"/>
      <c r="R1791" s="19"/>
      <c r="S1791" s="19"/>
      <c r="T1791" s="19"/>
      <c r="U1791" s="19"/>
      <c r="V1791" s="19"/>
      <c r="W1791" s="19"/>
      <c r="X1791" s="19"/>
      <c r="Y1791" s="19"/>
      <c r="Z1791" s="19"/>
      <c r="AA1791" s="19"/>
      <c r="AB1791" s="19"/>
      <c r="AC1791" s="19"/>
      <c r="AD1791" s="19"/>
      <c r="AE1791" s="19"/>
      <c r="AF1791" s="19"/>
      <c r="AG1791" s="19"/>
      <c r="AH1791" s="19"/>
      <c r="AI1791" s="19"/>
      <c r="AJ1791" s="19"/>
      <c r="AK1791" s="19"/>
      <c r="AL1791" s="19"/>
      <c r="AM1791" s="19"/>
      <c r="AN1791" s="19"/>
      <c r="AO1791" s="19"/>
      <c r="AP1791" s="19"/>
      <c r="AQ1791" s="19"/>
      <c r="AR1791" s="19"/>
      <c r="AS1791" s="19"/>
      <c r="AT1791" s="19"/>
      <c r="AU1791" s="19"/>
      <c r="AV1791" s="19"/>
    </row>
    <row r="1792" spans="1:76" s="25" customFormat="1" ht="12.75" customHeight="1" x14ac:dyDescent="0.35">
      <c r="A1792" s="31" t="s">
        <v>3547</v>
      </c>
      <c r="B1792" s="32" t="s">
        <v>271</v>
      </c>
      <c r="C1792" s="144" t="str">
        <f>IF(VLOOKUP(D1792,Table16[[#All],[Player]:[2024 Card Info]],7,FALSE)&lt;&gt;"",VLOOKUP(D1792,Table16[[#All],[Player]:[2024 Card Info]],7,FALSE),"")</f>
        <v/>
      </c>
      <c r="D1792" s="19" t="s">
        <v>3035</v>
      </c>
      <c r="E1792" s="27">
        <v>37176</v>
      </c>
      <c r="F1792" s="28" t="s">
        <v>160</v>
      </c>
      <c r="G1792" s="28" t="s">
        <v>320</v>
      </c>
      <c r="H1792" s="26" t="s">
        <v>132</v>
      </c>
      <c r="I1792" s="26"/>
      <c r="J1792" s="33"/>
      <c r="K1792" s="33"/>
      <c r="L1792" s="33"/>
    </row>
    <row r="1793" spans="1:58" s="25" customFormat="1" x14ac:dyDescent="0.35">
      <c r="A1793" s="18" t="s">
        <v>802</v>
      </c>
      <c r="B1793" s="18" t="s">
        <v>3531</v>
      </c>
      <c r="C1793" s="143" t="str">
        <f>IF(VLOOKUP(D1793,Table16[[#All],[Player]:[2024 Card Info]],7,FALSE)&lt;&gt;"",VLOOKUP(D1793,Table16[[#All],[Player]:[2024 Card Info]],7,FALSE),"")</f>
        <v/>
      </c>
      <c r="D1793" s="19" t="s">
        <v>1839</v>
      </c>
      <c r="E1793" s="20">
        <v>31479</v>
      </c>
      <c r="F1793" s="19" t="s">
        <v>1840</v>
      </c>
      <c r="G1793" s="19" t="s">
        <v>418</v>
      </c>
      <c r="H1793" s="26" t="s">
        <v>362</v>
      </c>
      <c r="I1793" s="26"/>
      <c r="J1793" s="18" t="s">
        <v>362</v>
      </c>
      <c r="K1793" s="18" t="s">
        <v>109</v>
      </c>
      <c r="L1793" s="18"/>
      <c r="M1793" s="19"/>
      <c r="N1793" s="19" t="s">
        <v>802</v>
      </c>
      <c r="O1793" s="19" t="s">
        <v>441</v>
      </c>
      <c r="P1793" s="19" t="s">
        <v>79</v>
      </c>
      <c r="Q1793" s="19" t="s">
        <v>362</v>
      </c>
      <c r="R1793" s="19" t="s">
        <v>274</v>
      </c>
      <c r="S1793" s="19">
        <v>0</v>
      </c>
      <c r="T1793" s="19" t="s">
        <v>362</v>
      </c>
      <c r="U1793" s="19" t="s">
        <v>274</v>
      </c>
      <c r="V1793" s="19">
        <v>0</v>
      </c>
      <c r="W1793" s="19" t="s">
        <v>362</v>
      </c>
      <c r="X1793" s="19" t="s">
        <v>274</v>
      </c>
      <c r="Y1793" s="19">
        <v>0</v>
      </c>
      <c r="Z1793" s="19" t="s">
        <v>362</v>
      </c>
      <c r="AA1793" s="19" t="s">
        <v>274</v>
      </c>
      <c r="AB1793" s="19"/>
      <c r="AC1793" s="19" t="s">
        <v>362</v>
      </c>
      <c r="AD1793" s="19" t="s">
        <v>274</v>
      </c>
      <c r="AE1793" s="19">
        <v>0</v>
      </c>
      <c r="AF1793" s="19" t="s">
        <v>362</v>
      </c>
      <c r="AG1793" s="19" t="s">
        <v>274</v>
      </c>
      <c r="AH1793" s="19">
        <v>0</v>
      </c>
      <c r="AI1793" s="19" t="s">
        <v>362</v>
      </c>
      <c r="AJ1793" s="19" t="s">
        <v>274</v>
      </c>
      <c r="AK1793" s="19">
        <v>0</v>
      </c>
      <c r="AL1793" s="19" t="s">
        <v>362</v>
      </c>
      <c r="AM1793" s="19" t="s">
        <v>274</v>
      </c>
      <c r="AN1793" s="19">
        <v>0</v>
      </c>
      <c r="AO1793" s="19" t="s">
        <v>362</v>
      </c>
      <c r="AP1793" s="19" t="s">
        <v>274</v>
      </c>
      <c r="AQ1793" s="19">
        <v>0</v>
      </c>
      <c r="AR1793" s="19" t="s">
        <v>362</v>
      </c>
      <c r="AS1793" s="19" t="s">
        <v>274</v>
      </c>
      <c r="AT1793" s="19">
        <v>0</v>
      </c>
      <c r="AU1793" s="19" t="s">
        <v>362</v>
      </c>
      <c r="AV1793" s="19" t="s">
        <v>274</v>
      </c>
      <c r="AW1793" s="19"/>
      <c r="AX1793" s="19"/>
      <c r="AY1793" s="19"/>
      <c r="AZ1793" s="19"/>
      <c r="BA1793" s="19"/>
      <c r="BB1793" s="19"/>
      <c r="BC1793" s="19"/>
      <c r="BD1793" s="19"/>
      <c r="BE1793" s="19"/>
      <c r="BF1793" s="19"/>
    </row>
    <row r="1794" spans="1:58" x14ac:dyDescent="0.35">
      <c r="A1794" s="18" t="s">
        <v>366</v>
      </c>
      <c r="B1794" s="18" t="s">
        <v>271</v>
      </c>
      <c r="C1794" s="143" t="str">
        <f>IF(VLOOKUP(D1794,Table16[[#All],[Player]:[2024 Card Info]],7,FALSE)&lt;&gt;"",VLOOKUP(D1794,Table16[[#All],[Player]:[2024 Card Info]],7,FALSE),"")</f>
        <v/>
      </c>
      <c r="D1794" s="19" t="s">
        <v>3092</v>
      </c>
      <c r="E1794" s="20">
        <v>33554</v>
      </c>
      <c r="F1794" s="28" t="s">
        <v>900</v>
      </c>
      <c r="G1794" s="28" t="s">
        <v>624</v>
      </c>
      <c r="H1794" s="26" t="s">
        <v>365</v>
      </c>
      <c r="I1794" s="26"/>
      <c r="J1794" s="18" t="s">
        <v>365</v>
      </c>
      <c r="K1794" s="18" t="s">
        <v>421</v>
      </c>
      <c r="L1794" s="18"/>
      <c r="M1794" s="19"/>
      <c r="N1794" s="26" t="s">
        <v>365</v>
      </c>
      <c r="O1794" s="26" t="s">
        <v>421</v>
      </c>
      <c r="P1794" s="28"/>
      <c r="Q1794" s="26"/>
      <c r="R1794" s="26"/>
      <c r="S1794" s="28"/>
      <c r="T1794" s="26"/>
      <c r="U1794" s="26"/>
      <c r="V1794" s="28"/>
      <c r="W1794" s="19"/>
      <c r="X1794" s="26"/>
      <c r="Y1794" s="30"/>
      <c r="Z1794" s="19" t="s">
        <v>365</v>
      </c>
      <c r="AA1794" s="26" t="s">
        <v>326</v>
      </c>
      <c r="AB1794" s="30"/>
      <c r="AC1794" s="19" t="s">
        <v>365</v>
      </c>
      <c r="AD1794" s="26" t="s">
        <v>326</v>
      </c>
      <c r="AE1794" s="30"/>
      <c r="AF1794" s="19" t="s">
        <v>365</v>
      </c>
      <c r="AG1794" s="26" t="s">
        <v>326</v>
      </c>
      <c r="AH1794" s="30"/>
      <c r="AI1794" s="19"/>
      <c r="AJ1794" s="26"/>
      <c r="AK1794" s="30"/>
      <c r="AL1794" s="19"/>
      <c r="AM1794" s="26"/>
      <c r="AN1794" s="30"/>
      <c r="AO1794" s="19"/>
      <c r="AP1794" s="26"/>
      <c r="AQ1794" s="30"/>
      <c r="AR1794" s="19"/>
      <c r="AS1794" s="26"/>
      <c r="AT1794" s="30"/>
      <c r="AU1794" s="19"/>
      <c r="AV1794" s="26"/>
    </row>
    <row r="1795" spans="1:58" x14ac:dyDescent="0.35">
      <c r="A1795" s="19"/>
      <c r="B1795" s="18"/>
      <c r="C1795" s="143"/>
      <c r="D1795" s="19"/>
      <c r="E1795" s="39"/>
      <c r="F1795" s="19"/>
      <c r="G1795" s="19"/>
      <c r="H1795" s="26"/>
      <c r="I1795" s="26" t="s">
        <v>4284</v>
      </c>
      <c r="J1795" s="19"/>
      <c r="K1795" s="18"/>
      <c r="L1795" s="18"/>
      <c r="M1795" s="19"/>
      <c r="N1795" s="19"/>
      <c r="O1795" s="19"/>
      <c r="P1795" s="19"/>
      <c r="Q1795" s="19"/>
      <c r="R1795" s="19"/>
      <c r="S1795" s="19"/>
      <c r="T1795" s="19"/>
      <c r="U1795" s="19"/>
      <c r="V1795" s="19"/>
      <c r="W1795" s="19"/>
      <c r="X1795" s="19"/>
      <c r="Y1795" s="19"/>
      <c r="Z1795" s="19"/>
      <c r="AA1795" s="19"/>
      <c r="AB1795" s="19"/>
      <c r="AC1795" s="19"/>
      <c r="AD1795" s="19"/>
      <c r="AE1795" s="19"/>
      <c r="AF1795" s="19"/>
      <c r="AG1795" s="19"/>
      <c r="AH1795" s="19"/>
      <c r="AI1795" s="19"/>
      <c r="AJ1795" s="19"/>
      <c r="AK1795" s="19"/>
      <c r="AL1795" s="19"/>
      <c r="AM1795" s="19"/>
      <c r="AN1795" s="19"/>
      <c r="AO1795" s="19"/>
      <c r="AP1795" s="19"/>
      <c r="AQ1795" s="19"/>
      <c r="AR1795" s="19"/>
      <c r="AS1795" s="19"/>
      <c r="AT1795" s="19"/>
      <c r="AU1795" s="19"/>
      <c r="AV1795" s="19"/>
    </row>
    <row r="1796" spans="1:58" s="25" customFormat="1" ht="13.15" x14ac:dyDescent="0.4">
      <c r="A1796"/>
      <c r="B1796" s="18"/>
      <c r="C1796" s="140"/>
      <c r="D1796"/>
      <c r="E1796" s="10" t="s">
        <v>70</v>
      </c>
      <c r="F1796" s="11" t="s">
        <v>71</v>
      </c>
      <c r="G1796" s="42" t="s">
        <v>72</v>
      </c>
      <c r="H1796" s="96"/>
      <c r="I1796" s="96" t="s">
        <v>73</v>
      </c>
      <c r="J1796" s="11"/>
      <c r="K1796" s="11"/>
      <c r="L1796" s="8"/>
      <c r="M1796" s="16" t="str">
        <f>IF(ISERROR(VLOOKUP(TRIM(B1796),#REF!,13,FALSE())),"",VLOOKUP(TRIM(B1796),#REF!,13,FALSE()))</f>
        <v/>
      </c>
      <c r="N1796" s="16" t="str">
        <f>IF(ISERROR(VLOOKUP(TRIM(B1796),#REF!,14,FALSE())),"",VLOOKUP(TRIM(B1796),#REF!,14,FALSE()))</f>
        <v/>
      </c>
      <c r="O1796" s="16" t="str">
        <f>IF(ISERROR(VLOOKUP(TRIM(B1796),#REF!,15,FALSE())),"",VLOOKUP(TRIM(B1796),#REF!,15,FALSE()))</f>
        <v/>
      </c>
      <c r="P1796" s="16" t="str">
        <f>IF(ISERROR(VLOOKUP(TRIM(B1796),#REF!,16,FALSE())),"",VLOOKUP(TRIM(B1796),#REF!,16,FALSE()))</f>
        <v/>
      </c>
      <c r="Q1796"/>
      <c r="R1796" s="8"/>
      <c r="S1796"/>
      <c r="T1796" t="str">
        <f>IF(ISERROR(VLOOKUP(TRIM(B1796),#REF!,20,FALSE())),"",VLOOKUP(TRIM(B1796),#REF!,20,FALSE()))</f>
        <v/>
      </c>
      <c r="U1796" t="str">
        <f>IF(ISERROR(VLOOKUP(TRIM(B1796),#REF!,21,FALSE())),"",VLOOKUP(TRIM(B1796),#REF!,21,FALSE()))</f>
        <v/>
      </c>
      <c r="V1796" t="str">
        <f>IF(ISERROR(VLOOKUP(TRIM(B1796),#REF!,22,FALSE())),"",VLOOKUP(TRIM(B1796),#REF!,22,FALSE()))</f>
        <v/>
      </c>
      <c r="W1796" t="str">
        <f>IF(ISERROR(VLOOKUP(TRIM(B1796),#REF!,20,FALSE())),"",VLOOKUP(TRIM(B1796),#REF!,20,FALSE()))</f>
        <v/>
      </c>
      <c r="X1796" t="str">
        <f>IF(ISERROR(VLOOKUP(TRIM(B1796),#REF!,21,FALSE())),"",VLOOKUP(TRIM(B1796),#REF!,21,FALSE()))</f>
        <v/>
      </c>
      <c r="Y1796" t="str">
        <f>IF(ISERROR(VLOOKUP(TRIM(B1796),#REF!,22,FALSE())),"",VLOOKUP(TRIM(B1796),#REF!,22,FALSE()))</f>
        <v/>
      </c>
      <c r="Z1796" t="str">
        <f>IF(ISERROR(VLOOKUP(TRIM(B1796),#REF!,23,FALSE())),"",VLOOKUP(TRIM(B1796),#REF!,23,FALSE()))</f>
        <v/>
      </c>
      <c r="AA1796" t="str">
        <f>IF(ISERROR(VLOOKUP(TRIM(B1796),#REF!,24,FALSE())),"",VLOOKUP(TRIM(B1796),#REF!,24,FALSE()))</f>
        <v/>
      </c>
      <c r="AB1796" t="str">
        <f>IF(ISERROR(VLOOKUP(TRIM(B1796),#REF!,25,FALSE())),"",VLOOKUP(TRIM(B1796),#REF!,25,FALSE()))</f>
        <v/>
      </c>
      <c r="AC1796"/>
      <c r="AD1796"/>
      <c r="AE1796"/>
      <c r="AF1796"/>
      <c r="AG1796"/>
      <c r="AH1796"/>
      <c r="AI1796"/>
      <c r="AJ1796"/>
      <c r="AK1796"/>
      <c r="AL1796"/>
      <c r="AM1796"/>
      <c r="AN1796"/>
      <c r="AO1796"/>
      <c r="AP1796"/>
      <c r="AQ1796"/>
      <c r="AR1796"/>
      <c r="AS1796"/>
      <c r="AT1796"/>
      <c r="AU1796"/>
      <c r="AV1796"/>
    </row>
    <row r="1797" spans="1:58" ht="17.649999999999999" x14ac:dyDescent="0.5">
      <c r="A1797" s="12" t="s">
        <v>3093</v>
      </c>
      <c r="B1797" s="18"/>
      <c r="C1797" s="141"/>
      <c r="E1797" s="13">
        <f>COUNTA(D1800:D1864)</f>
        <v>56</v>
      </c>
      <c r="F1797" s="14">
        <f>COUNTIF(A1800:A1864,"*HB*")-1</f>
        <v>4</v>
      </c>
      <c r="G1797" s="14">
        <f>COUNTIF(A1799:A1864,"*KOR*")+COUNTIF(A1799:A1864,"*LK*")</f>
        <v>2</v>
      </c>
      <c r="H1797" s="95"/>
      <c r="I1797" s="95">
        <f>COUNTIF(A1799:A1864,"*PR*")+COUNTIF(A1799:A1864,"*LP*")</f>
        <v>3</v>
      </c>
      <c r="J1797" s="14"/>
      <c r="K1797" s="14"/>
      <c r="L1797" s="8"/>
      <c r="M1797" s="16" t="str">
        <f>IF(ISERROR(VLOOKUP(TRIM(B1797),#REF!,13,FALSE())),"",VLOOKUP(TRIM(B1797),#REF!,13,FALSE()))</f>
        <v/>
      </c>
      <c r="N1797" s="16" t="str">
        <f>IF(ISERROR(VLOOKUP(TRIM(B1797),#REF!,14,FALSE())),"",VLOOKUP(TRIM(B1797),#REF!,14,FALSE()))</f>
        <v/>
      </c>
      <c r="O1797" s="16" t="str">
        <f>IF(ISERROR(VLOOKUP(TRIM(B1797),#REF!,15,FALSE())),"",VLOOKUP(TRIM(B1797),#REF!,15,FALSE()))</f>
        <v/>
      </c>
      <c r="P1797" s="16" t="str">
        <f>IF(ISERROR(VLOOKUP(TRIM(B1797),#REF!,16,FALSE())),"",VLOOKUP(TRIM(B1797),#REF!,16,FALSE()))</f>
        <v/>
      </c>
      <c r="Q1797" s="15"/>
      <c r="R1797" s="8"/>
      <c r="T1797" t="str">
        <f>IF(ISERROR(VLOOKUP(TRIM(B1797),#REF!,20,FALSE())),"",VLOOKUP(TRIM(B1797),#REF!,20,FALSE()))</f>
        <v/>
      </c>
      <c r="U1797" t="str">
        <f>IF(ISERROR(VLOOKUP(TRIM(B1797),#REF!,21,FALSE())),"",VLOOKUP(TRIM(B1797),#REF!,21,FALSE()))</f>
        <v/>
      </c>
      <c r="V1797" t="str">
        <f>IF(ISERROR(VLOOKUP(TRIM(B1797),#REF!,22,FALSE())),"",VLOOKUP(TRIM(B1797),#REF!,22,FALSE()))</f>
        <v/>
      </c>
      <c r="W1797" t="str">
        <f>IF(ISERROR(VLOOKUP(TRIM(B1797),#REF!,20,FALSE())),"",VLOOKUP(TRIM(B1797),#REF!,20,FALSE()))</f>
        <v/>
      </c>
      <c r="X1797" t="str">
        <f>IF(ISERROR(VLOOKUP(TRIM(B1797),#REF!,21,FALSE())),"",VLOOKUP(TRIM(B1797),#REF!,21,FALSE()))</f>
        <v/>
      </c>
      <c r="Y1797" t="str">
        <f>IF(ISERROR(VLOOKUP(TRIM(B1797),#REF!,22,FALSE())),"",VLOOKUP(TRIM(B1797),#REF!,22,FALSE()))</f>
        <v/>
      </c>
      <c r="Z1797" t="str">
        <f>IF(ISERROR(VLOOKUP(TRIM(B1797),#REF!,23,FALSE())),"",VLOOKUP(TRIM(B1797),#REF!,23,FALSE()))</f>
        <v/>
      </c>
      <c r="AA1797" t="str">
        <f>IF(ISERROR(VLOOKUP(TRIM(B1797),#REF!,24,FALSE())),"",VLOOKUP(TRIM(B1797),#REF!,24,FALSE()))</f>
        <v/>
      </c>
      <c r="AB1797" t="str">
        <f>IF(ISERROR(VLOOKUP(TRIM(B1797),#REF!,25,FALSE())),"",VLOOKUP(TRIM(B1797),#REF!,25,FALSE()))</f>
        <v/>
      </c>
      <c r="AL1797" s="15"/>
      <c r="AM1797" s="8"/>
      <c r="AN1797" s="8"/>
      <c r="AP1797" s="8"/>
      <c r="AQ1797" s="8"/>
      <c r="AR1797" s="8"/>
      <c r="AS1797" s="8"/>
      <c r="AT1797" s="8"/>
      <c r="AU1797" s="15"/>
      <c r="AV1797" s="8"/>
    </row>
    <row r="1798" spans="1:58" s="25" customFormat="1" x14ac:dyDescent="0.35">
      <c r="A1798" s="16" t="s">
        <v>5372</v>
      </c>
      <c r="B1798" s="18"/>
      <c r="C1798" s="143"/>
      <c r="D1798"/>
      <c r="E1798" s="1"/>
      <c r="F1798" s="8"/>
      <c r="G1798" s="8"/>
      <c r="H1798" s="36"/>
      <c r="I1798" s="36"/>
      <c r="J1798" s="16"/>
      <c r="K1798" s="18"/>
      <c r="L1798" s="18"/>
      <c r="M1798" s="8"/>
      <c r="N1798" s="16"/>
      <c r="O1798" s="16"/>
      <c r="P1798" s="16"/>
      <c r="Q1798" s="16"/>
      <c r="R1798" s="16"/>
      <c r="S1798" s="16"/>
      <c r="T1798" s="16"/>
      <c r="U1798" s="16"/>
      <c r="V1798" s="8"/>
      <c r="W1798" s="8"/>
      <c r="X1798" t="str">
        <f>IF(ISERROR(VLOOKUP(TRIM(D1798),#REF!,20,FALSE())),"",VLOOKUP(TRIM(D1798),#REF!,20,FALSE()))</f>
        <v/>
      </c>
      <c r="Y1798" t="str">
        <f>IF(ISERROR(VLOOKUP(TRIM(D1798),#REF!,21,FALSE())),"",VLOOKUP(TRIM(D1798),#REF!,21,FALSE()))</f>
        <v/>
      </c>
      <c r="Z1798" t="str">
        <f>IF(ISERROR(VLOOKUP(TRIM(D1798),#REF!,22,FALSE())),"",VLOOKUP(TRIM(D1798),#REF!,22,FALSE()))</f>
        <v/>
      </c>
      <c r="AA1798" t="str">
        <f>IF(ISERROR(VLOOKUP(TRIM(D1798),#REF!,20,FALSE())),"",VLOOKUP(TRIM(D1798),#REF!,20,FALSE()))</f>
        <v/>
      </c>
      <c r="AB1798" t="str">
        <f>IF(ISERROR(VLOOKUP(TRIM(D1798),#REF!,21,FALSE())),"",VLOOKUP(TRIM(D1798),#REF!,21,FALSE()))</f>
        <v/>
      </c>
      <c r="AC1798" t="str">
        <f>IF(ISERROR(VLOOKUP(TRIM(D1798),#REF!,22,FALSE())),"",VLOOKUP(TRIM(D1798),#REF!,22,FALSE()))</f>
        <v/>
      </c>
      <c r="AD1798" t="str">
        <f>IF(ISERROR(VLOOKUP(TRIM(D1798),#REF!,23,FALSE())),"",VLOOKUP(TRIM(D1798),#REF!,23,FALSE()))</f>
        <v/>
      </c>
      <c r="AE1798" t="str">
        <f>IF(ISERROR(VLOOKUP(TRIM(D1798),#REF!,24,FALSE())),"",VLOOKUP(TRIM(D1798),#REF!,24,FALSE()))</f>
        <v/>
      </c>
      <c r="AF1798" t="str">
        <f>IF(ISERROR(VLOOKUP(TRIM(D1798),#REF!,25,FALSE())),"",VLOOKUP(TRIM(D1798),#REF!,25,FALSE()))</f>
        <v/>
      </c>
      <c r="AG1798"/>
      <c r="AH1798"/>
      <c r="AI1798"/>
      <c r="AJ1798"/>
      <c r="AK1798"/>
      <c r="AL1798"/>
      <c r="AM1798"/>
      <c r="AN1798"/>
      <c r="AO1798"/>
      <c r="AP1798"/>
      <c r="AQ1798" s="8"/>
      <c r="AR1798" s="8"/>
      <c r="AS1798"/>
      <c r="AT1798" s="8"/>
      <c r="AU1798" s="8"/>
      <c r="AV1798" s="8"/>
    </row>
    <row r="1799" spans="1:58" s="25" customFormat="1" ht="13.15" x14ac:dyDescent="0.4">
      <c r="A1799" s="148" t="s">
        <v>5458</v>
      </c>
      <c r="B1799" s="18"/>
      <c r="C1799" s="143"/>
      <c r="D1799" s="19"/>
      <c r="E1799" s="39"/>
      <c r="F1799" s="19"/>
      <c r="G1799" s="19"/>
      <c r="H1799" s="26"/>
      <c r="I1799" s="26"/>
      <c r="J1799" s="42"/>
      <c r="K1799" s="18"/>
      <c r="L1799" s="18"/>
      <c r="M1799" s="19"/>
      <c r="N1799" s="19"/>
      <c r="O1799" s="19"/>
      <c r="P1799" s="19"/>
      <c r="Q1799" s="19"/>
      <c r="R1799" s="19"/>
      <c r="S1799" s="19"/>
      <c r="T1799" s="19"/>
      <c r="U1799" s="19"/>
      <c r="V1799" s="19"/>
      <c r="W1799" s="19"/>
      <c r="X1799" s="19"/>
      <c r="Y1799" s="19"/>
      <c r="Z1799" s="19"/>
      <c r="AA1799" s="19"/>
      <c r="AB1799" s="19"/>
      <c r="AC1799" s="19"/>
      <c r="AD1799" s="19"/>
      <c r="AE1799" s="19"/>
      <c r="AF1799" s="19"/>
      <c r="AG1799" s="19"/>
      <c r="AH1799" s="19"/>
      <c r="AI1799" s="19"/>
      <c r="AJ1799" s="19"/>
      <c r="AK1799" s="19"/>
      <c r="AL1799" s="19"/>
      <c r="AM1799" s="19"/>
      <c r="AN1799" s="19"/>
      <c r="AO1799" s="19"/>
      <c r="AP1799" s="19"/>
      <c r="AQ1799" s="19"/>
      <c r="AR1799" s="19"/>
      <c r="AS1799" s="19"/>
      <c r="AT1799" s="19"/>
      <c r="AU1799" s="19"/>
      <c r="AV1799" s="19"/>
    </row>
    <row r="1800" spans="1:58" x14ac:dyDescent="0.35">
      <c r="A1800" t="s">
        <v>80</v>
      </c>
      <c r="B1800" t="s">
        <v>3520</v>
      </c>
      <c r="C1800" s="143" t="s">
        <v>4301</v>
      </c>
      <c r="D1800" t="s">
        <v>3899</v>
      </c>
      <c r="E1800" s="40">
        <v>36878</v>
      </c>
      <c r="F1800" t="s">
        <v>3992</v>
      </c>
      <c r="G1800" t="s">
        <v>5194</v>
      </c>
      <c r="H1800" s="26"/>
      <c r="I1800" t="str">
        <f>IF(ISBLANK(VLOOKUP(TRIM(D1800),ALL_SOMIFA!$A$1:$V$2737,9,FALSE)),"",IF(ISERROR(VLOOKUP(TRIM(D1800),ALL_SOMIFA!$A$1:$V$2737,9,FALSE))," ",VLOOKUP(TRIM(D1800),ALL_SOMIFA!$A$1:$V$2737,9,FALSE)))</f>
        <v/>
      </c>
      <c r="J1800" t="str">
        <f>IF(ISBLANK(VLOOKUP(TRIM(D1800),ALL_SOMIFA!$A$1:$V$2737,10,FALSE)),"",IF(ISERROR(VLOOKUP(TRIM(D1800),ALL_SOMIFA!$A$1:$V$2737,10,FALSE))," ",VLOOKUP(TRIM(D1800),ALL_SOMIFA!$A$1:$V$2737,10,FALSE)))</f>
        <v/>
      </c>
      <c r="K1800" t="str">
        <f>IF(ISBLANK(VLOOKUP(TRIM(D1800),ALL_SOMIFA!$A$1:$V$2737,11,FALSE)),"",IF(ISERROR(VLOOKUP(TRIM(D1800),ALL_SOMIFA!$A$1:$V$2737,11,FALSE))," ",VLOOKUP(TRIM(D1800),ALL_SOMIFA!$A$1:$V$2737,11,FALSE)))</f>
        <v/>
      </c>
      <c r="L1800" t="str">
        <f>IF(ISBLANK(VLOOKUP(TRIM(D1800),ALL_SOMIFA!$A$1:$V$2737,12,FALSE)),"",IF(ISERROR(VLOOKUP(TRIM(D1800),ALL_SOMIFA!$A$1:$V$2737,12,FALSE))," ",VLOOKUP(TRIM(D1800),ALL_SOMIFA!$A$1:$V$2737,12,FALSE)))</f>
        <v/>
      </c>
      <c r="M1800" t="str">
        <f>IF(ISBLANK(VLOOKUP(TRIM(D1800),ALL_SOMIFA!$A$1:$V$2737,13,FALSE)),"",IF(ISERROR(VLOOKUP(TRIM(D1800),ALL_SOMIFA!$A$1:$V$2737,13,FALSE))," ",VLOOKUP(TRIM(D1800),ALL_SOMIFA!$A$1:$V$2737,13,FALSE)))</f>
        <v/>
      </c>
      <c r="N1800" t="str">
        <f>IF(ISBLANK(VLOOKUP(TRIM(D1800),ALL_SOMIFA!$A$1:$V$2737,14,FALSE)),"",IF(ISERROR(VLOOKUP(TRIM(D1800),ALL_SOMIFA!$A$1:$V$2737,14,FALSE))," ",VLOOKUP(TRIM(D1800),ALL_SOMIFA!$A$1:$V$2737,14,FALSE)))</f>
        <v/>
      </c>
      <c r="O1800" t="str">
        <f>IF(ISBLANK(VLOOKUP(TRIM(D1800),ALL_SOMIFA!$A$1:$V$2737,15,FALSE)),"",IF(ISERROR(VLOOKUP(TRIM(D1800),ALL_SOMIFA!$A$1:$V$2737,15,FALSE))," ",VLOOKUP(TRIM(D1800),ALL_SOMIFA!$A$1:$V$2737,15,FALSE)))</f>
        <v/>
      </c>
      <c r="P1800" t="str">
        <f>IF(ISBLANK(VLOOKUP(TRIM(D1800),ALL_SOMIFA!$A$1:$V$2737,16,FALSE)),"",IF(ISERROR(VLOOKUP(TRIM(D1800),ALL_SOMIFA!$A$1:$V$2737,16,FALSE))," ",VLOOKUP(TRIM(D1800),ALL_SOMIFA!$A$1:$V$2737,16,FALSE)))</f>
        <v/>
      </c>
      <c r="Q1800" t="str">
        <f>IF(ISBLANK(VLOOKUP(TRIM(D1800),ALL_SOMIFA!$A$1:$V$2737,17,FALSE)),"",IF(ISERROR(VLOOKUP(TRIM(D1800),ALL_SOMIFA!$A$1:$V$2737,17,FALSE))," ",VLOOKUP(TRIM(D1800),ALL_SOMIFA!$A$1:$V$2737,17,FALSE)))</f>
        <v/>
      </c>
      <c r="R1800" t="str">
        <f>IF(ISBLANK(VLOOKUP(TRIM(D1800),ALL_SOMIFA!$A$1:$V$2737,18,FALSE)),"",IF(ISERROR(VLOOKUP(TRIM(D1800),ALL_SOMIFA!$A$1:$V$2737,18,FALSE))," ",VLOOKUP(TRIM(D1800),ALL_SOMIFA!$A$1:$V$2737,18,FALSE)))</f>
        <v/>
      </c>
      <c r="S1800" t="str">
        <f>IF(ISBLANK(VLOOKUP(TRIM(D1800),ALL_SOMIFA!$A$1:$V$2737,19,FALSE)),"",IF(ISERROR(VLOOKUP(TRIM(D1800),ALL_SOMIFA!$A$1:$V$2737,19,FALSE))," ",VLOOKUP(TRIM(D1800),ALL_SOMIFA!$A$1:$V$2737,19,FALSE)))</f>
        <v/>
      </c>
      <c r="T1800" t="str">
        <f>IF(ISBLANK(VLOOKUP(TRIM(D1800),ALL_SOMIFA!$A$1:$V$2737,20,FALSE)),"",IF(ISERROR(VLOOKUP(TRIM(D1800),ALL_SOMIFA!$A$1:$V$2737,20,FALSE))," ",VLOOKUP(TRIM(D1800),ALL_SOMIFA!$A$1:$V$2737,20,FALSE)))</f>
        <v/>
      </c>
      <c r="U1800" t="str">
        <f>IF(ISBLANK(VLOOKUP(TRIM(D1800),ALL_SOMIFA!$A$1:$V$2737,21,FALSE)),"",IF(ISERROR(VLOOKUP(TRIM(D1800),ALL_SOMIFA!$A$1:$V$2737,21,FALSE))," ",VLOOKUP(TRIM(D1800),ALL_SOMIFA!$A$1:$V$2737,21,FALSE)))</f>
        <v/>
      </c>
      <c r="V1800" t="str">
        <f>IF(ISBLANK(VLOOKUP(TRIM(D1800),ALL_SOMIFA!$A$1:$V$2737,22,FALSE)),"",IF(ISERROR(VLOOKUP(TRIM(D1800),ALL_SOMIFA!$A$1:$V$2737,22,FALSE))," ",VLOOKUP(TRIM(D1800),ALL_SOMIFA!$A$1:$V$2737,22,FALSE)))</f>
        <v/>
      </c>
    </row>
    <row r="1801" spans="1:58" s="25" customFormat="1" ht="12.75" customHeight="1" x14ac:dyDescent="0.35">
      <c r="A1801" s="18" t="s">
        <v>80</v>
      </c>
      <c r="B1801" s="18" t="s">
        <v>109</v>
      </c>
      <c r="C1801" s="143" t="str">
        <f>IF(VLOOKUP(D1801,Table16[[#All],[Player]:[2024 Card Info]],7,FALSE)&lt;&gt;"",VLOOKUP(D1801,Table16[[#All],[Player]:[2024 Card Info]],7,FALSE),"")</f>
        <v>133 Attempts</v>
      </c>
      <c r="D1801" s="26" t="s">
        <v>3095</v>
      </c>
      <c r="E1801" s="27">
        <v>35829</v>
      </c>
      <c r="F1801" s="26" t="s">
        <v>107</v>
      </c>
      <c r="G1801" s="26" t="s">
        <v>387</v>
      </c>
      <c r="H1801" s="26" t="s">
        <v>77</v>
      </c>
      <c r="I1801" s="26"/>
      <c r="J1801" s="18" t="s">
        <v>77</v>
      </c>
      <c r="K1801" s="18" t="s">
        <v>195</v>
      </c>
      <c r="L1801" s="18"/>
      <c r="M1801" s="19"/>
      <c r="N1801" s="27"/>
      <c r="O1801" s="27"/>
      <c r="P1801" s="27"/>
      <c r="Q1801" s="27"/>
      <c r="R1801" s="29"/>
    </row>
    <row r="1802" spans="1:58" x14ac:dyDescent="0.35">
      <c r="A1802" s="18" t="s">
        <v>77</v>
      </c>
      <c r="B1802" s="18" t="s">
        <v>3527</v>
      </c>
      <c r="C1802" s="143" t="str">
        <f>IF(VLOOKUP(D1802,Table16[[#All],[Player]:[2024 Card Info]],7,FALSE)&lt;&gt;"",VLOOKUP(D1802,Table16[[#All],[Player]:[2024 Card Info]],7,FALSE),"")</f>
        <v>216 Attempts</v>
      </c>
      <c r="D1802" s="19" t="s">
        <v>3096</v>
      </c>
      <c r="E1802" s="20">
        <v>34956</v>
      </c>
      <c r="F1802" s="19" t="s">
        <v>722</v>
      </c>
      <c r="G1802" s="19" t="s">
        <v>3015</v>
      </c>
      <c r="H1802" s="26" t="s">
        <v>77</v>
      </c>
      <c r="I1802" s="26"/>
      <c r="J1802" s="18" t="s">
        <v>77</v>
      </c>
      <c r="K1802" s="18" t="s">
        <v>460</v>
      </c>
      <c r="L1802" s="18"/>
      <c r="M1802" s="19"/>
      <c r="N1802" s="19" t="s">
        <v>77</v>
      </c>
      <c r="O1802" s="19" t="s">
        <v>235</v>
      </c>
      <c r="P1802" s="19" t="s">
        <v>79</v>
      </c>
      <c r="Q1802" s="19" t="s">
        <v>77</v>
      </c>
      <c r="R1802" s="19" t="s">
        <v>235</v>
      </c>
      <c r="S1802" s="19"/>
      <c r="T1802" s="19" t="s">
        <v>77</v>
      </c>
      <c r="U1802" s="19" t="s">
        <v>235</v>
      </c>
      <c r="V1802" s="19">
        <v>0</v>
      </c>
      <c r="W1802" s="19" t="s">
        <v>77</v>
      </c>
      <c r="X1802" s="19" t="s">
        <v>235</v>
      </c>
      <c r="Y1802" s="19">
        <v>0</v>
      </c>
      <c r="Z1802" s="19"/>
      <c r="AA1802" s="19"/>
      <c r="AB1802" s="19"/>
      <c r="AC1802" s="19">
        <v>0</v>
      </c>
      <c r="AD1802" s="19">
        <v>0</v>
      </c>
      <c r="AE1802" s="19">
        <v>0</v>
      </c>
      <c r="AF1802" s="19"/>
      <c r="AG1802" s="19"/>
      <c r="AH1802" s="19"/>
      <c r="AI1802" s="19"/>
      <c r="AJ1802" s="19"/>
      <c r="AK1802" s="19"/>
      <c r="AL1802" s="19">
        <v>0</v>
      </c>
      <c r="AM1802" s="19">
        <v>0</v>
      </c>
      <c r="AN1802" s="19">
        <v>0</v>
      </c>
      <c r="AO1802" s="19">
        <v>0</v>
      </c>
      <c r="AP1802" s="19">
        <v>0</v>
      </c>
      <c r="AQ1802" s="19">
        <v>0</v>
      </c>
      <c r="AR1802" s="19">
        <v>0</v>
      </c>
      <c r="AS1802" s="19">
        <v>0</v>
      </c>
      <c r="AT1802" s="19">
        <v>0</v>
      </c>
      <c r="AU1802" s="19"/>
      <c r="AV1802" s="19"/>
    </row>
    <row r="1803" spans="1:58" s="25" customFormat="1" x14ac:dyDescent="0.35">
      <c r="A1803" s="18"/>
      <c r="B1803" s="18"/>
      <c r="C1803" s="143"/>
      <c r="D1803" s="19"/>
      <c r="E1803" s="20"/>
      <c r="F1803" s="19"/>
      <c r="G1803" s="19"/>
      <c r="H1803" t="s">
        <v>4284</v>
      </c>
      <c r="I1803" t="s">
        <v>4284</v>
      </c>
      <c r="J1803" s="18"/>
      <c r="K1803" s="18"/>
      <c r="L1803" s="18"/>
      <c r="M1803" s="19"/>
      <c r="N1803" s="19"/>
      <c r="O1803" s="19"/>
      <c r="P1803" s="19"/>
      <c r="Q1803" s="19"/>
      <c r="R1803" s="19"/>
      <c r="S1803" s="19"/>
      <c r="T1803" s="19"/>
      <c r="U1803" s="19"/>
      <c r="V1803" s="19"/>
      <c r="W1803" s="19"/>
      <c r="X1803" s="19"/>
      <c r="Y1803" s="19"/>
      <c r="Z1803" s="19"/>
      <c r="AA1803" s="19"/>
      <c r="AB1803" s="19"/>
      <c r="AC1803" s="19"/>
      <c r="AD1803" s="19"/>
      <c r="AE1803" s="19"/>
      <c r="AF1803" s="19"/>
      <c r="AG1803" s="19"/>
      <c r="AH1803" s="19"/>
      <c r="AI1803" s="19"/>
      <c r="AJ1803" s="19"/>
      <c r="AK1803" s="19"/>
      <c r="AL1803" s="19"/>
      <c r="AM1803" s="19"/>
      <c r="AN1803" s="19"/>
      <c r="AO1803" s="19"/>
      <c r="AP1803" s="19"/>
      <c r="AQ1803" s="19"/>
      <c r="AR1803" s="19"/>
      <c r="AS1803" s="19"/>
      <c r="AT1803" s="19"/>
      <c r="AU1803" s="19"/>
      <c r="AV1803" s="19"/>
    </row>
    <row r="1804" spans="1:58" ht="12.75" customHeight="1" x14ac:dyDescent="0.35">
      <c r="A1804" s="18" t="s">
        <v>93</v>
      </c>
      <c r="B1804" s="18" t="s">
        <v>318</v>
      </c>
      <c r="C1804" s="143" t="str">
        <f>IF(VLOOKUP(D1804,Table16[[#All],[Player]:[2024 Card Info]],7,FALSE)&lt;&gt;"",VLOOKUP(D1804,Table16[[#All],[Player]:[2024 Card Info]],7,FALSE),"")</f>
        <v>4-0 153</v>
      </c>
      <c r="D1804" s="22" t="s">
        <v>3113</v>
      </c>
      <c r="E1804" s="23">
        <v>36304</v>
      </c>
      <c r="F1804" s="24" t="s">
        <v>279</v>
      </c>
      <c r="G1804" s="22" t="s">
        <v>83</v>
      </c>
      <c r="H1804" s="26" t="s">
        <v>93</v>
      </c>
      <c r="I1804" s="26" t="s">
        <v>3459</v>
      </c>
      <c r="J1804" s="18" t="s">
        <v>93</v>
      </c>
      <c r="K1804" s="18" t="s">
        <v>252</v>
      </c>
      <c r="L1804" s="18" t="s">
        <v>3114</v>
      </c>
      <c r="M1804" s="25"/>
      <c r="N1804" s="25"/>
      <c r="O1804" s="25"/>
      <c r="P1804" s="25"/>
      <c r="Q1804" s="25"/>
      <c r="R1804" s="25"/>
      <c r="S1804" s="25"/>
      <c r="T1804" s="25"/>
      <c r="U1804" s="25"/>
      <c r="V1804" s="25"/>
      <c r="W1804" s="25"/>
      <c r="X1804" s="25"/>
      <c r="Y1804" s="25"/>
      <c r="Z1804" s="25"/>
      <c r="AA1804" s="25"/>
      <c r="AB1804" s="25"/>
      <c r="AC1804" s="25"/>
      <c r="AD1804" s="25"/>
      <c r="AE1804" s="25"/>
      <c r="AF1804" s="25"/>
      <c r="AG1804" s="25"/>
      <c r="AH1804" s="25"/>
      <c r="AI1804" s="25"/>
      <c r="AJ1804" s="25"/>
      <c r="AK1804" s="25"/>
      <c r="AL1804" s="25"/>
      <c r="AM1804" s="25"/>
      <c r="AN1804" s="25"/>
      <c r="AO1804" s="25"/>
      <c r="AP1804" s="25"/>
      <c r="AQ1804" s="25"/>
      <c r="AR1804" s="25"/>
      <c r="AS1804" s="25"/>
      <c r="AT1804" s="25"/>
      <c r="AU1804" s="25"/>
      <c r="AV1804" s="25"/>
    </row>
    <row r="1805" spans="1:58" s="25" customFormat="1" x14ac:dyDescent="0.35">
      <c r="A1805" s="18" t="s">
        <v>3533</v>
      </c>
      <c r="B1805" s="18" t="s">
        <v>3520</v>
      </c>
      <c r="C1805" s="143" t="str">
        <f>IF(VLOOKUP(D1805,Table16[[#All],[Player]:[2024 Card Info]],7,FALSE)&lt;&gt;"",VLOOKUP(D1805,Table16[[#All],[Player]:[2024 Card Info]],7,FALSE),"")</f>
        <v>0-0 77</v>
      </c>
      <c r="D1805" s="19" t="s">
        <v>3104</v>
      </c>
      <c r="E1805" s="20">
        <v>34836</v>
      </c>
      <c r="F1805" s="19" t="s">
        <v>720</v>
      </c>
      <c r="G1805" s="19" t="s">
        <v>486</v>
      </c>
      <c r="H1805" s="26" t="s">
        <v>93</v>
      </c>
      <c r="I1805" s="26" t="s">
        <v>3402</v>
      </c>
      <c r="J1805" s="18" t="s">
        <v>93</v>
      </c>
      <c r="K1805" s="18" t="s">
        <v>224</v>
      </c>
      <c r="L1805" s="18" t="s">
        <v>3105</v>
      </c>
      <c r="M1805" s="19" t="s">
        <v>3106</v>
      </c>
      <c r="N1805" s="19" t="s">
        <v>93</v>
      </c>
      <c r="O1805" s="19" t="s">
        <v>224</v>
      </c>
      <c r="P1805" s="19" t="s">
        <v>3107</v>
      </c>
      <c r="Q1805" s="19" t="s">
        <v>3108</v>
      </c>
      <c r="R1805" s="19" t="s">
        <v>224</v>
      </c>
      <c r="S1805" s="19" t="s">
        <v>3109</v>
      </c>
      <c r="T1805" s="19" t="s">
        <v>93</v>
      </c>
      <c r="U1805" s="19" t="s">
        <v>224</v>
      </c>
      <c r="V1805" s="19" t="s">
        <v>3110</v>
      </c>
      <c r="W1805" s="19" t="s">
        <v>954</v>
      </c>
      <c r="X1805" s="19" t="s">
        <v>224</v>
      </c>
      <c r="Y1805" s="19" t="s">
        <v>3021</v>
      </c>
      <c r="Z1805" s="19"/>
      <c r="AA1805" s="19"/>
      <c r="AB1805" s="19"/>
      <c r="AC1805" s="19">
        <v>0</v>
      </c>
      <c r="AD1805" s="19">
        <v>0</v>
      </c>
      <c r="AE1805" s="19">
        <v>0</v>
      </c>
      <c r="AF1805" s="19">
        <v>0</v>
      </c>
      <c r="AG1805" s="19">
        <v>0</v>
      </c>
      <c r="AH1805" s="19">
        <v>0</v>
      </c>
      <c r="AI1805" s="19">
        <v>0</v>
      </c>
      <c r="AJ1805" s="19">
        <v>0</v>
      </c>
      <c r="AK1805" s="19">
        <v>0</v>
      </c>
      <c r="AL1805" s="19">
        <v>0</v>
      </c>
      <c r="AM1805" s="19">
        <v>0</v>
      </c>
      <c r="AN1805" s="19">
        <v>0</v>
      </c>
      <c r="AO1805" s="19">
        <v>0</v>
      </c>
      <c r="AP1805" s="19">
        <v>0</v>
      </c>
      <c r="AQ1805" s="19">
        <v>0</v>
      </c>
      <c r="AR1805" s="19">
        <v>0</v>
      </c>
      <c r="AS1805" s="19">
        <v>0</v>
      </c>
      <c r="AT1805" s="19">
        <v>0</v>
      </c>
      <c r="AU1805" s="19"/>
      <c r="AV1805" s="19"/>
    </row>
    <row r="1806" spans="1:58" x14ac:dyDescent="0.35">
      <c r="A1806" t="s">
        <v>93</v>
      </c>
      <c r="B1806" t="s">
        <v>308</v>
      </c>
      <c r="C1806" s="143" t="str">
        <f>IF(VLOOKUP(D1806,Table16[[#All],[Player]:[2024 Card Info]],7,FALSE)&lt;&gt;"",VLOOKUP(D1806,Table16[[#All],[Player]:[2024 Card Info]],7,FALSE),"")</f>
        <v>0-3 36</v>
      </c>
      <c r="D1806" t="s">
        <v>3721</v>
      </c>
      <c r="E1806" s="40">
        <v>36536</v>
      </c>
      <c r="F1806" t="e">
        <v>#N/A</v>
      </c>
      <c r="G1806" s="19" t="s">
        <v>5377</v>
      </c>
      <c r="H1806" t="str">
        <f>IF(ISBLANK(VLOOKUP(TRIM(D1806),ALL_SOMIFA!$A$1:$V$2737,8,FALSE)),"",IF(ISERROR(VLOOKUP(TRIM(D1806),ALL_SOMIFA!$A$1:$V$2737,8,FALSE))," ",VLOOKUP(TRIM(D1806),ALL_SOMIFA!$A$1:$V$2737,8,FALSE)))</f>
        <v/>
      </c>
      <c r="I1806" t="str">
        <f>IF(ISBLANK(VLOOKUP(TRIM(D1806),ALL_SOMIFA!$A$1:$V$2737,9,FALSE)),"",IF(ISERROR(VLOOKUP(TRIM(D1806),ALL_SOMIFA!$A$1:$V$2737,9,FALSE))," ",VLOOKUP(TRIM(D1806),ALL_SOMIFA!$A$1:$V$2737,9,FALSE)))</f>
        <v/>
      </c>
      <c r="J1806" t="str">
        <f>IF(ISBLANK(VLOOKUP(TRIM(D1806),ALL_SOMIFA!$A$1:$V$2737,10,FALSE)),"",IF(ISERROR(VLOOKUP(TRIM(D1806),ALL_SOMIFA!$A$1:$V$2737,10,FALSE))," ",VLOOKUP(TRIM(D1806),ALL_SOMIFA!$A$1:$V$2737,10,FALSE)))</f>
        <v/>
      </c>
      <c r="K1806" t="str">
        <f>IF(ISBLANK(VLOOKUP(TRIM(D1806),ALL_SOMIFA!$A$1:$V$2737,11,FALSE)),"",IF(ISERROR(VLOOKUP(TRIM(D1806),ALL_SOMIFA!$A$1:$V$2737,11,FALSE))," ",VLOOKUP(TRIM(D1806),ALL_SOMIFA!$A$1:$V$2737,11,FALSE)))</f>
        <v/>
      </c>
      <c r="L1806" t="str">
        <f>IF(ISBLANK(VLOOKUP(TRIM(D1806),ALL_SOMIFA!$A$1:$V$2737,12,FALSE)),"",IF(ISERROR(VLOOKUP(TRIM(D1806),ALL_SOMIFA!$A$1:$V$2737,12,FALSE))," ",VLOOKUP(TRIM(D1806),ALL_SOMIFA!$A$1:$V$2737,12,FALSE)))</f>
        <v/>
      </c>
      <c r="M1806" t="str">
        <f>IF(ISBLANK(VLOOKUP(TRIM(D1806),ALL_SOMIFA!$A$1:$V$2737,13,FALSE)),"",IF(ISERROR(VLOOKUP(TRIM(D1806),ALL_SOMIFA!$A$1:$V$2737,13,FALSE))," ",VLOOKUP(TRIM(D1806),ALL_SOMIFA!$A$1:$V$2737,13,FALSE)))</f>
        <v/>
      </c>
      <c r="N1806" t="str">
        <f>IF(ISBLANK(VLOOKUP(TRIM(D1806),ALL_SOMIFA!$A$1:$V$2737,14,FALSE)),"",IF(ISERROR(VLOOKUP(TRIM(D1806),ALL_SOMIFA!$A$1:$V$2737,14,FALSE))," ",VLOOKUP(TRIM(D1806),ALL_SOMIFA!$A$1:$V$2737,14,FALSE)))</f>
        <v/>
      </c>
      <c r="O1806" t="str">
        <f>IF(ISBLANK(VLOOKUP(TRIM(D1806),ALL_SOMIFA!$A$1:$V$2737,15,FALSE)),"",IF(ISERROR(VLOOKUP(TRIM(D1806),ALL_SOMIFA!$A$1:$V$2737,15,FALSE))," ",VLOOKUP(TRIM(D1806),ALL_SOMIFA!$A$1:$V$2737,15,FALSE)))</f>
        <v/>
      </c>
      <c r="P1806" t="str">
        <f>IF(ISBLANK(VLOOKUP(TRIM(D1806),ALL_SOMIFA!$A$1:$V$2737,16,FALSE)),"",IF(ISERROR(VLOOKUP(TRIM(D1806),ALL_SOMIFA!$A$1:$V$2737,16,FALSE))," ",VLOOKUP(TRIM(D1806),ALL_SOMIFA!$A$1:$V$2737,16,FALSE)))</f>
        <v/>
      </c>
      <c r="Q1806" t="str">
        <f>IF(ISBLANK(VLOOKUP(TRIM(D1806),ALL_SOMIFA!$A$1:$V$2737,17,FALSE)),"",IF(ISERROR(VLOOKUP(TRIM(D1806),ALL_SOMIFA!$A$1:$V$2737,17,FALSE))," ",VLOOKUP(TRIM(D1806),ALL_SOMIFA!$A$1:$V$2737,17,FALSE)))</f>
        <v/>
      </c>
      <c r="R1806" t="str">
        <f>IF(ISBLANK(VLOOKUP(TRIM(D1806),ALL_SOMIFA!$A$1:$V$2737,18,FALSE)),"",IF(ISERROR(VLOOKUP(TRIM(D1806),ALL_SOMIFA!$A$1:$V$2737,18,FALSE))," ",VLOOKUP(TRIM(D1806),ALL_SOMIFA!$A$1:$V$2737,18,FALSE)))</f>
        <v/>
      </c>
      <c r="S1806" t="str">
        <f>IF(ISBLANK(VLOOKUP(TRIM(D1806),ALL_SOMIFA!$A$1:$V$2737,19,FALSE)),"",IF(ISERROR(VLOOKUP(TRIM(D1806),ALL_SOMIFA!$A$1:$V$2737,19,FALSE))," ",VLOOKUP(TRIM(D1806),ALL_SOMIFA!$A$1:$V$2737,19,FALSE)))</f>
        <v/>
      </c>
      <c r="T1806" t="str">
        <f>IF(ISBLANK(VLOOKUP(TRIM(D1806),ALL_SOMIFA!$A$1:$V$2737,20,FALSE)),"",IF(ISERROR(VLOOKUP(TRIM(D1806),ALL_SOMIFA!$A$1:$V$2737,20,FALSE))," ",VLOOKUP(TRIM(D1806),ALL_SOMIFA!$A$1:$V$2737,20,FALSE)))</f>
        <v/>
      </c>
      <c r="U1806" t="str">
        <f>IF(ISBLANK(VLOOKUP(TRIM(D1806),ALL_SOMIFA!$A$1:$V$2737,21,FALSE)),"",IF(ISERROR(VLOOKUP(TRIM(D1806),ALL_SOMIFA!$A$1:$V$2737,21,FALSE))," ",VLOOKUP(TRIM(D1806),ALL_SOMIFA!$A$1:$V$2737,21,FALSE)))</f>
        <v/>
      </c>
      <c r="V1806" t="str">
        <f>IF(ISBLANK(VLOOKUP(TRIM(D1806),ALL_SOMIFA!$A$1:$V$2737,22,FALSE)),"",IF(ISERROR(VLOOKUP(TRIM(D1806),ALL_SOMIFA!$A$1:$V$2737,22,FALSE))," ",VLOOKUP(TRIM(D1806),ALL_SOMIFA!$A$1:$V$2737,22,FALSE)))</f>
        <v/>
      </c>
    </row>
    <row r="1807" spans="1:58" x14ac:dyDescent="0.35">
      <c r="A1807" t="s">
        <v>3320</v>
      </c>
      <c r="B1807" t="s">
        <v>3530</v>
      </c>
      <c r="C1807" s="143" t="str">
        <f>IF(VLOOKUP(D1807,Table16[[#All],[Player]:[2024 Card Info]],7,FALSE)&lt;&gt;"",VLOOKUP(D1807,Table16[[#All],[Player]:[2024 Card Info]],7,FALSE),"")</f>
        <v>0-0 30</v>
      </c>
      <c r="D1807" t="s">
        <v>3807</v>
      </c>
      <c r="E1807" s="40">
        <v>37497</v>
      </c>
      <c r="F1807" t="s">
        <v>4115</v>
      </c>
      <c r="G1807" s="22" t="s">
        <v>5138</v>
      </c>
      <c r="H1807" t="str">
        <f>IF(ISBLANK(VLOOKUP(TRIM(D1807),ALL_SOMIFA!$A$1:$V$2737,8,FALSE)),"",IF(ISERROR(VLOOKUP(TRIM(D1807),ALL_SOMIFA!$A$1:$V$2737,8,FALSE))," ",VLOOKUP(TRIM(D1807),ALL_SOMIFA!$A$1:$V$2737,8,FALSE)))</f>
        <v/>
      </c>
      <c r="I1807" t="str">
        <f>IF(ISBLANK(VLOOKUP(TRIM(D1807),ALL_SOMIFA!$A$1:$V$2737,9,FALSE)),"",IF(ISERROR(VLOOKUP(TRIM(D1807),ALL_SOMIFA!$A$1:$V$2737,9,FALSE))," ",VLOOKUP(TRIM(D1807),ALL_SOMIFA!$A$1:$V$2737,9,FALSE)))</f>
        <v/>
      </c>
      <c r="J1807" t="str">
        <f>IF(ISBLANK(VLOOKUP(TRIM(D1807),ALL_SOMIFA!$A$1:$V$2737,10,FALSE)),"",IF(ISERROR(VLOOKUP(TRIM(D1807),ALL_SOMIFA!$A$1:$V$2737,10,FALSE))," ",VLOOKUP(TRIM(D1807),ALL_SOMIFA!$A$1:$V$2737,10,FALSE)))</f>
        <v/>
      </c>
      <c r="K1807" t="str">
        <f>IF(ISBLANK(VLOOKUP(TRIM(D1807),ALL_SOMIFA!$A$1:$V$2737,11,FALSE)),"",IF(ISERROR(VLOOKUP(TRIM(D1807),ALL_SOMIFA!$A$1:$V$2737,11,FALSE))," ",VLOOKUP(TRIM(D1807),ALL_SOMIFA!$A$1:$V$2737,11,FALSE)))</f>
        <v/>
      </c>
      <c r="L1807" t="str">
        <f>IF(ISBLANK(VLOOKUP(TRIM(D1807),ALL_SOMIFA!$A$1:$V$2737,12,FALSE)),"",IF(ISERROR(VLOOKUP(TRIM(D1807),ALL_SOMIFA!$A$1:$V$2737,12,FALSE))," ",VLOOKUP(TRIM(D1807),ALL_SOMIFA!$A$1:$V$2737,12,FALSE)))</f>
        <v/>
      </c>
      <c r="M1807" t="str">
        <f>IF(ISBLANK(VLOOKUP(TRIM(D1807),ALL_SOMIFA!$A$1:$V$2737,13,FALSE)),"",IF(ISERROR(VLOOKUP(TRIM(D1807),ALL_SOMIFA!$A$1:$V$2737,13,FALSE))," ",VLOOKUP(TRIM(D1807),ALL_SOMIFA!$A$1:$V$2737,13,FALSE)))</f>
        <v/>
      </c>
      <c r="N1807" t="str">
        <f>IF(ISBLANK(VLOOKUP(TRIM(D1807),ALL_SOMIFA!$A$1:$V$2737,14,FALSE)),"",IF(ISERROR(VLOOKUP(TRIM(D1807),ALL_SOMIFA!$A$1:$V$2737,14,FALSE))," ",VLOOKUP(TRIM(D1807),ALL_SOMIFA!$A$1:$V$2737,14,FALSE)))</f>
        <v/>
      </c>
      <c r="O1807" t="str">
        <f>IF(ISBLANK(VLOOKUP(TRIM(D1807),ALL_SOMIFA!$A$1:$V$2737,15,FALSE)),"",IF(ISERROR(VLOOKUP(TRIM(D1807),ALL_SOMIFA!$A$1:$V$2737,15,FALSE))," ",VLOOKUP(TRIM(D1807),ALL_SOMIFA!$A$1:$V$2737,15,FALSE)))</f>
        <v/>
      </c>
      <c r="P1807" t="str">
        <f>IF(ISBLANK(VLOOKUP(TRIM(D1807),ALL_SOMIFA!$A$1:$V$2737,16,FALSE)),"",IF(ISERROR(VLOOKUP(TRIM(D1807),ALL_SOMIFA!$A$1:$V$2737,16,FALSE))," ",VLOOKUP(TRIM(D1807),ALL_SOMIFA!$A$1:$V$2737,16,FALSE)))</f>
        <v/>
      </c>
      <c r="Q1807" t="str">
        <f>IF(ISBLANK(VLOOKUP(TRIM(D1807),ALL_SOMIFA!$A$1:$V$2737,17,FALSE)),"",IF(ISERROR(VLOOKUP(TRIM(D1807),ALL_SOMIFA!$A$1:$V$2737,17,FALSE))," ",VLOOKUP(TRIM(D1807),ALL_SOMIFA!$A$1:$V$2737,17,FALSE)))</f>
        <v/>
      </c>
      <c r="R1807" t="str">
        <f>IF(ISBLANK(VLOOKUP(TRIM(D1807),ALL_SOMIFA!$A$1:$V$2737,18,FALSE)),"",IF(ISERROR(VLOOKUP(TRIM(D1807),ALL_SOMIFA!$A$1:$V$2737,18,FALSE))," ",VLOOKUP(TRIM(D1807),ALL_SOMIFA!$A$1:$V$2737,18,FALSE)))</f>
        <v/>
      </c>
      <c r="S1807" t="str">
        <f>IF(ISBLANK(VLOOKUP(TRIM(D1807),ALL_SOMIFA!$A$1:$V$2737,19,FALSE)),"",IF(ISERROR(VLOOKUP(TRIM(D1807),ALL_SOMIFA!$A$1:$V$2737,19,FALSE))," ",VLOOKUP(TRIM(D1807),ALL_SOMIFA!$A$1:$V$2737,19,FALSE)))</f>
        <v/>
      </c>
      <c r="T1807" t="str">
        <f>IF(ISBLANK(VLOOKUP(TRIM(D1807),ALL_SOMIFA!$A$1:$V$2737,20,FALSE)),"",IF(ISERROR(VLOOKUP(TRIM(D1807),ALL_SOMIFA!$A$1:$V$2737,20,FALSE))," ",VLOOKUP(TRIM(D1807),ALL_SOMIFA!$A$1:$V$2737,20,FALSE)))</f>
        <v/>
      </c>
      <c r="U1807" t="str">
        <f>IF(ISBLANK(VLOOKUP(TRIM(D1807),ALL_SOMIFA!$A$1:$V$2737,21,FALSE)),"",IF(ISERROR(VLOOKUP(TRIM(D1807),ALL_SOMIFA!$A$1:$V$2737,21,FALSE))," ",VLOOKUP(TRIM(D1807),ALL_SOMIFA!$A$1:$V$2737,21,FALSE)))</f>
        <v/>
      </c>
      <c r="V1807" t="str">
        <f>IF(ISBLANK(VLOOKUP(TRIM(D1807),ALL_SOMIFA!$A$1:$V$2737,22,FALSE)),"",IF(ISERROR(VLOOKUP(TRIM(D1807),ALL_SOMIFA!$A$1:$V$2737,22,FALSE))," ",VLOOKUP(TRIM(D1807),ALL_SOMIFA!$A$1:$V$2737,22,FALSE)))</f>
        <v/>
      </c>
    </row>
    <row r="1808" spans="1:58" x14ac:dyDescent="0.35">
      <c r="A1808" s="19" t="s">
        <v>3533</v>
      </c>
      <c r="B1808" s="26" t="s">
        <v>916</v>
      </c>
      <c r="C1808" s="144" t="str">
        <f>IF(VLOOKUP(D1808,Table16[[#All],[Player]:[2024 Card Info]],7,FALSE)&lt;&gt;"",VLOOKUP(D1808,Table16[[#All],[Player]:[2024 Card Info]],7,FALSE),"")</f>
        <v>0-0 14</v>
      </c>
      <c r="D1808" s="19" t="s">
        <v>3115</v>
      </c>
      <c r="E1808" s="27">
        <v>36468</v>
      </c>
      <c r="F1808" s="28" t="s">
        <v>88</v>
      </c>
      <c r="G1808" s="28" t="s">
        <v>134</v>
      </c>
      <c r="H1808" s="26" t="s">
        <v>954</v>
      </c>
      <c r="I1808" s="26" t="s">
        <v>1754</v>
      </c>
    </row>
    <row r="1809" spans="1:58" x14ac:dyDescent="0.35">
      <c r="A1809" s="18"/>
      <c r="B1809" s="18"/>
      <c r="C1809" s="143"/>
      <c r="D1809" s="19"/>
      <c r="E1809" s="20"/>
      <c r="F1809" s="19"/>
      <c r="G1809" s="19"/>
      <c r="H1809" t="s">
        <v>4284</v>
      </c>
      <c r="I1809" t="s">
        <v>4284</v>
      </c>
      <c r="J1809" s="18"/>
      <c r="K1809" s="18"/>
      <c r="L1809" s="18"/>
      <c r="M1809" s="19"/>
      <c r="N1809" s="19"/>
      <c r="O1809" s="19"/>
      <c r="P1809" s="19"/>
      <c r="Q1809" s="19"/>
      <c r="R1809" s="19"/>
      <c r="S1809" s="19"/>
      <c r="T1809" s="19"/>
      <c r="U1809" s="19"/>
      <c r="V1809" s="19"/>
      <c r="W1809" s="19"/>
      <c r="X1809" s="19"/>
      <c r="Y1809" s="19"/>
      <c r="Z1809" s="19"/>
      <c r="AA1809" s="19"/>
      <c r="AB1809" s="19"/>
      <c r="AC1809" s="19"/>
      <c r="AD1809" s="19"/>
      <c r="AE1809" s="19"/>
      <c r="AF1809" s="19"/>
      <c r="AG1809" s="19"/>
      <c r="AH1809" s="19"/>
      <c r="AI1809" s="19"/>
      <c r="AJ1809" s="19"/>
      <c r="AK1809" s="19"/>
      <c r="AL1809" s="19"/>
      <c r="AM1809" s="19"/>
      <c r="AN1809" s="19"/>
      <c r="AO1809" s="19"/>
      <c r="AP1809" s="19"/>
      <c r="AQ1809" s="19"/>
      <c r="AR1809" s="19"/>
      <c r="AS1809" s="19"/>
      <c r="AT1809" s="19"/>
      <c r="AU1809" s="19"/>
      <c r="AV1809" s="19"/>
    </row>
    <row r="1810" spans="1:58" s="25" customFormat="1" x14ac:dyDescent="0.35">
      <c r="A1810" s="18" t="s">
        <v>127</v>
      </c>
      <c r="B1810" s="18" t="s">
        <v>271</v>
      </c>
      <c r="C1810" s="143" t="str">
        <f>IF(VLOOKUP(D1810,Table16[[#All],[Player]:[2024 Card Info]],7,FALSE)&lt;&gt;"",VLOOKUP(D1810,Table16[[#All],[Player]:[2024 Card Info]],7,FALSE),"")</f>
        <v>6-6-5</v>
      </c>
      <c r="D1810" s="19" t="s">
        <v>3118</v>
      </c>
      <c r="E1810" s="20">
        <v>35534</v>
      </c>
      <c r="F1810" s="19" t="s">
        <v>3119</v>
      </c>
      <c r="G1810" s="19" t="s">
        <v>425</v>
      </c>
      <c r="H1810" s="26" t="s">
        <v>127</v>
      </c>
      <c r="I1810" s="26"/>
      <c r="J1810" s="18" t="s">
        <v>122</v>
      </c>
      <c r="K1810" s="18" t="s">
        <v>190</v>
      </c>
      <c r="L1810" s="18"/>
      <c r="M1810" s="19"/>
      <c r="N1810" s="19" t="s">
        <v>127</v>
      </c>
      <c r="O1810" s="19" t="s">
        <v>419</v>
      </c>
      <c r="P1810" s="19" t="s">
        <v>79</v>
      </c>
      <c r="Q1810" s="19" t="s">
        <v>1106</v>
      </c>
      <c r="R1810" s="19" t="s">
        <v>190</v>
      </c>
      <c r="S1810" s="19"/>
      <c r="T1810" s="19" t="s">
        <v>122</v>
      </c>
      <c r="U1810" s="19" t="s">
        <v>190</v>
      </c>
      <c r="V1810" s="19">
        <v>0</v>
      </c>
      <c r="W1810" s="19">
        <v>0</v>
      </c>
      <c r="X1810" s="19">
        <v>0</v>
      </c>
      <c r="Y1810" s="19">
        <v>0</v>
      </c>
      <c r="Z1810" s="19"/>
      <c r="AA1810" s="19"/>
      <c r="AB1810" s="19"/>
      <c r="AC1810" s="19">
        <v>0</v>
      </c>
      <c r="AD1810" s="19">
        <v>0</v>
      </c>
      <c r="AE1810" s="19">
        <v>0</v>
      </c>
      <c r="AF1810" s="19">
        <v>0</v>
      </c>
      <c r="AG1810" s="19">
        <v>0</v>
      </c>
      <c r="AH1810" s="19">
        <v>0</v>
      </c>
      <c r="AI1810" s="19">
        <v>0</v>
      </c>
      <c r="AJ1810" s="19">
        <v>0</v>
      </c>
      <c r="AK1810" s="19">
        <v>0</v>
      </c>
      <c r="AL1810" s="19">
        <v>0</v>
      </c>
      <c r="AM1810" s="19">
        <v>0</v>
      </c>
      <c r="AN1810" s="19">
        <v>0</v>
      </c>
      <c r="AO1810" s="19">
        <v>0</v>
      </c>
      <c r="AP1810" s="19">
        <v>0</v>
      </c>
      <c r="AQ1810" s="19">
        <v>0</v>
      </c>
      <c r="AR1810" s="19">
        <v>0</v>
      </c>
      <c r="AS1810" s="19">
        <v>0</v>
      </c>
      <c r="AT1810" s="19">
        <v>0</v>
      </c>
      <c r="AU1810" s="19"/>
      <c r="AV1810" s="19"/>
    </row>
    <row r="1811" spans="1:58" x14ac:dyDescent="0.35">
      <c r="A1811" t="s">
        <v>122</v>
      </c>
      <c r="B1811" t="s">
        <v>3523</v>
      </c>
      <c r="C1811" s="143" t="str">
        <f>IF(VLOOKUP(D1811,Table16[[#All],[Player]:[2024 Card Info]],7,FALSE)&lt;&gt;"",VLOOKUP(D1811,Table16[[#All],[Player]:[2024 Card Info]],7,FALSE),"")</f>
        <v>5-6-4</v>
      </c>
      <c r="D1811" t="s">
        <v>3919</v>
      </c>
      <c r="E1811" s="40">
        <v>37206</v>
      </c>
      <c r="F1811" t="s">
        <v>4067</v>
      </c>
      <c r="G1811" s="19" t="s">
        <v>5170</v>
      </c>
      <c r="H1811" t="str">
        <f>IF(ISBLANK(VLOOKUP(TRIM(D1811),ALL_SOMIFA!$A$1:$V$2737,8,FALSE)),"",IF(ISERROR(VLOOKUP(TRIM(D1811),ALL_SOMIFA!$A$1:$V$2737,8,FALSE))," ",VLOOKUP(TRIM(D1811),ALL_SOMIFA!$A$1:$V$2737,8,FALSE)))</f>
        <v/>
      </c>
      <c r="I1811" t="str">
        <f>IF(ISBLANK(VLOOKUP(TRIM(D1811),ALL_SOMIFA!$A$1:$V$2737,9,FALSE)),"",IF(ISERROR(VLOOKUP(TRIM(D1811),ALL_SOMIFA!$A$1:$V$2737,9,FALSE))," ",VLOOKUP(TRIM(D1811),ALL_SOMIFA!$A$1:$V$2737,9,FALSE)))</f>
        <v/>
      </c>
      <c r="J1811" t="str">
        <f>IF(ISBLANK(VLOOKUP(TRIM(D1811),ALL_SOMIFA!$A$1:$V$2737,10,FALSE)),"",IF(ISERROR(VLOOKUP(TRIM(D1811),ALL_SOMIFA!$A$1:$V$2737,10,FALSE))," ",VLOOKUP(TRIM(D1811),ALL_SOMIFA!$A$1:$V$2737,10,FALSE)))</f>
        <v/>
      </c>
      <c r="K1811" t="str">
        <f>IF(ISBLANK(VLOOKUP(TRIM(D1811),ALL_SOMIFA!$A$1:$V$2737,11,FALSE)),"",IF(ISERROR(VLOOKUP(TRIM(D1811),ALL_SOMIFA!$A$1:$V$2737,11,FALSE))," ",VLOOKUP(TRIM(D1811),ALL_SOMIFA!$A$1:$V$2737,11,FALSE)))</f>
        <v/>
      </c>
      <c r="L1811" t="str">
        <f>IF(ISBLANK(VLOOKUP(TRIM(D1811),ALL_SOMIFA!$A$1:$V$2737,12,FALSE)),"",IF(ISERROR(VLOOKUP(TRIM(D1811),ALL_SOMIFA!$A$1:$V$2737,12,FALSE))," ",VLOOKUP(TRIM(D1811),ALL_SOMIFA!$A$1:$V$2737,12,FALSE)))</f>
        <v/>
      </c>
      <c r="M1811" t="str">
        <f>IF(ISBLANK(VLOOKUP(TRIM(D1811),ALL_SOMIFA!$A$1:$V$2737,13,FALSE)),"",IF(ISERROR(VLOOKUP(TRIM(D1811),ALL_SOMIFA!$A$1:$V$2737,13,FALSE))," ",VLOOKUP(TRIM(D1811),ALL_SOMIFA!$A$1:$V$2737,13,FALSE)))</f>
        <v/>
      </c>
      <c r="N1811" t="str">
        <f>IF(ISBLANK(VLOOKUP(TRIM(D1811),ALL_SOMIFA!$A$1:$V$2737,14,FALSE)),"",IF(ISERROR(VLOOKUP(TRIM(D1811),ALL_SOMIFA!$A$1:$V$2737,14,FALSE))," ",VLOOKUP(TRIM(D1811),ALL_SOMIFA!$A$1:$V$2737,14,FALSE)))</f>
        <v/>
      </c>
      <c r="O1811" t="str">
        <f>IF(ISBLANK(VLOOKUP(TRIM(D1811),ALL_SOMIFA!$A$1:$V$2737,15,FALSE)),"",IF(ISERROR(VLOOKUP(TRIM(D1811),ALL_SOMIFA!$A$1:$V$2737,15,FALSE))," ",VLOOKUP(TRIM(D1811),ALL_SOMIFA!$A$1:$V$2737,15,FALSE)))</f>
        <v/>
      </c>
      <c r="P1811" t="str">
        <f>IF(ISBLANK(VLOOKUP(TRIM(D1811),ALL_SOMIFA!$A$1:$V$2737,16,FALSE)),"",IF(ISERROR(VLOOKUP(TRIM(D1811),ALL_SOMIFA!$A$1:$V$2737,16,FALSE))," ",VLOOKUP(TRIM(D1811),ALL_SOMIFA!$A$1:$V$2737,16,FALSE)))</f>
        <v/>
      </c>
      <c r="Q1811" t="str">
        <f>IF(ISBLANK(VLOOKUP(TRIM(D1811),ALL_SOMIFA!$A$1:$V$2737,17,FALSE)),"",IF(ISERROR(VLOOKUP(TRIM(D1811),ALL_SOMIFA!$A$1:$V$2737,17,FALSE))," ",VLOOKUP(TRIM(D1811),ALL_SOMIFA!$A$1:$V$2737,17,FALSE)))</f>
        <v/>
      </c>
      <c r="R1811" t="str">
        <f>IF(ISBLANK(VLOOKUP(TRIM(D1811),ALL_SOMIFA!$A$1:$V$2737,18,FALSE)),"",IF(ISERROR(VLOOKUP(TRIM(D1811),ALL_SOMIFA!$A$1:$V$2737,18,FALSE))," ",VLOOKUP(TRIM(D1811),ALL_SOMIFA!$A$1:$V$2737,18,FALSE)))</f>
        <v/>
      </c>
      <c r="S1811" t="str">
        <f>IF(ISBLANK(VLOOKUP(TRIM(D1811),ALL_SOMIFA!$A$1:$V$2737,19,FALSE)),"",IF(ISERROR(VLOOKUP(TRIM(D1811),ALL_SOMIFA!$A$1:$V$2737,19,FALSE))," ",VLOOKUP(TRIM(D1811),ALL_SOMIFA!$A$1:$V$2737,19,FALSE)))</f>
        <v/>
      </c>
      <c r="T1811" t="str">
        <f>IF(ISBLANK(VLOOKUP(TRIM(D1811),ALL_SOMIFA!$A$1:$V$2737,20,FALSE)),"",IF(ISERROR(VLOOKUP(TRIM(D1811),ALL_SOMIFA!$A$1:$V$2737,20,FALSE))," ",VLOOKUP(TRIM(D1811),ALL_SOMIFA!$A$1:$V$2737,20,FALSE)))</f>
        <v/>
      </c>
      <c r="U1811" t="str">
        <f>IF(ISBLANK(VLOOKUP(TRIM(D1811),ALL_SOMIFA!$A$1:$V$2737,21,FALSE)),"",IF(ISERROR(VLOOKUP(TRIM(D1811),ALL_SOMIFA!$A$1:$V$2737,21,FALSE))," ",VLOOKUP(TRIM(D1811),ALL_SOMIFA!$A$1:$V$2737,21,FALSE)))</f>
        <v/>
      </c>
      <c r="V1811" t="str">
        <f>IF(ISBLANK(VLOOKUP(TRIM(D1811),ALL_SOMIFA!$A$1:$V$2737,22,FALSE)),"",IF(ISERROR(VLOOKUP(TRIM(D1811),ALL_SOMIFA!$A$1:$V$2737,22,FALSE))," ",VLOOKUP(TRIM(D1811),ALL_SOMIFA!$A$1:$V$2737,22,FALSE)))</f>
        <v/>
      </c>
    </row>
    <row r="1812" spans="1:58" x14ac:dyDescent="0.35">
      <c r="A1812" t="s">
        <v>3521</v>
      </c>
      <c r="B1812" t="s">
        <v>318</v>
      </c>
      <c r="C1812" s="143" t="str">
        <f>IF(VLOOKUP(D1812,Table16[[#All],[Player]:[2024 Card Info]],7,FALSE)&lt;&gt;"",VLOOKUP(D1812,Table16[[#All],[Player]:[2024 Card Info]],7,FALSE),"")</f>
        <v>4-4-4</v>
      </c>
      <c r="D1812" t="s">
        <v>3929</v>
      </c>
      <c r="E1812" s="40">
        <v>36778</v>
      </c>
      <c r="F1812" t="s">
        <v>4094</v>
      </c>
      <c r="G1812" s="19" t="s">
        <v>5149</v>
      </c>
      <c r="H1812" t="str">
        <f>IF(ISBLANK(VLOOKUP(TRIM(D1812),ALL_SOMIFA!$A$1:$V$2737,8,FALSE)),"",IF(ISERROR(VLOOKUP(TRIM(D1812),ALL_SOMIFA!$A$1:$V$2737,8,FALSE))," ",VLOOKUP(TRIM(D1812),ALL_SOMIFA!$A$1:$V$2737,8,FALSE)))</f>
        <v/>
      </c>
      <c r="I1812" t="str">
        <f>IF(ISBLANK(VLOOKUP(TRIM(D1812),ALL_SOMIFA!$A$1:$V$2737,9,FALSE)),"",IF(ISERROR(VLOOKUP(TRIM(D1812),ALL_SOMIFA!$A$1:$V$2737,9,FALSE))," ",VLOOKUP(TRIM(D1812),ALL_SOMIFA!$A$1:$V$2737,9,FALSE)))</f>
        <v/>
      </c>
      <c r="J1812" t="str">
        <f>IF(ISBLANK(VLOOKUP(TRIM(D1812),ALL_SOMIFA!$A$1:$V$2737,10,FALSE)),"",IF(ISERROR(VLOOKUP(TRIM(D1812),ALL_SOMIFA!$A$1:$V$2737,10,FALSE))," ",VLOOKUP(TRIM(D1812),ALL_SOMIFA!$A$1:$V$2737,10,FALSE)))</f>
        <v/>
      </c>
      <c r="K1812" t="str">
        <f>IF(ISBLANK(VLOOKUP(TRIM(D1812),ALL_SOMIFA!$A$1:$V$2737,11,FALSE)),"",IF(ISERROR(VLOOKUP(TRIM(D1812),ALL_SOMIFA!$A$1:$V$2737,11,FALSE))," ",VLOOKUP(TRIM(D1812),ALL_SOMIFA!$A$1:$V$2737,11,FALSE)))</f>
        <v/>
      </c>
      <c r="L1812" t="str">
        <f>IF(ISBLANK(VLOOKUP(TRIM(D1812),ALL_SOMIFA!$A$1:$V$2737,12,FALSE)),"",IF(ISERROR(VLOOKUP(TRIM(D1812),ALL_SOMIFA!$A$1:$V$2737,12,FALSE))," ",VLOOKUP(TRIM(D1812),ALL_SOMIFA!$A$1:$V$2737,12,FALSE)))</f>
        <v/>
      </c>
      <c r="M1812" t="str">
        <f>IF(ISBLANK(VLOOKUP(TRIM(D1812),ALL_SOMIFA!$A$1:$V$2737,13,FALSE)),"",IF(ISERROR(VLOOKUP(TRIM(D1812),ALL_SOMIFA!$A$1:$V$2737,13,FALSE))," ",VLOOKUP(TRIM(D1812),ALL_SOMIFA!$A$1:$V$2737,13,FALSE)))</f>
        <v/>
      </c>
      <c r="N1812" t="str">
        <f>IF(ISBLANK(VLOOKUP(TRIM(D1812),ALL_SOMIFA!$A$1:$V$2737,14,FALSE)),"",IF(ISERROR(VLOOKUP(TRIM(D1812),ALL_SOMIFA!$A$1:$V$2737,14,FALSE))," ",VLOOKUP(TRIM(D1812),ALL_SOMIFA!$A$1:$V$2737,14,FALSE)))</f>
        <v/>
      </c>
      <c r="O1812" t="str">
        <f>IF(ISBLANK(VLOOKUP(TRIM(D1812),ALL_SOMIFA!$A$1:$V$2737,15,FALSE)),"",IF(ISERROR(VLOOKUP(TRIM(D1812),ALL_SOMIFA!$A$1:$V$2737,15,FALSE))," ",VLOOKUP(TRIM(D1812),ALL_SOMIFA!$A$1:$V$2737,15,FALSE)))</f>
        <v/>
      </c>
      <c r="P1812" t="str">
        <f>IF(ISBLANK(VLOOKUP(TRIM(D1812),ALL_SOMIFA!$A$1:$V$2737,16,FALSE)),"",IF(ISERROR(VLOOKUP(TRIM(D1812),ALL_SOMIFA!$A$1:$V$2737,16,FALSE))," ",VLOOKUP(TRIM(D1812),ALL_SOMIFA!$A$1:$V$2737,16,FALSE)))</f>
        <v/>
      </c>
      <c r="Q1812" t="str">
        <f>IF(ISBLANK(VLOOKUP(TRIM(D1812),ALL_SOMIFA!$A$1:$V$2737,17,FALSE)),"",IF(ISERROR(VLOOKUP(TRIM(D1812),ALL_SOMIFA!$A$1:$V$2737,17,FALSE))," ",VLOOKUP(TRIM(D1812),ALL_SOMIFA!$A$1:$V$2737,17,FALSE)))</f>
        <v/>
      </c>
      <c r="R1812" t="str">
        <f>IF(ISBLANK(VLOOKUP(TRIM(D1812),ALL_SOMIFA!$A$1:$V$2737,18,FALSE)),"",IF(ISERROR(VLOOKUP(TRIM(D1812),ALL_SOMIFA!$A$1:$V$2737,18,FALSE))," ",VLOOKUP(TRIM(D1812),ALL_SOMIFA!$A$1:$V$2737,18,FALSE)))</f>
        <v/>
      </c>
      <c r="S1812" t="str">
        <f>IF(ISBLANK(VLOOKUP(TRIM(D1812),ALL_SOMIFA!$A$1:$V$2737,19,FALSE)),"",IF(ISERROR(VLOOKUP(TRIM(D1812),ALL_SOMIFA!$A$1:$V$2737,19,FALSE))," ",VLOOKUP(TRIM(D1812),ALL_SOMIFA!$A$1:$V$2737,19,FALSE)))</f>
        <v/>
      </c>
      <c r="T1812" t="str">
        <f>IF(ISBLANK(VLOOKUP(TRIM(D1812),ALL_SOMIFA!$A$1:$V$2737,20,FALSE)),"",IF(ISERROR(VLOOKUP(TRIM(D1812),ALL_SOMIFA!$A$1:$V$2737,20,FALSE))," ",VLOOKUP(TRIM(D1812),ALL_SOMIFA!$A$1:$V$2737,20,FALSE)))</f>
        <v/>
      </c>
      <c r="U1812" t="str">
        <f>IF(ISBLANK(VLOOKUP(TRIM(D1812),ALL_SOMIFA!$A$1:$V$2737,21,FALSE)),"",IF(ISERROR(VLOOKUP(TRIM(D1812),ALL_SOMIFA!$A$1:$V$2737,21,FALSE))," ",VLOOKUP(TRIM(D1812),ALL_SOMIFA!$A$1:$V$2737,21,FALSE)))</f>
        <v/>
      </c>
      <c r="V1812" t="str">
        <f>IF(ISBLANK(VLOOKUP(TRIM(D1812),ALL_SOMIFA!$A$1:$V$2737,22,FALSE)),"",IF(ISERROR(VLOOKUP(TRIM(D1812),ALL_SOMIFA!$A$1:$V$2737,22,FALSE))," ",VLOOKUP(TRIM(D1812),ALL_SOMIFA!$A$1:$V$2737,22,FALSE)))</f>
        <v/>
      </c>
    </row>
    <row r="1813" spans="1:58" s="25" customFormat="1" x14ac:dyDescent="0.35">
      <c r="A1813" s="31" t="s">
        <v>3521</v>
      </c>
      <c r="B1813" s="53" t="s">
        <v>419</v>
      </c>
      <c r="C1813" s="144" t="str">
        <f>IF(VLOOKUP(D1813,Table16[[#All],[Player]:[2024 Card Info]],7,FALSE)&lt;&gt;"",VLOOKUP(D1813,Table16[[#All],[Player]:[2024 Card Info]],7,FALSE),"")</f>
        <v>4-4-3</v>
      </c>
      <c r="D1813" s="19" t="s">
        <v>3122</v>
      </c>
      <c r="E1813" s="27">
        <v>34715</v>
      </c>
      <c r="F1813" s="28" t="s">
        <v>1005</v>
      </c>
      <c r="G1813" s="28" t="s">
        <v>320</v>
      </c>
      <c r="H1813" s="26" t="s">
        <v>132</v>
      </c>
      <c r="I1813" s="26"/>
      <c r="J1813" s="33"/>
      <c r="K1813" s="33"/>
      <c r="L1813" s="3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c r="AU1813"/>
      <c r="AV1813"/>
    </row>
    <row r="1814" spans="1:58" s="25" customFormat="1" x14ac:dyDescent="0.35">
      <c r="A1814" s="31"/>
      <c r="B1814" s="53"/>
      <c r="C1814" s="144"/>
      <c r="D1814" s="19"/>
      <c r="E1814" s="27"/>
      <c r="F1814" s="28"/>
      <c r="G1814" s="28"/>
      <c r="H1814" s="26"/>
      <c r="I1814" s="26"/>
      <c r="J1814" s="33"/>
      <c r="K1814" s="33"/>
      <c r="L1814" s="33"/>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c r="AU1814"/>
      <c r="AV1814"/>
    </row>
    <row r="1815" spans="1:58" x14ac:dyDescent="0.35">
      <c r="A1815" s="31" t="s">
        <v>153</v>
      </c>
      <c r="B1815" s="32" t="s">
        <v>308</v>
      </c>
      <c r="C1815" s="144" t="str">
        <f>IF(VLOOKUP(D1815,Table16[[#All],[Player]:[2024 Card Info]],7,FALSE)&lt;&gt;"",VLOOKUP(D1815,Table16[[#All],[Player]:[2024 Card Info]],7,FALSE),"")</f>
        <v>4 5-4-3</v>
      </c>
      <c r="D1815" s="19" t="s">
        <v>3124</v>
      </c>
      <c r="E1815" s="27">
        <v>36833</v>
      </c>
      <c r="F1815" s="28" t="s">
        <v>98</v>
      </c>
      <c r="G1815" s="28" t="s">
        <v>98</v>
      </c>
      <c r="H1815" s="26" t="s">
        <v>132</v>
      </c>
      <c r="I1815" s="26" t="s">
        <v>161</v>
      </c>
      <c r="J1815" s="33"/>
      <c r="K1815" s="33"/>
      <c r="L1815" s="33"/>
    </row>
    <row r="1816" spans="1:58" x14ac:dyDescent="0.35">
      <c r="A1816" s="18" t="s">
        <v>150</v>
      </c>
      <c r="B1816" s="18" t="s">
        <v>452</v>
      </c>
      <c r="C1816" s="143" t="str">
        <f>IF(VLOOKUP(D1816,Table16[[#All],[Player]:[2024 Card Info]],7,FALSE)&lt;&gt;"",VLOOKUP(D1816,Table16[[#All],[Player]:[2024 Card Info]],7,FALSE),"")</f>
        <v>0-4 5-4-2</v>
      </c>
      <c r="D1816" s="22" t="s">
        <v>3123</v>
      </c>
      <c r="E1816" s="23">
        <v>36411</v>
      </c>
      <c r="F1816" s="24" t="s">
        <v>83</v>
      </c>
      <c r="G1816" s="22" t="s">
        <v>1437</v>
      </c>
      <c r="H1816" s="26" t="s">
        <v>132</v>
      </c>
      <c r="I1816" s="26" t="s">
        <v>154</v>
      </c>
      <c r="J1816" s="18" t="s">
        <v>147</v>
      </c>
      <c r="K1816" s="18" t="s">
        <v>268</v>
      </c>
      <c r="L1816" s="18" t="s">
        <v>1243</v>
      </c>
      <c r="M1816" s="25"/>
      <c r="N1816" s="25"/>
      <c r="O1816" s="25"/>
      <c r="P1816" s="25"/>
      <c r="Q1816" s="25"/>
      <c r="R1816" s="25"/>
      <c r="S1816" s="25"/>
      <c r="T1816" s="25"/>
      <c r="U1816" s="25"/>
      <c r="V1816" s="25"/>
      <c r="W1816" s="25"/>
      <c r="X1816" s="25"/>
      <c r="Y1816" s="25"/>
      <c r="Z1816" s="25"/>
      <c r="AA1816" s="25"/>
      <c r="AB1816" s="25"/>
      <c r="AC1816" s="25"/>
      <c r="AD1816" s="25"/>
      <c r="AE1816" s="25"/>
      <c r="AF1816" s="25"/>
      <c r="AG1816" s="25"/>
      <c r="AH1816" s="25"/>
      <c r="AI1816" s="25"/>
      <c r="AJ1816" s="25"/>
      <c r="AK1816" s="25"/>
      <c r="AL1816" s="25"/>
      <c r="AM1816" s="25"/>
      <c r="AN1816" s="25"/>
      <c r="AO1816" s="25"/>
      <c r="AP1816" s="25"/>
      <c r="AQ1816" s="25"/>
      <c r="AR1816" s="25"/>
      <c r="AS1816" s="25"/>
      <c r="AT1816" s="25"/>
      <c r="AU1816" s="25"/>
      <c r="AV1816" s="25"/>
    </row>
    <row r="1817" spans="1:58" ht="12.75" customHeight="1" x14ac:dyDescent="0.35">
      <c r="A1817" s="18" t="s">
        <v>150</v>
      </c>
      <c r="B1817" s="18" t="s">
        <v>419</v>
      </c>
      <c r="C1817" s="143" t="str">
        <f>IF(VLOOKUP(D1817,Table16[[#All],[Player]:[2024 Card Info]],7,FALSE)&lt;&gt;"",VLOOKUP(D1817,Table16[[#All],[Player]:[2024 Card Info]],7,FALSE),"")</f>
        <v>0-0 5-4-0</v>
      </c>
      <c r="D1817" s="26" t="s">
        <v>3126</v>
      </c>
      <c r="E1817" s="27">
        <v>36679</v>
      </c>
      <c r="F1817" s="26" t="s">
        <v>387</v>
      </c>
      <c r="G1817" s="26" t="s">
        <v>457</v>
      </c>
      <c r="H1817" s="26" t="s">
        <v>156</v>
      </c>
      <c r="I1817" s="26" t="s">
        <v>154</v>
      </c>
      <c r="J1817" s="18" t="s">
        <v>147</v>
      </c>
      <c r="K1817" s="18" t="s">
        <v>190</v>
      </c>
      <c r="L1817" s="18" t="s">
        <v>1668</v>
      </c>
      <c r="M1817" s="26" t="s">
        <v>161</v>
      </c>
      <c r="N1817" s="27"/>
      <c r="O1817" s="27"/>
      <c r="P1817" s="27"/>
      <c r="Q1817" s="27"/>
      <c r="R1817" s="29"/>
      <c r="S1817" s="25"/>
      <c r="T1817" s="25"/>
      <c r="U1817" s="25"/>
      <c r="V1817" s="25"/>
      <c r="W1817" s="25"/>
      <c r="X1817" s="25"/>
      <c r="Y1817" s="25"/>
      <c r="Z1817" s="25"/>
      <c r="AA1817" s="25"/>
      <c r="AB1817" s="25"/>
      <c r="AC1817" s="25"/>
      <c r="AD1817" s="25"/>
      <c r="AE1817" s="25"/>
      <c r="AF1817" s="25"/>
      <c r="AG1817" s="25"/>
      <c r="AH1817" s="25"/>
      <c r="AI1817" s="25"/>
      <c r="AJ1817" s="25"/>
      <c r="AK1817" s="25"/>
      <c r="AL1817" s="25"/>
      <c r="AM1817" s="25"/>
      <c r="AN1817" s="25"/>
      <c r="AO1817" s="25"/>
      <c r="AP1817" s="25"/>
      <c r="AQ1817" s="25"/>
      <c r="AR1817" s="25"/>
      <c r="AS1817" s="25"/>
      <c r="AT1817" s="25"/>
      <c r="AU1817" s="25"/>
      <c r="AV1817" s="25"/>
    </row>
    <row r="1818" spans="1:58" x14ac:dyDescent="0.35">
      <c r="A1818" s="19" t="s">
        <v>1113</v>
      </c>
      <c r="B1818" s="26" t="s">
        <v>109</v>
      </c>
      <c r="C1818" s="144" t="str">
        <f>IF(VLOOKUP(D1818,Table16[[#All],[Player]:[2024 Card Info]],7,FALSE)&lt;&gt;"",VLOOKUP(D1818,Table16[[#All],[Player]:[2024 Card Info]],7,FALSE),"")</f>
        <v>0-0  3-3-0</v>
      </c>
      <c r="D1818" s="19" t="s">
        <v>3125</v>
      </c>
      <c r="E1818" s="27">
        <v>36716</v>
      </c>
      <c r="F1818" s="28" t="s">
        <v>391</v>
      </c>
      <c r="G1818" s="28" t="s">
        <v>160</v>
      </c>
      <c r="H1818" s="26" t="s">
        <v>153</v>
      </c>
      <c r="I1818" s="26" t="s">
        <v>161</v>
      </c>
    </row>
    <row r="1819" spans="1:58" s="25" customFormat="1" x14ac:dyDescent="0.35">
      <c r="A1819" s="18" t="s">
        <v>153</v>
      </c>
      <c r="B1819" s="18" t="s">
        <v>3517</v>
      </c>
      <c r="C1819" s="143" t="str">
        <f>IF(VLOOKUP(D1819,Table16[[#All],[Player]:[2024 Card Info]],7,FALSE)&lt;&gt;"",VLOOKUP(D1819,Table16[[#All],[Player]:[2024 Card Info]],7,FALSE),"")</f>
        <v>4  3-3-0</v>
      </c>
      <c r="D1819" s="19" t="s">
        <v>1586</v>
      </c>
      <c r="E1819" s="20">
        <v>35466</v>
      </c>
      <c r="F1819" s="26" t="s">
        <v>130</v>
      </c>
      <c r="G1819" s="30" t="s">
        <v>130</v>
      </c>
      <c r="H1819" s="26" t="s">
        <v>153</v>
      </c>
      <c r="I1819" s="26" t="s">
        <v>422</v>
      </c>
      <c r="J1819" s="18" t="s">
        <v>153</v>
      </c>
      <c r="K1819" s="18" t="s">
        <v>274</v>
      </c>
      <c r="L1819" s="18" t="s">
        <v>154</v>
      </c>
      <c r="M1819" s="19" t="s">
        <v>154</v>
      </c>
      <c r="N1819" s="19" t="s">
        <v>147</v>
      </c>
      <c r="O1819" s="19" t="s">
        <v>274</v>
      </c>
      <c r="P1819" s="30" t="s">
        <v>1587</v>
      </c>
      <c r="Q1819" s="19"/>
      <c r="R1819" s="19"/>
      <c r="S1819" s="30"/>
      <c r="T1819" s="19"/>
      <c r="U1819" s="19"/>
      <c r="V1819" s="30"/>
      <c r="W1819" s="19"/>
      <c r="X1819" s="19"/>
      <c r="Y1819" s="30"/>
      <c r="Z1819" s="19"/>
      <c r="AA1819" s="19"/>
      <c r="AB1819" s="19"/>
      <c r="AC1819" s="19"/>
      <c r="AD1819" s="19"/>
      <c r="AE1819" s="19"/>
      <c r="AF1819" s="19"/>
      <c r="AG1819" s="19"/>
      <c r="AH1819" s="19"/>
      <c r="AI1819" s="19"/>
      <c r="AJ1819" s="19"/>
      <c r="AK1819" s="19"/>
      <c r="AL1819" s="19"/>
      <c r="AM1819" s="19"/>
      <c r="AN1819" s="19"/>
      <c r="AO1819" s="19"/>
      <c r="AP1819" s="19"/>
      <c r="AQ1819" s="19"/>
      <c r="AR1819" s="19"/>
      <c r="AS1819" s="19"/>
      <c r="AT1819" s="19"/>
      <c r="AU1819" s="19"/>
      <c r="AV1819" s="19"/>
      <c r="AW1819" s="19"/>
      <c r="AX1819" s="19"/>
      <c r="AY1819" s="19"/>
      <c r="AZ1819" s="19"/>
      <c r="BA1819" s="19"/>
      <c r="BB1819" s="19"/>
      <c r="BC1819" s="19"/>
      <c r="BD1819" s="19"/>
      <c r="BE1819" s="19"/>
      <c r="BF1819" s="19"/>
    </row>
    <row r="1820" spans="1:58" x14ac:dyDescent="0.35">
      <c r="A1820" s="18"/>
      <c r="B1820" s="18"/>
      <c r="C1820" s="143"/>
      <c r="D1820" s="19"/>
      <c r="E1820" s="20"/>
      <c r="F1820" s="19"/>
      <c r="G1820" s="19"/>
      <c r="H1820" t="s">
        <v>4284</v>
      </c>
      <c r="I1820" t="s">
        <v>4284</v>
      </c>
      <c r="J1820" s="18"/>
      <c r="K1820" s="18"/>
      <c r="L1820" s="18"/>
      <c r="M1820" s="19"/>
      <c r="N1820" s="19"/>
      <c r="O1820" s="19"/>
      <c r="P1820" s="19"/>
      <c r="Q1820" s="19"/>
      <c r="R1820" s="19"/>
      <c r="S1820" s="19"/>
      <c r="T1820" s="19"/>
      <c r="U1820" s="19"/>
      <c r="V1820" s="19"/>
      <c r="W1820" s="19"/>
      <c r="X1820" s="19"/>
      <c r="Y1820" s="19"/>
      <c r="Z1820" s="19"/>
      <c r="AA1820" s="19"/>
      <c r="AB1820" s="19"/>
      <c r="AC1820" s="19"/>
      <c r="AD1820" s="19"/>
      <c r="AE1820" s="19"/>
      <c r="AF1820" s="19"/>
      <c r="AG1820" s="19"/>
      <c r="AH1820" s="19"/>
      <c r="AI1820" s="19"/>
      <c r="AJ1820" s="19"/>
      <c r="AK1820" s="19"/>
      <c r="AL1820" s="19"/>
      <c r="AM1820" s="19"/>
      <c r="AN1820" s="19"/>
      <c r="AO1820" s="19"/>
      <c r="AP1820" s="19"/>
      <c r="AQ1820" s="19"/>
      <c r="AR1820" s="19"/>
      <c r="AS1820" s="19"/>
      <c r="AT1820" s="19"/>
      <c r="AU1820" s="19"/>
      <c r="AV1820" s="19"/>
    </row>
    <row r="1821" spans="1:58" ht="12.75" customHeight="1" x14ac:dyDescent="0.35">
      <c r="A1821" s="18" t="s">
        <v>177</v>
      </c>
      <c r="B1821" s="18" t="s">
        <v>193</v>
      </c>
      <c r="C1821" s="143" t="str">
        <f>IF(VLOOKUP(D1821,Table16[[#All],[Player]:[2024 Card Info]],7,FALSE)&lt;&gt;"",VLOOKUP(D1821,Table16[[#All],[Player]:[2024 Card Info]],7,FALSE),"")</f>
        <v>6-7</v>
      </c>
      <c r="D1821" s="22" t="s">
        <v>3127</v>
      </c>
      <c r="E1821" s="23">
        <v>36623</v>
      </c>
      <c r="F1821" s="24" t="s">
        <v>3128</v>
      </c>
      <c r="G1821" s="22" t="s">
        <v>3128</v>
      </c>
      <c r="H1821" s="26" t="s">
        <v>177</v>
      </c>
      <c r="I1821" s="26" t="s">
        <v>440</v>
      </c>
      <c r="J1821" s="18" t="s">
        <v>177</v>
      </c>
      <c r="K1821" s="18" t="s">
        <v>195</v>
      </c>
      <c r="L1821" s="18" t="s">
        <v>607</v>
      </c>
      <c r="M1821" s="25"/>
      <c r="N1821" s="25"/>
      <c r="O1821" s="25"/>
      <c r="P1821" s="25"/>
      <c r="Q1821" s="25"/>
      <c r="R1821" s="25"/>
      <c r="S1821" s="25"/>
      <c r="T1821" s="25"/>
      <c r="U1821" s="25"/>
      <c r="V1821" s="25"/>
      <c r="W1821" s="25"/>
      <c r="X1821" s="25"/>
      <c r="Y1821" s="25"/>
      <c r="Z1821" s="25"/>
      <c r="AA1821" s="25"/>
      <c r="AB1821" s="25"/>
      <c r="AC1821" s="25"/>
      <c r="AD1821" s="25"/>
      <c r="AE1821" s="25"/>
      <c r="AF1821" s="25"/>
      <c r="AG1821" s="25"/>
      <c r="AH1821" s="25"/>
      <c r="AI1821" s="25"/>
      <c r="AJ1821" s="25"/>
      <c r="AK1821" s="25"/>
      <c r="AL1821" s="25"/>
      <c r="AM1821" s="25"/>
      <c r="AN1821" s="25"/>
      <c r="AO1821" s="25"/>
      <c r="AP1821" s="25"/>
      <c r="AQ1821" s="25"/>
      <c r="AR1821" s="25"/>
      <c r="AS1821" s="25"/>
      <c r="AT1821" s="25"/>
      <c r="AU1821" s="25"/>
      <c r="AV1821" s="25"/>
    </row>
    <row r="1822" spans="1:58" ht="12.75" customHeight="1" x14ac:dyDescent="0.35">
      <c r="A1822" s="18" t="s">
        <v>205</v>
      </c>
      <c r="B1822" s="18" t="s">
        <v>3523</v>
      </c>
      <c r="C1822" s="143" t="str">
        <f>IF(VLOOKUP(D1822,Table16[[#All],[Player]:[2024 Card Info]],7,FALSE)&lt;&gt;"",VLOOKUP(D1822,Table16[[#All],[Player]:[2024 Card Info]],7,FALSE),"")</f>
        <v>6-7</v>
      </c>
      <c r="D1822" s="26" t="s">
        <v>3129</v>
      </c>
      <c r="E1822" s="20">
        <v>36245</v>
      </c>
      <c r="F1822" s="26" t="s">
        <v>2159</v>
      </c>
      <c r="G1822" s="26" t="s">
        <v>2552</v>
      </c>
      <c r="H1822" s="26" t="s">
        <v>205</v>
      </c>
      <c r="I1822" s="26" t="s">
        <v>178</v>
      </c>
      <c r="J1822" s="18"/>
      <c r="K1822" s="18"/>
      <c r="L1822" s="18"/>
      <c r="M1822" s="19" t="s">
        <v>181</v>
      </c>
      <c r="N1822" s="27"/>
      <c r="O1822" s="27"/>
      <c r="P1822" s="27"/>
      <c r="Q1822" s="29"/>
      <c r="R1822" s="25"/>
      <c r="S1822" s="25"/>
      <c r="T1822" s="25"/>
      <c r="U1822" s="25"/>
      <c r="V1822" s="25"/>
      <c r="W1822" s="25"/>
      <c r="X1822" s="25"/>
      <c r="Y1822" s="25"/>
      <c r="Z1822" s="25"/>
      <c r="AA1822" s="25"/>
      <c r="AB1822" s="25"/>
      <c r="AC1822" s="25"/>
      <c r="AD1822" s="25"/>
      <c r="AE1822" s="25"/>
      <c r="AF1822" s="25"/>
      <c r="AG1822" s="25"/>
      <c r="AH1822" s="25"/>
      <c r="AI1822" s="25"/>
      <c r="AJ1822" s="25"/>
      <c r="AK1822" s="25"/>
      <c r="AL1822" s="25"/>
      <c r="AM1822" s="25"/>
      <c r="AN1822" s="25"/>
      <c r="AO1822" s="25"/>
      <c r="AP1822" s="25"/>
      <c r="AQ1822" s="25"/>
      <c r="AR1822" s="25"/>
      <c r="AS1822" s="25"/>
      <c r="AT1822" s="25"/>
      <c r="AU1822" s="25"/>
      <c r="AV1822" s="25"/>
    </row>
    <row r="1823" spans="1:58" ht="12.75" customHeight="1" x14ac:dyDescent="0.35">
      <c r="A1823" s="31" t="s">
        <v>205</v>
      </c>
      <c r="B1823" s="32" t="s">
        <v>81</v>
      </c>
      <c r="C1823" s="144" t="str">
        <f>IF(VLOOKUP(D1823,Table16[[#All],[Player]:[2024 Card Info]],7,FALSE)&lt;&gt;"",VLOOKUP(D1823,Table16[[#All],[Player]:[2024 Card Info]],7,FALSE),"")</f>
        <v>5-7</v>
      </c>
      <c r="D1823" s="19" t="s">
        <v>3571</v>
      </c>
      <c r="E1823" s="27">
        <v>37075</v>
      </c>
      <c r="F1823" s="28" t="s">
        <v>3131</v>
      </c>
      <c r="G1823" s="28" t="s">
        <v>1479</v>
      </c>
      <c r="H1823" s="26" t="s">
        <v>198</v>
      </c>
      <c r="I1823" s="26" t="s">
        <v>477</v>
      </c>
      <c r="J1823" s="33"/>
      <c r="K1823" s="33"/>
      <c r="L1823" s="33"/>
    </row>
    <row r="1824" spans="1:58" x14ac:dyDescent="0.35">
      <c r="A1824" t="s">
        <v>2414</v>
      </c>
      <c r="B1824" t="s">
        <v>3518</v>
      </c>
      <c r="C1824" s="144" t="str">
        <f>IF(VLOOKUP(D1824,Table16[[#All],[Player]:[2024 Card Info]],7,FALSE)&lt;&gt;"",VLOOKUP(D1824,Table16[[#All],[Player]:[2024 Card Info]],7,FALSE),"")</f>
        <v>4-5/0-5</v>
      </c>
      <c r="D1824" t="s">
        <v>3701</v>
      </c>
      <c r="E1824" s="40">
        <v>37644</v>
      </c>
      <c r="F1824" t="s">
        <v>4098</v>
      </c>
      <c r="G1824" t="s">
        <v>5144</v>
      </c>
      <c r="H1824" t="str">
        <f>IF(ISBLANK(VLOOKUP(TRIM(D1824),ALL_SOMIFA!$A$1:$V$2737,8,FALSE)),"",IF(ISERROR(VLOOKUP(TRIM(D1824),ALL_SOMIFA!$A$1:$V$2737,8,FALSE))," ",VLOOKUP(TRIM(D1824),ALL_SOMIFA!$A$1:$V$2737,8,FALSE)))</f>
        <v/>
      </c>
      <c r="I1824" t="str">
        <f>IF(ISBLANK(VLOOKUP(TRIM(D1824),ALL_SOMIFA!$A$1:$V$2737,9,FALSE)),"",IF(ISERROR(VLOOKUP(TRIM(D1824),ALL_SOMIFA!$A$1:$V$2737,9,FALSE))," ",VLOOKUP(TRIM(D1824),ALL_SOMIFA!$A$1:$V$2737,9,FALSE)))</f>
        <v/>
      </c>
      <c r="J1824" t="str">
        <f>IF(ISBLANK(VLOOKUP(TRIM(D1824),ALL_SOMIFA!$A$1:$V$2737,10,FALSE)),"",IF(ISERROR(VLOOKUP(TRIM(D1824),ALL_SOMIFA!$A$1:$V$2737,10,FALSE))," ",VLOOKUP(TRIM(D1824),ALL_SOMIFA!$A$1:$V$2737,10,FALSE)))</f>
        <v/>
      </c>
      <c r="K1824" t="str">
        <f>IF(ISBLANK(VLOOKUP(TRIM(D1824),ALL_SOMIFA!$A$1:$V$2737,11,FALSE)),"",IF(ISERROR(VLOOKUP(TRIM(D1824),ALL_SOMIFA!$A$1:$V$2737,11,FALSE))," ",VLOOKUP(TRIM(D1824),ALL_SOMIFA!$A$1:$V$2737,11,FALSE)))</f>
        <v/>
      </c>
      <c r="L1824" t="str">
        <f>IF(ISBLANK(VLOOKUP(TRIM(D1824),ALL_SOMIFA!$A$1:$V$2737,12,FALSE)),"",IF(ISERROR(VLOOKUP(TRIM(D1824),ALL_SOMIFA!$A$1:$V$2737,12,FALSE))," ",VLOOKUP(TRIM(D1824),ALL_SOMIFA!$A$1:$V$2737,12,FALSE)))</f>
        <v/>
      </c>
      <c r="M1824" t="str">
        <f>IF(ISBLANK(VLOOKUP(TRIM(D1824),ALL_SOMIFA!$A$1:$V$2737,13,FALSE)),"",IF(ISERROR(VLOOKUP(TRIM(D1824),ALL_SOMIFA!$A$1:$V$2737,13,FALSE))," ",VLOOKUP(TRIM(D1824),ALL_SOMIFA!$A$1:$V$2737,13,FALSE)))</f>
        <v/>
      </c>
      <c r="N1824" t="str">
        <f>IF(ISBLANK(VLOOKUP(TRIM(D1824),ALL_SOMIFA!$A$1:$V$2737,14,FALSE)),"",IF(ISERROR(VLOOKUP(TRIM(D1824),ALL_SOMIFA!$A$1:$V$2737,14,FALSE))," ",VLOOKUP(TRIM(D1824),ALL_SOMIFA!$A$1:$V$2737,14,FALSE)))</f>
        <v/>
      </c>
      <c r="O1824" t="str">
        <f>IF(ISBLANK(VLOOKUP(TRIM(D1824),ALL_SOMIFA!$A$1:$V$2737,15,FALSE)),"",IF(ISERROR(VLOOKUP(TRIM(D1824),ALL_SOMIFA!$A$1:$V$2737,15,FALSE))," ",VLOOKUP(TRIM(D1824),ALL_SOMIFA!$A$1:$V$2737,15,FALSE)))</f>
        <v/>
      </c>
      <c r="P1824" t="str">
        <f>IF(ISBLANK(VLOOKUP(TRIM(D1824),ALL_SOMIFA!$A$1:$V$2737,16,FALSE)),"",IF(ISERROR(VLOOKUP(TRIM(D1824),ALL_SOMIFA!$A$1:$V$2737,16,FALSE))," ",VLOOKUP(TRIM(D1824),ALL_SOMIFA!$A$1:$V$2737,16,FALSE)))</f>
        <v/>
      </c>
      <c r="Q1824" t="str">
        <f>IF(ISBLANK(VLOOKUP(TRIM(D1824),ALL_SOMIFA!$A$1:$V$2737,17,FALSE)),"",IF(ISERROR(VLOOKUP(TRIM(D1824),ALL_SOMIFA!$A$1:$V$2737,17,FALSE))," ",VLOOKUP(TRIM(D1824),ALL_SOMIFA!$A$1:$V$2737,17,FALSE)))</f>
        <v/>
      </c>
      <c r="R1824" t="str">
        <f>IF(ISBLANK(VLOOKUP(TRIM(D1824),ALL_SOMIFA!$A$1:$V$2737,18,FALSE)),"",IF(ISERROR(VLOOKUP(TRIM(D1824),ALL_SOMIFA!$A$1:$V$2737,18,FALSE))," ",VLOOKUP(TRIM(D1824),ALL_SOMIFA!$A$1:$V$2737,18,FALSE)))</f>
        <v/>
      </c>
      <c r="S1824" t="str">
        <f>IF(ISBLANK(VLOOKUP(TRIM(D1824),ALL_SOMIFA!$A$1:$V$2737,19,FALSE)),"",IF(ISERROR(VLOOKUP(TRIM(D1824),ALL_SOMIFA!$A$1:$V$2737,19,FALSE))," ",VLOOKUP(TRIM(D1824),ALL_SOMIFA!$A$1:$V$2737,19,FALSE)))</f>
        <v/>
      </c>
      <c r="T1824" t="str">
        <f>IF(ISBLANK(VLOOKUP(TRIM(D1824),ALL_SOMIFA!$A$1:$V$2737,20,FALSE)),"",IF(ISERROR(VLOOKUP(TRIM(D1824),ALL_SOMIFA!$A$1:$V$2737,20,FALSE))," ",VLOOKUP(TRIM(D1824),ALL_SOMIFA!$A$1:$V$2737,20,FALSE)))</f>
        <v/>
      </c>
      <c r="U1824" t="str">
        <f>IF(ISBLANK(VLOOKUP(TRIM(D1824),ALL_SOMIFA!$A$1:$V$2737,21,FALSE)),"",IF(ISERROR(VLOOKUP(TRIM(D1824),ALL_SOMIFA!$A$1:$V$2737,21,FALSE))," ",VLOOKUP(TRIM(D1824),ALL_SOMIFA!$A$1:$V$2737,21,FALSE)))</f>
        <v/>
      </c>
      <c r="V1824" t="str">
        <f>IF(ISBLANK(VLOOKUP(TRIM(D1824),ALL_SOMIFA!$A$1:$V$2737,22,FALSE)),"",IF(ISERROR(VLOOKUP(TRIM(D1824),ALL_SOMIFA!$A$1:$V$2737,22,FALSE))," ",VLOOKUP(TRIM(D1824),ALL_SOMIFA!$A$1:$V$2737,22,FALSE)))</f>
        <v/>
      </c>
    </row>
    <row r="1825" spans="1:73" x14ac:dyDescent="0.35">
      <c r="A1825" s="34" t="s">
        <v>211</v>
      </c>
      <c r="B1825" s="34" t="s">
        <v>3527</v>
      </c>
      <c r="C1825" s="143" t="str">
        <f>IF(VLOOKUP(D1825,Table16[[#All],[Player]:[2024 Card Info]],7,FALSE)&lt;&gt;"",VLOOKUP(D1825,Table16[[#All],[Player]:[2024 Card Info]],7,FALSE),"")</f>
        <v>4-4</v>
      </c>
      <c r="D1825" s="19" t="s">
        <v>3136</v>
      </c>
      <c r="E1825" s="20">
        <v>34563</v>
      </c>
      <c r="F1825" s="19" t="s">
        <v>3137</v>
      </c>
      <c r="G1825" s="19" t="s">
        <v>541</v>
      </c>
      <c r="H1825" s="26" t="s">
        <v>211</v>
      </c>
      <c r="I1825" s="26"/>
      <c r="J1825" s="34" t="s">
        <v>211</v>
      </c>
      <c r="K1825" s="34" t="s">
        <v>460</v>
      </c>
      <c r="L1825" s="34" t="s">
        <v>477</v>
      </c>
      <c r="M1825" s="19"/>
      <c r="N1825" s="19" t="s">
        <v>211</v>
      </c>
      <c r="O1825" s="19" t="s">
        <v>460</v>
      </c>
      <c r="P1825" s="19" t="s">
        <v>433</v>
      </c>
      <c r="Q1825" s="19" t="s">
        <v>211</v>
      </c>
      <c r="R1825" s="19" t="s">
        <v>268</v>
      </c>
      <c r="S1825" s="19" t="s">
        <v>608</v>
      </c>
      <c r="T1825" s="19" t="s">
        <v>211</v>
      </c>
      <c r="U1825" s="19" t="s">
        <v>268</v>
      </c>
      <c r="V1825" s="19" t="s">
        <v>191</v>
      </c>
      <c r="W1825" s="19" t="s">
        <v>211</v>
      </c>
      <c r="X1825" s="19" t="s">
        <v>268</v>
      </c>
      <c r="Y1825" s="19" t="s">
        <v>430</v>
      </c>
      <c r="Z1825" s="19" t="s">
        <v>211</v>
      </c>
      <c r="AA1825" s="19" t="s">
        <v>268</v>
      </c>
      <c r="AB1825" s="19" t="s">
        <v>430</v>
      </c>
      <c r="AC1825" s="19">
        <v>0</v>
      </c>
      <c r="AD1825" s="19">
        <v>0</v>
      </c>
      <c r="AE1825" s="19">
        <v>0</v>
      </c>
      <c r="AF1825" s="19">
        <v>0</v>
      </c>
      <c r="AG1825" s="19">
        <v>0</v>
      </c>
      <c r="AH1825" s="19">
        <v>0</v>
      </c>
      <c r="AI1825" s="19">
        <v>0</v>
      </c>
      <c r="AJ1825" s="19">
        <v>0</v>
      </c>
      <c r="AK1825" s="19">
        <v>0</v>
      </c>
      <c r="AL1825" s="19">
        <v>0</v>
      </c>
      <c r="AM1825" s="19">
        <v>0</v>
      </c>
      <c r="AN1825" s="19">
        <v>0</v>
      </c>
      <c r="AO1825" s="19">
        <v>0</v>
      </c>
      <c r="AP1825" s="19">
        <v>0</v>
      </c>
      <c r="AQ1825" s="19">
        <v>0</v>
      </c>
      <c r="AR1825" s="19">
        <v>0</v>
      </c>
      <c r="AS1825" s="19">
        <v>0</v>
      </c>
      <c r="AT1825" s="19">
        <v>0</v>
      </c>
      <c r="AU1825" s="19"/>
      <c r="AV1825" s="19"/>
    </row>
    <row r="1826" spans="1:73" x14ac:dyDescent="0.35">
      <c r="A1826" t="s">
        <v>3529</v>
      </c>
      <c r="B1826" t="s">
        <v>3519</v>
      </c>
      <c r="C1826" s="143" t="str">
        <f>IF(VLOOKUP(D1826,Table16[[#All],[Player]:[2024 Card Info]],7,FALSE)&lt;&gt;"",VLOOKUP(D1826,Table16[[#All],[Player]:[2024 Card Info]],7,FALSE),"")</f>
        <v>4-3/0-3   3-3-2</v>
      </c>
      <c r="D1826" t="s">
        <v>3712</v>
      </c>
      <c r="E1826" s="40">
        <v>36436</v>
      </c>
      <c r="F1826" t="s">
        <v>279</v>
      </c>
      <c r="G1826" s="102" t="s">
        <v>5154</v>
      </c>
      <c r="H1826" t="str">
        <f>IF(ISBLANK(VLOOKUP(TRIM(D1826),ALL_SOMIFA!$A$1:$V$2737,8,FALSE)),"",IF(ISERROR(VLOOKUP(TRIM(D1826),ALL_SOMIFA!$A$1:$V$2737,8,FALSE))," ",VLOOKUP(TRIM(D1826),ALL_SOMIFA!$A$1:$V$2737,8,FALSE)))</f>
        <v/>
      </c>
      <c r="I1826" t="str">
        <f>IF(ISBLANK(VLOOKUP(TRIM(D1826),ALL_SOMIFA!$A$1:$V$2737,9,FALSE)),"",IF(ISERROR(VLOOKUP(TRIM(D1826),ALL_SOMIFA!$A$1:$V$2737,9,FALSE))," ",VLOOKUP(TRIM(D1826),ALL_SOMIFA!$A$1:$V$2737,9,FALSE)))</f>
        <v/>
      </c>
      <c r="J1826" t="str">
        <f>IF(ISBLANK(VLOOKUP(TRIM(D1826),ALL_SOMIFA!$A$1:$V$2737,10,FALSE)),"",IF(ISERROR(VLOOKUP(TRIM(D1826),ALL_SOMIFA!$A$1:$V$2737,10,FALSE))," ",VLOOKUP(TRIM(D1826),ALL_SOMIFA!$A$1:$V$2737,10,FALSE)))</f>
        <v/>
      </c>
      <c r="K1826" t="str">
        <f>IF(ISBLANK(VLOOKUP(TRIM(D1826),ALL_SOMIFA!$A$1:$V$2737,11,FALSE)),"",IF(ISERROR(VLOOKUP(TRIM(D1826),ALL_SOMIFA!$A$1:$V$2737,11,FALSE))," ",VLOOKUP(TRIM(D1826),ALL_SOMIFA!$A$1:$V$2737,11,FALSE)))</f>
        <v/>
      </c>
      <c r="L1826" t="str">
        <f>IF(ISBLANK(VLOOKUP(TRIM(D1826),ALL_SOMIFA!$A$1:$V$2737,12,FALSE)),"",IF(ISERROR(VLOOKUP(TRIM(D1826),ALL_SOMIFA!$A$1:$V$2737,12,FALSE))," ",VLOOKUP(TRIM(D1826),ALL_SOMIFA!$A$1:$V$2737,12,FALSE)))</f>
        <v/>
      </c>
      <c r="M1826" t="str">
        <f>IF(ISBLANK(VLOOKUP(TRIM(D1826),ALL_SOMIFA!$A$1:$V$2737,13,FALSE)),"",IF(ISERROR(VLOOKUP(TRIM(D1826),ALL_SOMIFA!$A$1:$V$2737,13,FALSE))," ",VLOOKUP(TRIM(D1826),ALL_SOMIFA!$A$1:$V$2737,13,FALSE)))</f>
        <v/>
      </c>
      <c r="N1826" t="str">
        <f>IF(ISBLANK(VLOOKUP(TRIM(D1826),ALL_SOMIFA!$A$1:$V$2737,14,FALSE)),"",IF(ISERROR(VLOOKUP(TRIM(D1826),ALL_SOMIFA!$A$1:$V$2737,14,FALSE))," ",VLOOKUP(TRIM(D1826),ALL_SOMIFA!$A$1:$V$2737,14,FALSE)))</f>
        <v/>
      </c>
      <c r="O1826" t="str">
        <f>IF(ISBLANK(VLOOKUP(TRIM(D1826),ALL_SOMIFA!$A$1:$V$2737,15,FALSE)),"",IF(ISERROR(VLOOKUP(TRIM(D1826),ALL_SOMIFA!$A$1:$V$2737,15,FALSE))," ",VLOOKUP(TRIM(D1826),ALL_SOMIFA!$A$1:$V$2737,15,FALSE)))</f>
        <v/>
      </c>
      <c r="P1826" t="str">
        <f>IF(ISBLANK(VLOOKUP(TRIM(D1826),ALL_SOMIFA!$A$1:$V$2737,16,FALSE)),"",IF(ISERROR(VLOOKUP(TRIM(D1826),ALL_SOMIFA!$A$1:$V$2737,16,FALSE))," ",VLOOKUP(TRIM(D1826),ALL_SOMIFA!$A$1:$V$2737,16,FALSE)))</f>
        <v/>
      </c>
      <c r="Q1826" t="str">
        <f>IF(ISBLANK(VLOOKUP(TRIM(D1826),ALL_SOMIFA!$A$1:$V$2737,17,FALSE)),"",IF(ISERROR(VLOOKUP(TRIM(D1826),ALL_SOMIFA!$A$1:$V$2737,17,FALSE))," ",VLOOKUP(TRIM(D1826),ALL_SOMIFA!$A$1:$V$2737,17,FALSE)))</f>
        <v/>
      </c>
      <c r="R1826" t="str">
        <f>IF(ISBLANK(VLOOKUP(TRIM(D1826),ALL_SOMIFA!$A$1:$V$2737,18,FALSE)),"",IF(ISERROR(VLOOKUP(TRIM(D1826),ALL_SOMIFA!$A$1:$V$2737,18,FALSE))," ",VLOOKUP(TRIM(D1826),ALL_SOMIFA!$A$1:$V$2737,18,FALSE)))</f>
        <v/>
      </c>
      <c r="S1826" t="str">
        <f>IF(ISBLANK(VLOOKUP(TRIM(D1826),ALL_SOMIFA!$A$1:$V$2737,19,FALSE)),"",IF(ISERROR(VLOOKUP(TRIM(D1826),ALL_SOMIFA!$A$1:$V$2737,19,FALSE))," ",VLOOKUP(TRIM(D1826),ALL_SOMIFA!$A$1:$V$2737,19,FALSE)))</f>
        <v/>
      </c>
      <c r="T1826" t="str">
        <f>IF(ISBLANK(VLOOKUP(TRIM(D1826),ALL_SOMIFA!$A$1:$V$2737,20,FALSE)),"",IF(ISERROR(VLOOKUP(TRIM(D1826),ALL_SOMIFA!$A$1:$V$2737,20,FALSE))," ",VLOOKUP(TRIM(D1826),ALL_SOMIFA!$A$1:$V$2737,20,FALSE)))</f>
        <v/>
      </c>
      <c r="U1826" t="str">
        <f>IF(ISBLANK(VLOOKUP(TRIM(D1826),ALL_SOMIFA!$A$1:$V$2737,21,FALSE)),"",IF(ISERROR(VLOOKUP(TRIM(D1826),ALL_SOMIFA!$A$1:$V$2737,21,FALSE))," ",VLOOKUP(TRIM(D1826),ALL_SOMIFA!$A$1:$V$2737,21,FALSE)))</f>
        <v/>
      </c>
      <c r="V1826" t="str">
        <f>IF(ISBLANK(VLOOKUP(TRIM(D1826),ALL_SOMIFA!$A$1:$V$2737,22,FALSE)),"",IF(ISERROR(VLOOKUP(TRIM(D1826),ALL_SOMIFA!$A$1:$V$2737,22,FALSE))," ",VLOOKUP(TRIM(D1826),ALL_SOMIFA!$A$1:$V$2737,22,FALSE)))</f>
        <v/>
      </c>
    </row>
    <row r="1827" spans="1:73" x14ac:dyDescent="0.35">
      <c r="A1827" t="s">
        <v>461</v>
      </c>
      <c r="B1827" t="s">
        <v>116</v>
      </c>
      <c r="C1827" s="143" t="str">
        <f>IF(VLOOKUP(D1827,Table16[[#All],[Player]:[2024 Card Info]],7,FALSE)&lt;&gt;"",VLOOKUP(D1827,Table16[[#All],[Player]:[2024 Card Info]],7,FALSE),"")</f>
        <v>0-0</v>
      </c>
      <c r="D1827" t="s">
        <v>3796</v>
      </c>
      <c r="E1827" s="40">
        <v>36810</v>
      </c>
      <c r="F1827" t="s">
        <v>4064</v>
      </c>
      <c r="G1827" t="s">
        <v>5137</v>
      </c>
      <c r="H1827" t="str">
        <f>IF(ISBLANK(VLOOKUP(TRIM(D1827),ALL_SOMIFA!$A$1:$V$2737,8,FALSE)),"",IF(ISERROR(VLOOKUP(TRIM(D1827),ALL_SOMIFA!$A$1:$V$2737,8,FALSE))," ",VLOOKUP(TRIM(D1827),ALL_SOMIFA!$A$1:$V$2737,8,FALSE)))</f>
        <v/>
      </c>
      <c r="I1827" t="str">
        <f>IF(ISBLANK(VLOOKUP(TRIM(D1827),ALL_SOMIFA!$A$1:$V$2737,9,FALSE)),"",IF(ISERROR(VLOOKUP(TRIM(D1827),ALL_SOMIFA!$A$1:$V$2737,9,FALSE))," ",VLOOKUP(TRIM(D1827),ALL_SOMIFA!$A$1:$V$2737,9,FALSE)))</f>
        <v/>
      </c>
      <c r="J1827" t="str">
        <f>IF(ISBLANK(VLOOKUP(TRIM(D1827),ALL_SOMIFA!$A$1:$V$2737,10,FALSE)),"",IF(ISERROR(VLOOKUP(TRIM(D1827),ALL_SOMIFA!$A$1:$V$2737,10,FALSE))," ",VLOOKUP(TRIM(D1827),ALL_SOMIFA!$A$1:$V$2737,10,FALSE)))</f>
        <v/>
      </c>
      <c r="K1827" t="str">
        <f>IF(ISBLANK(VLOOKUP(TRIM(D1827),ALL_SOMIFA!$A$1:$V$2737,11,FALSE)),"",IF(ISERROR(VLOOKUP(TRIM(D1827),ALL_SOMIFA!$A$1:$V$2737,11,FALSE))," ",VLOOKUP(TRIM(D1827),ALL_SOMIFA!$A$1:$V$2737,11,FALSE)))</f>
        <v/>
      </c>
      <c r="L1827" t="str">
        <f>IF(ISBLANK(VLOOKUP(TRIM(D1827),ALL_SOMIFA!$A$1:$V$2737,12,FALSE)),"",IF(ISERROR(VLOOKUP(TRIM(D1827),ALL_SOMIFA!$A$1:$V$2737,12,FALSE))," ",VLOOKUP(TRIM(D1827),ALL_SOMIFA!$A$1:$V$2737,12,FALSE)))</f>
        <v/>
      </c>
      <c r="M1827" t="str">
        <f>IF(ISBLANK(VLOOKUP(TRIM(D1827),ALL_SOMIFA!$A$1:$V$2737,13,FALSE)),"",IF(ISERROR(VLOOKUP(TRIM(D1827),ALL_SOMIFA!$A$1:$V$2737,13,FALSE))," ",VLOOKUP(TRIM(D1827),ALL_SOMIFA!$A$1:$V$2737,13,FALSE)))</f>
        <v/>
      </c>
      <c r="N1827" t="str">
        <f>IF(ISBLANK(VLOOKUP(TRIM(D1827),ALL_SOMIFA!$A$1:$V$2737,14,FALSE)),"",IF(ISERROR(VLOOKUP(TRIM(D1827),ALL_SOMIFA!$A$1:$V$2737,14,FALSE))," ",VLOOKUP(TRIM(D1827),ALL_SOMIFA!$A$1:$V$2737,14,FALSE)))</f>
        <v/>
      </c>
      <c r="O1827" t="str">
        <f>IF(ISBLANK(VLOOKUP(TRIM(D1827),ALL_SOMIFA!$A$1:$V$2737,15,FALSE)),"",IF(ISERROR(VLOOKUP(TRIM(D1827),ALL_SOMIFA!$A$1:$V$2737,15,FALSE))," ",VLOOKUP(TRIM(D1827),ALL_SOMIFA!$A$1:$V$2737,15,FALSE)))</f>
        <v/>
      </c>
      <c r="P1827" t="str">
        <f>IF(ISBLANK(VLOOKUP(TRIM(D1827),ALL_SOMIFA!$A$1:$V$2737,16,FALSE)),"",IF(ISERROR(VLOOKUP(TRIM(D1827),ALL_SOMIFA!$A$1:$V$2737,16,FALSE))," ",VLOOKUP(TRIM(D1827),ALL_SOMIFA!$A$1:$V$2737,16,FALSE)))</f>
        <v/>
      </c>
      <c r="Q1827" t="str">
        <f>IF(ISBLANK(VLOOKUP(TRIM(D1827),ALL_SOMIFA!$A$1:$V$2737,17,FALSE)),"",IF(ISERROR(VLOOKUP(TRIM(D1827),ALL_SOMIFA!$A$1:$V$2737,17,FALSE))," ",VLOOKUP(TRIM(D1827),ALL_SOMIFA!$A$1:$V$2737,17,FALSE)))</f>
        <v/>
      </c>
      <c r="R1827" t="str">
        <f>IF(ISBLANK(VLOOKUP(TRIM(D1827),ALL_SOMIFA!$A$1:$V$2737,18,FALSE)),"",IF(ISERROR(VLOOKUP(TRIM(D1827),ALL_SOMIFA!$A$1:$V$2737,18,FALSE))," ",VLOOKUP(TRIM(D1827),ALL_SOMIFA!$A$1:$V$2737,18,FALSE)))</f>
        <v/>
      </c>
      <c r="S1827" t="str">
        <f>IF(ISBLANK(VLOOKUP(TRIM(D1827),ALL_SOMIFA!$A$1:$V$2737,19,FALSE)),"",IF(ISERROR(VLOOKUP(TRIM(D1827),ALL_SOMIFA!$A$1:$V$2737,19,FALSE))," ",VLOOKUP(TRIM(D1827),ALL_SOMIFA!$A$1:$V$2737,19,FALSE)))</f>
        <v/>
      </c>
      <c r="T1827" t="str">
        <f>IF(ISBLANK(VLOOKUP(TRIM(D1827),ALL_SOMIFA!$A$1:$V$2737,20,FALSE)),"",IF(ISERROR(VLOOKUP(TRIM(D1827),ALL_SOMIFA!$A$1:$V$2737,20,FALSE))," ",VLOOKUP(TRIM(D1827),ALL_SOMIFA!$A$1:$V$2737,20,FALSE)))</f>
        <v/>
      </c>
      <c r="U1827" t="str">
        <f>IF(ISBLANK(VLOOKUP(TRIM(D1827),ALL_SOMIFA!$A$1:$V$2737,21,FALSE)),"",IF(ISERROR(VLOOKUP(TRIM(D1827),ALL_SOMIFA!$A$1:$V$2737,21,FALSE))," ",VLOOKUP(TRIM(D1827),ALL_SOMIFA!$A$1:$V$2737,21,FALSE)))</f>
        <v/>
      </c>
      <c r="V1827" t="str">
        <f>IF(ISBLANK(VLOOKUP(TRIM(D1827),ALL_SOMIFA!$A$1:$V$2737,22,FALSE)),"",IF(ISERROR(VLOOKUP(TRIM(D1827),ALL_SOMIFA!$A$1:$V$2737,22,FALSE))," ",VLOOKUP(TRIM(D1827),ALL_SOMIFA!$A$1:$V$2737,22,FALSE)))</f>
        <v/>
      </c>
    </row>
    <row r="1828" spans="1:73" ht="12.75" customHeight="1" x14ac:dyDescent="0.35">
      <c r="A1828" s="18" t="s">
        <v>2500</v>
      </c>
      <c r="B1828" s="18" t="s">
        <v>3530</v>
      </c>
      <c r="C1828" s="143" t="str">
        <f>IF(VLOOKUP(D1828,Table16[[#All],[Player]:[2024 Card Info]],7,FALSE)&lt;&gt;"",VLOOKUP(D1828,Table16[[#All],[Player]:[2024 Card Info]],7,FALSE),"")</f>
        <v>0-0</v>
      </c>
      <c r="D1828" s="19" t="s">
        <v>3135</v>
      </c>
      <c r="E1828" s="27">
        <v>36701</v>
      </c>
      <c r="F1828" s="28" t="s">
        <v>98</v>
      </c>
      <c r="G1828" s="28" t="s">
        <v>313</v>
      </c>
      <c r="H1828" s="26" t="s">
        <v>459</v>
      </c>
      <c r="I1828" s="26" t="s">
        <v>231</v>
      </c>
      <c r="J1828" s="33"/>
      <c r="K1828" s="33"/>
      <c r="L1828" s="33"/>
      <c r="M1828" s="25"/>
      <c r="N1828" s="25"/>
      <c r="O1828" s="25"/>
      <c r="P1828" s="25"/>
      <c r="Q1828" s="25"/>
      <c r="R1828" s="25"/>
      <c r="S1828" s="25"/>
      <c r="T1828" s="25"/>
      <c r="U1828" s="25"/>
      <c r="V1828" s="25"/>
      <c r="W1828" s="25"/>
      <c r="X1828" s="25"/>
      <c r="Y1828" s="25"/>
      <c r="Z1828" s="25"/>
      <c r="AA1828" s="25"/>
      <c r="AB1828" s="25"/>
      <c r="AC1828" s="25"/>
      <c r="AD1828" s="25"/>
      <c r="AE1828" s="25"/>
      <c r="AF1828" s="25"/>
      <c r="AG1828" s="25"/>
      <c r="AH1828" s="25"/>
      <c r="AI1828" s="25"/>
      <c r="AJ1828" s="25"/>
      <c r="AK1828" s="25"/>
      <c r="AL1828" s="25"/>
      <c r="AM1828" s="25"/>
      <c r="AN1828" s="25"/>
      <c r="AO1828" s="25"/>
      <c r="AP1828" s="25"/>
      <c r="AQ1828" s="25"/>
      <c r="AR1828" s="25"/>
      <c r="AS1828" s="25"/>
      <c r="AT1828" s="25"/>
      <c r="AU1828" s="25"/>
      <c r="AV1828" s="25"/>
    </row>
    <row r="1829" spans="1:73" x14ac:dyDescent="0.35">
      <c r="A1829" s="18" t="s">
        <v>169</v>
      </c>
      <c r="B1829" s="18"/>
      <c r="C1829" s="143"/>
      <c r="D1829" s="26" t="s">
        <v>3130</v>
      </c>
      <c r="E1829" s="27">
        <v>35889</v>
      </c>
      <c r="F1829" s="26" t="s">
        <v>361</v>
      </c>
      <c r="G1829" s="26" t="s">
        <v>458</v>
      </c>
      <c r="H1829" t="s">
        <v>461</v>
      </c>
      <c r="I1829" t="s">
        <v>208</v>
      </c>
      <c r="J1829" s="18" t="s">
        <v>198</v>
      </c>
      <c r="K1829" s="18" t="s">
        <v>172</v>
      </c>
      <c r="L1829" s="18" t="s">
        <v>168</v>
      </c>
      <c r="M1829" s="26" t="s">
        <v>231</v>
      </c>
      <c r="N1829" s="27"/>
      <c r="O1829" s="27"/>
      <c r="P1829" s="27"/>
      <c r="Q1829" s="27"/>
      <c r="R1829" s="29"/>
      <c r="S1829" s="25"/>
      <c r="T1829" s="25"/>
      <c r="U1829" s="25"/>
      <c r="V1829" s="25"/>
      <c r="W1829" s="25"/>
      <c r="X1829" s="25"/>
      <c r="Y1829" s="25"/>
      <c r="Z1829" s="25"/>
      <c r="AA1829" s="25"/>
      <c r="AB1829" s="25"/>
      <c r="AC1829" s="25"/>
      <c r="AD1829" s="25"/>
      <c r="AE1829" s="25"/>
      <c r="AF1829" s="25"/>
      <c r="AG1829" s="25"/>
      <c r="AH1829" s="25"/>
      <c r="AI1829" s="25"/>
      <c r="AJ1829" s="25"/>
      <c r="AK1829" s="25"/>
      <c r="AL1829" s="25"/>
      <c r="AM1829" s="25"/>
      <c r="AN1829" s="25"/>
      <c r="AO1829" s="25"/>
      <c r="AP1829" s="25"/>
      <c r="AQ1829" s="25"/>
      <c r="AR1829" s="25"/>
      <c r="AS1829" s="25"/>
      <c r="AT1829" s="25"/>
      <c r="AU1829" s="25"/>
      <c r="AV1829" s="25"/>
    </row>
    <row r="1830" spans="1:73" s="25" customFormat="1" x14ac:dyDescent="0.35">
      <c r="A1830" s="18"/>
      <c r="B1830" s="18"/>
      <c r="C1830" s="143"/>
      <c r="D1830" s="19"/>
      <c r="E1830" s="20"/>
      <c r="F1830" s="19"/>
      <c r="G1830" s="19"/>
      <c r="H1830" t="s">
        <v>4284</v>
      </c>
      <c r="I1830" t="s">
        <v>4284</v>
      </c>
      <c r="J1830" s="18"/>
      <c r="K1830" s="18"/>
      <c r="L1830" s="18"/>
      <c r="M1830" s="19"/>
      <c r="N1830" s="19"/>
      <c r="O1830" s="19"/>
      <c r="P1830" s="19"/>
      <c r="Q1830" s="19"/>
      <c r="R1830" s="19"/>
      <c r="S1830" s="19"/>
      <c r="T1830" s="19"/>
      <c r="U1830" s="19"/>
      <c r="V1830" s="19"/>
      <c r="W1830" s="19"/>
      <c r="X1830" s="19"/>
      <c r="Y1830" s="19"/>
      <c r="Z1830" s="19"/>
      <c r="AA1830" s="19"/>
      <c r="AB1830" s="19"/>
      <c r="AC1830" s="19"/>
      <c r="AD1830" s="19"/>
      <c r="AE1830" s="19"/>
      <c r="AF1830" s="19"/>
      <c r="AG1830" s="19"/>
      <c r="AH1830" s="19"/>
      <c r="AI1830" s="19"/>
      <c r="AJ1830" s="19"/>
      <c r="AK1830" s="19"/>
      <c r="AL1830" s="19"/>
      <c r="AM1830" s="19"/>
      <c r="AN1830" s="19"/>
      <c r="AO1830" s="19"/>
      <c r="AP1830" s="19"/>
      <c r="AQ1830" s="19"/>
      <c r="AR1830" s="19"/>
      <c r="AS1830" s="19"/>
      <c r="AT1830" s="19"/>
      <c r="AU1830" s="19"/>
      <c r="AV1830" s="19"/>
    </row>
    <row r="1831" spans="1:73" x14ac:dyDescent="0.35">
      <c r="A1831" s="34" t="s">
        <v>1395</v>
      </c>
      <c r="B1831" s="34" t="s">
        <v>116</v>
      </c>
      <c r="C1831" s="143" t="str">
        <f>IF(VLOOKUP(D1831,Table16[[#All],[Player]:[2024 Card Info]],7,FALSE)&lt;&gt;"",VLOOKUP(D1831,Table16[[#All],[Player]:[2024 Card Info]],7,FALSE),"")</f>
        <v>4/4-2</v>
      </c>
      <c r="D1831" s="26" t="s">
        <v>2206</v>
      </c>
      <c r="E1831" s="27">
        <v>35856</v>
      </c>
      <c r="F1831" s="26" t="s">
        <v>241</v>
      </c>
      <c r="G1831" s="26" t="s">
        <v>566</v>
      </c>
      <c r="H1831" s="26" t="s">
        <v>250</v>
      </c>
      <c r="I1831" s="26" t="s">
        <v>186</v>
      </c>
      <c r="J1831" s="34" t="s">
        <v>169</v>
      </c>
      <c r="K1831" s="34"/>
      <c r="L1831" s="34"/>
      <c r="M1831" s="26" t="s">
        <v>484</v>
      </c>
      <c r="N1831" s="27"/>
      <c r="O1831" s="27"/>
      <c r="P1831" s="27"/>
      <c r="Q1831" s="27"/>
      <c r="R1831" s="29"/>
      <c r="S1831" s="25"/>
      <c r="T1831" s="25"/>
      <c r="U1831" s="25"/>
      <c r="V1831" s="25"/>
      <c r="W1831" s="25"/>
      <c r="X1831" s="25"/>
      <c r="Y1831" s="25"/>
      <c r="Z1831" s="25"/>
      <c r="AA1831" s="25"/>
      <c r="AB1831" s="25"/>
      <c r="AC1831" s="25"/>
      <c r="AD1831" s="25"/>
      <c r="AE1831" s="25"/>
      <c r="AF1831" s="25"/>
      <c r="AG1831" s="25"/>
      <c r="AH1831" s="25"/>
      <c r="AI1831" s="25"/>
      <c r="AJ1831" s="25"/>
      <c r="AK1831" s="25"/>
      <c r="AL1831" s="25"/>
      <c r="AM1831" s="25"/>
      <c r="AN1831" s="25"/>
      <c r="AO1831" s="25"/>
      <c r="AP1831" s="25"/>
      <c r="AQ1831" s="25"/>
      <c r="AR1831" s="25"/>
      <c r="AS1831" s="25"/>
      <c r="AT1831" s="25"/>
      <c r="AU1831" s="25"/>
      <c r="AV1831" s="25"/>
      <c r="AW1831" s="25"/>
      <c r="AX1831" s="25"/>
      <c r="AY1831" s="25"/>
      <c r="AZ1831" s="25"/>
      <c r="BA1831" s="25"/>
      <c r="BB1831" s="25"/>
      <c r="BC1831" s="25"/>
      <c r="BD1831" s="25"/>
      <c r="BE1831" s="25"/>
      <c r="BF1831" s="25"/>
      <c r="BG1831" s="25"/>
      <c r="BH1831" s="25"/>
      <c r="BI1831" s="25"/>
      <c r="BJ1831" s="25"/>
      <c r="BK1831" s="25"/>
      <c r="BL1831" s="25"/>
      <c r="BM1831" s="25"/>
      <c r="BN1831" s="25"/>
      <c r="BO1831" s="25"/>
      <c r="BP1831" s="25"/>
      <c r="BQ1831" s="25"/>
      <c r="BR1831" s="25"/>
      <c r="BS1831" s="25"/>
      <c r="BT1831" s="25"/>
      <c r="BU1831" s="25"/>
    </row>
    <row r="1832" spans="1:73" x14ac:dyDescent="0.35">
      <c r="A1832" t="s">
        <v>3563</v>
      </c>
      <c r="B1832" t="s">
        <v>3527</v>
      </c>
      <c r="C1832" s="144" t="str">
        <f>IF(VLOOKUP(D1832,Table16[[#All],[Player]:[2024 Card Info]],7,FALSE)&lt;&gt;"",VLOOKUP(D1832,Table16[[#All],[Player]:[2024 Card Info]],7,FALSE),"")</f>
        <v>4/0-3</v>
      </c>
      <c r="D1832" t="s">
        <v>3618</v>
      </c>
      <c r="E1832" s="40">
        <v>37785</v>
      </c>
      <c r="F1832" t="s">
        <v>4020</v>
      </c>
      <c r="G1832" t="s">
        <v>5138</v>
      </c>
      <c r="H1832" t="str">
        <f>IF(ISBLANK(VLOOKUP(TRIM(D1832),ALL_SOMIFA!$A$1:$V$2737,8,FALSE)),"",IF(ISERROR(VLOOKUP(TRIM(D1832),ALL_SOMIFA!$A$1:$V$2737,8,FALSE))," ",VLOOKUP(TRIM(D1832),ALL_SOMIFA!$A$1:$V$2737,8,FALSE)))</f>
        <v xml:space="preserve"> </v>
      </c>
      <c r="I1832" t="str">
        <f>IF(ISBLANK(VLOOKUP(TRIM(D1832),ALL_SOMIFA!$A$1:$V$2737,9,FALSE)),"",IF(ISERROR(VLOOKUP(TRIM(D1832),ALL_SOMIFA!$A$1:$V$2737,9,FALSE))," ",VLOOKUP(TRIM(D1832),ALL_SOMIFA!$A$1:$V$2737,9,FALSE)))</f>
        <v xml:space="preserve"> </v>
      </c>
      <c r="J1832" t="str">
        <f>IF(ISBLANK(VLOOKUP(TRIM(D1832),ALL_SOMIFA!$A$1:$V$2737,10,FALSE)),"",IF(ISERROR(VLOOKUP(TRIM(D1832),ALL_SOMIFA!$A$1:$V$2737,10,FALSE))," ",VLOOKUP(TRIM(D1832),ALL_SOMIFA!$A$1:$V$2737,10,FALSE)))</f>
        <v xml:space="preserve"> </v>
      </c>
      <c r="K1832" t="str">
        <f>IF(ISBLANK(VLOOKUP(TRIM(D1832),ALL_SOMIFA!$A$1:$V$2737,11,FALSE)),"",IF(ISERROR(VLOOKUP(TRIM(D1832),ALL_SOMIFA!$A$1:$V$2737,11,FALSE))," ",VLOOKUP(TRIM(D1832),ALL_SOMIFA!$A$1:$V$2737,11,FALSE)))</f>
        <v xml:space="preserve"> </v>
      </c>
      <c r="L1832" t="str">
        <f>IF(ISBLANK(VLOOKUP(TRIM(D1832),ALL_SOMIFA!$A$1:$V$2737,12,FALSE)),"",IF(ISERROR(VLOOKUP(TRIM(D1832),ALL_SOMIFA!$A$1:$V$2737,12,FALSE))," ",VLOOKUP(TRIM(D1832),ALL_SOMIFA!$A$1:$V$2737,12,FALSE)))</f>
        <v xml:space="preserve"> </v>
      </c>
      <c r="M1832" t="str">
        <f>IF(ISBLANK(VLOOKUP(TRIM(D1832),ALL_SOMIFA!$A$1:$V$2737,13,FALSE)),"",IF(ISERROR(VLOOKUP(TRIM(D1832),ALL_SOMIFA!$A$1:$V$2737,13,FALSE))," ",VLOOKUP(TRIM(D1832),ALL_SOMIFA!$A$1:$V$2737,13,FALSE)))</f>
        <v xml:space="preserve"> </v>
      </c>
      <c r="N1832" t="str">
        <f>IF(ISBLANK(VLOOKUP(TRIM(D1832),ALL_SOMIFA!$A$1:$V$2737,14,FALSE)),"",IF(ISERROR(VLOOKUP(TRIM(D1832),ALL_SOMIFA!$A$1:$V$2737,14,FALSE))," ",VLOOKUP(TRIM(D1832),ALL_SOMIFA!$A$1:$V$2737,14,FALSE)))</f>
        <v xml:space="preserve"> </v>
      </c>
      <c r="O1832" t="str">
        <f>IF(ISBLANK(VLOOKUP(TRIM(D1832),ALL_SOMIFA!$A$1:$V$2737,15,FALSE)),"",IF(ISERROR(VLOOKUP(TRIM(D1832),ALL_SOMIFA!$A$1:$V$2737,15,FALSE))," ",VLOOKUP(TRIM(D1832),ALL_SOMIFA!$A$1:$V$2737,15,FALSE)))</f>
        <v xml:space="preserve"> </v>
      </c>
      <c r="P1832" t="str">
        <f>IF(ISBLANK(VLOOKUP(TRIM(D1832),ALL_SOMIFA!$A$1:$V$2737,16,FALSE)),"",IF(ISERROR(VLOOKUP(TRIM(D1832),ALL_SOMIFA!$A$1:$V$2737,16,FALSE))," ",VLOOKUP(TRIM(D1832),ALL_SOMIFA!$A$1:$V$2737,16,FALSE)))</f>
        <v xml:space="preserve"> </v>
      </c>
      <c r="Q1832" t="str">
        <f>IF(ISBLANK(VLOOKUP(TRIM(D1832),ALL_SOMIFA!$A$1:$V$2737,17,FALSE)),"",IF(ISERROR(VLOOKUP(TRIM(D1832),ALL_SOMIFA!$A$1:$V$2737,17,FALSE))," ",VLOOKUP(TRIM(D1832),ALL_SOMIFA!$A$1:$V$2737,17,FALSE)))</f>
        <v xml:space="preserve"> </v>
      </c>
      <c r="R1832" t="str">
        <f>IF(ISBLANK(VLOOKUP(TRIM(D1832),ALL_SOMIFA!$A$1:$V$2737,18,FALSE)),"",IF(ISERROR(VLOOKUP(TRIM(D1832),ALL_SOMIFA!$A$1:$V$2737,18,FALSE))," ",VLOOKUP(TRIM(D1832),ALL_SOMIFA!$A$1:$V$2737,18,FALSE)))</f>
        <v xml:space="preserve"> </v>
      </c>
      <c r="S1832" t="str">
        <f>IF(ISBLANK(VLOOKUP(TRIM(D1832),ALL_SOMIFA!$A$1:$V$2737,19,FALSE)),"",IF(ISERROR(VLOOKUP(TRIM(D1832),ALL_SOMIFA!$A$1:$V$2737,19,FALSE))," ",VLOOKUP(TRIM(D1832),ALL_SOMIFA!$A$1:$V$2737,19,FALSE)))</f>
        <v xml:space="preserve"> </v>
      </c>
      <c r="T1832" t="str">
        <f>IF(ISBLANK(VLOOKUP(TRIM(D1832),ALL_SOMIFA!$A$1:$V$2737,20,FALSE)),"",IF(ISERROR(VLOOKUP(TRIM(D1832),ALL_SOMIFA!$A$1:$V$2737,20,FALSE))," ",VLOOKUP(TRIM(D1832),ALL_SOMIFA!$A$1:$V$2737,20,FALSE)))</f>
        <v xml:space="preserve"> </v>
      </c>
      <c r="U1832" t="str">
        <f>IF(ISBLANK(VLOOKUP(TRIM(D1832),ALL_SOMIFA!$A$1:$V$2737,21,FALSE)),"",IF(ISERROR(VLOOKUP(TRIM(D1832),ALL_SOMIFA!$A$1:$V$2737,21,FALSE))," ",VLOOKUP(TRIM(D1832),ALL_SOMIFA!$A$1:$V$2737,21,FALSE)))</f>
        <v xml:space="preserve"> </v>
      </c>
      <c r="V1832" t="str">
        <f>IF(ISBLANK(VLOOKUP(TRIM(D1832),ALL_SOMIFA!$A$1:$V$2737,22,FALSE)),"",IF(ISERROR(VLOOKUP(TRIM(D1832),ALL_SOMIFA!$A$1:$V$2737,22,FALSE))," ",VLOOKUP(TRIM(D1832),ALL_SOMIFA!$A$1:$V$2737,22,FALSE)))</f>
        <v xml:space="preserve"> </v>
      </c>
    </row>
    <row r="1833" spans="1:73" x14ac:dyDescent="0.35">
      <c r="A1833" t="s">
        <v>270</v>
      </c>
      <c r="B1833" t="s">
        <v>1124</v>
      </c>
      <c r="C1833" s="144" t="str">
        <f>IF(VLOOKUP(D1833,Table16[[#All],[Player]:[2024 Card Info]],7,FALSE)&lt;&gt;"",VLOOKUP(D1833,Table16[[#All],[Player]:[2024 Card Info]],7,FALSE),"")</f>
        <v>4-0</v>
      </c>
      <c r="D1833" t="s">
        <v>3656</v>
      </c>
      <c r="E1833" s="40">
        <v>35063</v>
      </c>
      <c r="F1833" t="s">
        <v>114</v>
      </c>
      <c r="G1833" t="s">
        <v>5146</v>
      </c>
      <c r="H1833" t="str">
        <f>IF(ISBLANK(VLOOKUP(TRIM(D1833),ALL_SOMIFA!$A$1:$V$2737,8,FALSE)),"",IF(ISERROR(VLOOKUP(TRIM(D1833),ALL_SOMIFA!$A$1:$V$2737,8,FALSE))," ",VLOOKUP(TRIM(D1833),ALL_SOMIFA!$A$1:$V$2737,8,FALSE)))</f>
        <v/>
      </c>
      <c r="I1833" t="str">
        <f>IF(ISBLANK(VLOOKUP(TRIM(D1833),ALL_SOMIFA!$A$1:$V$2737,9,FALSE)),"",IF(ISERROR(VLOOKUP(TRIM(D1833),ALL_SOMIFA!$A$1:$V$2737,9,FALSE))," ",VLOOKUP(TRIM(D1833),ALL_SOMIFA!$A$1:$V$2737,9,FALSE)))</f>
        <v/>
      </c>
      <c r="J1833" t="str">
        <f>IF(ISBLANK(VLOOKUP(TRIM(D1833),ALL_SOMIFA!$A$1:$V$2737,10,FALSE)),"",IF(ISERROR(VLOOKUP(TRIM(D1833),ALL_SOMIFA!$A$1:$V$2737,10,FALSE))," ",VLOOKUP(TRIM(D1833),ALL_SOMIFA!$A$1:$V$2737,10,FALSE)))</f>
        <v/>
      </c>
      <c r="K1833" t="str">
        <f>IF(ISBLANK(VLOOKUP(TRIM(D1833),ALL_SOMIFA!$A$1:$V$2737,11,FALSE)),"",IF(ISERROR(VLOOKUP(TRIM(D1833),ALL_SOMIFA!$A$1:$V$2737,11,FALSE))," ",VLOOKUP(TRIM(D1833),ALL_SOMIFA!$A$1:$V$2737,11,FALSE)))</f>
        <v>DE</v>
      </c>
      <c r="L1833" t="str">
        <f>IF(ISBLANK(VLOOKUP(TRIM(D1833),ALL_SOMIFA!$A$1:$V$2737,12,FALSE)),"",IF(ISERROR(VLOOKUP(TRIM(D1833),ALL_SOMIFA!$A$1:$V$2737,12,FALSE))," ",VLOOKUP(TRIM(D1833),ALL_SOMIFA!$A$1:$V$2737,12,FALSE)))</f>
        <v>HOU</v>
      </c>
      <c r="M1833" t="str">
        <f>IF(ISBLANK(VLOOKUP(TRIM(D1833),ALL_SOMIFA!$A$1:$V$2737,13,FALSE)),"",IF(ISERROR(VLOOKUP(TRIM(D1833),ALL_SOMIFA!$A$1:$V$2737,13,FALSE))," ",VLOOKUP(TRIM(D1833),ALL_SOMIFA!$A$1:$V$2737,13,FALSE)))</f>
        <v>0-0</v>
      </c>
      <c r="N1833" t="str">
        <f>IF(ISBLANK(VLOOKUP(TRIM(D1833),ALL_SOMIFA!$A$1:$V$2737,14,FALSE)),"",IF(ISERROR(VLOOKUP(TRIM(D1833),ALL_SOMIFA!$A$1:$V$2737,14,FALSE))," ",VLOOKUP(TRIM(D1833),ALL_SOMIFA!$A$1:$V$2737,14,FALSE)))</f>
        <v/>
      </c>
      <c r="O1833" t="str">
        <f>IF(ISBLANK(VLOOKUP(TRIM(D1833),ALL_SOMIFA!$A$1:$V$2737,15,FALSE)),"",IF(ISERROR(VLOOKUP(TRIM(D1833),ALL_SOMIFA!$A$1:$V$2737,15,FALSE))," ",VLOOKUP(TRIM(D1833),ALL_SOMIFA!$A$1:$V$2737,15,FALSE)))</f>
        <v/>
      </c>
      <c r="P1833" t="str">
        <f>IF(ISBLANK(VLOOKUP(TRIM(D1833),ALL_SOMIFA!$A$1:$V$2737,16,FALSE)),"",IF(ISERROR(VLOOKUP(TRIM(D1833),ALL_SOMIFA!$A$1:$V$2737,16,FALSE))," ",VLOOKUP(TRIM(D1833),ALL_SOMIFA!$A$1:$V$2737,16,FALSE)))</f>
        <v/>
      </c>
      <c r="Q1833" t="str">
        <f>IF(ISBLANK(VLOOKUP(TRIM(D1833),ALL_SOMIFA!$A$1:$V$2737,17,FALSE)),"",IF(ISERROR(VLOOKUP(TRIM(D1833),ALL_SOMIFA!$A$1:$V$2737,17,FALSE))," ",VLOOKUP(TRIM(D1833),ALL_SOMIFA!$A$1:$V$2737,17,FALSE)))</f>
        <v/>
      </c>
      <c r="R1833" t="str">
        <f>IF(ISBLANK(VLOOKUP(TRIM(D1833),ALL_SOMIFA!$A$1:$V$2737,18,FALSE)),"",IF(ISERROR(VLOOKUP(TRIM(D1833),ALL_SOMIFA!$A$1:$V$2737,18,FALSE))," ",VLOOKUP(TRIM(D1833),ALL_SOMIFA!$A$1:$V$2737,18,FALSE)))</f>
        <v/>
      </c>
      <c r="S1833" t="str">
        <f>IF(ISBLANK(VLOOKUP(TRIM(D1833),ALL_SOMIFA!$A$1:$V$2737,19,FALSE)),"",IF(ISERROR(VLOOKUP(TRIM(D1833),ALL_SOMIFA!$A$1:$V$2737,19,FALSE))," ",VLOOKUP(TRIM(D1833),ALL_SOMIFA!$A$1:$V$2737,19,FALSE)))</f>
        <v/>
      </c>
      <c r="T1833" t="str">
        <f>IF(ISBLANK(VLOOKUP(TRIM(D1833),ALL_SOMIFA!$A$1:$V$2737,20,FALSE)),"",IF(ISERROR(VLOOKUP(TRIM(D1833),ALL_SOMIFA!$A$1:$V$2737,20,FALSE))," ",VLOOKUP(TRIM(D1833),ALL_SOMIFA!$A$1:$V$2737,20,FALSE)))</f>
        <v>DE</v>
      </c>
      <c r="U1833" t="str">
        <f>IF(ISBLANK(VLOOKUP(TRIM(D1833),ALL_SOMIFA!$A$1:$V$2737,21,FALSE)),"",IF(ISERROR(VLOOKUP(TRIM(D1833),ALL_SOMIFA!$A$1:$V$2737,21,FALSE))," ",VLOOKUP(TRIM(D1833),ALL_SOMIFA!$A$1:$V$2737,21,FALSE)))</f>
        <v>KC</v>
      </c>
      <c r="V1833" t="str">
        <f>IF(ISBLANK(VLOOKUP(TRIM(D1833),ALL_SOMIFA!$A$1:$V$2737,22,FALSE)),"",IF(ISERROR(VLOOKUP(TRIM(D1833),ALL_SOMIFA!$A$1:$V$2737,22,FALSE))," ",VLOOKUP(TRIM(D1833),ALL_SOMIFA!$A$1:$V$2737,22,FALSE)))</f>
        <v>0-0</v>
      </c>
    </row>
    <row r="1834" spans="1:73" x14ac:dyDescent="0.35">
      <c r="A1834" s="18" t="s">
        <v>242</v>
      </c>
      <c r="B1834" s="18" t="s">
        <v>419</v>
      </c>
      <c r="C1834" s="143" t="str">
        <f>IF(VLOOKUP(D1834,Table16[[#All],[Player]:[2024 Card Info]],7,FALSE)&lt;&gt;"",VLOOKUP(D1834,Table16[[#All],[Player]:[2024 Card Info]],7,FALSE),"")</f>
        <v>0-7</v>
      </c>
      <c r="D1834" s="19" t="s">
        <v>3141</v>
      </c>
      <c r="E1834" s="20">
        <v>34779</v>
      </c>
      <c r="F1834" s="19" t="s">
        <v>540</v>
      </c>
      <c r="G1834" s="19" t="s">
        <v>601</v>
      </c>
      <c r="H1834" s="26" t="s">
        <v>242</v>
      </c>
      <c r="I1834" s="26" t="s">
        <v>168</v>
      </c>
      <c r="J1834" s="18" t="s">
        <v>242</v>
      </c>
      <c r="K1834" s="18" t="s">
        <v>229</v>
      </c>
      <c r="L1834" s="18" t="s">
        <v>472</v>
      </c>
      <c r="M1834" s="19" t="s">
        <v>608</v>
      </c>
      <c r="N1834" s="19" t="s">
        <v>220</v>
      </c>
      <c r="O1834" s="19" t="s">
        <v>229</v>
      </c>
      <c r="P1834" s="19" t="s">
        <v>167</v>
      </c>
      <c r="Q1834" s="19" t="s">
        <v>610</v>
      </c>
      <c r="R1834" s="19" t="s">
        <v>103</v>
      </c>
      <c r="S1834" s="19" t="s">
        <v>185</v>
      </c>
      <c r="T1834" s="19" t="s">
        <v>258</v>
      </c>
      <c r="U1834" s="19" t="s">
        <v>103</v>
      </c>
      <c r="V1834" s="19" t="s">
        <v>216</v>
      </c>
      <c r="W1834" s="19" t="s">
        <v>284</v>
      </c>
      <c r="X1834" s="19" t="s">
        <v>103</v>
      </c>
      <c r="Y1834" s="19" t="s">
        <v>289</v>
      </c>
      <c r="Z1834" s="19" t="s">
        <v>491</v>
      </c>
      <c r="AA1834" s="19" t="s">
        <v>103</v>
      </c>
      <c r="AB1834" s="19" t="s">
        <v>264</v>
      </c>
      <c r="AC1834" s="19">
        <v>0</v>
      </c>
      <c r="AD1834" s="19">
        <v>0</v>
      </c>
      <c r="AE1834" s="19">
        <v>0</v>
      </c>
      <c r="AF1834" s="19">
        <v>0</v>
      </c>
      <c r="AG1834" s="19">
        <v>0</v>
      </c>
      <c r="AH1834" s="19">
        <v>0</v>
      </c>
      <c r="AI1834" s="19">
        <v>0</v>
      </c>
      <c r="AJ1834" s="19">
        <v>0</v>
      </c>
      <c r="AK1834" s="19">
        <v>0</v>
      </c>
      <c r="AL1834" s="19">
        <v>0</v>
      </c>
      <c r="AM1834" s="19">
        <v>0</v>
      </c>
      <c r="AN1834" s="19">
        <v>0</v>
      </c>
      <c r="AO1834" s="19">
        <v>0</v>
      </c>
      <c r="AP1834" s="19">
        <v>0</v>
      </c>
      <c r="AQ1834" s="19">
        <v>0</v>
      </c>
      <c r="AR1834" s="19">
        <v>0</v>
      </c>
      <c r="AS1834" s="19">
        <v>0</v>
      </c>
      <c r="AT1834" s="19">
        <v>0</v>
      </c>
      <c r="AU1834" s="19"/>
      <c r="AV1834" s="19"/>
    </row>
    <row r="1835" spans="1:73" x14ac:dyDescent="0.35">
      <c r="A1835" t="s">
        <v>270</v>
      </c>
      <c r="B1835" t="s">
        <v>500</v>
      </c>
      <c r="C1835" s="143" t="str">
        <f>IF(VLOOKUP(D1835,Table16[[#All],[Player]:[2024 Card Info]],7,FALSE)&lt;&gt;"",VLOOKUP(D1835,Table16[[#All],[Player]:[2024 Card Info]],7,FALSE),"")</f>
        <v>0-6</v>
      </c>
      <c r="D1835" t="s">
        <v>3595</v>
      </c>
      <c r="E1835" s="40">
        <v>36891</v>
      </c>
      <c r="F1835" t="s">
        <v>4053</v>
      </c>
      <c r="G1835" s="19" t="s">
        <v>5149</v>
      </c>
      <c r="H1835" t="str">
        <f>IF(ISBLANK(VLOOKUP(TRIM(D1835),ALL_SOMIFA!$A$1:$V$2737,8,FALSE)),"",IF(ISERROR(VLOOKUP(TRIM(D1835),ALL_SOMIFA!$A$1:$V$2737,8,FALSE))," ",VLOOKUP(TRIM(D1835),ALL_SOMIFA!$A$1:$V$2737,8,FALSE)))</f>
        <v/>
      </c>
      <c r="I1835" t="str">
        <f>IF(ISBLANK(VLOOKUP(TRIM(D1835),ALL_SOMIFA!$A$1:$V$2737,9,FALSE)),"",IF(ISERROR(VLOOKUP(TRIM(D1835),ALL_SOMIFA!$A$1:$V$2737,9,FALSE))," ",VLOOKUP(TRIM(D1835),ALL_SOMIFA!$A$1:$V$2737,9,FALSE)))</f>
        <v/>
      </c>
      <c r="J1835" t="str">
        <f>IF(ISBLANK(VLOOKUP(TRIM(D1835),ALL_SOMIFA!$A$1:$V$2737,10,FALSE)),"",IF(ISERROR(VLOOKUP(TRIM(D1835),ALL_SOMIFA!$A$1:$V$2737,10,FALSE))," ",VLOOKUP(TRIM(D1835),ALL_SOMIFA!$A$1:$V$2737,10,FALSE)))</f>
        <v/>
      </c>
      <c r="K1835" t="str">
        <f>IF(ISBLANK(VLOOKUP(TRIM(D1835),ALL_SOMIFA!$A$1:$V$2737,11,FALSE)),"",IF(ISERROR(VLOOKUP(TRIM(D1835),ALL_SOMIFA!$A$1:$V$2737,11,FALSE))," ",VLOOKUP(TRIM(D1835),ALL_SOMIFA!$A$1:$V$2737,11,FALSE)))</f>
        <v/>
      </c>
      <c r="L1835" t="str">
        <f>IF(ISBLANK(VLOOKUP(TRIM(D1835),ALL_SOMIFA!$A$1:$V$2737,12,FALSE)),"",IF(ISERROR(VLOOKUP(TRIM(D1835),ALL_SOMIFA!$A$1:$V$2737,12,FALSE))," ",VLOOKUP(TRIM(D1835),ALL_SOMIFA!$A$1:$V$2737,12,FALSE)))</f>
        <v/>
      </c>
      <c r="M1835" t="str">
        <f>IF(ISBLANK(VLOOKUP(TRIM(D1835),ALL_SOMIFA!$A$1:$V$2737,13,FALSE)),"",IF(ISERROR(VLOOKUP(TRIM(D1835),ALL_SOMIFA!$A$1:$V$2737,13,FALSE))," ",VLOOKUP(TRIM(D1835),ALL_SOMIFA!$A$1:$V$2737,13,FALSE)))</f>
        <v/>
      </c>
      <c r="N1835" t="str">
        <f>IF(ISBLANK(VLOOKUP(TRIM(D1835),ALL_SOMIFA!$A$1:$V$2737,14,FALSE)),"",IF(ISERROR(VLOOKUP(TRIM(D1835),ALL_SOMIFA!$A$1:$V$2737,14,FALSE))," ",VLOOKUP(TRIM(D1835),ALL_SOMIFA!$A$1:$V$2737,14,FALSE)))</f>
        <v/>
      </c>
      <c r="O1835" t="str">
        <f>IF(ISBLANK(VLOOKUP(TRIM(D1835),ALL_SOMIFA!$A$1:$V$2737,15,FALSE)),"",IF(ISERROR(VLOOKUP(TRIM(D1835),ALL_SOMIFA!$A$1:$V$2737,15,FALSE))," ",VLOOKUP(TRIM(D1835),ALL_SOMIFA!$A$1:$V$2737,15,FALSE)))</f>
        <v/>
      </c>
      <c r="P1835" t="str">
        <f>IF(ISBLANK(VLOOKUP(TRIM(D1835),ALL_SOMIFA!$A$1:$V$2737,16,FALSE)),"",IF(ISERROR(VLOOKUP(TRIM(D1835),ALL_SOMIFA!$A$1:$V$2737,16,FALSE))," ",VLOOKUP(TRIM(D1835),ALL_SOMIFA!$A$1:$V$2737,16,FALSE)))</f>
        <v/>
      </c>
      <c r="Q1835" t="str">
        <f>IF(ISBLANK(VLOOKUP(TRIM(D1835),ALL_SOMIFA!$A$1:$V$2737,17,FALSE)),"",IF(ISERROR(VLOOKUP(TRIM(D1835),ALL_SOMIFA!$A$1:$V$2737,17,FALSE))," ",VLOOKUP(TRIM(D1835),ALL_SOMIFA!$A$1:$V$2737,17,FALSE)))</f>
        <v/>
      </c>
      <c r="R1835" t="str">
        <f>IF(ISBLANK(VLOOKUP(TRIM(D1835),ALL_SOMIFA!$A$1:$V$2737,18,FALSE)),"",IF(ISERROR(VLOOKUP(TRIM(D1835),ALL_SOMIFA!$A$1:$V$2737,18,FALSE))," ",VLOOKUP(TRIM(D1835),ALL_SOMIFA!$A$1:$V$2737,18,FALSE)))</f>
        <v/>
      </c>
      <c r="S1835" t="str">
        <f>IF(ISBLANK(VLOOKUP(TRIM(D1835),ALL_SOMIFA!$A$1:$V$2737,19,FALSE)),"",IF(ISERROR(VLOOKUP(TRIM(D1835),ALL_SOMIFA!$A$1:$V$2737,19,FALSE))," ",VLOOKUP(TRIM(D1835),ALL_SOMIFA!$A$1:$V$2737,19,FALSE)))</f>
        <v/>
      </c>
      <c r="T1835" t="str">
        <f>IF(ISBLANK(VLOOKUP(TRIM(D1835),ALL_SOMIFA!$A$1:$V$2737,20,FALSE)),"",IF(ISERROR(VLOOKUP(TRIM(D1835),ALL_SOMIFA!$A$1:$V$2737,20,FALSE))," ",VLOOKUP(TRIM(D1835),ALL_SOMIFA!$A$1:$V$2737,20,FALSE)))</f>
        <v/>
      </c>
      <c r="U1835" t="str">
        <f>IF(ISBLANK(VLOOKUP(TRIM(D1835),ALL_SOMIFA!$A$1:$V$2737,21,FALSE)),"",IF(ISERROR(VLOOKUP(TRIM(D1835),ALL_SOMIFA!$A$1:$V$2737,21,FALSE))," ",VLOOKUP(TRIM(D1835),ALL_SOMIFA!$A$1:$V$2737,21,FALSE)))</f>
        <v/>
      </c>
      <c r="V1835" t="str">
        <f>IF(ISBLANK(VLOOKUP(TRIM(D1835),ALL_SOMIFA!$A$1:$V$2737,22,FALSE)),"",IF(ISERROR(VLOOKUP(TRIM(D1835),ALL_SOMIFA!$A$1:$V$2737,22,FALSE))," ",VLOOKUP(TRIM(D1835),ALL_SOMIFA!$A$1:$V$2737,22,FALSE)))</f>
        <v/>
      </c>
    </row>
    <row r="1836" spans="1:73" x14ac:dyDescent="0.35">
      <c r="A1836" t="s">
        <v>205</v>
      </c>
      <c r="B1836" t="s">
        <v>3525</v>
      </c>
      <c r="C1836" s="143" t="str">
        <f>IF(VLOOKUP(D1836,Table16[[#All],[Player]:[2024 Card Info]],7,FALSE)&lt;&gt;"",VLOOKUP(D1836,Table16[[#All],[Player]:[2024 Card Info]],7,FALSE),"")</f>
        <v>0-4</v>
      </c>
      <c r="D1836" t="s">
        <v>3614</v>
      </c>
      <c r="E1836" s="40">
        <v>37174</v>
      </c>
      <c r="F1836" t="s">
        <v>4036</v>
      </c>
      <c r="G1836" s="102" t="s">
        <v>5154</v>
      </c>
      <c r="H1836" t="str">
        <f>IF(ISBLANK(VLOOKUP(TRIM(D1836),ALL_SOMIFA!$A$1:$V$2737,8,FALSE)),"",IF(ISERROR(VLOOKUP(TRIM(D1836),ALL_SOMIFA!$A$1:$V$2737,8,FALSE))," ",VLOOKUP(TRIM(D1836),ALL_SOMIFA!$A$1:$V$2737,8,FALSE)))</f>
        <v xml:space="preserve"> </v>
      </c>
      <c r="I1836" t="str">
        <f>IF(ISBLANK(VLOOKUP(TRIM(D1836),ALL_SOMIFA!$A$1:$V$2737,9,FALSE)),"",IF(ISERROR(VLOOKUP(TRIM(D1836),ALL_SOMIFA!$A$1:$V$2737,9,FALSE))," ",VLOOKUP(TRIM(D1836),ALL_SOMIFA!$A$1:$V$2737,9,FALSE)))</f>
        <v xml:space="preserve"> </v>
      </c>
      <c r="J1836" t="str">
        <f>IF(ISBLANK(VLOOKUP(TRIM(D1836),ALL_SOMIFA!$A$1:$V$2737,10,FALSE)),"",IF(ISERROR(VLOOKUP(TRIM(D1836),ALL_SOMIFA!$A$1:$V$2737,10,FALSE))," ",VLOOKUP(TRIM(D1836),ALL_SOMIFA!$A$1:$V$2737,10,FALSE)))</f>
        <v xml:space="preserve"> </v>
      </c>
      <c r="K1836" t="str">
        <f>IF(ISBLANK(VLOOKUP(TRIM(D1836),ALL_SOMIFA!$A$1:$V$2737,11,FALSE)),"",IF(ISERROR(VLOOKUP(TRIM(D1836),ALL_SOMIFA!$A$1:$V$2737,11,FALSE))," ",VLOOKUP(TRIM(D1836),ALL_SOMIFA!$A$1:$V$2737,11,FALSE)))</f>
        <v xml:space="preserve"> </v>
      </c>
      <c r="L1836" t="str">
        <f>IF(ISBLANK(VLOOKUP(TRIM(D1836),ALL_SOMIFA!$A$1:$V$2737,12,FALSE)),"",IF(ISERROR(VLOOKUP(TRIM(D1836),ALL_SOMIFA!$A$1:$V$2737,12,FALSE))," ",VLOOKUP(TRIM(D1836),ALL_SOMIFA!$A$1:$V$2737,12,FALSE)))</f>
        <v xml:space="preserve"> </v>
      </c>
      <c r="M1836" t="str">
        <f>IF(ISBLANK(VLOOKUP(TRIM(D1836),ALL_SOMIFA!$A$1:$V$2737,13,FALSE)),"",IF(ISERROR(VLOOKUP(TRIM(D1836),ALL_SOMIFA!$A$1:$V$2737,13,FALSE))," ",VLOOKUP(TRIM(D1836),ALL_SOMIFA!$A$1:$V$2737,13,FALSE)))</f>
        <v xml:space="preserve"> </v>
      </c>
      <c r="N1836" t="str">
        <f>IF(ISBLANK(VLOOKUP(TRIM(D1836),ALL_SOMIFA!$A$1:$V$2737,14,FALSE)),"",IF(ISERROR(VLOOKUP(TRIM(D1836),ALL_SOMIFA!$A$1:$V$2737,14,FALSE))," ",VLOOKUP(TRIM(D1836),ALL_SOMIFA!$A$1:$V$2737,14,FALSE)))</f>
        <v xml:space="preserve"> </v>
      </c>
      <c r="O1836" t="str">
        <f>IF(ISBLANK(VLOOKUP(TRIM(D1836),ALL_SOMIFA!$A$1:$V$2737,15,FALSE)),"",IF(ISERROR(VLOOKUP(TRIM(D1836),ALL_SOMIFA!$A$1:$V$2737,15,FALSE))," ",VLOOKUP(TRIM(D1836),ALL_SOMIFA!$A$1:$V$2737,15,FALSE)))</f>
        <v xml:space="preserve"> </v>
      </c>
      <c r="P1836" t="str">
        <f>IF(ISBLANK(VLOOKUP(TRIM(D1836),ALL_SOMIFA!$A$1:$V$2737,16,FALSE)),"",IF(ISERROR(VLOOKUP(TRIM(D1836),ALL_SOMIFA!$A$1:$V$2737,16,FALSE))," ",VLOOKUP(TRIM(D1836),ALL_SOMIFA!$A$1:$V$2737,16,FALSE)))</f>
        <v xml:space="preserve"> </v>
      </c>
      <c r="Q1836" t="str">
        <f>IF(ISBLANK(VLOOKUP(TRIM(D1836),ALL_SOMIFA!$A$1:$V$2737,17,FALSE)),"",IF(ISERROR(VLOOKUP(TRIM(D1836),ALL_SOMIFA!$A$1:$V$2737,17,FALSE))," ",VLOOKUP(TRIM(D1836),ALL_SOMIFA!$A$1:$V$2737,17,FALSE)))</f>
        <v xml:space="preserve"> </v>
      </c>
      <c r="R1836" t="str">
        <f>IF(ISBLANK(VLOOKUP(TRIM(D1836),ALL_SOMIFA!$A$1:$V$2737,18,FALSE)),"",IF(ISERROR(VLOOKUP(TRIM(D1836),ALL_SOMIFA!$A$1:$V$2737,18,FALSE))," ",VLOOKUP(TRIM(D1836),ALL_SOMIFA!$A$1:$V$2737,18,FALSE)))</f>
        <v xml:space="preserve"> </v>
      </c>
      <c r="S1836" t="str">
        <f>IF(ISBLANK(VLOOKUP(TRIM(D1836),ALL_SOMIFA!$A$1:$V$2737,19,FALSE)),"",IF(ISERROR(VLOOKUP(TRIM(D1836),ALL_SOMIFA!$A$1:$V$2737,19,FALSE))," ",VLOOKUP(TRIM(D1836),ALL_SOMIFA!$A$1:$V$2737,19,FALSE)))</f>
        <v xml:space="preserve"> </v>
      </c>
      <c r="T1836" t="str">
        <f>IF(ISBLANK(VLOOKUP(TRIM(D1836),ALL_SOMIFA!$A$1:$V$2737,20,FALSE)),"",IF(ISERROR(VLOOKUP(TRIM(D1836),ALL_SOMIFA!$A$1:$V$2737,20,FALSE))," ",VLOOKUP(TRIM(D1836),ALL_SOMIFA!$A$1:$V$2737,20,FALSE)))</f>
        <v xml:space="preserve"> </v>
      </c>
      <c r="U1836" t="str">
        <f>IF(ISBLANK(VLOOKUP(TRIM(D1836),ALL_SOMIFA!$A$1:$V$2737,21,FALSE)),"",IF(ISERROR(VLOOKUP(TRIM(D1836),ALL_SOMIFA!$A$1:$V$2737,21,FALSE))," ",VLOOKUP(TRIM(D1836),ALL_SOMIFA!$A$1:$V$2737,21,FALSE)))</f>
        <v xml:space="preserve"> </v>
      </c>
      <c r="V1836" t="str">
        <f>IF(ISBLANK(VLOOKUP(TRIM(D1836),ALL_SOMIFA!$A$1:$V$2737,22,FALSE)),"",IF(ISERROR(VLOOKUP(TRIM(D1836),ALL_SOMIFA!$A$1:$V$2737,22,FALSE))," ",VLOOKUP(TRIM(D1836),ALL_SOMIFA!$A$1:$V$2737,22,FALSE)))</f>
        <v xml:space="preserve"> </v>
      </c>
    </row>
    <row r="1837" spans="1:73" x14ac:dyDescent="0.35">
      <c r="A1837" t="s">
        <v>270</v>
      </c>
      <c r="B1837" t="s">
        <v>3520</v>
      </c>
      <c r="C1837" s="143" t="str">
        <f>IF(VLOOKUP(D1837,Table16[[#All],[Player]:[2024 Card Info]],7,FALSE)&lt;&gt;"",VLOOKUP(D1837,Table16[[#All],[Player]:[2024 Card Info]],7,FALSE),"")</f>
        <v>0-3</v>
      </c>
      <c r="D1837" t="s">
        <v>3624</v>
      </c>
      <c r="E1837" s="40">
        <v>36662</v>
      </c>
      <c r="F1837" t="s">
        <v>4034</v>
      </c>
      <c r="H1837" t="str">
        <f>IF(ISBLANK(VLOOKUP(TRIM(D1837),ALL_SOMIFA!$A$1:$V$2737,8,FALSE)),"",IF(ISERROR(VLOOKUP(TRIM(D1837),ALL_SOMIFA!$A$1:$V$2737,8,FALSE))," ",VLOOKUP(TRIM(D1837),ALL_SOMIFA!$A$1:$V$2737,8,FALSE)))</f>
        <v/>
      </c>
      <c r="I1837" t="str">
        <f>IF(ISBLANK(VLOOKUP(TRIM(D1837),ALL_SOMIFA!$A$1:$V$2737,9,FALSE)),"",IF(ISERROR(VLOOKUP(TRIM(D1837),ALL_SOMIFA!$A$1:$V$2737,9,FALSE))," ",VLOOKUP(TRIM(D1837),ALL_SOMIFA!$A$1:$V$2737,9,FALSE)))</f>
        <v/>
      </c>
      <c r="J1837" t="str">
        <f>IF(ISBLANK(VLOOKUP(TRIM(D1837),ALL_SOMIFA!$A$1:$V$2737,10,FALSE)),"",IF(ISERROR(VLOOKUP(TRIM(D1837),ALL_SOMIFA!$A$1:$V$2737,10,FALSE))," ",VLOOKUP(TRIM(D1837),ALL_SOMIFA!$A$1:$V$2737,10,FALSE)))</f>
        <v/>
      </c>
      <c r="K1837" t="str">
        <f>IF(ISBLANK(VLOOKUP(TRIM(D1837),ALL_SOMIFA!$A$1:$V$2737,11,FALSE)),"",IF(ISERROR(VLOOKUP(TRIM(D1837),ALL_SOMIFA!$A$1:$V$2737,11,FALSE))," ",VLOOKUP(TRIM(D1837),ALL_SOMIFA!$A$1:$V$2737,11,FALSE)))</f>
        <v/>
      </c>
      <c r="L1837" t="str">
        <f>IF(ISBLANK(VLOOKUP(TRIM(D1837),ALL_SOMIFA!$A$1:$V$2737,12,FALSE)),"",IF(ISERROR(VLOOKUP(TRIM(D1837),ALL_SOMIFA!$A$1:$V$2737,12,FALSE))," ",VLOOKUP(TRIM(D1837),ALL_SOMIFA!$A$1:$V$2737,12,FALSE)))</f>
        <v/>
      </c>
      <c r="M1837" t="str">
        <f>IF(ISBLANK(VLOOKUP(TRIM(D1837),ALL_SOMIFA!$A$1:$V$2737,13,FALSE)),"",IF(ISERROR(VLOOKUP(TRIM(D1837),ALL_SOMIFA!$A$1:$V$2737,13,FALSE))," ",VLOOKUP(TRIM(D1837),ALL_SOMIFA!$A$1:$V$2737,13,FALSE)))</f>
        <v/>
      </c>
      <c r="N1837" t="str">
        <f>IF(ISBLANK(VLOOKUP(TRIM(D1837),ALL_SOMIFA!$A$1:$V$2737,14,FALSE)),"",IF(ISERROR(VLOOKUP(TRIM(D1837),ALL_SOMIFA!$A$1:$V$2737,14,FALSE))," ",VLOOKUP(TRIM(D1837),ALL_SOMIFA!$A$1:$V$2737,14,FALSE)))</f>
        <v/>
      </c>
      <c r="O1837" t="str">
        <f>IF(ISBLANK(VLOOKUP(TRIM(D1837),ALL_SOMIFA!$A$1:$V$2737,15,FALSE)),"",IF(ISERROR(VLOOKUP(TRIM(D1837),ALL_SOMIFA!$A$1:$V$2737,15,FALSE))," ",VLOOKUP(TRIM(D1837),ALL_SOMIFA!$A$1:$V$2737,15,FALSE)))</f>
        <v/>
      </c>
      <c r="P1837" t="str">
        <f>IF(ISBLANK(VLOOKUP(TRIM(D1837),ALL_SOMIFA!$A$1:$V$2737,16,FALSE)),"",IF(ISERROR(VLOOKUP(TRIM(D1837),ALL_SOMIFA!$A$1:$V$2737,16,FALSE))," ",VLOOKUP(TRIM(D1837),ALL_SOMIFA!$A$1:$V$2737,16,FALSE)))</f>
        <v/>
      </c>
      <c r="Q1837" t="str">
        <f>IF(ISBLANK(VLOOKUP(TRIM(D1837),ALL_SOMIFA!$A$1:$V$2737,17,FALSE)),"",IF(ISERROR(VLOOKUP(TRIM(D1837),ALL_SOMIFA!$A$1:$V$2737,17,FALSE))," ",VLOOKUP(TRIM(D1837),ALL_SOMIFA!$A$1:$V$2737,17,FALSE)))</f>
        <v/>
      </c>
      <c r="R1837" t="str">
        <f>IF(ISBLANK(VLOOKUP(TRIM(D1837),ALL_SOMIFA!$A$1:$V$2737,18,FALSE)),"",IF(ISERROR(VLOOKUP(TRIM(D1837),ALL_SOMIFA!$A$1:$V$2737,18,FALSE))," ",VLOOKUP(TRIM(D1837),ALL_SOMIFA!$A$1:$V$2737,18,FALSE)))</f>
        <v/>
      </c>
      <c r="S1837" t="str">
        <f>IF(ISBLANK(VLOOKUP(TRIM(D1837),ALL_SOMIFA!$A$1:$V$2737,19,FALSE)),"",IF(ISERROR(VLOOKUP(TRIM(D1837),ALL_SOMIFA!$A$1:$V$2737,19,FALSE))," ",VLOOKUP(TRIM(D1837),ALL_SOMIFA!$A$1:$V$2737,19,FALSE)))</f>
        <v/>
      </c>
      <c r="T1837" t="str">
        <f>IF(ISBLANK(VLOOKUP(TRIM(D1837),ALL_SOMIFA!$A$1:$V$2737,20,FALSE)),"",IF(ISERROR(VLOOKUP(TRIM(D1837),ALL_SOMIFA!$A$1:$V$2737,20,FALSE))," ",VLOOKUP(TRIM(D1837),ALL_SOMIFA!$A$1:$V$2737,20,FALSE)))</f>
        <v/>
      </c>
      <c r="U1837" t="str">
        <f>IF(ISBLANK(VLOOKUP(TRIM(D1837),ALL_SOMIFA!$A$1:$V$2737,21,FALSE)),"",IF(ISERROR(VLOOKUP(TRIM(D1837),ALL_SOMIFA!$A$1:$V$2737,21,FALSE))," ",VLOOKUP(TRIM(D1837),ALL_SOMIFA!$A$1:$V$2737,21,FALSE)))</f>
        <v/>
      </c>
      <c r="V1837" t="str">
        <f>IF(ISBLANK(VLOOKUP(TRIM(D1837),ALL_SOMIFA!$A$1:$V$2737,22,FALSE)),"",IF(ISERROR(VLOOKUP(TRIM(D1837),ALL_SOMIFA!$A$1:$V$2737,22,FALSE))," ",VLOOKUP(TRIM(D1837),ALL_SOMIFA!$A$1:$V$2737,22,FALSE)))</f>
        <v/>
      </c>
    </row>
    <row r="1838" spans="1:73" s="25" customFormat="1" ht="12.75" customHeight="1" x14ac:dyDescent="0.35">
      <c r="A1838" s="31" t="s">
        <v>1395</v>
      </c>
      <c r="B1838" s="32" t="s">
        <v>325</v>
      </c>
      <c r="C1838" s="144" t="str">
        <f>IF(VLOOKUP(D1838,Table16[[#All],[Player]:[2024 Card Info]],7,FALSE)&lt;&gt;"",VLOOKUP(D1838,Table16[[#All],[Player]:[2024 Card Info]],7,FALSE),"")</f>
        <v>0/0-4</v>
      </c>
      <c r="D1838" s="19" t="s">
        <v>3143</v>
      </c>
      <c r="E1838" s="27">
        <v>37280</v>
      </c>
      <c r="F1838" s="28" t="s">
        <v>3144</v>
      </c>
      <c r="G1838" s="28" t="s">
        <v>88</v>
      </c>
      <c r="H1838" s="26" t="s">
        <v>250</v>
      </c>
      <c r="I1838" s="26" t="s">
        <v>186</v>
      </c>
      <c r="J1838" s="33"/>
      <c r="K1838" s="33"/>
      <c r="L1838" s="33"/>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c r="AU1838"/>
      <c r="AV1838"/>
      <c r="AW1838"/>
      <c r="AX1838"/>
      <c r="AY1838"/>
      <c r="AZ1838"/>
      <c r="BA1838"/>
      <c r="BB1838"/>
      <c r="BC1838"/>
      <c r="BD1838"/>
      <c r="BE1838"/>
      <c r="BF1838"/>
      <c r="BG1838"/>
      <c r="BH1838"/>
      <c r="BI1838"/>
      <c r="BJ1838"/>
      <c r="BK1838"/>
      <c r="BL1838"/>
      <c r="BM1838"/>
      <c r="BN1838"/>
      <c r="BO1838"/>
      <c r="BP1838"/>
      <c r="BQ1838"/>
      <c r="BR1838"/>
      <c r="BS1838"/>
      <c r="BT1838"/>
      <c r="BU1838"/>
    </row>
    <row r="1839" spans="1:73" x14ac:dyDescent="0.35">
      <c r="A1839" s="18" t="s">
        <v>169</v>
      </c>
      <c r="B1839" s="18"/>
      <c r="C1839" s="143"/>
      <c r="D1839" s="19" t="s">
        <v>3138</v>
      </c>
      <c r="E1839" s="20">
        <v>35900</v>
      </c>
      <c r="F1839" s="26" t="s">
        <v>3139</v>
      </c>
      <c r="G1839" s="30" t="s">
        <v>204</v>
      </c>
      <c r="H1839" t="s">
        <v>258</v>
      </c>
      <c r="I1839" t="s">
        <v>464</v>
      </c>
      <c r="J1839" s="18" t="s">
        <v>491</v>
      </c>
      <c r="K1839" s="18" t="s">
        <v>190</v>
      </c>
      <c r="L1839" s="18" t="s">
        <v>3052</v>
      </c>
      <c r="M1839" s="19" t="s">
        <v>201</v>
      </c>
      <c r="N1839" s="19" t="s">
        <v>284</v>
      </c>
      <c r="O1839" s="19" t="s">
        <v>190</v>
      </c>
      <c r="P1839" s="30" t="s">
        <v>208</v>
      </c>
      <c r="Q1839" s="19"/>
      <c r="R1839" s="19"/>
      <c r="S1839" s="30"/>
      <c r="T1839" s="19"/>
      <c r="U1839" s="19"/>
      <c r="V1839" s="30"/>
      <c r="W1839" s="19"/>
      <c r="X1839" s="19"/>
      <c r="Y1839" s="30"/>
      <c r="Z1839" s="19"/>
      <c r="AA1839" s="19"/>
      <c r="AB1839" s="19"/>
      <c r="AC1839" s="19"/>
      <c r="AD1839" s="19"/>
      <c r="AE1839" s="19"/>
      <c r="AF1839" s="19"/>
      <c r="AG1839" s="19"/>
      <c r="AH1839" s="19"/>
      <c r="AI1839" s="19"/>
      <c r="AJ1839" s="19"/>
      <c r="AK1839" s="19"/>
      <c r="AL1839" s="19"/>
      <c r="AM1839" s="19"/>
      <c r="AN1839" s="19"/>
      <c r="AO1839" s="19"/>
      <c r="AP1839" s="19"/>
      <c r="AQ1839" s="19"/>
      <c r="AR1839" s="19"/>
      <c r="AS1839" s="19"/>
      <c r="AT1839" s="19"/>
      <c r="AU1839" s="19"/>
      <c r="AV1839" s="19"/>
    </row>
    <row r="1840" spans="1:73" s="25" customFormat="1" ht="12.75" customHeight="1" x14ac:dyDescent="0.35">
      <c r="A1840" s="18" t="s">
        <v>169</v>
      </c>
      <c r="B1840" s="47"/>
      <c r="C1840" s="143"/>
      <c r="D1840" s="22" t="s">
        <v>3140</v>
      </c>
      <c r="E1840" s="23">
        <v>36747</v>
      </c>
      <c r="F1840" s="24" t="s">
        <v>3081</v>
      </c>
      <c r="G1840" s="22" t="s">
        <v>1178</v>
      </c>
      <c r="H1840" t="s">
        <v>258</v>
      </c>
      <c r="I1840" t="s">
        <v>3435</v>
      </c>
      <c r="J1840" s="46" t="s">
        <v>242</v>
      </c>
      <c r="K1840" s="47" t="s">
        <v>103</v>
      </c>
      <c r="L1840" s="47" t="s">
        <v>1896</v>
      </c>
      <c r="AW1840"/>
      <c r="AX1840"/>
      <c r="AY1840"/>
      <c r="AZ1840"/>
      <c r="BA1840"/>
      <c r="BB1840"/>
      <c r="BC1840"/>
      <c r="BD1840"/>
      <c r="BE1840"/>
      <c r="BF1840"/>
      <c r="BG1840"/>
      <c r="BH1840"/>
      <c r="BI1840"/>
      <c r="BJ1840"/>
      <c r="BK1840"/>
      <c r="BL1840"/>
      <c r="BM1840"/>
      <c r="BN1840"/>
      <c r="BO1840"/>
      <c r="BP1840"/>
      <c r="BQ1840"/>
      <c r="BR1840"/>
      <c r="BS1840"/>
      <c r="BT1840"/>
      <c r="BU1840"/>
    </row>
    <row r="1841" spans="1:73" x14ac:dyDescent="0.35">
      <c r="A1841" s="18"/>
      <c r="B1841" s="18"/>
      <c r="C1841" s="143"/>
      <c r="D1841" s="19"/>
      <c r="E1841" s="20"/>
      <c r="F1841" s="19"/>
      <c r="G1841" s="19"/>
      <c r="H1841" t="s">
        <v>4284</v>
      </c>
      <c r="I1841" t="s">
        <v>4284</v>
      </c>
      <c r="J1841" s="18"/>
      <c r="K1841" s="18"/>
      <c r="L1841" s="18"/>
      <c r="M1841" s="19"/>
      <c r="N1841" s="19"/>
      <c r="O1841" s="19"/>
      <c r="P1841" s="19"/>
      <c r="Q1841" s="19"/>
      <c r="R1841" s="19"/>
      <c r="S1841" s="19"/>
      <c r="T1841" s="19"/>
      <c r="U1841" s="19"/>
      <c r="V1841" s="19"/>
      <c r="W1841" s="19"/>
      <c r="X1841" s="19"/>
      <c r="Y1841" s="19"/>
      <c r="Z1841" s="19"/>
      <c r="AA1841" s="19"/>
      <c r="AB1841" s="19"/>
      <c r="AC1841" s="19"/>
      <c r="AD1841" s="19"/>
      <c r="AE1841" s="19"/>
      <c r="AF1841" s="19"/>
      <c r="AG1841" s="19"/>
      <c r="AH1841" s="19"/>
      <c r="AI1841" s="19"/>
      <c r="AJ1841" s="19"/>
      <c r="AK1841" s="19"/>
      <c r="AL1841" s="19"/>
      <c r="AM1841" s="19"/>
      <c r="AN1841" s="19"/>
      <c r="AO1841" s="19"/>
      <c r="AP1841" s="19"/>
      <c r="AQ1841" s="19"/>
      <c r="AR1841" s="19"/>
      <c r="AS1841" s="19"/>
      <c r="AT1841" s="19"/>
      <c r="AU1841" s="19"/>
      <c r="AV1841" s="19"/>
    </row>
    <row r="1842" spans="1:73" ht="12.75" customHeight="1" x14ac:dyDescent="0.35">
      <c r="A1842" s="31" t="s">
        <v>292</v>
      </c>
      <c r="B1842" s="32" t="s">
        <v>3523</v>
      </c>
      <c r="C1842" s="144" t="str">
        <f>IF(VLOOKUP(D1842,Table16[[#All],[Player]:[2024 Card Info]],7,FALSE)&lt;&gt;"",VLOOKUP(D1842,Table16[[#All],[Player]:[2024 Card Info]],7,FALSE),"")</f>
        <v>54-4</v>
      </c>
      <c r="D1842" s="19" t="s">
        <v>3155</v>
      </c>
      <c r="E1842" s="27">
        <v>36482</v>
      </c>
      <c r="F1842" s="28" t="s">
        <v>98</v>
      </c>
      <c r="G1842" s="28" t="s">
        <v>200</v>
      </c>
      <c r="H1842" s="26" t="s">
        <v>654</v>
      </c>
      <c r="I1842" s="26" t="s">
        <v>310</v>
      </c>
      <c r="J1842" s="33"/>
      <c r="K1842" s="33"/>
      <c r="L1842" s="33"/>
    </row>
    <row r="1843" spans="1:73" s="25" customFormat="1" x14ac:dyDescent="0.35">
      <c r="A1843" s="31" t="s">
        <v>648</v>
      </c>
      <c r="B1843" s="32" t="s">
        <v>3519</v>
      </c>
      <c r="C1843" s="144" t="str">
        <f>IF(VLOOKUP(D1843,Table16[[#All],[Player]:[2024 Card Info]],7,FALSE)&lt;&gt;"",VLOOKUP(D1843,Table16[[#All],[Player]:[2024 Card Info]],7,FALSE),"")</f>
        <v>05-0</v>
      </c>
      <c r="D1843" s="19" t="s">
        <v>3151</v>
      </c>
      <c r="E1843" s="27">
        <v>37070</v>
      </c>
      <c r="F1843" s="28" t="s">
        <v>98</v>
      </c>
      <c r="G1843" s="28" t="s">
        <v>160</v>
      </c>
      <c r="H1843" s="26" t="s">
        <v>304</v>
      </c>
      <c r="I1843" s="26" t="s">
        <v>496</v>
      </c>
      <c r="J1843" s="33"/>
      <c r="K1843" s="33"/>
      <c r="L1843" s="33"/>
      <c r="AW1843"/>
      <c r="AX1843"/>
      <c r="AY1843"/>
      <c r="AZ1843"/>
      <c r="BA1843"/>
      <c r="BB1843"/>
      <c r="BC1843"/>
      <c r="BD1843"/>
      <c r="BE1843"/>
      <c r="BF1843"/>
      <c r="BG1843"/>
      <c r="BH1843"/>
      <c r="BI1843"/>
      <c r="BJ1843"/>
      <c r="BK1843"/>
      <c r="BL1843"/>
      <c r="BM1843"/>
      <c r="BN1843"/>
      <c r="BO1843"/>
      <c r="BP1843"/>
      <c r="BQ1843"/>
      <c r="BR1843"/>
      <c r="BS1843"/>
      <c r="BT1843"/>
      <c r="BU1843"/>
    </row>
    <row r="1844" spans="1:73" ht="12.75" customHeight="1" x14ac:dyDescent="0.35">
      <c r="A1844" s="18" t="s">
        <v>504</v>
      </c>
      <c r="B1844" s="18" t="s">
        <v>1124</v>
      </c>
      <c r="C1844" s="143" t="str">
        <f>IF(VLOOKUP(D1844,Table16[[#All],[Player]:[2024 Card Info]],7,FALSE)&lt;&gt;"",VLOOKUP(D1844,Table16[[#All],[Player]:[2024 Card Info]],7,FALSE),"")</f>
        <v>04-0</v>
      </c>
      <c r="D1844" s="19" t="s">
        <v>3153</v>
      </c>
      <c r="E1844" s="20">
        <v>35043</v>
      </c>
      <c r="F1844" s="19" t="s">
        <v>140</v>
      </c>
      <c r="G1844" s="19" t="s">
        <v>140</v>
      </c>
      <c r="H1844" s="26" t="s">
        <v>276</v>
      </c>
      <c r="I1844" s="26" t="s">
        <v>1174</v>
      </c>
      <c r="J1844" s="18" t="s">
        <v>656</v>
      </c>
      <c r="K1844" s="18" t="s">
        <v>94</v>
      </c>
      <c r="L1844" s="18" t="s">
        <v>1168</v>
      </c>
      <c r="M1844" s="19" t="s">
        <v>1159</v>
      </c>
      <c r="N1844" s="19"/>
      <c r="O1844" s="19"/>
      <c r="P1844" s="19"/>
      <c r="Q1844" s="19" t="s">
        <v>656</v>
      </c>
      <c r="R1844" s="19" t="s">
        <v>206</v>
      </c>
      <c r="S1844" s="19" t="s">
        <v>3154</v>
      </c>
      <c r="T1844" s="19" t="s">
        <v>480</v>
      </c>
      <c r="U1844" s="19" t="s">
        <v>206</v>
      </c>
      <c r="V1844" s="19" t="s">
        <v>671</v>
      </c>
      <c r="W1844" s="19">
        <v>0</v>
      </c>
      <c r="X1844" s="19">
        <v>0</v>
      </c>
      <c r="Y1844" s="19">
        <v>0</v>
      </c>
      <c r="Z1844" s="19"/>
      <c r="AA1844" s="19"/>
      <c r="AB1844" s="19"/>
      <c r="AC1844" s="19">
        <v>0</v>
      </c>
      <c r="AD1844" s="19">
        <v>0</v>
      </c>
      <c r="AE1844" s="19">
        <v>0</v>
      </c>
      <c r="AF1844" s="19">
        <v>0</v>
      </c>
      <c r="AG1844" s="19">
        <v>0</v>
      </c>
      <c r="AH1844" s="19">
        <v>0</v>
      </c>
      <c r="AI1844" s="19">
        <v>0</v>
      </c>
      <c r="AJ1844" s="19">
        <v>0</v>
      </c>
      <c r="AK1844" s="19">
        <v>0</v>
      </c>
      <c r="AL1844" s="19">
        <v>0</v>
      </c>
      <c r="AM1844" s="19">
        <v>0</v>
      </c>
      <c r="AN1844" s="19">
        <v>0</v>
      </c>
      <c r="AO1844" s="19">
        <v>0</v>
      </c>
      <c r="AP1844" s="19">
        <v>0</v>
      </c>
      <c r="AQ1844" s="19">
        <v>0</v>
      </c>
      <c r="AR1844" s="19">
        <v>0</v>
      </c>
      <c r="AS1844" s="19">
        <v>0</v>
      </c>
      <c r="AT1844" s="19">
        <v>0</v>
      </c>
      <c r="AU1844" s="19"/>
      <c r="AV1844" s="19"/>
      <c r="AW1844" s="25"/>
      <c r="AX1844" s="25"/>
      <c r="AY1844" s="25"/>
      <c r="AZ1844" s="25"/>
      <c r="BA1844" s="25"/>
      <c r="BB1844" s="25"/>
      <c r="BC1844" s="25"/>
      <c r="BD1844" s="25"/>
      <c r="BE1844" s="25"/>
      <c r="BF1844" s="25"/>
      <c r="BG1844" s="25"/>
      <c r="BH1844" s="25"/>
      <c r="BI1844" s="25"/>
      <c r="BJ1844" s="25"/>
      <c r="BK1844" s="25"/>
      <c r="BL1844" s="25"/>
      <c r="BM1844" s="25"/>
      <c r="BN1844" s="25"/>
      <c r="BO1844" s="25"/>
      <c r="BP1844" s="25"/>
      <c r="BQ1844" s="25"/>
      <c r="BR1844" s="25"/>
      <c r="BS1844" s="25"/>
      <c r="BT1844" s="25"/>
      <c r="BU1844" s="25"/>
    </row>
    <row r="1845" spans="1:73" x14ac:dyDescent="0.35">
      <c r="A1845" t="s">
        <v>304</v>
      </c>
      <c r="B1845" t="s">
        <v>116</v>
      </c>
      <c r="C1845" s="143" t="str">
        <f>IF(VLOOKUP(D1845,Table16[[#All],[Player]:[2024 Card Info]],7,FALSE)&lt;&gt;"",VLOOKUP(D1845,Table16[[#All],[Player]:[2024 Card Info]],7,FALSE),"")</f>
        <v>04-0</v>
      </c>
      <c r="D1845" t="s">
        <v>3327</v>
      </c>
      <c r="E1845" s="40">
        <v>34907</v>
      </c>
      <c r="F1845" t="s">
        <v>114</v>
      </c>
      <c r="G1845" s="19" t="s">
        <v>5380</v>
      </c>
      <c r="H1845" t="str">
        <f>IF(ISBLANK(VLOOKUP(TRIM(D1845),ALL_SOMIFA!$A$1:$V$2737,8,FALSE)),"",IF(ISERROR(VLOOKUP(TRIM(D1845),ALL_SOMIFA!$A$1:$V$2737,8,FALSE))," ",VLOOKUP(TRIM(D1845),ALL_SOMIFA!$A$1:$V$2737,8,FALSE)))</f>
        <v/>
      </c>
      <c r="I1845" t="str">
        <f>IF(ISBLANK(VLOOKUP(TRIM(D1845),ALL_SOMIFA!$A$1:$V$2737,9,FALSE)),"",IF(ISERROR(VLOOKUP(TRIM(D1845),ALL_SOMIFA!$A$1:$V$2737,9,FALSE))," ",VLOOKUP(TRIM(D1845),ALL_SOMIFA!$A$1:$V$2737,9,FALSE)))</f>
        <v/>
      </c>
      <c r="J1845" t="str">
        <f>IF(ISBLANK(VLOOKUP(TRIM(D1845),ALL_SOMIFA!$A$1:$V$2737,10,FALSE)),"",IF(ISERROR(VLOOKUP(TRIM(D1845),ALL_SOMIFA!$A$1:$V$2737,10,FALSE))," ",VLOOKUP(TRIM(D1845),ALL_SOMIFA!$A$1:$V$2737,10,FALSE)))</f>
        <v/>
      </c>
      <c r="K1845" t="str">
        <f>IF(ISBLANK(VLOOKUP(TRIM(D1845),ALL_SOMIFA!$A$1:$V$2737,11,FALSE)),"",IF(ISERROR(VLOOKUP(TRIM(D1845),ALL_SOMIFA!$A$1:$V$2737,11,FALSE))," ",VLOOKUP(TRIM(D1845),ALL_SOMIFA!$A$1:$V$2737,11,FALSE)))</f>
        <v>RILB</v>
      </c>
      <c r="L1845" t="str">
        <f>IF(ISBLANK(VLOOKUP(TRIM(D1845),ALL_SOMIFA!$A$1:$V$2737,12,FALSE)),"",IF(ISERROR(VLOOKUP(TRIM(D1845),ALL_SOMIFA!$A$1:$V$2737,12,FALSE))," ",VLOOKUP(TRIM(D1845),ALL_SOMIFA!$A$1:$V$2737,12,FALSE)))</f>
        <v>ARI</v>
      </c>
      <c r="M1845" t="str">
        <f>IF(ISBLANK(VLOOKUP(TRIM(D1845),ALL_SOMIFA!$A$1:$V$2737,13,FALSE)),"",IF(ISERROR(VLOOKUP(TRIM(D1845),ALL_SOMIFA!$A$1:$V$2737,13,FALSE))," ",VLOOKUP(TRIM(D1845),ALL_SOMIFA!$A$1:$V$2737,13,FALSE)))</f>
        <v>44-0</v>
      </c>
      <c r="N1845" t="str">
        <f>IF(ISBLANK(VLOOKUP(TRIM(D1845),ALL_SOMIFA!$A$1:$V$2737,14,FALSE)),"",IF(ISERROR(VLOOKUP(TRIM(D1845),ALL_SOMIFA!$A$1:$V$2737,14,FALSE))," ",VLOOKUP(TRIM(D1845),ALL_SOMIFA!$A$1:$V$2737,14,FALSE)))</f>
        <v>LB</v>
      </c>
      <c r="O1845" t="str">
        <f>IF(ISBLANK(VLOOKUP(TRIM(D1845),ALL_SOMIFA!$A$1:$V$2737,15,FALSE)),"",IF(ISERROR(VLOOKUP(TRIM(D1845),ALL_SOMIFA!$A$1:$V$2737,15,FALSE))," ",VLOOKUP(TRIM(D1845),ALL_SOMIFA!$A$1:$V$2737,15,FALSE)))</f>
        <v>KC</v>
      </c>
      <c r="P1845" t="str">
        <f>IF(ISBLANK(VLOOKUP(TRIM(D1845),ALL_SOMIFA!$A$1:$V$2737,16,FALSE)),"",IF(ISERROR(VLOOKUP(TRIM(D1845),ALL_SOMIFA!$A$1:$V$2737,16,FALSE))," ",VLOOKUP(TRIM(D1845),ALL_SOMIFA!$A$1:$V$2737,16,FALSE)))</f>
        <v>00-3</v>
      </c>
      <c r="Q1845" t="str">
        <f>IF(ISBLANK(VLOOKUP(TRIM(D1845),ALL_SOMIFA!$A$1:$V$2737,17,FALSE)),"",IF(ISERROR(VLOOKUP(TRIM(D1845),ALL_SOMIFA!$A$1:$V$2737,17,FALSE))," ",VLOOKUP(TRIM(D1845),ALL_SOMIFA!$A$1:$V$2737,17,FALSE)))</f>
        <v>LB</v>
      </c>
      <c r="R1845" t="str">
        <f>IF(ISBLANK(VLOOKUP(TRIM(D1845),ALL_SOMIFA!$A$1:$V$2737,18,FALSE)),"",IF(ISERROR(VLOOKUP(TRIM(D1845),ALL_SOMIFA!$A$1:$V$2737,18,FALSE))," ",VLOOKUP(TRIM(D1845),ALL_SOMIFA!$A$1:$V$2737,18,FALSE)))</f>
        <v>KC</v>
      </c>
      <c r="S1845" t="str">
        <f>IF(ISBLANK(VLOOKUP(TRIM(D1845),ALL_SOMIFA!$A$1:$V$2737,19,FALSE)),"",IF(ISERROR(VLOOKUP(TRIM(D1845),ALL_SOMIFA!$A$1:$V$2737,19,FALSE))," ",VLOOKUP(TRIM(D1845),ALL_SOMIFA!$A$1:$V$2737,19,FALSE)))</f>
        <v>40-3</v>
      </c>
      <c r="T1845" t="str">
        <f>IF(ISBLANK(VLOOKUP(TRIM(D1845),ALL_SOMIFA!$A$1:$V$2737,20,FALSE)),"",IF(ISERROR(VLOOKUP(TRIM(D1845),ALL_SOMIFA!$A$1:$V$2737,20,FALSE))," ",VLOOKUP(TRIM(D1845),ALL_SOMIFA!$A$1:$V$2737,20,FALSE)))</f>
        <v>LB</v>
      </c>
      <c r="U1845" t="str">
        <f>IF(ISBLANK(VLOOKUP(TRIM(D1845),ALL_SOMIFA!$A$1:$V$2737,21,FALSE)),"",IF(ISERROR(VLOOKUP(TRIM(D1845),ALL_SOMIFA!$A$1:$V$2737,21,FALSE))," ",VLOOKUP(TRIM(D1845),ALL_SOMIFA!$A$1:$V$2737,21,FALSE)))</f>
        <v>KC</v>
      </c>
      <c r="V1845" t="str">
        <f>IF(ISBLANK(VLOOKUP(TRIM(D1845),ALL_SOMIFA!$A$1:$V$2737,22,FALSE)),"",IF(ISERROR(VLOOKUP(TRIM(D1845),ALL_SOMIFA!$A$1:$V$2737,22,FALSE))," ",VLOOKUP(TRIM(D1845),ALL_SOMIFA!$A$1:$V$2737,22,FALSE)))</f>
        <v>40-0</v>
      </c>
    </row>
    <row r="1846" spans="1:73" ht="12.75" customHeight="1" x14ac:dyDescent="0.35">
      <c r="A1846" s="18" t="s">
        <v>304</v>
      </c>
      <c r="B1846" s="18" t="s">
        <v>143</v>
      </c>
      <c r="C1846" s="143" t="str">
        <f>IF(VLOOKUP(D1846,Table16[[#All],[Player]:[2024 Card Info]],7,FALSE)&lt;&gt;"",VLOOKUP(D1846,Table16[[#All],[Player]:[2024 Card Info]],7,FALSE),"")</f>
        <v>00-3</v>
      </c>
      <c r="D1846" s="22" t="s">
        <v>3148</v>
      </c>
      <c r="E1846" s="23">
        <v>36705</v>
      </c>
      <c r="F1846" s="24" t="s">
        <v>91</v>
      </c>
      <c r="G1846" s="22" t="s">
        <v>84</v>
      </c>
      <c r="H1846" s="26" t="s">
        <v>480</v>
      </c>
      <c r="I1846" s="26" t="s">
        <v>314</v>
      </c>
      <c r="J1846" s="18" t="s">
        <v>304</v>
      </c>
      <c r="K1846" s="18" t="s">
        <v>142</v>
      </c>
      <c r="L1846" s="18" t="s">
        <v>651</v>
      </c>
      <c r="M1846" s="25"/>
      <c r="N1846" s="25"/>
      <c r="O1846" s="25"/>
      <c r="P1846" s="25"/>
      <c r="Q1846" s="25"/>
      <c r="R1846" s="25"/>
      <c r="S1846" s="25"/>
      <c r="T1846" s="25"/>
      <c r="U1846" s="25"/>
      <c r="V1846" s="25"/>
      <c r="W1846" s="25"/>
      <c r="X1846" s="25"/>
      <c r="Y1846" s="25"/>
      <c r="Z1846" s="25"/>
      <c r="AA1846" s="25"/>
      <c r="AB1846" s="25"/>
      <c r="AC1846" s="25"/>
      <c r="AD1846" s="25"/>
      <c r="AE1846" s="25"/>
      <c r="AF1846" s="25"/>
      <c r="AG1846" s="25"/>
      <c r="AH1846" s="25"/>
      <c r="AI1846" s="25"/>
      <c r="AJ1846" s="25"/>
      <c r="AK1846" s="25"/>
      <c r="AL1846" s="25"/>
      <c r="AM1846" s="25"/>
      <c r="AN1846" s="25"/>
      <c r="AO1846" s="25"/>
      <c r="AP1846" s="25"/>
      <c r="AQ1846" s="25"/>
      <c r="AR1846" s="25"/>
      <c r="AS1846" s="25"/>
      <c r="AT1846" s="25"/>
      <c r="AU1846" s="25"/>
      <c r="AV1846" s="25"/>
    </row>
    <row r="1847" spans="1:73" x14ac:dyDescent="0.35">
      <c r="A1847" t="s">
        <v>304</v>
      </c>
      <c r="B1847" t="s">
        <v>419</v>
      </c>
      <c r="C1847" s="143" t="str">
        <f>IF(VLOOKUP(D1847,Table16[[#All],[Player]:[2024 Card Info]],7,FALSE)&lt;&gt;"",VLOOKUP(D1847,Table16[[#All],[Player]:[2024 Card Info]],7,FALSE),"")</f>
        <v>00-6</v>
      </c>
      <c r="D1847" t="s">
        <v>3594</v>
      </c>
      <c r="E1847" s="40">
        <v>37123</v>
      </c>
      <c r="F1847" t="s">
        <v>3960</v>
      </c>
      <c r="G1847" s="22" t="s">
        <v>5378</v>
      </c>
      <c r="H1847" t="str">
        <f>IF(ISBLANK(VLOOKUP(TRIM(D1847),ALL_SOMIFA!$A$1:$V$2737,8,FALSE)),"",IF(ISERROR(VLOOKUP(TRIM(D1847),ALL_SOMIFA!$A$1:$V$2737,8,FALSE))," ",VLOOKUP(TRIM(D1847),ALL_SOMIFA!$A$1:$V$2737,8,FALSE)))</f>
        <v/>
      </c>
      <c r="I1847" t="str">
        <f>IF(ISBLANK(VLOOKUP(TRIM(D1847),ALL_SOMIFA!$A$1:$V$2737,9,FALSE)),"",IF(ISERROR(VLOOKUP(TRIM(D1847),ALL_SOMIFA!$A$1:$V$2737,9,FALSE))," ",VLOOKUP(TRIM(D1847),ALL_SOMIFA!$A$1:$V$2737,9,FALSE)))</f>
        <v/>
      </c>
      <c r="J1847" t="str">
        <f>IF(ISBLANK(VLOOKUP(TRIM(D1847),ALL_SOMIFA!$A$1:$V$2737,10,FALSE)),"",IF(ISERROR(VLOOKUP(TRIM(D1847),ALL_SOMIFA!$A$1:$V$2737,10,FALSE))," ",VLOOKUP(TRIM(D1847),ALL_SOMIFA!$A$1:$V$2737,10,FALSE)))</f>
        <v/>
      </c>
      <c r="K1847" t="str">
        <f>IF(ISBLANK(VLOOKUP(TRIM(D1847),ALL_SOMIFA!$A$1:$V$2737,11,FALSE)),"",IF(ISERROR(VLOOKUP(TRIM(D1847),ALL_SOMIFA!$A$1:$V$2737,11,FALSE))," ",VLOOKUP(TRIM(D1847),ALL_SOMIFA!$A$1:$V$2737,11,FALSE)))</f>
        <v/>
      </c>
      <c r="L1847" t="str">
        <f>IF(ISBLANK(VLOOKUP(TRIM(D1847),ALL_SOMIFA!$A$1:$V$2737,12,FALSE)),"",IF(ISERROR(VLOOKUP(TRIM(D1847),ALL_SOMIFA!$A$1:$V$2737,12,FALSE))," ",VLOOKUP(TRIM(D1847),ALL_SOMIFA!$A$1:$V$2737,12,FALSE)))</f>
        <v/>
      </c>
      <c r="M1847" t="str">
        <f>IF(ISBLANK(VLOOKUP(TRIM(D1847),ALL_SOMIFA!$A$1:$V$2737,13,FALSE)),"",IF(ISERROR(VLOOKUP(TRIM(D1847),ALL_SOMIFA!$A$1:$V$2737,13,FALSE))," ",VLOOKUP(TRIM(D1847),ALL_SOMIFA!$A$1:$V$2737,13,FALSE)))</f>
        <v/>
      </c>
      <c r="N1847" t="str">
        <f>IF(ISBLANK(VLOOKUP(TRIM(D1847),ALL_SOMIFA!$A$1:$V$2737,14,FALSE)),"",IF(ISERROR(VLOOKUP(TRIM(D1847),ALL_SOMIFA!$A$1:$V$2737,14,FALSE))," ",VLOOKUP(TRIM(D1847),ALL_SOMIFA!$A$1:$V$2737,14,FALSE)))</f>
        <v/>
      </c>
      <c r="O1847" t="str">
        <f>IF(ISBLANK(VLOOKUP(TRIM(D1847),ALL_SOMIFA!$A$1:$V$2737,15,FALSE)),"",IF(ISERROR(VLOOKUP(TRIM(D1847),ALL_SOMIFA!$A$1:$V$2737,15,FALSE))," ",VLOOKUP(TRIM(D1847),ALL_SOMIFA!$A$1:$V$2737,15,FALSE)))</f>
        <v/>
      </c>
      <c r="P1847" t="str">
        <f>IF(ISBLANK(VLOOKUP(TRIM(D1847),ALL_SOMIFA!$A$1:$V$2737,16,FALSE)),"",IF(ISERROR(VLOOKUP(TRIM(D1847),ALL_SOMIFA!$A$1:$V$2737,16,FALSE))," ",VLOOKUP(TRIM(D1847),ALL_SOMIFA!$A$1:$V$2737,16,FALSE)))</f>
        <v/>
      </c>
      <c r="Q1847" t="str">
        <f>IF(ISBLANK(VLOOKUP(TRIM(D1847),ALL_SOMIFA!$A$1:$V$2737,17,FALSE)),"",IF(ISERROR(VLOOKUP(TRIM(D1847),ALL_SOMIFA!$A$1:$V$2737,17,FALSE))," ",VLOOKUP(TRIM(D1847),ALL_SOMIFA!$A$1:$V$2737,17,FALSE)))</f>
        <v/>
      </c>
      <c r="R1847" t="str">
        <f>IF(ISBLANK(VLOOKUP(TRIM(D1847),ALL_SOMIFA!$A$1:$V$2737,18,FALSE)),"",IF(ISERROR(VLOOKUP(TRIM(D1847),ALL_SOMIFA!$A$1:$V$2737,18,FALSE))," ",VLOOKUP(TRIM(D1847),ALL_SOMIFA!$A$1:$V$2737,18,FALSE)))</f>
        <v/>
      </c>
      <c r="S1847" t="str">
        <f>IF(ISBLANK(VLOOKUP(TRIM(D1847),ALL_SOMIFA!$A$1:$V$2737,19,FALSE)),"",IF(ISERROR(VLOOKUP(TRIM(D1847),ALL_SOMIFA!$A$1:$V$2737,19,FALSE))," ",VLOOKUP(TRIM(D1847),ALL_SOMIFA!$A$1:$V$2737,19,FALSE)))</f>
        <v/>
      </c>
      <c r="T1847" t="str">
        <f>IF(ISBLANK(VLOOKUP(TRIM(D1847),ALL_SOMIFA!$A$1:$V$2737,20,FALSE)),"",IF(ISERROR(VLOOKUP(TRIM(D1847),ALL_SOMIFA!$A$1:$V$2737,20,FALSE))," ",VLOOKUP(TRIM(D1847),ALL_SOMIFA!$A$1:$V$2737,20,FALSE)))</f>
        <v/>
      </c>
      <c r="U1847" t="str">
        <f>IF(ISBLANK(VLOOKUP(TRIM(D1847),ALL_SOMIFA!$A$1:$V$2737,21,FALSE)),"",IF(ISERROR(VLOOKUP(TRIM(D1847),ALL_SOMIFA!$A$1:$V$2737,21,FALSE))," ",VLOOKUP(TRIM(D1847),ALL_SOMIFA!$A$1:$V$2737,21,FALSE)))</f>
        <v/>
      </c>
      <c r="V1847" t="str">
        <f>IF(ISBLANK(VLOOKUP(TRIM(D1847),ALL_SOMIFA!$A$1:$V$2737,22,FALSE)),"",IF(ISERROR(VLOOKUP(TRIM(D1847),ALL_SOMIFA!$A$1:$V$2737,22,FALSE))," ",VLOOKUP(TRIM(D1847),ALL_SOMIFA!$A$1:$V$2737,22,FALSE)))</f>
        <v/>
      </c>
    </row>
    <row r="1848" spans="1:73" x14ac:dyDescent="0.35">
      <c r="A1848" t="s">
        <v>2632</v>
      </c>
      <c r="B1848" t="s">
        <v>3531</v>
      </c>
      <c r="C1848" s="143" t="str">
        <f>IF(VLOOKUP(D1848,Table16[[#All],[Player]:[2024 Card Info]],7,FALSE)&lt;&gt;"",VLOOKUP(D1848,Table16[[#All],[Player]:[2024 Card Info]],7,FALSE),"")</f>
        <v>0/0-3</v>
      </c>
      <c r="D1848" t="s">
        <v>3460</v>
      </c>
      <c r="E1848" s="40">
        <v>35005</v>
      </c>
      <c r="F1848" t="s">
        <v>2126</v>
      </c>
      <c r="G1848" s="22" t="s">
        <v>5378</v>
      </c>
      <c r="H1848" t="str">
        <f>IF(ISBLANK(VLOOKUP(TRIM(D1848),ALL_SOMIFA!$A$1:$V$2737,8,FALSE)),"",IF(ISERROR(VLOOKUP(TRIM(D1848),ALL_SOMIFA!$A$1:$V$2737,8,FALSE))," ",VLOOKUP(TRIM(D1848),ALL_SOMIFA!$A$1:$V$2737,8,FALSE)))</f>
        <v/>
      </c>
      <c r="I1848" t="str">
        <f>IF(ISBLANK(VLOOKUP(TRIM(D1848),ALL_SOMIFA!$A$1:$V$2737,9,FALSE)),"",IF(ISERROR(VLOOKUP(TRIM(D1848),ALL_SOMIFA!$A$1:$V$2737,9,FALSE))," ",VLOOKUP(TRIM(D1848),ALL_SOMIFA!$A$1:$V$2737,9,FALSE)))</f>
        <v/>
      </c>
      <c r="J1848" t="str">
        <f>IF(ISBLANK(VLOOKUP(TRIM(D1848),ALL_SOMIFA!$A$1:$V$2737,10,FALSE)),"",IF(ISERROR(VLOOKUP(TRIM(D1848),ALL_SOMIFA!$A$1:$V$2737,10,FALSE))," ",VLOOKUP(TRIM(D1848),ALL_SOMIFA!$A$1:$V$2737,10,FALSE)))</f>
        <v/>
      </c>
      <c r="K1848" t="str">
        <f>IF(ISBLANK(VLOOKUP(TRIM(D1848),ALL_SOMIFA!$A$1:$V$2737,11,FALSE)),"",IF(ISERROR(VLOOKUP(TRIM(D1848),ALL_SOMIFA!$A$1:$V$2737,11,FALSE))," ",VLOOKUP(TRIM(D1848),ALL_SOMIFA!$A$1:$V$2737,11,FALSE)))</f>
        <v/>
      </c>
      <c r="L1848" t="str">
        <f>IF(ISBLANK(VLOOKUP(TRIM(D1848),ALL_SOMIFA!$A$1:$V$2737,12,FALSE)),"",IF(ISERROR(VLOOKUP(TRIM(D1848),ALL_SOMIFA!$A$1:$V$2737,12,FALSE))," ",VLOOKUP(TRIM(D1848),ALL_SOMIFA!$A$1:$V$2737,12,FALSE)))</f>
        <v/>
      </c>
      <c r="M1848" t="str">
        <f>IF(ISBLANK(VLOOKUP(TRIM(D1848),ALL_SOMIFA!$A$1:$V$2737,13,FALSE)),"",IF(ISERROR(VLOOKUP(TRIM(D1848),ALL_SOMIFA!$A$1:$V$2737,13,FALSE))," ",VLOOKUP(TRIM(D1848),ALL_SOMIFA!$A$1:$V$2737,13,FALSE)))</f>
        <v/>
      </c>
      <c r="N1848" t="str">
        <f>IF(ISBLANK(VLOOKUP(TRIM(D1848),ALL_SOMIFA!$A$1:$V$2737,14,FALSE)),"",IF(ISERROR(VLOOKUP(TRIM(D1848),ALL_SOMIFA!$A$1:$V$2737,14,FALSE))," ",VLOOKUP(TRIM(D1848),ALL_SOMIFA!$A$1:$V$2737,14,FALSE)))</f>
        <v>DE</v>
      </c>
      <c r="O1848" t="str">
        <f>IF(ISBLANK(VLOOKUP(TRIM(D1848),ALL_SOMIFA!$A$1:$V$2737,15,FALSE)),"",IF(ISERROR(VLOOKUP(TRIM(D1848),ALL_SOMIFA!$A$1:$V$2737,15,FALSE))," ",VLOOKUP(TRIM(D1848),ALL_SOMIFA!$A$1:$V$2737,15,FALSE)))</f>
        <v>CLE</v>
      </c>
      <c r="P1848" t="str">
        <f>IF(ISBLANK(VLOOKUP(TRIM(D1848),ALL_SOMIFA!$A$1:$V$2737,16,FALSE)),"",IF(ISERROR(VLOOKUP(TRIM(D1848),ALL_SOMIFA!$A$1:$V$2737,16,FALSE))," ",VLOOKUP(TRIM(D1848),ALL_SOMIFA!$A$1:$V$2737,16,FALSE)))</f>
        <v>0-3</v>
      </c>
      <c r="Q1848" t="str">
        <f>IF(ISBLANK(VLOOKUP(TRIM(D1848),ALL_SOMIFA!$A$1:$V$2737,17,FALSE)),"",IF(ISERROR(VLOOKUP(TRIM(D1848),ALL_SOMIFA!$A$1:$V$2737,17,FALSE))," ",VLOOKUP(TRIM(D1848),ALL_SOMIFA!$A$1:$V$2737,17,FALSE)))</f>
        <v/>
      </c>
      <c r="R1848" t="str">
        <f>IF(ISBLANK(VLOOKUP(TRIM(D1848),ALL_SOMIFA!$A$1:$V$2737,18,FALSE)),"",IF(ISERROR(VLOOKUP(TRIM(D1848),ALL_SOMIFA!$A$1:$V$2737,18,FALSE))," ",VLOOKUP(TRIM(D1848),ALL_SOMIFA!$A$1:$V$2737,18,FALSE)))</f>
        <v/>
      </c>
      <c r="S1848" t="str">
        <f>IF(ISBLANK(VLOOKUP(TRIM(D1848),ALL_SOMIFA!$A$1:$V$2737,19,FALSE)),"",IF(ISERROR(VLOOKUP(TRIM(D1848),ALL_SOMIFA!$A$1:$V$2737,19,FALSE))," ",VLOOKUP(TRIM(D1848),ALL_SOMIFA!$A$1:$V$2737,19,FALSE)))</f>
        <v/>
      </c>
      <c r="T1848" t="str">
        <f>IF(ISBLANK(VLOOKUP(TRIM(D1848),ALL_SOMIFA!$A$1:$V$2737,20,FALSE)),"",IF(ISERROR(VLOOKUP(TRIM(D1848),ALL_SOMIFA!$A$1:$V$2737,20,FALSE))," ",VLOOKUP(TRIM(D1848),ALL_SOMIFA!$A$1:$V$2737,20,FALSE)))</f>
        <v>LLB</v>
      </c>
      <c r="U1848" t="str">
        <f>IF(ISBLANK(VLOOKUP(TRIM(D1848),ALL_SOMIFA!$A$1:$V$2737,21,FALSE)),"",IF(ISERROR(VLOOKUP(TRIM(D1848),ALL_SOMIFA!$A$1:$V$2737,21,FALSE))," ",VLOOKUP(TRIM(D1848),ALL_SOMIFA!$A$1:$V$2737,21,FALSE)))</f>
        <v>ATL</v>
      </c>
      <c r="V1848" t="str">
        <f>IF(ISBLANK(VLOOKUP(TRIM(D1848),ALL_SOMIFA!$A$1:$V$2737,22,FALSE)),"",IF(ISERROR(VLOOKUP(TRIM(D1848),ALL_SOMIFA!$A$1:$V$2737,22,FALSE))," ",VLOOKUP(TRIM(D1848),ALL_SOMIFA!$A$1:$V$2737,22,FALSE)))</f>
        <v>04-6</v>
      </c>
    </row>
    <row r="1849" spans="1:73" x14ac:dyDescent="0.35">
      <c r="A1849" s="19"/>
      <c r="B1849" s="26"/>
      <c r="C1849" s="144"/>
      <c r="D1849" s="19" t="s">
        <v>3152</v>
      </c>
      <c r="E1849" s="27">
        <v>44656</v>
      </c>
      <c r="F1849" s="28" t="s">
        <v>200</v>
      </c>
      <c r="G1849" s="28" t="s">
        <v>160</v>
      </c>
      <c r="H1849" t="s">
        <v>304</v>
      </c>
      <c r="I1849" t="s">
        <v>510</v>
      </c>
      <c r="M1849" s="25"/>
      <c r="N1849" s="25"/>
      <c r="O1849" s="25"/>
      <c r="P1849" s="25"/>
      <c r="Q1849" s="25"/>
      <c r="R1849" s="25"/>
      <c r="S1849" s="25"/>
      <c r="T1849" s="25"/>
      <c r="U1849" s="25"/>
      <c r="V1849" s="25"/>
      <c r="W1849" s="25"/>
      <c r="X1849" s="25"/>
      <c r="Y1849" s="25"/>
      <c r="Z1849" s="25"/>
      <c r="AA1849" s="25"/>
      <c r="AB1849" s="25"/>
      <c r="AC1849" s="25"/>
      <c r="AD1849" s="25"/>
      <c r="AE1849" s="25"/>
      <c r="AF1849" s="25"/>
      <c r="AG1849" s="25"/>
      <c r="AH1849" s="25"/>
      <c r="AI1849" s="25"/>
      <c r="AJ1849" s="25"/>
      <c r="AK1849" s="25"/>
      <c r="AL1849" s="25"/>
      <c r="AM1849" s="25"/>
      <c r="AN1849" s="25"/>
      <c r="AO1849" s="25"/>
      <c r="AP1849" s="25"/>
      <c r="AQ1849" s="25"/>
      <c r="AR1849" s="25"/>
      <c r="AS1849" s="25"/>
      <c r="AT1849" s="25"/>
      <c r="AU1849" s="25"/>
      <c r="AV1849" s="25"/>
    </row>
    <row r="1850" spans="1:73" s="25" customFormat="1" x14ac:dyDescent="0.35">
      <c r="A1850" s="18"/>
      <c r="B1850" s="18"/>
      <c r="C1850" s="143"/>
      <c r="D1850" s="19"/>
      <c r="E1850" s="20"/>
      <c r="F1850" s="19"/>
      <c r="G1850" s="19"/>
      <c r="H1850" t="s">
        <v>4284</v>
      </c>
      <c r="I1850" t="s">
        <v>4284</v>
      </c>
      <c r="J1850" s="18"/>
      <c r="K1850" s="18"/>
      <c r="L1850" s="18"/>
      <c r="M1850" s="19"/>
      <c r="N1850" s="19"/>
      <c r="O1850" s="19"/>
      <c r="P1850" s="19"/>
      <c r="Q1850" s="19"/>
      <c r="R1850" s="19"/>
      <c r="S1850" s="19"/>
      <c r="T1850" s="19"/>
      <c r="U1850" s="19"/>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row>
    <row r="1851" spans="1:73" x14ac:dyDescent="0.35">
      <c r="A1851" s="18" t="s">
        <v>323</v>
      </c>
      <c r="B1851" s="18" t="s">
        <v>271</v>
      </c>
      <c r="C1851" s="143" t="str">
        <f>IF(VLOOKUP(D1851,Table16[[#All],[Player]:[2024 Card Info]],7,FALSE)&lt;&gt;"",VLOOKUP(D1851,Table16[[#All],[Player]:[2024 Card Info]],7,FALSE),"")</f>
        <v>6</v>
      </c>
      <c r="D1851" s="19" t="s">
        <v>3156</v>
      </c>
      <c r="E1851" s="20">
        <v>36269</v>
      </c>
      <c r="F1851" s="26" t="s">
        <v>204</v>
      </c>
      <c r="G1851" s="30" t="s">
        <v>204</v>
      </c>
      <c r="H1851" s="26" t="s">
        <v>299</v>
      </c>
      <c r="I1851" s="26" t="s">
        <v>155</v>
      </c>
      <c r="J1851" s="18" t="s">
        <v>354</v>
      </c>
      <c r="K1851" s="18" t="s">
        <v>421</v>
      </c>
      <c r="L1851" s="18" t="s">
        <v>154</v>
      </c>
      <c r="M1851" s="19" t="s">
        <v>422</v>
      </c>
      <c r="N1851" s="19" t="s">
        <v>354</v>
      </c>
      <c r="O1851" s="19" t="s">
        <v>421</v>
      </c>
      <c r="P1851" s="30" t="s">
        <v>154</v>
      </c>
      <c r="Q1851" s="19"/>
      <c r="R1851" s="19"/>
      <c r="S1851" s="30"/>
      <c r="T1851" s="19"/>
      <c r="U1851" s="19"/>
      <c r="V1851" s="30"/>
      <c r="W1851" s="19"/>
      <c r="X1851" s="19"/>
      <c r="Y1851" s="30"/>
      <c r="Z1851" s="19"/>
      <c r="AA1851" s="19"/>
      <c r="AB1851" s="19"/>
      <c r="AC1851" s="19"/>
      <c r="AD1851" s="19"/>
      <c r="AE1851" s="19"/>
      <c r="AF1851" s="19"/>
      <c r="AG1851" s="19"/>
      <c r="AH1851" s="19"/>
      <c r="AI1851" s="19"/>
      <c r="AJ1851" s="19"/>
      <c r="AK1851" s="19"/>
      <c r="AL1851" s="19"/>
      <c r="AM1851" s="19"/>
      <c r="AN1851" s="19"/>
      <c r="AO1851" s="19"/>
      <c r="AP1851" s="19"/>
      <c r="AQ1851" s="19"/>
      <c r="AR1851" s="19"/>
      <c r="AS1851" s="19"/>
      <c r="AT1851" s="19"/>
      <c r="AU1851" s="19"/>
      <c r="AV1851" s="19"/>
    </row>
    <row r="1852" spans="1:73" x14ac:dyDescent="0.35">
      <c r="A1852" s="21" t="s">
        <v>323</v>
      </c>
      <c r="B1852" s="21" t="s">
        <v>3519</v>
      </c>
      <c r="C1852" s="143" t="str">
        <f>IF(VLOOKUP(D1852,Table16[[#All],[Player]:[2024 Card Info]],7,FALSE)&lt;&gt;"",VLOOKUP(D1852,Table16[[#All],[Player]:[2024 Card Info]],7,FALSE),"")</f>
        <v>6</v>
      </c>
      <c r="D1852" s="22" t="s">
        <v>3157</v>
      </c>
      <c r="E1852" s="23">
        <v>36790</v>
      </c>
      <c r="F1852" s="24" t="s">
        <v>295</v>
      </c>
      <c r="G1852" s="22" t="s">
        <v>280</v>
      </c>
      <c r="H1852" s="26" t="s">
        <v>323</v>
      </c>
      <c r="I1852" s="26" t="s">
        <v>422</v>
      </c>
      <c r="J1852" s="21" t="s">
        <v>327</v>
      </c>
      <c r="K1852" s="21" t="s">
        <v>131</v>
      </c>
      <c r="L1852" s="21" t="s">
        <v>328</v>
      </c>
      <c r="M1852" s="25"/>
      <c r="N1852" s="25"/>
      <c r="O1852" s="25"/>
      <c r="P1852" s="25"/>
      <c r="Q1852" s="25"/>
      <c r="R1852" s="25"/>
      <c r="S1852" s="25"/>
      <c r="T1852" s="25"/>
      <c r="U1852" s="25"/>
      <c r="V1852" s="25"/>
      <c r="W1852" s="25"/>
      <c r="X1852" s="25"/>
      <c r="Y1852" s="25"/>
      <c r="Z1852" s="25"/>
      <c r="AA1852" s="25"/>
      <c r="AB1852" s="25"/>
      <c r="AC1852" s="25"/>
      <c r="AD1852" s="25"/>
      <c r="AE1852" s="25"/>
      <c r="AF1852" s="25"/>
      <c r="AG1852" s="25"/>
      <c r="AH1852" s="25"/>
      <c r="AI1852" s="25"/>
      <c r="AJ1852" s="25"/>
      <c r="AK1852" s="25"/>
      <c r="AL1852" s="25"/>
      <c r="AM1852" s="25"/>
      <c r="AN1852" s="25"/>
      <c r="AO1852" s="25"/>
      <c r="AP1852" s="25"/>
      <c r="AQ1852" s="25"/>
      <c r="AR1852" s="25"/>
      <c r="AS1852" s="25"/>
      <c r="AT1852" s="25"/>
      <c r="AU1852" s="25"/>
      <c r="AV1852" s="25"/>
    </row>
    <row r="1853" spans="1:73" s="25" customFormat="1" x14ac:dyDescent="0.35">
      <c r="A1853" s="26" t="s">
        <v>331</v>
      </c>
      <c r="B1853" s="18" t="s">
        <v>3527</v>
      </c>
      <c r="C1853" s="143" t="str">
        <f>IF(VLOOKUP(D1853,Table16[[#All],[Player]:[2024 Card Info]],7,FALSE)&lt;&gt;"",VLOOKUP(D1853,Table16[[#All],[Player]:[2024 Card Info]],7,FALSE),"")</f>
        <v>54</v>
      </c>
      <c r="D1853" s="26" t="s">
        <v>512</v>
      </c>
      <c r="E1853" s="27">
        <v>36058</v>
      </c>
      <c r="F1853" s="26" t="s">
        <v>204</v>
      </c>
      <c r="G1853" s="26" t="s">
        <v>387</v>
      </c>
      <c r="H1853" s="26" t="s">
        <v>331</v>
      </c>
      <c r="I1853" s="26" t="s">
        <v>528</v>
      </c>
      <c r="J1853" s="18" t="s">
        <v>331</v>
      </c>
      <c r="K1853" s="18" t="s">
        <v>460</v>
      </c>
      <c r="L1853" s="18" t="s">
        <v>301</v>
      </c>
      <c r="M1853" s="26" t="s">
        <v>328</v>
      </c>
      <c r="N1853" s="27"/>
      <c r="O1853" s="27"/>
      <c r="P1853" s="27"/>
      <c r="Q1853" s="27"/>
      <c r="R1853" s="29"/>
    </row>
    <row r="1854" spans="1:73" x14ac:dyDescent="0.35">
      <c r="A1854" s="18" t="s">
        <v>299</v>
      </c>
      <c r="B1854" s="18" t="s">
        <v>441</v>
      </c>
      <c r="C1854" s="143" t="str">
        <f>IF(VLOOKUP(D1854,Table16[[#All],[Player]:[2024 Card Info]],7,FALSE)&lt;&gt;"",VLOOKUP(D1854,Table16[[#All],[Player]:[2024 Card Info]],7,FALSE),"")</f>
        <v>44</v>
      </c>
      <c r="D1854" s="19" t="s">
        <v>2224</v>
      </c>
      <c r="E1854" s="20">
        <v>33737</v>
      </c>
      <c r="F1854" s="19" t="s">
        <v>1509</v>
      </c>
      <c r="G1854" s="19" t="s">
        <v>626</v>
      </c>
      <c r="H1854" s="26" t="s">
        <v>296</v>
      </c>
      <c r="I1854" s="26" t="s">
        <v>681</v>
      </c>
      <c r="J1854" s="18" t="s">
        <v>331</v>
      </c>
      <c r="K1854" s="18" t="s">
        <v>274</v>
      </c>
      <c r="L1854" s="18" t="s">
        <v>681</v>
      </c>
      <c r="M1854" s="19" t="s">
        <v>791</v>
      </c>
      <c r="N1854" s="19" t="s">
        <v>299</v>
      </c>
      <c r="O1854" s="19" t="s">
        <v>325</v>
      </c>
      <c r="P1854" s="19" t="s">
        <v>912</v>
      </c>
      <c r="Q1854" s="19" t="s">
        <v>331</v>
      </c>
      <c r="R1854" s="19" t="s">
        <v>326</v>
      </c>
      <c r="S1854" s="19" t="s">
        <v>791</v>
      </c>
      <c r="T1854" s="19" t="s">
        <v>331</v>
      </c>
      <c r="U1854" s="19" t="s">
        <v>235</v>
      </c>
      <c r="V1854" s="19" t="s">
        <v>682</v>
      </c>
      <c r="W1854" s="19" t="s">
        <v>299</v>
      </c>
      <c r="X1854" s="19" t="s">
        <v>78</v>
      </c>
      <c r="Y1854" s="19" t="s">
        <v>301</v>
      </c>
      <c r="Z1854" s="19" t="s">
        <v>299</v>
      </c>
      <c r="AA1854" s="19" t="s">
        <v>78</v>
      </c>
      <c r="AB1854" s="19" t="s">
        <v>297</v>
      </c>
      <c r="AC1854" s="19" t="s">
        <v>299</v>
      </c>
      <c r="AD1854" s="19" t="s">
        <v>78</v>
      </c>
      <c r="AE1854" s="19" t="s">
        <v>684</v>
      </c>
      <c r="AF1854" s="19" t="s">
        <v>299</v>
      </c>
      <c r="AG1854" s="19" t="s">
        <v>78</v>
      </c>
      <c r="AH1854" s="19" t="s">
        <v>684</v>
      </c>
      <c r="AI1854" s="19" t="s">
        <v>299</v>
      </c>
      <c r="AJ1854" s="19" t="s">
        <v>78</v>
      </c>
      <c r="AK1854" s="19" t="s">
        <v>297</v>
      </c>
      <c r="AL1854" s="19">
        <v>0</v>
      </c>
      <c r="AM1854" s="19">
        <v>0</v>
      </c>
      <c r="AN1854" s="19">
        <v>0</v>
      </c>
      <c r="AO1854" s="19">
        <v>0</v>
      </c>
      <c r="AP1854" s="19">
        <v>0</v>
      </c>
      <c r="AQ1854" s="19">
        <v>0</v>
      </c>
      <c r="AR1854" s="19">
        <v>0</v>
      </c>
      <c r="AS1854" s="19">
        <v>0</v>
      </c>
      <c r="AT1854" s="19">
        <v>0</v>
      </c>
      <c r="AU1854" s="19"/>
      <c r="AV1854" s="19"/>
      <c r="AW1854" s="19"/>
      <c r="AX1854" s="19"/>
      <c r="AY1854" s="19"/>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row>
    <row r="1855" spans="1:73" x14ac:dyDescent="0.35">
      <c r="A1855" t="s">
        <v>345</v>
      </c>
      <c r="B1855" t="s">
        <v>916</v>
      </c>
      <c r="C1855" s="143" t="str">
        <f>IF(VLOOKUP(D1855,Table16[[#All],[Player]:[2024 Card Info]],7,FALSE)&lt;&gt;"",VLOOKUP(D1855,Table16[[#All],[Player]:[2024 Card Info]],7,FALSE),"")</f>
        <v>5</v>
      </c>
      <c r="D1855" t="s">
        <v>3824</v>
      </c>
      <c r="E1855" s="40">
        <v>37225</v>
      </c>
      <c r="F1855" t="s">
        <v>4096</v>
      </c>
      <c r="G1855" t="s">
        <v>5137</v>
      </c>
      <c r="H1855" t="str">
        <f>IF(ISBLANK(VLOOKUP(TRIM(D1855),ALL_SOMIFA!$A$1:$V$2737,8,FALSE)),"",IF(ISERROR(VLOOKUP(TRIM(D1855),ALL_SOMIFA!$A$1:$V$2737,8,FALSE))," ",VLOOKUP(TRIM(D1855),ALL_SOMIFA!$A$1:$V$2737,8,FALSE)))</f>
        <v/>
      </c>
      <c r="I1855" t="str">
        <f>IF(ISBLANK(VLOOKUP(TRIM(D1855),ALL_SOMIFA!$A$1:$V$2737,9,FALSE)),"",IF(ISERROR(VLOOKUP(TRIM(D1855),ALL_SOMIFA!$A$1:$V$2737,9,FALSE))," ",VLOOKUP(TRIM(D1855),ALL_SOMIFA!$A$1:$V$2737,9,FALSE)))</f>
        <v/>
      </c>
      <c r="J1855" t="str">
        <f>IF(ISBLANK(VLOOKUP(TRIM(D1855),ALL_SOMIFA!$A$1:$V$2737,10,FALSE)),"",IF(ISERROR(VLOOKUP(TRIM(D1855),ALL_SOMIFA!$A$1:$V$2737,10,FALSE))," ",VLOOKUP(TRIM(D1855),ALL_SOMIFA!$A$1:$V$2737,10,FALSE)))</f>
        <v/>
      </c>
      <c r="K1855" t="str">
        <f>IF(ISBLANK(VLOOKUP(TRIM(D1855),ALL_SOMIFA!$A$1:$V$2737,11,FALSE)),"",IF(ISERROR(VLOOKUP(TRIM(D1855),ALL_SOMIFA!$A$1:$V$2737,11,FALSE))," ",VLOOKUP(TRIM(D1855),ALL_SOMIFA!$A$1:$V$2737,11,FALSE)))</f>
        <v/>
      </c>
      <c r="L1855" t="str">
        <f>IF(ISBLANK(VLOOKUP(TRIM(D1855),ALL_SOMIFA!$A$1:$V$2737,12,FALSE)),"",IF(ISERROR(VLOOKUP(TRIM(D1855),ALL_SOMIFA!$A$1:$V$2737,12,FALSE))," ",VLOOKUP(TRIM(D1855),ALL_SOMIFA!$A$1:$V$2737,12,FALSE)))</f>
        <v/>
      </c>
      <c r="M1855" t="str">
        <f>IF(ISBLANK(VLOOKUP(TRIM(D1855),ALL_SOMIFA!$A$1:$V$2737,13,FALSE)),"",IF(ISERROR(VLOOKUP(TRIM(D1855),ALL_SOMIFA!$A$1:$V$2737,13,FALSE))," ",VLOOKUP(TRIM(D1855),ALL_SOMIFA!$A$1:$V$2737,13,FALSE)))</f>
        <v/>
      </c>
      <c r="N1855" t="str">
        <f>IF(ISBLANK(VLOOKUP(TRIM(D1855),ALL_SOMIFA!$A$1:$V$2737,14,FALSE)),"",IF(ISERROR(VLOOKUP(TRIM(D1855),ALL_SOMIFA!$A$1:$V$2737,14,FALSE))," ",VLOOKUP(TRIM(D1855),ALL_SOMIFA!$A$1:$V$2737,14,FALSE)))</f>
        <v/>
      </c>
      <c r="O1855" t="str">
        <f>IF(ISBLANK(VLOOKUP(TRIM(D1855),ALL_SOMIFA!$A$1:$V$2737,15,FALSE)),"",IF(ISERROR(VLOOKUP(TRIM(D1855),ALL_SOMIFA!$A$1:$V$2737,15,FALSE))," ",VLOOKUP(TRIM(D1855),ALL_SOMIFA!$A$1:$V$2737,15,FALSE)))</f>
        <v/>
      </c>
      <c r="P1855" t="str">
        <f>IF(ISBLANK(VLOOKUP(TRIM(D1855),ALL_SOMIFA!$A$1:$V$2737,16,FALSE)),"",IF(ISERROR(VLOOKUP(TRIM(D1855),ALL_SOMIFA!$A$1:$V$2737,16,FALSE))," ",VLOOKUP(TRIM(D1855),ALL_SOMIFA!$A$1:$V$2737,16,FALSE)))</f>
        <v/>
      </c>
      <c r="Q1855" t="str">
        <f>IF(ISBLANK(VLOOKUP(TRIM(D1855),ALL_SOMIFA!$A$1:$V$2737,17,FALSE)),"",IF(ISERROR(VLOOKUP(TRIM(D1855),ALL_SOMIFA!$A$1:$V$2737,17,FALSE))," ",VLOOKUP(TRIM(D1855),ALL_SOMIFA!$A$1:$V$2737,17,FALSE)))</f>
        <v/>
      </c>
      <c r="R1855" t="str">
        <f>IF(ISBLANK(VLOOKUP(TRIM(D1855),ALL_SOMIFA!$A$1:$V$2737,18,FALSE)),"",IF(ISERROR(VLOOKUP(TRIM(D1855),ALL_SOMIFA!$A$1:$V$2737,18,FALSE))," ",VLOOKUP(TRIM(D1855),ALL_SOMIFA!$A$1:$V$2737,18,FALSE)))</f>
        <v/>
      </c>
      <c r="S1855" t="str">
        <f>IF(ISBLANK(VLOOKUP(TRIM(D1855),ALL_SOMIFA!$A$1:$V$2737,19,FALSE)),"",IF(ISERROR(VLOOKUP(TRIM(D1855),ALL_SOMIFA!$A$1:$V$2737,19,FALSE))," ",VLOOKUP(TRIM(D1855),ALL_SOMIFA!$A$1:$V$2737,19,FALSE)))</f>
        <v/>
      </c>
      <c r="T1855" t="str">
        <f>IF(ISBLANK(VLOOKUP(TRIM(D1855),ALL_SOMIFA!$A$1:$V$2737,20,FALSE)),"",IF(ISERROR(VLOOKUP(TRIM(D1855),ALL_SOMIFA!$A$1:$V$2737,20,FALSE))," ",VLOOKUP(TRIM(D1855),ALL_SOMIFA!$A$1:$V$2737,20,FALSE)))</f>
        <v/>
      </c>
      <c r="U1855" t="str">
        <f>IF(ISBLANK(VLOOKUP(TRIM(D1855),ALL_SOMIFA!$A$1:$V$2737,21,FALSE)),"",IF(ISERROR(VLOOKUP(TRIM(D1855),ALL_SOMIFA!$A$1:$V$2737,21,FALSE))," ",VLOOKUP(TRIM(D1855),ALL_SOMIFA!$A$1:$V$2737,21,FALSE)))</f>
        <v/>
      </c>
      <c r="V1855" t="str">
        <f>IF(ISBLANK(VLOOKUP(TRIM(D1855),ALL_SOMIFA!$A$1:$V$2737,22,FALSE)),"",IF(ISERROR(VLOOKUP(TRIM(D1855),ALL_SOMIFA!$A$1:$V$2737,22,FALSE))," ",VLOOKUP(TRIM(D1855),ALL_SOMIFA!$A$1:$V$2737,22,FALSE)))</f>
        <v/>
      </c>
    </row>
    <row r="1856" spans="1:73" s="25" customFormat="1" ht="12.75" customHeight="1" x14ac:dyDescent="0.35">
      <c r="A1856" s="18" t="s">
        <v>323</v>
      </c>
      <c r="B1856" s="18" t="s">
        <v>860</v>
      </c>
      <c r="C1856" s="143" t="str">
        <f>IF(VLOOKUP(D1856,Table16[[#All],[Player]:[2024 Card Info]],7,FALSE)&lt;&gt;"",VLOOKUP(D1856,Table16[[#All],[Player]:[2024 Card Info]],7,FALSE),"")</f>
        <v>4</v>
      </c>
      <c r="D1856" s="26" t="s">
        <v>3162</v>
      </c>
      <c r="E1856" s="27">
        <v>36602</v>
      </c>
      <c r="F1856" s="26" t="s">
        <v>241</v>
      </c>
      <c r="G1856" s="26" t="s">
        <v>387</v>
      </c>
      <c r="H1856" s="26" t="s">
        <v>296</v>
      </c>
      <c r="I1856" s="26" t="s">
        <v>149</v>
      </c>
      <c r="J1856" s="18" t="s">
        <v>354</v>
      </c>
      <c r="K1856" s="18" t="s">
        <v>96</v>
      </c>
      <c r="L1856" s="18" t="s">
        <v>155</v>
      </c>
      <c r="M1856" s="26" t="s">
        <v>149</v>
      </c>
      <c r="N1856" s="27"/>
      <c r="O1856" s="27"/>
      <c r="P1856" s="27"/>
      <c r="Q1856" s="27"/>
      <c r="R1856" s="29"/>
      <c r="AW1856"/>
      <c r="AX1856"/>
      <c r="AY1856"/>
      <c r="AZ1856"/>
      <c r="BA1856"/>
      <c r="BB1856"/>
      <c r="BC1856"/>
      <c r="BD1856"/>
      <c r="BE1856"/>
      <c r="BF1856"/>
      <c r="BG1856"/>
      <c r="BH1856"/>
      <c r="BI1856"/>
      <c r="BJ1856"/>
      <c r="BK1856"/>
      <c r="BL1856"/>
      <c r="BM1856"/>
      <c r="BN1856"/>
      <c r="BO1856"/>
      <c r="BP1856"/>
      <c r="BQ1856"/>
      <c r="BR1856"/>
      <c r="BS1856"/>
      <c r="BT1856"/>
      <c r="BU1856"/>
    </row>
    <row r="1857" spans="1:48" x14ac:dyDescent="0.35">
      <c r="A1857" s="18" t="s">
        <v>299</v>
      </c>
      <c r="B1857" s="18" t="s">
        <v>339</v>
      </c>
      <c r="C1857" s="143" t="str">
        <f>IF(VLOOKUP(D1857,Table16[[#All],[Player]:[2024 Card Info]],7,FALSE)&lt;&gt;"",VLOOKUP(D1857,Table16[[#All],[Player]:[2024 Card Info]],7,FALSE),"")</f>
        <v>05</v>
      </c>
      <c r="D1857" s="19" t="s">
        <v>3565</v>
      </c>
      <c r="E1857" s="20">
        <v>36023</v>
      </c>
      <c r="F1857" s="26" t="s">
        <v>204</v>
      </c>
      <c r="G1857" s="30" t="s">
        <v>2769</v>
      </c>
      <c r="H1857" s="26" t="s">
        <v>327</v>
      </c>
      <c r="I1857" s="26" t="s">
        <v>4284</v>
      </c>
      <c r="J1857" s="18" t="s">
        <v>299</v>
      </c>
      <c r="K1857" s="18" t="s">
        <v>341</v>
      </c>
      <c r="L1857" s="18" t="s">
        <v>332</v>
      </c>
      <c r="M1857" s="19" t="s">
        <v>684</v>
      </c>
      <c r="N1857" s="19" t="s">
        <v>299</v>
      </c>
      <c r="O1857" s="19" t="s">
        <v>341</v>
      </c>
      <c r="P1857" s="30" t="s">
        <v>332</v>
      </c>
      <c r="Q1857" s="19"/>
      <c r="R1857" s="19"/>
      <c r="S1857" s="30"/>
      <c r="T1857" s="19"/>
      <c r="U1857" s="19"/>
      <c r="V1857" s="30"/>
      <c r="W1857" s="19"/>
      <c r="X1857" s="19"/>
      <c r="Y1857" s="30"/>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row>
    <row r="1858" spans="1:48" x14ac:dyDescent="0.35">
      <c r="A1858" t="s">
        <v>327</v>
      </c>
      <c r="B1858" t="s">
        <v>271</v>
      </c>
      <c r="C1858" s="143" t="str">
        <f>IF(VLOOKUP(D1858,Table16[[#All],[Player]:[2024 Card Info]],7,FALSE)&lt;&gt;"",VLOOKUP(D1858,Table16[[#All],[Player]:[2024 Card Info]],7,FALSE),"")</f>
        <v>00</v>
      </c>
      <c r="D1858" t="s">
        <v>3882</v>
      </c>
      <c r="E1858" s="40">
        <v>37015</v>
      </c>
      <c r="F1858" t="s">
        <v>3960</v>
      </c>
      <c r="H1858" t="str">
        <f>IF(ISBLANK(VLOOKUP(TRIM(D1858),ALL_SOMIFA!$A$1:$V$2737,8,FALSE)),"",IF(ISERROR(VLOOKUP(TRIM(D1858),ALL_SOMIFA!$A$1:$V$2737,8,FALSE))," ",VLOOKUP(TRIM(D1858),ALL_SOMIFA!$A$1:$V$2737,8,FALSE)))</f>
        <v/>
      </c>
      <c r="I1858" t="str">
        <f>IF(ISBLANK(VLOOKUP(TRIM(D1858),ALL_SOMIFA!$A$1:$V$2737,9,FALSE)),"",IF(ISERROR(VLOOKUP(TRIM(D1858),ALL_SOMIFA!$A$1:$V$2737,9,FALSE))," ",VLOOKUP(TRIM(D1858),ALL_SOMIFA!$A$1:$V$2737,9,FALSE)))</f>
        <v/>
      </c>
      <c r="J1858" t="str">
        <f>IF(ISBLANK(VLOOKUP(TRIM(D1858),ALL_SOMIFA!$A$1:$V$2737,10,FALSE)),"",IF(ISERROR(VLOOKUP(TRIM(D1858),ALL_SOMIFA!$A$1:$V$2737,10,FALSE))," ",VLOOKUP(TRIM(D1858),ALL_SOMIFA!$A$1:$V$2737,10,FALSE)))</f>
        <v/>
      </c>
      <c r="K1858" t="str">
        <f>IF(ISBLANK(VLOOKUP(TRIM(D1858),ALL_SOMIFA!$A$1:$V$2737,11,FALSE)),"",IF(ISERROR(VLOOKUP(TRIM(D1858),ALL_SOMIFA!$A$1:$V$2737,11,FALSE))," ",VLOOKUP(TRIM(D1858),ALL_SOMIFA!$A$1:$V$2737,11,FALSE)))</f>
        <v/>
      </c>
      <c r="L1858" t="str">
        <f>IF(ISBLANK(VLOOKUP(TRIM(D1858),ALL_SOMIFA!$A$1:$V$2737,12,FALSE)),"",IF(ISERROR(VLOOKUP(TRIM(D1858),ALL_SOMIFA!$A$1:$V$2737,12,FALSE))," ",VLOOKUP(TRIM(D1858),ALL_SOMIFA!$A$1:$V$2737,12,FALSE)))</f>
        <v/>
      </c>
      <c r="M1858" t="str">
        <f>IF(ISBLANK(VLOOKUP(TRIM(D1858),ALL_SOMIFA!$A$1:$V$2737,13,FALSE)),"",IF(ISERROR(VLOOKUP(TRIM(D1858),ALL_SOMIFA!$A$1:$V$2737,13,FALSE))," ",VLOOKUP(TRIM(D1858),ALL_SOMIFA!$A$1:$V$2737,13,FALSE)))</f>
        <v/>
      </c>
      <c r="N1858" t="str">
        <f>IF(ISBLANK(VLOOKUP(TRIM(D1858),ALL_SOMIFA!$A$1:$V$2737,14,FALSE)),"",IF(ISERROR(VLOOKUP(TRIM(D1858),ALL_SOMIFA!$A$1:$V$2737,14,FALSE))," ",VLOOKUP(TRIM(D1858),ALL_SOMIFA!$A$1:$V$2737,14,FALSE)))</f>
        <v/>
      </c>
      <c r="O1858" t="str">
        <f>IF(ISBLANK(VLOOKUP(TRIM(D1858),ALL_SOMIFA!$A$1:$V$2737,15,FALSE)),"",IF(ISERROR(VLOOKUP(TRIM(D1858),ALL_SOMIFA!$A$1:$V$2737,15,FALSE))," ",VLOOKUP(TRIM(D1858),ALL_SOMIFA!$A$1:$V$2737,15,FALSE)))</f>
        <v/>
      </c>
      <c r="P1858" t="str">
        <f>IF(ISBLANK(VLOOKUP(TRIM(D1858),ALL_SOMIFA!$A$1:$V$2737,16,FALSE)),"",IF(ISERROR(VLOOKUP(TRIM(D1858),ALL_SOMIFA!$A$1:$V$2737,16,FALSE))," ",VLOOKUP(TRIM(D1858),ALL_SOMIFA!$A$1:$V$2737,16,FALSE)))</f>
        <v/>
      </c>
      <c r="Q1858" t="str">
        <f>IF(ISBLANK(VLOOKUP(TRIM(D1858),ALL_SOMIFA!$A$1:$V$2737,17,FALSE)),"",IF(ISERROR(VLOOKUP(TRIM(D1858),ALL_SOMIFA!$A$1:$V$2737,17,FALSE))," ",VLOOKUP(TRIM(D1858),ALL_SOMIFA!$A$1:$V$2737,17,FALSE)))</f>
        <v/>
      </c>
      <c r="R1858" t="str">
        <f>IF(ISBLANK(VLOOKUP(TRIM(D1858),ALL_SOMIFA!$A$1:$V$2737,18,FALSE)),"",IF(ISERROR(VLOOKUP(TRIM(D1858),ALL_SOMIFA!$A$1:$V$2737,18,FALSE))," ",VLOOKUP(TRIM(D1858),ALL_SOMIFA!$A$1:$V$2737,18,FALSE)))</f>
        <v/>
      </c>
      <c r="S1858" t="str">
        <f>IF(ISBLANK(VLOOKUP(TRIM(D1858),ALL_SOMIFA!$A$1:$V$2737,19,FALSE)),"",IF(ISERROR(VLOOKUP(TRIM(D1858),ALL_SOMIFA!$A$1:$V$2737,19,FALSE))," ",VLOOKUP(TRIM(D1858),ALL_SOMIFA!$A$1:$V$2737,19,FALSE)))</f>
        <v/>
      </c>
      <c r="T1858" t="str">
        <f>IF(ISBLANK(VLOOKUP(TRIM(D1858),ALL_SOMIFA!$A$1:$V$2737,20,FALSE)),"",IF(ISERROR(VLOOKUP(TRIM(D1858),ALL_SOMIFA!$A$1:$V$2737,20,FALSE))," ",VLOOKUP(TRIM(D1858),ALL_SOMIFA!$A$1:$V$2737,20,FALSE)))</f>
        <v/>
      </c>
      <c r="U1858" t="str">
        <f>IF(ISBLANK(VLOOKUP(TRIM(D1858),ALL_SOMIFA!$A$1:$V$2737,21,FALSE)),"",IF(ISERROR(VLOOKUP(TRIM(D1858),ALL_SOMIFA!$A$1:$V$2737,21,FALSE))," ",VLOOKUP(TRIM(D1858),ALL_SOMIFA!$A$1:$V$2737,21,FALSE)))</f>
        <v/>
      </c>
      <c r="V1858" t="str">
        <f>IF(ISBLANK(VLOOKUP(TRIM(D1858),ALL_SOMIFA!$A$1:$V$2737,22,FALSE)),"",IF(ISERROR(VLOOKUP(TRIM(D1858),ALL_SOMIFA!$A$1:$V$2737,22,FALSE))," ",VLOOKUP(TRIM(D1858),ALL_SOMIFA!$A$1:$V$2737,22,FALSE)))</f>
        <v/>
      </c>
    </row>
    <row r="1859" spans="1:48" x14ac:dyDescent="0.35">
      <c r="A1859" s="18"/>
      <c r="B1859" s="18"/>
      <c r="C1859" s="143"/>
      <c r="D1859" s="19"/>
      <c r="E1859" s="20"/>
      <c r="F1859" s="19"/>
      <c r="G1859" s="19"/>
      <c r="H1859" t="s">
        <v>4284</v>
      </c>
      <c r="I1859" t="s">
        <v>4284</v>
      </c>
      <c r="J1859" s="18"/>
      <c r="K1859" s="18"/>
      <c r="L1859" s="18"/>
      <c r="M1859" s="19"/>
      <c r="N1859" s="19"/>
      <c r="O1859" s="19"/>
      <c r="P1859" s="19"/>
      <c r="Q1859" s="19"/>
      <c r="R1859" s="19"/>
      <c r="S1859" s="19"/>
      <c r="T1859" s="19"/>
      <c r="U1859" s="19"/>
      <c r="V1859" s="19"/>
      <c r="W1859" s="19"/>
      <c r="X1859" s="19"/>
      <c r="Y1859" s="19"/>
      <c r="Z1859" s="19"/>
      <c r="AA1859" s="19"/>
      <c r="AB1859" s="19"/>
      <c r="AC1859" s="19"/>
      <c r="AD1859" s="19"/>
      <c r="AE1859" s="19"/>
      <c r="AF1859" s="19"/>
      <c r="AG1859" s="19"/>
      <c r="AH1859" s="19"/>
      <c r="AI1859" s="19"/>
      <c r="AJ1859" s="19"/>
      <c r="AK1859" s="19"/>
      <c r="AL1859" s="19"/>
      <c r="AM1859" s="19"/>
      <c r="AN1859" s="19"/>
      <c r="AO1859" s="19"/>
      <c r="AP1859" s="19"/>
      <c r="AQ1859" s="19"/>
      <c r="AR1859" s="19"/>
      <c r="AS1859" s="19"/>
      <c r="AT1859" s="19"/>
      <c r="AU1859" s="19"/>
      <c r="AV1859" s="19"/>
    </row>
    <row r="1860" spans="1:48" x14ac:dyDescent="0.35">
      <c r="A1860" t="s">
        <v>410</v>
      </c>
      <c r="B1860" t="s">
        <v>3525</v>
      </c>
      <c r="C1860" s="143"/>
      <c r="D1860" t="s">
        <v>3946</v>
      </c>
      <c r="E1860" s="40">
        <v>34090</v>
      </c>
      <c r="F1860" t="s">
        <v>3949</v>
      </c>
      <c r="G1860" t="s">
        <v>5380</v>
      </c>
      <c r="H1860" t="str">
        <f>IF(ISBLANK(VLOOKUP(TRIM(D1860),ALL_SOMIFA!$A$1:$V$2737,8,FALSE)),"",IF(ISERROR(VLOOKUP(TRIM(D1860),ALL_SOMIFA!$A$1:$V$2737,8,FALSE))," ",VLOOKUP(TRIM(D1860),ALL_SOMIFA!$A$1:$V$2737,8,FALSE)))</f>
        <v/>
      </c>
      <c r="I1860" t="str">
        <f>IF(ISBLANK(VLOOKUP(TRIM(D1860),ALL_SOMIFA!$A$1:$V$2737,9,FALSE)),"",IF(ISERROR(VLOOKUP(TRIM(D1860),ALL_SOMIFA!$A$1:$V$2737,9,FALSE))," ",VLOOKUP(TRIM(D1860),ALL_SOMIFA!$A$1:$V$2737,9,FALSE)))</f>
        <v/>
      </c>
      <c r="J1860" t="str">
        <f>IF(ISBLANK(VLOOKUP(TRIM(D1860),ALL_SOMIFA!$A$1:$V$2737,10,FALSE)),"",IF(ISERROR(VLOOKUP(TRIM(D1860),ALL_SOMIFA!$A$1:$V$2737,10,FALSE))," ",VLOOKUP(TRIM(D1860),ALL_SOMIFA!$A$1:$V$2737,10,FALSE)))</f>
        <v/>
      </c>
      <c r="K1860" t="str">
        <f>IF(ISBLANK(VLOOKUP(TRIM(D1860),ALL_SOMIFA!$A$1:$V$2737,11,FALSE)),"",IF(ISERROR(VLOOKUP(TRIM(D1860),ALL_SOMIFA!$A$1:$V$2737,11,FALSE))," ",VLOOKUP(TRIM(D1860),ALL_SOMIFA!$A$1:$V$2737,11,FALSE)))</f>
        <v/>
      </c>
      <c r="L1860" t="str">
        <f>IF(ISBLANK(VLOOKUP(TRIM(D1860),ALL_SOMIFA!$A$1:$V$2737,12,FALSE)),"",IF(ISERROR(VLOOKUP(TRIM(D1860),ALL_SOMIFA!$A$1:$V$2737,12,FALSE))," ",VLOOKUP(TRIM(D1860),ALL_SOMIFA!$A$1:$V$2737,12,FALSE)))</f>
        <v/>
      </c>
      <c r="M1860" t="str">
        <f>IF(ISBLANK(VLOOKUP(TRIM(D1860),ALL_SOMIFA!$A$1:$V$2737,13,FALSE)),"",IF(ISERROR(VLOOKUP(TRIM(D1860),ALL_SOMIFA!$A$1:$V$2737,13,FALSE))," ",VLOOKUP(TRIM(D1860),ALL_SOMIFA!$A$1:$V$2737,13,FALSE)))</f>
        <v/>
      </c>
      <c r="N1860" t="str">
        <f>IF(ISBLANK(VLOOKUP(TRIM(D1860),ALL_SOMIFA!$A$1:$V$2737,14,FALSE)),"",IF(ISERROR(VLOOKUP(TRIM(D1860),ALL_SOMIFA!$A$1:$V$2737,14,FALSE))," ",VLOOKUP(TRIM(D1860),ALL_SOMIFA!$A$1:$V$2737,14,FALSE)))</f>
        <v/>
      </c>
      <c r="O1860" t="str">
        <f>IF(ISBLANK(VLOOKUP(TRIM(D1860),ALL_SOMIFA!$A$1:$V$2737,15,FALSE)),"",IF(ISERROR(VLOOKUP(TRIM(D1860),ALL_SOMIFA!$A$1:$V$2737,15,FALSE))," ",VLOOKUP(TRIM(D1860),ALL_SOMIFA!$A$1:$V$2737,15,FALSE)))</f>
        <v/>
      </c>
      <c r="P1860" t="str">
        <f>IF(ISBLANK(VLOOKUP(TRIM(D1860),ALL_SOMIFA!$A$1:$V$2737,16,FALSE)),"",IF(ISERROR(VLOOKUP(TRIM(D1860),ALL_SOMIFA!$A$1:$V$2737,16,FALSE))," ",VLOOKUP(TRIM(D1860),ALL_SOMIFA!$A$1:$V$2737,16,FALSE)))</f>
        <v/>
      </c>
      <c r="Q1860" t="str">
        <f>IF(ISBLANK(VLOOKUP(TRIM(D1860),ALL_SOMIFA!$A$1:$V$2737,17,FALSE)),"",IF(ISERROR(VLOOKUP(TRIM(D1860),ALL_SOMIFA!$A$1:$V$2737,17,FALSE))," ",VLOOKUP(TRIM(D1860),ALL_SOMIFA!$A$1:$V$2737,17,FALSE)))</f>
        <v/>
      </c>
      <c r="R1860" t="str">
        <f>IF(ISBLANK(VLOOKUP(TRIM(D1860),ALL_SOMIFA!$A$1:$V$2737,18,FALSE)),"",IF(ISERROR(VLOOKUP(TRIM(D1860),ALL_SOMIFA!$A$1:$V$2737,18,FALSE))," ",VLOOKUP(TRIM(D1860),ALL_SOMIFA!$A$1:$V$2737,18,FALSE)))</f>
        <v/>
      </c>
      <c r="S1860" t="str">
        <f>IF(ISBLANK(VLOOKUP(TRIM(D1860),ALL_SOMIFA!$A$1:$V$2737,19,FALSE)),"",IF(ISERROR(VLOOKUP(TRIM(D1860),ALL_SOMIFA!$A$1:$V$2737,19,FALSE))," ",VLOOKUP(TRIM(D1860),ALL_SOMIFA!$A$1:$V$2737,19,FALSE)))</f>
        <v/>
      </c>
      <c r="T1860" t="str">
        <f>IF(ISBLANK(VLOOKUP(TRIM(D1860),ALL_SOMIFA!$A$1:$V$2737,20,FALSE)),"",IF(ISERROR(VLOOKUP(TRIM(D1860),ALL_SOMIFA!$A$1:$V$2737,20,FALSE))," ",VLOOKUP(TRIM(D1860),ALL_SOMIFA!$A$1:$V$2737,20,FALSE)))</f>
        <v/>
      </c>
      <c r="U1860" t="str">
        <f>IF(ISBLANK(VLOOKUP(TRIM(D1860),ALL_SOMIFA!$A$1:$V$2737,21,FALSE)),"",IF(ISERROR(VLOOKUP(TRIM(D1860),ALL_SOMIFA!$A$1:$V$2737,21,FALSE))," ",VLOOKUP(TRIM(D1860),ALL_SOMIFA!$A$1:$V$2737,21,FALSE)))</f>
        <v/>
      </c>
      <c r="V1860" t="str">
        <f>IF(ISBLANK(VLOOKUP(TRIM(D1860),ALL_SOMIFA!$A$1:$V$2737,22,FALSE)),"",IF(ISERROR(VLOOKUP(TRIM(D1860),ALL_SOMIFA!$A$1:$V$2737,22,FALSE))," ",VLOOKUP(TRIM(D1860),ALL_SOMIFA!$A$1:$V$2737,22,FALSE)))</f>
        <v/>
      </c>
    </row>
    <row r="1861" spans="1:48" x14ac:dyDescent="0.35">
      <c r="A1861" s="19" t="s">
        <v>410</v>
      </c>
      <c r="B1861" s="19" t="s">
        <v>3527</v>
      </c>
      <c r="C1861" s="144" t="str">
        <f>IF(VLOOKUP(D1861,Table16[[#All],[Player]:[2024 Card Info]],7,FALSE)&lt;&gt;"",VLOOKUP(D1861,Table16[[#All],[Player]:[2024 Card Info]],7,FALSE),"")</f>
        <v/>
      </c>
      <c r="D1861" s="19" t="s">
        <v>3165</v>
      </c>
      <c r="E1861" s="27">
        <v>36174</v>
      </c>
      <c r="F1861" s="26" t="s">
        <v>457</v>
      </c>
      <c r="G1861" s="30" t="s">
        <v>320</v>
      </c>
      <c r="H1861" s="26" t="s">
        <v>410</v>
      </c>
      <c r="I1861" s="26"/>
    </row>
    <row r="1862" spans="1:48" x14ac:dyDescent="0.35">
      <c r="A1862" t="s">
        <v>802</v>
      </c>
      <c r="B1862" t="s">
        <v>318</v>
      </c>
      <c r="C1862" s="144" t="str">
        <f>IF(VLOOKUP(D1862,Table16[[#All],[Player]:[2024 Card Info]],7,FALSE)&lt;&gt;"",VLOOKUP(D1862,Table16[[#All],[Player]:[2024 Card Info]],7,FALSE),"")</f>
        <v/>
      </c>
      <c r="D1862" t="s">
        <v>3926</v>
      </c>
      <c r="E1862" s="40">
        <v>33291</v>
      </c>
      <c r="F1862" t="s">
        <v>3397</v>
      </c>
      <c r="G1862" t="s">
        <v>5377</v>
      </c>
      <c r="H1862" t="str">
        <f>IF(ISBLANK(VLOOKUP(TRIM(D1862),ALL_SOMIFA!$A$1:$V$2737,8,FALSE)),"",IF(ISERROR(VLOOKUP(TRIM(D1862),ALL_SOMIFA!$A$1:$V$2737,8,FALSE))," ",VLOOKUP(TRIM(D1862),ALL_SOMIFA!$A$1:$V$2737,8,FALSE)))</f>
        <v/>
      </c>
      <c r="I1862" t="str">
        <f>IF(ISBLANK(VLOOKUP(TRIM(D1862),ALL_SOMIFA!$A$1:$V$2737,9,FALSE)),"",IF(ISERROR(VLOOKUP(TRIM(D1862),ALL_SOMIFA!$A$1:$V$2737,9,FALSE))," ",VLOOKUP(TRIM(D1862),ALL_SOMIFA!$A$1:$V$2737,9,FALSE)))</f>
        <v/>
      </c>
      <c r="J1862" t="str">
        <f>IF(ISBLANK(VLOOKUP(TRIM(D1862),ALL_SOMIFA!$A$1:$V$2737,10,FALSE)),"",IF(ISERROR(VLOOKUP(TRIM(D1862),ALL_SOMIFA!$A$1:$V$2737,10,FALSE))," ",VLOOKUP(TRIM(D1862),ALL_SOMIFA!$A$1:$V$2737,10,FALSE)))</f>
        <v/>
      </c>
      <c r="K1862" t="str">
        <f>IF(ISBLANK(VLOOKUP(TRIM(D1862),ALL_SOMIFA!$A$1:$V$2737,11,FALSE)),"",IF(ISERROR(VLOOKUP(TRIM(D1862),ALL_SOMIFA!$A$1:$V$2737,11,FALSE))," ",VLOOKUP(TRIM(D1862),ALL_SOMIFA!$A$1:$V$2737,11,FALSE)))</f>
        <v>P</v>
      </c>
      <c r="L1862" t="str">
        <f>IF(ISBLANK(VLOOKUP(TRIM(D1862),ALL_SOMIFA!$A$1:$V$2737,12,FALSE)),"",IF(ISERROR(VLOOKUP(TRIM(D1862),ALL_SOMIFA!$A$1:$V$2737,12,FALSE))," ",VLOOKUP(TRIM(D1862),ALL_SOMIFA!$A$1:$V$2737,12,FALSE)))</f>
        <v>GB</v>
      </c>
      <c r="M1862" t="str">
        <f>IF(ISBLANK(VLOOKUP(TRIM(D1862),ALL_SOMIFA!$A$1:$V$2737,13,FALSE)),"",IF(ISERROR(VLOOKUP(TRIM(D1862),ALL_SOMIFA!$A$1:$V$2737,13,FALSE))," ",VLOOKUP(TRIM(D1862),ALL_SOMIFA!$A$1:$V$2737,13,FALSE)))</f>
        <v/>
      </c>
      <c r="N1862" t="str">
        <f>IF(ISBLANK(VLOOKUP(TRIM(D1862),ALL_SOMIFA!$A$1:$V$2737,14,FALSE)),"",IF(ISERROR(VLOOKUP(TRIM(D1862),ALL_SOMIFA!$A$1:$V$2737,14,FALSE))," ",VLOOKUP(TRIM(D1862),ALL_SOMIFA!$A$1:$V$2737,14,FALSE)))</f>
        <v>P</v>
      </c>
      <c r="O1862" t="str">
        <f>IF(ISBLANK(VLOOKUP(TRIM(D1862),ALL_SOMIFA!$A$1:$V$2737,15,FALSE)),"",IF(ISERROR(VLOOKUP(TRIM(D1862),ALL_SOMIFA!$A$1:$V$2737,15,FALSE))," ",VLOOKUP(TRIM(D1862),ALL_SOMIFA!$A$1:$V$2737,15,FALSE)))</f>
        <v>CHI</v>
      </c>
      <c r="P1862" t="str">
        <f>IF(ISBLANK(VLOOKUP(TRIM(D1862),ALL_SOMIFA!$A$1:$V$2737,16,FALSE)),"",IF(ISERROR(VLOOKUP(TRIM(D1862),ALL_SOMIFA!$A$1:$V$2737,16,FALSE))," ",VLOOKUP(TRIM(D1862),ALL_SOMIFA!$A$1:$V$2737,16,FALSE)))</f>
        <v/>
      </c>
      <c r="Q1862" t="str">
        <f>IF(ISBLANK(VLOOKUP(TRIM(D1862),ALL_SOMIFA!$A$1:$V$2737,17,FALSE)),"",IF(ISERROR(VLOOKUP(TRIM(D1862),ALL_SOMIFA!$A$1:$V$2737,17,FALSE))," ",VLOOKUP(TRIM(D1862),ALL_SOMIFA!$A$1:$V$2737,17,FALSE)))</f>
        <v>P</v>
      </c>
      <c r="R1862" t="str">
        <f>IF(ISBLANK(VLOOKUP(TRIM(D1862),ALL_SOMIFA!$A$1:$V$2737,18,FALSE)),"",IF(ISERROR(VLOOKUP(TRIM(D1862),ALL_SOMIFA!$A$1:$V$2737,18,FALSE))," ",VLOOKUP(TRIM(D1862),ALL_SOMIFA!$A$1:$V$2737,18,FALSE)))</f>
        <v>CHI</v>
      </c>
      <c r="S1862" t="str">
        <f>IF(ISBLANK(VLOOKUP(TRIM(D1862),ALL_SOMIFA!$A$1:$V$2737,19,FALSE)),"",IF(ISERROR(VLOOKUP(TRIM(D1862),ALL_SOMIFA!$A$1:$V$2737,19,FALSE))," ",VLOOKUP(TRIM(D1862),ALL_SOMIFA!$A$1:$V$2737,19,FALSE)))</f>
        <v/>
      </c>
      <c r="T1862" t="str">
        <f>IF(ISBLANK(VLOOKUP(TRIM(D1862),ALL_SOMIFA!$A$1:$V$2737,20,FALSE)),"",IF(ISERROR(VLOOKUP(TRIM(D1862),ALL_SOMIFA!$A$1:$V$2737,20,FALSE))," ",VLOOKUP(TRIM(D1862),ALL_SOMIFA!$A$1:$V$2737,20,FALSE)))</f>
        <v>P</v>
      </c>
      <c r="U1862" t="str">
        <f>IF(ISBLANK(VLOOKUP(TRIM(D1862),ALL_SOMIFA!$A$1:$V$2737,21,FALSE)),"",IF(ISERROR(VLOOKUP(TRIM(D1862),ALL_SOMIFA!$A$1:$V$2737,21,FALSE))," ",VLOOKUP(TRIM(D1862),ALL_SOMIFA!$A$1:$V$2737,21,FALSE)))</f>
        <v>CHI</v>
      </c>
      <c r="V1862" t="str">
        <f>IF(ISBLANK(VLOOKUP(TRIM(D1862),ALL_SOMIFA!$A$1:$V$2737,22,FALSE)),"",IF(ISERROR(VLOOKUP(TRIM(D1862),ALL_SOMIFA!$A$1:$V$2737,22,FALSE))," ",VLOOKUP(TRIM(D1862),ALL_SOMIFA!$A$1:$V$2737,22,FALSE)))</f>
        <v/>
      </c>
    </row>
    <row r="1863" spans="1:48" x14ac:dyDescent="0.35">
      <c r="A1863" s="18" t="s">
        <v>366</v>
      </c>
      <c r="B1863" s="18" t="s">
        <v>403</v>
      </c>
      <c r="C1863" s="143" t="str">
        <f>IF(VLOOKUP(D1863,Table16[[#All],[Player]:[2024 Card Info]],7,FALSE)&lt;&gt;"",VLOOKUP(D1863,Table16[[#All],[Player]:[2024 Card Info]],7,FALSE),"")</f>
        <v/>
      </c>
      <c r="D1863" s="19" t="s">
        <v>3167</v>
      </c>
      <c r="E1863" s="20">
        <v>35165</v>
      </c>
      <c r="F1863" s="19" t="s">
        <v>114</v>
      </c>
      <c r="G1863" s="19" t="s">
        <v>282</v>
      </c>
      <c r="H1863" s="26" t="s">
        <v>365</v>
      </c>
      <c r="I1863" s="26"/>
      <c r="J1863" s="18" t="s">
        <v>365</v>
      </c>
      <c r="K1863" s="18" t="s">
        <v>128</v>
      </c>
      <c r="L1863" s="18"/>
      <c r="M1863" s="19"/>
      <c r="N1863" s="19" t="s">
        <v>366</v>
      </c>
      <c r="O1863" s="19" t="s">
        <v>419</v>
      </c>
      <c r="P1863" s="19" t="s">
        <v>79</v>
      </c>
      <c r="Q1863" s="19" t="s">
        <v>365</v>
      </c>
      <c r="R1863" s="19" t="s">
        <v>190</v>
      </c>
      <c r="S1863" s="19"/>
      <c r="T1863" s="19"/>
      <c r="U1863" s="19"/>
      <c r="V1863" s="19"/>
      <c r="W1863" s="19"/>
      <c r="X1863" s="19"/>
      <c r="Y1863" s="19"/>
      <c r="Z1863" s="19"/>
      <c r="AA1863" s="19"/>
      <c r="AB1863" s="19"/>
      <c r="AC1863" s="19"/>
      <c r="AD1863" s="19"/>
      <c r="AE1863" s="19"/>
      <c r="AF1863" s="19"/>
      <c r="AG1863" s="19"/>
      <c r="AH1863" s="19"/>
      <c r="AI1863" s="19"/>
      <c r="AJ1863" s="19"/>
      <c r="AK1863" s="19"/>
      <c r="AL1863" s="19"/>
      <c r="AM1863" s="19"/>
      <c r="AN1863" s="19"/>
      <c r="AO1863" s="19"/>
      <c r="AP1863" s="19"/>
      <c r="AQ1863" s="19"/>
      <c r="AR1863" s="19"/>
      <c r="AS1863" s="19"/>
      <c r="AT1863" s="19"/>
      <c r="AU1863" s="19"/>
      <c r="AV1863" s="19"/>
    </row>
    <row r="1864" spans="1:48" s="25" customFormat="1" x14ac:dyDescent="0.35">
      <c r="A1864" s="18"/>
      <c r="B1864" s="18"/>
      <c r="C1864" s="143"/>
      <c r="D1864" s="19"/>
      <c r="E1864" s="39"/>
      <c r="F1864" s="19"/>
      <c r="G1864" s="19"/>
      <c r="H1864" s="26"/>
      <c r="I1864" s="26" t="s">
        <v>4284</v>
      </c>
      <c r="J1864" s="18"/>
      <c r="K1864" s="18"/>
      <c r="L1864" s="18"/>
      <c r="M1864" s="19"/>
      <c r="N1864" s="19"/>
      <c r="O1864" s="19"/>
      <c r="P1864" s="19"/>
      <c r="Q1864" s="19"/>
      <c r="R1864" s="19"/>
      <c r="S1864" s="19"/>
      <c r="T1864" s="19"/>
      <c r="U1864" s="19"/>
      <c r="V1864" s="19"/>
      <c r="W1864" s="19"/>
      <c r="X1864" s="19"/>
      <c r="Y1864" s="19"/>
      <c r="Z1864" s="19"/>
      <c r="AA1864" s="19"/>
      <c r="AB1864" s="19"/>
      <c r="AC1864" s="19"/>
      <c r="AD1864" s="19"/>
      <c r="AE1864" s="19"/>
      <c r="AF1864" s="19"/>
      <c r="AG1864" s="19"/>
      <c r="AH1864" s="19"/>
      <c r="AI1864" s="19"/>
      <c r="AJ1864" s="19"/>
      <c r="AK1864" s="19"/>
      <c r="AL1864" s="19"/>
      <c r="AM1864" s="19"/>
      <c r="AN1864" s="19"/>
      <c r="AO1864" s="19"/>
      <c r="AP1864" s="19"/>
      <c r="AQ1864" s="19"/>
      <c r="AR1864" s="19"/>
      <c r="AS1864" s="19"/>
      <c r="AT1864" s="19"/>
      <c r="AU1864" s="19"/>
      <c r="AV1864" s="19"/>
    </row>
    <row r="1865" spans="1:48" s="25" customFormat="1" ht="13.15" x14ac:dyDescent="0.4">
      <c r="A1865"/>
      <c r="B1865"/>
      <c r="C1865" s="140"/>
      <c r="D1865" s="40"/>
      <c r="E1865" s="10" t="s">
        <v>70</v>
      </c>
      <c r="F1865" s="11" t="s">
        <v>71</v>
      </c>
      <c r="G1865" s="11" t="s">
        <v>72</v>
      </c>
      <c r="H1865" s="94"/>
      <c r="I1865" s="94" t="s">
        <v>73</v>
      </c>
      <c r="J1865" s="11"/>
      <c r="K1865" s="11"/>
      <c r="L1865" s="7"/>
      <c r="M1865" s="16" t="str">
        <f>IF(ISERROR(VLOOKUP(TRIM(B1865),#REF!,13,FALSE())),"",VLOOKUP(TRIM(B1865),#REF!,13,FALSE()))</f>
        <v/>
      </c>
      <c r="N1865" s="16" t="str">
        <f>IF(ISERROR(VLOOKUP(TRIM(B1865),#REF!,14,FALSE())),"",VLOOKUP(TRIM(B1865),#REF!,14,FALSE()))</f>
        <v/>
      </c>
      <c r="O1865" s="16" t="str">
        <f>IF(ISERROR(VLOOKUP(TRIM(B1865),#REF!,15,FALSE())),"",VLOOKUP(TRIM(B1865),#REF!,15,FALSE()))</f>
        <v/>
      </c>
      <c r="P1865" s="16" t="str">
        <f>IF(ISERROR(VLOOKUP(TRIM(B1865),#REF!,16,FALSE())),"",VLOOKUP(TRIM(B1865),#REF!,16,FALSE()))</f>
        <v/>
      </c>
      <c r="Q1865"/>
      <c r="R1865" s="8"/>
      <c r="S1865"/>
      <c r="T1865" t="str">
        <f>IF(ISERROR(VLOOKUP(TRIM(B1865),#REF!,20,FALSE())),"",VLOOKUP(TRIM(B1865),#REF!,20,FALSE()))</f>
        <v/>
      </c>
      <c r="U1865" t="str">
        <f>IF(ISERROR(VLOOKUP(TRIM(B1865),#REF!,21,FALSE())),"",VLOOKUP(TRIM(B1865),#REF!,21,FALSE()))</f>
        <v/>
      </c>
      <c r="V1865" t="str">
        <f>IF(ISERROR(VLOOKUP(TRIM(B1865),#REF!,22,FALSE())),"",VLOOKUP(TRIM(B1865),#REF!,22,FALSE()))</f>
        <v/>
      </c>
      <c r="W1865" t="str">
        <f>IF(ISERROR(VLOOKUP(TRIM(B1865),#REF!,20,FALSE())),"",VLOOKUP(TRIM(B1865),#REF!,20,FALSE()))</f>
        <v/>
      </c>
      <c r="X1865" t="str">
        <f>IF(ISERROR(VLOOKUP(TRIM(B1865),#REF!,21,FALSE())),"",VLOOKUP(TRIM(B1865),#REF!,21,FALSE()))</f>
        <v/>
      </c>
      <c r="Y1865" t="str">
        <f>IF(ISERROR(VLOOKUP(TRIM(B1865),#REF!,22,FALSE())),"",VLOOKUP(TRIM(B1865),#REF!,22,FALSE()))</f>
        <v/>
      </c>
      <c r="Z1865" t="str">
        <f>IF(ISERROR(VLOOKUP(TRIM(B1865),#REF!,23,FALSE())),"",VLOOKUP(TRIM(B1865),#REF!,23,FALSE()))</f>
        <v/>
      </c>
      <c r="AA1865" t="str">
        <f>IF(ISERROR(VLOOKUP(TRIM(B1865),#REF!,24,FALSE())),"",VLOOKUP(TRIM(B1865),#REF!,24,FALSE()))</f>
        <v/>
      </c>
      <c r="AB1865" t="str">
        <f>IF(ISERROR(VLOOKUP(TRIM(B1865),#REF!,25,FALSE())),"",VLOOKUP(TRIM(B1865),#REF!,25,FALSE()))</f>
        <v/>
      </c>
      <c r="AC1865"/>
      <c r="AD1865"/>
      <c r="AE1865"/>
      <c r="AF1865"/>
      <c r="AG1865"/>
      <c r="AH1865"/>
      <c r="AI1865"/>
      <c r="AJ1865"/>
      <c r="AK1865"/>
      <c r="AL1865"/>
      <c r="AM1865" s="36"/>
      <c r="AN1865" s="36"/>
      <c r="AO1865"/>
      <c r="AP1865" s="36"/>
      <c r="AQ1865" s="36"/>
      <c r="AR1865" s="36"/>
      <c r="AS1865" s="36"/>
      <c r="AT1865" s="36"/>
      <c r="AU1865"/>
      <c r="AV1865" s="36"/>
    </row>
    <row r="1866" spans="1:48" ht="17.649999999999999" x14ac:dyDescent="0.5">
      <c r="A1866" s="12" t="s">
        <v>3168</v>
      </c>
      <c r="B1866" s="18"/>
      <c r="C1866" s="141"/>
      <c r="E1866" s="13">
        <f>COUNTA(D1869:D1932)</f>
        <v>56</v>
      </c>
      <c r="F1866" s="14">
        <f>COUNTIF(A1868:A1934,"*HB*")</f>
        <v>4</v>
      </c>
      <c r="G1866" s="14">
        <f>COUNTIF(A1868:A1934,"*KOR*")+COUNTIF(A1868:A1934,"*LK*")</f>
        <v>2</v>
      </c>
      <c r="H1866" s="95"/>
      <c r="I1866" s="95">
        <f>COUNTIF(A1868:A1934,"*PR*")+COUNTIF(A1868:A1934,"*LP*")</f>
        <v>2</v>
      </c>
      <c r="J1866" s="14"/>
      <c r="K1866" s="14"/>
      <c r="L1866" s="7"/>
      <c r="M1866" s="16" t="str">
        <f>IF(ISERROR(VLOOKUP(TRIM(B1866),#REF!,13,FALSE())),"",VLOOKUP(TRIM(B1866),#REF!,13,FALSE()))</f>
        <v/>
      </c>
      <c r="N1866" s="16" t="str">
        <f>IF(ISERROR(VLOOKUP(TRIM(B1866),#REF!,14,FALSE())),"",VLOOKUP(TRIM(B1866),#REF!,14,FALSE()))</f>
        <v/>
      </c>
      <c r="O1866" s="16" t="str">
        <f>IF(ISERROR(VLOOKUP(TRIM(B1866),#REF!,15,FALSE())),"",VLOOKUP(TRIM(B1866),#REF!,15,FALSE()))</f>
        <v/>
      </c>
      <c r="P1866" s="16" t="str">
        <f>IF(ISERROR(VLOOKUP(TRIM(B1866),#REF!,16,FALSE())),"",VLOOKUP(TRIM(B1866),#REF!,16,FALSE()))</f>
        <v/>
      </c>
      <c r="Q1866" s="15"/>
      <c r="R1866" s="8"/>
      <c r="T1866" t="str">
        <f>IF(ISERROR(VLOOKUP(TRIM(B1866),#REF!,20,FALSE())),"",VLOOKUP(TRIM(B1866),#REF!,20,FALSE()))</f>
        <v/>
      </c>
      <c r="U1866" t="str">
        <f>IF(ISERROR(VLOOKUP(TRIM(B1866),#REF!,21,FALSE())),"",VLOOKUP(TRIM(B1866),#REF!,21,FALSE()))</f>
        <v/>
      </c>
      <c r="V1866" t="str">
        <f>IF(ISERROR(VLOOKUP(TRIM(B1866),#REF!,22,FALSE())),"",VLOOKUP(TRIM(B1866),#REF!,22,FALSE()))</f>
        <v/>
      </c>
      <c r="W1866" t="str">
        <f>IF(ISERROR(VLOOKUP(TRIM(B1866),#REF!,20,FALSE())),"",VLOOKUP(TRIM(B1866),#REF!,20,FALSE()))</f>
        <v/>
      </c>
      <c r="X1866" t="str">
        <f>IF(ISERROR(VLOOKUP(TRIM(B1866),#REF!,21,FALSE())),"",VLOOKUP(TRIM(B1866),#REF!,21,FALSE()))</f>
        <v/>
      </c>
      <c r="Y1866" t="str">
        <f>IF(ISERROR(VLOOKUP(TRIM(B1866),#REF!,22,FALSE())),"",VLOOKUP(TRIM(B1866),#REF!,22,FALSE()))</f>
        <v/>
      </c>
      <c r="Z1866" t="str">
        <f>IF(ISERROR(VLOOKUP(TRIM(B1866),#REF!,23,FALSE())),"",VLOOKUP(TRIM(B1866),#REF!,23,FALSE()))</f>
        <v/>
      </c>
      <c r="AA1866" t="str">
        <f>IF(ISERROR(VLOOKUP(TRIM(B1866),#REF!,24,FALSE())),"",VLOOKUP(TRIM(B1866),#REF!,24,FALSE()))</f>
        <v/>
      </c>
      <c r="AB1866" t="str">
        <f>IF(ISERROR(VLOOKUP(TRIM(B1866),#REF!,25,FALSE())),"",VLOOKUP(TRIM(B1866),#REF!,25,FALSE()))</f>
        <v/>
      </c>
      <c r="AL1866" s="15"/>
      <c r="AM1866" s="8"/>
      <c r="AN1866" s="8"/>
      <c r="AP1866" s="8"/>
      <c r="AQ1866" s="8"/>
      <c r="AR1866" s="8"/>
      <c r="AS1866" s="8"/>
      <c r="AT1866" s="8"/>
      <c r="AU1866" s="15"/>
      <c r="AV1866" s="8"/>
    </row>
    <row r="1867" spans="1:48" s="25" customFormat="1" x14ac:dyDescent="0.35">
      <c r="A1867" s="16" t="s">
        <v>5351</v>
      </c>
      <c r="B1867" s="18"/>
      <c r="C1867" s="143"/>
      <c r="D1867"/>
      <c r="E1867" s="1"/>
      <c r="F1867" s="8"/>
      <c r="G1867" s="8"/>
      <c r="H1867" s="36"/>
      <c r="I1867" s="36"/>
      <c r="J1867" s="16"/>
      <c r="K1867" s="18"/>
      <c r="L1867" s="18"/>
      <c r="M1867" s="8"/>
      <c r="N1867" s="8"/>
      <c r="O1867" s="26" t="str">
        <f>IF(ISERROR(VLOOKUP(TRIM(D1867),#REF!,8,FALSE())),"",VLOOKUP(TRIM(D1867),#REF!,8,FALSE()))</f>
        <v/>
      </c>
      <c r="P1867" s="8"/>
      <c r="Q1867" s="8"/>
      <c r="R1867" s="16"/>
      <c r="S1867" s="16" t="str">
        <f>IF(ISERROR(VLOOKUP(TRIM(D1867),#REF!,11,FALSE())),"",VLOOKUP(TRIM(D1867),#REF!,11,FALSE()))</f>
        <v/>
      </c>
      <c r="T1867" s="16" t="str">
        <f>IF(ISERROR(VLOOKUP(TRIM(D1867),#REF!,12,FALSE())),"",VLOOKUP(TRIM(D1867),#REF!,12,FALSE()))</f>
        <v/>
      </c>
      <c r="U1867" s="16" t="str">
        <f>IF(ISERROR(VLOOKUP(TRIM(D1867),#REF!,13,FALSE())),"",VLOOKUP(TRIM(D1867),#REF!,13,FALSE()))</f>
        <v/>
      </c>
      <c r="V1867" s="16" t="str">
        <f>IF(ISERROR(VLOOKUP(TRIM(D1867),#REF!,14,FALSE())),"",VLOOKUP(TRIM(D1867),#REF!,14,FALSE()))</f>
        <v/>
      </c>
      <c r="W1867" s="16" t="str">
        <f>IF(ISERROR(VLOOKUP(TRIM(D1867),#REF!,15,FALSE())),"",VLOOKUP(TRIM(D1867),#REF!,15,FALSE()))</f>
        <v/>
      </c>
      <c r="X1867" s="16" t="str">
        <f>IF(ISERROR(VLOOKUP(TRIM(D1867),#REF!,16,FALSE())),"",VLOOKUP(TRIM(D1867),#REF!,16,FALSE()))</f>
        <v/>
      </c>
      <c r="Y1867" s="16"/>
      <c r="Z1867" s="8"/>
      <c r="AA1867" s="8"/>
      <c r="AB1867" t="str">
        <f>IF(ISERROR(VLOOKUP(TRIM(D1867),#REF!,20,FALSE())),"",VLOOKUP(TRIM(D1867),#REF!,20,FALSE()))</f>
        <v/>
      </c>
      <c r="AC1867" t="str">
        <f>IF(ISERROR(VLOOKUP(TRIM(D1867),#REF!,21,FALSE())),"",VLOOKUP(TRIM(D1867),#REF!,21,FALSE()))</f>
        <v/>
      </c>
      <c r="AD1867" t="str">
        <f>IF(ISERROR(VLOOKUP(TRIM(D1867),#REF!,22,FALSE())),"",VLOOKUP(TRIM(D1867),#REF!,22,FALSE()))</f>
        <v/>
      </c>
      <c r="AE1867" t="str">
        <f>IF(ISERROR(VLOOKUP(TRIM(D1867),#REF!,20,FALSE())),"",VLOOKUP(TRIM(D1867),#REF!,20,FALSE()))</f>
        <v/>
      </c>
      <c r="AF1867" t="str">
        <f>IF(ISERROR(VLOOKUP(TRIM(D1867),#REF!,21,FALSE())),"",VLOOKUP(TRIM(D1867),#REF!,21,FALSE()))</f>
        <v/>
      </c>
      <c r="AG1867" t="str">
        <f>IF(ISERROR(VLOOKUP(TRIM(D1867),#REF!,22,FALSE())),"",VLOOKUP(TRIM(D1867),#REF!,22,FALSE()))</f>
        <v/>
      </c>
      <c r="AH1867" t="str">
        <f>IF(ISERROR(VLOOKUP(TRIM(D1867),#REF!,23,FALSE())),"",VLOOKUP(TRIM(D1867),#REF!,23,FALSE()))</f>
        <v/>
      </c>
      <c r="AI1867" t="str">
        <f>IF(ISERROR(VLOOKUP(TRIM(D1867),#REF!,24,FALSE())),"",VLOOKUP(TRIM(D1867),#REF!,24,FALSE()))</f>
        <v/>
      </c>
      <c r="AJ1867" t="str">
        <f>IF(ISERROR(VLOOKUP(TRIM(D1867),#REF!,25,FALSE())),"",VLOOKUP(TRIM(D1867),#REF!,25,FALSE()))</f>
        <v/>
      </c>
      <c r="AK1867"/>
      <c r="AL1867"/>
      <c r="AM1867"/>
      <c r="AN1867"/>
      <c r="AO1867"/>
      <c r="AP1867"/>
      <c r="AQ1867"/>
      <c r="AR1867"/>
      <c r="AS1867"/>
      <c r="AT1867"/>
      <c r="AU1867" s="8"/>
      <c r="AV1867" s="8"/>
    </row>
    <row r="1868" spans="1:48" s="25" customFormat="1" ht="13.15" x14ac:dyDescent="0.4">
      <c r="A1868" s="102" t="s">
        <v>5456</v>
      </c>
      <c r="B1868" s="18"/>
      <c r="C1868" s="143"/>
      <c r="D1868" s="19"/>
      <c r="E1868" s="39"/>
      <c r="F1868" s="19"/>
      <c r="G1868" s="19"/>
      <c r="H1868" s="26"/>
      <c r="I1868" s="26"/>
      <c r="J1868" s="17"/>
      <c r="K1868" s="18"/>
      <c r="L1868" s="18"/>
      <c r="M1868" s="19"/>
      <c r="N1868" s="19"/>
      <c r="O1868" s="19"/>
      <c r="P1868" s="19"/>
      <c r="Q1868" s="19"/>
      <c r="R1868" s="19"/>
      <c r="S1868" s="19"/>
      <c r="T1868" s="19"/>
      <c r="U1868" s="19"/>
      <c r="V1868" s="19"/>
      <c r="W1868" s="19"/>
      <c r="X1868" s="19"/>
      <c r="Y1868" s="19"/>
      <c r="Z1868" s="19"/>
      <c r="AA1868" s="19"/>
      <c r="AB1868" s="19"/>
      <c r="AC1868" s="19"/>
      <c r="AD1868" s="19"/>
      <c r="AE1868" s="19"/>
      <c r="AF1868" s="19"/>
      <c r="AG1868" s="19"/>
      <c r="AH1868" s="19"/>
      <c r="AI1868" s="19"/>
      <c r="AJ1868" s="19"/>
      <c r="AK1868" s="19"/>
      <c r="AL1868" s="19"/>
      <c r="AM1868" s="19"/>
      <c r="AN1868" s="19"/>
      <c r="AO1868" s="19"/>
      <c r="AP1868" s="19"/>
      <c r="AQ1868" s="19"/>
      <c r="AR1868" s="19"/>
      <c r="AS1868" s="19"/>
      <c r="AT1868" s="19"/>
      <c r="AU1868" s="19"/>
      <c r="AV1868" s="19"/>
    </row>
    <row r="1869" spans="1:48" s="25" customFormat="1" ht="12.75" customHeight="1" x14ac:dyDescent="0.35">
      <c r="A1869" s="18" t="s">
        <v>77</v>
      </c>
      <c r="B1869" s="18" t="s">
        <v>860</v>
      </c>
      <c r="C1869" s="143" t="str">
        <f>IF(VLOOKUP(D1869,Table16[[#All],[Player]:[2024 Card Info]],7,FALSE)&lt;&gt;"",VLOOKUP(D1869,Table16[[#All],[Player]:[2024 Card Info]],7,FALSE),"")</f>
        <v>284 Attempts</v>
      </c>
      <c r="D1869" s="26" t="s">
        <v>1056</v>
      </c>
      <c r="E1869" s="20">
        <v>36439</v>
      </c>
      <c r="F1869" s="26" t="s">
        <v>1057</v>
      </c>
      <c r="G1869" s="19" t="s">
        <v>1057</v>
      </c>
      <c r="H1869" s="26" t="s">
        <v>77</v>
      </c>
      <c r="I1869" s="26"/>
      <c r="J1869" s="18" t="s">
        <v>77</v>
      </c>
      <c r="K1869" s="18" t="s">
        <v>96</v>
      </c>
      <c r="L1869" s="18"/>
      <c r="M1869" s="19"/>
      <c r="N1869" s="27"/>
      <c r="O1869" s="27"/>
      <c r="P1869" s="27"/>
      <c r="Q1869" s="29"/>
    </row>
    <row r="1870" spans="1:48" x14ac:dyDescent="0.35">
      <c r="A1870" s="18" t="s">
        <v>77</v>
      </c>
      <c r="B1870" s="18" t="s">
        <v>419</v>
      </c>
      <c r="C1870" s="143" t="str">
        <f>IF(VLOOKUP(D1870,Table16[[#All],[Player]:[2024 Card Info]],7,FALSE)&lt;&gt;"",VLOOKUP(D1870,Table16[[#All],[Player]:[2024 Card Info]],7,FALSE),"")</f>
        <v>160 Attempts</v>
      </c>
      <c r="D1870" s="19" t="s">
        <v>3171</v>
      </c>
      <c r="E1870" s="20">
        <v>32079</v>
      </c>
      <c r="F1870" s="19" t="s">
        <v>3172</v>
      </c>
      <c r="G1870" s="19" t="s">
        <v>3173</v>
      </c>
      <c r="H1870" s="26" t="s">
        <v>77</v>
      </c>
      <c r="I1870" s="26" t="s">
        <v>3389</v>
      </c>
      <c r="J1870" s="18" t="s">
        <v>77</v>
      </c>
      <c r="K1870" s="18" t="s">
        <v>274</v>
      </c>
      <c r="L1870" s="18">
        <v>0</v>
      </c>
      <c r="M1870" s="19"/>
      <c r="N1870" s="19" t="s">
        <v>77</v>
      </c>
      <c r="O1870" s="19" t="s">
        <v>143</v>
      </c>
      <c r="P1870" s="19" t="s">
        <v>79</v>
      </c>
      <c r="Q1870" s="19" t="s">
        <v>77</v>
      </c>
      <c r="R1870" s="19" t="s">
        <v>123</v>
      </c>
      <c r="S1870" s="19"/>
      <c r="T1870" s="19" t="s">
        <v>77</v>
      </c>
      <c r="U1870" s="19" t="s">
        <v>123</v>
      </c>
      <c r="V1870" s="19">
        <v>0</v>
      </c>
      <c r="W1870" s="19" t="s">
        <v>77</v>
      </c>
      <c r="X1870" s="19" t="s">
        <v>123</v>
      </c>
      <c r="Y1870" s="19">
        <v>0</v>
      </c>
      <c r="Z1870" s="19" t="s">
        <v>77</v>
      </c>
      <c r="AA1870" s="19" t="s">
        <v>123</v>
      </c>
      <c r="AB1870" s="19">
        <v>0</v>
      </c>
      <c r="AC1870" s="19" t="s">
        <v>77</v>
      </c>
      <c r="AD1870" s="19" t="s">
        <v>123</v>
      </c>
      <c r="AE1870" s="19">
        <v>0</v>
      </c>
      <c r="AF1870" s="19" t="s">
        <v>77</v>
      </c>
      <c r="AG1870" s="19" t="s">
        <v>123</v>
      </c>
      <c r="AH1870" s="19">
        <v>0</v>
      </c>
      <c r="AI1870" s="19" t="s">
        <v>77</v>
      </c>
      <c r="AJ1870" s="19" t="s">
        <v>123</v>
      </c>
      <c r="AK1870" s="19">
        <v>0</v>
      </c>
      <c r="AL1870" s="19" t="s">
        <v>77</v>
      </c>
      <c r="AM1870" s="19" t="s">
        <v>123</v>
      </c>
      <c r="AN1870" s="19">
        <v>0</v>
      </c>
      <c r="AO1870" s="19" t="s">
        <v>77</v>
      </c>
      <c r="AP1870" s="19" t="s">
        <v>123</v>
      </c>
      <c r="AQ1870" s="19">
        <v>0</v>
      </c>
      <c r="AR1870" s="19">
        <v>0</v>
      </c>
      <c r="AS1870" s="19">
        <v>0</v>
      </c>
      <c r="AT1870" s="19">
        <v>0</v>
      </c>
      <c r="AU1870" s="19"/>
      <c r="AV1870" s="19"/>
    </row>
    <row r="1871" spans="1:48" x14ac:dyDescent="0.35">
      <c r="A1871" s="18"/>
      <c r="B1871" s="18"/>
      <c r="C1871" s="143"/>
      <c r="D1871" s="19"/>
      <c r="E1871" s="20"/>
      <c r="F1871" s="19"/>
      <c r="G1871" s="19"/>
      <c r="H1871" t="s">
        <v>4284</v>
      </c>
      <c r="I1871" t="s">
        <v>4284</v>
      </c>
      <c r="J1871" s="18"/>
      <c r="K1871" s="18"/>
      <c r="L1871" s="18"/>
      <c r="M1871" s="19"/>
      <c r="N1871" s="19"/>
      <c r="O1871" s="19"/>
      <c r="P1871" s="19"/>
      <c r="Q1871" s="19"/>
      <c r="R1871" s="19"/>
      <c r="S1871" s="19"/>
      <c r="T1871" s="19"/>
      <c r="U1871" s="19"/>
      <c r="V1871" s="19"/>
      <c r="W1871" s="19"/>
      <c r="X1871" s="19"/>
      <c r="Y1871" s="19"/>
      <c r="Z1871" s="19"/>
      <c r="AA1871" s="19"/>
      <c r="AB1871" s="19"/>
      <c r="AC1871" s="19"/>
      <c r="AD1871" s="19"/>
      <c r="AE1871" s="19"/>
      <c r="AF1871" s="19"/>
      <c r="AG1871" s="19"/>
      <c r="AH1871" s="19"/>
      <c r="AI1871" s="19"/>
      <c r="AJ1871" s="19"/>
      <c r="AK1871" s="19"/>
      <c r="AL1871" s="19"/>
      <c r="AM1871" s="19"/>
      <c r="AN1871" s="19"/>
      <c r="AO1871" s="19"/>
      <c r="AP1871" s="19"/>
      <c r="AQ1871" s="19"/>
      <c r="AR1871" s="19"/>
      <c r="AS1871" s="19"/>
      <c r="AT1871" s="19"/>
      <c r="AU1871" s="19"/>
      <c r="AV1871" s="19"/>
    </row>
    <row r="1872" spans="1:48" s="25" customFormat="1" x14ac:dyDescent="0.35">
      <c r="A1872" s="18" t="s">
        <v>93</v>
      </c>
      <c r="B1872" s="18" t="s">
        <v>441</v>
      </c>
      <c r="C1872" s="143" t="str">
        <f>IF(VLOOKUP(D1872,Table16[[#All],[Player]:[2024 Card Info]],7,FALSE)&lt;&gt;"",VLOOKUP(D1872,Table16[[#All],[Player]:[2024 Card Info]],7,FALSE),"")</f>
        <v>0-0 228</v>
      </c>
      <c r="D1872" s="19" t="s">
        <v>3174</v>
      </c>
      <c r="E1872" s="20">
        <v>34905</v>
      </c>
      <c r="F1872" s="19" t="s">
        <v>222</v>
      </c>
      <c r="G1872" s="19" t="s">
        <v>910</v>
      </c>
      <c r="H1872" s="26" t="s">
        <v>93</v>
      </c>
      <c r="I1872" s="26" t="s">
        <v>3445</v>
      </c>
      <c r="J1872" s="18" t="s">
        <v>93</v>
      </c>
      <c r="K1872" s="18" t="s">
        <v>274</v>
      </c>
      <c r="L1872" s="18" t="s">
        <v>3175</v>
      </c>
      <c r="M1872" s="19" t="s">
        <v>3176</v>
      </c>
      <c r="N1872" s="19" t="s">
        <v>3177</v>
      </c>
      <c r="O1872" s="19" t="s">
        <v>441</v>
      </c>
      <c r="P1872" s="19" t="s">
        <v>3178</v>
      </c>
      <c r="Q1872" s="19" t="s">
        <v>93</v>
      </c>
      <c r="R1872" s="19" t="s">
        <v>274</v>
      </c>
      <c r="S1872" s="19" t="s">
        <v>1850</v>
      </c>
      <c r="T1872" s="19" t="s">
        <v>3179</v>
      </c>
      <c r="U1872" s="19" t="s">
        <v>274</v>
      </c>
      <c r="V1872" s="19" t="s">
        <v>3180</v>
      </c>
      <c r="W1872" s="19" t="s">
        <v>3181</v>
      </c>
      <c r="X1872" s="19" t="s">
        <v>274</v>
      </c>
      <c r="Y1872" s="19" t="s">
        <v>3182</v>
      </c>
      <c r="Z1872" s="19"/>
      <c r="AA1872" s="19"/>
      <c r="AB1872" s="19"/>
      <c r="AC1872" s="19">
        <v>0</v>
      </c>
      <c r="AD1872" s="19">
        <v>0</v>
      </c>
      <c r="AE1872" s="19">
        <v>0</v>
      </c>
      <c r="AF1872" s="19">
        <v>0</v>
      </c>
      <c r="AG1872" s="19">
        <v>0</v>
      </c>
      <c r="AH1872" s="19">
        <v>0</v>
      </c>
      <c r="AI1872" s="19">
        <v>0</v>
      </c>
      <c r="AJ1872" s="19">
        <v>0</v>
      </c>
      <c r="AK1872" s="19">
        <v>0</v>
      </c>
      <c r="AL1872" s="19">
        <v>0</v>
      </c>
      <c r="AM1872" s="19">
        <v>0</v>
      </c>
      <c r="AN1872" s="19">
        <v>0</v>
      </c>
      <c r="AO1872" s="19">
        <v>0</v>
      </c>
      <c r="AP1872" s="19">
        <v>0</v>
      </c>
      <c r="AQ1872" s="19">
        <v>0</v>
      </c>
      <c r="AR1872" s="19">
        <v>0</v>
      </c>
      <c r="AS1872" s="19">
        <v>0</v>
      </c>
      <c r="AT1872" s="19">
        <v>0</v>
      </c>
      <c r="AU1872" s="19"/>
      <c r="AV1872" s="19"/>
    </row>
    <row r="1873" spans="1:48" x14ac:dyDescent="0.35">
      <c r="A1873" s="19" t="s">
        <v>93</v>
      </c>
      <c r="B1873" s="26" t="s">
        <v>109</v>
      </c>
      <c r="C1873" s="144" t="str">
        <f>IF(VLOOKUP(D1873,Table16[[#All],[Player]:[2024 Card Info]],7,FALSE)&lt;&gt;"",VLOOKUP(D1873,Table16[[#All],[Player]:[2024 Card Info]],7,FALSE),"")</f>
        <v>0-2 203</v>
      </c>
      <c r="D1873" s="19" t="s">
        <v>3183</v>
      </c>
      <c r="E1873" s="27">
        <v>37177</v>
      </c>
      <c r="F1873" s="28" t="s">
        <v>98</v>
      </c>
      <c r="G1873" s="28"/>
      <c r="H1873" s="26" t="s">
        <v>93</v>
      </c>
      <c r="I1873" s="26" t="s">
        <v>3184</v>
      </c>
    </row>
    <row r="1874" spans="1:48" ht="12.75" customHeight="1" x14ac:dyDescent="0.35">
      <c r="A1874" s="18" t="s">
        <v>3533</v>
      </c>
      <c r="B1874" s="18" t="s">
        <v>3522</v>
      </c>
      <c r="C1874" s="143" t="str">
        <f>IF(VLOOKUP(D1874,Table16[[#All],[Player]:[2024 Card Info]],7,FALSE)&lt;&gt;"",VLOOKUP(D1874,Table16[[#All],[Player]:[2024 Card Info]],7,FALSE),"")</f>
        <v>0-040</v>
      </c>
      <c r="D1874" s="22" t="s">
        <v>3185</v>
      </c>
      <c r="E1874" s="23">
        <v>36575</v>
      </c>
      <c r="F1874" s="24" t="s">
        <v>83</v>
      </c>
      <c r="G1874" s="22" t="s">
        <v>84</v>
      </c>
      <c r="H1874" s="26" t="s">
        <v>954</v>
      </c>
      <c r="I1874" s="26" t="s">
        <v>3482</v>
      </c>
      <c r="J1874" s="18" t="s">
        <v>93</v>
      </c>
      <c r="K1874" s="18" t="s">
        <v>235</v>
      </c>
      <c r="L1874" s="18" t="s">
        <v>2160</v>
      </c>
      <c r="M1874" s="25"/>
      <c r="N1874" s="25"/>
      <c r="O1874" s="25"/>
      <c r="P1874" s="25"/>
      <c r="Q1874" s="25"/>
      <c r="R1874" s="25"/>
      <c r="S1874" s="25"/>
      <c r="T1874" s="25"/>
      <c r="U1874" s="25"/>
      <c r="V1874" s="25"/>
      <c r="W1874" s="25"/>
      <c r="X1874" s="25"/>
      <c r="Y1874" s="25"/>
      <c r="Z1874" s="25"/>
      <c r="AA1874" s="25"/>
      <c r="AB1874" s="25"/>
      <c r="AC1874" s="25"/>
      <c r="AD1874" s="25"/>
      <c r="AE1874" s="25"/>
      <c r="AF1874" s="25"/>
      <c r="AG1874" s="25"/>
      <c r="AH1874" s="25"/>
      <c r="AI1874" s="25"/>
      <c r="AJ1874" s="25"/>
      <c r="AK1874" s="25"/>
      <c r="AL1874" s="25"/>
      <c r="AM1874" s="25"/>
      <c r="AN1874" s="25"/>
      <c r="AO1874" s="25"/>
      <c r="AP1874" s="25"/>
      <c r="AQ1874" s="25"/>
      <c r="AR1874" s="25"/>
      <c r="AS1874" s="25"/>
      <c r="AT1874" s="25"/>
      <c r="AU1874" s="25"/>
      <c r="AV1874" s="25"/>
    </row>
    <row r="1875" spans="1:48" x14ac:dyDescent="0.35">
      <c r="A1875" s="18"/>
      <c r="B1875" s="18"/>
      <c r="C1875" s="143"/>
      <c r="D1875" s="19"/>
      <c r="E1875" s="20"/>
      <c r="F1875" s="19"/>
      <c r="G1875" s="19"/>
      <c r="H1875" t="s">
        <v>4284</v>
      </c>
      <c r="I1875" t="s">
        <v>4284</v>
      </c>
      <c r="J1875" s="18"/>
      <c r="K1875" s="18"/>
      <c r="L1875" s="18"/>
      <c r="M1875" s="19"/>
      <c r="N1875" s="19"/>
      <c r="O1875" s="19"/>
      <c r="P1875" s="19"/>
      <c r="Q1875" s="19"/>
      <c r="R1875" s="19"/>
      <c r="S1875" s="19"/>
      <c r="T1875" s="19"/>
      <c r="U1875" s="19"/>
      <c r="V1875" s="19"/>
      <c r="W1875" s="19"/>
      <c r="X1875" s="19"/>
      <c r="Y1875" s="19"/>
      <c r="Z1875" s="19"/>
      <c r="AA1875" s="19"/>
      <c r="AB1875" s="19"/>
      <c r="AC1875" s="19"/>
      <c r="AD1875" s="19"/>
      <c r="AE1875" s="19"/>
      <c r="AF1875" s="19"/>
      <c r="AG1875" s="19"/>
      <c r="AH1875" s="19"/>
      <c r="AI1875" s="19"/>
      <c r="AJ1875" s="19"/>
      <c r="AK1875" s="19"/>
      <c r="AL1875" s="19"/>
      <c r="AM1875" s="19"/>
      <c r="AN1875" s="19"/>
      <c r="AO1875" s="19"/>
      <c r="AP1875" s="19"/>
      <c r="AQ1875" s="19"/>
      <c r="AR1875" s="19"/>
      <c r="AS1875" s="19"/>
      <c r="AT1875" s="19"/>
      <c r="AU1875" s="19"/>
      <c r="AV1875" s="19"/>
    </row>
    <row r="1876" spans="1:48" s="25" customFormat="1" x14ac:dyDescent="0.35">
      <c r="A1876" s="21" t="s">
        <v>3546</v>
      </c>
      <c r="B1876" s="21" t="s">
        <v>318</v>
      </c>
      <c r="C1876" s="143" t="str">
        <f>IF(VLOOKUP(D1876,Table16[[#All],[Player]:[2024 Card Info]],7,FALSE)&lt;&gt;"",VLOOKUP(D1876,Table16[[#All],[Player]:[2024 Card Info]],7,FALSE),"")</f>
        <v>0-0 5-4-4 42</v>
      </c>
      <c r="D1876" s="19" t="s">
        <v>835</v>
      </c>
      <c r="E1876" s="20">
        <v>35079</v>
      </c>
      <c r="F1876" s="19" t="s">
        <v>398</v>
      </c>
      <c r="G1876" s="19" t="s">
        <v>836</v>
      </c>
      <c r="H1876" s="26" t="s">
        <v>4390</v>
      </c>
      <c r="I1876" s="26" t="s">
        <v>385</v>
      </c>
      <c r="J1876" s="21" t="s">
        <v>837</v>
      </c>
      <c r="K1876" s="21" t="s">
        <v>252</v>
      </c>
      <c r="L1876" s="21" t="s">
        <v>820</v>
      </c>
      <c r="M1876" s="19" t="s">
        <v>838</v>
      </c>
      <c r="N1876" s="19" t="s">
        <v>132</v>
      </c>
      <c r="O1876" s="19" t="s">
        <v>318</v>
      </c>
      <c r="P1876" s="19" t="s">
        <v>79</v>
      </c>
      <c r="Q1876" s="19" t="s">
        <v>127</v>
      </c>
      <c r="R1876" s="19" t="s">
        <v>252</v>
      </c>
      <c r="S1876" s="19"/>
      <c r="T1876" s="19"/>
      <c r="U1876" s="19"/>
      <c r="V1876" s="19"/>
      <c r="W1876" s="19"/>
      <c r="X1876" s="19"/>
      <c r="Y1876" s="19"/>
      <c r="Z1876" s="19"/>
      <c r="AA1876" s="19"/>
      <c r="AB1876" s="19"/>
      <c r="AC1876" s="19"/>
      <c r="AD1876" s="19"/>
      <c r="AE1876" s="19"/>
      <c r="AF1876" s="19"/>
      <c r="AG1876" s="19"/>
      <c r="AH1876" s="19"/>
      <c r="AI1876" s="19"/>
      <c r="AJ1876" s="19"/>
      <c r="AK1876" s="19"/>
      <c r="AL1876" s="19"/>
      <c r="AM1876" s="19"/>
      <c r="AN1876" s="19"/>
      <c r="AO1876" s="19"/>
      <c r="AP1876" s="19"/>
      <c r="AQ1876" s="19"/>
      <c r="AR1876" s="19"/>
      <c r="AS1876" s="19"/>
      <c r="AT1876" s="19"/>
    </row>
    <row r="1877" spans="1:48" x14ac:dyDescent="0.35">
      <c r="A1877" t="s">
        <v>127</v>
      </c>
      <c r="B1877" t="s">
        <v>325</v>
      </c>
      <c r="C1877" s="143" t="str">
        <f>IF(VLOOKUP(D1877,Table16[[#All],[Player]:[2024 Card Info]],7,FALSE)&lt;&gt;"",VLOOKUP(D1877,Table16[[#All],[Player]:[2024 Card Info]],7,FALSE),"")</f>
        <v>4-4-4</v>
      </c>
      <c r="D1877" t="s">
        <v>3948</v>
      </c>
      <c r="E1877" s="40">
        <v>37738</v>
      </c>
      <c r="F1877" t="s">
        <v>4153</v>
      </c>
      <c r="G1877" s="19" t="s">
        <v>5149</v>
      </c>
      <c r="H1877" t="str">
        <f>IF(ISBLANK(VLOOKUP(TRIM(D1877),ALL_SOMIFA!$A$1:$V$2737,8,FALSE)),"",IF(ISERROR(VLOOKUP(TRIM(D1877),ALL_SOMIFA!$A$1:$V$2737,8,FALSE))," ",VLOOKUP(TRIM(D1877),ALL_SOMIFA!$A$1:$V$2737,8,FALSE)))</f>
        <v/>
      </c>
      <c r="I1877" t="str">
        <f>IF(ISBLANK(VLOOKUP(TRIM(D1877),ALL_SOMIFA!$A$1:$V$2737,9,FALSE)),"",IF(ISERROR(VLOOKUP(TRIM(D1877),ALL_SOMIFA!$A$1:$V$2737,9,FALSE))," ",VLOOKUP(TRIM(D1877),ALL_SOMIFA!$A$1:$V$2737,9,FALSE)))</f>
        <v/>
      </c>
      <c r="J1877" t="str">
        <f>IF(ISBLANK(VLOOKUP(TRIM(D1877),ALL_SOMIFA!$A$1:$V$2737,10,FALSE)),"",IF(ISERROR(VLOOKUP(TRIM(D1877),ALL_SOMIFA!$A$1:$V$2737,10,FALSE))," ",VLOOKUP(TRIM(D1877),ALL_SOMIFA!$A$1:$V$2737,10,FALSE)))</f>
        <v/>
      </c>
      <c r="K1877" t="str">
        <f>IF(ISBLANK(VLOOKUP(TRIM(D1877),ALL_SOMIFA!$A$1:$V$2737,11,FALSE)),"",IF(ISERROR(VLOOKUP(TRIM(D1877),ALL_SOMIFA!$A$1:$V$2737,11,FALSE))," ",VLOOKUP(TRIM(D1877),ALL_SOMIFA!$A$1:$V$2737,11,FALSE)))</f>
        <v/>
      </c>
      <c r="L1877" t="str">
        <f>IF(ISBLANK(VLOOKUP(TRIM(D1877),ALL_SOMIFA!$A$1:$V$2737,12,FALSE)),"",IF(ISERROR(VLOOKUP(TRIM(D1877),ALL_SOMIFA!$A$1:$V$2737,12,FALSE))," ",VLOOKUP(TRIM(D1877),ALL_SOMIFA!$A$1:$V$2737,12,FALSE)))</f>
        <v/>
      </c>
      <c r="M1877" t="str">
        <f>IF(ISBLANK(VLOOKUP(TRIM(D1877),ALL_SOMIFA!$A$1:$V$2737,13,FALSE)),"",IF(ISERROR(VLOOKUP(TRIM(D1877),ALL_SOMIFA!$A$1:$V$2737,13,FALSE))," ",VLOOKUP(TRIM(D1877),ALL_SOMIFA!$A$1:$V$2737,13,FALSE)))</f>
        <v/>
      </c>
      <c r="N1877" t="str">
        <f>IF(ISBLANK(VLOOKUP(TRIM(D1877),ALL_SOMIFA!$A$1:$V$2737,14,FALSE)),"",IF(ISERROR(VLOOKUP(TRIM(D1877),ALL_SOMIFA!$A$1:$V$2737,14,FALSE))," ",VLOOKUP(TRIM(D1877),ALL_SOMIFA!$A$1:$V$2737,14,FALSE)))</f>
        <v/>
      </c>
      <c r="O1877" t="str">
        <f>IF(ISBLANK(VLOOKUP(TRIM(D1877),ALL_SOMIFA!$A$1:$V$2737,15,FALSE)),"",IF(ISERROR(VLOOKUP(TRIM(D1877),ALL_SOMIFA!$A$1:$V$2737,15,FALSE))," ",VLOOKUP(TRIM(D1877),ALL_SOMIFA!$A$1:$V$2737,15,FALSE)))</f>
        <v/>
      </c>
      <c r="P1877" t="str">
        <f>IF(ISBLANK(VLOOKUP(TRIM(D1877),ALL_SOMIFA!$A$1:$V$2737,16,FALSE)),"",IF(ISERROR(VLOOKUP(TRIM(D1877),ALL_SOMIFA!$A$1:$V$2737,16,FALSE))," ",VLOOKUP(TRIM(D1877),ALL_SOMIFA!$A$1:$V$2737,16,FALSE)))</f>
        <v/>
      </c>
      <c r="Q1877" t="str">
        <f>IF(ISBLANK(VLOOKUP(TRIM(D1877),ALL_SOMIFA!$A$1:$V$2737,17,FALSE)),"",IF(ISERROR(VLOOKUP(TRIM(D1877),ALL_SOMIFA!$A$1:$V$2737,17,FALSE))," ",VLOOKUP(TRIM(D1877),ALL_SOMIFA!$A$1:$V$2737,17,FALSE)))</f>
        <v/>
      </c>
      <c r="R1877" t="str">
        <f>IF(ISBLANK(VLOOKUP(TRIM(D1877),ALL_SOMIFA!$A$1:$V$2737,18,FALSE)),"",IF(ISERROR(VLOOKUP(TRIM(D1877),ALL_SOMIFA!$A$1:$V$2737,18,FALSE))," ",VLOOKUP(TRIM(D1877),ALL_SOMIFA!$A$1:$V$2737,18,FALSE)))</f>
        <v/>
      </c>
      <c r="S1877" t="str">
        <f>IF(ISBLANK(VLOOKUP(TRIM(D1877),ALL_SOMIFA!$A$1:$V$2737,19,FALSE)),"",IF(ISERROR(VLOOKUP(TRIM(D1877),ALL_SOMIFA!$A$1:$V$2737,19,FALSE))," ",VLOOKUP(TRIM(D1877),ALL_SOMIFA!$A$1:$V$2737,19,FALSE)))</f>
        <v/>
      </c>
      <c r="T1877" t="str">
        <f>IF(ISBLANK(VLOOKUP(TRIM(D1877),ALL_SOMIFA!$A$1:$V$2737,20,FALSE)),"",IF(ISERROR(VLOOKUP(TRIM(D1877),ALL_SOMIFA!$A$1:$V$2737,20,FALSE))," ",VLOOKUP(TRIM(D1877),ALL_SOMIFA!$A$1:$V$2737,20,FALSE)))</f>
        <v/>
      </c>
      <c r="U1877" t="str">
        <f>IF(ISBLANK(VLOOKUP(TRIM(D1877),ALL_SOMIFA!$A$1:$V$2737,21,FALSE)),"",IF(ISERROR(VLOOKUP(TRIM(D1877),ALL_SOMIFA!$A$1:$V$2737,21,FALSE))," ",VLOOKUP(TRIM(D1877),ALL_SOMIFA!$A$1:$V$2737,21,FALSE)))</f>
        <v/>
      </c>
      <c r="V1877" t="str">
        <f>IF(ISBLANK(VLOOKUP(TRIM(D1877),ALL_SOMIFA!$A$1:$V$2737,22,FALSE)),"",IF(ISERROR(VLOOKUP(TRIM(D1877),ALL_SOMIFA!$A$1:$V$2737,22,FALSE))," ",VLOOKUP(TRIM(D1877),ALL_SOMIFA!$A$1:$V$2737,22,FALSE)))</f>
        <v/>
      </c>
    </row>
    <row r="1878" spans="1:48" x14ac:dyDescent="0.35">
      <c r="A1878" s="18" t="s">
        <v>3521</v>
      </c>
      <c r="B1878" s="18" t="s">
        <v>3519</v>
      </c>
      <c r="C1878" s="143" t="str">
        <f>IF(VLOOKUP(D1878,Table16[[#All],[Player]:[2024 Card Info]],7,FALSE)&lt;&gt;"",VLOOKUP(D1878,Table16[[#All],[Player]:[2024 Card Info]],7,FALSE),"")</f>
        <v>4-3-3</v>
      </c>
      <c r="D1878" s="19" t="s">
        <v>3192</v>
      </c>
      <c r="E1878" s="20">
        <v>35288</v>
      </c>
      <c r="F1878" s="19" t="s">
        <v>249</v>
      </c>
      <c r="G1878" s="19" t="s">
        <v>405</v>
      </c>
      <c r="H1878" s="26" t="s">
        <v>132</v>
      </c>
      <c r="I1878" s="26"/>
      <c r="J1878" s="18" t="s">
        <v>837</v>
      </c>
      <c r="K1878" s="18" t="s">
        <v>128</v>
      </c>
      <c r="L1878" s="18" t="s">
        <v>3193</v>
      </c>
      <c r="M1878" s="19"/>
      <c r="N1878" s="19" t="s">
        <v>3194</v>
      </c>
      <c r="O1878" s="19" t="s">
        <v>419</v>
      </c>
      <c r="P1878" s="19" t="s">
        <v>820</v>
      </c>
      <c r="Q1878" s="19" t="s">
        <v>122</v>
      </c>
      <c r="R1878" s="19" t="s">
        <v>190</v>
      </c>
      <c r="S1878" s="19"/>
      <c r="T1878" s="19" t="s">
        <v>408</v>
      </c>
      <c r="U1878" s="19" t="s">
        <v>190</v>
      </c>
      <c r="V1878" s="19">
        <v>0</v>
      </c>
      <c r="W1878" s="19" t="s">
        <v>408</v>
      </c>
      <c r="X1878" s="19" t="s">
        <v>190</v>
      </c>
      <c r="Y1878" s="19">
        <v>0</v>
      </c>
      <c r="Z1878" s="19">
        <v>0</v>
      </c>
      <c r="AA1878" s="19">
        <v>0</v>
      </c>
      <c r="AB1878" s="19">
        <v>0</v>
      </c>
      <c r="AC1878" s="19">
        <v>0</v>
      </c>
      <c r="AD1878" s="19">
        <v>0</v>
      </c>
      <c r="AE1878" s="19">
        <v>0</v>
      </c>
      <c r="AF1878" s="19">
        <v>0</v>
      </c>
      <c r="AG1878" s="19">
        <v>0</v>
      </c>
      <c r="AH1878" s="19">
        <v>0</v>
      </c>
      <c r="AI1878" s="19">
        <v>0</v>
      </c>
      <c r="AJ1878" s="19">
        <v>0</v>
      </c>
      <c r="AK1878" s="19">
        <v>0</v>
      </c>
      <c r="AL1878" s="19">
        <v>0</v>
      </c>
      <c r="AM1878" s="19">
        <v>0</v>
      </c>
      <c r="AN1878" s="19">
        <v>0</v>
      </c>
      <c r="AO1878" s="19">
        <v>0</v>
      </c>
      <c r="AP1878" s="19">
        <v>0</v>
      </c>
      <c r="AQ1878" s="19">
        <v>0</v>
      </c>
      <c r="AR1878" s="19">
        <v>0</v>
      </c>
      <c r="AS1878" s="19">
        <v>0</v>
      </c>
      <c r="AT1878" s="19">
        <v>0</v>
      </c>
      <c r="AU1878" s="19"/>
      <c r="AV1878" s="19"/>
    </row>
    <row r="1879" spans="1:48" s="25" customFormat="1" x14ac:dyDescent="0.35">
      <c r="A1879" s="18" t="s">
        <v>3532</v>
      </c>
      <c r="B1879" s="18" t="s">
        <v>3520</v>
      </c>
      <c r="C1879" s="143" t="str">
        <f>IF(VLOOKUP(D1879,Table16[[#All],[Player]:[2024 Card Info]],7,FALSE)&lt;&gt;"",VLOOKUP(D1879,Table16[[#All],[Player]:[2024 Card Info]],7,FALSE),"")</f>
        <v>4-4-3</v>
      </c>
      <c r="D1879" s="19" t="s">
        <v>3197</v>
      </c>
      <c r="E1879" s="20">
        <v>35634</v>
      </c>
      <c r="F1879" s="26" t="s">
        <v>101</v>
      </c>
      <c r="G1879" s="30" t="s">
        <v>624</v>
      </c>
      <c r="H1879" s="26" t="s">
        <v>127</v>
      </c>
      <c r="I1879" s="26"/>
      <c r="J1879" s="18" t="s">
        <v>122</v>
      </c>
      <c r="K1879" s="18" t="s">
        <v>94</v>
      </c>
      <c r="L1879" s="18"/>
      <c r="M1879" s="19"/>
      <c r="N1879" s="19" t="s">
        <v>132</v>
      </c>
      <c r="O1879" s="19" t="s">
        <v>94</v>
      </c>
      <c r="P1879" s="30"/>
      <c r="Q1879" s="19"/>
      <c r="R1879" s="19"/>
      <c r="S1879" s="30"/>
      <c r="T1879" s="19"/>
      <c r="U1879" s="19"/>
      <c r="V1879" s="30"/>
      <c r="W1879" s="19"/>
      <c r="X1879" s="19"/>
      <c r="Y1879" s="30"/>
      <c r="Z1879" s="19"/>
      <c r="AA1879" s="19"/>
      <c r="AB1879" s="19"/>
      <c r="AC1879" s="19"/>
      <c r="AD1879" s="19"/>
      <c r="AE1879" s="19"/>
      <c r="AF1879" s="19"/>
      <c r="AG1879" s="19"/>
      <c r="AH1879" s="19"/>
      <c r="AI1879" s="19"/>
      <c r="AJ1879" s="19"/>
      <c r="AK1879" s="19"/>
      <c r="AL1879" s="19"/>
      <c r="AM1879" s="19"/>
      <c r="AN1879" s="19"/>
      <c r="AO1879" s="19"/>
      <c r="AP1879" s="19"/>
      <c r="AQ1879" s="19"/>
      <c r="AR1879" s="19"/>
      <c r="AS1879" s="19"/>
      <c r="AT1879" s="19"/>
      <c r="AU1879" s="19"/>
      <c r="AV1879" s="19"/>
    </row>
    <row r="1880" spans="1:48" ht="12.75" customHeight="1" x14ac:dyDescent="0.35">
      <c r="A1880" s="31" t="s">
        <v>3532</v>
      </c>
      <c r="B1880" s="32" t="s">
        <v>193</v>
      </c>
      <c r="C1880" s="144" t="str">
        <f>IF(VLOOKUP(D1880,Table16[[#All],[Player]:[2024 Card Info]],7,FALSE)&lt;&gt;"",VLOOKUP(D1880,Table16[[#All],[Player]:[2024 Card Info]],7,FALSE),"")</f>
        <v>4-3-3</v>
      </c>
      <c r="D1880" s="19" t="s">
        <v>3247</v>
      </c>
      <c r="E1880" s="27">
        <v>36293</v>
      </c>
      <c r="F1880" s="28" t="s">
        <v>457</v>
      </c>
      <c r="G1880" s="28" t="s">
        <v>88</v>
      </c>
      <c r="H1880" s="26" t="s">
        <v>132</v>
      </c>
      <c r="I1880" s="26"/>
      <c r="J1880" s="33"/>
      <c r="K1880" s="33"/>
      <c r="L1880" s="33"/>
      <c r="M1880" s="25"/>
      <c r="N1880" s="25"/>
      <c r="O1880" s="25"/>
      <c r="P1880" s="25"/>
      <c r="Q1880" s="25"/>
      <c r="R1880" s="25"/>
      <c r="S1880" s="25"/>
      <c r="T1880" s="25"/>
      <c r="U1880" s="25"/>
      <c r="V1880" s="25"/>
      <c r="W1880" s="25"/>
      <c r="X1880" s="25"/>
      <c r="Y1880" s="25"/>
      <c r="Z1880" s="25"/>
      <c r="AA1880" s="25"/>
      <c r="AB1880" s="25"/>
      <c r="AC1880" s="25"/>
      <c r="AD1880" s="25"/>
      <c r="AE1880" s="25"/>
      <c r="AF1880" s="25"/>
      <c r="AG1880" s="25"/>
      <c r="AH1880" s="25"/>
      <c r="AI1880" s="25"/>
      <c r="AJ1880" s="25"/>
      <c r="AK1880" s="25"/>
      <c r="AL1880" s="25"/>
      <c r="AM1880" s="25"/>
      <c r="AN1880" s="25"/>
      <c r="AO1880" s="25"/>
      <c r="AP1880" s="25"/>
      <c r="AQ1880" s="25"/>
      <c r="AR1880" s="25"/>
      <c r="AS1880" s="25"/>
      <c r="AT1880" s="25"/>
      <c r="AU1880" s="25"/>
      <c r="AV1880" s="25"/>
    </row>
    <row r="1881" spans="1:48" ht="12.75" customHeight="1" x14ac:dyDescent="0.35">
      <c r="A1881" s="31"/>
      <c r="B1881" s="32"/>
      <c r="C1881" s="144"/>
      <c r="D1881" s="19"/>
      <c r="E1881" s="27"/>
      <c r="F1881" s="28"/>
      <c r="G1881" s="28"/>
      <c r="H1881" s="26"/>
      <c r="I1881" s="26"/>
      <c r="J1881" s="33"/>
      <c r="K1881" s="33"/>
      <c r="L1881" s="33"/>
      <c r="M1881" s="25"/>
      <c r="N1881" s="25"/>
      <c r="O1881" s="25"/>
      <c r="P1881" s="25"/>
      <c r="Q1881" s="25"/>
      <c r="R1881" s="25"/>
      <c r="S1881" s="25"/>
      <c r="T1881" s="25"/>
      <c r="U1881" s="25"/>
      <c r="V1881" s="25"/>
      <c r="W1881" s="25"/>
      <c r="X1881" s="25"/>
      <c r="Y1881" s="25"/>
      <c r="Z1881" s="25"/>
      <c r="AA1881" s="25"/>
      <c r="AB1881" s="25"/>
      <c r="AC1881" s="25"/>
      <c r="AD1881" s="25"/>
      <c r="AE1881" s="25"/>
      <c r="AF1881" s="25"/>
      <c r="AG1881" s="25"/>
      <c r="AH1881" s="25"/>
      <c r="AI1881" s="25"/>
      <c r="AJ1881" s="25"/>
      <c r="AK1881" s="25"/>
      <c r="AL1881" s="25"/>
      <c r="AM1881" s="25"/>
      <c r="AN1881" s="25"/>
      <c r="AO1881" s="25"/>
      <c r="AP1881" s="25"/>
      <c r="AQ1881" s="25"/>
      <c r="AR1881" s="25"/>
      <c r="AS1881" s="25"/>
      <c r="AT1881" s="25"/>
      <c r="AU1881" s="25"/>
      <c r="AV1881" s="25"/>
    </row>
    <row r="1882" spans="1:48" x14ac:dyDescent="0.35">
      <c r="A1882" s="18" t="s">
        <v>153</v>
      </c>
      <c r="B1882" s="18" t="s">
        <v>500</v>
      </c>
      <c r="C1882" s="143" t="str">
        <f>IF(VLOOKUP(D1882,Table16[[#All],[Player]:[2024 Card Info]],7,FALSE)&lt;&gt;"",VLOOKUP(D1882,Table16[[#All],[Player]:[2024 Card Info]],7,FALSE),"")</f>
        <v>4  3-3-0</v>
      </c>
      <c r="D1882" s="19" t="s">
        <v>3199</v>
      </c>
      <c r="E1882" s="20">
        <v>34231</v>
      </c>
      <c r="F1882" s="19" t="s">
        <v>720</v>
      </c>
      <c r="G1882" s="19" t="s">
        <v>401</v>
      </c>
      <c r="H1882" s="26" t="s">
        <v>844</v>
      </c>
      <c r="I1882" s="26" t="s">
        <v>848</v>
      </c>
      <c r="J1882" s="18" t="s">
        <v>153</v>
      </c>
      <c r="K1882" s="18" t="s">
        <v>172</v>
      </c>
      <c r="L1882" s="18" t="s">
        <v>154</v>
      </c>
      <c r="M1882" s="19" t="s">
        <v>2861</v>
      </c>
      <c r="N1882" s="19" t="s">
        <v>1113</v>
      </c>
      <c r="O1882" s="19" t="s">
        <v>500</v>
      </c>
      <c r="P1882" s="19" t="s">
        <v>1756</v>
      </c>
      <c r="Q1882" s="19" t="s">
        <v>156</v>
      </c>
      <c r="R1882" s="19" t="s">
        <v>172</v>
      </c>
      <c r="S1882" s="19" t="s">
        <v>161</v>
      </c>
      <c r="T1882" s="19"/>
      <c r="U1882" s="19"/>
      <c r="V1882" s="19"/>
      <c r="W1882" s="19"/>
      <c r="X1882" s="19"/>
      <c r="Y1882" s="19"/>
      <c r="Z1882" s="19"/>
      <c r="AA1882" s="19"/>
      <c r="AB1882" s="19"/>
      <c r="AC1882" s="19"/>
      <c r="AD1882" s="19"/>
      <c r="AE1882" s="19"/>
      <c r="AF1882" s="19"/>
      <c r="AG1882" s="19"/>
      <c r="AH1882" s="19"/>
      <c r="AI1882" s="19"/>
      <c r="AJ1882" s="19"/>
      <c r="AK1882" s="19"/>
      <c r="AL1882" s="19"/>
      <c r="AM1882" s="19"/>
      <c r="AN1882" s="19"/>
      <c r="AO1882" s="19"/>
      <c r="AP1882" s="19"/>
      <c r="AQ1882" s="19"/>
      <c r="AR1882" s="19"/>
      <c r="AS1882" s="19"/>
      <c r="AT1882" s="19"/>
      <c r="AU1882" s="19"/>
      <c r="AV1882" s="19"/>
    </row>
    <row r="1883" spans="1:48" x14ac:dyDescent="0.35">
      <c r="A1883" t="s">
        <v>1113</v>
      </c>
      <c r="B1883" t="s">
        <v>403</v>
      </c>
      <c r="C1883" s="143" t="str">
        <f>IF(VLOOKUP(D1883,Table16[[#All],[Player]:[2024 Card Info]],7,FALSE)&lt;&gt;"",VLOOKUP(D1883,Table16[[#All],[Player]:[2024 Card Info]],7,FALSE),"")</f>
        <v>4-0  3-3-0</v>
      </c>
      <c r="D1883" t="s">
        <v>3749</v>
      </c>
      <c r="E1883" s="40">
        <v>37056</v>
      </c>
      <c r="F1883" t="s">
        <v>3967</v>
      </c>
      <c r="G1883" s="19" t="s">
        <v>5380</v>
      </c>
      <c r="H1883" t="str">
        <f>IF(ISBLANK(VLOOKUP(TRIM(D1883),ALL_SOMIFA!$A$1:$V$2737,8,FALSE)),"",IF(ISERROR(VLOOKUP(TRIM(D1883),ALL_SOMIFA!$A$1:$V$2737,8,FALSE))," ",VLOOKUP(TRIM(D1883),ALL_SOMIFA!$A$1:$V$2737,8,FALSE)))</f>
        <v/>
      </c>
      <c r="I1883" t="str">
        <f>IF(ISBLANK(VLOOKUP(TRIM(D1883),ALL_SOMIFA!$A$1:$V$2737,9,FALSE)),"",IF(ISERROR(VLOOKUP(TRIM(D1883),ALL_SOMIFA!$A$1:$V$2737,9,FALSE))," ",VLOOKUP(TRIM(D1883),ALL_SOMIFA!$A$1:$V$2737,9,FALSE)))</f>
        <v/>
      </c>
      <c r="J1883" t="str">
        <f>IF(ISBLANK(VLOOKUP(TRIM(D1883),ALL_SOMIFA!$A$1:$V$2737,10,FALSE)),"",IF(ISERROR(VLOOKUP(TRIM(D1883),ALL_SOMIFA!$A$1:$V$2737,10,FALSE))," ",VLOOKUP(TRIM(D1883),ALL_SOMIFA!$A$1:$V$2737,10,FALSE)))</f>
        <v/>
      </c>
      <c r="K1883" t="str">
        <f>IF(ISBLANK(VLOOKUP(TRIM(D1883),ALL_SOMIFA!$A$1:$V$2737,11,FALSE)),"",IF(ISERROR(VLOOKUP(TRIM(D1883),ALL_SOMIFA!$A$1:$V$2737,11,FALSE))," ",VLOOKUP(TRIM(D1883),ALL_SOMIFA!$A$1:$V$2737,11,FALSE)))</f>
        <v/>
      </c>
      <c r="L1883" t="str">
        <f>IF(ISBLANK(VLOOKUP(TRIM(D1883),ALL_SOMIFA!$A$1:$V$2737,12,FALSE)),"",IF(ISERROR(VLOOKUP(TRIM(D1883),ALL_SOMIFA!$A$1:$V$2737,12,FALSE))," ",VLOOKUP(TRIM(D1883),ALL_SOMIFA!$A$1:$V$2737,12,FALSE)))</f>
        <v/>
      </c>
      <c r="M1883" t="str">
        <f>IF(ISBLANK(VLOOKUP(TRIM(D1883),ALL_SOMIFA!$A$1:$V$2737,13,FALSE)),"",IF(ISERROR(VLOOKUP(TRIM(D1883),ALL_SOMIFA!$A$1:$V$2737,13,FALSE))," ",VLOOKUP(TRIM(D1883),ALL_SOMIFA!$A$1:$V$2737,13,FALSE)))</f>
        <v/>
      </c>
      <c r="N1883" t="str">
        <f>IF(ISBLANK(VLOOKUP(TRIM(D1883),ALL_SOMIFA!$A$1:$V$2737,14,FALSE)),"",IF(ISERROR(VLOOKUP(TRIM(D1883),ALL_SOMIFA!$A$1:$V$2737,14,FALSE))," ",VLOOKUP(TRIM(D1883),ALL_SOMIFA!$A$1:$V$2737,14,FALSE)))</f>
        <v/>
      </c>
      <c r="O1883" t="str">
        <f>IF(ISBLANK(VLOOKUP(TRIM(D1883),ALL_SOMIFA!$A$1:$V$2737,15,FALSE)),"",IF(ISERROR(VLOOKUP(TRIM(D1883),ALL_SOMIFA!$A$1:$V$2737,15,FALSE))," ",VLOOKUP(TRIM(D1883),ALL_SOMIFA!$A$1:$V$2737,15,FALSE)))</f>
        <v/>
      </c>
      <c r="P1883" t="str">
        <f>IF(ISBLANK(VLOOKUP(TRIM(D1883),ALL_SOMIFA!$A$1:$V$2737,16,FALSE)),"",IF(ISERROR(VLOOKUP(TRIM(D1883),ALL_SOMIFA!$A$1:$V$2737,16,FALSE))," ",VLOOKUP(TRIM(D1883),ALL_SOMIFA!$A$1:$V$2737,16,FALSE)))</f>
        <v/>
      </c>
      <c r="Q1883" t="str">
        <f>IF(ISBLANK(VLOOKUP(TRIM(D1883),ALL_SOMIFA!$A$1:$V$2737,17,FALSE)),"",IF(ISERROR(VLOOKUP(TRIM(D1883),ALL_SOMIFA!$A$1:$V$2737,17,FALSE))," ",VLOOKUP(TRIM(D1883),ALL_SOMIFA!$A$1:$V$2737,17,FALSE)))</f>
        <v/>
      </c>
      <c r="R1883" t="str">
        <f>IF(ISBLANK(VLOOKUP(TRIM(D1883),ALL_SOMIFA!$A$1:$V$2737,18,FALSE)),"",IF(ISERROR(VLOOKUP(TRIM(D1883),ALL_SOMIFA!$A$1:$V$2737,18,FALSE))," ",VLOOKUP(TRIM(D1883),ALL_SOMIFA!$A$1:$V$2737,18,FALSE)))</f>
        <v/>
      </c>
      <c r="S1883" t="str">
        <f>IF(ISBLANK(VLOOKUP(TRIM(D1883),ALL_SOMIFA!$A$1:$V$2737,19,FALSE)),"",IF(ISERROR(VLOOKUP(TRIM(D1883),ALL_SOMIFA!$A$1:$V$2737,19,FALSE))," ",VLOOKUP(TRIM(D1883),ALL_SOMIFA!$A$1:$V$2737,19,FALSE)))</f>
        <v/>
      </c>
      <c r="T1883" t="str">
        <f>IF(ISBLANK(VLOOKUP(TRIM(D1883),ALL_SOMIFA!$A$1:$V$2737,20,FALSE)),"",IF(ISERROR(VLOOKUP(TRIM(D1883),ALL_SOMIFA!$A$1:$V$2737,20,FALSE))," ",VLOOKUP(TRIM(D1883),ALL_SOMIFA!$A$1:$V$2737,20,FALSE)))</f>
        <v/>
      </c>
      <c r="U1883" t="str">
        <f>IF(ISBLANK(VLOOKUP(TRIM(D1883),ALL_SOMIFA!$A$1:$V$2737,21,FALSE)),"",IF(ISERROR(VLOOKUP(TRIM(D1883),ALL_SOMIFA!$A$1:$V$2737,21,FALSE))," ",VLOOKUP(TRIM(D1883),ALL_SOMIFA!$A$1:$V$2737,21,FALSE)))</f>
        <v/>
      </c>
      <c r="V1883" t="str">
        <f>IF(ISBLANK(VLOOKUP(TRIM(D1883),ALL_SOMIFA!$A$1:$V$2737,22,FALSE)),"",IF(ISERROR(VLOOKUP(TRIM(D1883),ALL_SOMIFA!$A$1:$V$2737,22,FALSE))," ",VLOOKUP(TRIM(D1883),ALL_SOMIFA!$A$1:$V$2737,22,FALSE)))</f>
        <v/>
      </c>
    </row>
    <row r="1884" spans="1:48" x14ac:dyDescent="0.35">
      <c r="A1884" t="s">
        <v>1113</v>
      </c>
      <c r="B1884" t="s">
        <v>3524</v>
      </c>
      <c r="C1884" s="143" t="str">
        <f>IF(VLOOKUP(D1884,Table16[[#All],[Player]:[2024 Card Info]],7,FALSE)&lt;&gt;"",VLOOKUP(D1884,Table16[[#All],[Player]:[2024 Card Info]],7,FALSE),"")</f>
        <v>4-0  3-3-0</v>
      </c>
      <c r="D1884" t="s">
        <v>3330</v>
      </c>
      <c r="E1884" s="40">
        <v>36925</v>
      </c>
      <c r="F1884" t="s">
        <v>88</v>
      </c>
      <c r="G1884" s="19" t="s">
        <v>5380</v>
      </c>
      <c r="H1884" t="str">
        <f>IF(ISBLANK(VLOOKUP(TRIM(D1884),ALL_SOMIFA!$A$1:$V$2737,8,FALSE)),"",IF(ISERROR(VLOOKUP(TRIM(D1884),ALL_SOMIFA!$A$1:$V$2737,8,FALSE))," ",VLOOKUP(TRIM(D1884),ALL_SOMIFA!$A$1:$V$2737,8,FALSE)))</f>
        <v>TE/BB</v>
      </c>
      <c r="I1884" t="str">
        <f>IF(ISBLANK(VLOOKUP(TRIM(D1884),ALL_SOMIFA!$A$1:$V$2737,9,FALSE)),"",IF(ISERROR(VLOOKUP(TRIM(D1884),ALL_SOMIFA!$A$1:$V$2737,9,FALSE))," ",VLOOKUP(TRIM(D1884),ALL_SOMIFA!$A$1:$V$2737,9,FALSE)))</f>
        <v>LAR</v>
      </c>
      <c r="J1884" t="str">
        <f>IF(ISBLANK(VLOOKUP(TRIM(D1884),ALL_SOMIFA!$A$1:$V$2737,10,FALSE)),"",IF(ISERROR(VLOOKUP(TRIM(D1884),ALL_SOMIFA!$A$1:$V$2737,10,FALSE))," ",VLOOKUP(TRIM(D1884),ALL_SOMIFA!$A$1:$V$2737,10,FALSE)))</f>
        <v>4/0-0</v>
      </c>
      <c r="K1884" t="str">
        <f>IF(ISBLANK(VLOOKUP(TRIM(D1884),ALL_SOMIFA!$A$1:$V$2737,11,FALSE)),"",IF(ISERROR(VLOOKUP(TRIM(D1884),ALL_SOMIFA!$A$1:$V$2737,11,FALSE))," ",VLOOKUP(TRIM(D1884),ALL_SOMIFA!$A$1:$V$2737,11,FALSE)))</f>
        <v/>
      </c>
      <c r="L1884" t="str">
        <f>IF(ISBLANK(VLOOKUP(TRIM(D1884),ALL_SOMIFA!$A$1:$V$2737,12,FALSE)),"",IF(ISERROR(VLOOKUP(TRIM(D1884),ALL_SOMIFA!$A$1:$V$2737,12,FALSE))," ",VLOOKUP(TRIM(D1884),ALL_SOMIFA!$A$1:$V$2737,12,FALSE)))</f>
        <v/>
      </c>
      <c r="M1884" t="str">
        <f>IF(ISBLANK(VLOOKUP(TRIM(D1884),ALL_SOMIFA!$A$1:$V$2737,13,FALSE)),"",IF(ISERROR(VLOOKUP(TRIM(D1884),ALL_SOMIFA!$A$1:$V$2737,13,FALSE))," ",VLOOKUP(TRIM(D1884),ALL_SOMIFA!$A$1:$V$2737,13,FALSE)))</f>
        <v/>
      </c>
      <c r="N1884" t="str">
        <f>IF(ISBLANK(VLOOKUP(TRIM(D1884),ALL_SOMIFA!$A$1:$V$2737,14,FALSE)),"",IF(ISERROR(VLOOKUP(TRIM(D1884),ALL_SOMIFA!$A$1:$V$2737,14,FALSE))," ",VLOOKUP(TRIM(D1884),ALL_SOMIFA!$A$1:$V$2737,14,FALSE)))</f>
        <v/>
      </c>
      <c r="O1884" t="str">
        <f>IF(ISBLANK(VLOOKUP(TRIM(D1884),ALL_SOMIFA!$A$1:$V$2737,15,FALSE)),"",IF(ISERROR(VLOOKUP(TRIM(D1884),ALL_SOMIFA!$A$1:$V$2737,15,FALSE))," ",VLOOKUP(TRIM(D1884),ALL_SOMIFA!$A$1:$V$2737,15,FALSE)))</f>
        <v/>
      </c>
      <c r="P1884" t="str">
        <f>IF(ISBLANK(VLOOKUP(TRIM(D1884),ALL_SOMIFA!$A$1:$V$2737,16,FALSE)),"",IF(ISERROR(VLOOKUP(TRIM(D1884),ALL_SOMIFA!$A$1:$V$2737,16,FALSE))," ",VLOOKUP(TRIM(D1884),ALL_SOMIFA!$A$1:$V$2737,16,FALSE)))</f>
        <v/>
      </c>
      <c r="Q1884" t="str">
        <f>IF(ISBLANK(VLOOKUP(TRIM(D1884),ALL_SOMIFA!$A$1:$V$2737,17,FALSE)),"",IF(ISERROR(VLOOKUP(TRIM(D1884),ALL_SOMIFA!$A$1:$V$2737,17,FALSE))," ",VLOOKUP(TRIM(D1884),ALL_SOMIFA!$A$1:$V$2737,17,FALSE)))</f>
        <v/>
      </c>
      <c r="R1884" t="str">
        <f>IF(ISBLANK(VLOOKUP(TRIM(D1884),ALL_SOMIFA!$A$1:$V$2737,18,FALSE)),"",IF(ISERROR(VLOOKUP(TRIM(D1884),ALL_SOMIFA!$A$1:$V$2737,18,FALSE))," ",VLOOKUP(TRIM(D1884),ALL_SOMIFA!$A$1:$V$2737,18,FALSE)))</f>
        <v/>
      </c>
      <c r="S1884" t="str">
        <f>IF(ISBLANK(VLOOKUP(TRIM(D1884),ALL_SOMIFA!$A$1:$V$2737,19,FALSE)),"",IF(ISERROR(VLOOKUP(TRIM(D1884),ALL_SOMIFA!$A$1:$V$2737,19,FALSE))," ",VLOOKUP(TRIM(D1884),ALL_SOMIFA!$A$1:$V$2737,19,FALSE)))</f>
        <v/>
      </c>
      <c r="T1884" t="str">
        <f>IF(ISBLANK(VLOOKUP(TRIM(D1884),ALL_SOMIFA!$A$1:$V$2737,20,FALSE)),"",IF(ISERROR(VLOOKUP(TRIM(D1884),ALL_SOMIFA!$A$1:$V$2737,20,FALSE))," ",VLOOKUP(TRIM(D1884),ALL_SOMIFA!$A$1:$V$2737,20,FALSE)))</f>
        <v/>
      </c>
      <c r="U1884" t="str">
        <f>IF(ISBLANK(VLOOKUP(TRIM(D1884),ALL_SOMIFA!$A$1:$V$2737,21,FALSE)),"",IF(ISERROR(VLOOKUP(TRIM(D1884),ALL_SOMIFA!$A$1:$V$2737,21,FALSE))," ",VLOOKUP(TRIM(D1884),ALL_SOMIFA!$A$1:$V$2737,21,FALSE)))</f>
        <v/>
      </c>
      <c r="V1884" t="str">
        <f>IF(ISBLANK(VLOOKUP(TRIM(D1884),ALL_SOMIFA!$A$1:$V$2737,22,FALSE)),"",IF(ISERROR(VLOOKUP(TRIM(D1884),ALL_SOMIFA!$A$1:$V$2737,22,FALSE))," ",VLOOKUP(TRIM(D1884),ALL_SOMIFA!$A$1:$V$2737,22,FALSE)))</f>
        <v/>
      </c>
    </row>
    <row r="1885" spans="1:48" s="25" customFormat="1" x14ac:dyDescent="0.35">
      <c r="A1885" s="18"/>
      <c r="B1885" s="18"/>
      <c r="C1885" s="143"/>
      <c r="D1885" s="19"/>
      <c r="E1885" s="20"/>
      <c r="F1885" s="19"/>
      <c r="G1885" s="19"/>
      <c r="H1885" t="s">
        <v>177</v>
      </c>
      <c r="I1885" t="s">
        <v>4284</v>
      </c>
      <c r="J1885" s="18"/>
      <c r="K1885" s="18"/>
      <c r="L1885" s="18"/>
      <c r="M1885" s="19"/>
      <c r="N1885" s="19"/>
      <c r="O1885" s="19"/>
      <c r="P1885" s="19"/>
      <c r="Q1885" s="19"/>
      <c r="R1885" s="19"/>
      <c r="S1885" s="19"/>
      <c r="T1885" s="19"/>
      <c r="U1885" s="19"/>
      <c r="V1885" s="19"/>
      <c r="W1885" s="19"/>
      <c r="X1885" s="19"/>
      <c r="Y1885" s="19"/>
      <c r="Z1885" s="19"/>
      <c r="AA1885" s="19"/>
      <c r="AB1885" s="19"/>
      <c r="AC1885" s="19"/>
      <c r="AD1885" s="19"/>
      <c r="AE1885" s="19"/>
      <c r="AF1885" s="19"/>
      <c r="AG1885" s="19"/>
      <c r="AH1885" s="19"/>
      <c r="AI1885" s="19"/>
      <c r="AJ1885" s="19"/>
      <c r="AK1885" s="19"/>
      <c r="AL1885" s="19"/>
      <c r="AM1885" s="19"/>
      <c r="AN1885" s="19"/>
      <c r="AO1885" s="19"/>
      <c r="AP1885" s="19"/>
      <c r="AQ1885" s="19"/>
      <c r="AR1885" s="19"/>
      <c r="AS1885" s="19"/>
      <c r="AT1885" s="19"/>
      <c r="AU1885" s="19"/>
      <c r="AV1885" s="19"/>
    </row>
    <row r="1886" spans="1:48" s="25" customFormat="1" x14ac:dyDescent="0.35">
      <c r="A1886" s="18" t="s">
        <v>198</v>
      </c>
      <c r="B1886" s="18" t="s">
        <v>3524</v>
      </c>
      <c r="C1886" s="143" t="str">
        <f>IF(VLOOKUP(D1886,Table16[[#All],[Player]:[2024 Card Info]],7,FALSE)&lt;&gt;"",VLOOKUP(D1886,Table16[[#All],[Player]:[2024 Card Info]],7,FALSE),"")</f>
        <v>6-5</v>
      </c>
      <c r="D1886" s="19" t="s">
        <v>1117</v>
      </c>
      <c r="E1886" s="20">
        <v>35326</v>
      </c>
      <c r="F1886" s="26" t="s">
        <v>108</v>
      </c>
      <c r="G1886" s="30" t="s">
        <v>130</v>
      </c>
      <c r="H1886" s="26" t="s">
        <v>198</v>
      </c>
      <c r="I1886" s="26" t="s">
        <v>440</v>
      </c>
      <c r="J1886" s="18" t="s">
        <v>192</v>
      </c>
      <c r="K1886" s="18" t="s">
        <v>158</v>
      </c>
      <c r="L1886" s="18" t="s">
        <v>178</v>
      </c>
      <c r="M1886" s="19" t="s">
        <v>178</v>
      </c>
      <c r="N1886" s="19" t="s">
        <v>459</v>
      </c>
      <c r="O1886" s="19" t="s">
        <v>158</v>
      </c>
      <c r="P1886" s="30" t="s">
        <v>1118</v>
      </c>
      <c r="Q1886" s="19"/>
      <c r="R1886" s="19"/>
      <c r="S1886" s="30"/>
      <c r="T1886" s="19"/>
      <c r="U1886" s="19"/>
      <c r="V1886" s="30"/>
      <c r="W1886" s="19"/>
      <c r="X1886" s="19"/>
      <c r="Y1886" s="30"/>
      <c r="Z1886" s="19"/>
      <c r="AA1886" s="19"/>
      <c r="AB1886" s="19"/>
      <c r="AC1886" s="19"/>
      <c r="AD1886" s="19"/>
      <c r="AE1886" s="19"/>
      <c r="AF1886" s="19"/>
      <c r="AG1886" s="19"/>
      <c r="AH1886" s="19"/>
      <c r="AI1886" s="19"/>
      <c r="AJ1886" s="19"/>
      <c r="AK1886" s="19"/>
      <c r="AL1886" s="19"/>
      <c r="AM1886" s="19"/>
      <c r="AN1886" s="19"/>
      <c r="AO1886" s="19"/>
      <c r="AP1886" s="19"/>
      <c r="AQ1886" s="19"/>
      <c r="AR1886" s="19"/>
      <c r="AS1886" s="19"/>
      <c r="AT1886" s="19"/>
      <c r="AU1886" s="19"/>
      <c r="AV1886" s="19"/>
    </row>
    <row r="1887" spans="1:48" x14ac:dyDescent="0.35">
      <c r="A1887" s="18" t="s">
        <v>177</v>
      </c>
      <c r="B1887" s="18" t="s">
        <v>109</v>
      </c>
      <c r="C1887" s="143" t="str">
        <f>IF(VLOOKUP(D1887,Table16[[#All],[Player]:[2024 Card Info]],7,FALSE)&lt;&gt;"",VLOOKUP(D1887,Table16[[#All],[Player]:[2024 Card Info]],7,FALSE),"")</f>
        <v>5-5</v>
      </c>
      <c r="D1887" t="s">
        <v>3201</v>
      </c>
      <c r="E1887" s="35">
        <v>35731</v>
      </c>
      <c r="F1887" s="36" t="s">
        <v>107</v>
      </c>
      <c r="G1887" s="36" t="s">
        <v>316</v>
      </c>
      <c r="H1887" s="26" t="s">
        <v>205</v>
      </c>
      <c r="I1887" s="26" t="s">
        <v>191</v>
      </c>
      <c r="J1887" s="18" t="s">
        <v>226</v>
      </c>
      <c r="K1887" s="18" t="s">
        <v>268</v>
      </c>
      <c r="L1887" s="18" t="s">
        <v>183</v>
      </c>
      <c r="M1887" s="19" t="s">
        <v>223</v>
      </c>
      <c r="N1887" s="19" t="s">
        <v>2299</v>
      </c>
      <c r="O1887" s="19" t="s">
        <v>452</v>
      </c>
      <c r="P1887" s="37" t="str">
        <f>IF(ISERROR(VLOOKUP(TRIM(D1887),#REF!,8,FALSE())),"",VLOOKUP(TRIM(D1887),#REF!,8,FALSE()))</f>
        <v/>
      </c>
      <c r="Q1887" s="25"/>
      <c r="R1887" s="25"/>
      <c r="S1887" s="25"/>
      <c r="T1887" s="25"/>
      <c r="U1887" s="25"/>
      <c r="V1887" s="25"/>
      <c r="W1887" s="25"/>
      <c r="X1887" s="25"/>
      <c r="Y1887" s="25"/>
      <c r="Z1887" s="25"/>
      <c r="AA1887" s="25"/>
      <c r="AB1887" s="25"/>
      <c r="AC1887" s="25"/>
      <c r="AD1887" s="25"/>
      <c r="AE1887" s="25"/>
      <c r="AF1887" s="25"/>
      <c r="AG1887" s="25"/>
      <c r="AH1887" s="25"/>
      <c r="AI1887" s="25"/>
      <c r="AJ1887" s="25"/>
      <c r="AK1887" s="25"/>
      <c r="AL1887" s="25"/>
      <c r="AM1887" s="25"/>
      <c r="AN1887" s="25"/>
      <c r="AO1887" s="25"/>
      <c r="AP1887" s="25"/>
      <c r="AQ1887" s="25"/>
      <c r="AR1887" s="25"/>
      <c r="AS1887" s="25"/>
      <c r="AT1887" s="25"/>
      <c r="AU1887" s="25"/>
      <c r="AV1887" s="25"/>
    </row>
    <row r="1888" spans="1:48" x14ac:dyDescent="0.35">
      <c r="A1888" t="s">
        <v>205</v>
      </c>
      <c r="B1888" t="s">
        <v>452</v>
      </c>
      <c r="C1888" s="143" t="str">
        <f>IF(VLOOKUP(D1888,Table16[[#All],[Player]:[2024 Card Info]],7,FALSE)&lt;&gt;"",VLOOKUP(D1888,Table16[[#All],[Player]:[2024 Card Info]],7,FALSE),"")</f>
        <v>4-5</v>
      </c>
      <c r="D1888" t="s">
        <v>3703</v>
      </c>
      <c r="E1888" s="40">
        <v>37660</v>
      </c>
      <c r="F1888" t="s">
        <v>4052</v>
      </c>
      <c r="G1888" t="s">
        <v>5193</v>
      </c>
      <c r="H1888" t="str">
        <f>IF(ISBLANK(VLOOKUP(TRIM(D1888),ALL_SOMIFA!$A$1:$V$2737,8,FALSE)),"",IF(ISERROR(VLOOKUP(TRIM(D1888),ALL_SOMIFA!$A$1:$V$2737,8,FALSE))," ",VLOOKUP(TRIM(D1888),ALL_SOMIFA!$A$1:$V$2737,8,FALSE)))</f>
        <v/>
      </c>
      <c r="I1888" t="str">
        <f>IF(ISBLANK(VLOOKUP(TRIM(D1888),ALL_SOMIFA!$A$1:$V$2737,9,FALSE)),"",IF(ISERROR(VLOOKUP(TRIM(D1888),ALL_SOMIFA!$A$1:$V$2737,9,FALSE))," ",VLOOKUP(TRIM(D1888),ALL_SOMIFA!$A$1:$V$2737,9,FALSE)))</f>
        <v/>
      </c>
      <c r="J1888" t="str">
        <f>IF(ISBLANK(VLOOKUP(TRIM(D1888),ALL_SOMIFA!$A$1:$V$2737,10,FALSE)),"",IF(ISERROR(VLOOKUP(TRIM(D1888),ALL_SOMIFA!$A$1:$V$2737,10,FALSE))," ",VLOOKUP(TRIM(D1888),ALL_SOMIFA!$A$1:$V$2737,10,FALSE)))</f>
        <v/>
      </c>
      <c r="K1888" t="str">
        <f>IF(ISBLANK(VLOOKUP(TRIM(D1888),ALL_SOMIFA!$A$1:$V$2737,11,FALSE)),"",IF(ISERROR(VLOOKUP(TRIM(D1888),ALL_SOMIFA!$A$1:$V$2737,11,FALSE))," ",VLOOKUP(TRIM(D1888),ALL_SOMIFA!$A$1:$V$2737,11,FALSE)))</f>
        <v/>
      </c>
      <c r="L1888" t="str">
        <f>IF(ISBLANK(VLOOKUP(TRIM(D1888),ALL_SOMIFA!$A$1:$V$2737,12,FALSE)),"",IF(ISERROR(VLOOKUP(TRIM(D1888),ALL_SOMIFA!$A$1:$V$2737,12,FALSE))," ",VLOOKUP(TRIM(D1888),ALL_SOMIFA!$A$1:$V$2737,12,FALSE)))</f>
        <v/>
      </c>
      <c r="M1888" t="str">
        <f>IF(ISBLANK(VLOOKUP(TRIM(D1888),ALL_SOMIFA!$A$1:$V$2737,13,FALSE)),"",IF(ISERROR(VLOOKUP(TRIM(D1888),ALL_SOMIFA!$A$1:$V$2737,13,FALSE))," ",VLOOKUP(TRIM(D1888),ALL_SOMIFA!$A$1:$V$2737,13,FALSE)))</f>
        <v/>
      </c>
      <c r="N1888" t="str">
        <f>IF(ISBLANK(VLOOKUP(TRIM(D1888),ALL_SOMIFA!$A$1:$V$2737,14,FALSE)),"",IF(ISERROR(VLOOKUP(TRIM(D1888),ALL_SOMIFA!$A$1:$V$2737,14,FALSE))," ",VLOOKUP(TRIM(D1888),ALL_SOMIFA!$A$1:$V$2737,14,FALSE)))</f>
        <v/>
      </c>
      <c r="O1888" t="str">
        <f>IF(ISBLANK(VLOOKUP(TRIM(D1888),ALL_SOMIFA!$A$1:$V$2737,15,FALSE)),"",IF(ISERROR(VLOOKUP(TRIM(D1888),ALL_SOMIFA!$A$1:$V$2737,15,FALSE))," ",VLOOKUP(TRIM(D1888),ALL_SOMIFA!$A$1:$V$2737,15,FALSE)))</f>
        <v/>
      </c>
      <c r="P1888" t="str">
        <f>IF(ISBLANK(VLOOKUP(TRIM(D1888),ALL_SOMIFA!$A$1:$V$2737,16,FALSE)),"",IF(ISERROR(VLOOKUP(TRIM(D1888),ALL_SOMIFA!$A$1:$V$2737,16,FALSE))," ",VLOOKUP(TRIM(D1888),ALL_SOMIFA!$A$1:$V$2737,16,FALSE)))</f>
        <v/>
      </c>
      <c r="Q1888" t="str">
        <f>IF(ISBLANK(VLOOKUP(TRIM(D1888),ALL_SOMIFA!$A$1:$V$2737,17,FALSE)),"",IF(ISERROR(VLOOKUP(TRIM(D1888),ALL_SOMIFA!$A$1:$V$2737,17,FALSE))," ",VLOOKUP(TRIM(D1888),ALL_SOMIFA!$A$1:$V$2737,17,FALSE)))</f>
        <v/>
      </c>
      <c r="R1888" t="str">
        <f>IF(ISBLANK(VLOOKUP(TRIM(D1888),ALL_SOMIFA!$A$1:$V$2737,18,FALSE)),"",IF(ISERROR(VLOOKUP(TRIM(D1888),ALL_SOMIFA!$A$1:$V$2737,18,FALSE))," ",VLOOKUP(TRIM(D1888),ALL_SOMIFA!$A$1:$V$2737,18,FALSE)))</f>
        <v/>
      </c>
      <c r="S1888" t="str">
        <f>IF(ISBLANK(VLOOKUP(TRIM(D1888),ALL_SOMIFA!$A$1:$V$2737,19,FALSE)),"",IF(ISERROR(VLOOKUP(TRIM(D1888),ALL_SOMIFA!$A$1:$V$2737,19,FALSE))," ",VLOOKUP(TRIM(D1888),ALL_SOMIFA!$A$1:$V$2737,19,FALSE)))</f>
        <v/>
      </c>
      <c r="T1888" t="str">
        <f>IF(ISBLANK(VLOOKUP(TRIM(D1888),ALL_SOMIFA!$A$1:$V$2737,20,FALSE)),"",IF(ISERROR(VLOOKUP(TRIM(D1888),ALL_SOMIFA!$A$1:$V$2737,20,FALSE))," ",VLOOKUP(TRIM(D1888),ALL_SOMIFA!$A$1:$V$2737,20,FALSE)))</f>
        <v/>
      </c>
      <c r="U1888" t="str">
        <f>IF(ISBLANK(VLOOKUP(TRIM(D1888),ALL_SOMIFA!$A$1:$V$2737,21,FALSE)),"",IF(ISERROR(VLOOKUP(TRIM(D1888),ALL_SOMIFA!$A$1:$V$2737,21,FALSE))," ",VLOOKUP(TRIM(D1888),ALL_SOMIFA!$A$1:$V$2737,21,FALSE)))</f>
        <v/>
      </c>
      <c r="V1888" t="str">
        <f>IF(ISBLANK(VLOOKUP(TRIM(D1888),ALL_SOMIFA!$A$1:$V$2737,22,FALSE)),"",IF(ISERROR(VLOOKUP(TRIM(D1888),ALL_SOMIFA!$A$1:$V$2737,22,FALSE))," ",VLOOKUP(TRIM(D1888),ALL_SOMIFA!$A$1:$V$2737,22,FALSE)))</f>
        <v/>
      </c>
    </row>
    <row r="1889" spans="1:73" s="25" customFormat="1" x14ac:dyDescent="0.35">
      <c r="A1889" s="18" t="s">
        <v>1134</v>
      </c>
      <c r="B1889" s="18" t="s">
        <v>193</v>
      </c>
      <c r="C1889" s="143" t="str">
        <f>IF(VLOOKUP(D1889,Table16[[#All],[Player]:[2024 Card Info]],7,FALSE)&lt;&gt;"",VLOOKUP(D1889,Table16[[#All],[Player]:[2024 Card Info]],7,FALSE),"")</f>
        <v>4-5/4-5</v>
      </c>
      <c r="D1889" s="19" t="s">
        <v>3205</v>
      </c>
      <c r="E1889" s="20">
        <v>35655</v>
      </c>
      <c r="F1889" s="19" t="s">
        <v>101</v>
      </c>
      <c r="G1889" s="19" t="s">
        <v>996</v>
      </c>
      <c r="H1889" s="26" t="s">
        <v>459</v>
      </c>
      <c r="I1889" s="26" t="s">
        <v>1255</v>
      </c>
      <c r="J1889" s="18" t="s">
        <v>220</v>
      </c>
      <c r="K1889" s="18" t="s">
        <v>195</v>
      </c>
      <c r="L1889" s="18" t="s">
        <v>208</v>
      </c>
      <c r="M1889" s="19" t="s">
        <v>264</v>
      </c>
      <c r="N1889" s="19" t="s">
        <v>3206</v>
      </c>
      <c r="O1889" s="19" t="s">
        <v>193</v>
      </c>
      <c r="P1889" s="19" t="s">
        <v>3207</v>
      </c>
      <c r="Q1889" s="19" t="s">
        <v>184</v>
      </c>
      <c r="R1889" s="19" t="s">
        <v>195</v>
      </c>
      <c r="S1889" s="19" t="s">
        <v>488</v>
      </c>
      <c r="T1889" s="19"/>
      <c r="U1889" s="19"/>
      <c r="V1889" s="19"/>
      <c r="W1889" s="19"/>
      <c r="X1889" s="19"/>
      <c r="Y1889" s="19"/>
      <c r="Z1889" s="19"/>
      <c r="AA1889" s="19"/>
      <c r="AB1889" s="19"/>
      <c r="AC1889" s="19"/>
      <c r="AD1889" s="19"/>
      <c r="AE1889" s="19"/>
      <c r="AF1889" s="19"/>
      <c r="AG1889" s="19"/>
      <c r="AH1889" s="19"/>
      <c r="AI1889" s="19"/>
      <c r="AJ1889" s="19"/>
      <c r="AK1889" s="19"/>
      <c r="AL1889" s="19"/>
      <c r="AM1889" s="19"/>
      <c r="AN1889" s="19"/>
      <c r="AO1889" s="19"/>
      <c r="AP1889" s="19"/>
      <c r="AQ1889" s="19"/>
      <c r="AR1889" s="19"/>
      <c r="AS1889" s="19"/>
      <c r="AT1889" s="19"/>
      <c r="AU1889" s="19"/>
      <c r="AV1889" s="19"/>
      <c r="AW1889"/>
      <c r="AX1889"/>
      <c r="AY1889"/>
      <c r="AZ1889"/>
      <c r="BA1889"/>
      <c r="BB1889"/>
      <c r="BC1889"/>
      <c r="BD1889"/>
      <c r="BE1889"/>
      <c r="BF1889"/>
      <c r="BG1889"/>
      <c r="BH1889"/>
      <c r="BI1889"/>
      <c r="BJ1889"/>
      <c r="BK1889"/>
      <c r="BL1889"/>
      <c r="BM1889"/>
      <c r="BN1889"/>
      <c r="BO1889"/>
      <c r="BP1889"/>
      <c r="BQ1889"/>
      <c r="BR1889"/>
      <c r="BS1889"/>
      <c r="BT1889"/>
      <c r="BU1889"/>
    </row>
    <row r="1890" spans="1:73" x14ac:dyDescent="0.35">
      <c r="A1890" t="s">
        <v>3559</v>
      </c>
      <c r="B1890" t="s">
        <v>3520</v>
      </c>
      <c r="C1890" s="143" t="str">
        <f>IF(VLOOKUP(D1890,Table16[[#All],[Player]:[2024 Card Info]],7,FALSE)&lt;&gt;"",VLOOKUP(D1890,Table16[[#All],[Player]:[2024 Card Info]],7,FALSE),"")</f>
        <v>4-4/4-4</v>
      </c>
      <c r="D1890" t="s">
        <v>3706</v>
      </c>
      <c r="E1890" s="40">
        <v>33777</v>
      </c>
      <c r="F1890" t="s">
        <v>900</v>
      </c>
      <c r="G1890" s="19" t="s">
        <v>5149</v>
      </c>
      <c r="H1890" t="str">
        <f>IF(ISBLANK(VLOOKUP(TRIM(D1890),ALL_SOMIFA!$A$1:$V$2737,8,FALSE)),"",IF(ISERROR(VLOOKUP(TRIM(D1890),ALL_SOMIFA!$A$1:$V$2737,8,FALSE))," ",VLOOKUP(TRIM(D1890),ALL_SOMIFA!$A$1:$V$2737,8,FALSE)))</f>
        <v/>
      </c>
      <c r="I1890" t="str">
        <f>IF(ISBLANK(VLOOKUP(TRIM(D1890),ALL_SOMIFA!$A$1:$V$2737,9,FALSE)),"",IF(ISERROR(VLOOKUP(TRIM(D1890),ALL_SOMIFA!$A$1:$V$2737,9,FALSE))," ",VLOOKUP(TRIM(D1890),ALL_SOMIFA!$A$1:$V$2737,9,FALSE)))</f>
        <v/>
      </c>
      <c r="J1890" t="str">
        <f>IF(ISBLANK(VLOOKUP(TRIM(D1890),ALL_SOMIFA!$A$1:$V$2737,10,FALSE)),"",IF(ISERROR(VLOOKUP(TRIM(D1890),ALL_SOMIFA!$A$1:$V$2737,10,FALSE))," ",VLOOKUP(TRIM(D1890),ALL_SOMIFA!$A$1:$V$2737,10,FALSE)))</f>
        <v/>
      </c>
      <c r="K1890" t="str">
        <f>IF(ISBLANK(VLOOKUP(TRIM(D1890),ALL_SOMIFA!$A$1:$V$2737,11,FALSE)),"",IF(ISERROR(VLOOKUP(TRIM(D1890),ALL_SOMIFA!$A$1:$V$2737,11,FALSE))," ",VLOOKUP(TRIM(D1890),ALL_SOMIFA!$A$1:$V$2737,11,FALSE)))</f>
        <v/>
      </c>
      <c r="L1890" t="str">
        <f>IF(ISBLANK(VLOOKUP(TRIM(D1890),ALL_SOMIFA!$A$1:$V$2737,12,FALSE)),"",IF(ISERROR(VLOOKUP(TRIM(D1890),ALL_SOMIFA!$A$1:$V$2737,12,FALSE))," ",VLOOKUP(TRIM(D1890),ALL_SOMIFA!$A$1:$V$2737,12,FALSE)))</f>
        <v/>
      </c>
      <c r="M1890" t="str">
        <f>IF(ISBLANK(VLOOKUP(TRIM(D1890),ALL_SOMIFA!$A$1:$V$2737,13,FALSE)),"",IF(ISERROR(VLOOKUP(TRIM(D1890),ALL_SOMIFA!$A$1:$V$2737,13,FALSE))," ",VLOOKUP(TRIM(D1890),ALL_SOMIFA!$A$1:$V$2737,13,FALSE)))</f>
        <v/>
      </c>
      <c r="N1890" t="str">
        <f>IF(ISBLANK(VLOOKUP(TRIM(D1890),ALL_SOMIFA!$A$1:$V$2737,14,FALSE)),"",IF(ISERROR(VLOOKUP(TRIM(D1890),ALL_SOMIFA!$A$1:$V$2737,14,FALSE))," ",VLOOKUP(TRIM(D1890),ALL_SOMIFA!$A$1:$V$2737,14,FALSE)))</f>
        <v/>
      </c>
      <c r="O1890" t="str">
        <f>IF(ISBLANK(VLOOKUP(TRIM(D1890),ALL_SOMIFA!$A$1:$V$2737,15,FALSE)),"",IF(ISERROR(VLOOKUP(TRIM(D1890),ALL_SOMIFA!$A$1:$V$2737,15,FALSE))," ",VLOOKUP(TRIM(D1890),ALL_SOMIFA!$A$1:$V$2737,15,FALSE)))</f>
        <v/>
      </c>
      <c r="P1890" t="str">
        <f>IF(ISBLANK(VLOOKUP(TRIM(D1890),ALL_SOMIFA!$A$1:$V$2737,16,FALSE)),"",IF(ISERROR(VLOOKUP(TRIM(D1890),ALL_SOMIFA!$A$1:$V$2737,16,FALSE))," ",VLOOKUP(TRIM(D1890),ALL_SOMIFA!$A$1:$V$2737,16,FALSE)))</f>
        <v/>
      </c>
      <c r="Q1890" t="str">
        <f>IF(ISBLANK(VLOOKUP(TRIM(D1890),ALL_SOMIFA!$A$1:$V$2737,17,FALSE)),"",IF(ISERROR(VLOOKUP(TRIM(D1890),ALL_SOMIFA!$A$1:$V$2737,17,FALSE))," ",VLOOKUP(TRIM(D1890),ALL_SOMIFA!$A$1:$V$2737,17,FALSE)))</f>
        <v/>
      </c>
      <c r="R1890" t="str">
        <f>IF(ISBLANK(VLOOKUP(TRIM(D1890),ALL_SOMIFA!$A$1:$V$2737,18,FALSE)),"",IF(ISERROR(VLOOKUP(TRIM(D1890),ALL_SOMIFA!$A$1:$V$2737,18,FALSE))," ",VLOOKUP(TRIM(D1890),ALL_SOMIFA!$A$1:$V$2737,18,FALSE)))</f>
        <v/>
      </c>
      <c r="S1890" t="str">
        <f>IF(ISBLANK(VLOOKUP(TRIM(D1890),ALL_SOMIFA!$A$1:$V$2737,19,FALSE)),"",IF(ISERROR(VLOOKUP(TRIM(D1890),ALL_SOMIFA!$A$1:$V$2737,19,FALSE))," ",VLOOKUP(TRIM(D1890),ALL_SOMIFA!$A$1:$V$2737,19,FALSE)))</f>
        <v/>
      </c>
      <c r="T1890" t="str">
        <f>IF(ISBLANK(VLOOKUP(TRIM(D1890),ALL_SOMIFA!$A$1:$V$2737,20,FALSE)),"",IF(ISERROR(VLOOKUP(TRIM(D1890),ALL_SOMIFA!$A$1:$V$2737,20,FALSE))," ",VLOOKUP(TRIM(D1890),ALL_SOMIFA!$A$1:$V$2737,20,FALSE)))</f>
        <v/>
      </c>
      <c r="U1890" t="str">
        <f>IF(ISBLANK(VLOOKUP(TRIM(D1890),ALL_SOMIFA!$A$1:$V$2737,21,FALSE)),"",IF(ISERROR(VLOOKUP(TRIM(D1890),ALL_SOMIFA!$A$1:$V$2737,21,FALSE))," ",VLOOKUP(TRIM(D1890),ALL_SOMIFA!$A$1:$V$2737,21,FALSE)))</f>
        <v/>
      </c>
      <c r="V1890" t="str">
        <f>IF(ISBLANK(VLOOKUP(TRIM(D1890),ALL_SOMIFA!$A$1:$V$2737,22,FALSE)),"",IF(ISERROR(VLOOKUP(TRIM(D1890),ALL_SOMIFA!$A$1:$V$2737,22,FALSE))," ",VLOOKUP(TRIM(D1890),ALL_SOMIFA!$A$1:$V$2737,22,FALSE)))</f>
        <v/>
      </c>
    </row>
    <row r="1891" spans="1:73" s="25" customFormat="1" x14ac:dyDescent="0.35">
      <c r="A1891" s="18" t="s">
        <v>198</v>
      </c>
      <c r="B1891" s="18" t="s">
        <v>3530</v>
      </c>
      <c r="C1891" s="143" t="str">
        <f>IF(VLOOKUP(D1891,Table16[[#All],[Player]:[2024 Card Info]],7,FALSE)&lt;&gt;"",VLOOKUP(D1891,Table16[[#All],[Player]:[2024 Card Info]],7,FALSE),"")</f>
        <v>4-2</v>
      </c>
      <c r="D1891" s="19" t="s">
        <v>3202</v>
      </c>
      <c r="E1891" s="20">
        <v>36268</v>
      </c>
      <c r="F1891" s="26" t="s">
        <v>1163</v>
      </c>
      <c r="G1891" s="30" t="s">
        <v>3056</v>
      </c>
      <c r="H1891" s="26" t="s">
        <v>4408</v>
      </c>
      <c r="I1891" s="26" t="s">
        <v>201</v>
      </c>
      <c r="J1891" s="18" t="s">
        <v>169</v>
      </c>
      <c r="K1891" s="18"/>
      <c r="L1891" s="18"/>
      <c r="M1891" s="19"/>
      <c r="N1891" s="19" t="s">
        <v>205</v>
      </c>
      <c r="O1891" s="19" t="s">
        <v>165</v>
      </c>
      <c r="P1891" s="30" t="s">
        <v>430</v>
      </c>
      <c r="Q1891" s="19"/>
      <c r="R1891" s="19"/>
      <c r="S1891" s="30"/>
      <c r="T1891" s="19"/>
      <c r="U1891" s="19"/>
      <c r="V1891" s="30"/>
      <c r="W1891" s="19"/>
      <c r="X1891" s="19"/>
      <c r="Y1891" s="30"/>
      <c r="Z1891" s="19"/>
      <c r="AA1891" s="19"/>
      <c r="AB1891" s="19"/>
      <c r="AC1891" s="19"/>
      <c r="AD1891" s="19"/>
      <c r="AE1891" s="19"/>
      <c r="AF1891" s="19"/>
      <c r="AG1891" s="19"/>
      <c r="AH1891" s="19"/>
      <c r="AI1891" s="19"/>
      <c r="AJ1891" s="19"/>
      <c r="AK1891" s="19"/>
      <c r="AL1891" s="19"/>
      <c r="AM1891" s="19"/>
      <c r="AN1891" s="19"/>
      <c r="AO1891" s="19"/>
      <c r="AP1891" s="19"/>
      <c r="AQ1891" s="19"/>
      <c r="AR1891" s="19"/>
      <c r="AS1891" s="19"/>
      <c r="AT1891" s="19"/>
      <c r="AU1891" s="19"/>
      <c r="AV1891" s="19"/>
    </row>
    <row r="1892" spans="1:73" ht="12.75" customHeight="1" x14ac:dyDescent="0.35">
      <c r="A1892" s="18" t="s">
        <v>220</v>
      </c>
      <c r="B1892" s="18" t="s">
        <v>1124</v>
      </c>
      <c r="C1892" s="143" t="str">
        <f>IF(VLOOKUP(D1892,Table16[[#All],[Player]:[2024 Card Info]],7,FALSE)&lt;&gt;"",VLOOKUP(D1892,Table16[[#All],[Player]:[2024 Card Info]],7,FALSE),"")</f>
        <v>4-2</v>
      </c>
      <c r="D1892" s="26" t="s">
        <v>3204</v>
      </c>
      <c r="E1892" s="27">
        <v>34470</v>
      </c>
      <c r="F1892" s="26" t="s">
        <v>720</v>
      </c>
      <c r="G1892" s="26" t="s">
        <v>387</v>
      </c>
      <c r="H1892" s="26" t="s">
        <v>184</v>
      </c>
      <c r="I1892" s="26" t="s">
        <v>468</v>
      </c>
      <c r="J1892" s="18" t="s">
        <v>459</v>
      </c>
      <c r="K1892" s="18" t="s">
        <v>224</v>
      </c>
      <c r="L1892" s="18" t="s">
        <v>166</v>
      </c>
      <c r="M1892" s="26" t="s">
        <v>191</v>
      </c>
      <c r="N1892" s="27"/>
      <c r="O1892" s="27"/>
      <c r="P1892" s="27"/>
      <c r="Q1892" s="27"/>
      <c r="R1892" s="29"/>
      <c r="S1892" s="25"/>
      <c r="T1892" s="25"/>
      <c r="U1892" s="25"/>
      <c r="V1892" s="25"/>
      <c r="W1892" s="25"/>
      <c r="X1892" s="25"/>
      <c r="Y1892" s="25"/>
      <c r="Z1892" s="25"/>
      <c r="AA1892" s="25"/>
      <c r="AB1892" s="25"/>
      <c r="AC1892" s="25"/>
      <c r="AD1892" s="25"/>
      <c r="AE1892" s="25"/>
      <c r="AF1892" s="25"/>
      <c r="AG1892" s="25"/>
      <c r="AH1892" s="25"/>
      <c r="AI1892" s="25"/>
      <c r="AJ1892" s="25"/>
      <c r="AK1892" s="25"/>
      <c r="AL1892" s="25"/>
      <c r="AM1892" s="25"/>
      <c r="AN1892" s="25"/>
      <c r="AO1892" s="25"/>
      <c r="AP1892" s="25"/>
      <c r="AQ1892" s="25"/>
      <c r="AR1892" s="25"/>
      <c r="AS1892" s="25"/>
      <c r="AT1892" s="25"/>
      <c r="AU1892" s="25"/>
      <c r="AV1892" s="25"/>
      <c r="AW1892" s="25"/>
      <c r="AX1892" s="25"/>
      <c r="AY1892" s="25"/>
      <c r="AZ1892" s="25"/>
      <c r="BA1892" s="25"/>
      <c r="BB1892" s="25"/>
      <c r="BC1892" s="25"/>
      <c r="BD1892" s="25"/>
      <c r="BE1892" s="25"/>
      <c r="BF1892" s="25"/>
      <c r="BG1892" s="25"/>
      <c r="BH1892" s="25"/>
      <c r="BI1892" s="25"/>
      <c r="BJ1892" s="25"/>
      <c r="BK1892" s="25"/>
      <c r="BL1892" s="25"/>
      <c r="BM1892" s="25"/>
      <c r="BN1892" s="25"/>
      <c r="BO1892" s="25"/>
      <c r="BP1892" s="25"/>
      <c r="BQ1892" s="25"/>
      <c r="BR1892" s="25"/>
      <c r="BS1892" s="25"/>
      <c r="BT1892" s="25"/>
      <c r="BU1892" s="25"/>
    </row>
    <row r="1893" spans="1:73" x14ac:dyDescent="0.35">
      <c r="A1893" s="31" t="s">
        <v>2419</v>
      </c>
      <c r="B1893" s="53" t="s">
        <v>3520</v>
      </c>
      <c r="C1893" s="144" t="str">
        <f>IF(VLOOKUP(D1893,Table16[[#All],[Player]:[2024 Card Info]],7,FALSE)&lt;&gt;"",VLOOKUP(D1893,Table16[[#All],[Player]:[2024 Card Info]],7,FALSE),"")</f>
        <v>0-2/4-2  3-3-0</v>
      </c>
      <c r="D1893" s="19" t="s">
        <v>3209</v>
      </c>
      <c r="E1893" s="27">
        <v>34359</v>
      </c>
      <c r="F1893" s="28" t="s">
        <v>114</v>
      </c>
      <c r="G1893" s="28" t="s">
        <v>320</v>
      </c>
      <c r="H1893" s="26" t="s">
        <v>2197</v>
      </c>
      <c r="I1893" s="26" t="s">
        <v>488</v>
      </c>
      <c r="J1893" s="33"/>
      <c r="K1893" s="33"/>
      <c r="L1893" s="33"/>
      <c r="M1893" s="25"/>
      <c r="N1893" s="25"/>
      <c r="O1893" s="25"/>
      <c r="P1893" s="25"/>
      <c r="Q1893" s="25"/>
      <c r="R1893" s="25"/>
      <c r="S1893" s="25"/>
      <c r="T1893" s="25"/>
      <c r="U1893" s="25"/>
      <c r="V1893" s="25"/>
      <c r="W1893" s="25"/>
      <c r="X1893" s="25"/>
      <c r="Y1893" s="25"/>
      <c r="Z1893" s="25"/>
      <c r="AA1893" s="25"/>
      <c r="AB1893" s="25"/>
      <c r="AC1893" s="25"/>
      <c r="AD1893" s="25"/>
      <c r="AE1893" s="25"/>
      <c r="AF1893" s="25"/>
      <c r="AG1893" s="25"/>
      <c r="AH1893" s="25"/>
      <c r="AI1893" s="25"/>
      <c r="AJ1893" s="25"/>
      <c r="AK1893" s="25"/>
      <c r="AL1893" s="25"/>
      <c r="AM1893" s="25"/>
      <c r="AN1893" s="25"/>
      <c r="AO1893" s="25"/>
      <c r="AP1893" s="25"/>
      <c r="AQ1893" s="25"/>
      <c r="AR1893" s="25"/>
      <c r="AS1893" s="25"/>
      <c r="AT1893" s="25"/>
      <c r="AU1893" s="25"/>
      <c r="AV1893" s="25"/>
    </row>
    <row r="1894" spans="1:73" x14ac:dyDescent="0.35">
      <c r="A1894" s="31" t="s">
        <v>220</v>
      </c>
      <c r="B1894" s="32" t="s">
        <v>3527</v>
      </c>
      <c r="C1894" s="144" t="str">
        <f>IF(VLOOKUP(D1894,Table16[[#All],[Player]:[2024 Card Info]],7,FALSE)&lt;&gt;"",VLOOKUP(D1894,Table16[[#All],[Player]:[2024 Card Info]],7,FALSE),"")</f>
        <v>0-0</v>
      </c>
      <c r="D1894" s="19" t="s">
        <v>3203</v>
      </c>
      <c r="E1894" s="27">
        <v>37109</v>
      </c>
      <c r="F1894" s="28" t="s">
        <v>160</v>
      </c>
      <c r="G1894" s="28" t="s">
        <v>200</v>
      </c>
      <c r="H1894" s="26" t="s">
        <v>461</v>
      </c>
      <c r="I1894" s="26" t="s">
        <v>1501</v>
      </c>
      <c r="J1894" s="33"/>
      <c r="K1894" s="33"/>
      <c r="L1894" s="33"/>
      <c r="AW1894" s="25"/>
      <c r="AX1894" s="25"/>
      <c r="AY1894" s="25"/>
      <c r="AZ1894" s="25"/>
      <c r="BA1894" s="25"/>
      <c r="BB1894" s="25"/>
      <c r="BC1894" s="25"/>
      <c r="BD1894" s="25"/>
      <c r="BE1894" s="25"/>
      <c r="BF1894" s="25"/>
      <c r="BG1894" s="25"/>
      <c r="BH1894" s="25"/>
      <c r="BI1894" s="25"/>
      <c r="BJ1894" s="25"/>
      <c r="BK1894" s="25"/>
      <c r="BL1894" s="25"/>
      <c r="BM1894" s="25"/>
      <c r="BN1894" s="25"/>
      <c r="BO1894" s="25"/>
      <c r="BP1894" s="25"/>
      <c r="BQ1894" s="25"/>
      <c r="BR1894" s="25"/>
      <c r="BS1894" s="25"/>
      <c r="BT1894" s="25"/>
      <c r="BU1894" s="25"/>
    </row>
    <row r="1895" spans="1:73" x14ac:dyDescent="0.35">
      <c r="A1895" t="s">
        <v>177</v>
      </c>
      <c r="B1895" t="s">
        <v>3525</v>
      </c>
      <c r="C1895" s="144" t="str">
        <f>IF(VLOOKUP(D1895,Table16[[#All],[Player]:[2024 Card Info]],7,FALSE)&lt;&gt;"",VLOOKUP(D1895,Table16[[#All],[Player]:[2024 Card Info]],7,FALSE),"")</f>
        <v>0-0</v>
      </c>
      <c r="D1895" t="s">
        <v>3795</v>
      </c>
      <c r="E1895" s="40">
        <v>37048</v>
      </c>
      <c r="F1895" t="s">
        <v>4057</v>
      </c>
      <c r="G1895" s="22" t="s">
        <v>5367</v>
      </c>
      <c r="H1895" t="str">
        <f>IF(ISBLANK(VLOOKUP(TRIM(D1895),ALL_SOMIFA!$A$1:$V$2737,8,FALSE)),"",IF(ISERROR(VLOOKUP(TRIM(D1895),ALL_SOMIFA!$A$1:$V$2737,8,FALSE))," ",VLOOKUP(TRIM(D1895),ALL_SOMIFA!$A$1:$V$2737,8,FALSE)))</f>
        <v/>
      </c>
      <c r="I1895" t="str">
        <f>IF(ISBLANK(VLOOKUP(TRIM(D1895),ALL_SOMIFA!$A$1:$V$2737,9,FALSE)),"",IF(ISERROR(VLOOKUP(TRIM(D1895),ALL_SOMIFA!$A$1:$V$2737,9,FALSE))," ",VLOOKUP(TRIM(D1895),ALL_SOMIFA!$A$1:$V$2737,9,FALSE)))</f>
        <v/>
      </c>
      <c r="J1895" t="str">
        <f>IF(ISBLANK(VLOOKUP(TRIM(D1895),ALL_SOMIFA!$A$1:$V$2737,10,FALSE)),"",IF(ISERROR(VLOOKUP(TRIM(D1895),ALL_SOMIFA!$A$1:$V$2737,10,FALSE))," ",VLOOKUP(TRIM(D1895),ALL_SOMIFA!$A$1:$V$2737,10,FALSE)))</f>
        <v/>
      </c>
      <c r="K1895" t="str">
        <f>IF(ISBLANK(VLOOKUP(TRIM(D1895),ALL_SOMIFA!$A$1:$V$2737,11,FALSE)),"",IF(ISERROR(VLOOKUP(TRIM(D1895),ALL_SOMIFA!$A$1:$V$2737,11,FALSE))," ",VLOOKUP(TRIM(D1895),ALL_SOMIFA!$A$1:$V$2737,11,FALSE)))</f>
        <v/>
      </c>
      <c r="L1895" t="str">
        <f>IF(ISBLANK(VLOOKUP(TRIM(D1895),ALL_SOMIFA!$A$1:$V$2737,12,FALSE)),"",IF(ISERROR(VLOOKUP(TRIM(D1895),ALL_SOMIFA!$A$1:$V$2737,12,FALSE))," ",VLOOKUP(TRIM(D1895),ALL_SOMIFA!$A$1:$V$2737,12,FALSE)))</f>
        <v/>
      </c>
      <c r="M1895" t="str">
        <f>IF(ISBLANK(VLOOKUP(TRIM(D1895),ALL_SOMIFA!$A$1:$V$2737,13,FALSE)),"",IF(ISERROR(VLOOKUP(TRIM(D1895),ALL_SOMIFA!$A$1:$V$2737,13,FALSE))," ",VLOOKUP(TRIM(D1895),ALL_SOMIFA!$A$1:$V$2737,13,FALSE)))</f>
        <v/>
      </c>
      <c r="N1895" t="str">
        <f>IF(ISBLANK(VLOOKUP(TRIM(D1895),ALL_SOMIFA!$A$1:$V$2737,14,FALSE)),"",IF(ISERROR(VLOOKUP(TRIM(D1895),ALL_SOMIFA!$A$1:$V$2737,14,FALSE))," ",VLOOKUP(TRIM(D1895),ALL_SOMIFA!$A$1:$V$2737,14,FALSE)))</f>
        <v/>
      </c>
      <c r="O1895" t="str">
        <f>IF(ISBLANK(VLOOKUP(TRIM(D1895),ALL_SOMIFA!$A$1:$V$2737,15,FALSE)),"",IF(ISERROR(VLOOKUP(TRIM(D1895),ALL_SOMIFA!$A$1:$V$2737,15,FALSE))," ",VLOOKUP(TRIM(D1895),ALL_SOMIFA!$A$1:$V$2737,15,FALSE)))</f>
        <v/>
      </c>
      <c r="P1895" t="str">
        <f>IF(ISBLANK(VLOOKUP(TRIM(D1895),ALL_SOMIFA!$A$1:$V$2737,16,FALSE)),"",IF(ISERROR(VLOOKUP(TRIM(D1895),ALL_SOMIFA!$A$1:$V$2737,16,FALSE))," ",VLOOKUP(TRIM(D1895),ALL_SOMIFA!$A$1:$V$2737,16,FALSE)))</f>
        <v/>
      </c>
      <c r="Q1895" t="str">
        <f>IF(ISBLANK(VLOOKUP(TRIM(D1895),ALL_SOMIFA!$A$1:$V$2737,17,FALSE)),"",IF(ISERROR(VLOOKUP(TRIM(D1895),ALL_SOMIFA!$A$1:$V$2737,17,FALSE))," ",VLOOKUP(TRIM(D1895),ALL_SOMIFA!$A$1:$V$2737,17,FALSE)))</f>
        <v/>
      </c>
      <c r="R1895" t="str">
        <f>IF(ISBLANK(VLOOKUP(TRIM(D1895),ALL_SOMIFA!$A$1:$V$2737,18,FALSE)),"",IF(ISERROR(VLOOKUP(TRIM(D1895),ALL_SOMIFA!$A$1:$V$2737,18,FALSE))," ",VLOOKUP(TRIM(D1895),ALL_SOMIFA!$A$1:$V$2737,18,FALSE)))</f>
        <v/>
      </c>
      <c r="S1895" t="str">
        <f>IF(ISBLANK(VLOOKUP(TRIM(D1895),ALL_SOMIFA!$A$1:$V$2737,19,FALSE)),"",IF(ISERROR(VLOOKUP(TRIM(D1895),ALL_SOMIFA!$A$1:$V$2737,19,FALSE))," ",VLOOKUP(TRIM(D1895),ALL_SOMIFA!$A$1:$V$2737,19,FALSE)))</f>
        <v/>
      </c>
      <c r="T1895" t="str">
        <f>IF(ISBLANK(VLOOKUP(TRIM(D1895),ALL_SOMIFA!$A$1:$V$2737,20,FALSE)),"",IF(ISERROR(VLOOKUP(TRIM(D1895),ALL_SOMIFA!$A$1:$V$2737,20,FALSE))," ",VLOOKUP(TRIM(D1895),ALL_SOMIFA!$A$1:$V$2737,20,FALSE)))</f>
        <v/>
      </c>
      <c r="U1895" t="str">
        <f>IF(ISBLANK(VLOOKUP(TRIM(D1895),ALL_SOMIFA!$A$1:$V$2737,21,FALSE)),"",IF(ISERROR(VLOOKUP(TRIM(D1895),ALL_SOMIFA!$A$1:$V$2737,21,FALSE))," ",VLOOKUP(TRIM(D1895),ALL_SOMIFA!$A$1:$V$2737,21,FALSE)))</f>
        <v/>
      </c>
      <c r="V1895" t="str">
        <f>IF(ISBLANK(VLOOKUP(TRIM(D1895),ALL_SOMIFA!$A$1:$V$2737,22,FALSE)),"",IF(ISERROR(VLOOKUP(TRIM(D1895),ALL_SOMIFA!$A$1:$V$2737,22,FALSE))," ",VLOOKUP(TRIM(D1895),ALL_SOMIFA!$A$1:$V$2737,22,FALSE)))</f>
        <v/>
      </c>
    </row>
    <row r="1896" spans="1:73" ht="12.75" customHeight="1" x14ac:dyDescent="0.35">
      <c r="A1896" s="18" t="s">
        <v>169</v>
      </c>
      <c r="B1896" s="18"/>
      <c r="C1896" s="143"/>
      <c r="D1896" s="19" t="s">
        <v>1126</v>
      </c>
      <c r="E1896" s="20">
        <v>35751</v>
      </c>
      <c r="F1896" s="26" t="s">
        <v>924</v>
      </c>
      <c r="G1896" s="30" t="s">
        <v>204</v>
      </c>
      <c r="H1896" t="s">
        <v>177</v>
      </c>
      <c r="I1896" t="s">
        <v>208</v>
      </c>
      <c r="J1896" s="18" t="s">
        <v>205</v>
      </c>
      <c r="K1896" s="18" t="s">
        <v>123</v>
      </c>
      <c r="L1896" s="18" t="s">
        <v>227</v>
      </c>
      <c r="M1896" s="19" t="s">
        <v>430</v>
      </c>
      <c r="N1896" s="19" t="s">
        <v>205</v>
      </c>
      <c r="O1896" s="19" t="s">
        <v>123</v>
      </c>
      <c r="P1896" s="30" t="s">
        <v>227</v>
      </c>
      <c r="Q1896" s="19"/>
      <c r="R1896" s="19"/>
      <c r="S1896" s="30"/>
      <c r="T1896" s="19"/>
      <c r="U1896" s="19"/>
      <c r="V1896" s="30"/>
      <c r="W1896" s="19"/>
      <c r="X1896" s="19"/>
      <c r="Y1896" s="30"/>
      <c r="Z1896" s="19"/>
      <c r="AA1896" s="19"/>
      <c r="AB1896" s="19"/>
      <c r="AC1896" s="19"/>
      <c r="AD1896" s="19"/>
      <c r="AE1896" s="19"/>
      <c r="AF1896" s="19"/>
      <c r="AG1896" s="19"/>
      <c r="AH1896" s="19"/>
      <c r="AI1896" s="19"/>
      <c r="AJ1896" s="19"/>
      <c r="AK1896" s="19"/>
      <c r="AL1896" s="19"/>
      <c r="AM1896" s="19"/>
      <c r="AN1896" s="19"/>
      <c r="AO1896" s="19"/>
      <c r="AP1896" s="19"/>
      <c r="AQ1896" s="19"/>
      <c r="AR1896" s="19"/>
      <c r="AS1896" s="19"/>
      <c r="AT1896" s="19"/>
      <c r="AU1896" s="19"/>
      <c r="AV1896" s="19"/>
    </row>
    <row r="1897" spans="1:73" x14ac:dyDescent="0.35">
      <c r="A1897" s="18"/>
      <c r="B1897" s="18"/>
      <c r="C1897" s="143"/>
      <c r="D1897" s="19"/>
      <c r="E1897" s="20"/>
      <c r="F1897" s="19"/>
      <c r="G1897" s="19"/>
      <c r="H1897" t="s">
        <v>253</v>
      </c>
      <c r="I1897" t="s">
        <v>4284</v>
      </c>
      <c r="J1897" s="18"/>
      <c r="K1897" s="18"/>
      <c r="L1897" s="18"/>
      <c r="M1897" s="19"/>
      <c r="N1897" s="19"/>
      <c r="O1897" s="19"/>
      <c r="P1897" s="19"/>
      <c r="Q1897" s="19"/>
      <c r="R1897" s="19"/>
      <c r="S1897" s="19"/>
      <c r="T1897" s="19"/>
      <c r="U1897" s="19"/>
      <c r="V1897" s="19"/>
      <c r="W1897" s="19"/>
      <c r="X1897" s="19"/>
      <c r="Y1897" s="19"/>
      <c r="Z1897" s="19"/>
      <c r="AA1897" s="19"/>
      <c r="AB1897" s="19"/>
      <c r="AC1897" s="19"/>
      <c r="AD1897" s="19"/>
      <c r="AE1897" s="19"/>
      <c r="AF1897" s="19"/>
      <c r="AG1897" s="19"/>
      <c r="AH1897" s="19"/>
      <c r="AI1897" s="19"/>
      <c r="AJ1897" s="19"/>
      <c r="AK1897" s="19"/>
      <c r="AL1897" s="19"/>
      <c r="AM1897" s="19"/>
      <c r="AN1897" s="19"/>
      <c r="AO1897" s="19"/>
      <c r="AP1897" s="19"/>
      <c r="AQ1897" s="19"/>
      <c r="AR1897" s="19"/>
      <c r="AS1897" s="19"/>
      <c r="AT1897" s="19"/>
      <c r="AU1897" s="19"/>
      <c r="AV1897" s="19"/>
    </row>
    <row r="1898" spans="1:73" x14ac:dyDescent="0.35">
      <c r="A1898" s="18" t="s">
        <v>253</v>
      </c>
      <c r="B1898" s="18" t="s">
        <v>441</v>
      </c>
      <c r="C1898" s="143" t="str">
        <f>IF(VLOOKUP(D1898,Table16[[#All],[Player]:[2024 Card Info]],7,FALSE)&lt;&gt;"",VLOOKUP(D1898,Table16[[#All],[Player]:[2024 Card Info]],7,FALSE),"")</f>
        <v>5-6</v>
      </c>
      <c r="D1898" s="19" t="s">
        <v>3215</v>
      </c>
      <c r="E1898" s="20">
        <v>35417</v>
      </c>
      <c r="F1898" s="19" t="s">
        <v>101</v>
      </c>
      <c r="G1898" s="19" t="s">
        <v>780</v>
      </c>
      <c r="H1898" s="26" t="s">
        <v>243</v>
      </c>
      <c r="I1898" s="26" t="s">
        <v>483</v>
      </c>
      <c r="J1898" s="18" t="s">
        <v>273</v>
      </c>
      <c r="K1898" s="18" t="s">
        <v>274</v>
      </c>
      <c r="L1898" s="18" t="s">
        <v>178</v>
      </c>
      <c r="M1898" s="19" t="s">
        <v>254</v>
      </c>
      <c r="N1898" s="19" t="s">
        <v>270</v>
      </c>
      <c r="O1898" s="19" t="s">
        <v>441</v>
      </c>
      <c r="P1898" s="19" t="s">
        <v>1000</v>
      </c>
      <c r="Q1898" s="19" t="s">
        <v>270</v>
      </c>
      <c r="R1898" s="19" t="s">
        <v>441</v>
      </c>
      <c r="S1898" s="19" t="s">
        <v>1000</v>
      </c>
      <c r="T1898" s="19"/>
      <c r="U1898" s="19"/>
      <c r="V1898" s="19"/>
      <c r="W1898" s="19"/>
      <c r="X1898" s="19"/>
      <c r="Y1898" s="19"/>
      <c r="Z1898" s="19"/>
      <c r="AA1898" s="19"/>
      <c r="AB1898" s="19"/>
      <c r="AC1898" s="19"/>
      <c r="AD1898" s="19"/>
      <c r="AE1898" s="19"/>
      <c r="AF1898" s="19"/>
      <c r="AG1898" s="19"/>
      <c r="AH1898" s="19"/>
      <c r="AI1898" s="19"/>
      <c r="AJ1898" s="19"/>
      <c r="AK1898" s="19"/>
      <c r="AL1898" s="19"/>
      <c r="AM1898" s="19"/>
      <c r="AN1898" s="19"/>
      <c r="AO1898" s="19"/>
      <c r="AP1898" s="19"/>
      <c r="AQ1898" s="19"/>
      <c r="AR1898" s="19"/>
      <c r="AS1898" s="19"/>
      <c r="AT1898" s="19"/>
      <c r="AU1898" s="19"/>
      <c r="AV1898" s="19"/>
    </row>
    <row r="1899" spans="1:73" x14ac:dyDescent="0.35">
      <c r="A1899" s="18" t="s">
        <v>242</v>
      </c>
      <c r="B1899" s="18" t="s">
        <v>1315</v>
      </c>
      <c r="C1899" s="143" t="str">
        <f>IF(VLOOKUP(D1899,Table16[[#All],[Player]:[2024 Card Info]],7,FALSE)&lt;&gt;"",VLOOKUP(D1899,Table16[[#All],[Player]:[2024 Card Info]],7,FALSE),"")</f>
        <v>4-5</v>
      </c>
      <c r="D1899" s="19" t="s">
        <v>3216</v>
      </c>
      <c r="E1899" s="20">
        <v>34319</v>
      </c>
      <c r="F1899" s="19" t="s">
        <v>540</v>
      </c>
      <c r="G1899" s="19" t="s">
        <v>873</v>
      </c>
      <c r="H1899" s="26" t="s">
        <v>253</v>
      </c>
      <c r="I1899" s="26" t="s">
        <v>178</v>
      </c>
      <c r="J1899" s="18" t="s">
        <v>253</v>
      </c>
      <c r="K1899" s="18" t="s">
        <v>135</v>
      </c>
      <c r="L1899" s="18" t="s">
        <v>208</v>
      </c>
      <c r="M1899" s="19" t="s">
        <v>254</v>
      </c>
      <c r="N1899" s="19" t="s">
        <v>205</v>
      </c>
      <c r="O1899" s="19" t="s">
        <v>259</v>
      </c>
      <c r="P1899" s="19" t="s">
        <v>433</v>
      </c>
      <c r="Q1899" s="19" t="s">
        <v>491</v>
      </c>
      <c r="R1899" s="19" t="s">
        <v>259</v>
      </c>
      <c r="S1899" s="19" t="s">
        <v>208</v>
      </c>
      <c r="T1899" s="19" t="s">
        <v>491</v>
      </c>
      <c r="U1899" s="19" t="s">
        <v>259</v>
      </c>
      <c r="V1899" s="19" t="s">
        <v>1389</v>
      </c>
      <c r="W1899" s="19" t="s">
        <v>491</v>
      </c>
      <c r="X1899" s="19" t="s">
        <v>259</v>
      </c>
      <c r="Y1899" s="19" t="s">
        <v>208</v>
      </c>
      <c r="Z1899" s="19" t="s">
        <v>258</v>
      </c>
      <c r="AA1899" s="19" t="s">
        <v>259</v>
      </c>
      <c r="AB1899" s="19" t="s">
        <v>289</v>
      </c>
      <c r="AC1899" s="19">
        <v>0</v>
      </c>
      <c r="AD1899" s="19">
        <v>0</v>
      </c>
      <c r="AE1899" s="19">
        <v>0</v>
      </c>
      <c r="AF1899" s="19">
        <v>0</v>
      </c>
      <c r="AG1899" s="19">
        <v>0</v>
      </c>
      <c r="AH1899" s="19">
        <v>0</v>
      </c>
      <c r="AI1899" s="19">
        <v>0</v>
      </c>
      <c r="AJ1899" s="19">
        <v>0</v>
      </c>
      <c r="AK1899" s="19">
        <v>0</v>
      </c>
      <c r="AL1899" s="19">
        <v>0</v>
      </c>
      <c r="AM1899" s="19">
        <v>0</v>
      </c>
      <c r="AN1899" s="19">
        <v>0</v>
      </c>
      <c r="AO1899" s="19">
        <v>0</v>
      </c>
      <c r="AP1899" s="19">
        <v>0</v>
      </c>
      <c r="AQ1899" s="19">
        <v>0</v>
      </c>
      <c r="AR1899" s="19">
        <v>0</v>
      </c>
      <c r="AS1899" s="19">
        <v>0</v>
      </c>
      <c r="AT1899" s="19">
        <v>0</v>
      </c>
      <c r="AU1899" s="19"/>
      <c r="AV1899" s="19"/>
    </row>
    <row r="1900" spans="1:73" x14ac:dyDescent="0.35">
      <c r="A1900" s="18" t="s">
        <v>205</v>
      </c>
      <c r="B1900" s="18" t="s">
        <v>3522</v>
      </c>
      <c r="C1900" s="143" t="str">
        <f>IF(VLOOKUP(D1900,Table16[[#All],[Player]:[2024 Card Info]],7,FALSE)&lt;&gt;"",VLOOKUP(D1900,Table16[[#All],[Player]:[2024 Card Info]],7,FALSE),"")</f>
        <v>0-6</v>
      </c>
      <c r="D1900" s="19" t="s">
        <v>3219</v>
      </c>
      <c r="E1900" s="20">
        <v>35622</v>
      </c>
      <c r="F1900" s="19" t="s">
        <v>337</v>
      </c>
      <c r="G1900" s="19" t="s">
        <v>141</v>
      </c>
      <c r="H1900" s="26" t="s">
        <v>273</v>
      </c>
      <c r="I1900" s="26" t="s">
        <v>264</v>
      </c>
      <c r="J1900" s="18" t="s">
        <v>258</v>
      </c>
      <c r="K1900" s="18" t="s">
        <v>131</v>
      </c>
      <c r="L1900" s="18" t="s">
        <v>484</v>
      </c>
      <c r="M1900" s="19" t="s">
        <v>231</v>
      </c>
      <c r="N1900" s="19" t="s">
        <v>220</v>
      </c>
      <c r="O1900" s="19" t="s">
        <v>128</v>
      </c>
      <c r="P1900" s="19" t="s">
        <v>1000</v>
      </c>
      <c r="Q1900" s="19" t="s">
        <v>258</v>
      </c>
      <c r="R1900" s="19" t="s">
        <v>128</v>
      </c>
      <c r="S1900" s="19" t="s">
        <v>264</v>
      </c>
      <c r="T1900" s="19" t="s">
        <v>258</v>
      </c>
      <c r="U1900" s="19" t="s">
        <v>128</v>
      </c>
      <c r="V1900" s="19" t="s">
        <v>231</v>
      </c>
      <c r="W1900" s="19"/>
      <c r="X1900" s="19"/>
      <c r="Y1900" s="19"/>
      <c r="Z1900" s="19">
        <v>0</v>
      </c>
      <c r="AA1900" s="19">
        <v>0</v>
      </c>
      <c r="AB1900" s="19">
        <v>0</v>
      </c>
      <c r="AC1900" s="19">
        <v>0</v>
      </c>
      <c r="AD1900" s="19">
        <v>0</v>
      </c>
      <c r="AE1900" s="19">
        <v>0</v>
      </c>
      <c r="AF1900" s="19">
        <v>0</v>
      </c>
      <c r="AG1900" s="19">
        <v>0</v>
      </c>
      <c r="AH1900" s="19">
        <v>0</v>
      </c>
      <c r="AI1900" s="19">
        <v>0</v>
      </c>
      <c r="AJ1900" s="19">
        <v>0</v>
      </c>
      <c r="AK1900" s="19">
        <v>0</v>
      </c>
      <c r="AL1900" s="19">
        <v>0</v>
      </c>
      <c r="AM1900" s="19">
        <v>0</v>
      </c>
      <c r="AN1900" s="19">
        <v>0</v>
      </c>
      <c r="AO1900" s="19">
        <v>0</v>
      </c>
      <c r="AP1900" s="19">
        <v>0</v>
      </c>
      <c r="AQ1900" s="19">
        <v>0</v>
      </c>
      <c r="AR1900" s="19">
        <v>0</v>
      </c>
      <c r="AS1900" s="19">
        <v>0</v>
      </c>
      <c r="AT1900" s="19">
        <v>0</v>
      </c>
      <c r="AU1900" s="19"/>
      <c r="AV1900" s="19"/>
    </row>
    <row r="1901" spans="1:73" x14ac:dyDescent="0.35">
      <c r="A1901" s="18" t="s">
        <v>270</v>
      </c>
      <c r="B1901" s="18" t="s">
        <v>3527</v>
      </c>
      <c r="C1901" s="143" t="str">
        <f>IF(VLOOKUP(D1901,Table16[[#All],[Player]:[2024 Card Info]],7,FALSE)&lt;&gt;"",VLOOKUP(D1901,Table16[[#All],[Player]:[2024 Card Info]],7,FALSE),"")</f>
        <v>0-5</v>
      </c>
      <c r="D1901" s="19" t="s">
        <v>3218</v>
      </c>
      <c r="E1901" s="20">
        <v>34813</v>
      </c>
      <c r="F1901" s="19" t="s">
        <v>337</v>
      </c>
      <c r="G1901" s="19" t="s">
        <v>412</v>
      </c>
      <c r="H1901" s="26" t="s">
        <v>258</v>
      </c>
      <c r="I1901" s="26" t="s">
        <v>260</v>
      </c>
      <c r="J1901" s="18" t="s">
        <v>253</v>
      </c>
      <c r="K1901" s="18" t="s">
        <v>235</v>
      </c>
      <c r="L1901" s="18" t="s">
        <v>178</v>
      </c>
      <c r="M1901" s="19" t="s">
        <v>1537</v>
      </c>
      <c r="N1901" s="19" t="s">
        <v>480</v>
      </c>
      <c r="O1901" s="19" t="s">
        <v>229</v>
      </c>
      <c r="P1901" s="19" t="s">
        <v>1011</v>
      </c>
      <c r="Q1901" s="19" t="s">
        <v>480</v>
      </c>
      <c r="R1901" s="19" t="s">
        <v>229</v>
      </c>
      <c r="S1901" s="19" t="s">
        <v>481</v>
      </c>
      <c r="T1901" s="19"/>
      <c r="U1901" s="19"/>
      <c r="V1901" s="19"/>
      <c r="W1901" s="19"/>
      <c r="X1901" s="19"/>
      <c r="Y1901" s="19"/>
      <c r="Z1901" s="19"/>
      <c r="AA1901" s="19"/>
      <c r="AB1901" s="19"/>
      <c r="AC1901" s="19"/>
      <c r="AD1901" s="19"/>
      <c r="AE1901" s="19"/>
      <c r="AF1901" s="19"/>
      <c r="AG1901" s="19"/>
      <c r="AH1901" s="19"/>
      <c r="AI1901" s="19"/>
      <c r="AJ1901" s="19"/>
      <c r="AK1901" s="19"/>
      <c r="AL1901" s="19"/>
      <c r="AM1901" s="19"/>
      <c r="AN1901" s="19"/>
      <c r="AO1901" s="19"/>
      <c r="AP1901" s="19"/>
      <c r="AQ1901" s="19"/>
      <c r="AR1901" s="19"/>
      <c r="AS1901" s="19"/>
      <c r="AT1901" s="19"/>
      <c r="AU1901" s="19"/>
      <c r="AV1901" s="19"/>
    </row>
    <row r="1902" spans="1:73" x14ac:dyDescent="0.35">
      <c r="A1902" s="18" t="s">
        <v>220</v>
      </c>
      <c r="B1902" s="18" t="s">
        <v>143</v>
      </c>
      <c r="C1902" s="143" t="str">
        <f>IF(VLOOKUP(D1902,Table16[[#All],[Player]:[2024 Card Info]],7,FALSE)&lt;&gt;"",VLOOKUP(D1902,Table16[[#All],[Player]:[2024 Card Info]],7,FALSE),"")</f>
        <v>0-3</v>
      </c>
      <c r="D1902" s="22" t="s">
        <v>3220</v>
      </c>
      <c r="E1902" s="23">
        <v>32426</v>
      </c>
      <c r="F1902" s="24" t="s">
        <v>3221</v>
      </c>
      <c r="G1902" s="22" t="s">
        <v>287</v>
      </c>
      <c r="H1902" s="26" t="s">
        <v>258</v>
      </c>
      <c r="I1902" s="26" t="s">
        <v>264</v>
      </c>
      <c r="J1902" s="18" t="s">
        <v>491</v>
      </c>
      <c r="K1902" s="18" t="s">
        <v>151</v>
      </c>
      <c r="L1902" s="18" t="s">
        <v>289</v>
      </c>
      <c r="M1902" s="25"/>
      <c r="N1902" s="25"/>
      <c r="O1902" s="25"/>
      <c r="P1902" s="25"/>
      <c r="Q1902" s="25"/>
      <c r="R1902" s="25"/>
      <c r="S1902" s="25"/>
      <c r="T1902" s="25"/>
      <c r="U1902" s="25"/>
      <c r="V1902" s="25"/>
      <c r="W1902" s="25"/>
      <c r="X1902" s="25"/>
      <c r="Y1902" s="25"/>
      <c r="Z1902" s="25"/>
      <c r="AA1902" s="25"/>
      <c r="AB1902" s="25"/>
      <c r="AC1902" s="25"/>
      <c r="AD1902" s="25"/>
      <c r="AE1902" s="25"/>
      <c r="AF1902" s="25"/>
      <c r="AG1902" s="25"/>
      <c r="AH1902" s="25"/>
      <c r="AI1902" s="25"/>
      <c r="AJ1902" s="25"/>
      <c r="AK1902" s="25"/>
      <c r="AL1902" s="25"/>
      <c r="AM1902" s="25"/>
      <c r="AN1902" s="25"/>
      <c r="AO1902" s="25"/>
      <c r="AP1902" s="25"/>
      <c r="AQ1902" s="25"/>
      <c r="AR1902" s="25"/>
      <c r="AS1902" s="25"/>
      <c r="AT1902" s="25"/>
      <c r="AU1902" s="25"/>
      <c r="AV1902" s="25"/>
    </row>
    <row r="1903" spans="1:73" x14ac:dyDescent="0.35">
      <c r="A1903" t="s">
        <v>220</v>
      </c>
      <c r="B1903" t="s">
        <v>3518</v>
      </c>
      <c r="C1903" s="143" t="str">
        <f>IF(VLOOKUP(D1903,Table16[[#All],[Player]:[2024 Card Info]],7,FALSE)&lt;&gt;"",VLOOKUP(D1903,Table16[[#All],[Player]:[2024 Card Info]],7,FALSE),"")</f>
        <v>0-3</v>
      </c>
      <c r="D1903" t="s">
        <v>3625</v>
      </c>
      <c r="E1903" s="40">
        <v>36707</v>
      </c>
      <c r="F1903" t="s">
        <v>4055</v>
      </c>
      <c r="G1903" s="102" t="s">
        <v>5154</v>
      </c>
      <c r="H1903" t="str">
        <f>IF(ISBLANK(VLOOKUP(TRIM(D1903),ALL_SOMIFA!$A$1:$V$2737,8,FALSE)),"",IF(ISERROR(VLOOKUP(TRIM(D1903),ALL_SOMIFA!$A$1:$V$2737,8,FALSE))," ",VLOOKUP(TRIM(D1903),ALL_SOMIFA!$A$1:$V$2737,8,FALSE)))</f>
        <v/>
      </c>
      <c r="I1903" t="str">
        <f>IF(ISBLANK(VLOOKUP(TRIM(D1903),ALL_SOMIFA!$A$1:$V$2737,9,FALSE)),"",IF(ISERROR(VLOOKUP(TRIM(D1903),ALL_SOMIFA!$A$1:$V$2737,9,FALSE))," ",VLOOKUP(TRIM(D1903),ALL_SOMIFA!$A$1:$V$2737,9,FALSE)))</f>
        <v/>
      </c>
      <c r="J1903" t="str">
        <f>IF(ISBLANK(VLOOKUP(TRIM(D1903),ALL_SOMIFA!$A$1:$V$2737,10,FALSE)),"",IF(ISERROR(VLOOKUP(TRIM(D1903),ALL_SOMIFA!$A$1:$V$2737,10,FALSE))," ",VLOOKUP(TRIM(D1903),ALL_SOMIFA!$A$1:$V$2737,10,FALSE)))</f>
        <v/>
      </c>
      <c r="K1903" t="str">
        <f>IF(ISBLANK(VLOOKUP(TRIM(D1903),ALL_SOMIFA!$A$1:$V$2737,11,FALSE)),"",IF(ISERROR(VLOOKUP(TRIM(D1903),ALL_SOMIFA!$A$1:$V$2737,11,FALSE))," ",VLOOKUP(TRIM(D1903),ALL_SOMIFA!$A$1:$V$2737,11,FALSE)))</f>
        <v/>
      </c>
      <c r="L1903" t="str">
        <f>IF(ISBLANK(VLOOKUP(TRIM(D1903),ALL_SOMIFA!$A$1:$V$2737,12,FALSE)),"",IF(ISERROR(VLOOKUP(TRIM(D1903),ALL_SOMIFA!$A$1:$V$2737,12,FALSE))," ",VLOOKUP(TRIM(D1903),ALL_SOMIFA!$A$1:$V$2737,12,FALSE)))</f>
        <v/>
      </c>
      <c r="M1903" t="str">
        <f>IF(ISBLANK(VLOOKUP(TRIM(D1903),ALL_SOMIFA!$A$1:$V$2737,13,FALSE)),"",IF(ISERROR(VLOOKUP(TRIM(D1903),ALL_SOMIFA!$A$1:$V$2737,13,FALSE))," ",VLOOKUP(TRIM(D1903),ALL_SOMIFA!$A$1:$V$2737,13,FALSE)))</f>
        <v/>
      </c>
      <c r="N1903" t="str">
        <f>IF(ISBLANK(VLOOKUP(TRIM(D1903),ALL_SOMIFA!$A$1:$V$2737,14,FALSE)),"",IF(ISERROR(VLOOKUP(TRIM(D1903),ALL_SOMIFA!$A$1:$V$2737,14,FALSE))," ",VLOOKUP(TRIM(D1903),ALL_SOMIFA!$A$1:$V$2737,14,FALSE)))</f>
        <v/>
      </c>
      <c r="O1903" t="str">
        <f>IF(ISBLANK(VLOOKUP(TRIM(D1903),ALL_SOMIFA!$A$1:$V$2737,15,FALSE)),"",IF(ISERROR(VLOOKUP(TRIM(D1903),ALL_SOMIFA!$A$1:$V$2737,15,FALSE))," ",VLOOKUP(TRIM(D1903),ALL_SOMIFA!$A$1:$V$2737,15,FALSE)))</f>
        <v/>
      </c>
      <c r="P1903" t="str">
        <f>IF(ISBLANK(VLOOKUP(TRIM(D1903),ALL_SOMIFA!$A$1:$V$2737,16,FALSE)),"",IF(ISERROR(VLOOKUP(TRIM(D1903),ALL_SOMIFA!$A$1:$V$2737,16,FALSE))," ",VLOOKUP(TRIM(D1903),ALL_SOMIFA!$A$1:$V$2737,16,FALSE)))</f>
        <v/>
      </c>
      <c r="Q1903" t="str">
        <f>IF(ISBLANK(VLOOKUP(TRIM(D1903),ALL_SOMIFA!$A$1:$V$2737,17,FALSE)),"",IF(ISERROR(VLOOKUP(TRIM(D1903),ALL_SOMIFA!$A$1:$V$2737,17,FALSE))," ",VLOOKUP(TRIM(D1903),ALL_SOMIFA!$A$1:$V$2737,17,FALSE)))</f>
        <v/>
      </c>
      <c r="R1903" t="str">
        <f>IF(ISBLANK(VLOOKUP(TRIM(D1903),ALL_SOMIFA!$A$1:$V$2737,18,FALSE)),"",IF(ISERROR(VLOOKUP(TRIM(D1903),ALL_SOMIFA!$A$1:$V$2737,18,FALSE))," ",VLOOKUP(TRIM(D1903),ALL_SOMIFA!$A$1:$V$2737,18,FALSE)))</f>
        <v/>
      </c>
      <c r="S1903" t="str">
        <f>IF(ISBLANK(VLOOKUP(TRIM(D1903),ALL_SOMIFA!$A$1:$V$2737,19,FALSE)),"",IF(ISERROR(VLOOKUP(TRIM(D1903),ALL_SOMIFA!$A$1:$V$2737,19,FALSE))," ",VLOOKUP(TRIM(D1903),ALL_SOMIFA!$A$1:$V$2737,19,FALSE)))</f>
        <v/>
      </c>
      <c r="T1903" t="str">
        <f>IF(ISBLANK(VLOOKUP(TRIM(D1903),ALL_SOMIFA!$A$1:$V$2737,20,FALSE)),"",IF(ISERROR(VLOOKUP(TRIM(D1903),ALL_SOMIFA!$A$1:$V$2737,20,FALSE))," ",VLOOKUP(TRIM(D1903),ALL_SOMIFA!$A$1:$V$2737,20,FALSE)))</f>
        <v/>
      </c>
      <c r="U1903" t="str">
        <f>IF(ISBLANK(VLOOKUP(TRIM(D1903),ALL_SOMIFA!$A$1:$V$2737,21,FALSE)),"",IF(ISERROR(VLOOKUP(TRIM(D1903),ALL_SOMIFA!$A$1:$V$2737,21,FALSE))," ",VLOOKUP(TRIM(D1903),ALL_SOMIFA!$A$1:$V$2737,21,FALSE)))</f>
        <v/>
      </c>
      <c r="V1903" t="str">
        <f>IF(ISBLANK(VLOOKUP(TRIM(D1903),ALL_SOMIFA!$A$1:$V$2737,22,FALSE)),"",IF(ISERROR(VLOOKUP(TRIM(D1903),ALL_SOMIFA!$A$1:$V$2737,22,FALSE))," ",VLOOKUP(TRIM(D1903),ALL_SOMIFA!$A$1:$V$2737,22,FALSE)))</f>
        <v/>
      </c>
    </row>
    <row r="1904" spans="1:73" x14ac:dyDescent="0.35">
      <c r="A1904" s="31" t="s">
        <v>270</v>
      </c>
      <c r="B1904" s="32" t="s">
        <v>3518</v>
      </c>
      <c r="C1904" s="144" t="str">
        <f>IF(VLOOKUP(D1904,Table16[[#All],[Player]:[2024 Card Info]],7,FALSE)&lt;&gt;"",VLOOKUP(D1904,Table16[[#All],[Player]:[2024 Card Info]],7,FALSE),"")</f>
        <v>0-2</v>
      </c>
      <c r="D1904" s="19" t="s">
        <v>3222</v>
      </c>
      <c r="E1904" s="27">
        <v>36285</v>
      </c>
      <c r="F1904" s="28" t="s">
        <v>457</v>
      </c>
      <c r="G1904" s="28" t="s">
        <v>134</v>
      </c>
      <c r="H1904" s="26" t="s">
        <v>273</v>
      </c>
      <c r="I1904" s="26" t="s">
        <v>264</v>
      </c>
      <c r="J1904" s="33"/>
      <c r="K1904" s="33"/>
      <c r="L1904" s="33"/>
      <c r="M1904" s="25"/>
      <c r="N1904" s="25"/>
      <c r="O1904" s="25"/>
      <c r="P1904" s="25"/>
      <c r="Q1904" s="25"/>
      <c r="R1904" s="25"/>
      <c r="S1904" s="25"/>
      <c r="T1904" s="25"/>
      <c r="U1904" s="25"/>
      <c r="V1904" s="25"/>
      <c r="W1904" s="25"/>
      <c r="X1904" s="25"/>
      <c r="Y1904" s="25"/>
      <c r="Z1904" s="25"/>
      <c r="AA1904" s="25"/>
      <c r="AB1904" s="25"/>
      <c r="AC1904" s="25"/>
      <c r="AD1904" s="25"/>
      <c r="AE1904" s="25"/>
      <c r="AF1904" s="25"/>
      <c r="AG1904" s="25"/>
      <c r="AH1904" s="25"/>
      <c r="AI1904" s="25"/>
      <c r="AJ1904" s="25"/>
      <c r="AK1904" s="25"/>
      <c r="AL1904" s="25"/>
      <c r="AM1904" s="25"/>
      <c r="AN1904" s="25"/>
      <c r="AO1904" s="25"/>
      <c r="AP1904" s="25"/>
      <c r="AQ1904" s="25"/>
      <c r="AR1904" s="25"/>
      <c r="AS1904" s="25"/>
      <c r="AT1904" s="25"/>
      <c r="AU1904" s="25"/>
      <c r="AV1904" s="25"/>
    </row>
    <row r="1905" spans="1:48" ht="12.75" customHeight="1" x14ac:dyDescent="0.35">
      <c r="A1905" s="31" t="s">
        <v>220</v>
      </c>
      <c r="B1905" s="32" t="s">
        <v>339</v>
      </c>
      <c r="C1905" s="144" t="str">
        <f>IF(VLOOKUP(D1905,Table16[[#All],[Player]:[2024 Card Info]],7,FALSE)&lt;&gt;"",VLOOKUP(D1905,Table16[[#All],[Player]:[2024 Card Info]],7,FALSE),"")</f>
        <v>0-0</v>
      </c>
      <c r="D1905" s="19" t="s">
        <v>3223</v>
      </c>
      <c r="E1905" s="27">
        <v>36283</v>
      </c>
      <c r="F1905" s="28" t="s">
        <v>279</v>
      </c>
      <c r="G1905" s="28" t="s">
        <v>138</v>
      </c>
      <c r="H1905" s="26" t="s">
        <v>250</v>
      </c>
      <c r="I1905" s="26" t="s">
        <v>231</v>
      </c>
      <c r="J1905" s="33"/>
      <c r="K1905" s="33"/>
      <c r="L1905" s="33"/>
    </row>
    <row r="1906" spans="1:48" x14ac:dyDescent="0.35">
      <c r="A1906" s="19" t="s">
        <v>220</v>
      </c>
      <c r="B1906" s="19" t="s">
        <v>419</v>
      </c>
      <c r="C1906" s="144" t="str">
        <f>IF(VLOOKUP(D1906,Table16[[#All],[Player]:[2024 Card Info]],7,FALSE)&lt;&gt;"",VLOOKUP(D1906,Table16[[#All],[Player]:[2024 Card Info]],7,FALSE),"")</f>
        <v>0-0</v>
      </c>
      <c r="D1906" s="19" t="s">
        <v>3224</v>
      </c>
      <c r="E1906" s="27">
        <v>34862</v>
      </c>
      <c r="F1906" s="26" t="s">
        <v>114</v>
      </c>
      <c r="G1906" s="30" t="s">
        <v>320</v>
      </c>
      <c r="H1906" s="26" t="s">
        <v>258</v>
      </c>
      <c r="I1906" s="26" t="s">
        <v>231</v>
      </c>
      <c r="M1906" s="25"/>
      <c r="N1906" s="25"/>
      <c r="O1906" s="25"/>
      <c r="P1906" s="25"/>
      <c r="Q1906" s="25"/>
      <c r="R1906" s="25"/>
      <c r="S1906" s="25"/>
      <c r="T1906" s="25"/>
      <c r="U1906" s="25"/>
      <c r="V1906" s="25"/>
      <c r="W1906" s="25"/>
      <c r="X1906" s="25"/>
      <c r="Y1906" s="25"/>
      <c r="Z1906" s="25"/>
      <c r="AA1906" s="25"/>
      <c r="AB1906" s="25"/>
      <c r="AC1906" s="25"/>
      <c r="AD1906" s="25"/>
      <c r="AE1906" s="25"/>
      <c r="AF1906" s="25"/>
      <c r="AG1906" s="25"/>
      <c r="AH1906" s="25"/>
      <c r="AI1906" s="25"/>
      <c r="AJ1906" s="25"/>
      <c r="AK1906" s="25"/>
      <c r="AL1906" s="25"/>
      <c r="AM1906" s="25"/>
      <c r="AN1906" s="25"/>
      <c r="AO1906" s="25"/>
      <c r="AP1906" s="25"/>
      <c r="AQ1906" s="25"/>
      <c r="AR1906" s="25"/>
      <c r="AS1906" s="25"/>
      <c r="AT1906" s="25"/>
      <c r="AU1906" s="25"/>
      <c r="AV1906" s="25"/>
    </row>
    <row r="1907" spans="1:48" x14ac:dyDescent="0.35">
      <c r="A1907" t="s">
        <v>1395</v>
      </c>
      <c r="B1907" t="s">
        <v>916</v>
      </c>
      <c r="C1907" s="144" t="str">
        <f>IF(VLOOKUP(D1907,Table16[[#All],[Player]:[2024 Card Info]],7,FALSE)&lt;&gt;"",VLOOKUP(D1907,Table16[[#All],[Player]:[2024 Card Info]],7,FALSE),"")</f>
        <v>0/0-2</v>
      </c>
      <c r="D1907" t="s">
        <v>3634</v>
      </c>
      <c r="E1907" s="40">
        <v>36865</v>
      </c>
      <c r="F1907" t="s">
        <v>3960</v>
      </c>
      <c r="G1907" t="s">
        <v>5377</v>
      </c>
      <c r="H1907" t="str">
        <f>IF(ISBLANK(VLOOKUP(TRIM(D1907),ALL_SOMIFA!$A$1:$V$2737,8,FALSE)),"",IF(ISERROR(VLOOKUP(TRIM(D1907),ALL_SOMIFA!$A$1:$V$2737,8,FALSE))," ",VLOOKUP(TRIM(D1907),ALL_SOMIFA!$A$1:$V$2737,8,FALSE)))</f>
        <v/>
      </c>
      <c r="I1907" t="str">
        <f>IF(ISBLANK(VLOOKUP(TRIM(D1907),ALL_SOMIFA!$A$1:$V$2737,9,FALSE)),"",IF(ISERROR(VLOOKUP(TRIM(D1907),ALL_SOMIFA!$A$1:$V$2737,9,FALSE))," ",VLOOKUP(TRIM(D1907),ALL_SOMIFA!$A$1:$V$2737,9,FALSE)))</f>
        <v/>
      </c>
      <c r="J1907" t="str">
        <f>IF(ISBLANK(VLOOKUP(TRIM(D1907),ALL_SOMIFA!$A$1:$V$2737,10,FALSE)),"",IF(ISERROR(VLOOKUP(TRIM(D1907),ALL_SOMIFA!$A$1:$V$2737,10,FALSE))," ",VLOOKUP(TRIM(D1907),ALL_SOMIFA!$A$1:$V$2737,10,FALSE)))</f>
        <v/>
      </c>
      <c r="K1907" t="str">
        <f>IF(ISBLANK(VLOOKUP(TRIM(D1907),ALL_SOMIFA!$A$1:$V$2737,11,FALSE)),"",IF(ISERROR(VLOOKUP(TRIM(D1907),ALL_SOMIFA!$A$1:$V$2737,11,FALSE))," ",VLOOKUP(TRIM(D1907),ALL_SOMIFA!$A$1:$V$2737,11,FALSE)))</f>
        <v/>
      </c>
      <c r="L1907" t="str">
        <f>IF(ISBLANK(VLOOKUP(TRIM(D1907),ALL_SOMIFA!$A$1:$V$2737,12,FALSE)),"",IF(ISERROR(VLOOKUP(TRIM(D1907),ALL_SOMIFA!$A$1:$V$2737,12,FALSE))," ",VLOOKUP(TRIM(D1907),ALL_SOMIFA!$A$1:$V$2737,12,FALSE)))</f>
        <v/>
      </c>
      <c r="M1907" t="str">
        <f>IF(ISBLANK(VLOOKUP(TRIM(D1907),ALL_SOMIFA!$A$1:$V$2737,13,FALSE)),"",IF(ISERROR(VLOOKUP(TRIM(D1907),ALL_SOMIFA!$A$1:$V$2737,13,FALSE))," ",VLOOKUP(TRIM(D1907),ALL_SOMIFA!$A$1:$V$2737,13,FALSE)))</f>
        <v/>
      </c>
      <c r="N1907" t="str">
        <f>IF(ISBLANK(VLOOKUP(TRIM(D1907),ALL_SOMIFA!$A$1:$V$2737,14,FALSE)),"",IF(ISERROR(VLOOKUP(TRIM(D1907),ALL_SOMIFA!$A$1:$V$2737,14,FALSE))," ",VLOOKUP(TRIM(D1907),ALL_SOMIFA!$A$1:$V$2737,14,FALSE)))</f>
        <v/>
      </c>
      <c r="O1907" t="str">
        <f>IF(ISBLANK(VLOOKUP(TRIM(D1907),ALL_SOMIFA!$A$1:$V$2737,15,FALSE)),"",IF(ISERROR(VLOOKUP(TRIM(D1907),ALL_SOMIFA!$A$1:$V$2737,15,FALSE))," ",VLOOKUP(TRIM(D1907),ALL_SOMIFA!$A$1:$V$2737,15,FALSE)))</f>
        <v/>
      </c>
      <c r="P1907" t="str">
        <f>IF(ISBLANK(VLOOKUP(TRIM(D1907),ALL_SOMIFA!$A$1:$V$2737,16,FALSE)),"",IF(ISERROR(VLOOKUP(TRIM(D1907),ALL_SOMIFA!$A$1:$V$2737,16,FALSE))," ",VLOOKUP(TRIM(D1907),ALL_SOMIFA!$A$1:$V$2737,16,FALSE)))</f>
        <v/>
      </c>
      <c r="Q1907" t="str">
        <f>IF(ISBLANK(VLOOKUP(TRIM(D1907),ALL_SOMIFA!$A$1:$V$2737,17,FALSE)),"",IF(ISERROR(VLOOKUP(TRIM(D1907),ALL_SOMIFA!$A$1:$V$2737,17,FALSE))," ",VLOOKUP(TRIM(D1907),ALL_SOMIFA!$A$1:$V$2737,17,FALSE)))</f>
        <v/>
      </c>
      <c r="R1907" t="str">
        <f>IF(ISBLANK(VLOOKUP(TRIM(D1907),ALL_SOMIFA!$A$1:$V$2737,18,FALSE)),"",IF(ISERROR(VLOOKUP(TRIM(D1907),ALL_SOMIFA!$A$1:$V$2737,18,FALSE))," ",VLOOKUP(TRIM(D1907),ALL_SOMIFA!$A$1:$V$2737,18,FALSE)))</f>
        <v/>
      </c>
      <c r="S1907" t="str">
        <f>IF(ISBLANK(VLOOKUP(TRIM(D1907),ALL_SOMIFA!$A$1:$V$2737,19,FALSE)),"",IF(ISERROR(VLOOKUP(TRIM(D1907),ALL_SOMIFA!$A$1:$V$2737,19,FALSE))," ",VLOOKUP(TRIM(D1907),ALL_SOMIFA!$A$1:$V$2737,19,FALSE)))</f>
        <v/>
      </c>
      <c r="T1907" t="str">
        <f>IF(ISBLANK(VLOOKUP(TRIM(D1907),ALL_SOMIFA!$A$1:$V$2737,20,FALSE)),"",IF(ISERROR(VLOOKUP(TRIM(D1907),ALL_SOMIFA!$A$1:$V$2737,20,FALSE))," ",VLOOKUP(TRIM(D1907),ALL_SOMIFA!$A$1:$V$2737,20,FALSE)))</f>
        <v/>
      </c>
      <c r="U1907" t="str">
        <f>IF(ISBLANK(VLOOKUP(TRIM(D1907),ALL_SOMIFA!$A$1:$V$2737,21,FALSE)),"",IF(ISERROR(VLOOKUP(TRIM(D1907),ALL_SOMIFA!$A$1:$V$2737,21,FALSE))," ",VLOOKUP(TRIM(D1907),ALL_SOMIFA!$A$1:$V$2737,21,FALSE)))</f>
        <v/>
      </c>
      <c r="V1907" t="str">
        <f>IF(ISBLANK(VLOOKUP(TRIM(D1907),ALL_SOMIFA!$A$1:$V$2737,22,FALSE)),"",IF(ISERROR(VLOOKUP(TRIM(D1907),ALL_SOMIFA!$A$1:$V$2737,22,FALSE))," ",VLOOKUP(TRIM(D1907),ALL_SOMIFA!$A$1:$V$2737,22,FALSE)))</f>
        <v/>
      </c>
    </row>
    <row r="1908" spans="1:48" ht="12.75" customHeight="1" x14ac:dyDescent="0.35">
      <c r="A1908" s="18"/>
      <c r="B1908" s="18"/>
      <c r="C1908" s="143"/>
      <c r="D1908" s="19" t="s">
        <v>3217</v>
      </c>
      <c r="E1908" s="20">
        <v>34173</v>
      </c>
      <c r="F1908" s="26" t="s">
        <v>344</v>
      </c>
      <c r="G1908" s="30" t="s">
        <v>1430</v>
      </c>
      <c r="H1908" t="s">
        <v>169</v>
      </c>
      <c r="I1908" t="s">
        <v>208</v>
      </c>
      <c r="J1908" s="18" t="s">
        <v>253</v>
      </c>
      <c r="K1908" s="18" t="s">
        <v>96</v>
      </c>
      <c r="L1908" s="18" t="s">
        <v>254</v>
      </c>
      <c r="M1908" s="19" t="s">
        <v>227</v>
      </c>
      <c r="N1908" s="19" t="s">
        <v>273</v>
      </c>
      <c r="O1908" s="19" t="s">
        <v>421</v>
      </c>
      <c r="P1908" s="30" t="s">
        <v>168</v>
      </c>
      <c r="Q1908" s="19" t="s">
        <v>250</v>
      </c>
      <c r="R1908" s="19" t="s">
        <v>421</v>
      </c>
      <c r="S1908" s="30" t="s">
        <v>208</v>
      </c>
      <c r="T1908" s="19" t="s">
        <v>273</v>
      </c>
      <c r="U1908" s="19" t="s">
        <v>421</v>
      </c>
      <c r="V1908" s="30" t="s">
        <v>208</v>
      </c>
      <c r="W1908" s="19" t="s">
        <v>250</v>
      </c>
      <c r="X1908" s="19" t="s">
        <v>421</v>
      </c>
      <c r="Y1908" s="30" t="s">
        <v>264</v>
      </c>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row>
    <row r="1909" spans="1:48" x14ac:dyDescent="0.35">
      <c r="A1909" s="18"/>
      <c r="B1909" s="18"/>
      <c r="C1909" s="143"/>
      <c r="D1909" s="19"/>
      <c r="E1909" s="20"/>
      <c r="F1909" s="19"/>
      <c r="G1909" s="19"/>
      <c r="H1909" t="s">
        <v>648</v>
      </c>
      <c r="I1909" t="s">
        <v>4284</v>
      </c>
      <c r="J1909" s="18"/>
      <c r="K1909" s="18"/>
      <c r="L1909" s="18"/>
      <c r="M1909" s="19"/>
      <c r="N1909" s="19"/>
      <c r="O1909" s="19"/>
      <c r="P1909" s="19"/>
      <c r="Q1909" s="19"/>
      <c r="R1909" s="19"/>
      <c r="S1909" s="19"/>
      <c r="T1909" s="19"/>
      <c r="U1909" s="19"/>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row>
    <row r="1910" spans="1:48" ht="12.75" customHeight="1" x14ac:dyDescent="0.35">
      <c r="A1910" s="18" t="s">
        <v>656</v>
      </c>
      <c r="B1910" s="18" t="s">
        <v>3517</v>
      </c>
      <c r="C1910" s="143" t="str">
        <f>IF(VLOOKUP(D1910,Table16[[#All],[Player]:[2024 Card Info]],7,FALSE)&lt;&gt;"",VLOOKUP(D1910,Table16[[#All],[Player]:[2024 Card Info]],7,FALSE),"")</f>
        <v>64-12-5*</v>
      </c>
      <c r="D1910" s="22" t="s">
        <v>3235</v>
      </c>
      <c r="E1910" s="23">
        <v>36429</v>
      </c>
      <c r="F1910" s="24" t="s">
        <v>84</v>
      </c>
      <c r="G1910" s="22" t="s">
        <v>91</v>
      </c>
      <c r="H1910" s="26" t="s">
        <v>504</v>
      </c>
      <c r="I1910" s="26" t="s">
        <v>2636</v>
      </c>
      <c r="J1910" s="18" t="s">
        <v>304</v>
      </c>
      <c r="K1910" s="18" t="s">
        <v>116</v>
      </c>
      <c r="L1910" s="18" t="s">
        <v>317</v>
      </c>
      <c r="M1910" s="25"/>
      <c r="N1910" s="25"/>
      <c r="O1910" s="25"/>
      <c r="P1910" s="25"/>
      <c r="Q1910" s="25"/>
      <c r="R1910" s="25"/>
      <c r="S1910" s="25"/>
      <c r="T1910" s="25"/>
      <c r="U1910" s="25"/>
      <c r="V1910" s="25"/>
      <c r="W1910" s="25"/>
      <c r="X1910" s="25"/>
      <c r="Y1910" s="25"/>
      <c r="Z1910" s="25"/>
      <c r="AA1910" s="25"/>
      <c r="AB1910" s="25"/>
      <c r="AC1910" s="25"/>
      <c r="AD1910" s="25"/>
      <c r="AE1910" s="25"/>
      <c r="AF1910" s="25"/>
      <c r="AG1910" s="25"/>
      <c r="AH1910" s="25"/>
      <c r="AI1910" s="25"/>
      <c r="AJ1910" s="25"/>
      <c r="AK1910" s="25"/>
      <c r="AL1910" s="25"/>
      <c r="AM1910" s="25"/>
      <c r="AN1910" s="25"/>
      <c r="AO1910" s="25"/>
      <c r="AP1910" s="25"/>
      <c r="AQ1910" s="25"/>
      <c r="AR1910" s="25"/>
      <c r="AS1910" s="25"/>
      <c r="AT1910" s="25"/>
      <c r="AU1910" s="25"/>
      <c r="AV1910" s="25"/>
    </row>
    <row r="1911" spans="1:48" ht="12.75" customHeight="1" x14ac:dyDescent="0.35">
      <c r="A1911" s="18" t="s">
        <v>2120</v>
      </c>
      <c r="B1911" s="18" t="s">
        <v>109</v>
      </c>
      <c r="C1911" s="143" t="str">
        <f>IF(VLOOKUP(D1911,Table16[[#All],[Player]:[2024 Card Info]],7,FALSE)&lt;&gt;"",VLOOKUP(D1911,Table16[[#All],[Player]:[2024 Card Info]],7,FALSE),"")</f>
        <v>60/60-4</v>
      </c>
      <c r="D1911" s="25" t="s">
        <v>3226</v>
      </c>
      <c r="E1911" s="35">
        <v>35971</v>
      </c>
      <c r="F1911" s="36" t="s">
        <v>107</v>
      </c>
      <c r="G1911" s="51" t="s">
        <v>3227</v>
      </c>
      <c r="H1911" s="26" t="s">
        <v>311</v>
      </c>
      <c r="I1911" s="26" t="s">
        <v>2728</v>
      </c>
      <c r="J1911" s="18" t="s">
        <v>304</v>
      </c>
      <c r="K1911" s="18" t="s">
        <v>131</v>
      </c>
      <c r="L1911" s="18" t="s">
        <v>1823</v>
      </c>
      <c r="M1911" s="19" t="s">
        <v>310</v>
      </c>
      <c r="N1911" s="19" t="s">
        <v>304</v>
      </c>
      <c r="O1911" s="19" t="s">
        <v>131</v>
      </c>
      <c r="P1911" s="37" t="str">
        <f>IF(ISERROR(VLOOKUP(TRIM(D1911),#REF!,8,FALSE())),"",VLOOKUP(TRIM(D1911),#REF!,8,FALSE()))</f>
        <v/>
      </c>
      <c r="Q1911" s="25"/>
      <c r="R1911" s="25"/>
      <c r="S1911" s="25"/>
      <c r="T1911" s="25"/>
      <c r="U1911" s="25"/>
      <c r="V1911" s="25"/>
      <c r="W1911" s="25"/>
      <c r="X1911" s="25"/>
      <c r="Y1911" s="25"/>
      <c r="Z1911" s="25"/>
      <c r="AA1911" s="25"/>
      <c r="AB1911" s="25"/>
      <c r="AC1911" s="25"/>
      <c r="AD1911" s="25"/>
      <c r="AE1911" s="25"/>
      <c r="AF1911" s="25"/>
      <c r="AG1911" s="25"/>
      <c r="AH1911" s="25"/>
      <c r="AI1911" s="25"/>
      <c r="AJ1911" s="25"/>
      <c r="AK1911" s="25"/>
      <c r="AL1911" s="25"/>
      <c r="AM1911" s="25"/>
      <c r="AN1911" s="25"/>
      <c r="AO1911" s="25"/>
      <c r="AP1911" s="25"/>
      <c r="AQ1911" s="25"/>
      <c r="AR1911" s="25"/>
      <c r="AS1911" s="25"/>
      <c r="AT1911" s="25"/>
      <c r="AU1911" s="25"/>
      <c r="AV1911" s="25"/>
    </row>
    <row r="1912" spans="1:48" x14ac:dyDescent="0.35">
      <c r="A1912" t="s">
        <v>276</v>
      </c>
      <c r="B1912" t="s">
        <v>318</v>
      </c>
      <c r="C1912" s="143" t="str">
        <f>IF(VLOOKUP(D1912,Table16[[#All],[Player]:[2024 Card Info]],7,FALSE)&lt;&gt;"",VLOOKUP(D1912,Table16[[#All],[Player]:[2024 Card Info]],7,FALSE),"")</f>
        <v>60-0</v>
      </c>
      <c r="D1912" t="s">
        <v>3649</v>
      </c>
      <c r="E1912" s="40">
        <v>36816</v>
      </c>
      <c r="F1912" t="s">
        <v>313</v>
      </c>
      <c r="G1912" s="22" t="s">
        <v>5149</v>
      </c>
      <c r="H1912" t="str">
        <f>IF(ISBLANK(VLOOKUP(TRIM(D1912),ALL_SOMIFA!$A$1:$V$2737,8,FALSE)),"",IF(ISERROR(VLOOKUP(TRIM(D1912),ALL_SOMIFA!$A$1:$V$2737,8,FALSE))," ",VLOOKUP(TRIM(D1912),ALL_SOMIFA!$A$1:$V$2737,8,FALSE)))</f>
        <v/>
      </c>
      <c r="I1912" t="str">
        <f>IF(ISBLANK(VLOOKUP(TRIM(D1912),ALL_SOMIFA!$A$1:$V$2737,9,FALSE)),"",IF(ISERROR(VLOOKUP(TRIM(D1912),ALL_SOMIFA!$A$1:$V$2737,9,FALSE))," ",VLOOKUP(TRIM(D1912),ALL_SOMIFA!$A$1:$V$2737,9,FALSE)))</f>
        <v/>
      </c>
      <c r="J1912" t="str">
        <f>IF(ISBLANK(VLOOKUP(TRIM(D1912),ALL_SOMIFA!$A$1:$V$2737,10,FALSE)),"",IF(ISERROR(VLOOKUP(TRIM(D1912),ALL_SOMIFA!$A$1:$V$2737,10,FALSE))," ",VLOOKUP(TRIM(D1912),ALL_SOMIFA!$A$1:$V$2737,10,FALSE)))</f>
        <v/>
      </c>
      <c r="K1912" t="str">
        <f>IF(ISBLANK(VLOOKUP(TRIM(D1912),ALL_SOMIFA!$A$1:$V$2737,11,FALSE)),"",IF(ISERROR(VLOOKUP(TRIM(D1912),ALL_SOMIFA!$A$1:$V$2737,11,FALSE))," ",VLOOKUP(TRIM(D1912),ALL_SOMIFA!$A$1:$V$2737,11,FALSE)))</f>
        <v/>
      </c>
      <c r="L1912" t="str">
        <f>IF(ISBLANK(VLOOKUP(TRIM(D1912),ALL_SOMIFA!$A$1:$V$2737,12,FALSE)),"",IF(ISERROR(VLOOKUP(TRIM(D1912),ALL_SOMIFA!$A$1:$V$2737,12,FALSE))," ",VLOOKUP(TRIM(D1912),ALL_SOMIFA!$A$1:$V$2737,12,FALSE)))</f>
        <v/>
      </c>
      <c r="M1912" t="str">
        <f>IF(ISBLANK(VLOOKUP(TRIM(D1912),ALL_SOMIFA!$A$1:$V$2737,13,FALSE)),"",IF(ISERROR(VLOOKUP(TRIM(D1912),ALL_SOMIFA!$A$1:$V$2737,13,FALSE))," ",VLOOKUP(TRIM(D1912),ALL_SOMIFA!$A$1:$V$2737,13,FALSE)))</f>
        <v/>
      </c>
      <c r="N1912" t="str">
        <f>IF(ISBLANK(VLOOKUP(TRIM(D1912),ALL_SOMIFA!$A$1:$V$2737,14,FALSE)),"",IF(ISERROR(VLOOKUP(TRIM(D1912),ALL_SOMIFA!$A$1:$V$2737,14,FALSE))," ",VLOOKUP(TRIM(D1912),ALL_SOMIFA!$A$1:$V$2737,14,FALSE)))</f>
        <v/>
      </c>
      <c r="O1912" t="str">
        <f>IF(ISBLANK(VLOOKUP(TRIM(D1912),ALL_SOMIFA!$A$1:$V$2737,15,FALSE)),"",IF(ISERROR(VLOOKUP(TRIM(D1912),ALL_SOMIFA!$A$1:$V$2737,15,FALSE))," ",VLOOKUP(TRIM(D1912),ALL_SOMIFA!$A$1:$V$2737,15,FALSE)))</f>
        <v/>
      </c>
      <c r="P1912" t="str">
        <f>IF(ISBLANK(VLOOKUP(TRIM(D1912),ALL_SOMIFA!$A$1:$V$2737,16,FALSE)),"",IF(ISERROR(VLOOKUP(TRIM(D1912),ALL_SOMIFA!$A$1:$V$2737,16,FALSE))," ",VLOOKUP(TRIM(D1912),ALL_SOMIFA!$A$1:$V$2737,16,FALSE)))</f>
        <v/>
      </c>
      <c r="Q1912" t="str">
        <f>IF(ISBLANK(VLOOKUP(TRIM(D1912),ALL_SOMIFA!$A$1:$V$2737,17,FALSE)),"",IF(ISERROR(VLOOKUP(TRIM(D1912),ALL_SOMIFA!$A$1:$V$2737,17,FALSE))," ",VLOOKUP(TRIM(D1912),ALL_SOMIFA!$A$1:$V$2737,17,FALSE)))</f>
        <v/>
      </c>
      <c r="R1912" t="str">
        <f>IF(ISBLANK(VLOOKUP(TRIM(D1912),ALL_SOMIFA!$A$1:$V$2737,18,FALSE)),"",IF(ISERROR(VLOOKUP(TRIM(D1912),ALL_SOMIFA!$A$1:$V$2737,18,FALSE))," ",VLOOKUP(TRIM(D1912),ALL_SOMIFA!$A$1:$V$2737,18,FALSE)))</f>
        <v/>
      </c>
      <c r="S1912" t="str">
        <f>IF(ISBLANK(VLOOKUP(TRIM(D1912),ALL_SOMIFA!$A$1:$V$2737,19,FALSE)),"",IF(ISERROR(VLOOKUP(TRIM(D1912),ALL_SOMIFA!$A$1:$V$2737,19,FALSE))," ",VLOOKUP(TRIM(D1912),ALL_SOMIFA!$A$1:$V$2737,19,FALSE)))</f>
        <v/>
      </c>
      <c r="T1912" t="str">
        <f>IF(ISBLANK(VLOOKUP(TRIM(D1912),ALL_SOMIFA!$A$1:$V$2737,20,FALSE)),"",IF(ISERROR(VLOOKUP(TRIM(D1912),ALL_SOMIFA!$A$1:$V$2737,20,FALSE))," ",VLOOKUP(TRIM(D1912),ALL_SOMIFA!$A$1:$V$2737,20,FALSE)))</f>
        <v/>
      </c>
      <c r="U1912" t="str">
        <f>IF(ISBLANK(VLOOKUP(TRIM(D1912),ALL_SOMIFA!$A$1:$V$2737,21,FALSE)),"",IF(ISERROR(VLOOKUP(TRIM(D1912),ALL_SOMIFA!$A$1:$V$2737,21,FALSE))," ",VLOOKUP(TRIM(D1912),ALL_SOMIFA!$A$1:$V$2737,21,FALSE)))</f>
        <v/>
      </c>
      <c r="V1912" t="str">
        <f>IF(ISBLANK(VLOOKUP(TRIM(D1912),ALL_SOMIFA!$A$1:$V$2737,22,FALSE)),"",IF(ISERROR(VLOOKUP(TRIM(D1912),ALL_SOMIFA!$A$1:$V$2737,22,FALSE))," ",VLOOKUP(TRIM(D1912),ALL_SOMIFA!$A$1:$V$2737,22,FALSE)))</f>
        <v/>
      </c>
    </row>
    <row r="1913" spans="1:48" x14ac:dyDescent="0.35">
      <c r="A1913" s="18" t="s">
        <v>504</v>
      </c>
      <c r="B1913" s="18" t="s">
        <v>81</v>
      </c>
      <c r="C1913" s="143" t="str">
        <f>IF(VLOOKUP(D1913,Table16[[#All],[Player]:[2024 Card Info]],7,FALSE)&lt;&gt;"",VLOOKUP(D1913,Table16[[#All],[Player]:[2024 Card Info]],7,FALSE),"")</f>
        <v>46-8</v>
      </c>
      <c r="D1913" s="26" t="s">
        <v>3228</v>
      </c>
      <c r="E1913" s="27">
        <v>36299</v>
      </c>
      <c r="F1913" s="26" t="s">
        <v>946</v>
      </c>
      <c r="G1913" s="26" t="s">
        <v>241</v>
      </c>
      <c r="H1913" s="26" t="s">
        <v>311</v>
      </c>
      <c r="I1913" s="26" t="s">
        <v>907</v>
      </c>
      <c r="J1913" s="18" t="s">
        <v>292</v>
      </c>
      <c r="K1913" s="18" t="s">
        <v>78</v>
      </c>
      <c r="L1913" s="18" t="s">
        <v>1537</v>
      </c>
      <c r="M1913" s="26" t="s">
        <v>496</v>
      </c>
      <c r="N1913" s="27"/>
      <c r="O1913" s="27"/>
      <c r="P1913" s="27"/>
      <c r="Q1913" s="27"/>
      <c r="R1913" s="29"/>
      <c r="S1913" s="25"/>
      <c r="T1913" s="25"/>
      <c r="U1913" s="25"/>
      <c r="V1913" s="25"/>
      <c r="W1913" s="25"/>
      <c r="X1913" s="25"/>
      <c r="Y1913" s="25"/>
      <c r="Z1913" s="25"/>
      <c r="AA1913" s="25"/>
      <c r="AB1913" s="25"/>
      <c r="AC1913" s="25"/>
      <c r="AD1913" s="25"/>
      <c r="AE1913" s="25"/>
      <c r="AF1913" s="25"/>
      <c r="AG1913" s="25"/>
      <c r="AH1913" s="25"/>
      <c r="AI1913" s="25"/>
      <c r="AJ1913" s="25"/>
      <c r="AK1913" s="25"/>
      <c r="AL1913" s="25"/>
      <c r="AM1913" s="25"/>
      <c r="AN1913" s="25"/>
      <c r="AO1913" s="25"/>
      <c r="AP1913" s="25"/>
      <c r="AQ1913" s="25"/>
      <c r="AR1913" s="25"/>
      <c r="AS1913" s="25"/>
      <c r="AT1913" s="25"/>
      <c r="AU1913" s="25"/>
      <c r="AV1913" s="25"/>
    </row>
    <row r="1914" spans="1:48" x14ac:dyDescent="0.35">
      <c r="A1914" s="18" t="s">
        <v>648</v>
      </c>
      <c r="B1914" s="18" t="s">
        <v>441</v>
      </c>
      <c r="C1914" s="143" t="str">
        <f>IF(VLOOKUP(D1914,Table16[[#All],[Player]:[2024 Card Info]],7,FALSE)&lt;&gt;"",VLOOKUP(D1914,Table16[[#All],[Player]:[2024 Card Info]],7,FALSE),"")</f>
        <v>44-0</v>
      </c>
      <c r="D1914" s="26" t="s">
        <v>3232</v>
      </c>
      <c r="E1914" s="27">
        <v>36316</v>
      </c>
      <c r="F1914" s="26" t="s">
        <v>241</v>
      </c>
      <c r="G1914" s="26" t="s">
        <v>2158</v>
      </c>
      <c r="H1914" s="26" t="s">
        <v>648</v>
      </c>
      <c r="I1914" s="26" t="s">
        <v>520</v>
      </c>
      <c r="J1914" s="18" t="s">
        <v>648</v>
      </c>
      <c r="K1914" s="18" t="s">
        <v>274</v>
      </c>
      <c r="L1914" s="18" t="s">
        <v>651</v>
      </c>
      <c r="M1914" s="19" t="s">
        <v>3233</v>
      </c>
      <c r="N1914" s="27"/>
      <c r="O1914" s="27"/>
      <c r="P1914" s="27"/>
      <c r="Q1914" s="27"/>
      <c r="R1914" s="29"/>
      <c r="S1914" s="25"/>
      <c r="T1914" s="25"/>
      <c r="U1914" s="25"/>
      <c r="V1914" s="25"/>
      <c r="W1914" s="25"/>
      <c r="X1914" s="25"/>
      <c r="Y1914" s="25"/>
      <c r="Z1914" s="25"/>
      <c r="AA1914" s="25"/>
      <c r="AB1914" s="25"/>
      <c r="AC1914" s="25"/>
      <c r="AD1914" s="25"/>
      <c r="AE1914" s="25"/>
      <c r="AF1914" s="25"/>
      <c r="AG1914" s="25"/>
      <c r="AH1914" s="25"/>
      <c r="AI1914" s="25"/>
      <c r="AJ1914" s="25"/>
      <c r="AK1914" s="25"/>
      <c r="AL1914" s="25"/>
      <c r="AM1914" s="25"/>
      <c r="AN1914" s="25"/>
      <c r="AO1914" s="25"/>
      <c r="AP1914" s="25"/>
      <c r="AQ1914" s="25"/>
      <c r="AR1914" s="25"/>
      <c r="AS1914" s="25"/>
      <c r="AT1914" s="25"/>
      <c r="AU1914" s="25"/>
      <c r="AV1914" s="25"/>
    </row>
    <row r="1915" spans="1:48" x14ac:dyDescent="0.35">
      <c r="A1915" t="s">
        <v>304</v>
      </c>
      <c r="B1915" t="s">
        <v>3518</v>
      </c>
      <c r="C1915" s="143" t="str">
        <f>IF(VLOOKUP(D1915,Table16[[#All],[Player]:[2024 Card Info]],7,FALSE)&lt;&gt;"",VLOOKUP(D1915,Table16[[#All],[Player]:[2024 Card Info]],7,FALSE),"")</f>
        <v>00-0</v>
      </c>
      <c r="D1915" t="s">
        <v>3666</v>
      </c>
      <c r="E1915" s="40">
        <v>36902</v>
      </c>
      <c r="F1915" t="s">
        <v>4000</v>
      </c>
      <c r="G1915" s="102" t="s">
        <v>5146</v>
      </c>
      <c r="H1915" t="str">
        <f>IF(ISBLANK(VLOOKUP(TRIM(D1915),ALL_SOMIFA!$A$1:$V$2737,8,FALSE)),"",IF(ISERROR(VLOOKUP(TRIM(D1915),ALL_SOMIFA!$A$1:$V$2737,8,FALSE))," ",VLOOKUP(TRIM(D1915),ALL_SOMIFA!$A$1:$V$2737,8,FALSE)))</f>
        <v/>
      </c>
      <c r="I1915" t="str">
        <f>IF(ISBLANK(VLOOKUP(TRIM(D1915),ALL_SOMIFA!$A$1:$V$2737,9,FALSE)),"",IF(ISERROR(VLOOKUP(TRIM(D1915),ALL_SOMIFA!$A$1:$V$2737,9,FALSE))," ",VLOOKUP(TRIM(D1915),ALL_SOMIFA!$A$1:$V$2737,9,FALSE)))</f>
        <v/>
      </c>
      <c r="J1915" t="str">
        <f>IF(ISBLANK(VLOOKUP(TRIM(D1915),ALL_SOMIFA!$A$1:$V$2737,10,FALSE)),"",IF(ISERROR(VLOOKUP(TRIM(D1915),ALL_SOMIFA!$A$1:$V$2737,10,FALSE))," ",VLOOKUP(TRIM(D1915),ALL_SOMIFA!$A$1:$V$2737,10,FALSE)))</f>
        <v/>
      </c>
      <c r="K1915" t="str">
        <f>IF(ISBLANK(VLOOKUP(TRIM(D1915),ALL_SOMIFA!$A$1:$V$2737,11,FALSE)),"",IF(ISERROR(VLOOKUP(TRIM(D1915),ALL_SOMIFA!$A$1:$V$2737,11,FALSE))," ",VLOOKUP(TRIM(D1915),ALL_SOMIFA!$A$1:$V$2737,11,FALSE)))</f>
        <v/>
      </c>
      <c r="L1915" t="str">
        <f>IF(ISBLANK(VLOOKUP(TRIM(D1915),ALL_SOMIFA!$A$1:$V$2737,12,FALSE)),"",IF(ISERROR(VLOOKUP(TRIM(D1915),ALL_SOMIFA!$A$1:$V$2737,12,FALSE))," ",VLOOKUP(TRIM(D1915),ALL_SOMIFA!$A$1:$V$2737,12,FALSE)))</f>
        <v/>
      </c>
      <c r="M1915" t="str">
        <f>IF(ISBLANK(VLOOKUP(TRIM(D1915),ALL_SOMIFA!$A$1:$V$2737,13,FALSE)),"",IF(ISERROR(VLOOKUP(TRIM(D1915),ALL_SOMIFA!$A$1:$V$2737,13,FALSE))," ",VLOOKUP(TRIM(D1915),ALL_SOMIFA!$A$1:$V$2737,13,FALSE)))</f>
        <v/>
      </c>
      <c r="N1915" t="str">
        <f>IF(ISBLANK(VLOOKUP(TRIM(D1915),ALL_SOMIFA!$A$1:$V$2737,14,FALSE)),"",IF(ISERROR(VLOOKUP(TRIM(D1915),ALL_SOMIFA!$A$1:$V$2737,14,FALSE))," ",VLOOKUP(TRIM(D1915),ALL_SOMIFA!$A$1:$V$2737,14,FALSE)))</f>
        <v/>
      </c>
      <c r="O1915" t="str">
        <f>IF(ISBLANK(VLOOKUP(TRIM(D1915),ALL_SOMIFA!$A$1:$V$2737,15,FALSE)),"",IF(ISERROR(VLOOKUP(TRIM(D1915),ALL_SOMIFA!$A$1:$V$2737,15,FALSE))," ",VLOOKUP(TRIM(D1915),ALL_SOMIFA!$A$1:$V$2737,15,FALSE)))</f>
        <v/>
      </c>
      <c r="P1915" t="str">
        <f>IF(ISBLANK(VLOOKUP(TRIM(D1915),ALL_SOMIFA!$A$1:$V$2737,16,FALSE)),"",IF(ISERROR(VLOOKUP(TRIM(D1915),ALL_SOMIFA!$A$1:$V$2737,16,FALSE))," ",VLOOKUP(TRIM(D1915),ALL_SOMIFA!$A$1:$V$2737,16,FALSE)))</f>
        <v/>
      </c>
      <c r="Q1915" t="str">
        <f>IF(ISBLANK(VLOOKUP(TRIM(D1915),ALL_SOMIFA!$A$1:$V$2737,17,FALSE)),"",IF(ISERROR(VLOOKUP(TRIM(D1915),ALL_SOMIFA!$A$1:$V$2737,17,FALSE))," ",VLOOKUP(TRIM(D1915),ALL_SOMIFA!$A$1:$V$2737,17,FALSE)))</f>
        <v/>
      </c>
      <c r="R1915" t="str">
        <f>IF(ISBLANK(VLOOKUP(TRIM(D1915),ALL_SOMIFA!$A$1:$V$2737,18,FALSE)),"",IF(ISERROR(VLOOKUP(TRIM(D1915),ALL_SOMIFA!$A$1:$V$2737,18,FALSE))," ",VLOOKUP(TRIM(D1915),ALL_SOMIFA!$A$1:$V$2737,18,FALSE)))</f>
        <v/>
      </c>
      <c r="S1915" t="str">
        <f>IF(ISBLANK(VLOOKUP(TRIM(D1915),ALL_SOMIFA!$A$1:$V$2737,19,FALSE)),"",IF(ISERROR(VLOOKUP(TRIM(D1915),ALL_SOMIFA!$A$1:$V$2737,19,FALSE))," ",VLOOKUP(TRIM(D1915),ALL_SOMIFA!$A$1:$V$2737,19,FALSE)))</f>
        <v/>
      </c>
      <c r="T1915" t="str">
        <f>IF(ISBLANK(VLOOKUP(TRIM(D1915),ALL_SOMIFA!$A$1:$V$2737,20,FALSE)),"",IF(ISERROR(VLOOKUP(TRIM(D1915),ALL_SOMIFA!$A$1:$V$2737,20,FALSE))," ",VLOOKUP(TRIM(D1915),ALL_SOMIFA!$A$1:$V$2737,20,FALSE)))</f>
        <v/>
      </c>
      <c r="U1915" t="str">
        <f>IF(ISBLANK(VLOOKUP(TRIM(D1915),ALL_SOMIFA!$A$1:$V$2737,21,FALSE)),"",IF(ISERROR(VLOOKUP(TRIM(D1915),ALL_SOMIFA!$A$1:$V$2737,21,FALSE))," ",VLOOKUP(TRIM(D1915),ALL_SOMIFA!$A$1:$V$2737,21,FALSE)))</f>
        <v/>
      </c>
      <c r="V1915" t="str">
        <f>IF(ISBLANK(VLOOKUP(TRIM(D1915),ALL_SOMIFA!$A$1:$V$2737,22,FALSE)),"",IF(ISERROR(VLOOKUP(TRIM(D1915),ALL_SOMIFA!$A$1:$V$2737,22,FALSE))," ",VLOOKUP(TRIM(D1915),ALL_SOMIFA!$A$1:$V$2737,22,FALSE)))</f>
        <v/>
      </c>
    </row>
    <row r="1916" spans="1:48" x14ac:dyDescent="0.35">
      <c r="A1916" t="s">
        <v>480</v>
      </c>
      <c r="B1916" t="s">
        <v>3524</v>
      </c>
      <c r="C1916" s="143" t="str">
        <f>IF(VLOOKUP(D1916,Table16[[#All],[Player]:[2024 Card Info]],7,FALSE)&lt;&gt;"",VLOOKUP(D1916,Table16[[#All],[Player]:[2024 Card Info]],7,FALSE),"")</f>
        <v>00-0</v>
      </c>
      <c r="D1916" t="s">
        <v>3674</v>
      </c>
      <c r="E1916" s="40">
        <v>36813</v>
      </c>
      <c r="F1916" t="s">
        <v>4031</v>
      </c>
      <c r="G1916" t="s">
        <v>5377</v>
      </c>
      <c r="H1916" t="str">
        <f>IF(ISBLANK(VLOOKUP(TRIM(D1916),ALL_SOMIFA!$A$1:$V$2737,8,FALSE)),"",IF(ISERROR(VLOOKUP(TRIM(D1916),ALL_SOMIFA!$A$1:$V$2737,8,FALSE))," ",VLOOKUP(TRIM(D1916),ALL_SOMIFA!$A$1:$V$2737,8,FALSE)))</f>
        <v/>
      </c>
      <c r="I1916" t="str">
        <f>IF(ISBLANK(VLOOKUP(TRIM(D1916),ALL_SOMIFA!$A$1:$V$2737,9,FALSE)),"",IF(ISERROR(VLOOKUP(TRIM(D1916),ALL_SOMIFA!$A$1:$V$2737,9,FALSE))," ",VLOOKUP(TRIM(D1916),ALL_SOMIFA!$A$1:$V$2737,9,FALSE)))</f>
        <v/>
      </c>
      <c r="J1916" t="str">
        <f>IF(ISBLANK(VLOOKUP(TRIM(D1916),ALL_SOMIFA!$A$1:$V$2737,10,FALSE)),"",IF(ISERROR(VLOOKUP(TRIM(D1916),ALL_SOMIFA!$A$1:$V$2737,10,FALSE))," ",VLOOKUP(TRIM(D1916),ALL_SOMIFA!$A$1:$V$2737,10,FALSE)))</f>
        <v/>
      </c>
      <c r="K1916" t="str">
        <f>IF(ISBLANK(VLOOKUP(TRIM(D1916),ALL_SOMIFA!$A$1:$V$2737,11,FALSE)),"",IF(ISERROR(VLOOKUP(TRIM(D1916),ALL_SOMIFA!$A$1:$V$2737,11,FALSE))," ",VLOOKUP(TRIM(D1916),ALL_SOMIFA!$A$1:$V$2737,11,FALSE)))</f>
        <v/>
      </c>
      <c r="L1916" t="str">
        <f>IF(ISBLANK(VLOOKUP(TRIM(D1916),ALL_SOMIFA!$A$1:$V$2737,12,FALSE)),"",IF(ISERROR(VLOOKUP(TRIM(D1916),ALL_SOMIFA!$A$1:$V$2737,12,FALSE))," ",VLOOKUP(TRIM(D1916),ALL_SOMIFA!$A$1:$V$2737,12,FALSE)))</f>
        <v/>
      </c>
      <c r="M1916" t="str">
        <f>IF(ISBLANK(VLOOKUP(TRIM(D1916),ALL_SOMIFA!$A$1:$V$2737,13,FALSE)),"",IF(ISERROR(VLOOKUP(TRIM(D1916),ALL_SOMIFA!$A$1:$V$2737,13,FALSE))," ",VLOOKUP(TRIM(D1916),ALL_SOMIFA!$A$1:$V$2737,13,FALSE)))</f>
        <v/>
      </c>
      <c r="N1916" t="str">
        <f>IF(ISBLANK(VLOOKUP(TRIM(D1916),ALL_SOMIFA!$A$1:$V$2737,14,FALSE)),"",IF(ISERROR(VLOOKUP(TRIM(D1916),ALL_SOMIFA!$A$1:$V$2737,14,FALSE))," ",VLOOKUP(TRIM(D1916),ALL_SOMIFA!$A$1:$V$2737,14,FALSE)))</f>
        <v/>
      </c>
      <c r="O1916" t="str">
        <f>IF(ISBLANK(VLOOKUP(TRIM(D1916),ALL_SOMIFA!$A$1:$V$2737,15,FALSE)),"",IF(ISERROR(VLOOKUP(TRIM(D1916),ALL_SOMIFA!$A$1:$V$2737,15,FALSE))," ",VLOOKUP(TRIM(D1916),ALL_SOMIFA!$A$1:$V$2737,15,FALSE)))</f>
        <v/>
      </c>
      <c r="P1916" t="str">
        <f>IF(ISBLANK(VLOOKUP(TRIM(D1916),ALL_SOMIFA!$A$1:$V$2737,16,FALSE)),"",IF(ISERROR(VLOOKUP(TRIM(D1916),ALL_SOMIFA!$A$1:$V$2737,16,FALSE))," ",VLOOKUP(TRIM(D1916),ALL_SOMIFA!$A$1:$V$2737,16,FALSE)))</f>
        <v/>
      </c>
      <c r="Q1916" t="str">
        <f>IF(ISBLANK(VLOOKUP(TRIM(D1916),ALL_SOMIFA!$A$1:$V$2737,17,FALSE)),"",IF(ISERROR(VLOOKUP(TRIM(D1916),ALL_SOMIFA!$A$1:$V$2737,17,FALSE))," ",VLOOKUP(TRIM(D1916),ALL_SOMIFA!$A$1:$V$2737,17,FALSE)))</f>
        <v/>
      </c>
      <c r="R1916" t="str">
        <f>IF(ISBLANK(VLOOKUP(TRIM(D1916),ALL_SOMIFA!$A$1:$V$2737,18,FALSE)),"",IF(ISERROR(VLOOKUP(TRIM(D1916),ALL_SOMIFA!$A$1:$V$2737,18,FALSE))," ",VLOOKUP(TRIM(D1916),ALL_SOMIFA!$A$1:$V$2737,18,FALSE)))</f>
        <v/>
      </c>
      <c r="S1916" t="str">
        <f>IF(ISBLANK(VLOOKUP(TRIM(D1916),ALL_SOMIFA!$A$1:$V$2737,19,FALSE)),"",IF(ISERROR(VLOOKUP(TRIM(D1916),ALL_SOMIFA!$A$1:$V$2737,19,FALSE))," ",VLOOKUP(TRIM(D1916),ALL_SOMIFA!$A$1:$V$2737,19,FALSE)))</f>
        <v/>
      </c>
      <c r="T1916" t="str">
        <f>IF(ISBLANK(VLOOKUP(TRIM(D1916),ALL_SOMIFA!$A$1:$V$2737,20,FALSE)),"",IF(ISERROR(VLOOKUP(TRIM(D1916),ALL_SOMIFA!$A$1:$V$2737,20,FALSE))," ",VLOOKUP(TRIM(D1916),ALL_SOMIFA!$A$1:$V$2737,20,FALSE)))</f>
        <v/>
      </c>
      <c r="U1916" t="str">
        <f>IF(ISBLANK(VLOOKUP(TRIM(D1916),ALL_SOMIFA!$A$1:$V$2737,21,FALSE)),"",IF(ISERROR(VLOOKUP(TRIM(D1916),ALL_SOMIFA!$A$1:$V$2737,21,FALSE))," ",VLOOKUP(TRIM(D1916),ALL_SOMIFA!$A$1:$V$2737,21,FALSE)))</f>
        <v/>
      </c>
      <c r="V1916" t="str">
        <f>IF(ISBLANK(VLOOKUP(TRIM(D1916),ALL_SOMIFA!$A$1:$V$2737,22,FALSE)),"",IF(ISERROR(VLOOKUP(TRIM(D1916),ALL_SOMIFA!$A$1:$V$2737,22,FALSE))," ",VLOOKUP(TRIM(D1916),ALL_SOMIFA!$A$1:$V$2737,22,FALSE)))</f>
        <v/>
      </c>
    </row>
    <row r="1917" spans="1:48" x14ac:dyDescent="0.35">
      <c r="A1917" t="s">
        <v>304</v>
      </c>
      <c r="B1917" t="s">
        <v>3519</v>
      </c>
      <c r="C1917" s="143" t="str">
        <f>IF(VLOOKUP(D1917,Table16[[#All],[Player]:[2024 Card Info]],7,FALSE)&lt;&gt;"",VLOOKUP(D1917,Table16[[#All],[Player]:[2024 Card Info]],7,FALSE),"")</f>
        <v>00-0</v>
      </c>
      <c r="D1917" t="s">
        <v>3681</v>
      </c>
      <c r="E1917" s="40">
        <v>36548</v>
      </c>
      <c r="F1917" t="s">
        <v>4134</v>
      </c>
      <c r="G1917" t="s">
        <v>5378</v>
      </c>
      <c r="H1917" t="str">
        <f>IF(ISBLANK(VLOOKUP(TRIM(D1917),ALL_SOMIFA!$A$1:$V$2737,8,FALSE)),"",IF(ISERROR(VLOOKUP(TRIM(D1917),ALL_SOMIFA!$A$1:$V$2737,8,FALSE))," ",VLOOKUP(TRIM(D1917),ALL_SOMIFA!$A$1:$V$2737,8,FALSE)))</f>
        <v/>
      </c>
      <c r="I1917" t="str">
        <f>IF(ISBLANK(VLOOKUP(TRIM(D1917),ALL_SOMIFA!$A$1:$V$2737,9,FALSE)),"",IF(ISERROR(VLOOKUP(TRIM(D1917),ALL_SOMIFA!$A$1:$V$2737,9,FALSE))," ",VLOOKUP(TRIM(D1917),ALL_SOMIFA!$A$1:$V$2737,9,FALSE)))</f>
        <v/>
      </c>
      <c r="J1917" t="str">
        <f>IF(ISBLANK(VLOOKUP(TRIM(D1917),ALL_SOMIFA!$A$1:$V$2737,10,FALSE)),"",IF(ISERROR(VLOOKUP(TRIM(D1917),ALL_SOMIFA!$A$1:$V$2737,10,FALSE))," ",VLOOKUP(TRIM(D1917),ALL_SOMIFA!$A$1:$V$2737,10,FALSE)))</f>
        <v/>
      </c>
      <c r="K1917" t="str">
        <f>IF(ISBLANK(VLOOKUP(TRIM(D1917),ALL_SOMIFA!$A$1:$V$2737,11,FALSE)),"",IF(ISERROR(VLOOKUP(TRIM(D1917),ALL_SOMIFA!$A$1:$V$2737,11,FALSE))," ",VLOOKUP(TRIM(D1917),ALL_SOMIFA!$A$1:$V$2737,11,FALSE)))</f>
        <v/>
      </c>
      <c r="L1917" t="str">
        <f>IF(ISBLANK(VLOOKUP(TRIM(D1917),ALL_SOMIFA!$A$1:$V$2737,12,FALSE)),"",IF(ISERROR(VLOOKUP(TRIM(D1917),ALL_SOMIFA!$A$1:$V$2737,12,FALSE))," ",VLOOKUP(TRIM(D1917),ALL_SOMIFA!$A$1:$V$2737,12,FALSE)))</f>
        <v/>
      </c>
      <c r="M1917" t="str">
        <f>IF(ISBLANK(VLOOKUP(TRIM(D1917),ALL_SOMIFA!$A$1:$V$2737,13,FALSE)),"",IF(ISERROR(VLOOKUP(TRIM(D1917),ALL_SOMIFA!$A$1:$V$2737,13,FALSE))," ",VLOOKUP(TRIM(D1917),ALL_SOMIFA!$A$1:$V$2737,13,FALSE)))</f>
        <v/>
      </c>
      <c r="N1917" t="str">
        <f>IF(ISBLANK(VLOOKUP(TRIM(D1917),ALL_SOMIFA!$A$1:$V$2737,14,FALSE)),"",IF(ISERROR(VLOOKUP(TRIM(D1917),ALL_SOMIFA!$A$1:$V$2737,14,FALSE))," ",VLOOKUP(TRIM(D1917),ALL_SOMIFA!$A$1:$V$2737,14,FALSE)))</f>
        <v/>
      </c>
      <c r="O1917" t="str">
        <f>IF(ISBLANK(VLOOKUP(TRIM(D1917),ALL_SOMIFA!$A$1:$V$2737,15,FALSE)),"",IF(ISERROR(VLOOKUP(TRIM(D1917),ALL_SOMIFA!$A$1:$V$2737,15,FALSE))," ",VLOOKUP(TRIM(D1917),ALL_SOMIFA!$A$1:$V$2737,15,FALSE)))</f>
        <v/>
      </c>
      <c r="P1917" t="str">
        <f>IF(ISBLANK(VLOOKUP(TRIM(D1917),ALL_SOMIFA!$A$1:$V$2737,16,FALSE)),"",IF(ISERROR(VLOOKUP(TRIM(D1917),ALL_SOMIFA!$A$1:$V$2737,16,FALSE))," ",VLOOKUP(TRIM(D1917),ALL_SOMIFA!$A$1:$V$2737,16,FALSE)))</f>
        <v/>
      </c>
      <c r="Q1917" t="str">
        <f>IF(ISBLANK(VLOOKUP(TRIM(D1917),ALL_SOMIFA!$A$1:$V$2737,17,FALSE)),"",IF(ISERROR(VLOOKUP(TRIM(D1917),ALL_SOMIFA!$A$1:$V$2737,17,FALSE))," ",VLOOKUP(TRIM(D1917),ALL_SOMIFA!$A$1:$V$2737,17,FALSE)))</f>
        <v/>
      </c>
      <c r="R1917" t="str">
        <f>IF(ISBLANK(VLOOKUP(TRIM(D1917),ALL_SOMIFA!$A$1:$V$2737,18,FALSE)),"",IF(ISERROR(VLOOKUP(TRIM(D1917),ALL_SOMIFA!$A$1:$V$2737,18,FALSE))," ",VLOOKUP(TRIM(D1917),ALL_SOMIFA!$A$1:$V$2737,18,FALSE)))</f>
        <v/>
      </c>
      <c r="S1917" t="str">
        <f>IF(ISBLANK(VLOOKUP(TRIM(D1917),ALL_SOMIFA!$A$1:$V$2737,19,FALSE)),"",IF(ISERROR(VLOOKUP(TRIM(D1917),ALL_SOMIFA!$A$1:$V$2737,19,FALSE))," ",VLOOKUP(TRIM(D1917),ALL_SOMIFA!$A$1:$V$2737,19,FALSE)))</f>
        <v/>
      </c>
      <c r="T1917" t="str">
        <f>IF(ISBLANK(VLOOKUP(TRIM(D1917),ALL_SOMIFA!$A$1:$V$2737,20,FALSE)),"",IF(ISERROR(VLOOKUP(TRIM(D1917),ALL_SOMIFA!$A$1:$V$2737,20,FALSE))," ",VLOOKUP(TRIM(D1917),ALL_SOMIFA!$A$1:$V$2737,20,FALSE)))</f>
        <v/>
      </c>
      <c r="U1917" t="str">
        <f>IF(ISBLANK(VLOOKUP(TRIM(D1917),ALL_SOMIFA!$A$1:$V$2737,21,FALSE)),"",IF(ISERROR(VLOOKUP(TRIM(D1917),ALL_SOMIFA!$A$1:$V$2737,21,FALSE))," ",VLOOKUP(TRIM(D1917),ALL_SOMIFA!$A$1:$V$2737,21,FALSE)))</f>
        <v/>
      </c>
      <c r="V1917" t="str">
        <f>IF(ISBLANK(VLOOKUP(TRIM(D1917),ALL_SOMIFA!$A$1:$V$2737,22,FALSE)),"",IF(ISERROR(VLOOKUP(TRIM(D1917),ALL_SOMIFA!$A$1:$V$2737,22,FALSE))," ",VLOOKUP(TRIM(D1917),ALL_SOMIFA!$A$1:$V$2737,22,FALSE)))</f>
        <v/>
      </c>
    </row>
    <row r="1918" spans="1:48" x14ac:dyDescent="0.35">
      <c r="A1918" s="34" t="s">
        <v>169</v>
      </c>
      <c r="B1918" s="34"/>
      <c r="C1918" s="143"/>
      <c r="D1918" s="19" t="s">
        <v>3230</v>
      </c>
      <c r="E1918" s="20">
        <v>34310</v>
      </c>
      <c r="F1918" s="26" t="s">
        <v>454</v>
      </c>
      <c r="G1918" s="30" t="s">
        <v>130</v>
      </c>
      <c r="H1918" t="s">
        <v>480</v>
      </c>
      <c r="I1918" t="s">
        <v>658</v>
      </c>
      <c r="J1918" s="34" t="s">
        <v>311</v>
      </c>
      <c r="K1918" s="34" t="s">
        <v>116</v>
      </c>
      <c r="L1918" s="34" t="s">
        <v>3231</v>
      </c>
      <c r="M1918" s="19" t="s">
        <v>1913</v>
      </c>
      <c r="N1918" s="19" t="s">
        <v>276</v>
      </c>
      <c r="O1918" s="19" t="s">
        <v>151</v>
      </c>
      <c r="P1918" s="30" t="s">
        <v>1537</v>
      </c>
      <c r="Q1918" s="19"/>
      <c r="R1918" s="19"/>
      <c r="S1918" s="30"/>
      <c r="T1918" s="19"/>
      <c r="U1918" s="19"/>
      <c r="V1918" s="30"/>
      <c r="W1918" s="19"/>
      <c r="X1918" s="19"/>
      <c r="Y1918" s="30"/>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row>
    <row r="1919" spans="1:48" x14ac:dyDescent="0.35">
      <c r="A1919" s="18"/>
      <c r="B1919" s="18"/>
      <c r="C1919" s="143"/>
      <c r="D1919" s="19"/>
      <c r="E1919" s="20"/>
      <c r="F1919" s="19"/>
      <c r="G1919" s="19"/>
      <c r="H1919" t="s">
        <v>299</v>
      </c>
      <c r="I1919" t="s">
        <v>4284</v>
      </c>
      <c r="J1919" s="18"/>
      <c r="K1919" s="18"/>
      <c r="L1919" s="18"/>
      <c r="M1919" s="19"/>
      <c r="N1919" s="19"/>
      <c r="O1919" s="19"/>
      <c r="P1919" s="19"/>
      <c r="Q1919" s="19"/>
      <c r="R1919" s="19"/>
      <c r="S1919" s="19"/>
      <c r="T1919" s="19"/>
      <c r="U1919" s="19"/>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row>
    <row r="1920" spans="1:48" ht="12.75" customHeight="1" x14ac:dyDescent="0.35">
      <c r="A1920" s="18" t="s">
        <v>299</v>
      </c>
      <c r="B1920" s="18" t="s">
        <v>86</v>
      </c>
      <c r="C1920" s="143" t="str">
        <f>IF(VLOOKUP(D1920,Table16[[#All],[Player]:[2024 Card Info]],7,FALSE)&lt;&gt;"",VLOOKUP(D1920,Table16[[#All],[Player]:[2024 Card Info]],7,FALSE),"")</f>
        <v>54</v>
      </c>
      <c r="D1920" s="26" t="s">
        <v>3236</v>
      </c>
      <c r="E1920" s="27">
        <v>35995</v>
      </c>
      <c r="F1920" s="26" t="s">
        <v>457</v>
      </c>
      <c r="G1920" s="26" t="s">
        <v>102</v>
      </c>
      <c r="H1920" s="26" t="s">
        <v>354</v>
      </c>
      <c r="I1920" s="26" t="s">
        <v>682</v>
      </c>
      <c r="J1920" s="18" t="s">
        <v>299</v>
      </c>
      <c r="K1920" s="18" t="s">
        <v>86</v>
      </c>
      <c r="L1920" s="18" t="s">
        <v>297</v>
      </c>
      <c r="M1920" s="26" t="s">
        <v>300</v>
      </c>
      <c r="N1920" s="27"/>
      <c r="O1920" s="27"/>
      <c r="P1920" s="27"/>
      <c r="Q1920" s="27"/>
      <c r="R1920" s="29"/>
      <c r="S1920" s="25"/>
      <c r="T1920" s="25"/>
      <c r="U1920" s="25"/>
      <c r="V1920" s="25"/>
      <c r="W1920" s="25"/>
      <c r="X1920" s="25"/>
      <c r="Y1920" s="25"/>
      <c r="Z1920" s="25"/>
      <c r="AA1920" s="25"/>
      <c r="AB1920" s="25"/>
      <c r="AC1920" s="25"/>
      <c r="AD1920" s="25"/>
      <c r="AE1920" s="25"/>
      <c r="AF1920" s="25"/>
      <c r="AG1920" s="25"/>
      <c r="AH1920" s="25"/>
      <c r="AI1920" s="25"/>
      <c r="AJ1920" s="25"/>
      <c r="AK1920" s="25"/>
      <c r="AL1920" s="25"/>
      <c r="AM1920" s="25"/>
      <c r="AN1920" s="25"/>
      <c r="AO1920" s="25"/>
      <c r="AP1920" s="25"/>
      <c r="AQ1920" s="25"/>
      <c r="AR1920" s="25"/>
      <c r="AS1920" s="25"/>
      <c r="AT1920" s="25"/>
      <c r="AU1920" s="25"/>
      <c r="AV1920" s="25"/>
    </row>
    <row r="1921" spans="1:48" x14ac:dyDescent="0.35">
      <c r="A1921" s="31" t="s">
        <v>299</v>
      </c>
      <c r="B1921" s="32" t="s">
        <v>318</v>
      </c>
      <c r="C1921" s="144" t="str">
        <f>IF(VLOOKUP(D1921,Table16[[#All],[Player]:[2024 Card Info]],7,FALSE)&lt;&gt;"",VLOOKUP(D1921,Table16[[#All],[Player]:[2024 Card Info]],7,FALSE),"")</f>
        <v>40</v>
      </c>
      <c r="D1921" s="19" t="s">
        <v>3240</v>
      </c>
      <c r="E1921" s="27">
        <v>36550</v>
      </c>
      <c r="F1921" s="28" t="s">
        <v>98</v>
      </c>
      <c r="G1921" s="28" t="s">
        <v>98</v>
      </c>
      <c r="H1921" s="26" t="s">
        <v>296</v>
      </c>
      <c r="I1921" s="26" t="s">
        <v>297</v>
      </c>
      <c r="J1921" s="33"/>
      <c r="K1921" s="33"/>
      <c r="L1921" s="33"/>
    </row>
    <row r="1922" spans="1:48" x14ac:dyDescent="0.35">
      <c r="A1922" s="18" t="s">
        <v>345</v>
      </c>
      <c r="B1922" s="18" t="s">
        <v>116</v>
      </c>
      <c r="C1922" s="143" t="str">
        <f>IF(VLOOKUP(D1922,Table16[[#All],[Player]:[2024 Card Info]],7,FALSE)&lt;&gt;"",VLOOKUP(D1922,Table16[[#All],[Player]:[2024 Card Info]],7,FALSE),"")</f>
        <v>4</v>
      </c>
      <c r="D1922" s="26" t="s">
        <v>3241</v>
      </c>
      <c r="E1922" s="27">
        <v>35982</v>
      </c>
      <c r="F1922" s="26" t="s">
        <v>108</v>
      </c>
      <c r="G1922" s="26" t="s">
        <v>361</v>
      </c>
      <c r="H1922" s="26" t="s">
        <v>345</v>
      </c>
      <c r="I1922" s="26" t="s">
        <v>154</v>
      </c>
      <c r="J1922" s="18" t="s">
        <v>345</v>
      </c>
      <c r="K1922" s="18" t="s">
        <v>471</v>
      </c>
      <c r="L1922" s="18" t="s">
        <v>154</v>
      </c>
      <c r="M1922" s="26" t="s">
        <v>328</v>
      </c>
      <c r="N1922" s="27"/>
      <c r="O1922" s="27"/>
      <c r="P1922" s="27"/>
      <c r="Q1922" s="27"/>
      <c r="R1922" s="29"/>
      <c r="S1922" s="25"/>
      <c r="T1922" s="25"/>
      <c r="U1922" s="25"/>
      <c r="V1922" s="25"/>
      <c r="W1922" s="25"/>
      <c r="X1922" s="25"/>
      <c r="Y1922" s="25"/>
      <c r="Z1922" s="25"/>
      <c r="AA1922" s="25"/>
      <c r="AB1922" s="25"/>
      <c r="AC1922" s="25"/>
      <c r="AD1922" s="25"/>
      <c r="AE1922" s="25"/>
      <c r="AF1922" s="25"/>
      <c r="AG1922" s="25"/>
      <c r="AH1922" s="25"/>
      <c r="AI1922" s="25"/>
      <c r="AJ1922" s="25"/>
      <c r="AK1922" s="25"/>
      <c r="AL1922" s="25"/>
      <c r="AM1922" s="25"/>
      <c r="AN1922" s="25"/>
      <c r="AO1922" s="25"/>
      <c r="AP1922" s="25"/>
      <c r="AQ1922" s="25"/>
      <c r="AR1922" s="25"/>
      <c r="AS1922" s="25"/>
      <c r="AT1922" s="25"/>
      <c r="AU1922" s="25"/>
      <c r="AV1922" s="25"/>
    </row>
    <row r="1923" spans="1:48" x14ac:dyDescent="0.35">
      <c r="A1923" s="18" t="s">
        <v>345</v>
      </c>
      <c r="B1923" s="18" t="s">
        <v>3518</v>
      </c>
      <c r="C1923" s="143" t="str">
        <f>IF(VLOOKUP(D1923,Table16[[#All],[Player]:[2024 Card Info]],7,FALSE)&lt;&gt;"",VLOOKUP(D1923,Table16[[#All],[Player]:[2024 Card Info]],7,FALSE),"")</f>
        <v>4</v>
      </c>
      <c r="D1923" s="26" t="s">
        <v>3242</v>
      </c>
      <c r="E1923" s="27">
        <v>36335</v>
      </c>
      <c r="F1923" s="26" t="s">
        <v>566</v>
      </c>
      <c r="G1923" s="26" t="s">
        <v>241</v>
      </c>
      <c r="H1923" s="26" t="s">
        <v>345</v>
      </c>
      <c r="I1923" s="26" t="s">
        <v>154</v>
      </c>
      <c r="J1923" s="18" t="s">
        <v>354</v>
      </c>
      <c r="K1923" s="18" t="s">
        <v>471</v>
      </c>
      <c r="L1923" s="18" t="s">
        <v>154</v>
      </c>
      <c r="M1923" s="26" t="s">
        <v>422</v>
      </c>
      <c r="N1923" s="27"/>
      <c r="O1923" s="27"/>
      <c r="P1923" s="27"/>
      <c r="Q1923" s="27"/>
      <c r="R1923" s="29"/>
      <c r="S1923" s="25"/>
      <c r="T1923" s="25"/>
      <c r="U1923" s="25"/>
      <c r="V1923" s="25"/>
      <c r="W1923" s="25"/>
      <c r="X1923" s="25"/>
      <c r="Y1923" s="25"/>
      <c r="Z1923" s="25"/>
      <c r="AA1923" s="25"/>
      <c r="AB1923" s="25"/>
      <c r="AC1923" s="25"/>
      <c r="AD1923" s="25"/>
      <c r="AE1923" s="25"/>
      <c r="AF1923" s="25"/>
      <c r="AG1923" s="25"/>
      <c r="AH1923" s="25"/>
      <c r="AI1923" s="25"/>
      <c r="AJ1923" s="25"/>
      <c r="AK1923" s="25"/>
      <c r="AL1923" s="25"/>
      <c r="AM1923" s="25"/>
      <c r="AN1923" s="25"/>
      <c r="AO1923" s="25"/>
      <c r="AP1923" s="25"/>
      <c r="AQ1923" s="25"/>
      <c r="AR1923" s="25"/>
      <c r="AS1923" s="25"/>
      <c r="AT1923" s="25"/>
      <c r="AU1923" s="25"/>
      <c r="AV1923" s="25"/>
    </row>
    <row r="1924" spans="1:48" x14ac:dyDescent="0.35">
      <c r="A1924" s="34" t="s">
        <v>345</v>
      </c>
      <c r="B1924" s="34" t="s">
        <v>3520</v>
      </c>
      <c r="C1924" s="143" t="str">
        <f>IF(VLOOKUP(D1924,Table16[[#All],[Player]:[2024 Card Info]],7,FALSE)&lt;&gt;"",VLOOKUP(D1924,Table16[[#All],[Player]:[2024 Card Info]],7,FALSE),"")</f>
        <v>4</v>
      </c>
      <c r="D1924" s="19" t="s">
        <v>3237</v>
      </c>
      <c r="E1924" s="20">
        <v>35205</v>
      </c>
      <c r="F1924" s="19" t="s">
        <v>3238</v>
      </c>
      <c r="G1924" s="19" t="s">
        <v>3239</v>
      </c>
      <c r="H1924" s="26" t="s">
        <v>323</v>
      </c>
      <c r="I1924" s="26" t="s">
        <v>422</v>
      </c>
      <c r="J1924" s="34" t="s">
        <v>354</v>
      </c>
      <c r="K1924" s="34" t="s">
        <v>274</v>
      </c>
      <c r="L1924" s="34" t="s">
        <v>422</v>
      </c>
      <c r="M1924" s="19" t="s">
        <v>155</v>
      </c>
      <c r="N1924" s="19" t="s">
        <v>354</v>
      </c>
      <c r="O1924" s="19" t="s">
        <v>441</v>
      </c>
      <c r="P1924" s="19" t="s">
        <v>678</v>
      </c>
      <c r="Q1924" s="19" t="s">
        <v>354</v>
      </c>
      <c r="R1924" s="19" t="s">
        <v>274</v>
      </c>
      <c r="S1924" s="19" t="s">
        <v>155</v>
      </c>
      <c r="T1924" s="19" t="s">
        <v>354</v>
      </c>
      <c r="U1924" s="19" t="s">
        <v>274</v>
      </c>
      <c r="V1924" s="19" t="s">
        <v>422</v>
      </c>
      <c r="W1924" s="19" t="s">
        <v>354</v>
      </c>
      <c r="X1924" s="19" t="s">
        <v>274</v>
      </c>
      <c r="Y1924" s="19" t="s">
        <v>422</v>
      </c>
      <c r="Z1924" s="19"/>
      <c r="AA1924" s="19"/>
      <c r="AB1924" s="19"/>
      <c r="AC1924" s="19">
        <v>0</v>
      </c>
      <c r="AD1924" s="19">
        <v>0</v>
      </c>
      <c r="AE1924" s="19">
        <v>0</v>
      </c>
      <c r="AF1924" s="19">
        <v>0</v>
      </c>
      <c r="AG1924" s="19">
        <v>0</v>
      </c>
      <c r="AH1924" s="19">
        <v>0</v>
      </c>
      <c r="AI1924" s="19">
        <v>0</v>
      </c>
      <c r="AJ1924" s="19">
        <v>0</v>
      </c>
      <c r="AK1924" s="19">
        <v>0</v>
      </c>
      <c r="AL1924" s="19">
        <v>0</v>
      </c>
      <c r="AM1924" s="19">
        <v>0</v>
      </c>
      <c r="AN1924" s="19">
        <v>0</v>
      </c>
      <c r="AO1924" s="19">
        <v>0</v>
      </c>
      <c r="AP1924" s="19">
        <v>0</v>
      </c>
      <c r="AQ1924" s="19">
        <v>0</v>
      </c>
      <c r="AR1924" s="19">
        <v>0</v>
      </c>
      <c r="AS1924" s="19">
        <v>0</v>
      </c>
      <c r="AT1924" s="19">
        <v>0</v>
      </c>
      <c r="AU1924" s="19"/>
      <c r="AV1924" s="19"/>
    </row>
    <row r="1925" spans="1:48" x14ac:dyDescent="0.35">
      <c r="A1925" t="s">
        <v>345</v>
      </c>
      <c r="B1925" t="s">
        <v>860</v>
      </c>
      <c r="C1925" s="143" t="str">
        <f>IF(VLOOKUP(D1925,Table16[[#All],[Player]:[2024 Card Info]],7,FALSE)&lt;&gt;"",VLOOKUP(D1925,Table16[[#All],[Player]:[2024 Card Info]],7,FALSE),"")</f>
        <v>4</v>
      </c>
      <c r="D1925" t="s">
        <v>3839</v>
      </c>
      <c r="E1925" s="40">
        <v>37019</v>
      </c>
      <c r="F1925" t="s">
        <v>4043</v>
      </c>
      <c r="G1925" s="26" t="s">
        <v>5138</v>
      </c>
      <c r="H1925" t="str">
        <f>IF(ISBLANK(VLOOKUP(TRIM(D1925),ALL_SOMIFA!$A$1:$V$2737,8,FALSE)),"",IF(ISERROR(VLOOKUP(TRIM(D1925),ALL_SOMIFA!$A$1:$V$2737,8,FALSE))," ",VLOOKUP(TRIM(D1925),ALL_SOMIFA!$A$1:$V$2737,8,FALSE)))</f>
        <v/>
      </c>
      <c r="I1925" t="str">
        <f>IF(ISBLANK(VLOOKUP(TRIM(D1925),ALL_SOMIFA!$A$1:$V$2737,9,FALSE)),"",IF(ISERROR(VLOOKUP(TRIM(D1925),ALL_SOMIFA!$A$1:$V$2737,9,FALSE))," ",VLOOKUP(TRIM(D1925),ALL_SOMIFA!$A$1:$V$2737,9,FALSE)))</f>
        <v/>
      </c>
      <c r="J1925" t="str">
        <f>IF(ISBLANK(VLOOKUP(TRIM(D1925),ALL_SOMIFA!$A$1:$V$2737,10,FALSE)),"",IF(ISERROR(VLOOKUP(TRIM(D1925),ALL_SOMIFA!$A$1:$V$2737,10,FALSE))," ",VLOOKUP(TRIM(D1925),ALL_SOMIFA!$A$1:$V$2737,10,FALSE)))</f>
        <v/>
      </c>
      <c r="K1925" t="str">
        <f>IF(ISBLANK(VLOOKUP(TRIM(D1925),ALL_SOMIFA!$A$1:$V$2737,11,FALSE)),"",IF(ISERROR(VLOOKUP(TRIM(D1925),ALL_SOMIFA!$A$1:$V$2737,11,FALSE))," ",VLOOKUP(TRIM(D1925),ALL_SOMIFA!$A$1:$V$2737,11,FALSE)))</f>
        <v/>
      </c>
      <c r="L1925" t="str">
        <f>IF(ISBLANK(VLOOKUP(TRIM(D1925),ALL_SOMIFA!$A$1:$V$2737,12,FALSE)),"",IF(ISERROR(VLOOKUP(TRIM(D1925),ALL_SOMIFA!$A$1:$V$2737,12,FALSE))," ",VLOOKUP(TRIM(D1925),ALL_SOMIFA!$A$1:$V$2737,12,FALSE)))</f>
        <v/>
      </c>
      <c r="M1925" t="str">
        <f>IF(ISBLANK(VLOOKUP(TRIM(D1925),ALL_SOMIFA!$A$1:$V$2737,13,FALSE)),"",IF(ISERROR(VLOOKUP(TRIM(D1925),ALL_SOMIFA!$A$1:$V$2737,13,FALSE))," ",VLOOKUP(TRIM(D1925),ALL_SOMIFA!$A$1:$V$2737,13,FALSE)))</f>
        <v/>
      </c>
      <c r="N1925" t="str">
        <f>IF(ISBLANK(VLOOKUP(TRIM(D1925),ALL_SOMIFA!$A$1:$V$2737,14,FALSE)),"",IF(ISERROR(VLOOKUP(TRIM(D1925),ALL_SOMIFA!$A$1:$V$2737,14,FALSE))," ",VLOOKUP(TRIM(D1925),ALL_SOMIFA!$A$1:$V$2737,14,FALSE)))</f>
        <v/>
      </c>
      <c r="O1925" t="str">
        <f>IF(ISBLANK(VLOOKUP(TRIM(D1925),ALL_SOMIFA!$A$1:$V$2737,15,FALSE)),"",IF(ISERROR(VLOOKUP(TRIM(D1925),ALL_SOMIFA!$A$1:$V$2737,15,FALSE))," ",VLOOKUP(TRIM(D1925),ALL_SOMIFA!$A$1:$V$2737,15,FALSE)))</f>
        <v/>
      </c>
      <c r="P1925" t="str">
        <f>IF(ISBLANK(VLOOKUP(TRIM(D1925),ALL_SOMIFA!$A$1:$V$2737,16,FALSE)),"",IF(ISERROR(VLOOKUP(TRIM(D1925),ALL_SOMIFA!$A$1:$V$2737,16,FALSE))," ",VLOOKUP(TRIM(D1925),ALL_SOMIFA!$A$1:$V$2737,16,FALSE)))</f>
        <v/>
      </c>
      <c r="Q1925" t="str">
        <f>IF(ISBLANK(VLOOKUP(TRIM(D1925),ALL_SOMIFA!$A$1:$V$2737,17,FALSE)),"",IF(ISERROR(VLOOKUP(TRIM(D1925),ALL_SOMIFA!$A$1:$V$2737,17,FALSE))," ",VLOOKUP(TRIM(D1925),ALL_SOMIFA!$A$1:$V$2737,17,FALSE)))</f>
        <v/>
      </c>
      <c r="R1925" t="str">
        <f>IF(ISBLANK(VLOOKUP(TRIM(D1925),ALL_SOMIFA!$A$1:$V$2737,18,FALSE)),"",IF(ISERROR(VLOOKUP(TRIM(D1925),ALL_SOMIFA!$A$1:$V$2737,18,FALSE))," ",VLOOKUP(TRIM(D1925),ALL_SOMIFA!$A$1:$V$2737,18,FALSE)))</f>
        <v/>
      </c>
      <c r="S1925" t="str">
        <f>IF(ISBLANK(VLOOKUP(TRIM(D1925),ALL_SOMIFA!$A$1:$V$2737,19,FALSE)),"",IF(ISERROR(VLOOKUP(TRIM(D1925),ALL_SOMIFA!$A$1:$V$2737,19,FALSE))," ",VLOOKUP(TRIM(D1925),ALL_SOMIFA!$A$1:$V$2737,19,FALSE)))</f>
        <v/>
      </c>
      <c r="T1925" t="str">
        <f>IF(ISBLANK(VLOOKUP(TRIM(D1925),ALL_SOMIFA!$A$1:$V$2737,20,FALSE)),"",IF(ISERROR(VLOOKUP(TRIM(D1925),ALL_SOMIFA!$A$1:$V$2737,20,FALSE))," ",VLOOKUP(TRIM(D1925),ALL_SOMIFA!$A$1:$V$2737,20,FALSE)))</f>
        <v/>
      </c>
      <c r="U1925" t="str">
        <f>IF(ISBLANK(VLOOKUP(TRIM(D1925),ALL_SOMIFA!$A$1:$V$2737,21,FALSE)),"",IF(ISERROR(VLOOKUP(TRIM(D1925),ALL_SOMIFA!$A$1:$V$2737,21,FALSE))," ",VLOOKUP(TRIM(D1925),ALL_SOMIFA!$A$1:$V$2737,21,FALSE)))</f>
        <v/>
      </c>
      <c r="V1925" t="str">
        <f>IF(ISBLANK(VLOOKUP(TRIM(D1925),ALL_SOMIFA!$A$1:$V$2737,22,FALSE)),"",IF(ISERROR(VLOOKUP(TRIM(D1925),ALL_SOMIFA!$A$1:$V$2737,22,FALSE))," ",VLOOKUP(TRIM(D1925),ALL_SOMIFA!$A$1:$V$2737,22,FALSE)))</f>
        <v/>
      </c>
    </row>
    <row r="1926" spans="1:48" x14ac:dyDescent="0.35">
      <c r="A1926" t="s">
        <v>327</v>
      </c>
      <c r="B1926" t="s">
        <v>3523</v>
      </c>
      <c r="C1926" s="143" t="str">
        <f>IF(VLOOKUP(D1926,Table16[[#All],[Player]:[2024 Card Info]],7,FALSE)&lt;&gt;"",VLOOKUP(D1926,Table16[[#All],[Player]:[2024 Card Info]],7,FALSE),"")</f>
        <v>04</v>
      </c>
      <c r="D1926" t="s">
        <v>3846</v>
      </c>
      <c r="E1926" s="40">
        <v>36865</v>
      </c>
      <c r="F1926" t="s">
        <v>4023</v>
      </c>
      <c r="G1926" s="26" t="s">
        <v>5138</v>
      </c>
      <c r="H1926" t="str">
        <f>IF(ISBLANK(VLOOKUP(TRIM(D1926),ALL_SOMIFA!$A$1:$V$2737,8,FALSE)),"",IF(ISERROR(VLOOKUP(TRIM(D1926),ALL_SOMIFA!$A$1:$V$2737,8,FALSE))," ",VLOOKUP(TRIM(D1926),ALL_SOMIFA!$A$1:$V$2737,8,FALSE)))</f>
        <v/>
      </c>
      <c r="I1926" t="str">
        <f>IF(ISBLANK(VLOOKUP(TRIM(D1926),ALL_SOMIFA!$A$1:$V$2737,9,FALSE)),"",IF(ISERROR(VLOOKUP(TRIM(D1926),ALL_SOMIFA!$A$1:$V$2737,9,FALSE))," ",VLOOKUP(TRIM(D1926),ALL_SOMIFA!$A$1:$V$2737,9,FALSE)))</f>
        <v/>
      </c>
      <c r="J1926" t="str">
        <f>IF(ISBLANK(VLOOKUP(TRIM(D1926),ALL_SOMIFA!$A$1:$V$2737,10,FALSE)),"",IF(ISERROR(VLOOKUP(TRIM(D1926),ALL_SOMIFA!$A$1:$V$2737,10,FALSE))," ",VLOOKUP(TRIM(D1926),ALL_SOMIFA!$A$1:$V$2737,10,FALSE)))</f>
        <v/>
      </c>
      <c r="K1926" t="str">
        <f>IF(ISBLANK(VLOOKUP(TRIM(D1926),ALL_SOMIFA!$A$1:$V$2737,11,FALSE)),"",IF(ISERROR(VLOOKUP(TRIM(D1926),ALL_SOMIFA!$A$1:$V$2737,11,FALSE))," ",VLOOKUP(TRIM(D1926),ALL_SOMIFA!$A$1:$V$2737,11,FALSE)))</f>
        <v/>
      </c>
      <c r="L1926" t="str">
        <f>IF(ISBLANK(VLOOKUP(TRIM(D1926),ALL_SOMIFA!$A$1:$V$2737,12,FALSE)),"",IF(ISERROR(VLOOKUP(TRIM(D1926),ALL_SOMIFA!$A$1:$V$2737,12,FALSE))," ",VLOOKUP(TRIM(D1926),ALL_SOMIFA!$A$1:$V$2737,12,FALSE)))</f>
        <v/>
      </c>
      <c r="M1926" t="str">
        <f>IF(ISBLANK(VLOOKUP(TRIM(D1926),ALL_SOMIFA!$A$1:$V$2737,13,FALSE)),"",IF(ISERROR(VLOOKUP(TRIM(D1926),ALL_SOMIFA!$A$1:$V$2737,13,FALSE))," ",VLOOKUP(TRIM(D1926),ALL_SOMIFA!$A$1:$V$2737,13,FALSE)))</f>
        <v/>
      </c>
      <c r="N1926" t="str">
        <f>IF(ISBLANK(VLOOKUP(TRIM(D1926),ALL_SOMIFA!$A$1:$V$2737,14,FALSE)),"",IF(ISERROR(VLOOKUP(TRIM(D1926),ALL_SOMIFA!$A$1:$V$2737,14,FALSE))," ",VLOOKUP(TRIM(D1926),ALL_SOMIFA!$A$1:$V$2737,14,FALSE)))</f>
        <v/>
      </c>
      <c r="O1926" t="str">
        <f>IF(ISBLANK(VLOOKUP(TRIM(D1926),ALL_SOMIFA!$A$1:$V$2737,15,FALSE)),"",IF(ISERROR(VLOOKUP(TRIM(D1926),ALL_SOMIFA!$A$1:$V$2737,15,FALSE))," ",VLOOKUP(TRIM(D1926),ALL_SOMIFA!$A$1:$V$2737,15,FALSE)))</f>
        <v/>
      </c>
      <c r="P1926" t="str">
        <f>IF(ISBLANK(VLOOKUP(TRIM(D1926),ALL_SOMIFA!$A$1:$V$2737,16,FALSE)),"",IF(ISERROR(VLOOKUP(TRIM(D1926),ALL_SOMIFA!$A$1:$V$2737,16,FALSE))," ",VLOOKUP(TRIM(D1926),ALL_SOMIFA!$A$1:$V$2737,16,FALSE)))</f>
        <v/>
      </c>
      <c r="Q1926" t="str">
        <f>IF(ISBLANK(VLOOKUP(TRIM(D1926),ALL_SOMIFA!$A$1:$V$2737,17,FALSE)),"",IF(ISERROR(VLOOKUP(TRIM(D1926),ALL_SOMIFA!$A$1:$V$2737,17,FALSE))," ",VLOOKUP(TRIM(D1926),ALL_SOMIFA!$A$1:$V$2737,17,FALSE)))</f>
        <v/>
      </c>
      <c r="R1926" t="str">
        <f>IF(ISBLANK(VLOOKUP(TRIM(D1926),ALL_SOMIFA!$A$1:$V$2737,18,FALSE)),"",IF(ISERROR(VLOOKUP(TRIM(D1926),ALL_SOMIFA!$A$1:$V$2737,18,FALSE))," ",VLOOKUP(TRIM(D1926),ALL_SOMIFA!$A$1:$V$2737,18,FALSE)))</f>
        <v/>
      </c>
      <c r="S1926" t="str">
        <f>IF(ISBLANK(VLOOKUP(TRIM(D1926),ALL_SOMIFA!$A$1:$V$2737,19,FALSE)),"",IF(ISERROR(VLOOKUP(TRIM(D1926),ALL_SOMIFA!$A$1:$V$2737,19,FALSE))," ",VLOOKUP(TRIM(D1926),ALL_SOMIFA!$A$1:$V$2737,19,FALSE)))</f>
        <v/>
      </c>
      <c r="T1926" t="str">
        <f>IF(ISBLANK(VLOOKUP(TRIM(D1926),ALL_SOMIFA!$A$1:$V$2737,20,FALSE)),"",IF(ISERROR(VLOOKUP(TRIM(D1926),ALL_SOMIFA!$A$1:$V$2737,20,FALSE))," ",VLOOKUP(TRIM(D1926),ALL_SOMIFA!$A$1:$V$2737,20,FALSE)))</f>
        <v/>
      </c>
      <c r="U1926" t="str">
        <f>IF(ISBLANK(VLOOKUP(TRIM(D1926),ALL_SOMIFA!$A$1:$V$2737,21,FALSE)),"",IF(ISERROR(VLOOKUP(TRIM(D1926),ALL_SOMIFA!$A$1:$V$2737,21,FALSE))," ",VLOOKUP(TRIM(D1926),ALL_SOMIFA!$A$1:$V$2737,21,FALSE)))</f>
        <v/>
      </c>
      <c r="V1926" t="str">
        <f>IF(ISBLANK(VLOOKUP(TRIM(D1926),ALL_SOMIFA!$A$1:$V$2737,22,FALSE)),"",IF(ISERROR(VLOOKUP(TRIM(D1926),ALL_SOMIFA!$A$1:$V$2737,22,FALSE))," ",VLOOKUP(TRIM(D1926),ALL_SOMIFA!$A$1:$V$2737,22,FALSE)))</f>
        <v/>
      </c>
    </row>
    <row r="1927" spans="1:48" x14ac:dyDescent="0.35">
      <c r="A1927" t="s">
        <v>345</v>
      </c>
      <c r="B1927" t="s">
        <v>1315</v>
      </c>
      <c r="C1927" s="143" t="str">
        <f>IF(VLOOKUP(D1927,Table16[[#All],[Player]:[2024 Card Info]],7,FALSE)&lt;&gt;"",VLOOKUP(D1927,Table16[[#All],[Player]:[2024 Card Info]],7,FALSE),"")</f>
        <v>0</v>
      </c>
      <c r="D1927" t="s">
        <v>3275</v>
      </c>
      <c r="E1927" s="40">
        <v>35894</v>
      </c>
      <c r="F1927" t="s">
        <v>279</v>
      </c>
      <c r="G1927" s="19" t="s">
        <v>5136</v>
      </c>
      <c r="H1927" t="str">
        <f>IF(ISBLANK(VLOOKUP(TRIM(D1927),ALL_SOMIFA!$A$1:$V$2737,8,FALSE)),"",IF(ISERROR(VLOOKUP(TRIM(D1927),ALL_SOMIFA!$A$1:$V$2737,8,FALSE))," ",VLOOKUP(TRIM(D1927),ALL_SOMIFA!$A$1:$V$2737,8,FALSE)))</f>
        <v>DB</v>
      </c>
      <c r="I1927" t="str">
        <f>IF(ISBLANK(VLOOKUP(TRIM(D1927),ALL_SOMIFA!$A$1:$V$2737,9,FALSE)),"",IF(ISERROR(VLOOKUP(TRIM(D1927),ALL_SOMIFA!$A$1:$V$2737,9,FALSE))," ",VLOOKUP(TRIM(D1927),ALL_SOMIFA!$A$1:$V$2737,9,FALSE)))</f>
        <v>PHI</v>
      </c>
      <c r="J1927" t="str">
        <f>IF(ISBLANK(VLOOKUP(TRIM(D1927),ALL_SOMIFA!$A$1:$V$2737,10,FALSE)),"",IF(ISERROR(VLOOKUP(TRIM(D1927),ALL_SOMIFA!$A$1:$V$2737,10,FALSE))," ",VLOOKUP(TRIM(D1927),ALL_SOMIFA!$A$1:$V$2737,10,FALSE)))</f>
        <v>00</v>
      </c>
      <c r="K1927" t="str">
        <f>IF(ISBLANK(VLOOKUP(TRIM(D1927),ALL_SOMIFA!$A$1:$V$2737,11,FALSE)),"",IF(ISERROR(VLOOKUP(TRIM(D1927),ALL_SOMIFA!$A$1:$V$2737,11,FALSE))," ",VLOOKUP(TRIM(D1927),ALL_SOMIFA!$A$1:$V$2737,11,FALSE)))</f>
        <v/>
      </c>
      <c r="L1927" t="str">
        <f>IF(ISBLANK(VLOOKUP(TRIM(D1927),ALL_SOMIFA!$A$1:$V$2737,12,FALSE)),"",IF(ISERROR(VLOOKUP(TRIM(D1927),ALL_SOMIFA!$A$1:$V$2737,12,FALSE))," ",VLOOKUP(TRIM(D1927),ALL_SOMIFA!$A$1:$V$2737,12,FALSE)))</f>
        <v/>
      </c>
      <c r="M1927" t="str">
        <f>IF(ISBLANK(VLOOKUP(TRIM(D1927),ALL_SOMIFA!$A$1:$V$2737,13,FALSE)),"",IF(ISERROR(VLOOKUP(TRIM(D1927),ALL_SOMIFA!$A$1:$V$2737,13,FALSE))," ",VLOOKUP(TRIM(D1927),ALL_SOMIFA!$A$1:$V$2737,13,FALSE)))</f>
        <v/>
      </c>
      <c r="N1927" t="str">
        <f>IF(ISBLANK(VLOOKUP(TRIM(D1927),ALL_SOMIFA!$A$1:$V$2737,14,FALSE)),"",IF(ISERROR(VLOOKUP(TRIM(D1927),ALL_SOMIFA!$A$1:$V$2737,14,FALSE))," ",VLOOKUP(TRIM(D1927),ALL_SOMIFA!$A$1:$V$2737,14,FALSE)))</f>
        <v/>
      </c>
      <c r="O1927" t="str">
        <f>IF(ISBLANK(VLOOKUP(TRIM(D1927),ALL_SOMIFA!$A$1:$V$2737,15,FALSE)),"",IF(ISERROR(VLOOKUP(TRIM(D1927),ALL_SOMIFA!$A$1:$V$2737,15,FALSE))," ",VLOOKUP(TRIM(D1927),ALL_SOMIFA!$A$1:$V$2737,15,FALSE)))</f>
        <v/>
      </c>
      <c r="P1927" t="str">
        <f>IF(ISBLANK(VLOOKUP(TRIM(D1927),ALL_SOMIFA!$A$1:$V$2737,16,FALSE)),"",IF(ISERROR(VLOOKUP(TRIM(D1927),ALL_SOMIFA!$A$1:$V$2737,16,FALSE))," ",VLOOKUP(TRIM(D1927),ALL_SOMIFA!$A$1:$V$2737,16,FALSE)))</f>
        <v/>
      </c>
      <c r="Q1927" t="str">
        <f>IF(ISBLANK(VLOOKUP(TRIM(D1927),ALL_SOMIFA!$A$1:$V$2737,17,FALSE)),"",IF(ISERROR(VLOOKUP(TRIM(D1927),ALL_SOMIFA!$A$1:$V$2737,17,FALSE))," ",VLOOKUP(TRIM(D1927),ALL_SOMIFA!$A$1:$V$2737,17,FALSE)))</f>
        <v/>
      </c>
      <c r="R1927" t="str">
        <f>IF(ISBLANK(VLOOKUP(TRIM(D1927),ALL_SOMIFA!$A$1:$V$2737,18,FALSE)),"",IF(ISERROR(VLOOKUP(TRIM(D1927),ALL_SOMIFA!$A$1:$V$2737,18,FALSE))," ",VLOOKUP(TRIM(D1927),ALL_SOMIFA!$A$1:$V$2737,18,FALSE)))</f>
        <v/>
      </c>
      <c r="S1927" t="str">
        <f>IF(ISBLANK(VLOOKUP(TRIM(D1927),ALL_SOMIFA!$A$1:$V$2737,19,FALSE)),"",IF(ISERROR(VLOOKUP(TRIM(D1927),ALL_SOMIFA!$A$1:$V$2737,19,FALSE))," ",VLOOKUP(TRIM(D1927),ALL_SOMIFA!$A$1:$V$2737,19,FALSE)))</f>
        <v/>
      </c>
      <c r="T1927" t="str">
        <f>IF(ISBLANK(VLOOKUP(TRIM(D1927),ALL_SOMIFA!$A$1:$V$2737,20,FALSE)),"",IF(ISERROR(VLOOKUP(TRIM(D1927),ALL_SOMIFA!$A$1:$V$2737,20,FALSE))," ",VLOOKUP(TRIM(D1927),ALL_SOMIFA!$A$1:$V$2737,20,FALSE)))</f>
        <v/>
      </c>
      <c r="U1927" t="str">
        <f>IF(ISBLANK(VLOOKUP(TRIM(D1927),ALL_SOMIFA!$A$1:$V$2737,21,FALSE)),"",IF(ISERROR(VLOOKUP(TRIM(D1927),ALL_SOMIFA!$A$1:$V$2737,21,FALSE))," ",VLOOKUP(TRIM(D1927),ALL_SOMIFA!$A$1:$V$2737,21,FALSE)))</f>
        <v/>
      </c>
      <c r="V1927" t="str">
        <f>IF(ISBLANK(VLOOKUP(TRIM(D1927),ALL_SOMIFA!$A$1:$V$2737,22,FALSE)),"",IF(ISERROR(VLOOKUP(TRIM(D1927),ALL_SOMIFA!$A$1:$V$2737,22,FALSE))," ",VLOOKUP(TRIM(D1927),ALL_SOMIFA!$A$1:$V$2737,22,FALSE)))</f>
        <v/>
      </c>
    </row>
    <row r="1928" spans="1:48" x14ac:dyDescent="0.35">
      <c r="A1928" t="s">
        <v>327</v>
      </c>
      <c r="B1928" t="s">
        <v>403</v>
      </c>
      <c r="C1928" s="143" t="str">
        <f>IF(VLOOKUP(D1928,Table16[[#All],[Player]:[2024 Card Info]],7,FALSE)&lt;&gt;"",VLOOKUP(D1928,Table16[[#All],[Player]:[2024 Card Info]],7,FALSE),"")</f>
        <v>00</v>
      </c>
      <c r="D1928" t="s">
        <v>3864</v>
      </c>
      <c r="E1928" s="40">
        <v>36866</v>
      </c>
      <c r="F1928" t="s">
        <v>3997</v>
      </c>
      <c r="G1928" s="26" t="s">
        <v>5378</v>
      </c>
      <c r="H1928" t="str">
        <f>IF(ISBLANK(VLOOKUP(TRIM(D1928),ALL_SOMIFA!$A$1:$V$2737,8,FALSE)),"",IF(ISERROR(VLOOKUP(TRIM(D1928),ALL_SOMIFA!$A$1:$V$2737,8,FALSE))," ",VLOOKUP(TRIM(D1928),ALL_SOMIFA!$A$1:$V$2737,8,FALSE)))</f>
        <v/>
      </c>
      <c r="I1928" t="str">
        <f>IF(ISBLANK(VLOOKUP(TRIM(D1928),ALL_SOMIFA!$A$1:$V$2737,9,FALSE)),"",IF(ISERROR(VLOOKUP(TRIM(D1928),ALL_SOMIFA!$A$1:$V$2737,9,FALSE))," ",VLOOKUP(TRIM(D1928),ALL_SOMIFA!$A$1:$V$2737,9,FALSE)))</f>
        <v/>
      </c>
      <c r="J1928" t="str">
        <f>IF(ISBLANK(VLOOKUP(TRIM(D1928),ALL_SOMIFA!$A$1:$V$2737,10,FALSE)),"",IF(ISERROR(VLOOKUP(TRIM(D1928),ALL_SOMIFA!$A$1:$V$2737,10,FALSE))," ",VLOOKUP(TRIM(D1928),ALL_SOMIFA!$A$1:$V$2737,10,FALSE)))</f>
        <v/>
      </c>
      <c r="K1928" t="str">
        <f>IF(ISBLANK(VLOOKUP(TRIM(D1928),ALL_SOMIFA!$A$1:$V$2737,11,FALSE)),"",IF(ISERROR(VLOOKUP(TRIM(D1928),ALL_SOMIFA!$A$1:$V$2737,11,FALSE))," ",VLOOKUP(TRIM(D1928),ALL_SOMIFA!$A$1:$V$2737,11,FALSE)))</f>
        <v/>
      </c>
      <c r="L1928" t="str">
        <f>IF(ISBLANK(VLOOKUP(TRIM(D1928),ALL_SOMIFA!$A$1:$V$2737,12,FALSE)),"",IF(ISERROR(VLOOKUP(TRIM(D1928),ALL_SOMIFA!$A$1:$V$2737,12,FALSE))," ",VLOOKUP(TRIM(D1928),ALL_SOMIFA!$A$1:$V$2737,12,FALSE)))</f>
        <v/>
      </c>
      <c r="M1928" t="str">
        <f>IF(ISBLANK(VLOOKUP(TRIM(D1928),ALL_SOMIFA!$A$1:$V$2737,13,FALSE)),"",IF(ISERROR(VLOOKUP(TRIM(D1928),ALL_SOMIFA!$A$1:$V$2737,13,FALSE))," ",VLOOKUP(TRIM(D1928),ALL_SOMIFA!$A$1:$V$2737,13,FALSE)))</f>
        <v/>
      </c>
      <c r="N1928" t="str">
        <f>IF(ISBLANK(VLOOKUP(TRIM(D1928),ALL_SOMIFA!$A$1:$V$2737,14,FALSE)),"",IF(ISERROR(VLOOKUP(TRIM(D1928),ALL_SOMIFA!$A$1:$V$2737,14,FALSE))," ",VLOOKUP(TRIM(D1928),ALL_SOMIFA!$A$1:$V$2737,14,FALSE)))</f>
        <v/>
      </c>
      <c r="O1928" t="str">
        <f>IF(ISBLANK(VLOOKUP(TRIM(D1928),ALL_SOMIFA!$A$1:$V$2737,15,FALSE)),"",IF(ISERROR(VLOOKUP(TRIM(D1928),ALL_SOMIFA!$A$1:$V$2737,15,FALSE))," ",VLOOKUP(TRIM(D1928),ALL_SOMIFA!$A$1:$V$2737,15,FALSE)))</f>
        <v/>
      </c>
      <c r="P1928" t="str">
        <f>IF(ISBLANK(VLOOKUP(TRIM(D1928),ALL_SOMIFA!$A$1:$V$2737,16,FALSE)),"",IF(ISERROR(VLOOKUP(TRIM(D1928),ALL_SOMIFA!$A$1:$V$2737,16,FALSE))," ",VLOOKUP(TRIM(D1928),ALL_SOMIFA!$A$1:$V$2737,16,FALSE)))</f>
        <v/>
      </c>
      <c r="Q1928" t="str">
        <f>IF(ISBLANK(VLOOKUP(TRIM(D1928),ALL_SOMIFA!$A$1:$V$2737,17,FALSE)),"",IF(ISERROR(VLOOKUP(TRIM(D1928),ALL_SOMIFA!$A$1:$V$2737,17,FALSE))," ",VLOOKUP(TRIM(D1928),ALL_SOMIFA!$A$1:$V$2737,17,FALSE)))</f>
        <v/>
      </c>
      <c r="R1928" t="str">
        <f>IF(ISBLANK(VLOOKUP(TRIM(D1928),ALL_SOMIFA!$A$1:$V$2737,18,FALSE)),"",IF(ISERROR(VLOOKUP(TRIM(D1928),ALL_SOMIFA!$A$1:$V$2737,18,FALSE))," ",VLOOKUP(TRIM(D1928),ALL_SOMIFA!$A$1:$V$2737,18,FALSE)))</f>
        <v/>
      </c>
      <c r="S1928" t="str">
        <f>IF(ISBLANK(VLOOKUP(TRIM(D1928),ALL_SOMIFA!$A$1:$V$2737,19,FALSE)),"",IF(ISERROR(VLOOKUP(TRIM(D1928),ALL_SOMIFA!$A$1:$V$2737,19,FALSE))," ",VLOOKUP(TRIM(D1928),ALL_SOMIFA!$A$1:$V$2737,19,FALSE)))</f>
        <v/>
      </c>
      <c r="T1928" t="str">
        <f>IF(ISBLANK(VLOOKUP(TRIM(D1928),ALL_SOMIFA!$A$1:$V$2737,20,FALSE)),"",IF(ISERROR(VLOOKUP(TRIM(D1928),ALL_SOMIFA!$A$1:$V$2737,20,FALSE))," ",VLOOKUP(TRIM(D1928),ALL_SOMIFA!$A$1:$V$2737,20,FALSE)))</f>
        <v/>
      </c>
      <c r="U1928" t="str">
        <f>IF(ISBLANK(VLOOKUP(TRIM(D1928),ALL_SOMIFA!$A$1:$V$2737,21,FALSE)),"",IF(ISERROR(VLOOKUP(TRIM(D1928),ALL_SOMIFA!$A$1:$V$2737,21,FALSE))," ",VLOOKUP(TRIM(D1928),ALL_SOMIFA!$A$1:$V$2737,21,FALSE)))</f>
        <v/>
      </c>
      <c r="V1928" t="str">
        <f>IF(ISBLANK(VLOOKUP(TRIM(D1928),ALL_SOMIFA!$A$1:$V$2737,22,FALSE)),"",IF(ISERROR(VLOOKUP(TRIM(D1928),ALL_SOMIFA!$A$1:$V$2737,22,FALSE))," ",VLOOKUP(TRIM(D1928),ALL_SOMIFA!$A$1:$V$2737,22,FALSE)))</f>
        <v/>
      </c>
    </row>
    <row r="1929" spans="1:48" ht="12.75" customHeight="1" x14ac:dyDescent="0.35">
      <c r="A1929" s="18" t="s">
        <v>169</v>
      </c>
      <c r="B1929" s="18"/>
      <c r="C1929" s="143"/>
      <c r="D1929" s="22" t="s">
        <v>3245</v>
      </c>
      <c r="E1929" s="23">
        <v>36648</v>
      </c>
      <c r="F1929" s="24" t="s">
        <v>457</v>
      </c>
      <c r="G1929" s="22" t="s">
        <v>822</v>
      </c>
      <c r="H1929" t="s">
        <v>4284</v>
      </c>
      <c r="I1929" t="s">
        <v>4284</v>
      </c>
      <c r="J1929" s="18" t="s">
        <v>323</v>
      </c>
      <c r="K1929" s="18" t="s">
        <v>94</v>
      </c>
      <c r="L1929" s="18" t="s">
        <v>149</v>
      </c>
      <c r="M1929" s="25"/>
      <c r="N1929" s="25"/>
      <c r="O1929" s="25"/>
      <c r="P1929" s="25"/>
      <c r="Q1929" s="25"/>
      <c r="R1929" s="25"/>
      <c r="S1929" s="25"/>
      <c r="T1929" s="25"/>
      <c r="U1929" s="25"/>
      <c r="V1929" s="25"/>
      <c r="W1929" s="25"/>
      <c r="X1929" s="25"/>
      <c r="Y1929" s="25"/>
      <c r="Z1929" s="25"/>
      <c r="AA1929" s="25"/>
      <c r="AB1929" s="25"/>
      <c r="AC1929" s="25"/>
      <c r="AD1929" s="25"/>
      <c r="AE1929" s="25"/>
      <c r="AF1929" s="25"/>
      <c r="AG1929" s="25"/>
      <c r="AH1929" s="25"/>
      <c r="AI1929" s="25"/>
      <c r="AJ1929" s="25"/>
      <c r="AK1929" s="25"/>
      <c r="AL1929" s="25"/>
      <c r="AM1929" s="25"/>
      <c r="AN1929" s="25"/>
      <c r="AO1929" s="25"/>
      <c r="AP1929" s="25"/>
      <c r="AQ1929" s="25"/>
      <c r="AR1929" s="25"/>
      <c r="AS1929" s="25"/>
      <c r="AT1929" s="25"/>
      <c r="AU1929" s="25"/>
      <c r="AV1929" s="25"/>
    </row>
    <row r="1930" spans="1:48" x14ac:dyDescent="0.35">
      <c r="A1930" s="18"/>
      <c r="B1930" s="18"/>
      <c r="C1930" s="143"/>
      <c r="D1930" s="19"/>
      <c r="E1930" s="20"/>
      <c r="F1930" s="19"/>
      <c r="G1930" s="19"/>
      <c r="H1930" t="s">
        <v>410</v>
      </c>
      <c r="I1930" t="s">
        <v>4284</v>
      </c>
      <c r="J1930" s="18"/>
      <c r="K1930" s="18"/>
      <c r="L1930" s="18"/>
      <c r="M1930" s="19"/>
      <c r="N1930" s="19"/>
      <c r="O1930" s="19"/>
      <c r="P1930" s="19"/>
      <c r="Q1930" s="19"/>
      <c r="R1930" s="19"/>
      <c r="S1930" s="19"/>
      <c r="T1930" s="19"/>
      <c r="U1930" s="19"/>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row>
    <row r="1931" spans="1:48" x14ac:dyDescent="0.35">
      <c r="A1931" s="18" t="s">
        <v>802</v>
      </c>
      <c r="B1931" s="18" t="s">
        <v>3520</v>
      </c>
      <c r="C1931" s="143" t="str">
        <f>IF(VLOOKUP(D1931,Table16[[#All],[Player]:[2024 Card Info]],7,FALSE)&lt;&gt;"",VLOOKUP(D1931,Table16[[#All],[Player]:[2024 Card Info]],7,FALSE),"")</f>
        <v/>
      </c>
      <c r="D1931" s="19" t="s">
        <v>3249</v>
      </c>
      <c r="E1931" s="20">
        <v>32981</v>
      </c>
      <c r="F1931" s="19" t="s">
        <v>1322</v>
      </c>
      <c r="G1931" s="19" t="s">
        <v>1042</v>
      </c>
      <c r="H1931" s="26" t="s">
        <v>362</v>
      </c>
      <c r="I1931" s="26"/>
      <c r="J1931" s="18" t="s">
        <v>362</v>
      </c>
      <c r="K1931" s="18" t="s">
        <v>128</v>
      </c>
      <c r="L1931" s="18"/>
      <c r="M1931" s="19"/>
      <c r="N1931" s="19" t="s">
        <v>802</v>
      </c>
      <c r="O1931" s="19" t="s">
        <v>128</v>
      </c>
      <c r="P1931" s="19" t="s">
        <v>79</v>
      </c>
      <c r="Q1931" s="19" t="s">
        <v>362</v>
      </c>
      <c r="R1931" s="19" t="s">
        <v>128</v>
      </c>
      <c r="S1931" s="19"/>
      <c r="T1931" s="19" t="s">
        <v>362</v>
      </c>
      <c r="U1931" s="19" t="s">
        <v>128</v>
      </c>
      <c r="V1931" s="19">
        <v>0</v>
      </c>
      <c r="W1931" s="19" t="s">
        <v>362</v>
      </c>
      <c r="X1931" s="19" t="s">
        <v>128</v>
      </c>
      <c r="Y1931" s="19">
        <v>0</v>
      </c>
      <c r="Z1931" s="19" t="s">
        <v>362</v>
      </c>
      <c r="AA1931" s="19" t="s">
        <v>128</v>
      </c>
      <c r="AB1931" s="19">
        <v>0</v>
      </c>
      <c r="AC1931" s="19" t="s">
        <v>362</v>
      </c>
      <c r="AD1931" s="19" t="s">
        <v>128</v>
      </c>
      <c r="AE1931" s="19">
        <v>0</v>
      </c>
      <c r="AF1931" s="19"/>
      <c r="AG1931" s="19"/>
      <c r="AH1931" s="19"/>
      <c r="AI1931" s="19"/>
      <c r="AJ1931" s="19"/>
      <c r="AK1931" s="19"/>
      <c r="AL1931" s="19">
        <v>0</v>
      </c>
      <c r="AM1931" s="19">
        <v>0</v>
      </c>
      <c r="AN1931" s="19">
        <v>0</v>
      </c>
      <c r="AO1931" s="19">
        <v>0</v>
      </c>
      <c r="AP1931" s="19">
        <v>0</v>
      </c>
      <c r="AQ1931" s="19">
        <v>0</v>
      </c>
      <c r="AR1931" s="19">
        <v>0</v>
      </c>
      <c r="AS1931" s="19">
        <v>0</v>
      </c>
      <c r="AT1931" s="19">
        <v>0</v>
      </c>
      <c r="AU1931" s="19"/>
      <c r="AV1931" s="19"/>
    </row>
    <row r="1932" spans="1:48" x14ac:dyDescent="0.35">
      <c r="A1932" s="18" t="s">
        <v>366</v>
      </c>
      <c r="B1932" s="18" t="s">
        <v>3518</v>
      </c>
      <c r="C1932" s="143" t="str">
        <f>IF(VLOOKUP(D1932,Table16[[#All],[Player]:[2024 Card Info]],7,FALSE)&lt;&gt;"",VLOOKUP(D1932,Table16[[#All],[Player]:[2024 Card Info]],7,FALSE),"")</f>
        <v/>
      </c>
      <c r="D1932" s="19" t="s">
        <v>3250</v>
      </c>
      <c r="E1932" s="20">
        <v>34722</v>
      </c>
      <c r="F1932" s="19" t="s">
        <v>337</v>
      </c>
      <c r="G1932" s="19" t="s">
        <v>337</v>
      </c>
      <c r="H1932" s="26" t="s">
        <v>365</v>
      </c>
      <c r="I1932" s="26"/>
      <c r="J1932" s="18" t="s">
        <v>365</v>
      </c>
      <c r="K1932" s="18" t="s">
        <v>471</v>
      </c>
      <c r="L1932" s="18"/>
      <c r="M1932" s="19"/>
      <c r="N1932" s="19" t="s">
        <v>366</v>
      </c>
      <c r="O1932" s="19" t="s">
        <v>471</v>
      </c>
      <c r="P1932" s="19" t="s">
        <v>79</v>
      </c>
      <c r="Q1932" s="19" t="s">
        <v>365</v>
      </c>
      <c r="R1932" s="19" t="s">
        <v>275</v>
      </c>
      <c r="S1932" s="19"/>
      <c r="T1932" s="19" t="s">
        <v>365</v>
      </c>
      <c r="U1932" s="19" t="s">
        <v>275</v>
      </c>
      <c r="V1932" s="19">
        <v>0</v>
      </c>
      <c r="W1932" s="19">
        <v>0</v>
      </c>
      <c r="X1932" s="19">
        <v>0</v>
      </c>
      <c r="Y1932" s="19">
        <v>0</v>
      </c>
      <c r="Z1932" s="19">
        <v>0</v>
      </c>
      <c r="AA1932" s="19">
        <v>0</v>
      </c>
      <c r="AB1932" s="19">
        <v>0</v>
      </c>
      <c r="AC1932" s="19">
        <v>0</v>
      </c>
      <c r="AD1932" s="19">
        <v>0</v>
      </c>
      <c r="AE1932" s="19">
        <v>0</v>
      </c>
      <c r="AF1932" s="19">
        <v>0</v>
      </c>
      <c r="AG1932" s="19">
        <v>0</v>
      </c>
      <c r="AH1932" s="19">
        <v>0</v>
      </c>
      <c r="AI1932" s="19">
        <v>0</v>
      </c>
      <c r="AJ1932" s="19">
        <v>0</v>
      </c>
      <c r="AK1932" s="19">
        <v>0</v>
      </c>
      <c r="AL1932" s="19">
        <v>0</v>
      </c>
      <c r="AM1932" s="19">
        <v>0</v>
      </c>
      <c r="AN1932" s="19">
        <v>0</v>
      </c>
      <c r="AO1932" s="19">
        <v>0</v>
      </c>
      <c r="AP1932" s="19">
        <v>0</v>
      </c>
      <c r="AQ1932" s="19">
        <v>0</v>
      </c>
      <c r="AR1932" s="19">
        <v>0</v>
      </c>
      <c r="AS1932" s="19">
        <v>0</v>
      </c>
      <c r="AT1932" s="19">
        <v>0</v>
      </c>
      <c r="AU1932" s="19"/>
      <c r="AV1932" s="19"/>
    </row>
    <row r="1933" spans="1:48" x14ac:dyDescent="0.35">
      <c r="A1933" s="18" t="str">
        <f>IF(ISERROR(VLOOKUP(TRIM($D1933),#REF!,2,FALSE())),"",VLOOKUP(TRIM($D1933),#REF!,2,FALSE()))</f>
        <v/>
      </c>
      <c r="B1933" s="18" t="str">
        <f>IF(ISERROR(VLOOKUP(TRIM($D1933),#REF!,3,FALSE())),"",VLOOKUP(TRIM($D1933),#REF!,3,FALSE()))</f>
        <v/>
      </c>
      <c r="D1933" s="19"/>
      <c r="E1933" s="39"/>
      <c r="F1933" s="19"/>
      <c r="G1933" s="19"/>
      <c r="H1933" s="26" t="s">
        <v>4284</v>
      </c>
      <c r="I1933" s="26"/>
      <c r="M1933" s="19" t="str">
        <f>IF(ISERROR(VLOOKUP(TRIM(D1933),#REF!,6,FALSE())),"",VLOOKUP(TRIM(D1933),#REF!,6,FALSE()))</f>
        <v/>
      </c>
      <c r="N1933" s="19"/>
      <c r="O1933" s="19"/>
      <c r="P1933" s="19"/>
      <c r="Q1933" s="19"/>
      <c r="R1933" s="19"/>
      <c r="S1933" s="19"/>
      <c r="T1933" s="19"/>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row>
    <row r="1934" spans="1:48" x14ac:dyDescent="0.35">
      <c r="A1934" s="19"/>
      <c r="B1934" s="18"/>
      <c r="D1934" s="19"/>
      <c r="E1934" s="39"/>
      <c r="F1934" s="19"/>
      <c r="G1934" s="19"/>
      <c r="H1934" s="26"/>
      <c r="I1934" s="26"/>
      <c r="M1934" s="19"/>
      <c r="N1934" s="19"/>
      <c r="O1934" s="19"/>
      <c r="P1934" s="19"/>
      <c r="Q1934" s="19"/>
      <c r="R1934" s="19"/>
      <c r="S1934" s="19"/>
      <c r="T1934" s="19"/>
      <c r="U1934" s="19"/>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row>
    <row r="1935" spans="1:48" x14ac:dyDescent="0.35">
      <c r="A1935" s="16" t="s">
        <v>3251</v>
      </c>
      <c r="G1935" s="19"/>
      <c r="H1935" s="26"/>
      <c r="I1935" s="26"/>
      <c r="M1935" s="19"/>
    </row>
    <row r="1936" spans="1:48" x14ac:dyDescent="0.35">
      <c r="A1936" s="16" t="s">
        <v>3252</v>
      </c>
      <c r="G1936" s="19"/>
      <c r="H1936" s="26"/>
      <c r="I1936" s="26"/>
      <c r="M1936" s="19"/>
    </row>
    <row r="1937" spans="1:13" x14ac:dyDescent="0.35">
      <c r="G1937" s="19"/>
      <c r="H1937" s="26"/>
      <c r="I1937" s="26"/>
      <c r="M1937" s="19"/>
    </row>
    <row r="1938" spans="1:13" x14ac:dyDescent="0.35">
      <c r="A1938" t="s">
        <v>4409</v>
      </c>
      <c r="G1938" s="19"/>
      <c r="H1938" s="26"/>
      <c r="I1938" s="26"/>
      <c r="M1938" s="19"/>
    </row>
  </sheetData>
  <sortState xmlns:xlrd2="http://schemas.microsoft.com/office/spreadsheetml/2017/richdata2" ref="A1785:BX1786">
    <sortCondition ref="A1786"/>
  </sortState>
  <conditionalFormatting sqref="B210:B211 D212">
    <cfRule type="duplicateValues" dxfId="1005" priority="880"/>
    <cfRule type="duplicateValues" dxfId="1004" priority="881"/>
    <cfRule type="duplicateValues" dxfId="1003" priority="882"/>
  </conditionalFormatting>
  <conditionalFormatting sqref="B349:B350 D351:D353">
    <cfRule type="duplicateValues" dxfId="1002" priority="819"/>
    <cfRule type="duplicateValues" dxfId="1001" priority="818"/>
    <cfRule type="duplicateValues" dxfId="1000" priority="817"/>
  </conditionalFormatting>
  <conditionalFormatting sqref="B400">
    <cfRule type="duplicateValues" dxfId="999" priority="458"/>
    <cfRule type="duplicateValues" dxfId="998" priority="457"/>
  </conditionalFormatting>
  <conditionalFormatting sqref="B694:B695 D696">
    <cfRule type="duplicateValues" dxfId="997" priority="861"/>
    <cfRule type="duplicateValues" dxfId="996" priority="860"/>
    <cfRule type="duplicateValues" dxfId="995" priority="859"/>
  </conditionalFormatting>
  <conditionalFormatting sqref="B1177:B1178 D1179">
    <cfRule type="duplicateValues" dxfId="994" priority="840"/>
    <cfRule type="duplicateValues" dxfId="993" priority="839"/>
  </conditionalFormatting>
  <conditionalFormatting sqref="B1244:B1245 D1246">
    <cfRule type="duplicateValues" dxfId="992" priority="837"/>
    <cfRule type="duplicateValues" dxfId="991" priority="836"/>
  </conditionalFormatting>
  <conditionalFormatting sqref="B1311 D1312">
    <cfRule type="duplicateValues" dxfId="990" priority="833"/>
    <cfRule type="duplicateValues" dxfId="989" priority="832"/>
    <cfRule type="duplicateValues" dxfId="988" priority="834"/>
  </conditionalFormatting>
  <conditionalFormatting sqref="B1518:B1519 D1520">
    <cfRule type="duplicateValues" dxfId="987" priority="825"/>
    <cfRule type="duplicateValues" dxfId="986" priority="824"/>
    <cfRule type="duplicateValues" dxfId="985" priority="823"/>
  </conditionalFormatting>
  <conditionalFormatting sqref="B1587:B1588 D1589">
    <cfRule type="duplicateValues" dxfId="984" priority="822"/>
    <cfRule type="duplicateValues" dxfId="983" priority="821"/>
    <cfRule type="duplicateValues" dxfId="982" priority="820"/>
  </conditionalFormatting>
  <conditionalFormatting sqref="B1657:B1658 D1659">
    <cfRule type="duplicateValues" dxfId="981" priority="816"/>
    <cfRule type="duplicateValues" dxfId="980" priority="815"/>
    <cfRule type="duplicateValues" dxfId="979" priority="814"/>
  </conditionalFormatting>
  <conditionalFormatting sqref="D1:D2 D5 B3:B4">
    <cfRule type="duplicateValues" dxfId="978" priority="891"/>
    <cfRule type="duplicateValues" dxfId="977" priority="890"/>
    <cfRule type="duplicateValues" dxfId="976" priority="889"/>
  </conditionalFormatting>
  <conditionalFormatting sqref="D8">
    <cfRule type="duplicateValues" dxfId="975" priority="634"/>
  </conditionalFormatting>
  <conditionalFormatting sqref="D12 D10">
    <cfRule type="duplicateValues" dxfId="974" priority="1292"/>
  </conditionalFormatting>
  <conditionalFormatting sqref="D16:D17">
    <cfRule type="duplicateValues" dxfId="973" priority="664"/>
  </conditionalFormatting>
  <conditionalFormatting sqref="D19:D20">
    <cfRule type="duplicateValues" dxfId="972" priority="240"/>
  </conditionalFormatting>
  <conditionalFormatting sqref="D23">
    <cfRule type="duplicateValues" dxfId="971" priority="354"/>
    <cfRule type="duplicateValues" dxfId="970" priority="355"/>
  </conditionalFormatting>
  <conditionalFormatting sqref="D24">
    <cfRule type="duplicateValues" dxfId="969" priority="163"/>
    <cfRule type="duplicateValues" dxfId="968" priority="164"/>
  </conditionalFormatting>
  <conditionalFormatting sqref="D34:D35">
    <cfRule type="duplicateValues" dxfId="967" priority="190"/>
  </conditionalFormatting>
  <conditionalFormatting sqref="D44 D39:D40">
    <cfRule type="duplicateValues" dxfId="966" priority="484"/>
  </conditionalFormatting>
  <conditionalFormatting sqref="D56">
    <cfRule type="duplicateValues" dxfId="965" priority="663"/>
  </conditionalFormatting>
  <conditionalFormatting sqref="D60 D51:D52">
    <cfRule type="duplicateValues" dxfId="964" priority="273"/>
  </conditionalFormatting>
  <conditionalFormatting sqref="D63">
    <cfRule type="duplicateValues" dxfId="963" priority="277"/>
    <cfRule type="duplicateValues" dxfId="962" priority="276"/>
  </conditionalFormatting>
  <conditionalFormatting sqref="D68">
    <cfRule type="duplicateValues" dxfId="961" priority="244"/>
    <cfRule type="duplicateValues" dxfId="960" priority="243"/>
  </conditionalFormatting>
  <conditionalFormatting sqref="D69">
    <cfRule type="duplicateValues" dxfId="959" priority="41"/>
  </conditionalFormatting>
  <conditionalFormatting sqref="D74 B72:B73">
    <cfRule type="duplicateValues" dxfId="958" priority="888"/>
    <cfRule type="duplicateValues" dxfId="957" priority="887"/>
    <cfRule type="duplicateValues" dxfId="956" priority="886"/>
  </conditionalFormatting>
  <conditionalFormatting sqref="D80">
    <cfRule type="duplicateValues" dxfId="955" priority="297"/>
    <cfRule type="duplicateValues" dxfId="954" priority="296"/>
  </conditionalFormatting>
  <conditionalFormatting sqref="D83">
    <cfRule type="duplicateValues" dxfId="953" priority="294"/>
    <cfRule type="duplicateValues" dxfId="952" priority="295"/>
  </conditionalFormatting>
  <conditionalFormatting sqref="D96:D98">
    <cfRule type="duplicateValues" dxfId="951" priority="595"/>
  </conditionalFormatting>
  <conditionalFormatting sqref="D101">
    <cfRule type="duplicateValues" dxfId="950" priority="432"/>
    <cfRule type="duplicateValues" dxfId="949" priority="433"/>
  </conditionalFormatting>
  <conditionalFormatting sqref="D103">
    <cfRule type="duplicateValues" dxfId="948" priority="227"/>
    <cfRule type="duplicateValues" dxfId="947" priority="228"/>
  </conditionalFormatting>
  <conditionalFormatting sqref="D113">
    <cfRule type="duplicateValues" dxfId="946" priority="391"/>
  </conditionalFormatting>
  <conditionalFormatting sqref="D121:D122">
    <cfRule type="duplicateValues" dxfId="945" priority="51"/>
  </conditionalFormatting>
  <conditionalFormatting sqref="D130">
    <cfRule type="duplicateValues" dxfId="944" priority="413"/>
  </conditionalFormatting>
  <conditionalFormatting sqref="D131">
    <cfRule type="duplicateValues" dxfId="943" priority="302"/>
    <cfRule type="duplicateValues" dxfId="942" priority="303"/>
  </conditionalFormatting>
  <conditionalFormatting sqref="D133">
    <cfRule type="duplicateValues" dxfId="941" priority="350"/>
    <cfRule type="duplicateValues" dxfId="940" priority="351"/>
  </conditionalFormatting>
  <conditionalFormatting sqref="D137">
    <cfRule type="duplicateValues" dxfId="939" priority="230"/>
    <cfRule type="duplicateValues" dxfId="938" priority="229"/>
  </conditionalFormatting>
  <conditionalFormatting sqref="D143 B142">
    <cfRule type="duplicateValues" dxfId="937" priority="885"/>
    <cfRule type="duplicateValues" dxfId="936" priority="883"/>
    <cfRule type="duplicateValues" dxfId="935" priority="884"/>
  </conditionalFormatting>
  <conditionalFormatting sqref="D149">
    <cfRule type="duplicateValues" dxfId="934" priority="459"/>
    <cfRule type="duplicateValues" dxfId="933" priority="460"/>
  </conditionalFormatting>
  <conditionalFormatting sqref="D161">
    <cfRule type="duplicateValues" dxfId="932" priority="282"/>
    <cfRule type="duplicateValues" dxfId="931" priority="281"/>
  </conditionalFormatting>
  <conditionalFormatting sqref="D171">
    <cfRule type="duplicateValues" dxfId="930" priority="43"/>
  </conditionalFormatting>
  <conditionalFormatting sqref="D180">
    <cfRule type="duplicateValues" dxfId="929" priority="245"/>
    <cfRule type="duplicateValues" dxfId="928" priority="246"/>
  </conditionalFormatting>
  <conditionalFormatting sqref="D189">
    <cfRule type="duplicateValues" dxfId="927" priority="375"/>
    <cfRule type="duplicateValues" dxfId="926" priority="374"/>
  </conditionalFormatting>
  <conditionalFormatting sqref="D194">
    <cfRule type="duplicateValues" dxfId="925" priority="124"/>
    <cfRule type="duplicateValues" dxfId="924" priority="125"/>
  </conditionalFormatting>
  <conditionalFormatting sqref="D203">
    <cfRule type="duplicateValues" dxfId="923" priority="283"/>
  </conditionalFormatting>
  <conditionalFormatting sqref="D208">
    <cfRule type="duplicateValues" dxfId="922" priority="422"/>
  </conditionalFormatting>
  <conditionalFormatting sqref="D215">
    <cfRule type="duplicateValues" dxfId="921" priority="118"/>
  </conditionalFormatting>
  <conditionalFormatting sqref="D218">
    <cfRule type="duplicateValues" dxfId="920" priority="456"/>
  </conditionalFormatting>
  <conditionalFormatting sqref="D222">
    <cfRule type="duplicateValues" dxfId="919" priority="463"/>
  </conditionalFormatting>
  <conditionalFormatting sqref="D223">
    <cfRule type="duplicateValues" dxfId="918" priority="345"/>
    <cfRule type="duplicateValues" dxfId="917" priority="346"/>
  </conditionalFormatting>
  <conditionalFormatting sqref="D229">
    <cfRule type="duplicateValues" dxfId="916" priority="342"/>
    <cfRule type="duplicateValues" dxfId="915" priority="341"/>
  </conditionalFormatting>
  <conditionalFormatting sqref="D233:D234">
    <cfRule type="duplicateValues" dxfId="914" priority="618"/>
  </conditionalFormatting>
  <conditionalFormatting sqref="D248">
    <cfRule type="duplicateValues" dxfId="913" priority="1"/>
  </conditionalFormatting>
  <conditionalFormatting sqref="D249">
    <cfRule type="duplicateValues" dxfId="912" priority="114"/>
    <cfRule type="duplicateValues" dxfId="911" priority="115"/>
  </conditionalFormatting>
  <conditionalFormatting sqref="D254">
    <cfRule type="duplicateValues" dxfId="910" priority="445"/>
  </conditionalFormatting>
  <conditionalFormatting sqref="D269">
    <cfRule type="duplicateValues" dxfId="909" priority="469"/>
  </conditionalFormatting>
  <conditionalFormatting sqref="D278">
    <cfRule type="duplicateValues" dxfId="908" priority="186"/>
  </conditionalFormatting>
  <conditionalFormatting sqref="D282 B281">
    <cfRule type="duplicateValues" dxfId="907" priority="842"/>
    <cfRule type="duplicateValues" dxfId="906" priority="841"/>
    <cfRule type="duplicateValues" dxfId="905" priority="843"/>
  </conditionalFormatting>
  <conditionalFormatting sqref="D284">
    <cfRule type="duplicateValues" dxfId="904" priority="496"/>
    <cfRule type="duplicateValues" dxfId="903" priority="495"/>
  </conditionalFormatting>
  <conditionalFormatting sqref="D285">
    <cfRule type="duplicateValues" dxfId="902" priority="402"/>
    <cfRule type="duplicateValues" dxfId="901" priority="401"/>
  </conditionalFormatting>
  <conditionalFormatting sqref="D287">
    <cfRule type="duplicateValues" dxfId="900" priority="570"/>
  </conditionalFormatting>
  <conditionalFormatting sqref="D288:D289">
    <cfRule type="duplicateValues" dxfId="899" priority="563"/>
  </conditionalFormatting>
  <conditionalFormatting sqref="D290">
    <cfRule type="duplicateValues" dxfId="898" priority="250"/>
    <cfRule type="duplicateValues" dxfId="897" priority="251"/>
  </conditionalFormatting>
  <conditionalFormatting sqref="D291:D292">
    <cfRule type="duplicateValues" dxfId="896" priority="921"/>
  </conditionalFormatting>
  <conditionalFormatting sqref="D293">
    <cfRule type="duplicateValues" dxfId="895" priority="632"/>
  </conditionalFormatting>
  <conditionalFormatting sqref="D294">
    <cfRule type="duplicateValues" dxfId="894" priority="616"/>
  </conditionalFormatting>
  <conditionalFormatting sqref="D295">
    <cfRule type="duplicateValues" dxfId="893" priority="224"/>
  </conditionalFormatting>
  <conditionalFormatting sqref="D299">
    <cfRule type="duplicateValues" dxfId="892" priority="406"/>
    <cfRule type="duplicateValues" dxfId="891" priority="405"/>
  </conditionalFormatting>
  <conditionalFormatting sqref="D302:D303">
    <cfRule type="duplicateValues" dxfId="890" priority="630"/>
  </conditionalFormatting>
  <conditionalFormatting sqref="D304">
    <cfRule type="duplicateValues" dxfId="889" priority="623"/>
  </conditionalFormatting>
  <conditionalFormatting sqref="D306:D307">
    <cfRule type="duplicateValues" dxfId="888" priority="357"/>
    <cfRule type="duplicateValues" dxfId="887" priority="356"/>
  </conditionalFormatting>
  <conditionalFormatting sqref="D310">
    <cfRule type="duplicateValues" dxfId="886" priority="1233"/>
  </conditionalFormatting>
  <conditionalFormatting sqref="D311 D309">
    <cfRule type="duplicateValues" dxfId="885" priority="626"/>
    <cfRule type="duplicateValues" dxfId="884" priority="629"/>
    <cfRule type="duplicateValues" dxfId="883" priority="627"/>
    <cfRule type="duplicateValues" dxfId="882" priority="628"/>
  </conditionalFormatting>
  <conditionalFormatting sqref="D312">
    <cfRule type="duplicateValues" dxfId="881" priority="486"/>
    <cfRule type="duplicateValues" dxfId="880" priority="487"/>
  </conditionalFormatting>
  <conditionalFormatting sqref="D315">
    <cfRule type="duplicateValues" dxfId="879" priority="617"/>
  </conditionalFormatting>
  <conditionalFormatting sqref="D316">
    <cfRule type="duplicateValues" dxfId="878" priority="404"/>
    <cfRule type="duplicateValues" dxfId="877" priority="403"/>
  </conditionalFormatting>
  <conditionalFormatting sqref="D317">
    <cfRule type="duplicateValues" dxfId="876" priority="344"/>
    <cfRule type="duplicateValues" dxfId="875" priority="343"/>
  </conditionalFormatting>
  <conditionalFormatting sqref="D318">
    <cfRule type="duplicateValues" dxfId="874" priority="614"/>
  </conditionalFormatting>
  <conditionalFormatting sqref="D319">
    <cfRule type="duplicateValues" dxfId="873" priority="99"/>
    <cfRule type="duplicateValues" dxfId="872" priority="98"/>
  </conditionalFormatting>
  <conditionalFormatting sqref="D320">
    <cfRule type="duplicateValues" dxfId="871" priority="621"/>
  </conditionalFormatting>
  <conditionalFormatting sqref="D322:D323">
    <cfRule type="duplicateValues" dxfId="870" priority="633"/>
  </conditionalFormatting>
  <conditionalFormatting sqref="D324:D325">
    <cfRule type="duplicateValues" dxfId="869" priority="535"/>
  </conditionalFormatting>
  <conditionalFormatting sqref="D326:D327">
    <cfRule type="duplicateValues" dxfId="868" priority="536"/>
  </conditionalFormatting>
  <conditionalFormatting sqref="D330">
    <cfRule type="duplicateValues" dxfId="867" priority="684"/>
    <cfRule type="duplicateValues" dxfId="866" priority="683"/>
    <cfRule type="duplicateValues" dxfId="865" priority="682"/>
  </conditionalFormatting>
  <conditionalFormatting sqref="D331:D332">
    <cfRule type="duplicateValues" dxfId="864" priority="631"/>
  </conditionalFormatting>
  <conditionalFormatting sqref="D333">
    <cfRule type="duplicateValues" dxfId="863" priority="624"/>
  </conditionalFormatting>
  <conditionalFormatting sqref="D334">
    <cfRule type="duplicateValues" dxfId="862" priority="620"/>
  </conditionalFormatting>
  <conditionalFormatting sqref="D336">
    <cfRule type="duplicateValues" dxfId="861" priority="347"/>
  </conditionalFormatting>
  <conditionalFormatting sqref="D337">
    <cfRule type="duplicateValues" dxfId="860" priority="225"/>
    <cfRule type="duplicateValues" dxfId="859" priority="226"/>
  </conditionalFormatting>
  <conditionalFormatting sqref="D338">
    <cfRule type="duplicateValues" dxfId="858" priority="622"/>
  </conditionalFormatting>
  <conditionalFormatting sqref="D339">
    <cfRule type="duplicateValues" dxfId="857" priority="625"/>
  </conditionalFormatting>
  <conditionalFormatting sqref="D341">
    <cfRule type="duplicateValues" dxfId="856" priority="522"/>
  </conditionalFormatting>
  <conditionalFormatting sqref="D344">
    <cfRule type="duplicateValues" dxfId="855" priority="100"/>
    <cfRule type="duplicateValues" dxfId="854" priority="101"/>
  </conditionalFormatting>
  <conditionalFormatting sqref="D346">
    <cfRule type="duplicateValues" dxfId="853" priority="575"/>
  </conditionalFormatting>
  <conditionalFormatting sqref="D347">
    <cfRule type="duplicateValues" dxfId="852" priority="610"/>
    <cfRule type="duplicateValues" dxfId="851" priority="609"/>
    <cfRule type="duplicateValues" dxfId="850" priority="612"/>
    <cfRule type="duplicateValues" dxfId="849" priority="611"/>
  </conditionalFormatting>
  <conditionalFormatting sqref="D354">
    <cfRule type="duplicateValues" dxfId="848" priority="665"/>
  </conditionalFormatting>
  <conditionalFormatting sqref="D355">
    <cfRule type="duplicateValues" dxfId="847" priority="122"/>
  </conditionalFormatting>
  <conditionalFormatting sqref="D359">
    <cfRule type="duplicateValues" dxfId="846" priority="655"/>
  </conditionalFormatting>
  <conditionalFormatting sqref="D361">
    <cfRule type="duplicateValues" dxfId="845" priority="515"/>
  </conditionalFormatting>
  <conditionalFormatting sqref="D365">
    <cfRule type="duplicateValues" dxfId="844" priority="540"/>
  </conditionalFormatting>
  <conditionalFormatting sqref="D368 D363">
    <cfRule type="duplicateValues" dxfId="843" priority="670"/>
  </conditionalFormatting>
  <conditionalFormatting sqref="D371">
    <cfRule type="duplicateValues" dxfId="842" priority="658"/>
  </conditionalFormatting>
  <conditionalFormatting sqref="D372 D370">
    <cfRule type="duplicateValues" dxfId="841" priority="660"/>
  </conditionalFormatting>
  <conditionalFormatting sqref="D375">
    <cfRule type="duplicateValues" dxfId="840" priority="668"/>
  </conditionalFormatting>
  <conditionalFormatting sqref="D376">
    <cfRule type="duplicateValues" dxfId="839" priority="667"/>
  </conditionalFormatting>
  <conditionalFormatting sqref="D378 D239:D240">
    <cfRule type="duplicateValues" dxfId="838" priority="666"/>
  </conditionalFormatting>
  <conditionalFormatting sqref="D379">
    <cfRule type="duplicateValues" dxfId="837" priority="651"/>
  </conditionalFormatting>
  <conditionalFormatting sqref="D380">
    <cfRule type="duplicateValues" dxfId="836" priority="659"/>
  </conditionalFormatting>
  <conditionalFormatting sqref="D381:D382">
    <cfRule type="duplicateValues" dxfId="835" priority="640"/>
  </conditionalFormatting>
  <conditionalFormatting sqref="D383">
    <cfRule type="duplicateValues" dxfId="834" priority="58"/>
  </conditionalFormatting>
  <conditionalFormatting sqref="D385:D386">
    <cfRule type="duplicateValues" dxfId="833" priority="322"/>
    <cfRule type="duplicateValues" dxfId="832" priority="321"/>
  </conditionalFormatting>
  <conditionalFormatting sqref="D387">
    <cfRule type="duplicateValues" dxfId="831" priority="669"/>
  </conditionalFormatting>
  <conditionalFormatting sqref="D388">
    <cfRule type="duplicateValues" dxfId="830" priority="650"/>
  </conditionalFormatting>
  <conditionalFormatting sqref="D389:D390">
    <cfRule type="duplicateValues" dxfId="829" priority="641"/>
  </conditionalFormatting>
  <conditionalFormatting sqref="D391">
    <cfRule type="duplicateValues" dxfId="828" priority="654"/>
  </conditionalFormatting>
  <conditionalFormatting sqref="D392">
    <cfRule type="duplicateValues" dxfId="827" priority="642"/>
  </conditionalFormatting>
  <conditionalFormatting sqref="D394">
    <cfRule type="duplicateValues" dxfId="826" priority="513"/>
  </conditionalFormatting>
  <conditionalFormatting sqref="D397:D398">
    <cfRule type="duplicateValues" dxfId="825" priority="662"/>
  </conditionalFormatting>
  <conditionalFormatting sqref="D399">
    <cfRule type="duplicateValues" dxfId="824" priority="647"/>
  </conditionalFormatting>
  <conditionalFormatting sqref="D402">
    <cfRule type="duplicateValues" dxfId="823" priority="649"/>
  </conditionalFormatting>
  <conditionalFormatting sqref="D404">
    <cfRule type="duplicateValues" dxfId="822" priority="504"/>
    <cfRule type="duplicateValues" dxfId="821" priority="503"/>
  </conditionalFormatting>
  <conditionalFormatting sqref="D409">
    <cfRule type="duplicateValues" dxfId="820" priority="661"/>
  </conditionalFormatting>
  <conditionalFormatting sqref="D410">
    <cfRule type="duplicateValues" dxfId="819" priority="645"/>
  </conditionalFormatting>
  <conditionalFormatting sqref="D413">
    <cfRule type="duplicateValues" dxfId="818" priority="510"/>
  </conditionalFormatting>
  <conditionalFormatting sqref="D414">
    <cfRule type="duplicateValues" dxfId="817" priority="673"/>
    <cfRule type="duplicateValues" dxfId="816" priority="674"/>
    <cfRule type="duplicateValues" dxfId="815" priority="675"/>
  </conditionalFormatting>
  <conditionalFormatting sqref="D415">
    <cfRule type="duplicateValues" dxfId="814" priority="648"/>
  </conditionalFormatting>
  <conditionalFormatting sqref="D416">
    <cfRule type="duplicateValues" dxfId="813" priority="653"/>
  </conditionalFormatting>
  <conditionalFormatting sqref="D420 B418:B419">
    <cfRule type="duplicateValues" dxfId="812" priority="876"/>
    <cfRule type="duplicateValues" dxfId="811" priority="875"/>
    <cfRule type="duplicateValues" dxfId="810" priority="874"/>
  </conditionalFormatting>
  <conditionalFormatting sqref="D426">
    <cfRule type="duplicateValues" dxfId="809" priority="417"/>
  </conditionalFormatting>
  <conditionalFormatting sqref="D446:D447">
    <cfRule type="duplicateValues" dxfId="808" priority="749"/>
  </conditionalFormatting>
  <conditionalFormatting sqref="D454">
    <cfRule type="duplicateValues" dxfId="807" priority="22"/>
  </conditionalFormatting>
  <conditionalFormatting sqref="D457">
    <cfRule type="duplicateValues" dxfId="806" priority="791"/>
    <cfRule type="duplicateValues" dxfId="805" priority="792"/>
    <cfRule type="duplicateValues" dxfId="804" priority="790"/>
  </conditionalFormatting>
  <conditionalFormatting sqref="D458">
    <cfRule type="duplicateValues" dxfId="803" priority="762"/>
    <cfRule type="duplicateValues" dxfId="802" priority="763"/>
    <cfRule type="duplicateValues" dxfId="801" priority="764"/>
  </conditionalFormatting>
  <conditionalFormatting sqref="D472">
    <cfRule type="duplicateValues" dxfId="800" priority="318"/>
    <cfRule type="duplicateValues" dxfId="799" priority="317"/>
  </conditionalFormatting>
  <conditionalFormatting sqref="D473">
    <cfRule type="duplicateValues" dxfId="798" priority="21"/>
  </conditionalFormatting>
  <conditionalFormatting sqref="D480">
    <cfRule type="duplicateValues" dxfId="797" priority="68"/>
  </conditionalFormatting>
  <conditionalFormatting sqref="D482:D483">
    <cfRule type="duplicateValues" dxfId="796" priority="274"/>
  </conditionalFormatting>
  <conditionalFormatting sqref="D490">
    <cfRule type="duplicateValues" dxfId="795" priority="574"/>
  </conditionalFormatting>
  <conditionalFormatting sqref="D491">
    <cfRule type="duplicateValues" dxfId="794" priority="547"/>
  </conditionalFormatting>
  <conditionalFormatting sqref="D495">
    <cfRule type="duplicateValues" dxfId="793" priority="538"/>
  </conditionalFormatting>
  <conditionalFormatting sqref="D496">
    <cfRule type="duplicateValues" dxfId="792" priority="20"/>
  </conditionalFormatting>
  <conditionalFormatting sqref="D497 B486:B487">
    <cfRule type="duplicateValues" dxfId="791" priority="866"/>
    <cfRule type="duplicateValues" dxfId="790" priority="865"/>
    <cfRule type="duplicateValues" dxfId="789" priority="867"/>
  </conditionalFormatting>
  <conditionalFormatting sqref="D498">
    <cfRule type="duplicateValues" dxfId="788" priority="571"/>
  </conditionalFormatting>
  <conditionalFormatting sqref="D499:D500">
    <cfRule type="duplicateValues" dxfId="787" priority="572"/>
  </conditionalFormatting>
  <conditionalFormatting sqref="D503">
    <cfRule type="duplicateValues" dxfId="786" priority="123"/>
  </conditionalFormatting>
  <conditionalFormatting sqref="D505">
    <cfRule type="duplicateValues" dxfId="785" priority="267"/>
    <cfRule type="duplicateValues" dxfId="784" priority="266"/>
  </conditionalFormatting>
  <conditionalFormatting sqref="D506">
    <cfRule type="duplicateValues" dxfId="783" priority="907"/>
  </conditionalFormatting>
  <conditionalFormatting sqref="D507">
    <cfRule type="duplicateValues" dxfId="782" priority="555"/>
  </conditionalFormatting>
  <conditionalFormatting sqref="D509:D510">
    <cfRule type="duplicateValues" dxfId="781" priority="567"/>
  </conditionalFormatting>
  <conditionalFormatting sqref="D511">
    <cfRule type="duplicateValues" dxfId="780" priority="430"/>
    <cfRule type="duplicateValues" dxfId="779" priority="429"/>
  </conditionalFormatting>
  <conditionalFormatting sqref="D512">
    <cfRule type="duplicateValues" dxfId="778" priority="566"/>
  </conditionalFormatting>
  <conditionalFormatting sqref="D513">
    <cfRule type="duplicateValues" dxfId="777" priority="549"/>
  </conditionalFormatting>
  <conditionalFormatting sqref="D514">
    <cfRule type="duplicateValues" dxfId="776" priority="541"/>
  </conditionalFormatting>
  <conditionalFormatting sqref="D515">
    <cfRule type="duplicateValues" dxfId="775" priority="411"/>
    <cfRule type="duplicateValues" dxfId="774" priority="410"/>
  </conditionalFormatting>
  <conditionalFormatting sqref="D516">
    <cfRule type="duplicateValues" dxfId="773" priority="170"/>
    <cfRule type="duplicateValues" dxfId="772" priority="171"/>
  </conditionalFormatting>
  <conditionalFormatting sqref="D517">
    <cfRule type="duplicateValues" dxfId="771" priority="561"/>
  </conditionalFormatting>
  <conditionalFormatting sqref="D524">
    <cfRule type="duplicateValues" dxfId="770" priority="544"/>
  </conditionalFormatting>
  <conditionalFormatting sqref="D525">
    <cfRule type="duplicateValues" dxfId="769" priority="200"/>
    <cfRule type="duplicateValues" dxfId="768" priority="201"/>
  </conditionalFormatting>
  <conditionalFormatting sqref="D526">
    <cfRule type="duplicateValues" dxfId="767" priority="545"/>
  </conditionalFormatting>
  <conditionalFormatting sqref="D527 D520">
    <cfRule type="duplicateValues" dxfId="766" priority="565"/>
  </conditionalFormatting>
  <conditionalFormatting sqref="D528">
    <cfRule type="duplicateValues" dxfId="765" priority="558"/>
  </conditionalFormatting>
  <conditionalFormatting sqref="D529">
    <cfRule type="duplicateValues" dxfId="764" priority="573"/>
  </conditionalFormatting>
  <conditionalFormatting sqref="D530">
    <cfRule type="duplicateValues" dxfId="763" priority="560"/>
  </conditionalFormatting>
  <conditionalFormatting sqref="D531">
    <cfRule type="duplicateValues" dxfId="762" priority="556"/>
  </conditionalFormatting>
  <conditionalFormatting sqref="D532">
    <cfRule type="duplicateValues" dxfId="761" priority="569"/>
  </conditionalFormatting>
  <conditionalFormatting sqref="D533">
    <cfRule type="duplicateValues" dxfId="760" priority="526"/>
  </conditionalFormatting>
  <conditionalFormatting sqref="D536">
    <cfRule type="duplicateValues" dxfId="759" priority="447"/>
  </conditionalFormatting>
  <conditionalFormatting sqref="D538">
    <cfRule type="duplicateValues" dxfId="758" priority="551"/>
  </conditionalFormatting>
  <conditionalFormatting sqref="D539">
    <cfRule type="duplicateValues" dxfId="757" priority="310"/>
  </conditionalFormatting>
  <conditionalFormatting sqref="D540">
    <cfRule type="duplicateValues" dxfId="756" priority="554"/>
  </conditionalFormatting>
  <conditionalFormatting sqref="D541">
    <cfRule type="duplicateValues" dxfId="755" priority="559"/>
  </conditionalFormatting>
  <conditionalFormatting sqref="D542 D537">
    <cfRule type="duplicateValues" dxfId="754" priority="568"/>
  </conditionalFormatting>
  <conditionalFormatting sqref="D543">
    <cfRule type="duplicateValues" dxfId="753" priority="552"/>
  </conditionalFormatting>
  <conditionalFormatting sqref="D544">
    <cfRule type="duplicateValues" dxfId="752" priority="546"/>
  </conditionalFormatting>
  <conditionalFormatting sqref="D545">
    <cfRule type="duplicateValues" dxfId="751" priority="543"/>
  </conditionalFormatting>
  <conditionalFormatting sqref="D546">
    <cfRule type="duplicateValues" dxfId="750" priority="525"/>
  </conditionalFormatting>
  <conditionalFormatting sqref="D548">
    <cfRule type="duplicateValues" dxfId="749" priority="54"/>
  </conditionalFormatting>
  <conditionalFormatting sqref="D549">
    <cfRule type="duplicateValues" dxfId="748" priority="28"/>
  </conditionalFormatting>
  <conditionalFormatting sqref="D550">
    <cfRule type="duplicateValues" dxfId="747" priority="509"/>
  </conditionalFormatting>
  <conditionalFormatting sqref="D555">
    <cfRule type="duplicateValues" dxfId="746" priority="553"/>
  </conditionalFormatting>
  <conditionalFormatting sqref="D556">
    <cfRule type="duplicateValues" dxfId="745" priority="542"/>
  </conditionalFormatting>
  <conditionalFormatting sqref="D559 B557:B558">
    <cfRule type="duplicateValues" dxfId="744" priority="870"/>
    <cfRule type="duplicateValues" dxfId="743" priority="869"/>
    <cfRule type="duplicateValues" dxfId="742" priority="868"/>
  </conditionalFormatting>
  <conditionalFormatting sqref="D561">
    <cfRule type="duplicateValues" dxfId="741" priority="672"/>
  </conditionalFormatting>
  <conditionalFormatting sqref="D562">
    <cfRule type="duplicateValues" dxfId="740" priority="761"/>
  </conditionalFormatting>
  <conditionalFormatting sqref="D564">
    <cfRule type="duplicateValues" dxfId="739" priority="392"/>
  </conditionalFormatting>
  <conditionalFormatting sqref="D567">
    <cfRule type="duplicateValues" dxfId="738" priority="340"/>
  </conditionalFormatting>
  <conditionalFormatting sqref="D571">
    <cfRule type="duplicateValues" dxfId="737" priority="349"/>
  </conditionalFormatting>
  <conditionalFormatting sqref="D573">
    <cfRule type="duplicateValues" dxfId="736" priority="925"/>
    <cfRule type="duplicateValues" dxfId="735" priority="924"/>
    <cfRule type="duplicateValues" dxfId="734" priority="923"/>
  </conditionalFormatting>
  <conditionalFormatting sqref="D575">
    <cfRule type="duplicateValues" dxfId="733" priority="305"/>
    <cfRule type="duplicateValues" dxfId="732" priority="306"/>
  </conditionalFormatting>
  <conditionalFormatting sqref="D576">
    <cfRule type="duplicateValues" dxfId="731" priority="52"/>
  </conditionalFormatting>
  <conditionalFormatting sqref="D580">
    <cfRule type="duplicateValues" dxfId="730" priority="441"/>
  </conditionalFormatting>
  <conditionalFormatting sqref="D582">
    <cfRule type="duplicateValues" dxfId="729" priority="96"/>
    <cfRule type="duplicateValues" dxfId="728" priority="95"/>
  </conditionalFormatting>
  <conditionalFormatting sqref="D585">
    <cfRule type="duplicateValues" dxfId="727" priority="204"/>
  </conditionalFormatting>
  <conditionalFormatting sqref="D590 D586:D587">
    <cfRule type="duplicateValues" dxfId="726" priority="141"/>
  </conditionalFormatting>
  <conditionalFormatting sqref="D608">
    <cfRule type="duplicateValues" dxfId="725" priority="264"/>
  </conditionalFormatting>
  <conditionalFormatting sqref="D613">
    <cfRule type="duplicateValues" dxfId="724" priority="182"/>
  </conditionalFormatting>
  <conditionalFormatting sqref="D621">
    <cfRule type="duplicateValues" dxfId="723" priority="18"/>
    <cfRule type="duplicateValues" dxfId="722" priority="16"/>
    <cfRule type="duplicateValues" dxfId="721" priority="17"/>
    <cfRule type="duplicateValues" dxfId="720" priority="19"/>
  </conditionalFormatting>
  <conditionalFormatting sqref="D627 B625:B626">
    <cfRule type="duplicateValues" dxfId="719" priority="862"/>
    <cfRule type="duplicateValues" dxfId="718" priority="863"/>
    <cfRule type="duplicateValues" dxfId="717" priority="864"/>
  </conditionalFormatting>
  <conditionalFormatting sqref="D632">
    <cfRule type="duplicateValues" dxfId="716" priority="501"/>
  </conditionalFormatting>
  <conditionalFormatting sqref="D633">
    <cfRule type="duplicateValues" dxfId="715" priority="67"/>
    <cfRule type="duplicateValues" dxfId="714" priority="66"/>
  </conditionalFormatting>
  <conditionalFormatting sqref="D636">
    <cfRule type="duplicateValues" dxfId="713" priority="454"/>
    <cfRule type="duplicateValues" dxfId="712" priority="453"/>
  </conditionalFormatting>
  <conditionalFormatting sqref="D638">
    <cfRule type="duplicateValues" dxfId="711" priority="316"/>
  </conditionalFormatting>
  <conditionalFormatting sqref="D654">
    <cfRule type="duplicateValues" dxfId="710" priority="557"/>
  </conditionalFormatting>
  <conditionalFormatting sqref="D660:D661">
    <cfRule type="duplicateValues" dxfId="709" priority="774"/>
    <cfRule type="duplicateValues" dxfId="708" priority="773"/>
    <cfRule type="duplicateValues" dxfId="707" priority="772"/>
  </conditionalFormatting>
  <conditionalFormatting sqref="D669">
    <cfRule type="duplicateValues" dxfId="706" priority="358"/>
  </conditionalFormatting>
  <conditionalFormatting sqref="D678 D675">
    <cfRule type="duplicateValues" dxfId="705" priority="419"/>
    <cfRule type="duplicateValues" dxfId="704" priority="418"/>
  </conditionalFormatting>
  <conditionalFormatting sqref="D685">
    <cfRule type="duplicateValues" dxfId="703" priority="788"/>
    <cfRule type="duplicateValues" dxfId="702" priority="789"/>
    <cfRule type="duplicateValues" dxfId="701" priority="787"/>
  </conditionalFormatting>
  <conditionalFormatting sqref="D691">
    <cfRule type="duplicateValues" dxfId="700" priority="740"/>
  </conditionalFormatting>
  <conditionalFormatting sqref="D698:D699">
    <cfRule type="duplicateValues" dxfId="699" priority="384"/>
  </conditionalFormatting>
  <conditionalFormatting sqref="D704">
    <cfRule type="duplicateValues" dxfId="698" priority="756"/>
  </conditionalFormatting>
  <conditionalFormatting sqref="D711:D712">
    <cfRule type="duplicateValues" dxfId="697" priority="313"/>
  </conditionalFormatting>
  <conditionalFormatting sqref="D713">
    <cfRule type="duplicateValues" dxfId="696" priority="613"/>
  </conditionalFormatting>
  <conditionalFormatting sqref="D725">
    <cfRule type="duplicateValues" dxfId="695" priority="370"/>
    <cfRule type="duplicateValues" dxfId="694" priority="371"/>
    <cfRule type="duplicateValues" dxfId="693" priority="369"/>
    <cfRule type="duplicateValues" dxfId="692" priority="368"/>
    <cfRule type="duplicateValues" dxfId="691" priority="367"/>
  </conditionalFormatting>
  <conditionalFormatting sqref="D729">
    <cfRule type="duplicateValues" dxfId="690" priority="502"/>
  </conditionalFormatting>
  <conditionalFormatting sqref="D734">
    <cfRule type="duplicateValues" dxfId="689" priority="485"/>
  </conditionalFormatting>
  <conditionalFormatting sqref="D741">
    <cfRule type="duplicateValues" dxfId="688" priority="643"/>
  </conditionalFormatting>
  <conditionalFormatting sqref="D742">
    <cfRule type="duplicateValues" dxfId="687" priority="140"/>
  </conditionalFormatting>
  <conditionalFormatting sqref="D743">
    <cfRule type="duplicateValues" dxfId="686" priority="112"/>
    <cfRule type="duplicateValues" dxfId="685" priority="113"/>
  </conditionalFormatting>
  <conditionalFormatting sqref="D744">
    <cfRule type="duplicateValues" dxfId="684" priority="64"/>
  </conditionalFormatting>
  <conditionalFormatting sqref="D745">
    <cfRule type="duplicateValues" dxfId="683" priority="35"/>
  </conditionalFormatting>
  <conditionalFormatting sqref="D747">
    <cfRule type="duplicateValues" dxfId="682" priority="494"/>
    <cfRule type="duplicateValues" dxfId="681" priority="493"/>
  </conditionalFormatting>
  <conditionalFormatting sqref="D749">
    <cfRule type="duplicateValues" dxfId="680" priority="415"/>
    <cfRule type="duplicateValues" dxfId="679" priority="416"/>
  </conditionalFormatting>
  <conditionalFormatting sqref="D757">
    <cfRule type="duplicateValues" dxfId="678" priority="768"/>
    <cfRule type="duplicateValues" dxfId="677" priority="766"/>
    <cfRule type="duplicateValues" dxfId="676" priority="767"/>
  </conditionalFormatting>
  <conditionalFormatting sqref="D759">
    <cfRule type="duplicateValues" dxfId="675" priority="235"/>
  </conditionalFormatting>
  <conditionalFormatting sqref="D766 B765">
    <cfRule type="duplicateValues" dxfId="674" priority="857"/>
    <cfRule type="duplicateValues" dxfId="673" priority="858"/>
    <cfRule type="duplicateValues" dxfId="672" priority="856"/>
  </conditionalFormatting>
  <conditionalFormatting sqref="D768">
    <cfRule type="duplicateValues" dxfId="671" priority="505"/>
    <cfRule type="duplicateValues" dxfId="670" priority="506"/>
  </conditionalFormatting>
  <conditionalFormatting sqref="D771">
    <cfRule type="duplicateValues" dxfId="669" priority="562"/>
  </conditionalFormatting>
  <conditionalFormatting sqref="D775:D776">
    <cfRule type="duplicateValues" dxfId="668" priority="388"/>
    <cfRule type="duplicateValues" dxfId="667" priority="387"/>
  </conditionalFormatting>
  <conditionalFormatting sqref="D780">
    <cfRule type="duplicateValues" dxfId="666" priority="337"/>
    <cfRule type="duplicateValues" dxfId="665" priority="336"/>
  </conditionalFormatting>
  <conditionalFormatting sqref="D785:D786">
    <cfRule type="duplicateValues" dxfId="664" priority="175"/>
    <cfRule type="duplicateValues" dxfId="663" priority="176"/>
  </conditionalFormatting>
  <conditionalFormatting sqref="D793">
    <cfRule type="duplicateValues" dxfId="662" priority="218"/>
  </conditionalFormatting>
  <conditionalFormatting sqref="D796">
    <cfRule type="duplicateValues" dxfId="661" priority="256"/>
    <cfRule type="duplicateValues" dxfId="660" priority="255"/>
  </conditionalFormatting>
  <conditionalFormatting sqref="D808">
    <cfRule type="duplicateValues" dxfId="659" priority="736"/>
    <cfRule type="duplicateValues" dxfId="658" priority="738"/>
    <cfRule type="duplicateValues" dxfId="657" priority="737"/>
    <cfRule type="duplicateValues" dxfId="656" priority="735"/>
  </conditionalFormatting>
  <conditionalFormatting sqref="D815">
    <cfRule type="duplicateValues" dxfId="655" priority="91"/>
    <cfRule type="duplicateValues" dxfId="654" priority="90"/>
  </conditionalFormatting>
  <conditionalFormatting sqref="D826">
    <cfRule type="duplicateValues" dxfId="653" priority="138"/>
  </conditionalFormatting>
  <conditionalFormatting sqref="D834 B832:B833">
    <cfRule type="duplicateValues" dxfId="652" priority="854"/>
    <cfRule type="duplicateValues" dxfId="651" priority="853"/>
    <cfRule type="duplicateValues" dxfId="650" priority="855"/>
  </conditionalFormatting>
  <conditionalFormatting sqref="D840:D841">
    <cfRule type="duplicateValues" dxfId="649" priority="785"/>
    <cfRule type="duplicateValues" dxfId="648" priority="786"/>
    <cfRule type="duplicateValues" dxfId="647" priority="784"/>
  </conditionalFormatting>
  <conditionalFormatting sqref="D842">
    <cfRule type="duplicateValues" dxfId="646" priority="14"/>
  </conditionalFormatting>
  <conditionalFormatting sqref="D850">
    <cfRule type="duplicateValues" dxfId="645" priority="480"/>
    <cfRule type="duplicateValues" dxfId="644" priority="479"/>
  </conditionalFormatting>
  <conditionalFormatting sqref="D851">
    <cfRule type="duplicateValues" dxfId="643" priority="298"/>
    <cfRule type="duplicateValues" dxfId="642" priority="299"/>
  </conditionalFormatting>
  <conditionalFormatting sqref="D852">
    <cfRule type="duplicateValues" dxfId="641" priority="311"/>
    <cfRule type="duplicateValues" dxfId="640" priority="312"/>
  </conditionalFormatting>
  <conditionalFormatting sqref="D862">
    <cfRule type="duplicateValues" dxfId="639" priority="259"/>
    <cfRule type="duplicateValues" dxfId="638" priority="258"/>
  </conditionalFormatting>
  <conditionalFormatting sqref="D869">
    <cfRule type="duplicateValues" dxfId="637" priority="440"/>
    <cfRule type="duplicateValues" dxfId="636" priority="439"/>
  </conditionalFormatting>
  <conditionalFormatting sqref="D870">
    <cfRule type="duplicateValues" dxfId="635" priority="339"/>
  </conditionalFormatting>
  <conditionalFormatting sqref="D873">
    <cfRule type="duplicateValues" dxfId="634" priority="742"/>
  </conditionalFormatting>
  <conditionalFormatting sqref="D874">
    <cfRule type="duplicateValues" dxfId="633" priority="94"/>
  </conditionalFormatting>
  <conditionalFormatting sqref="D875">
    <cfRule type="duplicateValues" dxfId="632" priority="180"/>
    <cfRule type="duplicateValues" dxfId="631" priority="181"/>
  </conditionalFormatting>
  <conditionalFormatting sqref="D885:D886">
    <cfRule type="duplicateValues" dxfId="630" priority="202"/>
  </conditionalFormatting>
  <conditionalFormatting sqref="D894">
    <cfRule type="duplicateValues" dxfId="629" priority="394"/>
    <cfRule type="duplicateValues" dxfId="628" priority="393"/>
  </conditionalFormatting>
  <conditionalFormatting sqref="D903 B901:B902">
    <cfRule type="duplicateValues" dxfId="627" priority="851"/>
    <cfRule type="duplicateValues" dxfId="626" priority="852"/>
    <cfRule type="duplicateValues" dxfId="625" priority="850"/>
  </conditionalFormatting>
  <conditionalFormatting sqref="D921:D922">
    <cfRule type="duplicateValues" dxfId="624" priority="257"/>
  </conditionalFormatting>
  <conditionalFormatting sqref="D926">
    <cfRule type="duplicateValues" dxfId="623" priority="481"/>
    <cfRule type="duplicateValues" dxfId="622" priority="482"/>
  </conditionalFormatting>
  <conditionalFormatting sqref="D927">
    <cfRule type="duplicateValues" dxfId="621" priority="431"/>
  </conditionalFormatting>
  <conditionalFormatting sqref="D943">
    <cfRule type="duplicateValues" dxfId="620" priority="803"/>
    <cfRule type="duplicateValues" dxfId="619" priority="804"/>
    <cfRule type="duplicateValues" dxfId="618" priority="802"/>
  </conditionalFormatting>
  <conditionalFormatting sqref="D952">
    <cfRule type="duplicateValues" dxfId="617" priority="386"/>
    <cfRule type="duplicateValues" dxfId="616" priority="385"/>
  </conditionalFormatting>
  <conditionalFormatting sqref="D964">
    <cfRule type="duplicateValues" dxfId="615" priority="396"/>
    <cfRule type="duplicateValues" dxfId="614" priority="397"/>
    <cfRule type="duplicateValues" dxfId="613" priority="398"/>
    <cfRule type="duplicateValues" dxfId="612" priority="399"/>
    <cfRule type="duplicateValues" dxfId="611" priority="395"/>
  </conditionalFormatting>
  <conditionalFormatting sqref="D965">
    <cfRule type="duplicateValues" dxfId="610" priority="179"/>
    <cfRule type="duplicateValues" dxfId="609" priority="178"/>
  </conditionalFormatting>
  <conditionalFormatting sqref="D967">
    <cfRule type="duplicateValues" dxfId="608" priority="783"/>
    <cfRule type="duplicateValues" dxfId="607" priority="782"/>
    <cfRule type="duplicateValues" dxfId="606" priority="781"/>
  </conditionalFormatting>
  <conditionalFormatting sqref="D968 D918:D919">
    <cfRule type="duplicateValues" dxfId="605" priority="999"/>
  </conditionalFormatting>
  <conditionalFormatting sqref="D972 B970:B971">
    <cfRule type="duplicateValues" dxfId="604" priority="847"/>
    <cfRule type="duplicateValues" dxfId="603" priority="848"/>
    <cfRule type="duplicateValues" dxfId="602" priority="849"/>
  </conditionalFormatting>
  <conditionalFormatting sqref="D987">
    <cfRule type="duplicateValues" dxfId="601" priority="908"/>
    <cfRule type="duplicateValues" dxfId="600" priority="909"/>
  </conditionalFormatting>
  <conditionalFormatting sqref="D988">
    <cfRule type="duplicateValues" dxfId="599" priority="483"/>
  </conditionalFormatting>
  <conditionalFormatting sqref="D989:D990">
    <cfRule type="duplicateValues" dxfId="598" priority="894"/>
    <cfRule type="duplicateValues" dxfId="597" priority="893"/>
    <cfRule type="duplicateValues" dxfId="596" priority="892"/>
  </conditionalFormatting>
  <conditionalFormatting sqref="D999">
    <cfRule type="duplicateValues" dxfId="595" priority="348"/>
  </conditionalFormatting>
  <conditionalFormatting sqref="D1001">
    <cfRule type="duplicateValues" dxfId="594" priority="268"/>
  </conditionalFormatting>
  <conditionalFormatting sqref="D1003">
    <cfRule type="duplicateValues" dxfId="593" priority="8"/>
  </conditionalFormatting>
  <conditionalFormatting sqref="D1012">
    <cfRule type="duplicateValues" dxfId="592" priority="185"/>
  </conditionalFormatting>
  <conditionalFormatting sqref="D1013">
    <cfRule type="duplicateValues" dxfId="591" priority="778"/>
    <cfRule type="duplicateValues" dxfId="590" priority="780"/>
    <cfRule type="duplicateValues" dxfId="589" priority="779"/>
  </conditionalFormatting>
  <conditionalFormatting sqref="D1015:D1016">
    <cfRule type="duplicateValues" dxfId="588" priority="400"/>
  </conditionalFormatting>
  <conditionalFormatting sqref="D1018">
    <cfRule type="duplicateValues" dxfId="587" priority="223"/>
    <cfRule type="duplicateValues" dxfId="586" priority="222"/>
  </conditionalFormatting>
  <conditionalFormatting sqref="D1020">
    <cfRule type="duplicateValues" dxfId="585" priority="102"/>
  </conditionalFormatting>
  <conditionalFormatting sqref="D1029">
    <cfRule type="duplicateValues" dxfId="584" priority="301"/>
  </conditionalFormatting>
  <conditionalFormatting sqref="D1041 B1039:B1040">
    <cfRule type="duplicateValues" dxfId="583" priority="846"/>
    <cfRule type="duplicateValues" dxfId="582" priority="845"/>
    <cfRule type="duplicateValues" dxfId="581" priority="844"/>
  </conditionalFormatting>
  <conditionalFormatting sqref="D1044">
    <cfRule type="duplicateValues" dxfId="580" priority="213"/>
    <cfRule type="duplicateValues" dxfId="579" priority="212"/>
    <cfRule type="duplicateValues" dxfId="578" priority="211"/>
    <cfRule type="duplicateValues" dxfId="577" priority="210"/>
  </conditionalFormatting>
  <conditionalFormatting sqref="D1048">
    <cfRule type="duplicateValues" dxfId="576" priority="671"/>
  </conditionalFormatting>
  <conditionalFormatting sqref="D1049">
    <cfRule type="duplicateValues" dxfId="575" priority="239"/>
  </conditionalFormatting>
  <conditionalFormatting sqref="D1053">
    <cfRule type="duplicateValues" dxfId="574" priority="468"/>
    <cfRule type="duplicateValues" dxfId="573" priority="465"/>
    <cfRule type="duplicateValues" dxfId="572" priority="464"/>
    <cfRule type="duplicateValues" dxfId="571" priority="466"/>
    <cfRule type="duplicateValues" dxfId="570" priority="467"/>
  </conditionalFormatting>
  <conditionalFormatting sqref="D1059">
    <cfRule type="duplicateValues" dxfId="569" priority="3"/>
  </conditionalFormatting>
  <conditionalFormatting sqref="D1062">
    <cfRule type="duplicateValues" dxfId="568" priority="289"/>
  </conditionalFormatting>
  <conditionalFormatting sqref="D1068:D1069">
    <cfRule type="duplicateValues" dxfId="567" priority="423"/>
    <cfRule type="duplicateValues" dxfId="566" priority="424"/>
  </conditionalFormatting>
  <conditionalFormatting sqref="D1070">
    <cfRule type="duplicateValues" dxfId="565" priority="5"/>
  </conditionalFormatting>
  <conditionalFormatting sqref="D1072">
    <cfRule type="duplicateValues" dxfId="564" priority="110"/>
  </conditionalFormatting>
  <conditionalFormatting sqref="D1079">
    <cfRule type="duplicateValues" dxfId="563" priority="160"/>
  </conditionalFormatting>
  <conditionalFormatting sqref="D1081">
    <cfRule type="duplicateValues" dxfId="562" priority="412"/>
  </conditionalFormatting>
  <conditionalFormatting sqref="D1085">
    <cfRule type="duplicateValues" dxfId="561" priority="476"/>
  </conditionalFormatting>
  <conditionalFormatting sqref="D1099">
    <cfRule type="duplicateValues" dxfId="560" priority="328"/>
    <cfRule type="duplicateValues" dxfId="559" priority="327"/>
  </conditionalFormatting>
  <conditionalFormatting sqref="D1100:D1101 D1090">
    <cfRule type="duplicateValues" dxfId="558" priority="753"/>
  </conditionalFormatting>
  <conditionalFormatting sqref="D1104">
    <cfRule type="duplicateValues" dxfId="557" priority="129"/>
    <cfRule type="duplicateValues" dxfId="556" priority="128"/>
  </conditionalFormatting>
  <conditionalFormatting sqref="D1110 B1108:B1109">
    <cfRule type="duplicateValues" dxfId="555" priority="873"/>
    <cfRule type="duplicateValues" dxfId="554" priority="872"/>
    <cfRule type="duplicateValues" dxfId="553" priority="871"/>
  </conditionalFormatting>
  <conditionalFormatting sqref="D1118">
    <cfRule type="duplicateValues" dxfId="552" priority="378"/>
  </conditionalFormatting>
  <conditionalFormatting sqref="D1135">
    <cfRule type="duplicateValues" dxfId="551" priority="323"/>
  </conditionalFormatting>
  <conditionalFormatting sqref="D1136">
    <cfRule type="duplicateValues" dxfId="550" priority="461"/>
    <cfRule type="duplicateValues" dxfId="549" priority="462"/>
  </conditionalFormatting>
  <conditionalFormatting sqref="D1137">
    <cfRule type="duplicateValues" dxfId="548" priority="165"/>
    <cfRule type="duplicateValues" dxfId="547" priority="166"/>
  </conditionalFormatting>
  <conditionalFormatting sqref="D1138">
    <cfRule type="duplicateValues" dxfId="546" priority="390"/>
    <cfRule type="duplicateValues" dxfId="545" priority="389"/>
  </conditionalFormatting>
  <conditionalFormatting sqref="D1148">
    <cfRule type="duplicateValues" dxfId="544" priority="208"/>
    <cfRule type="duplicateValues" dxfId="543" priority="209"/>
  </conditionalFormatting>
  <conditionalFormatting sqref="D1150">
    <cfRule type="duplicateValues" dxfId="542" priority="241"/>
    <cfRule type="duplicateValues" dxfId="541" priority="242"/>
  </conditionalFormatting>
  <conditionalFormatting sqref="D1165 D1154">
    <cfRule type="duplicateValues" dxfId="540" priority="539"/>
  </conditionalFormatting>
  <conditionalFormatting sqref="D1166">
    <cfRule type="duplicateValues" dxfId="539" priority="747"/>
  </conditionalFormatting>
  <conditionalFormatting sqref="D1169">
    <cfRule type="duplicateValues" dxfId="538" priority="45"/>
  </conditionalFormatting>
  <conditionalFormatting sqref="D1175">
    <cfRule type="duplicateValues" dxfId="537" priority="254"/>
    <cfRule type="duplicateValues" dxfId="536" priority="253"/>
  </conditionalFormatting>
  <conditionalFormatting sqref="D1179 B1177:B1178">
    <cfRule type="duplicateValues" dxfId="535" priority="838"/>
  </conditionalFormatting>
  <conditionalFormatting sqref="D1181">
    <cfRule type="duplicateValues" dxfId="534" priority="603"/>
    <cfRule type="duplicateValues" dxfId="533" priority="605"/>
    <cfRule type="duplicateValues" dxfId="532" priority="604"/>
    <cfRule type="duplicateValues" dxfId="531" priority="602"/>
  </conditionalFormatting>
  <conditionalFormatting sqref="D1182">
    <cfRule type="duplicateValues" dxfId="530" priority="576"/>
  </conditionalFormatting>
  <conditionalFormatting sqref="D1184">
    <cfRule type="duplicateValues" dxfId="529" priority="607"/>
  </conditionalFormatting>
  <conditionalFormatting sqref="D1185:D1186">
    <cfRule type="duplicateValues" dxfId="528" priority="589"/>
  </conditionalFormatting>
  <conditionalFormatting sqref="D1188">
    <cfRule type="duplicateValues" dxfId="527" priority="681"/>
    <cfRule type="duplicateValues" dxfId="526" priority="680"/>
    <cfRule type="duplicateValues" dxfId="525" priority="679"/>
  </conditionalFormatting>
  <conditionalFormatting sqref="D1189">
    <cfRule type="duplicateValues" dxfId="524" priority="606"/>
  </conditionalFormatting>
  <conditionalFormatting sqref="D1190">
    <cfRule type="duplicateValues" dxfId="523" priority="333"/>
  </conditionalFormatting>
  <conditionalFormatting sqref="D1191">
    <cfRule type="duplicateValues" dxfId="522" priority="588"/>
  </conditionalFormatting>
  <conditionalFormatting sqref="D1192">
    <cfRule type="duplicateValues" dxfId="521" priority="583"/>
  </conditionalFormatting>
  <conditionalFormatting sqref="D1193:D1194">
    <cfRule type="duplicateValues" dxfId="520" priority="177"/>
  </conditionalFormatting>
  <conditionalFormatting sqref="D1197:D1198">
    <cfRule type="duplicateValues" dxfId="519" priority="601"/>
  </conditionalFormatting>
  <conditionalFormatting sqref="D1199">
    <cfRule type="duplicateValues" dxfId="518" priority="534"/>
  </conditionalFormatting>
  <conditionalFormatting sqref="D1202">
    <cfRule type="duplicateValues" dxfId="517" priority="597"/>
  </conditionalFormatting>
  <conditionalFormatting sqref="D1205">
    <cfRule type="duplicateValues" dxfId="516" priority="594"/>
  </conditionalFormatting>
  <conditionalFormatting sqref="D1207">
    <cfRule type="duplicateValues" dxfId="515" priority="442"/>
  </conditionalFormatting>
  <conditionalFormatting sqref="D1209 D1206">
    <cfRule type="duplicateValues" dxfId="514" priority="584"/>
  </conditionalFormatting>
  <conditionalFormatting sqref="D1211 D1203:D1204">
    <cfRule type="duplicateValues" dxfId="513" priority="598"/>
  </conditionalFormatting>
  <conditionalFormatting sqref="D1212">
    <cfRule type="duplicateValues" dxfId="512" priority="599"/>
  </conditionalFormatting>
  <conditionalFormatting sqref="D1213">
    <cfRule type="duplicateValues" dxfId="511" priority="591"/>
  </conditionalFormatting>
  <conditionalFormatting sqref="D1215">
    <cfRule type="duplicateValues" dxfId="510" priority="579"/>
  </conditionalFormatting>
  <conditionalFormatting sqref="D1219">
    <cfRule type="duplicateValues" dxfId="509" priority="30"/>
  </conditionalFormatting>
  <conditionalFormatting sqref="D1220">
    <cfRule type="duplicateValues" dxfId="508" priority="600"/>
  </conditionalFormatting>
  <conditionalFormatting sqref="D1221">
    <cfRule type="duplicateValues" dxfId="507" priority="580"/>
  </conditionalFormatting>
  <conditionalFormatting sqref="D1224">
    <cfRule type="duplicateValues" dxfId="506" priority="608"/>
  </conditionalFormatting>
  <conditionalFormatting sqref="D1225">
    <cfRule type="duplicateValues" dxfId="505" priority="593"/>
  </conditionalFormatting>
  <conditionalFormatting sqref="D1226">
    <cfRule type="duplicateValues" dxfId="504" priority="581"/>
  </conditionalFormatting>
  <conditionalFormatting sqref="D1228:D1229">
    <cfRule type="duplicateValues" dxfId="503" priority="590"/>
  </conditionalFormatting>
  <conditionalFormatting sqref="D1233">
    <cfRule type="duplicateValues" dxfId="502" priority="596"/>
  </conditionalFormatting>
  <conditionalFormatting sqref="D1234">
    <cfRule type="duplicateValues" dxfId="501" priority="592"/>
  </conditionalFormatting>
  <conditionalFormatting sqref="D1235">
    <cfRule type="duplicateValues" dxfId="500" priority="269"/>
  </conditionalFormatting>
  <conditionalFormatting sqref="D1238">
    <cfRule type="duplicateValues" dxfId="499" priority="29"/>
  </conditionalFormatting>
  <conditionalFormatting sqref="D1240">
    <cfRule type="duplicateValues" dxfId="498" priority="103"/>
  </conditionalFormatting>
  <conditionalFormatting sqref="D1241">
    <cfRule type="duplicateValues" dxfId="497" priority="293"/>
    <cfRule type="duplicateValues" dxfId="496" priority="292"/>
  </conditionalFormatting>
  <conditionalFormatting sqref="D1242">
    <cfRule type="duplicateValues" dxfId="495" priority="586"/>
  </conditionalFormatting>
  <conditionalFormatting sqref="D1246 B1244:B1245">
    <cfRule type="duplicateValues" dxfId="494" priority="835"/>
  </conditionalFormatting>
  <conditionalFormatting sqref="D1249">
    <cfRule type="duplicateValues" dxfId="493" priority="12"/>
  </conditionalFormatting>
  <conditionalFormatting sqref="D1259">
    <cfRule type="duplicateValues" dxfId="492" priority="376"/>
    <cfRule type="duplicateValues" dxfId="491" priority="377"/>
  </conditionalFormatting>
  <conditionalFormatting sqref="D1261">
    <cfRule type="duplicateValues" dxfId="490" priority="326"/>
    <cfRule type="duplicateValues" dxfId="489" priority="325"/>
  </conditionalFormatting>
  <conditionalFormatting sqref="D1264">
    <cfRule type="duplicateValues" dxfId="488" priority="470"/>
    <cfRule type="duplicateValues" dxfId="487" priority="471"/>
  </conditionalFormatting>
  <conditionalFormatting sqref="D1272">
    <cfRule type="duplicateValues" dxfId="486" priority="428"/>
  </conditionalFormatting>
  <conditionalFormatting sqref="D1277">
    <cfRule type="duplicateValues" dxfId="485" priority="771"/>
    <cfRule type="duplicateValues" dxfId="484" priority="769"/>
    <cfRule type="duplicateValues" dxfId="483" priority="770"/>
  </conditionalFormatting>
  <conditionalFormatting sqref="D1284 D1282">
    <cfRule type="duplicateValues" dxfId="482" priority="76"/>
  </conditionalFormatting>
  <conditionalFormatting sqref="D1285">
    <cfRule type="duplicateValues" dxfId="481" priority="249"/>
  </conditionalFormatting>
  <conditionalFormatting sqref="D1286 D1281">
    <cfRule type="duplicateValues" dxfId="480" priority="288"/>
  </conditionalFormatting>
  <conditionalFormatting sqref="D1287">
    <cfRule type="duplicateValues" dxfId="479" priority="752"/>
  </conditionalFormatting>
  <conditionalFormatting sqref="D1292">
    <cfRule type="duplicateValues" dxfId="478" priority="11"/>
  </conditionalFormatting>
  <conditionalFormatting sqref="D1293">
    <cfRule type="duplicateValues" dxfId="477" priority="10"/>
    <cfRule type="duplicateValues" dxfId="476" priority="9"/>
  </conditionalFormatting>
  <conditionalFormatting sqref="D1305">
    <cfRule type="duplicateValues" dxfId="475" priority="119"/>
  </conditionalFormatting>
  <conditionalFormatting sqref="D1320">
    <cfRule type="duplicateValues" dxfId="474" priority="231"/>
    <cfRule type="duplicateValues" dxfId="473" priority="232"/>
  </conditionalFormatting>
  <conditionalFormatting sqref="D1323">
    <cfRule type="duplicateValues" dxfId="472" priority="490"/>
    <cfRule type="duplicateValues" dxfId="471" priority="491"/>
    <cfRule type="duplicateValues" dxfId="470" priority="488"/>
    <cfRule type="duplicateValues" dxfId="469" priority="492"/>
    <cfRule type="duplicateValues" dxfId="468" priority="489"/>
  </conditionalFormatting>
  <conditionalFormatting sqref="D1326:D1328 D367">
    <cfRule type="duplicateValues" dxfId="467" priority="1064"/>
    <cfRule type="duplicateValues" dxfId="466" priority="1063"/>
  </conditionalFormatting>
  <conditionalFormatting sqref="D1343">
    <cfRule type="duplicateValues" dxfId="465" priority="153"/>
  </conditionalFormatting>
  <conditionalFormatting sqref="D1349">
    <cfRule type="duplicateValues" dxfId="464" priority="409"/>
  </conditionalFormatting>
  <conditionalFormatting sqref="D1360">
    <cfRule type="duplicateValues" dxfId="463" priority="407"/>
    <cfRule type="duplicateValues" dxfId="462" priority="408"/>
  </conditionalFormatting>
  <conditionalFormatting sqref="D1365 D1359">
    <cfRule type="duplicateValues" dxfId="461" priority="902"/>
    <cfRule type="duplicateValues" dxfId="460" priority="900"/>
    <cfRule type="duplicateValues" dxfId="459" priority="901"/>
  </conditionalFormatting>
  <conditionalFormatting sqref="D1370">
    <cfRule type="duplicateValues" dxfId="458" priority="304"/>
  </conditionalFormatting>
  <conditionalFormatting sqref="D1371">
    <cfRule type="duplicateValues" dxfId="457" priority="307"/>
  </conditionalFormatting>
  <conditionalFormatting sqref="D1381 B1379:B1380">
    <cfRule type="duplicateValues" dxfId="456" priority="831"/>
    <cfRule type="duplicateValues" dxfId="455" priority="830"/>
    <cfRule type="duplicateValues" dxfId="454" priority="829"/>
  </conditionalFormatting>
  <conditionalFormatting sqref="D1384">
    <cfRule type="duplicateValues" dxfId="453" priority="475"/>
  </conditionalFormatting>
  <conditionalFormatting sqref="D1395">
    <cfRule type="duplicateValues" dxfId="452" priority="910"/>
  </conditionalFormatting>
  <conditionalFormatting sqref="D1397">
    <cfRule type="duplicateValues" dxfId="451" priority="335"/>
  </conditionalFormatting>
  <conditionalFormatting sqref="D1398:D1399">
    <cfRule type="duplicateValues" dxfId="450" priority="220"/>
    <cfRule type="duplicateValues" dxfId="449" priority="221"/>
  </conditionalFormatting>
  <conditionalFormatting sqref="D1402">
    <cfRule type="duplicateValues" dxfId="448" priority="219"/>
  </conditionalFormatting>
  <conditionalFormatting sqref="D1412">
    <cfRule type="duplicateValues" dxfId="447" priority="50"/>
  </conditionalFormatting>
  <conditionalFormatting sqref="D1428:D1429">
    <cfRule type="duplicateValues" dxfId="446" priority="585"/>
  </conditionalFormatting>
  <conditionalFormatting sqref="D1438:D1439">
    <cfRule type="duplicateValues" dxfId="445" priority="278"/>
  </conditionalFormatting>
  <conditionalFormatting sqref="D1441">
    <cfRule type="duplicateValues" dxfId="444" priority="172"/>
  </conditionalFormatting>
  <conditionalFormatting sqref="D1442">
    <cfRule type="duplicateValues" dxfId="443" priority="434"/>
    <cfRule type="duplicateValues" dxfId="442" priority="435"/>
  </conditionalFormatting>
  <conditionalFormatting sqref="D1444 D1388:D1389 D1391">
    <cfRule type="duplicateValues" dxfId="441" priority="933"/>
    <cfRule type="duplicateValues" dxfId="440" priority="934"/>
    <cfRule type="duplicateValues" dxfId="439" priority="932"/>
  </conditionalFormatting>
  <conditionalFormatting sqref="D1450 B1448:B1449">
    <cfRule type="duplicateValues" dxfId="438" priority="827"/>
    <cfRule type="duplicateValues" dxfId="437" priority="828"/>
    <cfRule type="duplicateValues" dxfId="436" priority="826"/>
  </conditionalFormatting>
  <conditionalFormatting sqref="D1453">
    <cfRule type="duplicateValues" dxfId="435" priority="104"/>
    <cfRule type="duplicateValues" dxfId="434" priority="105"/>
  </conditionalFormatting>
  <conditionalFormatting sqref="D1455">
    <cfRule type="duplicateValues" dxfId="433" priority="657"/>
  </conditionalFormatting>
  <conditionalFormatting sqref="D1456">
    <cfRule type="duplicateValues" dxfId="432" priority="425"/>
  </conditionalFormatting>
  <conditionalFormatting sqref="D1461">
    <cfRule type="duplicateValues" dxfId="431" priority="473"/>
  </conditionalFormatting>
  <conditionalFormatting sqref="D1462">
    <cfRule type="duplicateValues" dxfId="430" priority="911"/>
  </conditionalFormatting>
  <conditionalFormatting sqref="D1464">
    <cfRule type="duplicateValues" dxfId="429" priority="775"/>
    <cfRule type="duplicateValues" dxfId="428" priority="776"/>
    <cfRule type="duplicateValues" dxfId="427" priority="777"/>
  </conditionalFormatting>
  <conditionalFormatting sqref="D1470:D1471">
    <cfRule type="duplicateValues" dxfId="426" priority="188"/>
    <cfRule type="duplicateValues" dxfId="425" priority="189"/>
  </conditionalFormatting>
  <conditionalFormatting sqref="D1477">
    <cfRule type="duplicateValues" dxfId="424" priority="6"/>
    <cfRule type="duplicateValues" dxfId="423" priority="7"/>
  </conditionalFormatting>
  <conditionalFormatting sqref="D1490">
    <cfRule type="duplicateValues" dxfId="422" priority="60"/>
  </conditionalFormatting>
  <conditionalFormatting sqref="D1491">
    <cfRule type="duplicateValues" dxfId="421" priority="4"/>
  </conditionalFormatting>
  <conditionalFormatting sqref="D1507">
    <cfRule type="duplicateValues" dxfId="420" priority="126"/>
    <cfRule type="duplicateValues" dxfId="419" priority="127"/>
  </conditionalFormatting>
  <conditionalFormatting sqref="D1509">
    <cfRule type="duplicateValues" dxfId="418" priority="196"/>
    <cfRule type="duplicateValues" dxfId="417" priority="197"/>
  </conditionalFormatting>
  <conditionalFormatting sqref="D1511">
    <cfRule type="duplicateValues" dxfId="416" priority="308"/>
    <cfRule type="duplicateValues" dxfId="415" priority="309"/>
  </conditionalFormatting>
  <conditionalFormatting sqref="D1522">
    <cfRule type="duplicateValues" dxfId="414" priority="765"/>
  </conditionalFormatting>
  <conditionalFormatting sqref="D1532">
    <cfRule type="duplicateValues" dxfId="413" priority="217"/>
    <cfRule type="duplicateValues" dxfId="412" priority="216"/>
  </conditionalFormatting>
  <conditionalFormatting sqref="D1550">
    <cfRule type="duplicateValues" dxfId="411" priority="437"/>
    <cfRule type="duplicateValues" dxfId="410" priority="438"/>
  </conditionalFormatting>
  <conditionalFormatting sqref="D1552">
    <cfRule type="duplicateValues" dxfId="409" priority="136"/>
  </conditionalFormatting>
  <conditionalFormatting sqref="D1567">
    <cfRule type="duplicateValues" dxfId="408" priority="443"/>
    <cfRule type="duplicateValues" dxfId="407" priority="444"/>
  </conditionalFormatting>
  <conditionalFormatting sqref="D1576 D1574">
    <cfRule type="duplicateValues" dxfId="406" priority="1371"/>
  </conditionalFormatting>
  <conditionalFormatting sqref="D1580">
    <cfRule type="duplicateValues" dxfId="405" priority="275"/>
  </conditionalFormatting>
  <conditionalFormatting sqref="D1583">
    <cfRule type="duplicateValues" dxfId="404" priority="174"/>
    <cfRule type="duplicateValues" dxfId="403" priority="173"/>
  </conditionalFormatting>
  <conditionalFormatting sqref="D1584">
    <cfRule type="duplicateValues" dxfId="402" priority="755"/>
  </conditionalFormatting>
  <conditionalFormatting sqref="D1593">
    <cfRule type="duplicateValues" dxfId="401" priority="1058"/>
    <cfRule type="duplicateValues" dxfId="400" priority="1057"/>
  </conditionalFormatting>
  <conditionalFormatting sqref="D1610">
    <cfRule type="duplicateValues" dxfId="399" priority="451"/>
    <cfRule type="duplicateValues" dxfId="398" priority="452"/>
  </conditionalFormatting>
  <conditionalFormatting sqref="D1620">
    <cfRule type="duplicateValues" dxfId="397" priority="63"/>
  </conditionalFormatting>
  <conditionalFormatting sqref="D1624">
    <cfRule type="duplicateValues" dxfId="396" priority="497"/>
  </conditionalFormatting>
  <conditionalFormatting sqref="D1634">
    <cfRule type="duplicateValues" dxfId="395" priority="750"/>
  </conditionalFormatting>
  <conditionalFormatting sqref="D1639">
    <cfRule type="duplicateValues" dxfId="394" priority="34"/>
  </conditionalFormatting>
  <conditionalFormatting sqref="D1640">
    <cfRule type="duplicateValues" dxfId="393" priority="31"/>
  </conditionalFormatting>
  <conditionalFormatting sqref="D1644:D1645">
    <cfRule type="duplicateValues" dxfId="392" priority="448"/>
  </conditionalFormatting>
  <conditionalFormatting sqref="D1666">
    <cfRule type="duplicateValues" dxfId="391" priority="436"/>
  </conditionalFormatting>
  <conditionalFormatting sqref="D1667">
    <cfRule type="duplicateValues" dxfId="390" priority="260"/>
    <cfRule type="duplicateValues" dxfId="389" priority="261"/>
  </conditionalFormatting>
  <conditionalFormatting sqref="D1671:D1672">
    <cfRule type="duplicateValues" dxfId="388" priority="332"/>
    <cfRule type="duplicateValues" dxfId="387" priority="331"/>
  </conditionalFormatting>
  <conditionalFormatting sqref="D1675:D1676">
    <cfRule type="duplicateValues" dxfId="386" priority="741"/>
  </conditionalFormatting>
  <conditionalFormatting sqref="D1680">
    <cfRule type="duplicateValues" dxfId="385" priority="46"/>
  </conditionalFormatting>
  <conditionalFormatting sqref="D1681">
    <cfRule type="duplicateValues" dxfId="384" priority="248"/>
    <cfRule type="duplicateValues" dxfId="383" priority="247"/>
  </conditionalFormatting>
  <conditionalFormatting sqref="D1692">
    <cfRule type="duplicateValues" dxfId="382" priority="121"/>
  </conditionalFormatting>
  <conditionalFormatting sqref="D1693">
    <cfRule type="duplicateValues" dxfId="381" priority="81"/>
    <cfRule type="duplicateValues" dxfId="380" priority="80"/>
  </conditionalFormatting>
  <conditionalFormatting sqref="D1699">
    <cfRule type="duplicateValues" dxfId="379" priority="380"/>
    <cfRule type="duplicateValues" dxfId="378" priority="379"/>
  </conditionalFormatting>
  <conditionalFormatting sqref="D1704">
    <cfRule type="duplicateValues" dxfId="377" priority="754"/>
  </conditionalFormatting>
  <conditionalFormatting sqref="D1710">
    <cfRule type="duplicateValues" dxfId="376" priority="414"/>
  </conditionalFormatting>
  <conditionalFormatting sqref="D1723">
    <cfRule type="duplicateValues" dxfId="375" priority="587"/>
  </conditionalFormatting>
  <conditionalFormatting sqref="D1724">
    <cfRule type="duplicateValues" dxfId="374" priority="2"/>
  </conditionalFormatting>
  <conditionalFormatting sqref="D1729 B1727:B1728">
    <cfRule type="duplicateValues" dxfId="373" priority="813"/>
    <cfRule type="duplicateValues" dxfId="372" priority="812"/>
    <cfRule type="duplicateValues" dxfId="371" priority="811"/>
  </conditionalFormatting>
  <conditionalFormatting sqref="D1735">
    <cfRule type="duplicateValues" dxfId="370" priority="500"/>
    <cfRule type="duplicateValues" dxfId="369" priority="499"/>
  </conditionalFormatting>
  <conditionalFormatting sqref="D1737">
    <cfRule type="duplicateValues" dxfId="368" priority="365"/>
    <cfRule type="duplicateValues" dxfId="367" priority="366"/>
  </conditionalFormatting>
  <conditionalFormatting sqref="D1742">
    <cfRule type="duplicateValues" dxfId="366" priority="334"/>
  </conditionalFormatting>
  <conditionalFormatting sqref="D1747">
    <cfRule type="duplicateValues" dxfId="365" priority="912"/>
    <cfRule type="duplicateValues" dxfId="364" priority="913"/>
  </conditionalFormatting>
  <conditionalFormatting sqref="D1756:D1758">
    <cfRule type="duplicateValues" dxfId="363" priority="801"/>
    <cfRule type="duplicateValues" dxfId="362" priority="800"/>
    <cfRule type="duplicateValues" dxfId="361" priority="799"/>
  </conditionalFormatting>
  <conditionalFormatting sqref="D1767">
    <cfRule type="duplicateValues" dxfId="360" priority="315"/>
    <cfRule type="duplicateValues" dxfId="359" priority="314"/>
  </conditionalFormatting>
  <conditionalFormatting sqref="D1768">
    <cfRule type="duplicateValues" dxfId="358" priority="272"/>
  </conditionalFormatting>
  <conditionalFormatting sqref="D1769">
    <cfRule type="duplicateValues" dxfId="357" priority="751"/>
  </conditionalFormatting>
  <conditionalFormatting sqref="D1774:D1775">
    <cfRule type="duplicateValues" dxfId="356" priority="455"/>
  </conditionalFormatting>
  <conditionalFormatting sqref="D1778">
    <cfRule type="duplicateValues" dxfId="355" priority="40"/>
    <cfRule type="duplicateValues" dxfId="354" priority="39"/>
  </conditionalFormatting>
  <conditionalFormatting sqref="D1790">
    <cfRule type="duplicateValues" dxfId="353" priority="78"/>
    <cfRule type="duplicateValues" dxfId="352" priority="79"/>
  </conditionalFormatting>
  <conditionalFormatting sqref="D1792">
    <cfRule type="duplicateValues" dxfId="351" priority="86"/>
    <cfRule type="duplicateValues" dxfId="350" priority="87"/>
  </conditionalFormatting>
  <conditionalFormatting sqref="D1793">
    <cfRule type="duplicateValues" dxfId="349" priority="13"/>
  </conditionalFormatting>
  <conditionalFormatting sqref="D1798">
    <cfRule type="duplicateValues" dxfId="348" priority="809"/>
    <cfRule type="duplicateValues" dxfId="347" priority="810"/>
    <cfRule type="duplicateValues" dxfId="346" priority="808"/>
  </conditionalFormatting>
  <conditionalFormatting sqref="D1808">
    <cfRule type="duplicateValues" dxfId="345" priority="207"/>
  </conditionalFormatting>
  <conditionalFormatting sqref="D1813:D1814">
    <cfRule type="duplicateValues" dxfId="344" priority="106"/>
    <cfRule type="duplicateValues" dxfId="343" priority="107"/>
  </conditionalFormatting>
  <conditionalFormatting sqref="D1815">
    <cfRule type="duplicateValues" dxfId="342" priority="420"/>
    <cfRule type="duplicateValues" dxfId="341" priority="421"/>
  </conditionalFormatting>
  <conditionalFormatting sqref="D1818">
    <cfRule type="duplicateValues" dxfId="340" priority="324"/>
  </conditionalFormatting>
  <conditionalFormatting sqref="D1819">
    <cfRule type="duplicateValues" dxfId="339" priority="15"/>
  </conditionalFormatting>
  <conditionalFormatting sqref="D1825">
    <cfRule type="duplicateValues" dxfId="338" priority="474"/>
  </conditionalFormatting>
  <conditionalFormatting sqref="D1829">
    <cfRule type="duplicateValues" dxfId="337" priority="734"/>
  </conditionalFormatting>
  <conditionalFormatting sqref="D1831">
    <cfRule type="duplicateValues" dxfId="336" priority="285"/>
  </conditionalFormatting>
  <conditionalFormatting sqref="D1836 D1832 D1838">
    <cfRule type="duplicateValues" dxfId="335" priority="161"/>
    <cfRule type="duplicateValues" dxfId="334" priority="162"/>
  </conditionalFormatting>
  <conditionalFormatting sqref="D1839">
    <cfRule type="duplicateValues" dxfId="333" priority="194"/>
    <cfRule type="duplicateValues" dxfId="332" priority="195"/>
  </conditionalFormatting>
  <conditionalFormatting sqref="D1840">
    <cfRule type="duplicateValues" dxfId="331" priority="150"/>
    <cfRule type="duplicateValues" dxfId="330" priority="149"/>
  </conditionalFormatting>
  <conditionalFormatting sqref="D1844">
    <cfRule type="duplicateValues" dxfId="329" priority="373"/>
    <cfRule type="duplicateValues" dxfId="328" priority="372"/>
  </conditionalFormatting>
  <conditionalFormatting sqref="D1846">
    <cfRule type="duplicateValues" dxfId="327" priority="353"/>
    <cfRule type="duplicateValues" dxfId="326" priority="352"/>
  </conditionalFormatting>
  <conditionalFormatting sqref="D1849">
    <cfRule type="duplicateValues" dxfId="325" priority="446"/>
  </conditionalFormatting>
  <conditionalFormatting sqref="D1857">
    <cfRule type="duplicateValues" dxfId="324" priority="382"/>
    <cfRule type="duplicateValues" dxfId="323" priority="381"/>
  </conditionalFormatting>
  <conditionalFormatting sqref="D1861">
    <cfRule type="duplicateValues" dxfId="322" priority="120"/>
  </conditionalFormatting>
  <conditionalFormatting sqref="D1867">
    <cfRule type="duplicateValues" dxfId="321" priority="878"/>
    <cfRule type="duplicateValues" dxfId="320" priority="877"/>
    <cfRule type="duplicateValues" dxfId="319" priority="879"/>
  </conditionalFormatting>
  <conditionalFormatting sqref="D1873">
    <cfRule type="duplicateValues" dxfId="318" priority="498"/>
  </conditionalFormatting>
  <conditionalFormatting sqref="D1876">
    <cfRule type="duplicateValues" dxfId="317" priority="899"/>
  </conditionalFormatting>
  <conditionalFormatting sqref="D1880:D1881 D366">
    <cfRule type="duplicateValues" dxfId="316" priority="286"/>
    <cfRule type="duplicateValues" dxfId="315" priority="287"/>
  </conditionalFormatting>
  <conditionalFormatting sqref="D1889:D1890">
    <cfRule type="duplicateValues" dxfId="314" priority="426"/>
    <cfRule type="duplicateValues" dxfId="313" priority="427"/>
  </conditionalFormatting>
  <conditionalFormatting sqref="D1902">
    <cfRule type="duplicateValues" dxfId="312" priority="47"/>
  </conditionalFormatting>
  <conditionalFormatting sqref="D1905">
    <cfRule type="duplicateValues" dxfId="311" priority="214"/>
    <cfRule type="duplicateValues" dxfId="310" priority="215"/>
  </conditionalFormatting>
  <conditionalFormatting sqref="D1906:D1907">
    <cfRule type="duplicateValues" dxfId="309" priority="137"/>
  </conditionalFormatting>
  <conditionalFormatting sqref="D1908">
    <cfRule type="duplicateValues" dxfId="308" priority="89"/>
    <cfRule type="duplicateValues" dxfId="307" priority="88"/>
  </conditionalFormatting>
  <conditionalFormatting sqref="D1918">
    <cfRule type="duplicateValues" dxfId="306" priority="23"/>
  </conditionalFormatting>
  <conditionalFormatting sqref="D1924">
    <cfRule type="duplicateValues" dxfId="305" priority="383"/>
  </conditionalFormatting>
  <conditionalFormatting sqref="D1930:D1938 D492 D494 D21:D22 D464:D465 D244:D247 D655:D659 D1396 D1:D7 D9 D11 D18 D1400:D1401 D1621:D1623 D1551 D1288:D1290 D1278:D1280 D1283 D1650 D1151:D1153 D1155 D467:D469 D1103 D232 D235:D238 D241 D456:D457 D591:D594 D923:D925 D662:D668 D701:D703 D209:D214 D1036:D1043 D1084 D1841:D1843 D99:D100 D692:D697 D471 D557:D560 D373 D364 D411:D412 D1077:D1078 D1830 D1834:D1835 D760:D767 D1586:D1592 D1065:D1067 D1635:D1638 D1641:D1643 D746 D71:D79 D1859 D1091:D1096 D1086:D1088 D335 D340 D1161:D1164 D405:D407 D1652:D1665 D377 D362 D384 D395:D396 D414 D403 D600:D607 D1172 D330 D297 D343 D345 D286 D348:D353 D1188 D1196 D1183 D1200:D1201 D1223 D1239 D534:D535 D504 D551:D552 D547 D519 D497 D508 D563 D565:D566 D1736 D1625:D1633 D748 D1324:D1325 D1463:D1469 D1577:D1579 D270 D277 D1646:D1648 D255:D258 D581 D871:D872 D1668:D1670 D1445:D1452 D1443 D953 D1230:D1232 D1273:D1276 D1457:D1458 D1073:D1075 D1071 D1611:D1618 D750:D756 D132 D1017 D115:D120 D1925:D1927 D1700:D1701 D1119:D1125 D1677:D1679 D1262:D1263 D190:D193 D726 D680:D686 D1000 D568:D570 D572:D574 D1673:D1674 D13:D15 D474:D479 D1297:D1299 D728 D735:D740 D577:D579 D1030 D1149 D162:D170 D305 D308 D181:D188 D1581:D1582 D955:D963 D1050:D1052 D1791 D1321:D1322 D1019 D1403:D1411 D1440 D777:D779 D501 D1874:D1875 D1877:D1879 D1909:D1916 D794:D795 D1533:D1537 D1045:D1047 D195:D202 D279:D283 D106:D112 D36:D38 D41:D43 D57:D59 D61:D62 D172:D178 D1361:D1369 D1372:D1383 D609:D612 D614:D615 D484:D489 D1176:D1180 D1080 D1329:D1331 D912:D913 D915:D916 D1553:D1566 D714:D724 D707:D710 D1167:D1168 D140:D148 D969:D986 D994:D998 D1002 D1013:D1014 D966:D967 D356:D358 D360 D1141:D1147 D1306:D1315 D216:D217 D275 D219:D221 D224:D227 D758 D53:D55 D64:D65 D1454 D1472:D1476 D1508 D1510 D1021:D1028 D887:D893 D1344:D1348 D1350 D1214 D583:D584 D928:D951 D1711:D1712 D1682:D1691 D1694:D1698 D1705:D1709 D25:D26 D45:D50 D29:D33 D1780:D1789 D1265:D1271 D1294:D1295 D1303:D1304 D863:D868 D876:D884 D1882:D1883 D439:D444 D635 D639:D650 D637 D670:D674 D676:D677 D1460 D828:D841 D124:D129 D1850:D1856 D135:D136 D1414:D1420 D1422 D1430:D1437 D1385:D1387 D1390 D1424:D1427 D730:D733 D816:D820 D822:D824 D1523:D1531 D1540:D1548 D1569:D1573 D1575 D1128:D1132 D1134 D1105:D1117 D150:D160 D204:D206 D1863:D1872 D1891:D1894 D1896:D1901 D1903:D1904 D1243:D1248 D781:D784 D787:D792 D1392:D1394 D427:D437 D84:D95 D417:D425 D772:D774 D769:D770 D448:D452 D459:D462 D1594:D1609 D1809:D1812 D1794:D1805 D1816:D1817 D250:D253 D1807 D853:D861 D895:D910 D260:D268 D688:D690 D1492:D1499 D1487:D1489 D1482:D1485 D1502:D1504 D1512:D1521 D1885:D1888 D1032:D1033 D67 D554 D814 D1174 D1919:D1923 D1725:D1734 D1743:D1746 D1749:D1766 D1770:D1773 D1776 D1738:D1741 D797:D807 D523 D809:D812 D622:D631 D652:D653 D1352:D1359 D1317:D1319 D1333:D1342 D1820:D1824 D843:D849 D1251:D1258 D1260 D1010:D1011 D1004:D1008 D1478:D1480 D1714:D1722 D1703 D617:D620 D588:D589 D1157:D1159 D1098 D1054:D1058 D1060:D1061 D272:D273">
    <cfRule type="duplicateValues" dxfId="304" priority="1440"/>
  </conditionalFormatting>
  <conditionalFormatting sqref="K3:K4">
    <cfRule type="duplicateValues" dxfId="303" priority="732"/>
    <cfRule type="duplicateValues" dxfId="302" priority="730"/>
    <cfRule type="duplicateValues" dxfId="301" priority="731"/>
  </conditionalFormatting>
  <conditionalFormatting sqref="K72:K73">
    <cfRule type="duplicateValues" dxfId="300" priority="727"/>
    <cfRule type="duplicateValues" dxfId="299" priority="728"/>
    <cfRule type="duplicateValues" dxfId="298" priority="729"/>
  </conditionalFormatting>
  <conditionalFormatting sqref="K142">
    <cfRule type="duplicateValues" dxfId="297" priority="726"/>
    <cfRule type="duplicateValues" dxfId="296" priority="725"/>
    <cfRule type="duplicateValues" dxfId="295" priority="724"/>
  </conditionalFormatting>
  <conditionalFormatting sqref="K210:K211">
    <cfRule type="duplicateValues" dxfId="294" priority="723"/>
    <cfRule type="duplicateValues" dxfId="293" priority="722"/>
    <cfRule type="duplicateValues" dxfId="292" priority="721"/>
  </conditionalFormatting>
  <conditionalFormatting sqref="K281">
    <cfRule type="duplicateValues" dxfId="291" priority="714"/>
    <cfRule type="duplicateValues" dxfId="290" priority="712"/>
    <cfRule type="duplicateValues" dxfId="289" priority="713"/>
  </conditionalFormatting>
  <conditionalFormatting sqref="K349:K350">
    <cfRule type="duplicateValues" dxfId="288" priority="708"/>
    <cfRule type="duplicateValues" dxfId="287" priority="707"/>
    <cfRule type="duplicateValues" dxfId="286" priority="706"/>
  </conditionalFormatting>
  <conditionalFormatting sqref="K418:K419">
    <cfRule type="duplicateValues" dxfId="285" priority="718"/>
    <cfRule type="duplicateValues" dxfId="284" priority="720"/>
    <cfRule type="duplicateValues" dxfId="283" priority="719"/>
  </conditionalFormatting>
  <conditionalFormatting sqref="K486:K487">
    <cfRule type="duplicateValues" dxfId="282" priority="716"/>
    <cfRule type="duplicateValues" dxfId="281" priority="715"/>
    <cfRule type="duplicateValues" dxfId="280" priority="717"/>
  </conditionalFormatting>
  <conditionalFormatting sqref="K1177:K1178">
    <cfRule type="duplicateValues" dxfId="279" priority="711"/>
    <cfRule type="duplicateValues" dxfId="278" priority="710"/>
    <cfRule type="duplicateValues" dxfId="277" priority="709"/>
  </conditionalFormatting>
  <conditionalFormatting sqref="K1737">
    <cfRule type="duplicateValues" dxfId="276" priority="363"/>
    <cfRule type="duplicateValues" dxfId="275" priority="364"/>
    <cfRule type="duplicateValues" dxfId="274" priority="362"/>
  </conditionalFormatting>
  <conditionalFormatting sqref="L3:L4">
    <cfRule type="duplicateValues" dxfId="273" priority="705"/>
    <cfRule type="duplicateValues" dxfId="272" priority="703"/>
    <cfRule type="duplicateValues" dxfId="271" priority="704"/>
  </conditionalFormatting>
  <conditionalFormatting sqref="L142">
    <cfRule type="duplicateValues" dxfId="270" priority="702"/>
    <cfRule type="duplicateValues" dxfId="269" priority="701"/>
    <cfRule type="duplicateValues" dxfId="268" priority="700"/>
  </conditionalFormatting>
  <conditionalFormatting sqref="L281">
    <cfRule type="duplicateValues" dxfId="267" priority="693"/>
    <cfRule type="duplicateValues" dxfId="266" priority="692"/>
    <cfRule type="duplicateValues" dxfId="265" priority="691"/>
  </conditionalFormatting>
  <conditionalFormatting sqref="L349:L350">
    <cfRule type="duplicateValues" dxfId="264" priority="685"/>
    <cfRule type="duplicateValues" dxfId="263" priority="686"/>
    <cfRule type="duplicateValues" dxfId="262" priority="687"/>
  </conditionalFormatting>
  <conditionalFormatting sqref="L418:L419">
    <cfRule type="duplicateValues" dxfId="261" priority="699"/>
    <cfRule type="duplicateValues" dxfId="260" priority="698"/>
    <cfRule type="duplicateValues" dxfId="259" priority="697"/>
  </conditionalFormatting>
  <conditionalFormatting sqref="L486:L487">
    <cfRule type="duplicateValues" dxfId="258" priority="696"/>
    <cfRule type="duplicateValues" dxfId="257" priority="695"/>
    <cfRule type="duplicateValues" dxfId="256" priority="694"/>
  </conditionalFormatting>
  <conditionalFormatting sqref="L1177:L1178">
    <cfRule type="duplicateValues" dxfId="255" priority="688"/>
    <cfRule type="duplicateValues" dxfId="254" priority="689"/>
    <cfRule type="duplicateValues" dxfId="253" priority="690"/>
  </conditionalFormatting>
  <conditionalFormatting sqref="L1737">
    <cfRule type="duplicateValues" dxfId="252" priority="360"/>
    <cfRule type="duplicateValues" dxfId="251" priority="359"/>
    <cfRule type="duplicateValues" dxfId="250" priority="361"/>
  </conditionalFormatting>
  <pageMargins left="0.7" right="0.7" top="0.75" bottom="0.75" header="0.511811023622047" footer="0.511811023622047"/>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76"/>
  <sheetViews>
    <sheetView topLeftCell="A121" zoomScaleNormal="100" workbookViewId="0">
      <selection activeCell="B140" sqref="B140"/>
    </sheetView>
  </sheetViews>
  <sheetFormatPr defaultColWidth="8.86328125" defaultRowHeight="12.75" x14ac:dyDescent="0.35"/>
  <cols>
    <col min="1" max="1" width="7.86328125" customWidth="1"/>
    <col min="2" max="2" width="21" customWidth="1"/>
    <col min="3" max="3" width="15.1328125" customWidth="1"/>
    <col min="4" max="4" width="60.59765625" customWidth="1"/>
    <col min="5" max="5" width="25.86328125" customWidth="1"/>
    <col min="12" max="12" width="10.3984375" customWidth="1"/>
    <col min="257" max="257" width="7.86328125" customWidth="1"/>
    <col min="258" max="258" width="21" customWidth="1"/>
    <col min="259" max="259" width="7.86328125" customWidth="1"/>
    <col min="260" max="260" width="60.59765625" customWidth="1"/>
    <col min="261" max="261" width="25.86328125" customWidth="1"/>
    <col min="268" max="268" width="10.3984375" customWidth="1"/>
    <col min="513" max="513" width="7.86328125" customWidth="1"/>
    <col min="514" max="514" width="21" customWidth="1"/>
    <col min="515" max="515" width="7.86328125" customWidth="1"/>
    <col min="516" max="516" width="60.59765625" customWidth="1"/>
    <col min="517" max="517" width="25.86328125" customWidth="1"/>
    <col min="524" max="524" width="10.3984375" customWidth="1"/>
    <col min="769" max="769" width="7.86328125" customWidth="1"/>
    <col min="770" max="770" width="21" customWidth="1"/>
    <col min="771" max="771" width="7.86328125" customWidth="1"/>
    <col min="772" max="772" width="60.59765625" customWidth="1"/>
    <col min="773" max="773" width="25.86328125" customWidth="1"/>
    <col min="780" max="780" width="10.3984375" customWidth="1"/>
    <col min="1025" max="1025" width="7.86328125" customWidth="1"/>
    <col min="1026" max="1026" width="21" customWidth="1"/>
    <col min="1027" max="1027" width="7.86328125" customWidth="1"/>
    <col min="1028" max="1028" width="60.59765625" customWidth="1"/>
    <col min="1029" max="1029" width="25.86328125" customWidth="1"/>
    <col min="1036" max="1036" width="10.3984375" customWidth="1"/>
    <col min="1281" max="1281" width="7.86328125" customWidth="1"/>
    <col min="1282" max="1282" width="21" customWidth="1"/>
    <col min="1283" max="1283" width="7.86328125" customWidth="1"/>
    <col min="1284" max="1284" width="60.59765625" customWidth="1"/>
    <col min="1285" max="1285" width="25.86328125" customWidth="1"/>
    <col min="1292" max="1292" width="10.3984375" customWidth="1"/>
    <col min="1537" max="1537" width="7.86328125" customWidth="1"/>
    <col min="1538" max="1538" width="21" customWidth="1"/>
    <col min="1539" max="1539" width="7.86328125" customWidth="1"/>
    <col min="1540" max="1540" width="60.59765625" customWidth="1"/>
    <col min="1541" max="1541" width="25.86328125" customWidth="1"/>
    <col min="1548" max="1548" width="10.3984375" customWidth="1"/>
    <col min="1793" max="1793" width="7.86328125" customWidth="1"/>
    <col min="1794" max="1794" width="21" customWidth="1"/>
    <col min="1795" max="1795" width="7.86328125" customWidth="1"/>
    <col min="1796" max="1796" width="60.59765625" customWidth="1"/>
    <col min="1797" max="1797" width="25.86328125" customWidth="1"/>
    <col min="1804" max="1804" width="10.3984375" customWidth="1"/>
    <col min="2049" max="2049" width="7.86328125" customWidth="1"/>
    <col min="2050" max="2050" width="21" customWidth="1"/>
    <col min="2051" max="2051" width="7.86328125" customWidth="1"/>
    <col min="2052" max="2052" width="60.59765625" customWidth="1"/>
    <col min="2053" max="2053" width="25.86328125" customWidth="1"/>
    <col min="2060" max="2060" width="10.3984375" customWidth="1"/>
    <col min="2305" max="2305" width="7.86328125" customWidth="1"/>
    <col min="2306" max="2306" width="21" customWidth="1"/>
    <col min="2307" max="2307" width="7.86328125" customWidth="1"/>
    <col min="2308" max="2308" width="60.59765625" customWidth="1"/>
    <col min="2309" max="2309" width="25.86328125" customWidth="1"/>
    <col min="2316" max="2316" width="10.3984375" customWidth="1"/>
    <col min="2561" max="2561" width="7.86328125" customWidth="1"/>
    <col min="2562" max="2562" width="21" customWidth="1"/>
    <col min="2563" max="2563" width="7.86328125" customWidth="1"/>
    <col min="2564" max="2564" width="60.59765625" customWidth="1"/>
    <col min="2565" max="2565" width="25.86328125" customWidth="1"/>
    <col min="2572" max="2572" width="10.3984375" customWidth="1"/>
    <col min="2817" max="2817" width="7.86328125" customWidth="1"/>
    <col min="2818" max="2818" width="21" customWidth="1"/>
    <col min="2819" max="2819" width="7.86328125" customWidth="1"/>
    <col min="2820" max="2820" width="60.59765625" customWidth="1"/>
    <col min="2821" max="2821" width="25.86328125" customWidth="1"/>
    <col min="2828" max="2828" width="10.3984375" customWidth="1"/>
    <col min="3073" max="3073" width="7.86328125" customWidth="1"/>
    <col min="3074" max="3074" width="21" customWidth="1"/>
    <col min="3075" max="3075" width="7.86328125" customWidth="1"/>
    <col min="3076" max="3076" width="60.59765625" customWidth="1"/>
    <col min="3077" max="3077" width="25.86328125" customWidth="1"/>
    <col min="3084" max="3084" width="10.3984375" customWidth="1"/>
    <col min="3329" max="3329" width="7.86328125" customWidth="1"/>
    <col min="3330" max="3330" width="21" customWidth="1"/>
    <col min="3331" max="3331" width="7.86328125" customWidth="1"/>
    <col min="3332" max="3332" width="60.59765625" customWidth="1"/>
    <col min="3333" max="3333" width="25.86328125" customWidth="1"/>
    <col min="3340" max="3340" width="10.3984375" customWidth="1"/>
    <col min="3585" max="3585" width="7.86328125" customWidth="1"/>
    <col min="3586" max="3586" width="21" customWidth="1"/>
    <col min="3587" max="3587" width="7.86328125" customWidth="1"/>
    <col min="3588" max="3588" width="60.59765625" customWidth="1"/>
    <col min="3589" max="3589" width="25.86328125" customWidth="1"/>
    <col min="3596" max="3596" width="10.3984375" customWidth="1"/>
    <col min="3841" max="3841" width="7.86328125" customWidth="1"/>
    <col min="3842" max="3842" width="21" customWidth="1"/>
    <col min="3843" max="3843" width="7.86328125" customWidth="1"/>
    <col min="3844" max="3844" width="60.59765625" customWidth="1"/>
    <col min="3845" max="3845" width="25.86328125" customWidth="1"/>
    <col min="3852" max="3852" width="10.3984375" customWidth="1"/>
    <col min="4097" max="4097" width="7.86328125" customWidth="1"/>
    <col min="4098" max="4098" width="21" customWidth="1"/>
    <col min="4099" max="4099" width="7.86328125" customWidth="1"/>
    <col min="4100" max="4100" width="60.59765625" customWidth="1"/>
    <col min="4101" max="4101" width="25.86328125" customWidth="1"/>
    <col min="4108" max="4108" width="10.3984375" customWidth="1"/>
    <col min="4353" max="4353" width="7.86328125" customWidth="1"/>
    <col min="4354" max="4354" width="21" customWidth="1"/>
    <col min="4355" max="4355" width="7.86328125" customWidth="1"/>
    <col min="4356" max="4356" width="60.59765625" customWidth="1"/>
    <col min="4357" max="4357" width="25.86328125" customWidth="1"/>
    <col min="4364" max="4364" width="10.3984375" customWidth="1"/>
    <col min="4609" max="4609" width="7.86328125" customWidth="1"/>
    <col min="4610" max="4610" width="21" customWidth="1"/>
    <col min="4611" max="4611" width="7.86328125" customWidth="1"/>
    <col min="4612" max="4612" width="60.59765625" customWidth="1"/>
    <col min="4613" max="4613" width="25.86328125" customWidth="1"/>
    <col min="4620" max="4620" width="10.3984375" customWidth="1"/>
    <col min="4865" max="4865" width="7.86328125" customWidth="1"/>
    <col min="4866" max="4866" width="21" customWidth="1"/>
    <col min="4867" max="4867" width="7.86328125" customWidth="1"/>
    <col min="4868" max="4868" width="60.59765625" customWidth="1"/>
    <col min="4869" max="4869" width="25.86328125" customWidth="1"/>
    <col min="4876" max="4876" width="10.3984375" customWidth="1"/>
    <col min="5121" max="5121" width="7.86328125" customWidth="1"/>
    <col min="5122" max="5122" width="21" customWidth="1"/>
    <col min="5123" max="5123" width="7.86328125" customWidth="1"/>
    <col min="5124" max="5124" width="60.59765625" customWidth="1"/>
    <col min="5125" max="5125" width="25.86328125" customWidth="1"/>
    <col min="5132" max="5132" width="10.3984375" customWidth="1"/>
    <col min="5377" max="5377" width="7.86328125" customWidth="1"/>
    <col min="5378" max="5378" width="21" customWidth="1"/>
    <col min="5379" max="5379" width="7.86328125" customWidth="1"/>
    <col min="5380" max="5380" width="60.59765625" customWidth="1"/>
    <col min="5381" max="5381" width="25.86328125" customWidth="1"/>
    <col min="5388" max="5388" width="10.3984375" customWidth="1"/>
    <col min="5633" max="5633" width="7.86328125" customWidth="1"/>
    <col min="5634" max="5634" width="21" customWidth="1"/>
    <col min="5635" max="5635" width="7.86328125" customWidth="1"/>
    <col min="5636" max="5636" width="60.59765625" customWidth="1"/>
    <col min="5637" max="5637" width="25.86328125" customWidth="1"/>
    <col min="5644" max="5644" width="10.3984375" customWidth="1"/>
    <col min="5889" max="5889" width="7.86328125" customWidth="1"/>
    <col min="5890" max="5890" width="21" customWidth="1"/>
    <col min="5891" max="5891" width="7.86328125" customWidth="1"/>
    <col min="5892" max="5892" width="60.59765625" customWidth="1"/>
    <col min="5893" max="5893" width="25.86328125" customWidth="1"/>
    <col min="5900" max="5900" width="10.3984375" customWidth="1"/>
    <col min="6145" max="6145" width="7.86328125" customWidth="1"/>
    <col min="6146" max="6146" width="21" customWidth="1"/>
    <col min="6147" max="6147" width="7.86328125" customWidth="1"/>
    <col min="6148" max="6148" width="60.59765625" customWidth="1"/>
    <col min="6149" max="6149" width="25.86328125" customWidth="1"/>
    <col min="6156" max="6156" width="10.3984375" customWidth="1"/>
    <col min="6401" max="6401" width="7.86328125" customWidth="1"/>
    <col min="6402" max="6402" width="21" customWidth="1"/>
    <col min="6403" max="6403" width="7.86328125" customWidth="1"/>
    <col min="6404" max="6404" width="60.59765625" customWidth="1"/>
    <col min="6405" max="6405" width="25.86328125" customWidth="1"/>
    <col min="6412" max="6412" width="10.3984375" customWidth="1"/>
    <col min="6657" max="6657" width="7.86328125" customWidth="1"/>
    <col min="6658" max="6658" width="21" customWidth="1"/>
    <col min="6659" max="6659" width="7.86328125" customWidth="1"/>
    <col min="6660" max="6660" width="60.59765625" customWidth="1"/>
    <col min="6661" max="6661" width="25.86328125" customWidth="1"/>
    <col min="6668" max="6668" width="10.3984375" customWidth="1"/>
    <col min="6913" max="6913" width="7.86328125" customWidth="1"/>
    <col min="6914" max="6914" width="21" customWidth="1"/>
    <col min="6915" max="6915" width="7.86328125" customWidth="1"/>
    <col min="6916" max="6916" width="60.59765625" customWidth="1"/>
    <col min="6917" max="6917" width="25.86328125" customWidth="1"/>
    <col min="6924" max="6924" width="10.3984375" customWidth="1"/>
    <col min="7169" max="7169" width="7.86328125" customWidth="1"/>
    <col min="7170" max="7170" width="21" customWidth="1"/>
    <col min="7171" max="7171" width="7.86328125" customWidth="1"/>
    <col min="7172" max="7172" width="60.59765625" customWidth="1"/>
    <col min="7173" max="7173" width="25.86328125" customWidth="1"/>
    <col min="7180" max="7180" width="10.3984375" customWidth="1"/>
    <col min="7425" max="7425" width="7.86328125" customWidth="1"/>
    <col min="7426" max="7426" width="21" customWidth="1"/>
    <col min="7427" max="7427" width="7.86328125" customWidth="1"/>
    <col min="7428" max="7428" width="60.59765625" customWidth="1"/>
    <col min="7429" max="7429" width="25.86328125" customWidth="1"/>
    <col min="7436" max="7436" width="10.3984375" customWidth="1"/>
    <col min="7681" max="7681" width="7.86328125" customWidth="1"/>
    <col min="7682" max="7682" width="21" customWidth="1"/>
    <col min="7683" max="7683" width="7.86328125" customWidth="1"/>
    <col min="7684" max="7684" width="60.59765625" customWidth="1"/>
    <col min="7685" max="7685" width="25.86328125" customWidth="1"/>
    <col min="7692" max="7692" width="10.3984375" customWidth="1"/>
    <col min="7937" max="7937" width="7.86328125" customWidth="1"/>
    <col min="7938" max="7938" width="21" customWidth="1"/>
    <col min="7939" max="7939" width="7.86328125" customWidth="1"/>
    <col min="7940" max="7940" width="60.59765625" customWidth="1"/>
    <col min="7941" max="7941" width="25.86328125" customWidth="1"/>
    <col min="7948" max="7948" width="10.3984375" customWidth="1"/>
    <col min="8193" max="8193" width="7.86328125" customWidth="1"/>
    <col min="8194" max="8194" width="21" customWidth="1"/>
    <col min="8195" max="8195" width="7.86328125" customWidth="1"/>
    <col min="8196" max="8196" width="60.59765625" customWidth="1"/>
    <col min="8197" max="8197" width="25.86328125" customWidth="1"/>
    <col min="8204" max="8204" width="10.3984375" customWidth="1"/>
    <col min="8449" max="8449" width="7.86328125" customWidth="1"/>
    <col min="8450" max="8450" width="21" customWidth="1"/>
    <col min="8451" max="8451" width="7.86328125" customWidth="1"/>
    <col min="8452" max="8452" width="60.59765625" customWidth="1"/>
    <col min="8453" max="8453" width="25.86328125" customWidth="1"/>
    <col min="8460" max="8460" width="10.3984375" customWidth="1"/>
    <col min="8705" max="8705" width="7.86328125" customWidth="1"/>
    <col min="8706" max="8706" width="21" customWidth="1"/>
    <col min="8707" max="8707" width="7.86328125" customWidth="1"/>
    <col min="8708" max="8708" width="60.59765625" customWidth="1"/>
    <col min="8709" max="8709" width="25.86328125" customWidth="1"/>
    <col min="8716" max="8716" width="10.3984375" customWidth="1"/>
    <col min="8961" max="8961" width="7.86328125" customWidth="1"/>
    <col min="8962" max="8962" width="21" customWidth="1"/>
    <col min="8963" max="8963" width="7.86328125" customWidth="1"/>
    <col min="8964" max="8964" width="60.59765625" customWidth="1"/>
    <col min="8965" max="8965" width="25.86328125" customWidth="1"/>
    <col min="8972" max="8972" width="10.3984375" customWidth="1"/>
    <col min="9217" max="9217" width="7.86328125" customWidth="1"/>
    <col min="9218" max="9218" width="21" customWidth="1"/>
    <col min="9219" max="9219" width="7.86328125" customWidth="1"/>
    <col min="9220" max="9220" width="60.59765625" customWidth="1"/>
    <col min="9221" max="9221" width="25.86328125" customWidth="1"/>
    <col min="9228" max="9228" width="10.3984375" customWidth="1"/>
    <col min="9473" max="9473" width="7.86328125" customWidth="1"/>
    <col min="9474" max="9474" width="21" customWidth="1"/>
    <col min="9475" max="9475" width="7.86328125" customWidth="1"/>
    <col min="9476" max="9476" width="60.59765625" customWidth="1"/>
    <col min="9477" max="9477" width="25.86328125" customWidth="1"/>
    <col min="9484" max="9484" width="10.3984375" customWidth="1"/>
    <col min="9729" max="9729" width="7.86328125" customWidth="1"/>
    <col min="9730" max="9730" width="21" customWidth="1"/>
    <col min="9731" max="9731" width="7.86328125" customWidth="1"/>
    <col min="9732" max="9732" width="60.59765625" customWidth="1"/>
    <col min="9733" max="9733" width="25.86328125" customWidth="1"/>
    <col min="9740" max="9740" width="10.3984375" customWidth="1"/>
    <col min="9985" max="9985" width="7.86328125" customWidth="1"/>
    <col min="9986" max="9986" width="21" customWidth="1"/>
    <col min="9987" max="9987" width="7.86328125" customWidth="1"/>
    <col min="9988" max="9988" width="60.59765625" customWidth="1"/>
    <col min="9989" max="9989" width="25.86328125" customWidth="1"/>
    <col min="9996" max="9996" width="10.3984375" customWidth="1"/>
    <col min="10241" max="10241" width="7.86328125" customWidth="1"/>
    <col min="10242" max="10242" width="21" customWidth="1"/>
    <col min="10243" max="10243" width="7.86328125" customWidth="1"/>
    <col min="10244" max="10244" width="60.59765625" customWidth="1"/>
    <col min="10245" max="10245" width="25.86328125" customWidth="1"/>
    <col min="10252" max="10252" width="10.3984375" customWidth="1"/>
    <col min="10497" max="10497" width="7.86328125" customWidth="1"/>
    <col min="10498" max="10498" width="21" customWidth="1"/>
    <col min="10499" max="10499" width="7.86328125" customWidth="1"/>
    <col min="10500" max="10500" width="60.59765625" customWidth="1"/>
    <col min="10501" max="10501" width="25.86328125" customWidth="1"/>
    <col min="10508" max="10508" width="10.3984375" customWidth="1"/>
    <col min="10753" max="10753" width="7.86328125" customWidth="1"/>
    <col min="10754" max="10754" width="21" customWidth="1"/>
    <col min="10755" max="10755" width="7.86328125" customWidth="1"/>
    <col min="10756" max="10756" width="60.59765625" customWidth="1"/>
    <col min="10757" max="10757" width="25.86328125" customWidth="1"/>
    <col min="10764" max="10764" width="10.3984375" customWidth="1"/>
    <col min="11009" max="11009" width="7.86328125" customWidth="1"/>
    <col min="11010" max="11010" width="21" customWidth="1"/>
    <col min="11011" max="11011" width="7.86328125" customWidth="1"/>
    <col min="11012" max="11012" width="60.59765625" customWidth="1"/>
    <col min="11013" max="11013" width="25.86328125" customWidth="1"/>
    <col min="11020" max="11020" width="10.3984375" customWidth="1"/>
    <col min="11265" max="11265" width="7.86328125" customWidth="1"/>
    <col min="11266" max="11266" width="21" customWidth="1"/>
    <col min="11267" max="11267" width="7.86328125" customWidth="1"/>
    <col min="11268" max="11268" width="60.59765625" customWidth="1"/>
    <col min="11269" max="11269" width="25.86328125" customWidth="1"/>
    <col min="11276" max="11276" width="10.3984375" customWidth="1"/>
    <col min="11521" max="11521" width="7.86328125" customWidth="1"/>
    <col min="11522" max="11522" width="21" customWidth="1"/>
    <col min="11523" max="11523" width="7.86328125" customWidth="1"/>
    <col min="11524" max="11524" width="60.59765625" customWidth="1"/>
    <col min="11525" max="11525" width="25.86328125" customWidth="1"/>
    <col min="11532" max="11532" width="10.3984375" customWidth="1"/>
    <col min="11777" max="11777" width="7.86328125" customWidth="1"/>
    <col min="11778" max="11778" width="21" customWidth="1"/>
    <col min="11779" max="11779" width="7.86328125" customWidth="1"/>
    <col min="11780" max="11780" width="60.59765625" customWidth="1"/>
    <col min="11781" max="11781" width="25.86328125" customWidth="1"/>
    <col min="11788" max="11788" width="10.3984375" customWidth="1"/>
    <col min="12033" max="12033" width="7.86328125" customWidth="1"/>
    <col min="12034" max="12034" width="21" customWidth="1"/>
    <col min="12035" max="12035" width="7.86328125" customWidth="1"/>
    <col min="12036" max="12036" width="60.59765625" customWidth="1"/>
    <col min="12037" max="12037" width="25.86328125" customWidth="1"/>
    <col min="12044" max="12044" width="10.3984375" customWidth="1"/>
    <col min="12289" max="12289" width="7.86328125" customWidth="1"/>
    <col min="12290" max="12290" width="21" customWidth="1"/>
    <col min="12291" max="12291" width="7.86328125" customWidth="1"/>
    <col min="12292" max="12292" width="60.59765625" customWidth="1"/>
    <col min="12293" max="12293" width="25.86328125" customWidth="1"/>
    <col min="12300" max="12300" width="10.3984375" customWidth="1"/>
    <col min="12545" max="12545" width="7.86328125" customWidth="1"/>
    <col min="12546" max="12546" width="21" customWidth="1"/>
    <col min="12547" max="12547" width="7.86328125" customWidth="1"/>
    <col min="12548" max="12548" width="60.59765625" customWidth="1"/>
    <col min="12549" max="12549" width="25.86328125" customWidth="1"/>
    <col min="12556" max="12556" width="10.3984375" customWidth="1"/>
    <col min="12801" max="12801" width="7.86328125" customWidth="1"/>
    <col min="12802" max="12802" width="21" customWidth="1"/>
    <col min="12803" max="12803" width="7.86328125" customWidth="1"/>
    <col min="12804" max="12804" width="60.59765625" customWidth="1"/>
    <col min="12805" max="12805" width="25.86328125" customWidth="1"/>
    <col min="12812" max="12812" width="10.3984375" customWidth="1"/>
    <col min="13057" max="13057" width="7.86328125" customWidth="1"/>
    <col min="13058" max="13058" width="21" customWidth="1"/>
    <col min="13059" max="13059" width="7.86328125" customWidth="1"/>
    <col min="13060" max="13060" width="60.59765625" customWidth="1"/>
    <col min="13061" max="13061" width="25.86328125" customWidth="1"/>
    <col min="13068" max="13068" width="10.3984375" customWidth="1"/>
    <col min="13313" max="13313" width="7.86328125" customWidth="1"/>
    <col min="13314" max="13314" width="21" customWidth="1"/>
    <col min="13315" max="13315" width="7.86328125" customWidth="1"/>
    <col min="13316" max="13316" width="60.59765625" customWidth="1"/>
    <col min="13317" max="13317" width="25.86328125" customWidth="1"/>
    <col min="13324" max="13324" width="10.3984375" customWidth="1"/>
    <col min="13569" max="13569" width="7.86328125" customWidth="1"/>
    <col min="13570" max="13570" width="21" customWidth="1"/>
    <col min="13571" max="13571" width="7.86328125" customWidth="1"/>
    <col min="13572" max="13572" width="60.59765625" customWidth="1"/>
    <col min="13573" max="13573" width="25.86328125" customWidth="1"/>
    <col min="13580" max="13580" width="10.3984375" customWidth="1"/>
    <col min="13825" max="13825" width="7.86328125" customWidth="1"/>
    <col min="13826" max="13826" width="21" customWidth="1"/>
    <col min="13827" max="13827" width="7.86328125" customWidth="1"/>
    <col min="13828" max="13828" width="60.59765625" customWidth="1"/>
    <col min="13829" max="13829" width="25.86328125" customWidth="1"/>
    <col min="13836" max="13836" width="10.3984375" customWidth="1"/>
    <col min="14081" max="14081" width="7.86328125" customWidth="1"/>
    <col min="14082" max="14082" width="21" customWidth="1"/>
    <col min="14083" max="14083" width="7.86328125" customWidth="1"/>
    <col min="14084" max="14084" width="60.59765625" customWidth="1"/>
    <col min="14085" max="14085" width="25.86328125" customWidth="1"/>
    <col min="14092" max="14092" width="10.3984375" customWidth="1"/>
    <col min="14337" max="14337" width="7.86328125" customWidth="1"/>
    <col min="14338" max="14338" width="21" customWidth="1"/>
    <col min="14339" max="14339" width="7.86328125" customWidth="1"/>
    <col min="14340" max="14340" width="60.59765625" customWidth="1"/>
    <col min="14341" max="14341" width="25.86328125" customWidth="1"/>
    <col min="14348" max="14348" width="10.3984375" customWidth="1"/>
    <col min="14593" max="14593" width="7.86328125" customWidth="1"/>
    <col min="14594" max="14594" width="21" customWidth="1"/>
    <col min="14595" max="14595" width="7.86328125" customWidth="1"/>
    <col min="14596" max="14596" width="60.59765625" customWidth="1"/>
    <col min="14597" max="14597" width="25.86328125" customWidth="1"/>
    <col min="14604" max="14604" width="10.3984375" customWidth="1"/>
    <col min="14849" max="14849" width="7.86328125" customWidth="1"/>
    <col min="14850" max="14850" width="21" customWidth="1"/>
    <col min="14851" max="14851" width="7.86328125" customWidth="1"/>
    <col min="14852" max="14852" width="60.59765625" customWidth="1"/>
    <col min="14853" max="14853" width="25.86328125" customWidth="1"/>
    <col min="14860" max="14860" width="10.3984375" customWidth="1"/>
    <col min="15105" max="15105" width="7.86328125" customWidth="1"/>
    <col min="15106" max="15106" width="21" customWidth="1"/>
    <col min="15107" max="15107" width="7.86328125" customWidth="1"/>
    <col min="15108" max="15108" width="60.59765625" customWidth="1"/>
    <col min="15109" max="15109" width="25.86328125" customWidth="1"/>
    <col min="15116" max="15116" width="10.3984375" customWidth="1"/>
    <col min="15361" max="15361" width="7.86328125" customWidth="1"/>
    <col min="15362" max="15362" width="21" customWidth="1"/>
    <col min="15363" max="15363" width="7.86328125" customWidth="1"/>
    <col min="15364" max="15364" width="60.59765625" customWidth="1"/>
    <col min="15365" max="15365" width="25.86328125" customWidth="1"/>
    <col min="15372" max="15372" width="10.3984375" customWidth="1"/>
    <col min="15617" max="15617" width="7.86328125" customWidth="1"/>
    <col min="15618" max="15618" width="21" customWidth="1"/>
    <col min="15619" max="15619" width="7.86328125" customWidth="1"/>
    <col min="15620" max="15620" width="60.59765625" customWidth="1"/>
    <col min="15621" max="15621" width="25.86328125" customWidth="1"/>
    <col min="15628" max="15628" width="10.3984375" customWidth="1"/>
    <col min="15873" max="15873" width="7.86328125" customWidth="1"/>
    <col min="15874" max="15874" width="21" customWidth="1"/>
    <col min="15875" max="15875" width="7.86328125" customWidth="1"/>
    <col min="15876" max="15876" width="60.59765625" customWidth="1"/>
    <col min="15877" max="15877" width="25.86328125" customWidth="1"/>
    <col min="15884" max="15884" width="10.3984375" customWidth="1"/>
    <col min="16129" max="16129" width="7.86328125" customWidth="1"/>
    <col min="16130" max="16130" width="21" customWidth="1"/>
    <col min="16131" max="16131" width="7.86328125" customWidth="1"/>
    <col min="16132" max="16132" width="60.59765625" customWidth="1"/>
    <col min="16133" max="16133" width="25.86328125" customWidth="1"/>
    <col min="16140" max="16140" width="10.3984375" customWidth="1"/>
  </cols>
  <sheetData>
    <row r="1" spans="1:10" x14ac:dyDescent="0.35">
      <c r="A1" s="112"/>
      <c r="B1" s="113" t="s">
        <v>1</v>
      </c>
      <c r="C1" s="114" t="s">
        <v>4308</v>
      </c>
      <c r="D1" s="115" t="s">
        <v>4309</v>
      </c>
      <c r="E1" s="116"/>
      <c r="F1" s="117"/>
      <c r="G1" s="59"/>
      <c r="H1" s="59"/>
      <c r="I1" s="57"/>
      <c r="J1" s="57"/>
    </row>
    <row r="2" spans="1:10" x14ac:dyDescent="0.35">
      <c r="A2" s="112"/>
      <c r="B2" s="113"/>
      <c r="C2" s="114"/>
      <c r="D2" s="115"/>
      <c r="E2" s="116"/>
      <c r="F2" s="117"/>
      <c r="G2" s="59"/>
      <c r="H2" s="59"/>
      <c r="I2" s="57"/>
      <c r="J2" s="57"/>
    </row>
    <row r="3" spans="1:10" x14ac:dyDescent="0.35">
      <c r="A3" s="112"/>
      <c r="B3" s="113" t="s">
        <v>4310</v>
      </c>
      <c r="C3" s="114"/>
      <c r="D3" s="118" t="s">
        <v>4311</v>
      </c>
      <c r="E3" s="116"/>
      <c r="F3" s="119"/>
      <c r="G3" s="59"/>
      <c r="H3" s="59"/>
      <c r="I3" s="57"/>
      <c r="J3" s="57"/>
    </row>
    <row r="4" spans="1:10" x14ac:dyDescent="0.35">
      <c r="A4" s="109"/>
      <c r="B4" s="110"/>
      <c r="C4" s="111"/>
      <c r="D4" s="111"/>
      <c r="E4" s="116"/>
      <c r="F4" s="119"/>
      <c r="G4" s="59"/>
      <c r="H4" s="59"/>
      <c r="I4" s="57"/>
      <c r="J4" s="57"/>
    </row>
    <row r="5" spans="1:10" x14ac:dyDescent="0.35">
      <c r="A5" s="109">
        <v>1</v>
      </c>
      <c r="B5" s="110" t="s">
        <v>1946</v>
      </c>
      <c r="C5" s="62" t="s">
        <v>195</v>
      </c>
      <c r="D5" s="111"/>
      <c r="E5" s="116"/>
      <c r="F5" s="119"/>
      <c r="G5" s="59"/>
      <c r="H5" s="59"/>
      <c r="I5" s="57"/>
      <c r="J5" s="57"/>
    </row>
    <row r="6" spans="1:10" x14ac:dyDescent="0.35">
      <c r="A6" s="109">
        <v>2</v>
      </c>
      <c r="B6" s="110" t="s">
        <v>2453</v>
      </c>
      <c r="C6" s="110" t="s">
        <v>123</v>
      </c>
      <c r="D6" s="111"/>
      <c r="E6" s="116"/>
      <c r="F6" s="119" t="s">
        <v>4312</v>
      </c>
      <c r="G6" s="60"/>
      <c r="H6" s="57"/>
      <c r="I6" s="61"/>
      <c r="J6" s="61"/>
    </row>
    <row r="7" spans="1:10" x14ac:dyDescent="0.35">
      <c r="A7" s="109">
        <v>3</v>
      </c>
      <c r="B7" s="110" t="s">
        <v>2040</v>
      </c>
      <c r="C7" s="120" t="s">
        <v>224</v>
      </c>
      <c r="D7" s="111"/>
      <c r="E7" s="116"/>
      <c r="F7" s="119"/>
      <c r="G7" s="60"/>
      <c r="H7" s="57"/>
      <c r="I7" s="61"/>
      <c r="J7" s="61"/>
    </row>
    <row r="8" spans="1:10" x14ac:dyDescent="0.35">
      <c r="A8" s="109">
        <v>4</v>
      </c>
      <c r="B8" s="110" t="s">
        <v>2151</v>
      </c>
      <c r="C8" s="111" t="s">
        <v>131</v>
      </c>
      <c r="D8" s="111"/>
      <c r="E8" s="63"/>
      <c r="F8" s="119"/>
      <c r="G8" s="60"/>
      <c r="H8" s="57"/>
      <c r="I8" s="61"/>
      <c r="J8" s="61"/>
    </row>
    <row r="9" spans="1:10" x14ac:dyDescent="0.35">
      <c r="A9" s="109">
        <v>5</v>
      </c>
      <c r="B9" s="110" t="s">
        <v>3899</v>
      </c>
      <c r="C9" s="110" t="s">
        <v>128</v>
      </c>
      <c r="D9" s="111"/>
      <c r="E9" s="63"/>
      <c r="F9" s="119"/>
      <c r="G9" s="60"/>
      <c r="H9" s="59"/>
      <c r="I9" s="61"/>
      <c r="J9" s="61"/>
    </row>
    <row r="10" spans="1:10" x14ac:dyDescent="0.35">
      <c r="A10" s="109">
        <v>6</v>
      </c>
      <c r="B10" s="110" t="s">
        <v>3169</v>
      </c>
      <c r="C10" s="120" t="s">
        <v>103</v>
      </c>
      <c r="D10" s="111"/>
      <c r="E10" s="63"/>
      <c r="F10" s="119"/>
      <c r="G10" s="60"/>
      <c r="H10" s="59"/>
      <c r="I10" s="61"/>
      <c r="J10" s="61"/>
    </row>
    <row r="11" spans="1:10" x14ac:dyDescent="0.35">
      <c r="A11" s="109">
        <v>7</v>
      </c>
      <c r="B11" s="110" t="s">
        <v>2652</v>
      </c>
      <c r="C11" s="110" t="s">
        <v>274</v>
      </c>
      <c r="D11" s="111"/>
      <c r="E11" s="63"/>
      <c r="F11" s="119"/>
      <c r="G11" s="60"/>
      <c r="H11" s="57"/>
      <c r="I11" s="61"/>
      <c r="J11" s="61"/>
    </row>
    <row r="12" spans="1:10" x14ac:dyDescent="0.35">
      <c r="A12" s="109">
        <v>8</v>
      </c>
      <c r="B12" s="110" t="s">
        <v>2925</v>
      </c>
      <c r="C12" s="111" t="s">
        <v>158</v>
      </c>
      <c r="D12" s="111"/>
      <c r="E12" s="63"/>
      <c r="F12" s="119"/>
      <c r="G12" s="60"/>
      <c r="H12" s="57"/>
      <c r="I12" s="61"/>
      <c r="J12" s="61"/>
    </row>
    <row r="13" spans="1:10" x14ac:dyDescent="0.35">
      <c r="A13" s="109">
        <v>9</v>
      </c>
      <c r="B13" s="110" t="s">
        <v>2753</v>
      </c>
      <c r="C13" s="110" t="s">
        <v>86</v>
      </c>
      <c r="D13" s="111"/>
      <c r="E13" s="116"/>
      <c r="F13" s="119"/>
      <c r="G13" s="60"/>
      <c r="H13" s="57"/>
      <c r="I13" s="61"/>
      <c r="J13" s="61"/>
    </row>
    <row r="14" spans="1:10" x14ac:dyDescent="0.35">
      <c r="A14" s="109">
        <v>10</v>
      </c>
      <c r="B14" s="110" t="s">
        <v>1323</v>
      </c>
      <c r="C14" s="111" t="s">
        <v>341</v>
      </c>
      <c r="D14" s="111"/>
      <c r="E14" s="63"/>
      <c r="F14" s="119" t="s">
        <v>4312</v>
      </c>
      <c r="G14" s="60"/>
      <c r="H14" s="59"/>
      <c r="I14" s="61"/>
      <c r="J14" s="61"/>
    </row>
    <row r="15" spans="1:10" x14ac:dyDescent="0.35">
      <c r="A15" s="109">
        <v>11</v>
      </c>
      <c r="B15" s="110" t="s">
        <v>695</v>
      </c>
      <c r="C15" s="110" t="s">
        <v>252</v>
      </c>
      <c r="D15" s="111"/>
      <c r="E15" s="63"/>
      <c r="F15" s="119"/>
      <c r="G15" s="60"/>
      <c r="H15" s="57"/>
      <c r="I15" s="61"/>
      <c r="J15" s="61"/>
    </row>
    <row r="16" spans="1:10" x14ac:dyDescent="0.35">
      <c r="A16" s="109">
        <v>12</v>
      </c>
      <c r="B16" s="110" t="s">
        <v>75</v>
      </c>
      <c r="C16" s="111" t="s">
        <v>78</v>
      </c>
      <c r="D16" s="111"/>
      <c r="E16" s="63"/>
      <c r="F16" s="119"/>
      <c r="G16" s="60"/>
      <c r="H16" s="57"/>
      <c r="I16" s="61"/>
      <c r="J16" s="61"/>
    </row>
    <row r="17" spans="1:10" x14ac:dyDescent="0.35">
      <c r="A17" s="109">
        <v>13</v>
      </c>
      <c r="B17" s="110" t="s">
        <v>1735</v>
      </c>
      <c r="C17" s="120" t="s">
        <v>151</v>
      </c>
      <c r="D17" s="111"/>
      <c r="E17" s="63"/>
      <c r="F17" s="119"/>
      <c r="G17" s="60"/>
      <c r="H17" s="59"/>
      <c r="I17" s="61"/>
      <c r="J17" s="61"/>
    </row>
    <row r="18" spans="1:10" x14ac:dyDescent="0.35">
      <c r="A18" s="109">
        <v>14</v>
      </c>
      <c r="B18" s="110" t="s">
        <v>532</v>
      </c>
      <c r="C18" s="110" t="s">
        <v>326</v>
      </c>
      <c r="D18" s="111"/>
      <c r="E18" s="63"/>
      <c r="F18" s="119"/>
      <c r="G18" s="60"/>
      <c r="H18" s="59"/>
      <c r="I18" s="61"/>
      <c r="J18" s="61"/>
    </row>
    <row r="19" spans="1:10" x14ac:dyDescent="0.35">
      <c r="A19" s="109">
        <v>15</v>
      </c>
      <c r="B19" s="110" t="s">
        <v>3944</v>
      </c>
      <c r="C19" s="62" t="s">
        <v>421</v>
      </c>
      <c r="D19" s="111"/>
      <c r="E19" s="63"/>
      <c r="F19" s="119"/>
      <c r="G19" s="60"/>
      <c r="H19" s="59"/>
      <c r="I19" s="61"/>
      <c r="J19" s="61"/>
    </row>
    <row r="20" spans="1:10" x14ac:dyDescent="0.35">
      <c r="A20" s="109">
        <v>16</v>
      </c>
      <c r="B20" s="110" t="s">
        <v>3925</v>
      </c>
      <c r="C20" s="111" t="s">
        <v>116</v>
      </c>
      <c r="D20" s="111"/>
      <c r="E20" s="63"/>
      <c r="F20" s="119"/>
      <c r="G20" s="60"/>
      <c r="H20" s="59"/>
      <c r="I20" s="61"/>
      <c r="J20" s="61"/>
    </row>
    <row r="21" spans="1:10" x14ac:dyDescent="0.35">
      <c r="A21" s="109">
        <v>17</v>
      </c>
      <c r="B21" s="110" t="s">
        <v>2834</v>
      </c>
      <c r="C21" s="111" t="s">
        <v>165</v>
      </c>
      <c r="D21" s="111"/>
      <c r="E21" s="63"/>
      <c r="F21" s="119"/>
      <c r="G21" s="60"/>
      <c r="H21" s="59"/>
      <c r="I21" s="61"/>
      <c r="J21" s="61"/>
    </row>
    <row r="22" spans="1:10" x14ac:dyDescent="0.35">
      <c r="A22" s="109">
        <v>18</v>
      </c>
      <c r="B22" s="110" t="s">
        <v>1453</v>
      </c>
      <c r="C22" s="111" t="s">
        <v>229</v>
      </c>
      <c r="D22" s="111"/>
      <c r="E22" s="63"/>
      <c r="F22" s="119"/>
      <c r="G22" s="60"/>
      <c r="H22" s="59"/>
      <c r="I22" s="61"/>
      <c r="J22" s="61"/>
    </row>
    <row r="23" spans="1:10" x14ac:dyDescent="0.35">
      <c r="A23" s="109">
        <v>19</v>
      </c>
      <c r="B23" s="110" t="s">
        <v>2927</v>
      </c>
      <c r="C23" s="62" t="s">
        <v>109</v>
      </c>
      <c r="D23" s="111"/>
      <c r="E23" s="63"/>
      <c r="F23" s="119" t="s">
        <v>4312</v>
      </c>
      <c r="G23" s="60"/>
      <c r="H23" s="57"/>
      <c r="I23" s="61"/>
      <c r="J23" s="61"/>
    </row>
    <row r="24" spans="1:10" x14ac:dyDescent="0.35">
      <c r="A24" s="109">
        <v>20</v>
      </c>
      <c r="B24" s="110" t="s">
        <v>3917</v>
      </c>
      <c r="C24" s="120" t="s">
        <v>85</v>
      </c>
      <c r="D24" s="111"/>
      <c r="E24" s="63"/>
      <c r="F24" s="119" t="s">
        <v>4312</v>
      </c>
      <c r="G24" s="60"/>
      <c r="H24" s="57"/>
      <c r="I24" s="61"/>
      <c r="J24" s="61"/>
    </row>
    <row r="25" spans="1:10" x14ac:dyDescent="0.35">
      <c r="A25" s="109">
        <v>21</v>
      </c>
      <c r="B25" s="110" t="s">
        <v>2244</v>
      </c>
      <c r="C25" s="120" t="s">
        <v>259</v>
      </c>
      <c r="D25" s="111"/>
      <c r="E25" s="63"/>
      <c r="F25" s="119"/>
      <c r="G25" s="60"/>
      <c r="H25" s="59"/>
      <c r="I25" s="61"/>
      <c r="J25" s="61"/>
    </row>
    <row r="26" spans="1:10" x14ac:dyDescent="0.35">
      <c r="A26" s="109">
        <v>22</v>
      </c>
      <c r="B26" s="110" t="s">
        <v>4313</v>
      </c>
      <c r="C26" s="111" t="s">
        <v>471</v>
      </c>
      <c r="D26" s="111"/>
      <c r="E26" s="63"/>
      <c r="F26" s="119"/>
      <c r="G26" s="60"/>
      <c r="H26" s="57"/>
      <c r="I26" s="61"/>
      <c r="J26" s="61"/>
    </row>
    <row r="27" spans="1:10" x14ac:dyDescent="0.35">
      <c r="A27" s="109">
        <v>23</v>
      </c>
      <c r="B27" s="110" t="s">
        <v>1061</v>
      </c>
      <c r="C27" s="120" t="s">
        <v>165</v>
      </c>
      <c r="D27" s="111"/>
      <c r="E27" s="63"/>
      <c r="F27" s="119"/>
      <c r="G27" s="60"/>
      <c r="H27" s="59"/>
      <c r="I27" s="61"/>
      <c r="J27" s="61"/>
    </row>
    <row r="28" spans="1:10" x14ac:dyDescent="0.35">
      <c r="A28" s="109">
        <v>24</v>
      </c>
      <c r="B28" s="110" t="s">
        <v>3096</v>
      </c>
      <c r="C28" s="120" t="s">
        <v>460</v>
      </c>
      <c r="D28" s="111"/>
      <c r="E28" s="63"/>
      <c r="F28" s="119" t="s">
        <v>4312</v>
      </c>
      <c r="G28" s="60"/>
      <c r="H28" s="59"/>
      <c r="I28" s="61"/>
      <c r="J28" s="61"/>
    </row>
    <row r="29" spans="1:10" x14ac:dyDescent="0.35">
      <c r="A29" s="109">
        <v>25</v>
      </c>
      <c r="B29" s="110" t="s">
        <v>2835</v>
      </c>
      <c r="C29" s="110" t="s">
        <v>135</v>
      </c>
      <c r="D29" s="111"/>
      <c r="E29" s="63"/>
      <c r="F29" s="119"/>
      <c r="G29" s="60"/>
      <c r="H29" s="59"/>
      <c r="I29" s="61"/>
      <c r="J29" s="61"/>
    </row>
    <row r="30" spans="1:10" x14ac:dyDescent="0.35">
      <c r="A30" s="109">
        <v>26</v>
      </c>
      <c r="B30" s="110" t="s">
        <v>1643</v>
      </c>
      <c r="C30" s="62" t="s">
        <v>235</v>
      </c>
      <c r="D30" s="111"/>
      <c r="E30" s="63"/>
      <c r="F30" s="119"/>
      <c r="G30" s="60"/>
      <c r="H30" s="59"/>
      <c r="I30" s="61"/>
      <c r="J30" s="61"/>
    </row>
    <row r="31" spans="1:10" x14ac:dyDescent="0.35">
      <c r="A31" s="109">
        <v>27</v>
      </c>
      <c r="B31" s="110" t="s">
        <v>1056</v>
      </c>
      <c r="C31" s="111" t="s">
        <v>96</v>
      </c>
      <c r="D31" s="111"/>
      <c r="E31" s="63"/>
      <c r="F31" s="119"/>
      <c r="G31" s="60"/>
      <c r="H31" s="59"/>
      <c r="I31" s="61"/>
      <c r="J31" s="61"/>
    </row>
    <row r="32" spans="1:10" x14ac:dyDescent="0.35">
      <c r="A32" s="109">
        <v>28</v>
      </c>
      <c r="B32" s="110" t="s">
        <v>1843</v>
      </c>
      <c r="C32" s="120" t="s">
        <v>206</v>
      </c>
      <c r="D32" s="111"/>
      <c r="E32" s="121"/>
      <c r="F32" s="119"/>
      <c r="G32" s="60"/>
      <c r="H32" s="59"/>
      <c r="I32" s="61"/>
      <c r="J32" s="61"/>
    </row>
    <row r="33" spans="1:10" x14ac:dyDescent="0.35">
      <c r="A33" s="109">
        <v>29</v>
      </c>
      <c r="B33" s="110" t="s">
        <v>2749</v>
      </c>
      <c r="C33" s="120" t="s">
        <v>85</v>
      </c>
      <c r="D33" s="111"/>
      <c r="E33" s="63"/>
      <c r="F33" s="119" t="s">
        <v>4314</v>
      </c>
      <c r="G33" s="60"/>
      <c r="H33" s="59"/>
      <c r="I33" s="61"/>
      <c r="J33" s="61"/>
    </row>
    <row r="34" spans="1:10" x14ac:dyDescent="0.35">
      <c r="A34" s="109">
        <v>30</v>
      </c>
      <c r="B34" s="110" t="s">
        <v>1199</v>
      </c>
      <c r="C34" s="111" t="s">
        <v>142</v>
      </c>
      <c r="D34" s="111"/>
      <c r="E34" s="121"/>
      <c r="F34" s="119"/>
      <c r="G34" s="60"/>
      <c r="H34" s="59"/>
      <c r="I34" s="61"/>
      <c r="J34" s="61"/>
    </row>
    <row r="35" spans="1:10" x14ac:dyDescent="0.35">
      <c r="A35" s="109">
        <v>31</v>
      </c>
      <c r="B35" s="110" t="s">
        <v>807</v>
      </c>
      <c r="C35" s="111" t="s">
        <v>190</v>
      </c>
      <c r="D35" s="111"/>
      <c r="E35" s="63"/>
      <c r="F35" s="119"/>
      <c r="G35" s="60"/>
      <c r="H35" s="59"/>
      <c r="I35" s="61"/>
      <c r="J35" s="61"/>
    </row>
    <row r="36" spans="1:10" x14ac:dyDescent="0.35">
      <c r="A36" s="109">
        <v>32</v>
      </c>
      <c r="B36" s="110" t="s">
        <v>3095</v>
      </c>
      <c r="C36" s="111" t="s">
        <v>109</v>
      </c>
      <c r="D36" s="111"/>
      <c r="E36" s="63"/>
      <c r="F36" s="119" t="s">
        <v>4314</v>
      </c>
      <c r="G36" s="60"/>
      <c r="H36" s="59"/>
      <c r="I36" s="61"/>
      <c r="J36" s="61"/>
    </row>
    <row r="37" spans="1:10" x14ac:dyDescent="0.35">
      <c r="A37" s="109">
        <v>33</v>
      </c>
      <c r="B37" s="110" t="s">
        <v>1644</v>
      </c>
      <c r="C37" s="111" t="s">
        <v>96</v>
      </c>
      <c r="D37" s="111"/>
      <c r="E37" s="121"/>
      <c r="F37" s="119"/>
      <c r="G37" s="60"/>
      <c r="H37" s="59"/>
      <c r="I37" s="61"/>
      <c r="J37" s="61"/>
    </row>
    <row r="38" spans="1:10" x14ac:dyDescent="0.35">
      <c r="A38" s="109">
        <v>34</v>
      </c>
      <c r="B38" s="110" t="s">
        <v>1563</v>
      </c>
      <c r="C38" s="120" t="s">
        <v>142</v>
      </c>
      <c r="D38" s="111"/>
      <c r="E38" s="121"/>
      <c r="F38" s="119" t="s">
        <v>4312</v>
      </c>
      <c r="G38" s="60"/>
      <c r="H38" s="59"/>
      <c r="I38" s="61"/>
      <c r="J38" s="61"/>
    </row>
    <row r="39" spans="1:10" x14ac:dyDescent="0.35">
      <c r="A39" s="109">
        <v>35</v>
      </c>
      <c r="B39" s="110" t="s">
        <v>3932</v>
      </c>
      <c r="C39" s="120" t="s">
        <v>274</v>
      </c>
      <c r="D39" s="111"/>
      <c r="E39" s="63"/>
      <c r="F39" s="119" t="s">
        <v>4312</v>
      </c>
      <c r="G39" s="60"/>
      <c r="H39" s="57"/>
      <c r="I39" s="61"/>
      <c r="J39" s="61"/>
    </row>
    <row r="40" spans="1:10" x14ac:dyDescent="0.35">
      <c r="A40" s="109">
        <v>36</v>
      </c>
      <c r="B40" s="110" t="s">
        <v>2042</v>
      </c>
      <c r="C40" s="111" t="s">
        <v>268</v>
      </c>
      <c r="D40" s="111"/>
      <c r="E40" s="63"/>
      <c r="F40" s="119" t="s">
        <v>4314</v>
      </c>
      <c r="G40" s="60"/>
      <c r="H40" s="57"/>
      <c r="I40" s="61"/>
      <c r="J40" s="61"/>
    </row>
    <row r="41" spans="1:10" x14ac:dyDescent="0.35">
      <c r="A41" s="109">
        <v>37</v>
      </c>
      <c r="B41" s="110" t="s">
        <v>942</v>
      </c>
      <c r="C41" s="120" t="s">
        <v>268</v>
      </c>
      <c r="D41" s="111"/>
      <c r="E41" s="121"/>
      <c r="F41" s="119"/>
      <c r="G41" s="60"/>
      <c r="H41" s="57"/>
      <c r="I41" s="61"/>
      <c r="J41" s="61"/>
    </row>
    <row r="42" spans="1:10" x14ac:dyDescent="0.35">
      <c r="A42" s="109">
        <v>38</v>
      </c>
      <c r="B42" s="110" t="s">
        <v>3171</v>
      </c>
      <c r="C42" s="120" t="s">
        <v>190</v>
      </c>
      <c r="D42" s="111"/>
      <c r="E42" s="63"/>
      <c r="F42" s="119" t="s">
        <v>4312</v>
      </c>
      <c r="G42" s="60"/>
      <c r="H42" s="59"/>
      <c r="I42" s="61"/>
      <c r="J42" s="61"/>
    </row>
    <row r="43" spans="1:10" x14ac:dyDescent="0.35">
      <c r="A43" s="109">
        <v>39</v>
      </c>
      <c r="B43" s="110" t="s">
        <v>2358</v>
      </c>
      <c r="C43" s="111" t="s">
        <v>172</v>
      </c>
      <c r="D43" s="111"/>
      <c r="E43" s="121"/>
      <c r="F43" s="119" t="s">
        <v>4312</v>
      </c>
      <c r="G43" s="60"/>
      <c r="H43" s="59"/>
      <c r="I43" s="61"/>
      <c r="J43" s="61"/>
    </row>
    <row r="44" spans="1:10" x14ac:dyDescent="0.35">
      <c r="A44" s="109">
        <v>40</v>
      </c>
      <c r="B44" s="110" t="s">
        <v>2751</v>
      </c>
      <c r="C44" s="111" t="s">
        <v>471</v>
      </c>
      <c r="D44" s="111"/>
      <c r="E44" s="63"/>
      <c r="F44" s="119"/>
      <c r="G44" s="60"/>
      <c r="H44" s="59"/>
      <c r="I44" s="61"/>
      <c r="J44" s="61"/>
    </row>
    <row r="45" spans="1:10" x14ac:dyDescent="0.35">
      <c r="A45" s="109">
        <v>34</v>
      </c>
      <c r="B45" s="110" t="s">
        <v>3013</v>
      </c>
      <c r="C45" s="111" t="s">
        <v>471</v>
      </c>
      <c r="D45" s="111"/>
      <c r="E45" s="121"/>
      <c r="F45" s="119" t="s">
        <v>4312</v>
      </c>
      <c r="G45" s="60"/>
      <c r="H45" s="57"/>
      <c r="I45" s="61"/>
      <c r="J45" s="61"/>
    </row>
    <row r="46" spans="1:10" x14ac:dyDescent="0.35">
      <c r="A46" s="109">
        <v>41</v>
      </c>
      <c r="B46" s="110" t="s">
        <v>1736</v>
      </c>
      <c r="C46" s="120" t="s">
        <v>460</v>
      </c>
      <c r="D46" s="111"/>
      <c r="E46" s="63"/>
      <c r="F46" s="119" t="s">
        <v>4314</v>
      </c>
      <c r="G46" s="60"/>
      <c r="H46" s="59"/>
      <c r="I46" s="61"/>
      <c r="J46" s="61"/>
    </row>
    <row r="47" spans="1:10" x14ac:dyDescent="0.35">
      <c r="A47" s="109">
        <v>42</v>
      </c>
      <c r="B47" s="110" t="s">
        <v>368</v>
      </c>
      <c r="C47" s="111" t="s">
        <v>94</v>
      </c>
      <c r="D47" s="111"/>
      <c r="E47" s="63"/>
      <c r="F47" s="119" t="s">
        <v>4312</v>
      </c>
      <c r="G47" s="60"/>
      <c r="H47" s="59"/>
      <c r="I47" s="61"/>
      <c r="J47" s="61"/>
    </row>
    <row r="48" spans="1:10" x14ac:dyDescent="0.35">
      <c r="A48" s="109">
        <v>43</v>
      </c>
      <c r="B48" s="110" t="s">
        <v>4315</v>
      </c>
      <c r="C48" s="111" t="s">
        <v>94</v>
      </c>
      <c r="D48" s="111"/>
      <c r="E48" s="121"/>
      <c r="F48" s="119" t="s">
        <v>4314</v>
      </c>
      <c r="G48" s="60"/>
      <c r="H48" s="59"/>
      <c r="I48" s="61"/>
      <c r="J48" s="61"/>
    </row>
    <row r="49" spans="1:10" x14ac:dyDescent="0.35">
      <c r="A49" s="109">
        <v>44</v>
      </c>
      <c r="B49" s="110" t="s">
        <v>1738</v>
      </c>
      <c r="C49" s="120" t="s">
        <v>206</v>
      </c>
      <c r="D49" s="111"/>
      <c r="E49" s="63"/>
      <c r="F49" s="119" t="s">
        <v>4312</v>
      </c>
      <c r="G49" s="60"/>
      <c r="H49" s="59"/>
      <c r="I49" s="61"/>
      <c r="J49" s="61"/>
    </row>
    <row r="50" spans="1:10" x14ac:dyDescent="0.35">
      <c r="A50" s="109">
        <v>45</v>
      </c>
      <c r="B50" s="110" t="s">
        <v>804</v>
      </c>
      <c r="C50" s="111" t="s">
        <v>172</v>
      </c>
      <c r="D50" s="111"/>
      <c r="E50" s="121"/>
      <c r="F50" s="119" t="s">
        <v>4312</v>
      </c>
      <c r="G50" s="60"/>
      <c r="H50" s="59"/>
      <c r="I50" s="61"/>
      <c r="J50" s="61"/>
    </row>
    <row r="51" spans="1:10" x14ac:dyDescent="0.35">
      <c r="A51" s="109">
        <v>46</v>
      </c>
      <c r="B51" s="110" t="s">
        <v>4316</v>
      </c>
      <c r="C51" s="120" t="s">
        <v>460</v>
      </c>
      <c r="D51" s="111"/>
      <c r="E51" s="109"/>
      <c r="F51" s="119"/>
      <c r="G51" s="60"/>
      <c r="H51" s="59"/>
      <c r="I51" s="61"/>
      <c r="J51" s="61"/>
    </row>
    <row r="52" spans="1:10" x14ac:dyDescent="0.35">
      <c r="A52" s="109"/>
      <c r="B52" s="110"/>
      <c r="C52" s="111"/>
      <c r="D52" s="111"/>
      <c r="E52" s="109"/>
      <c r="F52" s="119"/>
      <c r="G52" s="60"/>
      <c r="H52" s="57"/>
      <c r="I52" s="61"/>
      <c r="J52" s="61"/>
    </row>
    <row r="53" spans="1:10" x14ac:dyDescent="0.35">
      <c r="A53" s="109"/>
      <c r="B53" s="110"/>
      <c r="C53" s="111"/>
      <c r="D53" s="111"/>
      <c r="E53" s="109"/>
      <c r="F53" s="119"/>
      <c r="G53" s="60"/>
      <c r="H53" s="57"/>
      <c r="I53" s="61"/>
      <c r="J53" s="61"/>
    </row>
    <row r="54" spans="1:10" x14ac:dyDescent="0.35">
      <c r="A54" s="109"/>
      <c r="B54" s="110"/>
      <c r="C54" s="120"/>
      <c r="D54" s="111"/>
      <c r="E54" s="116"/>
      <c r="F54" s="119"/>
      <c r="G54" s="60"/>
      <c r="H54" s="57"/>
      <c r="I54" s="61"/>
      <c r="J54" s="61"/>
    </row>
    <row r="55" spans="1:10" x14ac:dyDescent="0.35">
      <c r="A55" s="109"/>
      <c r="B55" s="63"/>
      <c r="C55" s="118"/>
      <c r="D55" s="111"/>
      <c r="E55" s="109"/>
      <c r="F55" s="119"/>
      <c r="G55" s="59"/>
      <c r="H55" s="59"/>
      <c r="I55" s="61"/>
      <c r="J55" s="61"/>
    </row>
    <row r="56" spans="1:10" x14ac:dyDescent="0.35">
      <c r="A56" s="109"/>
      <c r="B56" s="113" t="s">
        <v>4317</v>
      </c>
      <c r="C56" s="122"/>
      <c r="D56" s="122" t="s">
        <v>4318</v>
      </c>
      <c r="E56" s="116"/>
      <c r="F56" s="117"/>
      <c r="G56" s="57"/>
      <c r="H56" s="57"/>
      <c r="I56" s="57"/>
      <c r="J56" s="57"/>
    </row>
    <row r="57" spans="1:10" x14ac:dyDescent="0.35">
      <c r="A57" s="109"/>
      <c r="B57" s="110"/>
      <c r="C57" s="111"/>
      <c r="D57" s="111"/>
      <c r="E57" s="123" t="s">
        <v>4319</v>
      </c>
      <c r="F57" s="117"/>
      <c r="G57" s="59"/>
      <c r="H57" s="59"/>
      <c r="I57" s="57"/>
      <c r="J57" s="57"/>
    </row>
    <row r="58" spans="1:10" x14ac:dyDescent="0.35">
      <c r="A58" s="109">
        <v>1</v>
      </c>
      <c r="B58" s="110" t="s">
        <v>539</v>
      </c>
      <c r="C58" s="118" t="s">
        <v>195</v>
      </c>
      <c r="D58" s="122" t="s">
        <v>4320</v>
      </c>
      <c r="E58" s="116"/>
      <c r="F58" s="117"/>
      <c r="G58" s="59"/>
      <c r="H58" s="59"/>
      <c r="I58" s="57"/>
      <c r="J58" s="57"/>
    </row>
    <row r="59" spans="1:10" x14ac:dyDescent="0.35">
      <c r="A59" s="109">
        <v>2</v>
      </c>
      <c r="B59" s="110" t="s">
        <v>1463</v>
      </c>
      <c r="C59" s="62" t="s">
        <v>103</v>
      </c>
      <c r="D59" s="62" t="s">
        <v>4321</v>
      </c>
      <c r="E59" s="116"/>
      <c r="F59" s="117"/>
      <c r="G59" s="59"/>
      <c r="H59" s="59"/>
      <c r="I59" s="57"/>
      <c r="J59" s="57"/>
    </row>
    <row r="60" spans="1:10" x14ac:dyDescent="0.35">
      <c r="A60" s="109">
        <v>3</v>
      </c>
      <c r="B60" s="110" t="s">
        <v>2458</v>
      </c>
      <c r="C60" s="62" t="s">
        <v>103</v>
      </c>
      <c r="D60" s="122" t="s">
        <v>4322</v>
      </c>
      <c r="E60" s="116"/>
      <c r="F60" s="117"/>
      <c r="G60" s="59"/>
      <c r="H60" s="59"/>
      <c r="I60" s="57"/>
      <c r="J60" s="57"/>
    </row>
    <row r="61" spans="1:10" x14ac:dyDescent="0.35">
      <c r="A61" s="109">
        <v>4</v>
      </c>
      <c r="B61" s="110" t="s">
        <v>2567</v>
      </c>
      <c r="C61" s="110" t="s">
        <v>460</v>
      </c>
      <c r="D61" s="111" t="s">
        <v>4384</v>
      </c>
      <c r="E61" s="116"/>
      <c r="F61" s="117"/>
      <c r="G61" s="59"/>
      <c r="H61" s="59"/>
      <c r="I61" s="57"/>
      <c r="J61" s="61"/>
    </row>
    <row r="62" spans="1:10" x14ac:dyDescent="0.35">
      <c r="A62" s="109">
        <v>5</v>
      </c>
      <c r="B62" s="110" t="s">
        <v>1565</v>
      </c>
      <c r="C62" s="62" t="s">
        <v>172</v>
      </c>
      <c r="D62" s="122" t="s">
        <v>4323</v>
      </c>
      <c r="E62" s="116"/>
      <c r="F62" s="117"/>
      <c r="G62" s="59"/>
      <c r="H62" s="59"/>
      <c r="I62" s="57"/>
      <c r="J62" s="57"/>
    </row>
    <row r="63" spans="1:10" x14ac:dyDescent="0.35">
      <c r="A63" s="109">
        <v>6</v>
      </c>
      <c r="B63" s="110" t="s">
        <v>2254</v>
      </c>
      <c r="C63" s="111" t="s">
        <v>151</v>
      </c>
      <c r="D63" s="122" t="s">
        <v>4324</v>
      </c>
      <c r="E63" s="116"/>
      <c r="F63" s="117"/>
      <c r="G63" s="59"/>
      <c r="H63" s="59"/>
      <c r="I63" s="57"/>
      <c r="J63" s="57"/>
    </row>
    <row r="64" spans="1:10" x14ac:dyDescent="0.35">
      <c r="A64" s="109">
        <v>7</v>
      </c>
      <c r="B64" s="110" t="s">
        <v>2933</v>
      </c>
      <c r="C64" s="62" t="s">
        <v>78</v>
      </c>
      <c r="D64" s="122" t="s">
        <v>4325</v>
      </c>
      <c r="E64" s="116"/>
      <c r="F64" s="117"/>
      <c r="G64" s="59"/>
      <c r="H64" s="59"/>
      <c r="I64" s="57"/>
      <c r="J64" s="57"/>
    </row>
    <row r="65" spans="1:10" x14ac:dyDescent="0.35">
      <c r="A65" s="109">
        <v>8</v>
      </c>
      <c r="B65" s="110" t="s">
        <v>948</v>
      </c>
      <c r="C65" s="118" t="s">
        <v>131</v>
      </c>
      <c r="D65" s="122" t="s">
        <v>4326</v>
      </c>
      <c r="E65" s="116"/>
      <c r="F65" s="117"/>
      <c r="G65" s="59"/>
      <c r="H65" s="59"/>
      <c r="I65" s="57"/>
      <c r="J65" s="57"/>
    </row>
    <row r="66" spans="1:10" x14ac:dyDescent="0.35">
      <c r="A66" s="109">
        <v>9</v>
      </c>
      <c r="B66" s="110" t="s">
        <v>3787</v>
      </c>
      <c r="C66" s="118" t="s">
        <v>341</v>
      </c>
      <c r="D66" s="111" t="s">
        <v>4326</v>
      </c>
      <c r="E66" s="116"/>
      <c r="F66" s="117"/>
      <c r="G66" s="59"/>
      <c r="H66" s="59"/>
      <c r="I66" s="57"/>
      <c r="J66" s="57"/>
    </row>
    <row r="67" spans="1:10" x14ac:dyDescent="0.35">
      <c r="A67" s="109">
        <v>10</v>
      </c>
      <c r="B67" s="110" t="s">
        <v>3779</v>
      </c>
      <c r="C67" s="118" t="s">
        <v>131</v>
      </c>
      <c r="D67" s="64" t="s">
        <v>4385</v>
      </c>
      <c r="E67" s="116"/>
      <c r="F67" s="117"/>
      <c r="G67" s="59"/>
      <c r="H67" s="59"/>
      <c r="I67" s="57"/>
      <c r="J67" s="57"/>
    </row>
    <row r="68" spans="1:10" x14ac:dyDescent="0.35">
      <c r="A68" s="109">
        <v>11</v>
      </c>
      <c r="B68" s="110" t="s">
        <v>3709</v>
      </c>
      <c r="C68" s="118" t="s">
        <v>78</v>
      </c>
      <c r="D68" s="122" t="s">
        <v>4327</v>
      </c>
      <c r="E68" s="116"/>
      <c r="F68" s="117"/>
      <c r="G68" s="59"/>
      <c r="H68" s="59"/>
      <c r="I68" s="57"/>
      <c r="J68" s="57"/>
    </row>
    <row r="69" spans="1:10" x14ac:dyDescent="0.35">
      <c r="A69" s="109">
        <v>12</v>
      </c>
      <c r="B69" s="110" t="s">
        <v>1214</v>
      </c>
      <c r="C69" s="110" t="s">
        <v>142</v>
      </c>
      <c r="D69" s="122" t="s">
        <v>4328</v>
      </c>
      <c r="E69" s="116"/>
      <c r="F69" s="117"/>
      <c r="G69" s="59"/>
      <c r="H69" s="59"/>
      <c r="I69" s="57"/>
      <c r="J69" s="57"/>
    </row>
    <row r="70" spans="1:10" x14ac:dyDescent="0.35">
      <c r="A70" s="109">
        <v>13</v>
      </c>
      <c r="B70" s="110" t="s">
        <v>3018</v>
      </c>
      <c r="C70" s="62" t="s">
        <v>94</v>
      </c>
      <c r="D70" s="111" t="s">
        <v>4329</v>
      </c>
      <c r="E70" s="116"/>
      <c r="F70" s="117"/>
      <c r="G70" s="59"/>
      <c r="H70" s="59"/>
      <c r="I70" s="57"/>
      <c r="J70" s="57"/>
    </row>
    <row r="71" spans="1:10" x14ac:dyDescent="0.35">
      <c r="A71" s="109">
        <v>14</v>
      </c>
      <c r="B71" s="110" t="s">
        <v>3113</v>
      </c>
      <c r="C71" s="111" t="s">
        <v>252</v>
      </c>
      <c r="D71" s="122" t="s">
        <v>4330</v>
      </c>
      <c r="E71" s="116"/>
      <c r="F71" s="117"/>
      <c r="G71" s="59"/>
      <c r="H71" s="59"/>
      <c r="I71" s="57"/>
      <c r="J71" s="57"/>
    </row>
    <row r="72" spans="1:10" x14ac:dyDescent="0.35">
      <c r="A72" s="109">
        <v>15</v>
      </c>
      <c r="B72" s="110" t="s">
        <v>90</v>
      </c>
      <c r="C72" s="62" t="s">
        <v>94</v>
      </c>
      <c r="D72" s="122" t="s">
        <v>4331</v>
      </c>
      <c r="E72" s="116"/>
      <c r="F72" s="117"/>
      <c r="G72" s="59"/>
      <c r="H72" s="59"/>
      <c r="I72" s="57"/>
      <c r="J72" s="57"/>
    </row>
    <row r="73" spans="1:10" x14ac:dyDescent="0.35">
      <c r="A73" s="109">
        <v>16</v>
      </c>
      <c r="B73" s="110" t="s">
        <v>1740</v>
      </c>
      <c r="C73" s="118" t="s">
        <v>158</v>
      </c>
      <c r="D73" s="111" t="s">
        <v>4332</v>
      </c>
      <c r="E73" s="116"/>
      <c r="F73" s="117"/>
      <c r="G73" s="59"/>
      <c r="H73" s="59"/>
      <c r="I73" s="57"/>
      <c r="J73" s="57"/>
    </row>
    <row r="74" spans="1:10" x14ac:dyDescent="0.35">
      <c r="A74" s="109">
        <v>17</v>
      </c>
      <c r="B74" s="110" t="s">
        <v>3744</v>
      </c>
      <c r="C74" s="118" t="s">
        <v>341</v>
      </c>
      <c r="D74" s="111" t="s">
        <v>528</v>
      </c>
      <c r="E74" s="116"/>
      <c r="F74" s="117"/>
      <c r="G74" s="59"/>
      <c r="H74" s="59"/>
      <c r="I74" s="57"/>
      <c r="J74" s="61"/>
    </row>
    <row r="75" spans="1:10" x14ac:dyDescent="0.35">
      <c r="A75" s="109">
        <v>18</v>
      </c>
      <c r="B75" s="110" t="s">
        <v>2376</v>
      </c>
      <c r="C75" s="118" t="s">
        <v>190</v>
      </c>
      <c r="D75" s="111" t="s">
        <v>4321</v>
      </c>
      <c r="E75" s="116"/>
      <c r="F75" s="117"/>
      <c r="G75" s="59"/>
      <c r="H75" s="59"/>
      <c r="I75" s="57"/>
      <c r="J75" s="61"/>
    </row>
    <row r="76" spans="1:10" x14ac:dyDescent="0.35">
      <c r="A76" s="109">
        <v>19</v>
      </c>
      <c r="B76" s="110" t="s">
        <v>97</v>
      </c>
      <c r="C76" s="118" t="s">
        <v>96</v>
      </c>
      <c r="D76" s="122" t="s">
        <v>4333</v>
      </c>
      <c r="E76" s="116"/>
      <c r="F76" s="117"/>
      <c r="G76" s="59"/>
      <c r="H76" s="59"/>
      <c r="I76" s="57"/>
      <c r="J76" s="57"/>
    </row>
    <row r="77" spans="1:10" x14ac:dyDescent="0.35">
      <c r="A77" s="109">
        <v>20</v>
      </c>
      <c r="B77" s="110" t="s">
        <v>3023</v>
      </c>
      <c r="C77" s="118" t="s">
        <v>116</v>
      </c>
      <c r="D77" s="111" t="s">
        <v>4334</v>
      </c>
      <c r="E77" s="116"/>
      <c r="F77" s="117"/>
      <c r="G77" s="59"/>
      <c r="H77" s="59"/>
      <c r="I77" s="57"/>
      <c r="J77" s="57"/>
    </row>
    <row r="78" spans="1:10" x14ac:dyDescent="0.35">
      <c r="A78" s="109">
        <v>21</v>
      </c>
      <c r="B78" s="110" t="s">
        <v>2555</v>
      </c>
      <c r="C78" s="111" t="s">
        <v>86</v>
      </c>
      <c r="D78" s="122" t="s">
        <v>4335</v>
      </c>
      <c r="E78" s="116"/>
      <c r="F78" s="117"/>
      <c r="G78" s="59"/>
      <c r="H78" s="59"/>
      <c r="I78" s="57"/>
      <c r="J78" s="61"/>
    </row>
    <row r="79" spans="1:10" x14ac:dyDescent="0.35">
      <c r="A79" s="109">
        <v>22</v>
      </c>
      <c r="B79" s="110" t="s">
        <v>3461</v>
      </c>
      <c r="C79" s="62" t="s">
        <v>128</v>
      </c>
      <c r="D79" s="122" t="s">
        <v>682</v>
      </c>
      <c r="E79" s="116"/>
      <c r="F79" s="117"/>
      <c r="G79" s="59"/>
      <c r="H79" s="59"/>
      <c r="I79" s="57"/>
      <c r="J79" s="57"/>
    </row>
    <row r="80" spans="1:10" x14ac:dyDescent="0.35">
      <c r="A80" s="109">
        <v>23</v>
      </c>
      <c r="B80" s="110" t="s">
        <v>952</v>
      </c>
      <c r="C80" s="62" t="s">
        <v>85</v>
      </c>
      <c r="D80" s="122" t="s">
        <v>4336</v>
      </c>
      <c r="E80" s="116"/>
      <c r="F80" s="117"/>
      <c r="G80" s="59"/>
      <c r="H80" s="59"/>
      <c r="I80" s="57"/>
      <c r="J80" s="57"/>
    </row>
    <row r="81" spans="1:10" x14ac:dyDescent="0.35">
      <c r="A81" s="109">
        <v>24</v>
      </c>
      <c r="B81" s="110" t="s">
        <v>4337</v>
      </c>
      <c r="C81" s="62" t="s">
        <v>128</v>
      </c>
      <c r="D81" s="111" t="s">
        <v>4338</v>
      </c>
      <c r="E81" s="116"/>
      <c r="F81" s="117"/>
      <c r="G81" s="59"/>
      <c r="H81" s="59"/>
      <c r="I81" s="57"/>
      <c r="J81" s="57"/>
    </row>
    <row r="82" spans="1:10" x14ac:dyDescent="0.35">
      <c r="A82" s="109">
        <v>25</v>
      </c>
      <c r="B82" s="110" t="s">
        <v>3745</v>
      </c>
      <c r="C82" s="62" t="s">
        <v>135</v>
      </c>
      <c r="D82" s="122" t="s">
        <v>4339</v>
      </c>
      <c r="E82" s="116"/>
      <c r="F82" s="117"/>
      <c r="G82" s="59"/>
      <c r="H82" s="59"/>
      <c r="I82" s="57"/>
      <c r="J82" s="57"/>
    </row>
    <row r="83" spans="1:10" x14ac:dyDescent="0.35">
      <c r="A83" s="109">
        <v>26</v>
      </c>
      <c r="B83" s="110" t="s">
        <v>2838</v>
      </c>
      <c r="C83" s="118" t="s">
        <v>158</v>
      </c>
      <c r="D83" s="62" t="s">
        <v>4336</v>
      </c>
      <c r="E83" s="116"/>
      <c r="F83" s="117"/>
      <c r="G83" s="59"/>
      <c r="H83" s="59"/>
      <c r="I83" s="57"/>
      <c r="J83" s="57"/>
    </row>
    <row r="84" spans="1:10" x14ac:dyDescent="0.35">
      <c r="A84" s="109">
        <v>27</v>
      </c>
      <c r="B84" s="110" t="s">
        <v>811</v>
      </c>
      <c r="C84" s="62" t="s">
        <v>135</v>
      </c>
      <c r="D84" s="111" t="s">
        <v>4340</v>
      </c>
      <c r="E84" s="116"/>
      <c r="F84" s="117"/>
      <c r="G84" s="59"/>
      <c r="H84" s="59"/>
      <c r="I84" s="57"/>
      <c r="J84" s="57"/>
    </row>
    <row r="85" spans="1:10" x14ac:dyDescent="0.35">
      <c r="A85" s="109">
        <v>28</v>
      </c>
      <c r="B85" s="110" t="s">
        <v>393</v>
      </c>
      <c r="C85" s="111" t="s">
        <v>224</v>
      </c>
      <c r="D85" s="122" t="s">
        <v>4341</v>
      </c>
      <c r="E85" s="116"/>
      <c r="F85" s="117"/>
      <c r="G85" s="59"/>
      <c r="H85" s="59"/>
      <c r="I85" s="57"/>
      <c r="J85" s="57"/>
    </row>
    <row r="86" spans="1:10" x14ac:dyDescent="0.35">
      <c r="A86" s="109">
        <v>29</v>
      </c>
      <c r="B86" s="110" t="s">
        <v>2928</v>
      </c>
      <c r="C86" s="118" t="s">
        <v>268</v>
      </c>
      <c r="D86" s="122" t="s">
        <v>4342</v>
      </c>
      <c r="E86" s="116"/>
      <c r="F86" s="117"/>
      <c r="G86" s="59"/>
      <c r="H86" s="59"/>
      <c r="I86" s="57"/>
      <c r="J86" s="57"/>
    </row>
    <row r="87" spans="1:10" x14ac:dyDescent="0.35">
      <c r="A87" s="109">
        <v>30</v>
      </c>
      <c r="B87" s="110" t="s">
        <v>3097</v>
      </c>
      <c r="C87" s="110" t="s">
        <v>235</v>
      </c>
      <c r="D87" s="122" t="s">
        <v>4343</v>
      </c>
      <c r="E87" s="116"/>
      <c r="F87" s="117"/>
      <c r="G87" s="59"/>
      <c r="H87" s="59"/>
      <c r="I87" s="57"/>
      <c r="J87" s="59"/>
    </row>
    <row r="88" spans="1:10" x14ac:dyDescent="0.35">
      <c r="A88" s="109">
        <v>31</v>
      </c>
      <c r="B88" s="110" t="s">
        <v>3174</v>
      </c>
      <c r="C88" s="111" t="s">
        <v>274</v>
      </c>
      <c r="D88" s="111" t="s">
        <v>4344</v>
      </c>
      <c r="E88" s="116"/>
      <c r="F88" s="117"/>
      <c r="G88" s="59"/>
      <c r="H88" s="59"/>
      <c r="I88" s="57"/>
      <c r="J88" s="57"/>
    </row>
    <row r="89" spans="1:10" x14ac:dyDescent="0.35">
      <c r="A89" s="109">
        <v>32</v>
      </c>
      <c r="B89" s="110" t="s">
        <v>3183</v>
      </c>
      <c r="C89" s="62" t="s">
        <v>109</v>
      </c>
      <c r="D89" s="62" t="s">
        <v>4345</v>
      </c>
      <c r="E89" s="116"/>
      <c r="F89" s="117"/>
      <c r="G89" s="59"/>
      <c r="H89" s="59"/>
      <c r="I89" s="57"/>
      <c r="J89" s="57"/>
    </row>
    <row r="90" spans="1:10" x14ac:dyDescent="0.35">
      <c r="A90" s="109">
        <v>33</v>
      </c>
      <c r="B90" s="110" t="s">
        <v>3111</v>
      </c>
      <c r="C90" s="110" t="s">
        <v>123</v>
      </c>
      <c r="D90" s="64" t="s">
        <v>4346</v>
      </c>
      <c r="E90" s="116"/>
      <c r="F90" s="117"/>
      <c r="G90" s="59"/>
      <c r="H90" s="59"/>
      <c r="I90" s="57"/>
      <c r="J90" s="57"/>
    </row>
    <row r="91" spans="1:10" x14ac:dyDescent="0.35">
      <c r="A91" s="109">
        <v>34</v>
      </c>
      <c r="B91" s="110" t="s">
        <v>1954</v>
      </c>
      <c r="C91" s="111" t="s">
        <v>224</v>
      </c>
      <c r="D91" s="111" t="s">
        <v>4347</v>
      </c>
      <c r="E91" s="116"/>
      <c r="F91" s="117"/>
      <c r="G91" s="59"/>
      <c r="H91" s="59"/>
      <c r="I91" s="57"/>
      <c r="J91" s="57"/>
    </row>
    <row r="92" spans="1:10" x14ac:dyDescent="0.35">
      <c r="A92" s="109">
        <v>35</v>
      </c>
      <c r="B92" s="110" t="s">
        <v>1461</v>
      </c>
      <c r="C92" s="118" t="s">
        <v>229</v>
      </c>
      <c r="D92" s="122" t="s">
        <v>4348</v>
      </c>
      <c r="E92" s="116"/>
      <c r="F92" s="117"/>
      <c r="G92" s="59"/>
      <c r="H92" s="59"/>
      <c r="I92" s="57"/>
      <c r="J92" s="57"/>
    </row>
    <row r="93" spans="1:10" x14ac:dyDescent="0.35">
      <c r="A93" s="109">
        <v>36</v>
      </c>
      <c r="B93" s="110" t="s">
        <v>4349</v>
      </c>
      <c r="C93" s="62" t="s">
        <v>206</v>
      </c>
      <c r="D93" s="122" t="s">
        <v>4350</v>
      </c>
      <c r="E93" s="116"/>
      <c r="F93" s="117"/>
      <c r="G93" s="59"/>
      <c r="H93" s="59"/>
      <c r="I93" s="57"/>
      <c r="J93" s="57"/>
    </row>
    <row r="94" spans="1:10" x14ac:dyDescent="0.35">
      <c r="A94" s="109">
        <v>37</v>
      </c>
      <c r="B94" s="110" t="s">
        <v>3809</v>
      </c>
      <c r="C94" s="110" t="s">
        <v>326</v>
      </c>
      <c r="D94" s="122" t="s">
        <v>929</v>
      </c>
      <c r="E94" s="116"/>
      <c r="F94" s="117"/>
      <c r="G94" s="59"/>
      <c r="H94" s="59"/>
      <c r="I94" s="57"/>
      <c r="J94" s="57"/>
    </row>
    <row r="95" spans="1:10" x14ac:dyDescent="0.35">
      <c r="A95" s="109">
        <v>38</v>
      </c>
      <c r="B95" s="110" t="s">
        <v>3735</v>
      </c>
      <c r="C95" s="62" t="s">
        <v>229</v>
      </c>
      <c r="D95" s="111" t="s">
        <v>4351</v>
      </c>
      <c r="E95" s="116"/>
      <c r="F95" s="117"/>
      <c r="G95" s="59"/>
      <c r="H95" s="59"/>
      <c r="I95" s="57"/>
      <c r="J95" s="61"/>
    </row>
    <row r="96" spans="1:10" x14ac:dyDescent="0.35">
      <c r="A96" s="109">
        <v>39</v>
      </c>
      <c r="B96" s="110" t="s">
        <v>1569</v>
      </c>
      <c r="C96" s="118" t="s">
        <v>341</v>
      </c>
      <c r="D96" s="122" t="s">
        <v>4352</v>
      </c>
      <c r="E96" s="116"/>
      <c r="F96" s="117"/>
      <c r="G96" s="59"/>
      <c r="H96" s="59"/>
      <c r="I96" s="57"/>
      <c r="J96" s="57"/>
    </row>
    <row r="97" spans="1:10" x14ac:dyDescent="0.35">
      <c r="A97" s="109">
        <v>40</v>
      </c>
      <c r="B97" s="110" t="s">
        <v>2837</v>
      </c>
      <c r="C97" s="62" t="s">
        <v>85</v>
      </c>
      <c r="D97" s="62" t="s">
        <v>4326</v>
      </c>
      <c r="E97" s="116"/>
      <c r="F97" s="117"/>
      <c r="G97" s="59"/>
      <c r="H97" s="59"/>
      <c r="I97" s="57"/>
      <c r="J97" s="57"/>
    </row>
    <row r="98" spans="1:10" x14ac:dyDescent="0.35">
      <c r="A98" s="109">
        <v>41</v>
      </c>
      <c r="B98" s="110" t="s">
        <v>2559</v>
      </c>
      <c r="C98" s="111" t="s">
        <v>252</v>
      </c>
      <c r="D98" s="62" t="s">
        <v>528</v>
      </c>
      <c r="E98" s="116"/>
      <c r="F98" s="117"/>
      <c r="G98" s="59"/>
      <c r="H98" s="59"/>
      <c r="I98" s="57"/>
      <c r="J98" s="57"/>
    </row>
    <row r="99" spans="1:10" x14ac:dyDescent="0.35">
      <c r="A99" s="109">
        <v>42</v>
      </c>
      <c r="B99" s="110" t="s">
        <v>555</v>
      </c>
      <c r="C99" s="118" t="s">
        <v>268</v>
      </c>
      <c r="D99" s="111" t="s">
        <v>4353</v>
      </c>
      <c r="E99" s="116"/>
      <c r="F99" s="117"/>
      <c r="G99" s="59"/>
      <c r="H99" s="59"/>
      <c r="I99" s="57"/>
      <c r="J99" s="57"/>
    </row>
    <row r="100" spans="1:10" x14ac:dyDescent="0.35">
      <c r="A100" s="109">
        <v>43</v>
      </c>
      <c r="B100" s="110" t="s">
        <v>1334</v>
      </c>
      <c r="C100" s="110" t="s">
        <v>326</v>
      </c>
      <c r="D100" s="111" t="s">
        <v>4354</v>
      </c>
      <c r="E100" s="116"/>
      <c r="F100" s="117"/>
      <c r="G100" s="59"/>
      <c r="H100" s="59"/>
      <c r="I100" s="57"/>
      <c r="J100" s="57"/>
    </row>
    <row r="101" spans="1:10" x14ac:dyDescent="0.35">
      <c r="A101" s="109">
        <v>44</v>
      </c>
      <c r="B101" s="110" t="s">
        <v>2157</v>
      </c>
      <c r="C101" s="118" t="s">
        <v>96</v>
      </c>
      <c r="D101" s="64" t="s">
        <v>4355</v>
      </c>
      <c r="E101" s="116"/>
      <c r="F101" s="117"/>
      <c r="G101" s="59"/>
      <c r="H101" s="59"/>
      <c r="I101" s="57"/>
      <c r="J101" s="57"/>
    </row>
    <row r="102" spans="1:10" x14ac:dyDescent="0.35">
      <c r="A102" s="109">
        <v>45</v>
      </c>
      <c r="B102" s="110" t="s">
        <v>1846</v>
      </c>
      <c r="C102" s="62" t="s">
        <v>165</v>
      </c>
      <c r="D102" s="111" t="s">
        <v>4356</v>
      </c>
      <c r="E102" s="116"/>
      <c r="F102" s="117"/>
      <c r="G102" s="59"/>
      <c r="H102" s="59"/>
      <c r="I102" s="57"/>
      <c r="J102" s="57"/>
    </row>
    <row r="103" spans="1:10" x14ac:dyDescent="0.35">
      <c r="A103" s="109">
        <v>46</v>
      </c>
      <c r="B103" s="110" t="s">
        <v>2456</v>
      </c>
      <c r="C103" s="110" t="s">
        <v>259</v>
      </c>
      <c r="D103" s="64" t="s">
        <v>4330</v>
      </c>
      <c r="E103" s="116"/>
      <c r="F103" s="117"/>
      <c r="G103" s="59"/>
      <c r="H103" s="59"/>
      <c r="I103" s="57"/>
      <c r="J103" s="57"/>
    </row>
    <row r="104" spans="1:10" x14ac:dyDescent="0.35">
      <c r="A104" s="109">
        <v>47</v>
      </c>
      <c r="B104" s="110" t="s">
        <v>1330</v>
      </c>
      <c r="C104" s="62" t="s">
        <v>206</v>
      </c>
      <c r="D104" s="111" t="s">
        <v>4334</v>
      </c>
      <c r="E104" s="116"/>
      <c r="F104" s="117"/>
      <c r="G104" s="59"/>
      <c r="H104" s="59"/>
      <c r="I104" s="57"/>
      <c r="J104" s="57"/>
    </row>
    <row r="105" spans="1:10" x14ac:dyDescent="0.35">
      <c r="A105" s="109">
        <v>48</v>
      </c>
      <c r="B105" s="110" t="s">
        <v>1648</v>
      </c>
      <c r="C105" s="111" t="s">
        <v>151</v>
      </c>
      <c r="D105" s="122" t="s">
        <v>4357</v>
      </c>
      <c r="E105" s="116"/>
      <c r="F105" s="117"/>
      <c r="G105" s="59"/>
      <c r="H105" s="59"/>
      <c r="I105" s="57"/>
      <c r="J105" s="57"/>
    </row>
    <row r="106" spans="1:10" x14ac:dyDescent="0.35">
      <c r="A106" s="109">
        <v>49</v>
      </c>
      <c r="B106" s="110" t="s">
        <v>4306</v>
      </c>
      <c r="C106" s="111" t="s">
        <v>252</v>
      </c>
      <c r="D106" s="122" t="s">
        <v>4353</v>
      </c>
      <c r="E106" s="116"/>
      <c r="F106" s="117"/>
      <c r="G106" s="59"/>
      <c r="H106" s="59"/>
      <c r="I106" s="57"/>
      <c r="J106" s="57"/>
    </row>
    <row r="107" spans="1:10" x14ac:dyDescent="0.35">
      <c r="A107" s="109">
        <v>50</v>
      </c>
      <c r="B107" s="110" t="s">
        <v>3104</v>
      </c>
      <c r="C107" s="62" t="s">
        <v>128</v>
      </c>
      <c r="D107" s="62" t="s">
        <v>4358</v>
      </c>
      <c r="E107" s="116"/>
      <c r="F107" s="124"/>
      <c r="G107" s="59"/>
      <c r="H107" s="59"/>
      <c r="I107" s="57"/>
      <c r="J107" s="57"/>
    </row>
    <row r="108" spans="1:10" x14ac:dyDescent="0.35">
      <c r="A108" s="109">
        <v>51</v>
      </c>
      <c r="B108" s="110" t="s">
        <v>698</v>
      </c>
      <c r="C108" s="110" t="s">
        <v>326</v>
      </c>
      <c r="D108" s="64" t="s">
        <v>4359</v>
      </c>
      <c r="E108" s="116"/>
      <c r="F108" s="117"/>
      <c r="G108" s="59"/>
      <c r="H108" s="59"/>
      <c r="I108" s="57"/>
      <c r="J108" s="57"/>
    </row>
    <row r="109" spans="1:10" x14ac:dyDescent="0.35">
      <c r="A109" s="109">
        <v>52</v>
      </c>
      <c r="B109" s="110" t="s">
        <v>3816</v>
      </c>
      <c r="C109" s="62" t="s">
        <v>109</v>
      </c>
      <c r="D109" s="122" t="s">
        <v>4360</v>
      </c>
      <c r="E109" s="116"/>
      <c r="F109" s="117"/>
      <c r="G109" s="59"/>
      <c r="H109" s="59"/>
      <c r="I109" s="57"/>
      <c r="J109" s="57"/>
    </row>
    <row r="110" spans="1:10" x14ac:dyDescent="0.35">
      <c r="A110" s="109">
        <v>53</v>
      </c>
      <c r="B110" s="110" t="s">
        <v>3020</v>
      </c>
      <c r="C110" s="118" t="s">
        <v>116</v>
      </c>
      <c r="D110" s="111" t="s">
        <v>4361</v>
      </c>
      <c r="E110" s="116"/>
      <c r="F110" s="117"/>
      <c r="G110" s="59"/>
      <c r="H110" s="59"/>
      <c r="I110" s="57"/>
      <c r="J110" s="61"/>
    </row>
    <row r="111" spans="1:10" x14ac:dyDescent="0.35">
      <c r="A111" s="109">
        <v>54</v>
      </c>
      <c r="B111" s="110" t="s">
        <v>2656</v>
      </c>
      <c r="C111" s="111" t="s">
        <v>86</v>
      </c>
      <c r="D111" s="111" t="s">
        <v>929</v>
      </c>
      <c r="E111" s="116"/>
      <c r="F111" s="117"/>
      <c r="G111" s="59"/>
      <c r="H111" s="59"/>
      <c r="I111" s="57"/>
      <c r="J111" s="57"/>
    </row>
    <row r="112" spans="1:10" x14ac:dyDescent="0.35">
      <c r="A112" s="109">
        <v>55</v>
      </c>
      <c r="B112" s="110" t="s">
        <v>3028</v>
      </c>
      <c r="C112" s="118" t="s">
        <v>471</v>
      </c>
      <c r="D112" s="111" t="s">
        <v>684</v>
      </c>
      <c r="E112" s="116"/>
      <c r="F112" s="117"/>
      <c r="G112" s="59"/>
      <c r="H112" s="59"/>
      <c r="I112" s="57"/>
      <c r="J112" s="61"/>
    </row>
    <row r="113" spans="1:10" x14ac:dyDescent="0.35">
      <c r="A113" s="109">
        <v>56</v>
      </c>
      <c r="B113" s="110" t="s">
        <v>2161</v>
      </c>
      <c r="C113" s="110" t="s">
        <v>190</v>
      </c>
      <c r="D113" s="122" t="s">
        <v>682</v>
      </c>
      <c r="E113" s="116"/>
      <c r="F113" s="117"/>
      <c r="G113" s="59"/>
      <c r="H113" s="59"/>
      <c r="I113" s="57"/>
      <c r="J113" s="57"/>
    </row>
    <row r="114" spans="1:10" x14ac:dyDescent="0.35">
      <c r="A114" s="109">
        <v>57</v>
      </c>
      <c r="B114" s="110" t="s">
        <v>700</v>
      </c>
      <c r="C114" s="110" t="s">
        <v>259</v>
      </c>
      <c r="D114" s="122" t="s">
        <v>4362</v>
      </c>
      <c r="E114" s="116"/>
      <c r="F114" s="117"/>
      <c r="G114" s="59"/>
      <c r="H114" s="59"/>
      <c r="I114" s="57"/>
      <c r="J114" s="57"/>
    </row>
    <row r="115" spans="1:10" x14ac:dyDescent="0.35">
      <c r="A115" s="109">
        <v>58</v>
      </c>
      <c r="B115" s="110" t="s">
        <v>3781</v>
      </c>
      <c r="C115" s="118" t="s">
        <v>116</v>
      </c>
      <c r="D115" s="122" t="s">
        <v>4363</v>
      </c>
      <c r="E115" s="116"/>
      <c r="F115" s="117"/>
      <c r="G115" s="59"/>
      <c r="H115" s="59"/>
      <c r="I115" s="57"/>
      <c r="J115" s="57"/>
    </row>
    <row r="116" spans="1:10" x14ac:dyDescent="0.35">
      <c r="A116" s="109">
        <v>59</v>
      </c>
      <c r="B116" s="110" t="s">
        <v>2839</v>
      </c>
      <c r="C116" s="111" t="s">
        <v>86</v>
      </c>
      <c r="D116" s="122" t="s">
        <v>4364</v>
      </c>
      <c r="E116" s="116"/>
      <c r="F116" s="117"/>
      <c r="G116" s="59"/>
      <c r="H116" s="59"/>
      <c r="I116" s="57"/>
      <c r="J116" s="57"/>
    </row>
    <row r="117" spans="1:10" x14ac:dyDescent="0.35">
      <c r="A117" s="109">
        <v>60</v>
      </c>
      <c r="B117" s="110" t="s">
        <v>3770</v>
      </c>
      <c r="C117" s="62" t="s">
        <v>165</v>
      </c>
      <c r="D117" s="111" t="s">
        <v>4365</v>
      </c>
      <c r="E117" s="116"/>
      <c r="F117" s="117"/>
      <c r="G117" s="59"/>
      <c r="H117" s="59"/>
      <c r="I117" s="57"/>
      <c r="J117" s="57"/>
    </row>
    <row r="118" spans="1:10" x14ac:dyDescent="0.35">
      <c r="A118" s="109">
        <v>61</v>
      </c>
      <c r="B118" s="110" t="s">
        <v>379</v>
      </c>
      <c r="C118" s="118" t="s">
        <v>421</v>
      </c>
      <c r="D118" s="122" t="s">
        <v>4366</v>
      </c>
      <c r="E118" s="116"/>
      <c r="F118" s="117"/>
      <c r="G118" s="59"/>
      <c r="H118" s="59"/>
      <c r="I118" s="57"/>
      <c r="J118" s="57"/>
    </row>
    <row r="119" spans="1:10" x14ac:dyDescent="0.35">
      <c r="A119" s="109">
        <v>62</v>
      </c>
      <c r="B119" s="110" t="s">
        <v>2048</v>
      </c>
      <c r="C119" s="110" t="s">
        <v>142</v>
      </c>
      <c r="D119" s="111" t="s">
        <v>4367</v>
      </c>
      <c r="E119" s="116"/>
      <c r="F119" s="117"/>
      <c r="G119" s="59"/>
      <c r="H119" s="59"/>
      <c r="I119" s="57"/>
      <c r="J119" s="57"/>
    </row>
    <row r="120" spans="1:10" x14ac:dyDescent="0.35">
      <c r="A120" s="109">
        <v>63</v>
      </c>
      <c r="B120" s="110" t="s">
        <v>1067</v>
      </c>
      <c r="C120" s="110" t="s">
        <v>123</v>
      </c>
      <c r="D120" s="62" t="s">
        <v>4367</v>
      </c>
      <c r="E120" s="116"/>
      <c r="F120" s="117"/>
      <c r="G120" s="59"/>
      <c r="H120" s="59"/>
      <c r="I120" s="57"/>
      <c r="J120" s="57"/>
    </row>
    <row r="121" spans="1:10" x14ac:dyDescent="0.35">
      <c r="A121" s="109">
        <v>64</v>
      </c>
      <c r="B121" s="110" t="s">
        <v>1216</v>
      </c>
      <c r="C121" s="110" t="s">
        <v>460</v>
      </c>
      <c r="D121" s="122" t="s">
        <v>4368</v>
      </c>
      <c r="E121" s="116"/>
      <c r="F121" s="117"/>
      <c r="G121" s="59"/>
      <c r="H121" s="59"/>
      <c r="I121" s="57"/>
      <c r="J121" s="57"/>
    </row>
    <row r="122" spans="1:10" x14ac:dyDescent="0.35">
      <c r="A122" s="109">
        <v>65</v>
      </c>
      <c r="B122" s="110" t="s">
        <v>2045</v>
      </c>
      <c r="C122" s="62" t="s">
        <v>109</v>
      </c>
      <c r="D122" s="111" t="s">
        <v>4369</v>
      </c>
      <c r="E122" s="116"/>
      <c r="F122" s="117"/>
      <c r="G122" s="59"/>
      <c r="H122" s="59"/>
      <c r="I122" s="57"/>
      <c r="J122" s="57"/>
    </row>
    <row r="123" spans="1:10" x14ac:dyDescent="0.35">
      <c r="A123" s="109">
        <v>66</v>
      </c>
      <c r="B123" s="110" t="s">
        <v>1744</v>
      </c>
      <c r="C123" s="110" t="s">
        <v>460</v>
      </c>
      <c r="D123" s="122" t="s">
        <v>4370</v>
      </c>
      <c r="E123" s="116"/>
      <c r="F123" s="117"/>
      <c r="G123" s="59"/>
      <c r="H123" s="59"/>
      <c r="I123" s="57"/>
      <c r="J123" s="57"/>
    </row>
    <row r="124" spans="1:10" x14ac:dyDescent="0.35">
      <c r="A124" s="109">
        <v>67</v>
      </c>
      <c r="B124" s="110" t="s">
        <v>549</v>
      </c>
      <c r="C124" s="118" t="s">
        <v>471</v>
      </c>
      <c r="D124" s="122" t="s">
        <v>4371</v>
      </c>
      <c r="E124" s="116"/>
      <c r="F124" s="117"/>
      <c r="G124" s="59"/>
      <c r="H124" s="59"/>
      <c r="I124" s="57"/>
      <c r="J124" s="57"/>
    </row>
    <row r="125" spans="1:10" x14ac:dyDescent="0.35">
      <c r="A125" s="109">
        <v>68</v>
      </c>
      <c r="B125" s="110" t="s">
        <v>950</v>
      </c>
      <c r="C125" s="118" t="s">
        <v>471</v>
      </c>
      <c r="D125" s="62" t="s">
        <v>791</v>
      </c>
      <c r="E125" s="116"/>
      <c r="F125" s="117"/>
      <c r="G125" s="59"/>
      <c r="H125" s="59"/>
      <c r="I125" s="57"/>
      <c r="J125" s="57"/>
    </row>
    <row r="126" spans="1:10" x14ac:dyDescent="0.35">
      <c r="A126" s="109">
        <v>69</v>
      </c>
      <c r="B126" s="110" t="s">
        <v>386</v>
      </c>
      <c r="C126" s="62" t="s">
        <v>172</v>
      </c>
      <c r="D126" s="122" t="s">
        <v>929</v>
      </c>
      <c r="E126" s="116"/>
      <c r="F126" s="117"/>
      <c r="G126" s="59"/>
      <c r="H126" s="59"/>
      <c r="I126" s="57"/>
      <c r="J126" s="57"/>
    </row>
    <row r="127" spans="1:10" x14ac:dyDescent="0.35">
      <c r="A127" s="109">
        <v>70</v>
      </c>
      <c r="B127" s="110" t="s">
        <v>2940</v>
      </c>
      <c r="C127" s="118" t="s">
        <v>421</v>
      </c>
      <c r="D127" s="62" t="s">
        <v>682</v>
      </c>
      <c r="E127" s="116"/>
      <c r="F127" s="117"/>
      <c r="G127" s="59"/>
      <c r="H127" s="59"/>
      <c r="I127" s="57"/>
      <c r="J127" s="57"/>
    </row>
    <row r="128" spans="1:10" x14ac:dyDescent="0.35">
      <c r="A128" s="109"/>
      <c r="B128" s="110"/>
      <c r="C128" s="111"/>
      <c r="D128" s="122"/>
      <c r="E128" s="116"/>
      <c r="F128" s="117"/>
      <c r="G128" s="59"/>
      <c r="H128" s="59"/>
      <c r="I128" s="57"/>
      <c r="J128" s="57"/>
    </row>
    <row r="129" spans="1:10" x14ac:dyDescent="0.35">
      <c r="A129" s="109"/>
      <c r="B129" s="110"/>
      <c r="C129" s="111"/>
      <c r="D129" s="122"/>
      <c r="E129" s="116"/>
      <c r="F129" s="117"/>
      <c r="G129" s="59"/>
      <c r="H129" s="59"/>
      <c r="I129" s="57"/>
      <c r="J129" s="57"/>
    </row>
    <row r="130" spans="1:10" x14ac:dyDescent="0.35">
      <c r="A130" s="109"/>
      <c r="B130" s="113" t="s">
        <v>4372</v>
      </c>
      <c r="C130" s="122"/>
      <c r="D130" s="122" t="s">
        <v>4373</v>
      </c>
      <c r="E130" s="116"/>
      <c r="F130" s="117"/>
      <c r="G130" s="59"/>
      <c r="H130" s="59"/>
      <c r="I130" s="57"/>
      <c r="J130" s="57"/>
    </row>
    <row r="131" spans="1:10" x14ac:dyDescent="0.35">
      <c r="A131" s="109"/>
      <c r="B131" s="113"/>
      <c r="C131" s="122"/>
      <c r="D131" s="122"/>
      <c r="E131" s="116"/>
      <c r="F131" s="117"/>
      <c r="G131" s="59"/>
      <c r="H131" s="59"/>
      <c r="I131" s="57"/>
      <c r="J131" s="57"/>
    </row>
    <row r="132" spans="1:10" x14ac:dyDescent="0.35">
      <c r="A132" s="109">
        <v>1</v>
      </c>
      <c r="B132" s="110" t="s">
        <v>2772</v>
      </c>
      <c r="C132" s="111" t="s">
        <v>96</v>
      </c>
      <c r="D132" s="111"/>
      <c r="E132" s="116"/>
      <c r="F132" s="117"/>
      <c r="G132" s="59"/>
      <c r="H132" s="59"/>
      <c r="I132" s="57"/>
      <c r="J132" s="57"/>
    </row>
    <row r="133" spans="1:10" x14ac:dyDescent="0.35">
      <c r="A133" s="109">
        <v>2</v>
      </c>
      <c r="B133" s="110" t="s">
        <v>4375</v>
      </c>
      <c r="C133" s="111" t="s">
        <v>274</v>
      </c>
      <c r="D133" s="111"/>
      <c r="E133" s="116"/>
      <c r="F133" s="117"/>
      <c r="G133" s="59"/>
      <c r="H133" s="59"/>
      <c r="I133" s="57"/>
      <c r="J133" s="57"/>
    </row>
    <row r="134" spans="1:10" x14ac:dyDescent="0.35">
      <c r="A134" s="109">
        <v>3</v>
      </c>
      <c r="B134" s="110" t="s">
        <v>3298</v>
      </c>
      <c r="C134" s="111" t="s">
        <v>421</v>
      </c>
      <c r="D134" s="111"/>
      <c r="E134" s="116"/>
      <c r="F134" s="117"/>
      <c r="G134" s="59"/>
      <c r="H134" s="59"/>
      <c r="I134" s="57"/>
      <c r="J134" s="57"/>
    </row>
    <row r="135" spans="1:10" x14ac:dyDescent="0.35">
      <c r="A135" s="109">
        <v>4</v>
      </c>
      <c r="B135" s="110" t="s">
        <v>2240</v>
      </c>
      <c r="C135" s="111" t="s">
        <v>85</v>
      </c>
      <c r="D135" s="111" t="s">
        <v>4376</v>
      </c>
      <c r="E135" s="116"/>
      <c r="F135" s="117"/>
      <c r="G135" s="59"/>
      <c r="H135" s="59"/>
      <c r="I135" s="57"/>
      <c r="J135" s="57"/>
    </row>
    <row r="136" spans="1:10" x14ac:dyDescent="0.35">
      <c r="A136" s="109">
        <v>5</v>
      </c>
      <c r="B136" s="110" t="s">
        <v>1661</v>
      </c>
      <c r="C136" s="111" t="s">
        <v>103</v>
      </c>
      <c r="D136" s="111" t="s">
        <v>4376</v>
      </c>
      <c r="E136" s="116"/>
      <c r="F136" s="117"/>
      <c r="G136" s="59"/>
      <c r="H136" s="59"/>
      <c r="I136" s="57"/>
      <c r="J136" s="61"/>
    </row>
    <row r="137" spans="1:10" x14ac:dyDescent="0.35">
      <c r="A137" s="109">
        <v>6</v>
      </c>
      <c r="B137" s="110" t="s">
        <v>3894</v>
      </c>
      <c r="C137" s="111" t="s">
        <v>131</v>
      </c>
      <c r="D137" s="111" t="s">
        <v>4376</v>
      </c>
      <c r="E137" s="116"/>
      <c r="F137" s="117"/>
      <c r="G137" s="59"/>
      <c r="H137" s="59"/>
      <c r="I137" s="57"/>
      <c r="J137" s="61"/>
    </row>
    <row r="138" spans="1:10" x14ac:dyDescent="0.35">
      <c r="A138" s="109">
        <v>7</v>
      </c>
      <c r="B138" s="110" t="s">
        <v>3165</v>
      </c>
      <c r="C138" s="111" t="s">
        <v>460</v>
      </c>
      <c r="D138" s="111"/>
      <c r="E138" s="116"/>
      <c r="F138" s="117"/>
      <c r="G138" s="59"/>
      <c r="H138" s="59"/>
      <c r="I138" s="57"/>
      <c r="J138" s="57"/>
    </row>
    <row r="139" spans="1:10" x14ac:dyDescent="0.35">
      <c r="A139" s="109">
        <v>8</v>
      </c>
      <c r="B139" s="110" t="s">
        <v>2948</v>
      </c>
      <c r="C139" s="111" t="s">
        <v>78</v>
      </c>
      <c r="D139" s="111" t="s">
        <v>4376</v>
      </c>
      <c r="E139" s="116"/>
      <c r="F139" s="117"/>
      <c r="G139" s="59"/>
      <c r="H139" s="59"/>
      <c r="I139" s="57"/>
      <c r="J139" s="57"/>
    </row>
    <row r="140" spans="1:10" x14ac:dyDescent="0.35">
      <c r="A140" s="109">
        <v>9</v>
      </c>
      <c r="B140" s="110" t="s">
        <v>4304</v>
      </c>
      <c r="C140" s="111" t="s">
        <v>116</v>
      </c>
      <c r="D140" s="111" t="s">
        <v>4376</v>
      </c>
      <c r="E140" s="116"/>
      <c r="F140" s="117"/>
      <c r="G140" s="59"/>
      <c r="H140" s="59"/>
      <c r="I140" s="57"/>
      <c r="J140" s="57"/>
    </row>
    <row r="141" spans="1:10" x14ac:dyDescent="0.35">
      <c r="A141" s="109">
        <v>10</v>
      </c>
      <c r="B141" s="110" t="s">
        <v>2852</v>
      </c>
      <c r="C141" s="111" t="s">
        <v>326</v>
      </c>
      <c r="D141" s="111"/>
      <c r="E141" s="116"/>
      <c r="F141" s="117"/>
      <c r="G141" s="59"/>
      <c r="H141" s="59"/>
      <c r="I141" s="57"/>
      <c r="J141" s="61"/>
    </row>
    <row r="142" spans="1:10" x14ac:dyDescent="0.35">
      <c r="A142" s="109">
        <v>11</v>
      </c>
      <c r="B142" s="110" t="s">
        <v>2279</v>
      </c>
      <c r="C142" s="62" t="s">
        <v>158</v>
      </c>
      <c r="D142" s="111" t="s">
        <v>4376</v>
      </c>
      <c r="E142" s="116"/>
      <c r="F142" s="117"/>
      <c r="G142" s="59"/>
      <c r="H142" s="59"/>
      <c r="I142" s="57"/>
      <c r="J142" s="57"/>
    </row>
    <row r="143" spans="1:10" x14ac:dyDescent="0.35">
      <c r="A143" s="109">
        <v>12</v>
      </c>
      <c r="B143" s="110" t="s">
        <v>1236</v>
      </c>
      <c r="C143" s="111" t="s">
        <v>172</v>
      </c>
      <c r="D143" s="111"/>
      <c r="E143" s="116"/>
      <c r="F143" s="117"/>
      <c r="G143" s="59"/>
      <c r="H143" s="59"/>
      <c r="I143" s="57"/>
      <c r="J143" s="61"/>
    </row>
    <row r="144" spans="1:10" x14ac:dyDescent="0.35">
      <c r="A144" s="109">
        <v>13</v>
      </c>
      <c r="B144" s="110" t="s">
        <v>3902</v>
      </c>
      <c r="C144" s="111" t="s">
        <v>172</v>
      </c>
      <c r="D144" s="111"/>
      <c r="E144" s="116"/>
      <c r="F144" s="117"/>
      <c r="G144" s="59"/>
      <c r="H144" s="59"/>
      <c r="I144" s="57"/>
      <c r="J144" s="61"/>
    </row>
    <row r="145" spans="1:10" x14ac:dyDescent="0.35">
      <c r="A145" s="109">
        <v>14</v>
      </c>
      <c r="B145" s="110" t="s">
        <v>3935</v>
      </c>
      <c r="C145" s="111" t="s">
        <v>326</v>
      </c>
      <c r="D145" s="111"/>
      <c r="E145" s="116"/>
      <c r="F145" s="117"/>
      <c r="G145" s="59"/>
      <c r="H145" s="59"/>
      <c r="I145" s="57"/>
      <c r="J145" s="57"/>
    </row>
    <row r="146" spans="1:10" x14ac:dyDescent="0.35">
      <c r="A146" s="109">
        <v>15</v>
      </c>
      <c r="B146" s="110" t="s">
        <v>3898</v>
      </c>
      <c r="C146" s="111" t="s">
        <v>252</v>
      </c>
      <c r="D146" s="111" t="s">
        <v>4376</v>
      </c>
      <c r="E146" s="116"/>
      <c r="F146" s="117"/>
      <c r="G146" s="59"/>
      <c r="H146" s="59"/>
      <c r="I146" s="57"/>
      <c r="J146" s="57"/>
    </row>
    <row r="147" spans="1:10" x14ac:dyDescent="0.35">
      <c r="A147" s="109">
        <v>16</v>
      </c>
      <c r="B147" s="110" t="s">
        <v>3942</v>
      </c>
      <c r="C147" s="111" t="s">
        <v>109</v>
      </c>
      <c r="D147" s="111"/>
      <c r="E147" s="116"/>
      <c r="F147" s="117"/>
      <c r="G147" s="59"/>
      <c r="H147" s="59"/>
      <c r="I147" s="57"/>
      <c r="J147" s="57"/>
    </row>
    <row r="148" spans="1:10" x14ac:dyDescent="0.35">
      <c r="A148" s="109">
        <v>17</v>
      </c>
      <c r="B148" s="110" t="s">
        <v>936</v>
      </c>
      <c r="C148" s="111" t="s">
        <v>421</v>
      </c>
      <c r="D148" s="111" t="s">
        <v>4376</v>
      </c>
      <c r="E148" s="116"/>
      <c r="F148" s="117"/>
      <c r="G148" s="59"/>
      <c r="H148" s="59"/>
      <c r="I148" s="57"/>
      <c r="J148" s="57"/>
    </row>
    <row r="149" spans="1:10" x14ac:dyDescent="0.35">
      <c r="A149" s="109">
        <v>18</v>
      </c>
      <c r="B149" s="110" t="s">
        <v>3909</v>
      </c>
      <c r="C149" s="111" t="s">
        <v>268</v>
      </c>
      <c r="D149" s="111" t="s">
        <v>4376</v>
      </c>
      <c r="E149" s="116"/>
      <c r="F149" s="117"/>
      <c r="G149" s="59"/>
      <c r="H149" s="59"/>
      <c r="I149" s="59"/>
      <c r="J149" s="57"/>
    </row>
    <row r="150" spans="1:10" x14ac:dyDescent="0.35">
      <c r="A150" s="109">
        <v>19</v>
      </c>
      <c r="B150" s="110" t="s">
        <v>1107</v>
      </c>
      <c r="C150" s="111" t="s">
        <v>128</v>
      </c>
      <c r="D150" s="111"/>
      <c r="E150" s="116"/>
      <c r="F150" s="117"/>
      <c r="G150" s="59"/>
      <c r="H150" s="59"/>
      <c r="I150" s="57"/>
      <c r="J150" s="57"/>
    </row>
    <row r="151" spans="1:10" x14ac:dyDescent="0.35">
      <c r="A151" s="109">
        <v>20</v>
      </c>
      <c r="B151" s="110" t="s">
        <v>2678</v>
      </c>
      <c r="C151" s="111" t="s">
        <v>195</v>
      </c>
      <c r="D151" s="111" t="s">
        <v>4376</v>
      </c>
      <c r="E151" s="116" t="s">
        <v>4383</v>
      </c>
      <c r="F151" s="117"/>
      <c r="G151" s="59"/>
      <c r="H151" s="59"/>
      <c r="I151" s="57"/>
      <c r="J151" s="57"/>
    </row>
    <row r="152" spans="1:10" x14ac:dyDescent="0.35">
      <c r="A152" s="109">
        <v>21</v>
      </c>
      <c r="B152" s="110" t="s">
        <v>2147</v>
      </c>
      <c r="C152" s="111" t="s">
        <v>460</v>
      </c>
      <c r="D152" s="111" t="s">
        <v>4376</v>
      </c>
      <c r="E152" s="116"/>
      <c r="F152" s="117"/>
      <c r="G152" s="59"/>
      <c r="H152" s="59"/>
      <c r="I152" s="57"/>
      <c r="J152" s="57"/>
    </row>
    <row r="153" spans="1:10" x14ac:dyDescent="0.35">
      <c r="A153" s="109">
        <v>22</v>
      </c>
      <c r="B153" s="110" t="s">
        <v>2946</v>
      </c>
      <c r="C153" s="111" t="s">
        <v>471</v>
      </c>
      <c r="D153" s="111" t="s">
        <v>4376</v>
      </c>
      <c r="E153" s="116"/>
      <c r="F153" s="117"/>
      <c r="G153" s="59"/>
      <c r="H153" s="59"/>
      <c r="I153" s="57"/>
      <c r="J153" s="57"/>
    </row>
    <row r="154" spans="1:10" x14ac:dyDescent="0.35">
      <c r="A154" s="109">
        <v>23</v>
      </c>
      <c r="B154" s="110" t="s">
        <v>1104</v>
      </c>
      <c r="C154" s="111" t="s">
        <v>235</v>
      </c>
      <c r="D154" s="111" t="s">
        <v>4376</v>
      </c>
      <c r="E154" s="116"/>
      <c r="F154" s="117"/>
      <c r="G154" s="59"/>
      <c r="H154" s="59"/>
      <c r="I154" s="57"/>
      <c r="J154" s="57"/>
    </row>
    <row r="155" spans="1:10" x14ac:dyDescent="0.35">
      <c r="A155" s="109">
        <v>24</v>
      </c>
      <c r="B155" s="110" t="s">
        <v>3197</v>
      </c>
      <c r="C155" s="111" t="s">
        <v>128</v>
      </c>
      <c r="D155" s="111" t="s">
        <v>4376</v>
      </c>
      <c r="E155" s="116"/>
      <c r="F155" s="117"/>
      <c r="G155" s="59"/>
      <c r="H155" s="59"/>
      <c r="I155" s="57"/>
      <c r="J155" s="61"/>
    </row>
    <row r="156" spans="1:10" x14ac:dyDescent="0.35">
      <c r="A156" s="109">
        <v>25</v>
      </c>
      <c r="B156" s="110" t="s">
        <v>567</v>
      </c>
      <c r="C156" s="111" t="s">
        <v>109</v>
      </c>
      <c r="D156" s="111" t="s">
        <v>4376</v>
      </c>
      <c r="E156" s="116"/>
      <c r="F156" s="117"/>
      <c r="G156" s="59"/>
      <c r="H156" s="59"/>
      <c r="I156" s="57"/>
      <c r="J156" s="57"/>
    </row>
    <row r="157" spans="1:10" x14ac:dyDescent="0.35">
      <c r="A157" s="109">
        <v>26</v>
      </c>
      <c r="B157" s="110" t="s">
        <v>3946</v>
      </c>
      <c r="C157" s="111" t="s">
        <v>123</v>
      </c>
      <c r="D157" s="111" t="s">
        <v>4376</v>
      </c>
      <c r="E157" s="116"/>
      <c r="F157" s="117"/>
      <c r="G157" s="59"/>
      <c r="H157" s="59"/>
      <c r="I157" s="57"/>
      <c r="J157" s="57"/>
    </row>
    <row r="158" spans="1:10" x14ac:dyDescent="0.35">
      <c r="A158" s="109">
        <v>27</v>
      </c>
      <c r="B158" s="110" t="s">
        <v>2580</v>
      </c>
      <c r="C158" s="111" t="s">
        <v>165</v>
      </c>
      <c r="D158" s="111" t="s">
        <v>4376</v>
      </c>
      <c r="E158" s="116"/>
      <c r="F158" s="117"/>
      <c r="G158" s="59"/>
      <c r="H158" s="59"/>
      <c r="I158" s="57"/>
      <c r="J158" s="57"/>
    </row>
    <row r="159" spans="1:10" x14ac:dyDescent="0.35">
      <c r="A159" s="109">
        <v>28</v>
      </c>
      <c r="B159" s="110" t="s">
        <v>3028</v>
      </c>
      <c r="C159" s="111" t="s">
        <v>471</v>
      </c>
      <c r="D159" s="111" t="s">
        <v>4376</v>
      </c>
      <c r="E159" s="116"/>
      <c r="F159" s="117"/>
      <c r="G159" s="59"/>
      <c r="H159" s="59"/>
      <c r="I159" s="57"/>
      <c r="J159" s="57"/>
    </row>
    <row r="160" spans="1:10" x14ac:dyDescent="0.35">
      <c r="A160" s="109">
        <v>29</v>
      </c>
      <c r="B160" s="110" t="s">
        <v>4305</v>
      </c>
      <c r="C160" s="111" t="s">
        <v>190</v>
      </c>
      <c r="D160" s="111" t="s">
        <v>4376</v>
      </c>
      <c r="E160" s="116"/>
      <c r="F160" s="117"/>
      <c r="G160" s="59"/>
      <c r="H160" s="59"/>
      <c r="I160" s="57"/>
      <c r="J160" s="57"/>
    </row>
    <row r="161" spans="1:10" x14ac:dyDescent="0.35">
      <c r="A161" s="109">
        <v>30</v>
      </c>
      <c r="B161" s="110" t="s">
        <v>1195</v>
      </c>
      <c r="C161" s="111" t="s">
        <v>123</v>
      </c>
      <c r="D161" s="111" t="s">
        <v>4376</v>
      </c>
      <c r="E161" s="116"/>
      <c r="F161" s="117"/>
      <c r="G161" s="59"/>
      <c r="H161" s="59"/>
      <c r="I161" s="57"/>
      <c r="J161" s="57"/>
    </row>
    <row r="162" spans="1:10" x14ac:dyDescent="0.35">
      <c r="A162" s="109">
        <v>31</v>
      </c>
      <c r="B162" s="110" t="s">
        <v>1981</v>
      </c>
      <c r="C162" s="111" t="s">
        <v>142</v>
      </c>
      <c r="D162" s="111" t="s">
        <v>4376</v>
      </c>
      <c r="E162" s="116"/>
      <c r="F162" s="117"/>
      <c r="G162" s="59"/>
      <c r="H162" s="59"/>
      <c r="I162" s="57"/>
      <c r="J162" s="57"/>
    </row>
    <row r="163" spans="1:10" ht="13.15" customHeight="1" x14ac:dyDescent="0.35">
      <c r="A163" s="109">
        <v>32</v>
      </c>
      <c r="B163" s="110" t="s">
        <v>1977</v>
      </c>
      <c r="C163" s="111" t="s">
        <v>135</v>
      </c>
      <c r="D163" s="111" t="s">
        <v>4376</v>
      </c>
      <c r="E163" s="116"/>
      <c r="F163" s="117"/>
      <c r="G163" s="59"/>
      <c r="H163" s="59"/>
      <c r="I163" s="57"/>
      <c r="J163" s="61"/>
    </row>
    <row r="164" spans="1:10" x14ac:dyDescent="0.35">
      <c r="A164" s="109">
        <v>33</v>
      </c>
      <c r="B164" s="110" t="s">
        <v>2571</v>
      </c>
      <c r="C164" s="111" t="s">
        <v>94</v>
      </c>
      <c r="D164" s="111" t="s">
        <v>4376</v>
      </c>
      <c r="E164" s="116"/>
      <c r="F164" s="117"/>
      <c r="G164" s="59"/>
      <c r="H164" s="59"/>
      <c r="I164" s="57"/>
      <c r="J164" s="57"/>
    </row>
    <row r="165" spans="1:10" x14ac:dyDescent="0.35">
      <c r="A165" s="109">
        <v>34</v>
      </c>
      <c r="B165" s="110" t="s">
        <v>1941</v>
      </c>
      <c r="C165" s="111" t="s">
        <v>224</v>
      </c>
      <c r="D165" s="111" t="s">
        <v>4376</v>
      </c>
      <c r="E165" s="116"/>
      <c r="F165" s="117"/>
      <c r="G165" s="59"/>
      <c r="H165" s="59"/>
      <c r="I165" s="57"/>
      <c r="J165" s="57"/>
    </row>
    <row r="166" spans="1:10" x14ac:dyDescent="0.35">
      <c r="A166" s="109">
        <v>35</v>
      </c>
      <c r="B166" s="110" t="s">
        <v>2830</v>
      </c>
      <c r="C166" s="62" t="s">
        <v>96</v>
      </c>
      <c r="D166" s="111" t="s">
        <v>4376</v>
      </c>
      <c r="E166" s="116"/>
      <c r="F166" s="117"/>
      <c r="G166" s="59"/>
      <c r="H166" s="59"/>
      <c r="I166" s="57"/>
      <c r="J166" s="57"/>
    </row>
    <row r="167" spans="1:10" x14ac:dyDescent="0.35">
      <c r="A167" s="109">
        <v>36</v>
      </c>
      <c r="B167" s="110" t="s">
        <v>2476</v>
      </c>
      <c r="C167" s="111" t="s">
        <v>341</v>
      </c>
      <c r="D167" s="111" t="s">
        <v>4376</v>
      </c>
      <c r="E167" s="116"/>
      <c r="F167" s="117"/>
      <c r="G167" s="59"/>
      <c r="H167" s="59"/>
      <c r="I167" s="57"/>
      <c r="J167" s="61"/>
    </row>
    <row r="168" spans="1:10" x14ac:dyDescent="0.35">
      <c r="A168" s="109">
        <v>37</v>
      </c>
      <c r="B168" s="110" t="s">
        <v>938</v>
      </c>
      <c r="C168" s="111" t="s">
        <v>206</v>
      </c>
      <c r="D168" s="111" t="s">
        <v>4376</v>
      </c>
      <c r="E168" s="116"/>
      <c r="F168" s="117"/>
      <c r="G168" s="59"/>
      <c r="H168" s="59"/>
      <c r="I168" s="57"/>
      <c r="J168" s="57"/>
    </row>
    <row r="169" spans="1:10" x14ac:dyDescent="0.35">
      <c r="A169" s="109">
        <v>38</v>
      </c>
      <c r="B169" s="110" t="s">
        <v>3820</v>
      </c>
      <c r="C169" s="111" t="s">
        <v>151</v>
      </c>
      <c r="D169" s="111" t="s">
        <v>4376</v>
      </c>
      <c r="E169" s="116"/>
      <c r="F169" s="117"/>
      <c r="G169" s="59"/>
      <c r="H169" s="59"/>
      <c r="I169" s="57"/>
      <c r="J169" s="57"/>
    </row>
    <row r="170" spans="1:10" x14ac:dyDescent="0.35">
      <c r="A170" s="109">
        <v>39</v>
      </c>
      <c r="B170" s="110" t="s">
        <v>3315</v>
      </c>
      <c r="C170" s="111" t="s">
        <v>274</v>
      </c>
      <c r="D170" s="111" t="s">
        <v>4376</v>
      </c>
      <c r="E170" s="116"/>
      <c r="F170" s="117"/>
      <c r="G170" s="59"/>
      <c r="H170" s="59"/>
      <c r="I170" s="57"/>
      <c r="J170" s="57"/>
    </row>
    <row r="171" spans="1:10" x14ac:dyDescent="0.35">
      <c r="A171" s="109">
        <v>40</v>
      </c>
      <c r="B171" s="110" t="s">
        <v>3247</v>
      </c>
      <c r="C171" s="111" t="s">
        <v>195</v>
      </c>
      <c r="D171" s="111" t="s">
        <v>4376</v>
      </c>
      <c r="E171" s="116"/>
      <c r="F171" s="117"/>
      <c r="G171" s="59"/>
      <c r="H171" s="59"/>
      <c r="I171" s="57"/>
      <c r="J171" s="57"/>
    </row>
    <row r="172" spans="1:10" x14ac:dyDescent="0.35">
      <c r="A172" s="109">
        <v>41</v>
      </c>
      <c r="B172" s="110" t="s">
        <v>3936</v>
      </c>
      <c r="C172" s="111" t="s">
        <v>229</v>
      </c>
      <c r="D172" s="111" t="s">
        <v>4376</v>
      </c>
      <c r="E172" s="116"/>
      <c r="F172" s="117"/>
      <c r="G172" s="59"/>
      <c r="H172" s="59"/>
      <c r="I172" s="57"/>
      <c r="J172" s="57"/>
    </row>
    <row r="173" spans="1:10" x14ac:dyDescent="0.35">
      <c r="A173" s="109">
        <v>42</v>
      </c>
      <c r="B173" s="110" t="s">
        <v>1752</v>
      </c>
      <c r="C173" s="111" t="s">
        <v>86</v>
      </c>
      <c r="D173" s="111" t="s">
        <v>4376</v>
      </c>
      <c r="E173" s="116"/>
      <c r="F173" s="117"/>
      <c r="G173" s="59"/>
      <c r="H173" s="59"/>
      <c r="I173" s="57"/>
      <c r="J173" s="57"/>
    </row>
    <row r="174" spans="1:10" x14ac:dyDescent="0.35">
      <c r="A174" s="109">
        <v>43</v>
      </c>
      <c r="B174" s="110" t="s">
        <v>2477</v>
      </c>
      <c r="C174" s="111" t="s">
        <v>235</v>
      </c>
      <c r="D174" s="111" t="s">
        <v>4376</v>
      </c>
      <c r="E174" s="116"/>
      <c r="F174" s="117"/>
      <c r="G174" s="59"/>
      <c r="H174" s="59"/>
      <c r="I174" s="57"/>
      <c r="J174" s="57"/>
    </row>
    <row r="175" spans="1:10" x14ac:dyDescent="0.35">
      <c r="A175" s="109">
        <v>44</v>
      </c>
      <c r="B175" s="110" t="s">
        <v>3945</v>
      </c>
      <c r="C175" s="111" t="s">
        <v>259</v>
      </c>
      <c r="D175" s="111" t="s">
        <v>4376</v>
      </c>
      <c r="E175" s="116"/>
      <c r="F175" s="117"/>
      <c r="G175" s="59"/>
      <c r="H175" s="59"/>
      <c r="I175" s="57"/>
      <c r="J175" s="57"/>
    </row>
    <row r="176" spans="1:10" x14ac:dyDescent="0.35">
      <c r="A176" s="109"/>
      <c r="B176" s="110"/>
      <c r="C176" s="111"/>
      <c r="D176" s="111"/>
      <c r="E176" s="116"/>
      <c r="F176" s="117"/>
      <c r="G176" s="59"/>
      <c r="H176" s="59"/>
      <c r="I176" s="57"/>
      <c r="J176" s="57"/>
    </row>
    <row r="177" spans="1:10" x14ac:dyDescent="0.35">
      <c r="A177" s="109"/>
      <c r="B177" s="110"/>
      <c r="C177" s="111"/>
      <c r="D177" s="111"/>
      <c r="E177" s="116"/>
      <c r="F177" s="117"/>
      <c r="G177" s="59"/>
      <c r="H177" s="59"/>
      <c r="I177" s="57"/>
      <c r="J177" s="57"/>
    </row>
    <row r="178" spans="1:10" x14ac:dyDescent="0.35">
      <c r="A178" s="109"/>
      <c r="B178" s="113" t="s">
        <v>4377</v>
      </c>
      <c r="C178" s="122"/>
      <c r="D178" s="122" t="s">
        <v>4373</v>
      </c>
      <c r="E178" s="116"/>
      <c r="F178" s="117"/>
      <c r="G178" s="59"/>
      <c r="H178" s="59"/>
      <c r="I178" s="57"/>
      <c r="J178" s="57"/>
    </row>
    <row r="179" spans="1:10" x14ac:dyDescent="0.35">
      <c r="A179" s="109"/>
      <c r="B179" s="110"/>
      <c r="C179" s="122"/>
      <c r="D179" s="122"/>
      <c r="E179" s="116"/>
      <c r="F179" s="117"/>
      <c r="G179" s="59"/>
      <c r="H179" s="59"/>
      <c r="I179" s="57"/>
      <c r="J179" s="57"/>
    </row>
    <row r="180" spans="1:10" x14ac:dyDescent="0.35">
      <c r="A180" s="109">
        <v>1</v>
      </c>
      <c r="B180" s="110" t="s">
        <v>3185</v>
      </c>
      <c r="C180" s="110" t="s">
        <v>235</v>
      </c>
      <c r="D180" s="111"/>
      <c r="E180" s="116"/>
      <c r="F180" s="117"/>
      <c r="G180" s="59"/>
      <c r="H180" s="59"/>
      <c r="I180" s="57"/>
      <c r="J180" s="57"/>
    </row>
    <row r="181" spans="1:10" x14ac:dyDescent="0.35">
      <c r="A181" s="109">
        <v>2</v>
      </c>
      <c r="B181" s="110" t="s">
        <v>2353</v>
      </c>
      <c r="C181" s="111" t="s">
        <v>103</v>
      </c>
      <c r="D181" s="111"/>
      <c r="E181" s="116"/>
      <c r="F181" s="117"/>
      <c r="G181" s="59"/>
      <c r="H181" s="59"/>
      <c r="I181" s="57"/>
      <c r="J181" s="57"/>
    </row>
    <row r="182" spans="1:10" x14ac:dyDescent="0.35">
      <c r="A182" s="109">
        <v>3</v>
      </c>
      <c r="B182" s="110" t="s">
        <v>1981</v>
      </c>
      <c r="C182" s="110" t="s">
        <v>142</v>
      </c>
      <c r="D182" s="111"/>
      <c r="E182" s="116"/>
      <c r="F182" s="117"/>
      <c r="G182" s="59"/>
      <c r="H182" s="59"/>
      <c r="I182" s="57"/>
      <c r="J182" s="57"/>
    </row>
    <row r="183" spans="1:10" x14ac:dyDescent="0.35">
      <c r="A183" s="109">
        <v>4</v>
      </c>
      <c r="B183" s="110" t="s">
        <v>3028</v>
      </c>
      <c r="C183" s="110" t="s">
        <v>471</v>
      </c>
      <c r="D183" s="111"/>
      <c r="E183" s="116"/>
      <c r="F183" s="117"/>
      <c r="G183" s="59"/>
      <c r="H183" s="59"/>
      <c r="I183" s="57"/>
      <c r="J183" s="57"/>
    </row>
    <row r="184" spans="1:10" x14ac:dyDescent="0.35">
      <c r="A184" s="109">
        <v>5</v>
      </c>
      <c r="B184" s="110" t="s">
        <v>2448</v>
      </c>
      <c r="C184" s="110" t="s">
        <v>165</v>
      </c>
      <c r="D184" s="111"/>
      <c r="E184" s="116"/>
      <c r="F184" s="111"/>
      <c r="G184" s="59"/>
      <c r="H184" s="59"/>
      <c r="I184" s="57"/>
      <c r="J184" s="57"/>
    </row>
    <row r="185" spans="1:10" x14ac:dyDescent="0.35">
      <c r="A185" s="109">
        <v>6</v>
      </c>
      <c r="B185" s="110" t="s">
        <v>936</v>
      </c>
      <c r="C185" s="111" t="s">
        <v>421</v>
      </c>
      <c r="D185" s="111"/>
      <c r="E185" s="116"/>
      <c r="F185" s="117"/>
      <c r="G185" s="59"/>
      <c r="H185" s="59"/>
      <c r="I185" s="57"/>
      <c r="J185" s="57"/>
    </row>
    <row r="186" spans="1:10" x14ac:dyDescent="0.35">
      <c r="A186" s="109">
        <v>7</v>
      </c>
      <c r="B186" s="110" t="s">
        <v>835</v>
      </c>
      <c r="C186" s="111" t="s">
        <v>252</v>
      </c>
      <c r="D186" s="111"/>
      <c r="E186" s="116"/>
      <c r="F186" s="111"/>
      <c r="G186" s="59"/>
      <c r="H186" s="59"/>
      <c r="I186" s="57"/>
      <c r="J186" s="57"/>
    </row>
    <row r="187" spans="1:10" x14ac:dyDescent="0.35">
      <c r="A187" s="109">
        <v>8</v>
      </c>
      <c r="B187" s="110" t="s">
        <v>3902</v>
      </c>
      <c r="C187" s="111" t="s">
        <v>172</v>
      </c>
      <c r="D187" s="111"/>
      <c r="E187" s="116"/>
      <c r="F187" s="117"/>
      <c r="G187" s="59"/>
      <c r="H187" s="59"/>
      <c r="I187" s="57"/>
      <c r="J187" s="57"/>
    </row>
    <row r="188" spans="1:10" x14ac:dyDescent="0.35">
      <c r="A188" s="109">
        <v>9</v>
      </c>
      <c r="B188" s="110" t="s">
        <v>938</v>
      </c>
      <c r="C188" s="110" t="s">
        <v>206</v>
      </c>
      <c r="D188" s="111"/>
      <c r="E188" s="116"/>
      <c r="F188" s="117"/>
      <c r="G188" s="59"/>
      <c r="H188" s="59"/>
      <c r="I188" s="57"/>
      <c r="J188" s="57"/>
    </row>
    <row r="189" spans="1:10" x14ac:dyDescent="0.35">
      <c r="A189" s="109">
        <v>10</v>
      </c>
      <c r="B189" s="110" t="s">
        <v>3942</v>
      </c>
      <c r="C189" s="111" t="s">
        <v>109</v>
      </c>
      <c r="D189" s="111"/>
      <c r="E189" s="116"/>
      <c r="F189" s="117"/>
      <c r="G189" s="59"/>
      <c r="H189" s="59"/>
      <c r="I189" s="57"/>
      <c r="J189" s="57"/>
    </row>
    <row r="190" spans="1:10" x14ac:dyDescent="0.35">
      <c r="A190" s="109">
        <v>11</v>
      </c>
      <c r="B190" s="110" t="s">
        <v>3104</v>
      </c>
      <c r="C190" s="111" t="s">
        <v>128</v>
      </c>
      <c r="D190" s="111"/>
      <c r="E190" s="116"/>
      <c r="F190" s="111"/>
      <c r="G190" s="59"/>
      <c r="H190" s="59"/>
      <c r="I190" s="57"/>
      <c r="J190" s="57"/>
    </row>
    <row r="191" spans="1:10" x14ac:dyDescent="0.35">
      <c r="A191" s="109">
        <v>12</v>
      </c>
      <c r="B191" s="110" t="s">
        <v>702</v>
      </c>
      <c r="C191" s="110" t="s">
        <v>78</v>
      </c>
      <c r="D191" s="111"/>
      <c r="E191" s="116"/>
      <c r="F191" s="117"/>
      <c r="G191" s="59"/>
      <c r="H191" s="59"/>
      <c r="I191" s="57"/>
      <c r="J191" s="57"/>
    </row>
    <row r="192" spans="1:10" x14ac:dyDescent="0.35">
      <c r="A192" s="109">
        <v>13</v>
      </c>
      <c r="B192" s="110" t="s">
        <v>1651</v>
      </c>
      <c r="C192" s="110" t="s">
        <v>195</v>
      </c>
      <c r="D192" s="111"/>
      <c r="E192" s="116"/>
      <c r="F192" s="117"/>
      <c r="G192" s="59"/>
      <c r="H192" s="59"/>
      <c r="I192" s="57"/>
      <c r="J192" s="57"/>
    </row>
    <row r="193" spans="1:10" x14ac:dyDescent="0.35">
      <c r="A193" s="109">
        <v>14</v>
      </c>
      <c r="B193" s="110" t="s">
        <v>1195</v>
      </c>
      <c r="C193" s="111" t="s">
        <v>123</v>
      </c>
      <c r="D193" s="111"/>
      <c r="E193" s="116"/>
      <c r="F193" s="117"/>
      <c r="G193" s="59"/>
      <c r="H193" s="59"/>
      <c r="I193" s="57"/>
      <c r="J193" s="57"/>
    </row>
    <row r="194" spans="1:10" x14ac:dyDescent="0.35">
      <c r="A194" s="109">
        <v>15</v>
      </c>
      <c r="B194" s="110" t="s">
        <v>2580</v>
      </c>
      <c r="C194" s="110" t="s">
        <v>165</v>
      </c>
      <c r="D194" s="111"/>
      <c r="E194" s="116"/>
      <c r="F194" s="117"/>
      <c r="G194" s="59"/>
      <c r="H194" s="59"/>
      <c r="I194" s="57"/>
      <c r="J194" s="57"/>
    </row>
    <row r="195" spans="1:10" x14ac:dyDescent="0.35">
      <c r="A195" s="109">
        <v>16</v>
      </c>
      <c r="B195" s="110" t="s">
        <v>3893</v>
      </c>
      <c r="C195" s="111" t="s">
        <v>123</v>
      </c>
      <c r="D195" s="111"/>
      <c r="E195" s="116"/>
      <c r="F195" s="111"/>
      <c r="G195" s="59"/>
      <c r="H195" s="59"/>
      <c r="I195" s="57"/>
      <c r="J195" s="57"/>
    </row>
    <row r="196" spans="1:10" x14ac:dyDescent="0.35">
      <c r="A196" s="109">
        <v>17</v>
      </c>
      <c r="B196" s="110" t="s">
        <v>1640</v>
      </c>
      <c r="C196" s="110" t="s">
        <v>259</v>
      </c>
      <c r="D196" s="111"/>
      <c r="E196" s="116"/>
      <c r="F196" s="117"/>
      <c r="G196" s="59"/>
      <c r="H196" s="59"/>
      <c r="I196" s="57"/>
      <c r="J196" s="57"/>
    </row>
    <row r="197" spans="1:10" x14ac:dyDescent="0.35">
      <c r="A197" s="109">
        <v>18</v>
      </c>
      <c r="B197" s="110" t="s">
        <v>3494</v>
      </c>
      <c r="C197" s="110" t="s">
        <v>116</v>
      </c>
      <c r="D197" s="111"/>
      <c r="E197" s="116"/>
      <c r="F197" s="111"/>
      <c r="G197" s="59"/>
      <c r="H197" s="59"/>
      <c r="I197" s="57"/>
      <c r="J197" s="57"/>
    </row>
    <row r="198" spans="1:10" x14ac:dyDescent="0.35">
      <c r="A198" s="109">
        <v>19</v>
      </c>
      <c r="B198" s="110" t="s">
        <v>3894</v>
      </c>
      <c r="C198" s="111" t="s">
        <v>131</v>
      </c>
      <c r="D198" s="111"/>
      <c r="E198" s="116"/>
      <c r="F198" s="117"/>
      <c r="G198" s="59"/>
      <c r="H198" s="59"/>
      <c r="I198" s="57"/>
      <c r="J198" s="57"/>
    </row>
    <row r="199" spans="1:10" x14ac:dyDescent="0.35">
      <c r="A199" s="109">
        <v>20</v>
      </c>
      <c r="B199" s="110" t="s">
        <v>2143</v>
      </c>
      <c r="C199" s="110" t="s">
        <v>135</v>
      </c>
      <c r="D199" s="111" t="s">
        <v>2267</v>
      </c>
      <c r="E199" s="116"/>
      <c r="F199" s="111"/>
      <c r="G199" s="59"/>
      <c r="H199" s="59"/>
      <c r="I199" s="57"/>
      <c r="J199" s="57"/>
    </row>
    <row r="200" spans="1:10" x14ac:dyDescent="0.35">
      <c r="A200" s="109">
        <v>21</v>
      </c>
      <c r="B200" s="110" t="s">
        <v>3943</v>
      </c>
      <c r="C200" s="111" t="s">
        <v>229</v>
      </c>
      <c r="D200" s="111"/>
      <c r="E200" s="116"/>
      <c r="F200" s="117"/>
      <c r="G200" s="59"/>
      <c r="H200" s="59"/>
      <c r="I200" s="57"/>
      <c r="J200" s="57"/>
    </row>
    <row r="201" spans="1:10" x14ac:dyDescent="0.35">
      <c r="A201" s="109">
        <v>22</v>
      </c>
      <c r="B201" s="110" t="s">
        <v>4304</v>
      </c>
      <c r="C201" s="110" t="s">
        <v>116</v>
      </c>
      <c r="D201" s="111"/>
      <c r="E201" s="116"/>
      <c r="F201" s="117"/>
      <c r="G201" s="59"/>
      <c r="H201" s="59"/>
      <c r="I201" s="57"/>
      <c r="J201" s="57"/>
    </row>
    <row r="202" spans="1:10" x14ac:dyDescent="0.35">
      <c r="A202" s="109">
        <v>23</v>
      </c>
      <c r="B202" s="110" t="s">
        <v>3913</v>
      </c>
      <c r="C202" s="111" t="s">
        <v>103</v>
      </c>
      <c r="D202" s="111"/>
      <c r="E202" s="116"/>
      <c r="F202" s="111"/>
      <c r="G202" s="59"/>
      <c r="H202" s="59"/>
      <c r="I202" s="57"/>
      <c r="J202" s="57"/>
    </row>
    <row r="203" spans="1:10" x14ac:dyDescent="0.35">
      <c r="A203" s="109">
        <v>24</v>
      </c>
      <c r="B203" s="110" t="s">
        <v>3914</v>
      </c>
      <c r="C203" s="110" t="s">
        <v>471</v>
      </c>
      <c r="D203" s="111"/>
      <c r="E203" s="116"/>
      <c r="F203" s="117"/>
      <c r="G203" s="59"/>
      <c r="H203" s="59"/>
      <c r="I203" s="57"/>
      <c r="J203" s="57"/>
    </row>
    <row r="204" spans="1:10" x14ac:dyDescent="0.35">
      <c r="A204" s="109">
        <v>25</v>
      </c>
      <c r="B204" s="110" t="s">
        <v>1941</v>
      </c>
      <c r="C204" s="111" t="s">
        <v>224</v>
      </c>
      <c r="D204" s="111" t="s">
        <v>2267</v>
      </c>
      <c r="E204" s="116"/>
      <c r="F204" s="117"/>
      <c r="G204" s="59"/>
      <c r="H204" s="59"/>
      <c r="I204" s="57"/>
      <c r="J204" s="57"/>
    </row>
    <row r="205" spans="1:10" x14ac:dyDescent="0.35">
      <c r="A205" s="109">
        <v>26</v>
      </c>
      <c r="B205" s="110" t="s">
        <v>1940</v>
      </c>
      <c r="C205" s="111" t="s">
        <v>268</v>
      </c>
      <c r="D205" s="111"/>
      <c r="E205" s="116"/>
      <c r="F205" s="111"/>
      <c r="G205" s="59"/>
      <c r="H205" s="59"/>
      <c r="I205" s="57"/>
      <c r="J205" s="57"/>
    </row>
    <row r="206" spans="1:10" x14ac:dyDescent="0.35">
      <c r="A206" s="109">
        <v>27</v>
      </c>
      <c r="B206" s="110" t="s">
        <v>3744</v>
      </c>
      <c r="C206" s="110" t="s">
        <v>341</v>
      </c>
      <c r="D206" s="111"/>
      <c r="E206" s="116"/>
      <c r="F206" s="117"/>
      <c r="G206" s="59"/>
      <c r="H206" s="59"/>
      <c r="I206" s="57"/>
      <c r="J206" s="57"/>
    </row>
    <row r="207" spans="1:10" x14ac:dyDescent="0.35">
      <c r="A207" s="109">
        <v>28</v>
      </c>
      <c r="B207" s="110" t="s">
        <v>2541</v>
      </c>
      <c r="C207" s="110" t="s">
        <v>151</v>
      </c>
      <c r="D207" s="111"/>
      <c r="E207" s="116"/>
      <c r="F207" s="117"/>
      <c r="G207" s="59"/>
      <c r="H207" s="59"/>
      <c r="I207" s="57"/>
      <c r="J207" s="57"/>
    </row>
    <row r="208" spans="1:10" x14ac:dyDescent="0.35">
      <c r="A208" s="109">
        <v>29</v>
      </c>
      <c r="B208" s="110" t="s">
        <v>3918</v>
      </c>
      <c r="C208" s="111" t="s">
        <v>128</v>
      </c>
      <c r="D208" s="111"/>
      <c r="E208" s="116"/>
      <c r="F208" s="111"/>
      <c r="G208" s="59"/>
      <c r="H208" s="59"/>
      <c r="I208" s="57"/>
      <c r="J208" s="57"/>
    </row>
    <row r="209" spans="1:10" x14ac:dyDescent="0.35">
      <c r="A209" s="109">
        <v>30</v>
      </c>
      <c r="B209" s="110" t="s">
        <v>3908</v>
      </c>
      <c r="C209" s="111" t="s">
        <v>274</v>
      </c>
      <c r="D209" s="111" t="s">
        <v>2267</v>
      </c>
      <c r="E209" s="116" t="s">
        <v>4383</v>
      </c>
      <c r="F209" s="111"/>
      <c r="G209" s="59"/>
      <c r="H209" s="59"/>
      <c r="I209" s="57"/>
      <c r="J209" s="57"/>
    </row>
    <row r="210" spans="1:10" x14ac:dyDescent="0.35">
      <c r="A210" s="109">
        <v>31</v>
      </c>
      <c r="B210" s="110" t="s">
        <v>3945</v>
      </c>
      <c r="C210" s="110" t="s">
        <v>259</v>
      </c>
      <c r="D210" s="111" t="s">
        <v>2267</v>
      </c>
      <c r="E210" s="116"/>
      <c r="F210" s="117"/>
      <c r="G210" s="59"/>
      <c r="H210" s="59"/>
      <c r="I210" s="57"/>
      <c r="J210" s="57"/>
    </row>
    <row r="211" spans="1:10" x14ac:dyDescent="0.35">
      <c r="A211" s="109">
        <v>32</v>
      </c>
      <c r="B211" s="110" t="s">
        <v>2571</v>
      </c>
      <c r="C211" s="111" t="s">
        <v>94</v>
      </c>
      <c r="D211" s="111" t="s">
        <v>2267</v>
      </c>
      <c r="E211" s="116"/>
      <c r="F211" s="117"/>
      <c r="G211" s="59"/>
      <c r="H211" s="59"/>
      <c r="I211" s="57"/>
      <c r="J211" s="57"/>
    </row>
    <row r="212" spans="1:10" x14ac:dyDescent="0.35">
      <c r="A212" s="109">
        <v>33</v>
      </c>
      <c r="B212" s="110" t="s">
        <v>2477</v>
      </c>
      <c r="C212" s="110" t="s">
        <v>235</v>
      </c>
      <c r="D212" s="111" t="s">
        <v>2267</v>
      </c>
      <c r="E212" s="116"/>
      <c r="F212" s="117"/>
      <c r="G212" s="59"/>
      <c r="H212" s="59"/>
      <c r="I212" s="57"/>
      <c r="J212" s="57"/>
    </row>
    <row r="213" spans="1:10" x14ac:dyDescent="0.35">
      <c r="A213" s="109">
        <v>34</v>
      </c>
      <c r="B213" s="110" t="s">
        <v>1194</v>
      </c>
      <c r="C213" s="111" t="s">
        <v>109</v>
      </c>
      <c r="D213" s="111" t="s">
        <v>2267</v>
      </c>
      <c r="E213" s="116"/>
      <c r="F213" s="117"/>
      <c r="G213" s="59"/>
      <c r="H213" s="59"/>
      <c r="I213" s="57"/>
      <c r="J213" s="57"/>
    </row>
    <row r="214" spans="1:10" x14ac:dyDescent="0.35">
      <c r="A214" s="109">
        <v>35</v>
      </c>
      <c r="B214" s="110" t="s">
        <v>2058</v>
      </c>
      <c r="C214" s="110" t="s">
        <v>326</v>
      </c>
      <c r="D214" s="111" t="s">
        <v>2267</v>
      </c>
      <c r="E214" s="116"/>
      <c r="F214" s="117"/>
      <c r="G214" s="59"/>
      <c r="H214" s="59"/>
      <c r="I214" s="57"/>
      <c r="J214" s="57"/>
    </row>
    <row r="215" spans="1:10" x14ac:dyDescent="0.35">
      <c r="A215" s="109">
        <v>36</v>
      </c>
      <c r="B215" s="110" t="s">
        <v>952</v>
      </c>
      <c r="C215" s="62" t="s">
        <v>85</v>
      </c>
      <c r="D215" s="111" t="s">
        <v>2267</v>
      </c>
      <c r="E215" s="116"/>
      <c r="F215" s="111"/>
      <c r="G215" s="59"/>
      <c r="H215" s="59"/>
      <c r="I215" s="57"/>
      <c r="J215" s="57"/>
    </row>
    <row r="216" spans="1:10" x14ac:dyDescent="0.35">
      <c r="A216" s="109">
        <v>37</v>
      </c>
      <c r="B216" s="110" t="s">
        <v>934</v>
      </c>
      <c r="C216" s="110" t="s">
        <v>142</v>
      </c>
      <c r="D216" s="111" t="s">
        <v>2267</v>
      </c>
      <c r="E216" s="116"/>
      <c r="F216" s="111"/>
      <c r="G216" s="59"/>
      <c r="H216" s="59"/>
      <c r="I216" s="57"/>
      <c r="J216" s="57"/>
    </row>
    <row r="217" spans="1:10" x14ac:dyDescent="0.35">
      <c r="A217" s="109">
        <v>38</v>
      </c>
      <c r="B217" s="110" t="s">
        <v>3115</v>
      </c>
      <c r="C217" s="110" t="s">
        <v>206</v>
      </c>
      <c r="D217" s="111" t="s">
        <v>2267</v>
      </c>
      <c r="E217" s="116"/>
      <c r="F217" s="117"/>
      <c r="G217" s="59"/>
      <c r="H217" s="59"/>
      <c r="I217" s="57"/>
      <c r="J217" s="57"/>
    </row>
    <row r="218" spans="1:10" x14ac:dyDescent="0.35">
      <c r="A218" s="109">
        <v>39</v>
      </c>
      <c r="B218" s="110" t="s">
        <v>411</v>
      </c>
      <c r="C218" s="111" t="s">
        <v>94</v>
      </c>
      <c r="D218" s="111" t="s">
        <v>2267</v>
      </c>
      <c r="E218" s="116"/>
      <c r="F218" s="111"/>
      <c r="G218" s="59"/>
      <c r="H218" s="59"/>
      <c r="I218" s="57"/>
      <c r="J218" s="57"/>
    </row>
    <row r="219" spans="1:10" x14ac:dyDescent="0.35">
      <c r="A219" s="109">
        <v>40</v>
      </c>
      <c r="B219" s="110" t="s">
        <v>3035</v>
      </c>
      <c r="C219" s="111" t="s">
        <v>421</v>
      </c>
      <c r="D219" s="111" t="s">
        <v>2267</v>
      </c>
      <c r="E219" s="116"/>
      <c r="F219" s="117"/>
      <c r="G219" s="59"/>
      <c r="H219" s="59"/>
      <c r="I219" s="57"/>
      <c r="J219" s="57"/>
    </row>
    <row r="220" spans="1:10" x14ac:dyDescent="0.35">
      <c r="A220" s="109">
        <v>41</v>
      </c>
      <c r="B220" s="110" t="s">
        <v>3782</v>
      </c>
      <c r="C220" s="111" t="s">
        <v>172</v>
      </c>
      <c r="D220" s="111" t="s">
        <v>2267</v>
      </c>
      <c r="E220" s="116"/>
      <c r="F220" s="117"/>
      <c r="G220" s="59"/>
      <c r="H220" s="59"/>
      <c r="I220" s="57"/>
      <c r="J220" s="57"/>
    </row>
    <row r="221" spans="1:10" x14ac:dyDescent="0.35">
      <c r="A221" s="109">
        <v>42</v>
      </c>
      <c r="B221" s="110" t="s">
        <v>3935</v>
      </c>
      <c r="C221" s="110" t="s">
        <v>326</v>
      </c>
      <c r="D221" s="111" t="s">
        <v>2267</v>
      </c>
      <c r="E221" s="116"/>
      <c r="F221" s="111"/>
      <c r="G221" s="59"/>
      <c r="H221" s="59"/>
      <c r="I221" s="57"/>
      <c r="J221" s="57"/>
    </row>
    <row r="222" spans="1:10" x14ac:dyDescent="0.35">
      <c r="A222" s="109">
        <v>43</v>
      </c>
      <c r="B222" s="110" t="s">
        <v>2658</v>
      </c>
      <c r="C222" s="111" t="s">
        <v>274</v>
      </c>
      <c r="D222" s="111" t="s">
        <v>2267</v>
      </c>
      <c r="E222" s="116"/>
      <c r="F222" s="117"/>
      <c r="G222" s="59"/>
      <c r="H222" s="59"/>
      <c r="I222" s="57"/>
      <c r="J222" s="57"/>
    </row>
    <row r="223" spans="1:10" x14ac:dyDescent="0.35">
      <c r="A223" s="109">
        <v>44</v>
      </c>
      <c r="B223" s="110" t="s">
        <v>97</v>
      </c>
      <c r="C223" s="111" t="s">
        <v>96</v>
      </c>
      <c r="D223" s="111" t="s">
        <v>2267</v>
      </c>
      <c r="E223" s="116"/>
      <c r="F223" s="117"/>
      <c r="G223" s="59"/>
      <c r="H223" s="59"/>
      <c r="I223" s="57"/>
      <c r="J223" s="57"/>
    </row>
    <row r="224" spans="1:10" x14ac:dyDescent="0.35">
      <c r="A224" s="109">
        <v>45</v>
      </c>
      <c r="B224" s="110" t="s">
        <v>3735</v>
      </c>
      <c r="C224" s="111" t="s">
        <v>229</v>
      </c>
      <c r="D224" s="111" t="s">
        <v>2267</v>
      </c>
      <c r="E224" s="116"/>
      <c r="F224" s="117"/>
      <c r="G224" s="59"/>
      <c r="H224" s="59"/>
      <c r="I224" s="57"/>
      <c r="J224" s="57"/>
    </row>
    <row r="225" spans="1:10" x14ac:dyDescent="0.35">
      <c r="A225" s="109">
        <v>46</v>
      </c>
      <c r="B225" s="110" t="s">
        <v>2656</v>
      </c>
      <c r="C225" s="111" t="s">
        <v>86</v>
      </c>
      <c r="D225" s="111" t="s">
        <v>2267</v>
      </c>
      <c r="E225" s="116"/>
      <c r="F225" s="111"/>
      <c r="G225" s="59"/>
      <c r="H225" s="59"/>
      <c r="I225" s="57"/>
      <c r="J225" s="57"/>
    </row>
    <row r="226" spans="1:10" x14ac:dyDescent="0.35">
      <c r="A226" s="109">
        <v>47</v>
      </c>
      <c r="B226" s="110" t="s">
        <v>3909</v>
      </c>
      <c r="C226" s="111" t="s">
        <v>268</v>
      </c>
      <c r="D226" s="111" t="s">
        <v>2267</v>
      </c>
      <c r="E226" s="116"/>
      <c r="F226" s="117"/>
      <c r="G226" s="59"/>
      <c r="H226" s="59"/>
      <c r="I226" s="57"/>
      <c r="J226" s="57"/>
    </row>
    <row r="227" spans="1:10" x14ac:dyDescent="0.35">
      <c r="A227" s="109">
        <v>48</v>
      </c>
      <c r="B227" s="110" t="s">
        <v>2567</v>
      </c>
      <c r="C227" s="111" t="s">
        <v>460</v>
      </c>
      <c r="D227" s="111" t="s">
        <v>2267</v>
      </c>
      <c r="E227" s="116"/>
      <c r="F227" s="117"/>
      <c r="G227" s="59"/>
      <c r="H227" s="59"/>
      <c r="I227" s="57"/>
      <c r="J227" s="57"/>
    </row>
    <row r="228" spans="1:10" x14ac:dyDescent="0.35">
      <c r="A228" s="109">
        <v>49</v>
      </c>
      <c r="B228" s="110" t="s">
        <v>3787</v>
      </c>
      <c r="C228" s="110" t="s">
        <v>341</v>
      </c>
      <c r="D228" s="111" t="s">
        <v>2267</v>
      </c>
      <c r="E228" s="116"/>
      <c r="F228" s="117"/>
      <c r="G228" s="59"/>
      <c r="H228" s="59"/>
      <c r="I228" s="57"/>
      <c r="J228" s="57"/>
    </row>
    <row r="229" spans="1:10" x14ac:dyDescent="0.35">
      <c r="A229" s="109">
        <v>50</v>
      </c>
      <c r="B229" s="110" t="s">
        <v>4305</v>
      </c>
      <c r="C229" s="110" t="s">
        <v>190</v>
      </c>
      <c r="D229" s="111" t="s">
        <v>2267</v>
      </c>
      <c r="E229" s="116"/>
      <c r="F229" s="117"/>
      <c r="G229" s="59"/>
      <c r="H229" s="59"/>
      <c r="I229" s="57"/>
      <c r="J229" s="57"/>
    </row>
    <row r="230" spans="1:10" x14ac:dyDescent="0.35">
      <c r="A230" s="109">
        <v>51</v>
      </c>
      <c r="B230" s="110" t="s">
        <v>1648</v>
      </c>
      <c r="C230" s="110" t="s">
        <v>151</v>
      </c>
      <c r="D230" s="111" t="s">
        <v>2267</v>
      </c>
      <c r="E230" s="116"/>
      <c r="F230" s="117"/>
      <c r="G230" s="59"/>
      <c r="H230" s="59"/>
      <c r="I230" s="59"/>
      <c r="J230" s="59"/>
    </row>
    <row r="231" spans="1:10" x14ac:dyDescent="0.35">
      <c r="A231" s="109">
        <v>52</v>
      </c>
      <c r="B231" s="110" t="s">
        <v>2838</v>
      </c>
      <c r="C231" s="110" t="s">
        <v>158</v>
      </c>
      <c r="D231" s="111" t="s">
        <v>2267</v>
      </c>
      <c r="E231" s="116"/>
      <c r="F231" s="117"/>
      <c r="G231" s="59"/>
      <c r="H231" s="59"/>
      <c r="I231" s="59"/>
      <c r="J231" s="59"/>
    </row>
    <row r="232" spans="1:10" x14ac:dyDescent="0.35">
      <c r="A232" s="109">
        <v>53</v>
      </c>
      <c r="B232" s="110" t="s">
        <v>4306</v>
      </c>
      <c r="C232" s="111" t="s">
        <v>252</v>
      </c>
      <c r="D232" s="111" t="s">
        <v>2267</v>
      </c>
      <c r="E232" s="116"/>
      <c r="F232" s="117"/>
      <c r="G232" s="59"/>
      <c r="H232" s="59"/>
      <c r="I232" s="59"/>
      <c r="J232" s="59"/>
    </row>
    <row r="233" spans="1:10" x14ac:dyDescent="0.35">
      <c r="A233" s="109">
        <v>54</v>
      </c>
      <c r="B233" s="110" t="s">
        <v>2830</v>
      </c>
      <c r="C233" s="111" t="s">
        <v>96</v>
      </c>
      <c r="D233" s="111" t="s">
        <v>2267</v>
      </c>
      <c r="E233" s="116"/>
      <c r="F233" s="111"/>
      <c r="G233" s="59"/>
      <c r="H233" s="59"/>
      <c r="I233" s="59"/>
      <c r="J233" s="59"/>
    </row>
    <row r="234" spans="1:10" x14ac:dyDescent="0.35">
      <c r="A234" s="109">
        <v>55</v>
      </c>
      <c r="B234" s="110" t="s">
        <v>2948</v>
      </c>
      <c r="C234" s="110" t="s">
        <v>78</v>
      </c>
      <c r="D234" s="111" t="s">
        <v>2267</v>
      </c>
      <c r="E234" s="116"/>
      <c r="F234" s="117"/>
      <c r="G234" s="59"/>
      <c r="H234" s="59"/>
      <c r="I234" s="59"/>
      <c r="J234" s="59"/>
    </row>
    <row r="235" spans="1:10" x14ac:dyDescent="0.35">
      <c r="A235" s="109">
        <v>56</v>
      </c>
      <c r="B235" s="110" t="s">
        <v>3779</v>
      </c>
      <c r="C235" s="111" t="s">
        <v>131</v>
      </c>
      <c r="D235" s="111" t="s">
        <v>2267</v>
      </c>
      <c r="E235" s="116"/>
      <c r="F235" s="117"/>
      <c r="G235" s="59"/>
      <c r="H235" s="59"/>
      <c r="I235" s="59"/>
      <c r="J235" s="59"/>
    </row>
    <row r="236" spans="1:10" x14ac:dyDescent="0.35">
      <c r="A236" s="109">
        <v>57</v>
      </c>
      <c r="B236" s="110" t="s">
        <v>4307</v>
      </c>
      <c r="C236" s="111" t="s">
        <v>460</v>
      </c>
      <c r="D236" s="111" t="s">
        <v>2267</v>
      </c>
      <c r="E236" s="116"/>
      <c r="F236" s="117"/>
      <c r="G236" s="59"/>
      <c r="H236" s="59"/>
      <c r="I236" s="59"/>
      <c r="J236" s="59"/>
    </row>
    <row r="237" spans="1:10" x14ac:dyDescent="0.35">
      <c r="A237" s="109">
        <v>58</v>
      </c>
      <c r="B237" s="110" t="s">
        <v>2848</v>
      </c>
      <c r="C237" s="62" t="s">
        <v>85</v>
      </c>
      <c r="D237" s="111" t="s">
        <v>2267</v>
      </c>
      <c r="E237" s="116"/>
      <c r="F237" s="117"/>
      <c r="G237" s="59"/>
      <c r="H237" s="59"/>
      <c r="I237" s="59"/>
      <c r="J237" s="59"/>
    </row>
    <row r="238" spans="1:10" x14ac:dyDescent="0.35">
      <c r="A238" s="109">
        <v>59</v>
      </c>
      <c r="B238" s="110" t="s">
        <v>3896</v>
      </c>
      <c r="C238" s="110" t="s">
        <v>195</v>
      </c>
      <c r="D238" s="111" t="s">
        <v>2267</v>
      </c>
      <c r="E238" s="116"/>
      <c r="F238" s="117"/>
      <c r="G238" s="59"/>
      <c r="H238" s="59"/>
      <c r="I238" s="59"/>
      <c r="J238" s="59"/>
    </row>
    <row r="239" spans="1:10" x14ac:dyDescent="0.35">
      <c r="A239" s="109">
        <v>60</v>
      </c>
      <c r="B239" s="110" t="s">
        <v>2839</v>
      </c>
      <c r="C239" s="111" t="s">
        <v>86</v>
      </c>
      <c r="D239" s="111" t="s">
        <v>2267</v>
      </c>
      <c r="E239" s="116"/>
      <c r="F239" s="111"/>
      <c r="G239" s="59"/>
      <c r="H239" s="59"/>
      <c r="I239" s="59"/>
      <c r="J239" s="59"/>
    </row>
    <row r="240" spans="1:10" x14ac:dyDescent="0.35">
      <c r="A240" s="109">
        <v>61</v>
      </c>
      <c r="B240" s="110" t="s">
        <v>2259</v>
      </c>
      <c r="C240" s="110" t="s">
        <v>158</v>
      </c>
      <c r="D240" s="111" t="s">
        <v>2267</v>
      </c>
      <c r="E240" s="116"/>
      <c r="F240" s="117"/>
      <c r="G240" s="59"/>
      <c r="H240" s="59"/>
      <c r="I240" s="59"/>
      <c r="J240" s="59"/>
    </row>
    <row r="241" spans="1:10" x14ac:dyDescent="0.35">
      <c r="A241" s="109"/>
      <c r="B241" s="110"/>
      <c r="C241" s="111"/>
      <c r="D241" s="111"/>
      <c r="E241" s="116"/>
      <c r="F241" s="117"/>
      <c r="G241" s="59"/>
      <c r="H241" s="59"/>
      <c r="I241" s="59"/>
      <c r="J241" s="59"/>
    </row>
    <row r="242" spans="1:10" x14ac:dyDescent="0.35">
      <c r="A242" s="109"/>
      <c r="B242" s="110"/>
      <c r="C242" s="122"/>
      <c r="D242" s="122"/>
      <c r="E242" s="116"/>
      <c r="F242" s="117"/>
      <c r="G242" s="59"/>
      <c r="H242" s="59"/>
      <c r="I242" s="59"/>
      <c r="J242" s="59"/>
    </row>
    <row r="243" spans="1:10" x14ac:dyDescent="0.35">
      <c r="A243" s="109"/>
      <c r="B243" s="113" t="s">
        <v>4378</v>
      </c>
      <c r="C243" s="122"/>
      <c r="D243" s="122" t="s">
        <v>4373</v>
      </c>
      <c r="E243" s="116"/>
      <c r="F243" s="117"/>
      <c r="G243" s="59"/>
      <c r="H243" s="59"/>
      <c r="I243" s="59"/>
      <c r="J243" s="59"/>
    </row>
    <row r="244" spans="1:10" x14ac:dyDescent="0.35">
      <c r="A244" s="109"/>
      <c r="B244" s="113"/>
      <c r="C244" s="122"/>
      <c r="D244" s="122"/>
      <c r="E244" s="116"/>
      <c r="F244" s="117"/>
      <c r="G244" s="59"/>
      <c r="H244" s="59"/>
      <c r="I244" s="59"/>
      <c r="J244" s="59"/>
    </row>
    <row r="245" spans="1:10" x14ac:dyDescent="0.35">
      <c r="A245" s="109">
        <v>1</v>
      </c>
      <c r="B245" s="110" t="s">
        <v>1556</v>
      </c>
      <c r="C245" s="111" t="s">
        <v>103</v>
      </c>
      <c r="D245" s="111"/>
      <c r="E245" s="116"/>
      <c r="F245" s="117"/>
      <c r="G245" s="59"/>
      <c r="H245" s="59"/>
      <c r="I245" s="59"/>
      <c r="J245" s="59"/>
    </row>
    <row r="246" spans="1:10" x14ac:dyDescent="0.35">
      <c r="A246" s="109">
        <v>2</v>
      </c>
      <c r="B246" s="110" t="s">
        <v>1196</v>
      </c>
      <c r="C246" s="111" t="s">
        <v>96</v>
      </c>
      <c r="D246" s="111"/>
      <c r="E246" s="116"/>
      <c r="F246" s="117"/>
      <c r="G246" s="59"/>
      <c r="H246" s="59"/>
      <c r="I246" s="59"/>
      <c r="J246" s="59"/>
    </row>
    <row r="247" spans="1:10" x14ac:dyDescent="0.35">
      <c r="A247" s="109">
        <v>3</v>
      </c>
      <c r="B247" s="110" t="s">
        <v>4379</v>
      </c>
      <c r="C247" s="111" t="s">
        <v>151</v>
      </c>
      <c r="D247" s="111"/>
      <c r="E247" s="116"/>
      <c r="F247" s="117"/>
      <c r="G247" s="59"/>
      <c r="H247" s="59"/>
      <c r="I247" s="59"/>
      <c r="J247" s="59"/>
    </row>
    <row r="248" spans="1:10" x14ac:dyDescent="0.35">
      <c r="A248" s="109">
        <v>4</v>
      </c>
      <c r="B248" s="110" t="s">
        <v>2649</v>
      </c>
      <c r="C248" s="111" t="s">
        <v>259</v>
      </c>
      <c r="D248" s="111"/>
      <c r="E248" s="116"/>
      <c r="F248" s="117"/>
      <c r="G248" s="59"/>
      <c r="H248" s="59"/>
      <c r="I248" s="59"/>
      <c r="J248" s="59"/>
    </row>
    <row r="249" spans="1:10" x14ac:dyDescent="0.35">
      <c r="A249" s="109">
        <v>5</v>
      </c>
      <c r="B249" s="110" t="s">
        <v>3933</v>
      </c>
      <c r="C249" s="111" t="s">
        <v>123</v>
      </c>
      <c r="D249" s="111"/>
      <c r="E249" s="116"/>
      <c r="F249" s="117"/>
      <c r="G249" s="59"/>
      <c r="H249" s="59"/>
      <c r="I249" s="59"/>
      <c r="J249" s="59"/>
    </row>
    <row r="250" spans="1:10" x14ac:dyDescent="0.35">
      <c r="A250" s="109">
        <v>6</v>
      </c>
      <c r="B250" s="110" t="s">
        <v>1642</v>
      </c>
      <c r="C250" s="118" t="s">
        <v>471</v>
      </c>
      <c r="D250" s="111"/>
      <c r="E250" s="116"/>
      <c r="F250" s="117"/>
      <c r="G250" s="59"/>
      <c r="H250" s="59"/>
      <c r="I250" s="59"/>
      <c r="J250" s="59"/>
    </row>
    <row r="251" spans="1:10" x14ac:dyDescent="0.35">
      <c r="A251" s="109">
        <v>7</v>
      </c>
      <c r="B251" s="110" t="s">
        <v>2356</v>
      </c>
      <c r="C251" s="110" t="s">
        <v>172</v>
      </c>
      <c r="D251" s="111"/>
      <c r="E251" s="116"/>
      <c r="F251" s="117"/>
      <c r="G251" s="59"/>
      <c r="H251" s="59"/>
      <c r="I251" s="59"/>
      <c r="J251" s="59"/>
    </row>
    <row r="252" spans="1:10" x14ac:dyDescent="0.35">
      <c r="A252" s="109">
        <v>8</v>
      </c>
      <c r="B252" s="110" t="s">
        <v>801</v>
      </c>
      <c r="C252" s="118" t="s">
        <v>235</v>
      </c>
      <c r="D252" s="111"/>
      <c r="E252" s="116"/>
      <c r="F252" s="117"/>
      <c r="G252" s="59"/>
      <c r="H252" s="59"/>
      <c r="I252" s="59"/>
      <c r="J252" s="59"/>
    </row>
    <row r="253" spans="1:10" x14ac:dyDescent="0.35">
      <c r="A253" s="109">
        <v>9</v>
      </c>
      <c r="B253" s="110" t="s">
        <v>3010</v>
      </c>
      <c r="C253" s="111" t="s">
        <v>142</v>
      </c>
      <c r="D253" s="111"/>
      <c r="E253" s="116"/>
      <c r="F253" s="117"/>
      <c r="G253" s="59"/>
      <c r="H253" s="59"/>
      <c r="I253" s="59"/>
      <c r="J253" s="59"/>
    </row>
    <row r="254" spans="1:10" x14ac:dyDescent="0.35">
      <c r="A254" s="109">
        <v>10</v>
      </c>
      <c r="B254" s="110" t="s">
        <v>3249</v>
      </c>
      <c r="C254" s="111" t="s">
        <v>128</v>
      </c>
      <c r="D254" s="111"/>
      <c r="E254" s="116"/>
      <c r="F254" s="117"/>
      <c r="G254" s="59"/>
      <c r="H254" s="59"/>
      <c r="I254" s="59"/>
      <c r="J254" s="59"/>
    </row>
    <row r="255" spans="1:10" x14ac:dyDescent="0.35">
      <c r="A255" s="109">
        <v>11</v>
      </c>
      <c r="B255" s="110" t="s">
        <v>3888</v>
      </c>
      <c r="C255" s="111" t="s">
        <v>326</v>
      </c>
      <c r="D255" s="111"/>
      <c r="E255" s="116"/>
      <c r="F255" s="117"/>
      <c r="G255" s="59"/>
      <c r="H255" s="59"/>
      <c r="I255" s="59"/>
      <c r="J255" s="59"/>
    </row>
    <row r="256" spans="1:10" x14ac:dyDescent="0.35">
      <c r="A256" s="109">
        <v>12</v>
      </c>
      <c r="B256" s="110" t="s">
        <v>3937</v>
      </c>
      <c r="C256" s="118" t="s">
        <v>421</v>
      </c>
      <c r="D256" s="111"/>
      <c r="E256" s="116"/>
      <c r="F256" s="117"/>
      <c r="G256" s="59"/>
      <c r="H256" s="59"/>
      <c r="I256" s="59"/>
      <c r="J256" s="59"/>
    </row>
    <row r="257" spans="1:10" x14ac:dyDescent="0.35">
      <c r="A257" s="109">
        <v>13</v>
      </c>
      <c r="B257" s="110" t="s">
        <v>1733</v>
      </c>
      <c r="C257" s="110" t="s">
        <v>268</v>
      </c>
      <c r="D257" s="111"/>
      <c r="E257" s="116"/>
      <c r="F257" s="117"/>
      <c r="G257" s="59"/>
      <c r="H257" s="59"/>
      <c r="I257" s="59"/>
      <c r="J257" s="59"/>
    </row>
    <row r="258" spans="1:10" x14ac:dyDescent="0.35">
      <c r="A258" s="109">
        <v>14</v>
      </c>
      <c r="B258" s="110" t="s">
        <v>2832</v>
      </c>
      <c r="C258" s="111" t="s">
        <v>460</v>
      </c>
      <c r="D258" s="111"/>
      <c r="E258" s="116"/>
      <c r="F258" s="117"/>
      <c r="G258" s="59"/>
      <c r="H258" s="59"/>
      <c r="I258" s="59"/>
      <c r="J258" s="59"/>
    </row>
    <row r="259" spans="1:10" x14ac:dyDescent="0.35">
      <c r="A259" s="109">
        <v>15</v>
      </c>
      <c r="B259" s="110" t="s">
        <v>1839</v>
      </c>
      <c r="C259" s="111" t="s">
        <v>165</v>
      </c>
      <c r="D259" s="111"/>
      <c r="E259" s="116"/>
      <c r="F259" s="117"/>
      <c r="G259" s="59"/>
      <c r="H259" s="59"/>
      <c r="I259" s="59"/>
      <c r="J259" s="59"/>
    </row>
    <row r="260" spans="1:10" x14ac:dyDescent="0.35">
      <c r="A260" s="109">
        <v>16</v>
      </c>
      <c r="B260" s="110" t="s">
        <v>2545</v>
      </c>
      <c r="C260" s="118" t="s">
        <v>116</v>
      </c>
      <c r="D260" s="111"/>
      <c r="E260" s="116"/>
      <c r="F260" s="117"/>
      <c r="G260" s="59"/>
      <c r="H260" s="59"/>
      <c r="I260" s="59"/>
      <c r="J260" s="59"/>
    </row>
    <row r="261" spans="1:10" x14ac:dyDescent="0.35">
      <c r="A261" s="109">
        <v>17</v>
      </c>
      <c r="B261" s="110" t="s">
        <v>1053</v>
      </c>
      <c r="C261" s="111" t="s">
        <v>195</v>
      </c>
      <c r="D261" s="111"/>
      <c r="E261" s="116"/>
      <c r="F261" s="117"/>
      <c r="G261" s="59"/>
      <c r="H261" s="59"/>
      <c r="I261" s="59"/>
      <c r="J261" s="59"/>
    </row>
    <row r="262" spans="1:10" x14ac:dyDescent="0.35">
      <c r="A262" s="109">
        <v>18</v>
      </c>
      <c r="B262" s="110" t="s">
        <v>3331</v>
      </c>
      <c r="C262" s="111" t="s">
        <v>158</v>
      </c>
      <c r="D262" s="111"/>
      <c r="E262" s="116"/>
      <c r="F262" s="117"/>
      <c r="G262" s="59"/>
      <c r="H262" s="59"/>
      <c r="I262" s="57"/>
      <c r="J262" s="57"/>
    </row>
    <row r="263" spans="1:10" x14ac:dyDescent="0.35">
      <c r="A263" s="109">
        <v>19</v>
      </c>
      <c r="B263" s="110" t="s">
        <v>2920</v>
      </c>
      <c r="C263" s="62" t="s">
        <v>78</v>
      </c>
      <c r="D263" s="111"/>
      <c r="E263" s="116"/>
      <c r="F263" s="117"/>
      <c r="G263" s="59"/>
      <c r="H263" s="59"/>
      <c r="I263" s="57"/>
      <c r="J263" s="57"/>
    </row>
    <row r="264" spans="1:10" x14ac:dyDescent="0.35">
      <c r="A264" s="109">
        <v>20</v>
      </c>
      <c r="B264" s="110" t="s">
        <v>1942</v>
      </c>
      <c r="C264" s="111" t="s">
        <v>224</v>
      </c>
      <c r="D264" s="111"/>
      <c r="E264" s="116"/>
      <c r="F264" s="117"/>
      <c r="G264" s="59"/>
      <c r="H264" s="59"/>
      <c r="I264" s="66"/>
      <c r="J264" s="66"/>
    </row>
    <row r="265" spans="1:10" x14ac:dyDescent="0.35">
      <c r="A265" s="109">
        <v>21</v>
      </c>
      <c r="B265" s="110" t="s">
        <v>2037</v>
      </c>
      <c r="C265" s="111" t="s">
        <v>131</v>
      </c>
      <c r="D265" s="111"/>
      <c r="E265" s="116"/>
      <c r="F265" s="117"/>
      <c r="G265" s="59"/>
      <c r="H265" s="66"/>
      <c r="I265" s="66"/>
      <c r="J265" s="66"/>
    </row>
    <row r="266" spans="1:10" x14ac:dyDescent="0.35">
      <c r="A266" s="109">
        <v>22</v>
      </c>
      <c r="B266" s="110" t="s">
        <v>3091</v>
      </c>
      <c r="C266" s="110" t="s">
        <v>86</v>
      </c>
      <c r="D266" s="111"/>
      <c r="E266" s="116"/>
      <c r="F266" s="117"/>
      <c r="G266" s="59"/>
      <c r="H266" s="66"/>
      <c r="I266" s="67"/>
      <c r="J266" s="67"/>
    </row>
    <row r="267" spans="1:10" x14ac:dyDescent="0.35">
      <c r="A267" s="109">
        <v>23</v>
      </c>
      <c r="B267" s="110" t="s">
        <v>940</v>
      </c>
      <c r="C267" s="111" t="s">
        <v>85</v>
      </c>
      <c r="D267" s="111"/>
      <c r="E267" s="116"/>
      <c r="F267" s="117"/>
      <c r="G267" s="59"/>
      <c r="H267" s="66"/>
      <c r="I267" s="67"/>
      <c r="J267" s="67"/>
    </row>
    <row r="268" spans="1:10" x14ac:dyDescent="0.35">
      <c r="A268" s="109">
        <v>24</v>
      </c>
      <c r="B268" s="110" t="s">
        <v>2451</v>
      </c>
      <c r="C268" s="111" t="s">
        <v>109</v>
      </c>
      <c r="D268" s="111"/>
      <c r="E268" s="116"/>
      <c r="F268" s="117"/>
      <c r="G268" s="59"/>
      <c r="H268" s="66"/>
      <c r="I268" s="67"/>
      <c r="J268" s="67"/>
    </row>
    <row r="269" spans="1:10" x14ac:dyDescent="0.35">
      <c r="A269" s="109">
        <v>25</v>
      </c>
      <c r="B269" s="110" t="s">
        <v>2243</v>
      </c>
      <c r="C269" s="111" t="s">
        <v>190</v>
      </c>
      <c r="D269" s="111"/>
      <c r="E269" s="116"/>
      <c r="F269" s="117"/>
      <c r="G269" s="59"/>
      <c r="H269" s="66"/>
      <c r="I269" s="67"/>
      <c r="J269" s="67"/>
    </row>
    <row r="270" spans="1:10" x14ac:dyDescent="0.35">
      <c r="A270" s="109">
        <v>26</v>
      </c>
      <c r="B270" s="110" t="s">
        <v>360</v>
      </c>
      <c r="C270" s="111" t="s">
        <v>94</v>
      </c>
      <c r="D270" s="111"/>
      <c r="E270" s="116"/>
      <c r="F270" s="117"/>
      <c r="G270" s="59"/>
      <c r="H270" s="66"/>
      <c r="I270" s="67"/>
      <c r="J270" s="67"/>
    </row>
    <row r="271" spans="1:10" x14ac:dyDescent="0.35">
      <c r="A271" s="109">
        <v>27</v>
      </c>
      <c r="B271" s="110" t="s">
        <v>3256</v>
      </c>
      <c r="C271" s="111" t="s">
        <v>229</v>
      </c>
      <c r="D271" s="111"/>
      <c r="E271" s="116"/>
      <c r="F271" s="117"/>
      <c r="G271" s="59"/>
      <c r="H271" s="66"/>
      <c r="I271" s="67"/>
      <c r="J271" s="67"/>
    </row>
    <row r="272" spans="1:10" x14ac:dyDescent="0.35">
      <c r="A272" s="109">
        <v>28</v>
      </c>
      <c r="B272" s="110" t="s">
        <v>3255</v>
      </c>
      <c r="C272" s="111" t="s">
        <v>135</v>
      </c>
      <c r="D272" s="111"/>
      <c r="E272" s="116"/>
      <c r="F272" s="117"/>
      <c r="G272" s="59"/>
      <c r="H272" s="66"/>
      <c r="I272" s="67"/>
      <c r="J272" s="67"/>
    </row>
    <row r="273" spans="1:10" x14ac:dyDescent="0.35">
      <c r="A273" s="109">
        <v>29</v>
      </c>
      <c r="B273" s="110" t="s">
        <v>3904</v>
      </c>
      <c r="C273" s="110" t="s">
        <v>274</v>
      </c>
      <c r="D273" s="111"/>
      <c r="E273" s="116"/>
      <c r="F273" s="117"/>
      <c r="G273" s="59"/>
      <c r="H273" s="66"/>
      <c r="I273" s="67"/>
      <c r="J273" s="67"/>
    </row>
    <row r="274" spans="1:10" x14ac:dyDescent="0.35">
      <c r="A274" s="109">
        <v>30</v>
      </c>
      <c r="B274" s="110" t="s">
        <v>3926</v>
      </c>
      <c r="C274" s="111" t="s">
        <v>252</v>
      </c>
      <c r="D274" s="111"/>
      <c r="E274" s="116"/>
      <c r="F274" s="117"/>
      <c r="G274" s="59"/>
      <c r="H274" s="66"/>
      <c r="I274" s="67"/>
      <c r="J274" s="67"/>
    </row>
    <row r="275" spans="1:10" x14ac:dyDescent="0.35">
      <c r="A275" s="109">
        <v>31</v>
      </c>
      <c r="B275" s="110" t="s">
        <v>3166</v>
      </c>
      <c r="C275" s="111" t="s">
        <v>206</v>
      </c>
      <c r="D275" s="111"/>
      <c r="E275" s="116"/>
      <c r="F275" s="117"/>
      <c r="G275" s="59"/>
      <c r="H275" s="66"/>
      <c r="I275" s="67"/>
      <c r="J275" s="67"/>
    </row>
    <row r="276" spans="1:10" x14ac:dyDescent="0.35">
      <c r="A276" s="109">
        <v>32</v>
      </c>
      <c r="B276" s="110" t="s">
        <v>3257</v>
      </c>
      <c r="C276" s="110" t="s">
        <v>341</v>
      </c>
      <c r="D276" s="111"/>
      <c r="E276" s="116"/>
      <c r="F276" s="117"/>
      <c r="G276" s="59"/>
      <c r="H276" s="66"/>
      <c r="I276" s="67"/>
      <c r="J276" s="67"/>
    </row>
    <row r="277" spans="1:10" x14ac:dyDescent="0.35">
      <c r="A277" s="109"/>
      <c r="B277" s="110"/>
      <c r="C277" s="122"/>
      <c r="D277" s="122"/>
      <c r="E277" s="116"/>
      <c r="F277" s="117"/>
      <c r="G277" s="59"/>
      <c r="H277" s="66"/>
      <c r="I277" s="67"/>
      <c r="J277" s="67"/>
    </row>
    <row r="278" spans="1:10" x14ac:dyDescent="0.35">
      <c r="A278" s="109"/>
      <c r="B278" s="110"/>
      <c r="C278" s="122"/>
      <c r="D278" s="122"/>
      <c r="E278" s="116"/>
      <c r="F278" s="117"/>
      <c r="G278" s="59"/>
      <c r="H278" s="66"/>
      <c r="I278" s="67"/>
      <c r="J278" s="67"/>
    </row>
    <row r="279" spans="1:10" x14ac:dyDescent="0.35">
      <c r="A279" s="109"/>
      <c r="B279" s="113" t="s">
        <v>4380</v>
      </c>
      <c r="C279" s="122"/>
      <c r="D279" s="122" t="s">
        <v>4381</v>
      </c>
      <c r="E279" s="66"/>
      <c r="F279" s="65"/>
      <c r="G279" s="59"/>
      <c r="H279" s="66"/>
      <c r="I279" s="67"/>
      <c r="J279" s="67"/>
    </row>
    <row r="280" spans="1:10" x14ac:dyDescent="0.35">
      <c r="A280" s="109"/>
      <c r="B280" s="110"/>
      <c r="C280" s="122"/>
      <c r="D280" s="122"/>
      <c r="E280" s="66"/>
      <c r="F280" s="65"/>
      <c r="G280" s="59"/>
      <c r="H280" s="66"/>
      <c r="I280" s="67"/>
      <c r="J280" s="67"/>
    </row>
    <row r="281" spans="1:10" x14ac:dyDescent="0.35">
      <c r="A281" s="109">
        <v>1</v>
      </c>
      <c r="B281" s="110" t="s">
        <v>3916</v>
      </c>
      <c r="C281" s="111" t="s">
        <v>96</v>
      </c>
      <c r="D281" s="111"/>
      <c r="E281" s="66"/>
      <c r="F281" s="67"/>
      <c r="G281" s="59"/>
      <c r="H281" s="66"/>
      <c r="I281" s="67"/>
      <c r="J281" s="67"/>
    </row>
    <row r="282" spans="1:10" x14ac:dyDescent="0.35">
      <c r="A282" s="109">
        <v>2</v>
      </c>
      <c r="B282" s="110" t="s">
        <v>693</v>
      </c>
      <c r="C282" s="118" t="s">
        <v>142</v>
      </c>
      <c r="D282" s="111"/>
      <c r="E282" s="66"/>
      <c r="F282" s="67"/>
      <c r="G282" s="59"/>
      <c r="H282" s="66"/>
      <c r="I282" s="67"/>
      <c r="J282" s="67"/>
    </row>
    <row r="283" spans="1:10" x14ac:dyDescent="0.35">
      <c r="A283" s="109">
        <v>3</v>
      </c>
      <c r="B283" s="110" t="s">
        <v>1054</v>
      </c>
      <c r="C283" s="111" t="s">
        <v>224</v>
      </c>
      <c r="D283" s="111"/>
      <c r="E283" s="66"/>
      <c r="F283" s="67"/>
      <c r="G283" s="59"/>
      <c r="H283" s="66"/>
      <c r="I283" s="67"/>
      <c r="J283" s="67"/>
    </row>
    <row r="284" spans="1:10" x14ac:dyDescent="0.35">
      <c r="A284" s="109">
        <v>4</v>
      </c>
      <c r="B284" s="110" t="s">
        <v>2921</v>
      </c>
      <c r="C284" s="111" t="s">
        <v>268</v>
      </c>
      <c r="D284" s="111"/>
      <c r="E284" s="65"/>
      <c r="F284" s="67"/>
      <c r="G284" s="59"/>
      <c r="H284" s="66"/>
      <c r="I284" s="67"/>
      <c r="J284" s="67"/>
    </row>
    <row r="285" spans="1:10" x14ac:dyDescent="0.35">
      <c r="A285" s="109">
        <v>5</v>
      </c>
      <c r="B285" s="110" t="s">
        <v>2355</v>
      </c>
      <c r="C285" s="111" t="s">
        <v>341</v>
      </c>
      <c r="D285" s="111"/>
      <c r="E285" s="66"/>
      <c r="F285" s="67"/>
      <c r="G285" s="59"/>
      <c r="H285" s="66"/>
      <c r="I285" s="67"/>
      <c r="J285" s="67"/>
    </row>
    <row r="286" spans="1:10" x14ac:dyDescent="0.35">
      <c r="A286" s="109">
        <v>6</v>
      </c>
      <c r="B286" s="110" t="s">
        <v>2831</v>
      </c>
      <c r="C286" s="62" t="s">
        <v>116</v>
      </c>
      <c r="D286" s="111"/>
      <c r="E286" s="66"/>
      <c r="F286" s="67"/>
      <c r="G286" s="59"/>
      <c r="H286" s="66"/>
      <c r="I286" s="67"/>
      <c r="J286" s="67"/>
    </row>
    <row r="287" spans="1:10" x14ac:dyDescent="0.35">
      <c r="A287" s="109">
        <v>7</v>
      </c>
      <c r="B287" s="110" t="s">
        <v>939</v>
      </c>
      <c r="C287" s="118" t="s">
        <v>158</v>
      </c>
      <c r="D287" s="111"/>
      <c r="E287" s="66"/>
      <c r="F287" s="67"/>
      <c r="G287" s="59"/>
      <c r="H287" s="66"/>
      <c r="I287" s="67"/>
      <c r="J287" s="67"/>
    </row>
    <row r="288" spans="1:10" x14ac:dyDescent="0.35">
      <c r="A288" s="109">
        <v>8</v>
      </c>
      <c r="B288" s="110" t="s">
        <v>1641</v>
      </c>
      <c r="C288" s="111" t="s">
        <v>274</v>
      </c>
      <c r="D288" s="111"/>
      <c r="E288" s="66"/>
      <c r="F288" s="67"/>
      <c r="G288" s="59"/>
      <c r="H288" s="66"/>
      <c r="I288" s="67"/>
      <c r="J288" s="67"/>
    </row>
    <row r="289" spans="1:10" x14ac:dyDescent="0.35">
      <c r="A289" s="109">
        <v>9</v>
      </c>
      <c r="B289" s="110" t="s">
        <v>2546</v>
      </c>
      <c r="C289" s="62" t="s">
        <v>259</v>
      </c>
      <c r="D289" s="111"/>
      <c r="E289" s="66"/>
      <c r="F289" s="67"/>
      <c r="G289" s="59"/>
      <c r="H289" s="66"/>
      <c r="I289" s="67"/>
      <c r="J289" s="67"/>
    </row>
    <row r="290" spans="1:10" x14ac:dyDescent="0.35">
      <c r="A290" s="109">
        <v>10</v>
      </c>
      <c r="B290" s="110" t="s">
        <v>3890</v>
      </c>
      <c r="C290" s="111" t="s">
        <v>103</v>
      </c>
      <c r="D290" s="111"/>
      <c r="E290" s="66"/>
      <c r="F290" s="67"/>
      <c r="G290" s="59"/>
      <c r="H290" s="66"/>
      <c r="I290" s="67"/>
      <c r="J290" s="67"/>
    </row>
    <row r="291" spans="1:10" x14ac:dyDescent="0.35">
      <c r="A291" s="109">
        <v>11</v>
      </c>
      <c r="B291" s="110" t="s">
        <v>1321</v>
      </c>
      <c r="C291" s="118" t="s">
        <v>135</v>
      </c>
      <c r="D291" s="111"/>
      <c r="E291" s="66"/>
      <c r="F291" s="67"/>
      <c r="G291" s="59"/>
      <c r="H291" s="66"/>
      <c r="I291" s="67"/>
      <c r="J291" s="67"/>
    </row>
    <row r="292" spans="1:10" x14ac:dyDescent="0.35">
      <c r="A292" s="109">
        <v>12</v>
      </c>
      <c r="B292" s="110" t="s">
        <v>2747</v>
      </c>
      <c r="C292" s="110" t="s">
        <v>109</v>
      </c>
      <c r="D292" s="111"/>
      <c r="E292" s="66"/>
      <c r="F292" s="67"/>
      <c r="G292" s="59"/>
      <c r="H292" s="66"/>
      <c r="I292" s="67"/>
      <c r="J292" s="67"/>
    </row>
    <row r="293" spans="1:10" x14ac:dyDescent="0.35">
      <c r="A293" s="109">
        <v>13</v>
      </c>
      <c r="B293" s="110" t="s">
        <v>800</v>
      </c>
      <c r="C293" s="111" t="s">
        <v>235</v>
      </c>
      <c r="D293" s="111"/>
      <c r="E293" s="66"/>
      <c r="F293" s="67"/>
      <c r="G293" s="59"/>
      <c r="H293" s="66"/>
      <c r="I293" s="67"/>
      <c r="J293" s="67"/>
    </row>
    <row r="294" spans="1:10" x14ac:dyDescent="0.35">
      <c r="A294" s="109">
        <v>14</v>
      </c>
      <c r="B294" s="110" t="s">
        <v>3258</v>
      </c>
      <c r="C294" s="118" t="s">
        <v>78</v>
      </c>
      <c r="D294" s="111"/>
      <c r="E294" s="66"/>
      <c r="F294" s="67"/>
      <c r="G294" s="59"/>
      <c r="H294" s="66"/>
      <c r="I294" s="67"/>
      <c r="J294" s="67"/>
    </row>
    <row r="295" spans="1:10" x14ac:dyDescent="0.35">
      <c r="A295" s="109">
        <v>15</v>
      </c>
      <c r="B295" s="110" t="s">
        <v>3934</v>
      </c>
      <c r="C295" s="111" t="s">
        <v>86</v>
      </c>
      <c r="D295" s="111"/>
      <c r="E295" s="66"/>
      <c r="F295" s="67"/>
      <c r="G295" s="59"/>
      <c r="H295" s="66"/>
      <c r="I295" s="67"/>
      <c r="J295" s="67"/>
    </row>
    <row r="296" spans="1:10" x14ac:dyDescent="0.35">
      <c r="A296" s="109">
        <v>16</v>
      </c>
      <c r="B296" s="110" t="s">
        <v>2148</v>
      </c>
      <c r="C296" s="111" t="s">
        <v>172</v>
      </c>
      <c r="D296" s="111"/>
      <c r="E296" s="66"/>
      <c r="F296" s="67"/>
      <c r="G296" s="59"/>
      <c r="H296" s="66"/>
      <c r="I296" s="67"/>
      <c r="J296" s="67"/>
    </row>
    <row r="297" spans="1:10" x14ac:dyDescent="0.35">
      <c r="A297" s="109">
        <v>17</v>
      </c>
      <c r="B297" s="110" t="s">
        <v>530</v>
      </c>
      <c r="C297" s="110" t="s">
        <v>190</v>
      </c>
      <c r="D297" s="111"/>
      <c r="E297" s="66"/>
      <c r="F297" s="67"/>
      <c r="G297" s="59"/>
      <c r="H297" s="66"/>
      <c r="I297" s="67"/>
      <c r="J297" s="67"/>
    </row>
    <row r="298" spans="1:10" x14ac:dyDescent="0.35">
      <c r="A298" s="109">
        <v>18</v>
      </c>
      <c r="B298" s="110" t="s">
        <v>3912</v>
      </c>
      <c r="C298" s="110" t="s">
        <v>229</v>
      </c>
      <c r="D298" s="111"/>
      <c r="E298" s="66"/>
      <c r="F298" s="67"/>
      <c r="G298" s="59"/>
      <c r="H298" s="66"/>
      <c r="I298" s="57"/>
      <c r="J298" s="57"/>
    </row>
    <row r="299" spans="1:10" x14ac:dyDescent="0.35">
      <c r="A299" s="109">
        <v>19</v>
      </c>
      <c r="B299" s="110" t="s">
        <v>3092</v>
      </c>
      <c r="C299" s="111" t="s">
        <v>421</v>
      </c>
      <c r="D299" s="111"/>
      <c r="E299" s="66"/>
      <c r="F299" s="67"/>
      <c r="G299" s="59"/>
      <c r="H299" s="59"/>
      <c r="I299" s="57"/>
      <c r="J299" s="57"/>
    </row>
    <row r="300" spans="1:10" x14ac:dyDescent="0.35">
      <c r="A300" s="109">
        <v>20</v>
      </c>
      <c r="B300" s="110" t="s">
        <v>2038</v>
      </c>
      <c r="C300" s="111" t="s">
        <v>151</v>
      </c>
      <c r="D300" s="111"/>
      <c r="E300" s="66"/>
      <c r="F300" s="67"/>
      <c r="G300" s="59"/>
      <c r="H300" s="59"/>
      <c r="I300" s="57"/>
      <c r="J300" s="57"/>
    </row>
    <row r="301" spans="1:10" x14ac:dyDescent="0.35">
      <c r="A301" s="109">
        <v>21</v>
      </c>
      <c r="B301" s="110" t="s">
        <v>3250</v>
      </c>
      <c r="C301" s="111" t="s">
        <v>471</v>
      </c>
      <c r="D301" s="111"/>
      <c r="E301" s="66"/>
      <c r="F301" s="67"/>
      <c r="G301" s="59"/>
      <c r="H301" s="59"/>
      <c r="I301" s="57"/>
      <c r="J301" s="57"/>
    </row>
    <row r="302" spans="1:10" x14ac:dyDescent="0.35">
      <c r="A302" s="109">
        <v>22</v>
      </c>
      <c r="B302" s="110" t="s">
        <v>1450</v>
      </c>
      <c r="C302" s="110" t="s">
        <v>326</v>
      </c>
      <c r="D302" s="111"/>
      <c r="E302" s="66"/>
      <c r="F302" s="67"/>
      <c r="G302" s="59"/>
      <c r="H302" s="59"/>
      <c r="I302" s="57"/>
      <c r="J302" s="57"/>
    </row>
    <row r="303" spans="1:10" x14ac:dyDescent="0.35">
      <c r="A303" s="109">
        <v>23</v>
      </c>
      <c r="B303" s="110" t="s">
        <v>2650</v>
      </c>
      <c r="C303" s="111" t="s">
        <v>131</v>
      </c>
      <c r="D303" s="111"/>
      <c r="E303" s="66"/>
      <c r="F303" s="67"/>
      <c r="G303" s="59"/>
      <c r="H303" s="59"/>
      <c r="I303" s="57"/>
      <c r="J303" s="57"/>
    </row>
    <row r="304" spans="1:10" x14ac:dyDescent="0.35">
      <c r="A304" s="109">
        <v>24</v>
      </c>
      <c r="B304" s="110" t="s">
        <v>3305</v>
      </c>
      <c r="C304" s="111" t="s">
        <v>128</v>
      </c>
      <c r="D304" s="111"/>
      <c r="E304" s="65"/>
      <c r="F304" s="67"/>
      <c r="G304" s="59"/>
      <c r="H304" s="59"/>
      <c r="I304" s="57"/>
      <c r="J304" s="57"/>
    </row>
    <row r="305" spans="1:10" x14ac:dyDescent="0.35">
      <c r="A305" s="109">
        <v>25</v>
      </c>
      <c r="B305" s="63" t="s">
        <v>2242</v>
      </c>
      <c r="C305" s="111" t="s">
        <v>252</v>
      </c>
      <c r="D305" s="111"/>
      <c r="E305" s="66"/>
      <c r="F305" s="67"/>
      <c r="G305" s="59"/>
      <c r="H305" s="59"/>
      <c r="I305" s="57"/>
      <c r="J305" s="57"/>
    </row>
    <row r="306" spans="1:10" x14ac:dyDescent="0.35">
      <c r="A306" s="109">
        <v>26</v>
      </c>
      <c r="B306" s="110" t="s">
        <v>3167</v>
      </c>
      <c r="C306" s="111" t="s">
        <v>85</v>
      </c>
      <c r="D306" s="111"/>
      <c r="E306" s="66"/>
      <c r="F306" s="67"/>
      <c r="G306" s="59"/>
      <c r="H306" s="59"/>
      <c r="I306" s="57"/>
      <c r="J306" s="57"/>
    </row>
    <row r="307" spans="1:10" x14ac:dyDescent="0.35">
      <c r="A307" s="109">
        <v>27</v>
      </c>
      <c r="B307" s="110" t="s">
        <v>1841</v>
      </c>
      <c r="C307" s="110" t="s">
        <v>195</v>
      </c>
      <c r="D307" s="111"/>
      <c r="E307" s="66"/>
      <c r="F307" s="67"/>
      <c r="G307" s="59"/>
      <c r="H307" s="59"/>
      <c r="I307" s="57"/>
      <c r="J307" s="57"/>
    </row>
    <row r="308" spans="1:10" x14ac:dyDescent="0.35">
      <c r="A308" s="109">
        <v>28</v>
      </c>
      <c r="B308" s="110" t="s">
        <v>3011</v>
      </c>
      <c r="C308" s="111" t="s">
        <v>206</v>
      </c>
      <c r="D308" s="111"/>
      <c r="E308" s="66"/>
      <c r="F308" s="67"/>
      <c r="G308" s="59"/>
      <c r="H308" s="59"/>
      <c r="I308" s="57"/>
      <c r="J308" s="57"/>
    </row>
    <row r="309" spans="1:10" x14ac:dyDescent="0.35">
      <c r="A309" s="109">
        <v>29</v>
      </c>
      <c r="B309" s="110" t="s">
        <v>1197</v>
      </c>
      <c r="C309" s="118" t="s">
        <v>123</v>
      </c>
      <c r="D309" s="68"/>
      <c r="E309" s="66"/>
      <c r="F309" s="67"/>
      <c r="G309" s="59"/>
      <c r="H309" s="59"/>
      <c r="I309" s="57"/>
      <c r="J309" s="57"/>
    </row>
    <row r="310" spans="1:10" x14ac:dyDescent="0.35">
      <c r="A310" s="109">
        <v>30</v>
      </c>
      <c r="B310" s="110" t="s">
        <v>3009</v>
      </c>
      <c r="C310" s="111" t="s">
        <v>94</v>
      </c>
      <c r="D310" s="111"/>
      <c r="E310" s="66"/>
      <c r="F310" s="67"/>
      <c r="G310" s="59"/>
      <c r="H310" s="59"/>
      <c r="I310" s="57"/>
      <c r="J310" s="57"/>
    </row>
    <row r="311" spans="1:10" x14ac:dyDescent="0.35">
      <c r="A311" s="109">
        <v>31</v>
      </c>
      <c r="B311" s="110" t="s">
        <v>3428</v>
      </c>
      <c r="C311" s="111" t="s">
        <v>460</v>
      </c>
      <c r="D311" s="111"/>
      <c r="E311" s="66"/>
      <c r="F311" s="67"/>
      <c r="G311" s="59"/>
      <c r="H311" s="59"/>
      <c r="I311" s="57"/>
      <c r="J311" s="57"/>
    </row>
    <row r="312" spans="1:10" x14ac:dyDescent="0.35">
      <c r="A312" s="109">
        <v>32</v>
      </c>
      <c r="B312" s="110" t="s">
        <v>4382</v>
      </c>
      <c r="C312" s="110" t="s">
        <v>165</v>
      </c>
      <c r="D312" s="111"/>
      <c r="E312" s="66"/>
      <c r="F312" s="67"/>
      <c r="G312" s="59"/>
      <c r="H312" s="59"/>
      <c r="I312" s="57"/>
      <c r="J312" s="57"/>
    </row>
    <row r="313" spans="1:10" x14ac:dyDescent="0.35">
      <c r="A313" s="57"/>
      <c r="B313" s="19"/>
      <c r="C313" s="30"/>
      <c r="D313" s="30"/>
      <c r="E313" s="58"/>
      <c r="F313" s="59"/>
      <c r="G313" s="59"/>
      <c r="H313" s="59"/>
      <c r="I313" s="57"/>
      <c r="J313" s="57"/>
    </row>
    <row r="314" spans="1:10" x14ac:dyDescent="0.35">
      <c r="A314" s="57"/>
      <c r="B314" s="19"/>
      <c r="C314" s="30"/>
      <c r="D314" s="30"/>
      <c r="E314" s="58"/>
      <c r="F314" s="59"/>
      <c r="G314" s="59"/>
      <c r="H314" s="59"/>
      <c r="I314" s="57"/>
      <c r="J314" s="57"/>
    </row>
    <row r="315" spans="1:10" x14ac:dyDescent="0.35">
      <c r="A315" s="57"/>
      <c r="B315" s="19"/>
      <c r="C315" s="30"/>
      <c r="D315" s="30"/>
      <c r="E315" s="58"/>
      <c r="F315" s="59"/>
      <c r="G315" s="59"/>
      <c r="H315" s="59"/>
      <c r="I315" s="57"/>
      <c r="J315" s="57"/>
    </row>
    <row r="316" spans="1:10" x14ac:dyDescent="0.35">
      <c r="A316" s="57"/>
      <c r="B316" s="19"/>
      <c r="C316" s="30"/>
      <c r="D316" s="30"/>
      <c r="E316" s="58"/>
      <c r="F316" s="59"/>
      <c r="G316" s="59"/>
      <c r="H316" s="59"/>
      <c r="I316" s="57"/>
      <c r="J316" s="57"/>
    </row>
    <row r="317" spans="1:10" x14ac:dyDescent="0.35">
      <c r="A317" s="57"/>
      <c r="B317" s="19"/>
      <c r="C317" s="30"/>
      <c r="D317" s="30"/>
      <c r="E317" s="58"/>
      <c r="F317" s="59"/>
      <c r="G317" s="59"/>
      <c r="H317" s="59"/>
      <c r="I317" s="57"/>
      <c r="J317" s="57"/>
    </row>
    <row r="318" spans="1:10" x14ac:dyDescent="0.35">
      <c r="A318" s="57"/>
      <c r="B318" s="19"/>
      <c r="C318" s="30"/>
      <c r="D318" s="30"/>
      <c r="E318" s="58"/>
      <c r="F318" s="59"/>
      <c r="G318" s="59"/>
      <c r="H318" s="59"/>
      <c r="I318" s="57"/>
      <c r="J318" s="57"/>
    </row>
    <row r="319" spans="1:10" x14ac:dyDescent="0.35">
      <c r="A319" s="57"/>
      <c r="B319" s="19"/>
      <c r="C319" s="30"/>
      <c r="D319" s="30"/>
      <c r="E319" s="58"/>
      <c r="F319" s="59"/>
      <c r="G319" s="59"/>
      <c r="H319" s="59"/>
      <c r="I319" s="57"/>
      <c r="J319" s="57"/>
    </row>
    <row r="320" spans="1:10" x14ac:dyDescent="0.35">
      <c r="A320" s="57"/>
      <c r="B320" s="19"/>
      <c r="C320" s="30"/>
      <c r="D320" s="30"/>
      <c r="E320" s="58"/>
      <c r="F320" s="59"/>
      <c r="G320" s="59"/>
      <c r="H320" s="59"/>
      <c r="I320" s="57"/>
      <c r="J320" s="57"/>
    </row>
    <row r="321" spans="1:10" x14ac:dyDescent="0.35">
      <c r="A321" s="57"/>
      <c r="B321" s="19"/>
      <c r="C321" s="30"/>
      <c r="D321" s="30"/>
      <c r="E321" s="58"/>
      <c r="F321" s="59"/>
      <c r="G321" s="59"/>
      <c r="H321" s="59"/>
      <c r="I321" s="57"/>
      <c r="J321" s="57"/>
    </row>
    <row r="322" spans="1:10" x14ac:dyDescent="0.35">
      <c r="A322" s="57"/>
      <c r="B322" s="19"/>
      <c r="C322" s="30"/>
      <c r="D322" s="30"/>
      <c r="E322" s="58"/>
      <c r="F322" s="59"/>
      <c r="G322" s="59"/>
      <c r="H322" s="59"/>
      <c r="I322" s="57"/>
      <c r="J322" s="57"/>
    </row>
    <row r="323" spans="1:10" x14ac:dyDescent="0.35">
      <c r="A323" s="57"/>
      <c r="B323" s="19"/>
      <c r="C323" s="30"/>
      <c r="D323" s="30"/>
      <c r="E323" s="58"/>
      <c r="F323" s="59"/>
      <c r="G323" s="59"/>
      <c r="H323" s="59"/>
      <c r="I323" s="57"/>
      <c r="J323" s="57"/>
    </row>
    <row r="324" spans="1:10" x14ac:dyDescent="0.35">
      <c r="A324" s="57"/>
      <c r="B324" s="19"/>
      <c r="C324" s="30"/>
      <c r="D324" s="30"/>
      <c r="E324" s="58"/>
      <c r="F324" s="59"/>
      <c r="G324" s="59"/>
      <c r="H324" s="59"/>
      <c r="I324" s="57"/>
      <c r="J324" s="57"/>
    </row>
    <row r="325" spans="1:10" x14ac:dyDescent="0.35">
      <c r="A325" s="57"/>
      <c r="B325" s="19"/>
      <c r="C325" s="30"/>
      <c r="D325" s="30"/>
      <c r="E325" s="58"/>
      <c r="F325" s="59"/>
      <c r="G325" s="59"/>
      <c r="H325" s="59"/>
      <c r="I325" s="57"/>
      <c r="J325" s="57"/>
    </row>
    <row r="326" spans="1:10" x14ac:dyDescent="0.35">
      <c r="A326" s="57"/>
      <c r="B326" s="19"/>
      <c r="C326" s="30"/>
      <c r="D326" s="30"/>
      <c r="E326" s="58"/>
      <c r="F326" s="59"/>
      <c r="G326" s="59"/>
      <c r="H326" s="59"/>
      <c r="I326" s="57"/>
      <c r="J326" s="57"/>
    </row>
    <row r="327" spans="1:10" x14ac:dyDescent="0.35">
      <c r="A327" s="57"/>
      <c r="B327" s="19"/>
      <c r="C327" s="30"/>
      <c r="D327" s="30"/>
      <c r="E327" s="58"/>
      <c r="F327" s="59"/>
      <c r="G327" s="59"/>
      <c r="H327" s="59"/>
      <c r="I327" s="57"/>
      <c r="J327" s="57"/>
    </row>
    <row r="328" spans="1:10" x14ac:dyDescent="0.35">
      <c r="A328" s="57"/>
      <c r="B328" s="19"/>
      <c r="C328" s="30"/>
      <c r="D328" s="30"/>
      <c r="E328" s="58"/>
      <c r="F328" s="59"/>
      <c r="G328" s="59"/>
      <c r="H328" s="59"/>
      <c r="I328" s="57"/>
      <c r="J328" s="57"/>
    </row>
    <row r="329" spans="1:10" x14ac:dyDescent="0.35">
      <c r="A329" s="57"/>
      <c r="B329" s="19"/>
      <c r="C329" s="30"/>
      <c r="D329" s="30"/>
      <c r="E329" s="58"/>
      <c r="F329" s="59"/>
      <c r="G329" s="59"/>
      <c r="H329" s="59"/>
      <c r="I329" s="57"/>
      <c r="J329" s="57"/>
    </row>
    <row r="330" spans="1:10" x14ac:dyDescent="0.35">
      <c r="A330" s="57"/>
      <c r="B330" s="19"/>
      <c r="C330" s="30"/>
      <c r="D330" s="30"/>
      <c r="E330" s="58"/>
      <c r="F330" s="59"/>
      <c r="G330" s="59"/>
      <c r="H330" s="59"/>
      <c r="I330" s="57"/>
      <c r="J330" s="57"/>
    </row>
    <row r="331" spans="1:10" x14ac:dyDescent="0.35">
      <c r="A331" s="57"/>
      <c r="B331" s="19"/>
      <c r="C331" s="30"/>
      <c r="D331" s="30"/>
      <c r="E331" s="58"/>
      <c r="F331" s="59"/>
      <c r="G331" s="59"/>
      <c r="H331" s="59"/>
      <c r="I331" s="57"/>
      <c r="J331" s="57"/>
    </row>
    <row r="332" spans="1:10" x14ac:dyDescent="0.35">
      <c r="A332" s="57"/>
      <c r="B332" s="19"/>
      <c r="C332" s="30"/>
      <c r="D332" s="30"/>
      <c r="E332" s="58"/>
      <c r="F332" s="59"/>
      <c r="G332" s="59"/>
      <c r="H332" s="59"/>
      <c r="I332" s="57"/>
      <c r="J332" s="57"/>
    </row>
    <row r="333" spans="1:10" x14ac:dyDescent="0.35">
      <c r="A333" s="57"/>
      <c r="B333" s="19"/>
      <c r="C333" s="30"/>
      <c r="D333" s="30"/>
      <c r="E333" s="58"/>
      <c r="F333" s="59"/>
      <c r="G333" s="59"/>
      <c r="H333" s="59"/>
      <c r="I333" s="57"/>
      <c r="J333" s="57"/>
    </row>
    <row r="334" spans="1:10" x14ac:dyDescent="0.35">
      <c r="A334" s="57"/>
      <c r="B334" s="19"/>
      <c r="C334" s="30"/>
      <c r="D334" s="30"/>
      <c r="E334" s="58"/>
      <c r="F334" s="59"/>
      <c r="G334" s="59"/>
      <c r="H334" s="59"/>
      <c r="I334" s="57"/>
      <c r="J334" s="57"/>
    </row>
    <row r="335" spans="1:10" x14ac:dyDescent="0.35">
      <c r="A335" s="57"/>
      <c r="B335" s="19"/>
      <c r="C335" s="30"/>
      <c r="D335" s="30"/>
      <c r="E335" s="58"/>
      <c r="F335" s="59"/>
      <c r="G335" s="59"/>
      <c r="H335" s="59"/>
      <c r="I335" s="57"/>
      <c r="J335" s="57"/>
    </row>
    <row r="336" spans="1:10" x14ac:dyDescent="0.35">
      <c r="A336" s="57"/>
      <c r="B336" s="19"/>
      <c r="C336" s="30"/>
      <c r="D336" s="30"/>
      <c r="E336" s="58"/>
      <c r="F336" s="59"/>
      <c r="G336" s="59"/>
      <c r="H336" s="59"/>
      <c r="I336" s="57"/>
      <c r="J336" s="57"/>
    </row>
    <row r="337" spans="1:10" x14ac:dyDescent="0.35">
      <c r="A337" s="57"/>
      <c r="B337" s="19"/>
      <c r="C337" s="30"/>
      <c r="D337" s="30"/>
      <c r="E337" s="58"/>
      <c r="F337" s="59"/>
      <c r="G337" s="59"/>
      <c r="H337" s="59"/>
      <c r="I337" s="57"/>
      <c r="J337" s="57"/>
    </row>
    <row r="338" spans="1:10" x14ac:dyDescent="0.35">
      <c r="A338" s="57"/>
      <c r="B338" s="19"/>
      <c r="C338" s="30"/>
      <c r="D338" s="30"/>
      <c r="E338" s="58"/>
      <c r="F338" s="59"/>
      <c r="G338" s="59"/>
      <c r="H338" s="59"/>
      <c r="I338" s="57"/>
      <c r="J338" s="57"/>
    </row>
    <row r="339" spans="1:10" x14ac:dyDescent="0.35">
      <c r="A339" s="57"/>
      <c r="B339" s="19"/>
      <c r="C339" s="30"/>
      <c r="D339" s="30"/>
      <c r="E339" s="58"/>
      <c r="F339" s="59"/>
      <c r="G339" s="59"/>
      <c r="H339" s="59"/>
      <c r="I339" s="57"/>
      <c r="J339" s="57"/>
    </row>
    <row r="340" spans="1:10" x14ac:dyDescent="0.35">
      <c r="A340" s="57"/>
      <c r="B340" s="19"/>
      <c r="C340" s="30"/>
      <c r="D340" s="30"/>
      <c r="E340" s="58"/>
      <c r="F340" s="59"/>
      <c r="G340" s="59"/>
      <c r="H340" s="59"/>
      <c r="I340" s="57"/>
      <c r="J340" s="57"/>
    </row>
    <row r="341" spans="1:10" x14ac:dyDescent="0.35">
      <c r="A341" s="57"/>
      <c r="B341" s="19"/>
      <c r="C341" s="30"/>
      <c r="D341" s="30"/>
      <c r="E341" s="58"/>
      <c r="F341" s="59"/>
      <c r="G341" s="59"/>
      <c r="H341" s="59"/>
      <c r="I341" s="57"/>
      <c r="J341" s="57"/>
    </row>
    <row r="342" spans="1:10" x14ac:dyDescent="0.35">
      <c r="A342" s="57"/>
      <c r="B342" s="19"/>
      <c r="C342" s="30"/>
      <c r="D342" s="30"/>
      <c r="E342" s="58"/>
      <c r="F342" s="59"/>
      <c r="G342" s="59"/>
      <c r="H342" s="59"/>
      <c r="I342" s="57"/>
      <c r="J342" s="57"/>
    </row>
    <row r="343" spans="1:10" x14ac:dyDescent="0.35">
      <c r="A343" s="57"/>
      <c r="B343" s="19"/>
      <c r="C343" s="30"/>
      <c r="D343" s="30"/>
      <c r="E343" s="58"/>
      <c r="F343" s="59"/>
      <c r="G343" s="59"/>
      <c r="H343" s="59"/>
      <c r="I343" s="57"/>
      <c r="J343" s="57"/>
    </row>
    <row r="344" spans="1:10" x14ac:dyDescent="0.35">
      <c r="A344" s="57"/>
      <c r="B344" s="19"/>
      <c r="C344" s="30"/>
      <c r="D344" s="30"/>
      <c r="E344" s="58"/>
      <c r="F344" s="59"/>
      <c r="G344" s="59"/>
      <c r="H344" s="59"/>
      <c r="I344" s="57"/>
      <c r="J344" s="57"/>
    </row>
    <row r="345" spans="1:10" x14ac:dyDescent="0.35">
      <c r="A345" s="57"/>
      <c r="B345" s="19"/>
      <c r="C345" s="30"/>
      <c r="D345" s="30"/>
      <c r="E345" s="58"/>
      <c r="F345" s="59"/>
      <c r="G345" s="59"/>
      <c r="H345" s="59"/>
      <c r="I345" s="57"/>
      <c r="J345" s="57"/>
    </row>
    <row r="346" spans="1:10" x14ac:dyDescent="0.35">
      <c r="A346" s="57"/>
      <c r="B346" s="19"/>
      <c r="C346" s="30"/>
      <c r="D346" s="30"/>
      <c r="E346" s="58"/>
      <c r="F346" s="59"/>
      <c r="G346" s="59"/>
      <c r="H346" s="59"/>
      <c r="I346" s="57"/>
      <c r="J346" s="57"/>
    </row>
    <row r="347" spans="1:10" x14ac:dyDescent="0.35">
      <c r="A347" s="57"/>
      <c r="B347" s="19"/>
      <c r="C347" s="30"/>
      <c r="D347" s="30"/>
      <c r="E347" s="58"/>
      <c r="F347" s="59"/>
      <c r="G347" s="59"/>
      <c r="H347" s="59"/>
      <c r="I347" s="57"/>
      <c r="J347" s="57"/>
    </row>
    <row r="348" spans="1:10" x14ac:dyDescent="0.35">
      <c r="A348" s="57"/>
      <c r="B348" s="19"/>
      <c r="C348" s="30"/>
      <c r="D348" s="30"/>
      <c r="E348" s="58"/>
      <c r="F348" s="59"/>
      <c r="G348" s="59"/>
      <c r="H348" s="59"/>
      <c r="I348" s="57"/>
      <c r="J348" s="57"/>
    </row>
    <row r="349" spans="1:10" x14ac:dyDescent="0.35">
      <c r="A349" s="57"/>
      <c r="B349" s="19"/>
      <c r="C349" s="30"/>
      <c r="D349" s="30"/>
      <c r="E349" s="58"/>
      <c r="F349" s="59"/>
      <c r="G349" s="59"/>
      <c r="H349" s="59"/>
      <c r="I349" s="57"/>
      <c r="J349" s="57"/>
    </row>
    <row r="350" spans="1:10" x14ac:dyDescent="0.35">
      <c r="A350" s="57"/>
      <c r="B350" s="19"/>
      <c r="C350" s="30"/>
      <c r="D350" s="30"/>
      <c r="E350" s="58"/>
      <c r="F350" s="59"/>
      <c r="G350" s="59"/>
      <c r="H350" s="59"/>
      <c r="I350" s="57"/>
      <c r="J350" s="57"/>
    </row>
    <row r="351" spans="1:10" x14ac:dyDescent="0.35">
      <c r="A351" s="57"/>
      <c r="B351" s="19"/>
      <c r="C351" s="30"/>
      <c r="D351" s="30"/>
      <c r="E351" s="58"/>
      <c r="F351" s="59"/>
      <c r="G351" s="59"/>
      <c r="H351" s="59"/>
      <c r="I351" s="57"/>
      <c r="J351" s="57"/>
    </row>
    <row r="352" spans="1:10" x14ac:dyDescent="0.35">
      <c r="A352" s="57"/>
      <c r="B352" s="19"/>
      <c r="C352" s="30"/>
      <c r="D352" s="30"/>
      <c r="E352" s="58"/>
      <c r="F352" s="59"/>
      <c r="G352" s="59"/>
      <c r="H352" s="59"/>
      <c r="I352" s="57"/>
      <c r="J352" s="57"/>
    </row>
    <row r="353" spans="1:10" x14ac:dyDescent="0.35">
      <c r="A353" s="57"/>
      <c r="B353" s="19"/>
      <c r="C353" s="30"/>
      <c r="D353" s="30"/>
      <c r="E353" s="58"/>
      <c r="F353" s="59"/>
      <c r="G353" s="59"/>
      <c r="H353" s="59"/>
      <c r="I353" s="57"/>
      <c r="J353" s="57"/>
    </row>
    <row r="354" spans="1:10" x14ac:dyDescent="0.35">
      <c r="A354" s="57"/>
      <c r="B354" s="19"/>
      <c r="C354" s="30"/>
      <c r="D354" s="30"/>
      <c r="E354" s="58"/>
      <c r="F354" s="59"/>
      <c r="G354" s="59"/>
      <c r="H354" s="59"/>
      <c r="I354" s="57"/>
      <c r="J354" s="57"/>
    </row>
    <row r="355" spans="1:10" x14ac:dyDescent="0.35">
      <c r="A355" s="57"/>
      <c r="B355" s="19"/>
      <c r="C355" s="30"/>
      <c r="D355" s="30"/>
      <c r="E355" s="58"/>
      <c r="F355" s="59"/>
      <c r="G355" s="59"/>
      <c r="H355" s="59"/>
      <c r="I355" s="57"/>
      <c r="J355" s="57"/>
    </row>
    <row r="356" spans="1:10" x14ac:dyDescent="0.35">
      <c r="A356" s="57"/>
      <c r="B356" s="19"/>
      <c r="C356" s="30"/>
      <c r="D356" s="30"/>
      <c r="E356" s="58"/>
      <c r="F356" s="59"/>
      <c r="G356" s="59"/>
      <c r="H356" s="59"/>
      <c r="I356" s="57"/>
      <c r="J356" s="57"/>
    </row>
    <row r="357" spans="1:10" x14ac:dyDescent="0.35">
      <c r="A357" s="57"/>
      <c r="B357" s="19"/>
      <c r="C357" s="30"/>
      <c r="D357" s="30"/>
      <c r="E357" s="58"/>
      <c r="F357" s="59"/>
      <c r="G357" s="59"/>
      <c r="H357" s="59"/>
      <c r="I357" s="57"/>
      <c r="J357" s="57"/>
    </row>
    <row r="358" spans="1:10" x14ac:dyDescent="0.35">
      <c r="A358" s="57"/>
      <c r="B358" s="19"/>
      <c r="C358" s="30"/>
      <c r="D358" s="30"/>
      <c r="E358" s="58"/>
      <c r="F358" s="59"/>
      <c r="G358" s="59"/>
      <c r="H358" s="59"/>
      <c r="I358" s="57"/>
      <c r="J358" s="57"/>
    </row>
    <row r="359" spans="1:10" x14ac:dyDescent="0.35">
      <c r="A359" s="57"/>
      <c r="B359" s="19"/>
      <c r="C359" s="30"/>
      <c r="D359" s="30"/>
      <c r="E359" s="58"/>
      <c r="F359" s="59"/>
      <c r="G359" s="59"/>
      <c r="H359" s="59"/>
      <c r="I359" s="57"/>
      <c r="J359" s="57"/>
    </row>
    <row r="360" spans="1:10" x14ac:dyDescent="0.35">
      <c r="A360" s="57"/>
      <c r="B360" s="19"/>
      <c r="C360" s="30"/>
      <c r="D360" s="30"/>
      <c r="E360" s="58"/>
      <c r="F360" s="59"/>
      <c r="G360" s="59"/>
      <c r="H360" s="59"/>
      <c r="I360" s="57"/>
      <c r="J360" s="57"/>
    </row>
    <row r="361" spans="1:10" x14ac:dyDescent="0.35">
      <c r="A361" s="57"/>
      <c r="B361" s="19"/>
      <c r="C361" s="30"/>
      <c r="D361" s="30"/>
      <c r="E361" s="58"/>
      <c r="F361" s="59"/>
      <c r="G361" s="59"/>
      <c r="H361" s="59"/>
      <c r="I361" s="57"/>
      <c r="J361" s="57"/>
    </row>
    <row r="362" spans="1:10" x14ac:dyDescent="0.35">
      <c r="A362" s="57"/>
      <c r="B362" s="19"/>
      <c r="C362" s="30"/>
      <c r="D362" s="30"/>
      <c r="E362" s="58"/>
      <c r="F362" s="59"/>
      <c r="G362" s="59"/>
      <c r="H362" s="59"/>
      <c r="I362" s="57"/>
      <c r="J362" s="57"/>
    </row>
    <row r="363" spans="1:10" x14ac:dyDescent="0.35">
      <c r="A363" s="57"/>
      <c r="B363" s="19"/>
      <c r="C363" s="30"/>
      <c r="D363" s="30"/>
      <c r="E363" s="58"/>
      <c r="F363" s="59"/>
      <c r="G363" s="59"/>
      <c r="H363" s="59"/>
      <c r="I363" s="57"/>
      <c r="J363" s="57"/>
    </row>
    <row r="364" spans="1:10" x14ac:dyDescent="0.35">
      <c r="A364" s="57"/>
      <c r="B364" s="19"/>
      <c r="C364" s="30"/>
      <c r="D364" s="30"/>
      <c r="E364" s="58"/>
      <c r="F364" s="59"/>
      <c r="G364" s="59"/>
      <c r="H364" s="59"/>
      <c r="I364" s="57"/>
      <c r="J364" s="57"/>
    </row>
    <row r="365" spans="1:10" x14ac:dyDescent="0.35">
      <c r="A365" s="57"/>
      <c r="B365" s="19"/>
      <c r="C365" s="30"/>
      <c r="D365" s="30"/>
      <c r="E365" s="58"/>
      <c r="F365" s="59"/>
      <c r="G365" s="59"/>
      <c r="H365" s="59"/>
      <c r="I365" s="57"/>
      <c r="J365" s="57"/>
    </row>
    <row r="366" spans="1:10" x14ac:dyDescent="0.35">
      <c r="A366" s="57"/>
      <c r="B366" s="19"/>
      <c r="C366" s="30"/>
      <c r="D366" s="30"/>
      <c r="E366" s="58"/>
      <c r="F366" s="59"/>
      <c r="G366" s="59"/>
      <c r="H366" s="59"/>
      <c r="I366" s="57"/>
      <c r="J366" s="57"/>
    </row>
    <row r="367" spans="1:10" x14ac:dyDescent="0.35">
      <c r="A367" s="57"/>
      <c r="B367" s="19"/>
      <c r="C367" s="30"/>
      <c r="D367" s="30"/>
      <c r="E367" s="58"/>
      <c r="F367" s="59"/>
      <c r="G367" s="59"/>
      <c r="H367" s="59"/>
      <c r="I367" s="57"/>
      <c r="J367" s="57"/>
    </row>
    <row r="368" spans="1:10" x14ac:dyDescent="0.35">
      <c r="A368" s="57"/>
      <c r="B368" s="19"/>
      <c r="C368" s="30"/>
      <c r="D368" s="30"/>
      <c r="E368" s="58"/>
      <c r="F368" s="59"/>
      <c r="G368" s="59"/>
      <c r="H368" s="59"/>
      <c r="I368" s="57"/>
      <c r="J368" s="57"/>
    </row>
    <row r="369" spans="1:10" x14ac:dyDescent="0.35">
      <c r="A369" s="57"/>
      <c r="B369" s="19"/>
      <c r="C369" s="30"/>
      <c r="D369" s="30"/>
      <c r="E369" s="58"/>
      <c r="F369" s="59"/>
      <c r="G369" s="59"/>
      <c r="H369" s="59"/>
      <c r="I369" s="57"/>
      <c r="J369" s="57"/>
    </row>
    <row r="370" spans="1:10" x14ac:dyDescent="0.35">
      <c r="A370" s="57"/>
      <c r="B370" s="19"/>
      <c r="C370" s="30"/>
      <c r="D370" s="30"/>
      <c r="E370" s="58"/>
      <c r="F370" s="59"/>
      <c r="G370" s="59"/>
      <c r="H370" s="59"/>
      <c r="I370" s="57"/>
      <c r="J370" s="57"/>
    </row>
    <row r="371" spans="1:10" x14ac:dyDescent="0.35">
      <c r="A371" s="57"/>
      <c r="B371" s="19"/>
      <c r="C371" s="30"/>
      <c r="D371" s="30"/>
      <c r="E371" s="58"/>
      <c r="F371" s="59"/>
      <c r="G371" s="59"/>
      <c r="H371" s="59"/>
      <c r="I371" s="57"/>
      <c r="J371" s="57"/>
    </row>
    <row r="372" spans="1:10" x14ac:dyDescent="0.35">
      <c r="A372" s="57"/>
      <c r="B372" s="19"/>
      <c r="C372" s="30"/>
      <c r="D372" s="30"/>
      <c r="E372" s="58"/>
      <c r="F372" s="59"/>
      <c r="G372" s="59"/>
      <c r="H372" s="59"/>
      <c r="I372" s="57"/>
      <c r="J372" s="57"/>
    </row>
    <row r="373" spans="1:10" x14ac:dyDescent="0.35">
      <c r="A373" s="57"/>
      <c r="B373" s="19"/>
      <c r="C373" s="30"/>
      <c r="D373" s="30"/>
      <c r="E373" s="58"/>
      <c r="F373" s="59"/>
      <c r="G373" s="59"/>
      <c r="H373" s="59"/>
      <c r="I373" s="57"/>
      <c r="J373" s="57"/>
    </row>
    <row r="374" spans="1:10" x14ac:dyDescent="0.35">
      <c r="A374" s="57"/>
      <c r="B374" s="19"/>
      <c r="C374" s="30"/>
      <c r="D374" s="30"/>
      <c r="E374" s="58"/>
      <c r="F374" s="59"/>
      <c r="G374" s="59"/>
      <c r="H374" s="59"/>
      <c r="I374" s="57"/>
      <c r="J374" s="57"/>
    </row>
    <row r="375" spans="1:10" x14ac:dyDescent="0.35">
      <c r="A375" s="57"/>
      <c r="B375" s="19"/>
      <c r="C375" s="30"/>
      <c r="D375" s="30"/>
      <c r="E375" s="58"/>
      <c r="F375" s="59"/>
      <c r="G375" s="59"/>
      <c r="H375" s="59"/>
      <c r="I375" s="57"/>
      <c r="J375" s="57"/>
    </row>
    <row r="376" spans="1:10" x14ac:dyDescent="0.35">
      <c r="A376" s="57"/>
      <c r="B376" s="19"/>
      <c r="C376" s="30"/>
      <c r="D376" s="30"/>
      <c r="E376" s="58"/>
      <c r="F376" s="59"/>
      <c r="G376" s="59"/>
      <c r="H376" s="59"/>
    </row>
  </sheetData>
  <pageMargins left="0.7" right="0.7" top="0.75" bottom="0.75" header="0.511811023622047" footer="0.511811023622047"/>
  <pageSetup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X456"/>
  <sheetViews>
    <sheetView zoomScaleNormal="100" workbookViewId="0">
      <pane ySplit="1" topLeftCell="A428" activePane="bottomLeft" state="frozen"/>
      <selection pane="bottomLeft" activeCell="D456" sqref="D456"/>
    </sheetView>
  </sheetViews>
  <sheetFormatPr defaultColWidth="11.1328125" defaultRowHeight="12.75" x14ac:dyDescent="0.35"/>
  <cols>
    <col min="3" max="3" width="13.1328125" style="8" bestFit="1" customWidth="1"/>
    <col min="4" max="4" width="23.59765625" bestFit="1" customWidth="1"/>
    <col min="5" max="5" width="11.1328125" style="9"/>
  </cols>
  <sheetData>
    <row r="1" spans="1:76" x14ac:dyDescent="0.35">
      <c r="A1" s="132" t="s">
        <v>4206</v>
      </c>
      <c r="B1" s="133" t="s">
        <v>4308</v>
      </c>
      <c r="C1" s="133" t="s">
        <v>4309</v>
      </c>
      <c r="D1" s="113" t="s">
        <v>1</v>
      </c>
      <c r="E1" s="114" t="s">
        <v>2</v>
      </c>
      <c r="F1" s="115" t="s">
        <v>3</v>
      </c>
      <c r="G1" s="115" t="s">
        <v>4</v>
      </c>
      <c r="H1" s="132" t="s">
        <v>0</v>
      </c>
      <c r="I1" s="133" t="s">
        <v>3253</v>
      </c>
      <c r="J1" s="133" t="s">
        <v>5</v>
      </c>
      <c r="K1" s="132" t="s">
        <v>6</v>
      </c>
      <c r="L1" s="133" t="s">
        <v>5115</v>
      </c>
      <c r="M1" s="133" t="s">
        <v>8</v>
      </c>
      <c r="N1" s="113" t="s">
        <v>5116</v>
      </c>
      <c r="O1" s="114" t="s">
        <v>5117</v>
      </c>
      <c r="P1" s="134" t="s">
        <v>9</v>
      </c>
      <c r="Q1" s="113" t="s">
        <v>10</v>
      </c>
      <c r="R1" s="114" t="s">
        <v>5118</v>
      </c>
      <c r="S1" s="134" t="s">
        <v>12</v>
      </c>
      <c r="T1" s="113" t="s">
        <v>13</v>
      </c>
      <c r="U1" s="114" t="s">
        <v>14</v>
      </c>
      <c r="V1" s="134" t="s">
        <v>15</v>
      </c>
      <c r="W1" s="113"/>
      <c r="X1" s="114"/>
      <c r="Y1" s="134"/>
      <c r="Z1" s="113"/>
      <c r="AA1" s="114"/>
      <c r="AB1" s="134"/>
      <c r="AC1" s="113"/>
      <c r="AD1" s="114"/>
      <c r="AE1" s="134"/>
      <c r="AF1" s="113"/>
      <c r="AG1" s="114"/>
      <c r="AH1" s="134"/>
      <c r="AI1" s="113"/>
      <c r="AJ1" s="114"/>
      <c r="AK1" s="134"/>
      <c r="AL1" s="113"/>
      <c r="AM1" s="114"/>
      <c r="AN1" s="134"/>
      <c r="AO1" s="113"/>
      <c r="AP1" s="114"/>
      <c r="AQ1" s="134"/>
      <c r="AR1" s="113"/>
      <c r="AS1" s="114"/>
      <c r="AT1" s="134"/>
      <c r="AU1" s="113"/>
      <c r="AV1" s="114"/>
      <c r="AW1" s="134"/>
      <c r="AX1" s="113"/>
      <c r="AY1" s="114"/>
      <c r="AZ1" s="134"/>
      <c r="BA1" s="113"/>
      <c r="BB1" s="114"/>
      <c r="BC1" s="134"/>
      <c r="BD1" s="113"/>
      <c r="BE1" s="114"/>
      <c r="BF1" s="134"/>
      <c r="BG1" s="113"/>
      <c r="BH1" s="114"/>
      <c r="BI1" s="134"/>
      <c r="BJ1" s="113"/>
      <c r="BK1" s="114"/>
      <c r="BL1" s="134"/>
      <c r="BM1" s="113"/>
      <c r="BN1" s="114"/>
      <c r="BO1" s="134"/>
      <c r="BP1" s="113"/>
      <c r="BQ1" s="113"/>
      <c r="BR1" s="134"/>
      <c r="BS1" s="114"/>
      <c r="BT1" s="114"/>
      <c r="BU1" s="114"/>
      <c r="BV1" s="114"/>
      <c r="BW1" s="114"/>
      <c r="BX1" s="114"/>
    </row>
    <row r="2" spans="1:76" x14ac:dyDescent="0.35">
      <c r="A2" t="s">
        <v>220</v>
      </c>
      <c r="B2" t="s">
        <v>318</v>
      </c>
      <c r="C2" s="8" t="s">
        <v>264</v>
      </c>
      <c r="D2" t="s">
        <v>3622</v>
      </c>
      <c r="E2" s="40">
        <v>37301</v>
      </c>
      <c r="F2" t="s">
        <v>3960</v>
      </c>
      <c r="H2" t="str">
        <f>IF(ISBLANK(VLOOKUP(TRIM(D2),ALL_SOMIFA!$A$1:$V$2737,8,FALSE)),"",IF(ISERROR(VLOOKUP(TRIM(D2),ALL_SOMIFA!$A$1:$V$2737,8,FALSE))," ",VLOOKUP(TRIM(D2),ALL_SOMIFA!$A$1:$V$2737,8,FALSE)))</f>
        <v/>
      </c>
      <c r="I2" t="str">
        <f>IF(ISBLANK(VLOOKUP(TRIM(D2),ALL_SOMIFA!$A$1:$V$2737,9,FALSE)),"",IF(ISERROR(VLOOKUP(TRIM(D2),ALL_SOMIFA!$A$1:$V$2737,9,FALSE))," ",VLOOKUP(TRIM(D2),ALL_SOMIFA!$A$1:$V$2737,9,FALSE)))</f>
        <v/>
      </c>
      <c r="J2" t="str">
        <f>IF(ISBLANK(VLOOKUP(TRIM(D2),ALL_SOMIFA!$A$1:$V$2737,10,FALSE)),"",IF(ISERROR(VLOOKUP(TRIM(D2),ALL_SOMIFA!$A$1:$V$2737,10,FALSE))," ",VLOOKUP(TRIM(D2),ALL_SOMIFA!$A$1:$V$2737,10,FALSE)))</f>
        <v/>
      </c>
      <c r="K2" t="str">
        <f>IF(ISBLANK(VLOOKUP(TRIM(D2),ALL_SOMIFA!$A$1:$V$2737,11,FALSE)),"",IF(ISERROR(VLOOKUP(TRIM(D2),ALL_SOMIFA!$A$1:$V$2737,11,FALSE))," ",VLOOKUP(TRIM(D2),ALL_SOMIFA!$A$1:$V$2737,11,FALSE)))</f>
        <v/>
      </c>
      <c r="L2" t="str">
        <f>IF(ISBLANK(VLOOKUP(TRIM(D2),ALL_SOMIFA!$A$1:$V$2737,12,FALSE)),"",IF(ISERROR(VLOOKUP(TRIM(D2),ALL_SOMIFA!$A$1:$V$2737,12,FALSE))," ",VLOOKUP(TRIM(D2),ALL_SOMIFA!$A$1:$V$2737,12,FALSE)))</f>
        <v/>
      </c>
      <c r="M2" t="str">
        <f>IF(ISBLANK(VLOOKUP(TRIM(D2),ALL_SOMIFA!$A$1:$V$2737,13,FALSE)),"",IF(ISERROR(VLOOKUP(TRIM(D2),ALL_SOMIFA!$A$1:$V$2737,13,FALSE))," ",VLOOKUP(TRIM(D2),ALL_SOMIFA!$A$1:$V$2737,13,FALSE)))</f>
        <v/>
      </c>
      <c r="N2" t="str">
        <f>IF(ISBLANK(VLOOKUP(TRIM(D2),ALL_SOMIFA!$A$1:$V$2737,14,FALSE)),"",IF(ISERROR(VLOOKUP(TRIM(D2),ALL_SOMIFA!$A$1:$V$2737,14,FALSE))," ",VLOOKUP(TRIM(D2),ALL_SOMIFA!$A$1:$V$2737,14,FALSE)))</f>
        <v/>
      </c>
      <c r="O2" t="str">
        <f>IF(ISBLANK(VLOOKUP(TRIM(D2),ALL_SOMIFA!$A$1:$V$2737,15,FALSE)),"",IF(ISERROR(VLOOKUP(TRIM(D2),ALL_SOMIFA!$A$1:$V$2737,15,FALSE))," ",VLOOKUP(TRIM(D2),ALL_SOMIFA!$A$1:$V$2737,15,FALSE)))</f>
        <v/>
      </c>
      <c r="P2" t="str">
        <f>IF(ISBLANK(VLOOKUP(TRIM(D2),ALL_SOMIFA!$A$1:$V$2737,16,FALSE)),"",IF(ISERROR(VLOOKUP(TRIM(D2),ALL_SOMIFA!$A$1:$V$2737,16,FALSE))," ",VLOOKUP(TRIM(D2),ALL_SOMIFA!$A$1:$V$2737,16,FALSE)))</f>
        <v/>
      </c>
      <c r="Q2" t="str">
        <f>IF(ISBLANK(VLOOKUP(TRIM(D2),ALL_SOMIFA!$A$1:$V$2737,17,FALSE)),"",IF(ISERROR(VLOOKUP(TRIM(D2),ALL_SOMIFA!$A$1:$V$2737,17,FALSE))," ",VLOOKUP(TRIM(D2),ALL_SOMIFA!$A$1:$V$2737,17,FALSE)))</f>
        <v/>
      </c>
      <c r="R2" t="str">
        <f>IF(ISBLANK(VLOOKUP(TRIM(D2),ALL_SOMIFA!$A$1:$V$2737,18,FALSE)),"",IF(ISERROR(VLOOKUP(TRIM(D2),ALL_SOMIFA!$A$1:$V$2737,18,FALSE))," ",VLOOKUP(TRIM(D2),ALL_SOMIFA!$A$1:$V$2737,18,FALSE)))</f>
        <v/>
      </c>
      <c r="S2" t="str">
        <f>IF(ISBLANK(VLOOKUP(TRIM(D2),ALL_SOMIFA!$A$1:$V$2737,19,FALSE)),"",IF(ISERROR(VLOOKUP(TRIM(D2),ALL_SOMIFA!$A$1:$V$2737,19,FALSE))," ",VLOOKUP(TRIM(D2),ALL_SOMIFA!$A$1:$V$2737,19,FALSE)))</f>
        <v/>
      </c>
      <c r="T2" t="str">
        <f>IF(ISBLANK(VLOOKUP(TRIM(D2),ALL_SOMIFA!$A$1:$V$2737,20,FALSE)),"",IF(ISERROR(VLOOKUP(TRIM(D2),ALL_SOMIFA!$A$1:$V$2737,20,FALSE))," ",VLOOKUP(TRIM(D2),ALL_SOMIFA!$A$1:$V$2737,20,FALSE)))</f>
        <v/>
      </c>
      <c r="U2" t="str">
        <f>IF(ISBLANK(VLOOKUP(TRIM(D2),ALL_SOMIFA!$A$1:$V$2737,21,FALSE)),"",IF(ISERROR(VLOOKUP(TRIM(D2),ALL_SOMIFA!$A$1:$V$2737,21,FALSE))," ",VLOOKUP(TRIM(D2),ALL_SOMIFA!$A$1:$V$2737,21,FALSE)))</f>
        <v/>
      </c>
      <c r="V2" t="str">
        <f>IF(ISBLANK(VLOOKUP(TRIM(D2),ALL_SOMIFA!$A$1:$V$2737,22,FALSE)),"",IF(ISERROR(VLOOKUP(TRIM(D2),ALL_SOMIFA!$A$1:$V$2737,22,FALSE))," ",VLOOKUP(TRIM(D2),ALL_SOMIFA!$A$1:$V$2737,22,FALSE)))</f>
        <v/>
      </c>
    </row>
    <row r="3" spans="1:76" x14ac:dyDescent="0.35">
      <c r="A3" t="s">
        <v>327</v>
      </c>
      <c r="B3" t="s">
        <v>308</v>
      </c>
      <c r="C3" s="129" t="s">
        <v>328</v>
      </c>
      <c r="D3" t="s">
        <v>3856</v>
      </c>
      <c r="E3" s="40">
        <v>35431</v>
      </c>
      <c r="F3" t="s">
        <v>3949</v>
      </c>
      <c r="H3" t="str">
        <f>IF(ISBLANK(VLOOKUP(TRIM(D3),ALL_SOMIFA!$A$1:$V$2737,8,FALSE)),"",IF(ISERROR(VLOOKUP(TRIM(D3),ALL_SOMIFA!$A$1:$V$2737,8,FALSE))," ",VLOOKUP(TRIM(D3),ALL_SOMIFA!$A$1:$V$2737,8,FALSE)))</f>
        <v/>
      </c>
      <c r="I3" t="str">
        <f>IF(ISBLANK(VLOOKUP(TRIM(D3),ALL_SOMIFA!$A$1:$V$2737,9,FALSE)),"",IF(ISERROR(VLOOKUP(TRIM(D3),ALL_SOMIFA!$A$1:$V$2737,9,FALSE))," ",VLOOKUP(TRIM(D3),ALL_SOMIFA!$A$1:$V$2737,9,FALSE)))</f>
        <v/>
      </c>
      <c r="J3" t="str">
        <f>IF(ISBLANK(VLOOKUP(TRIM(D3),ALL_SOMIFA!$A$1:$V$2737,10,FALSE)),"",IF(ISERROR(VLOOKUP(TRIM(D3),ALL_SOMIFA!$A$1:$V$2737,10,FALSE))," ",VLOOKUP(TRIM(D3),ALL_SOMIFA!$A$1:$V$2737,10,FALSE)))</f>
        <v/>
      </c>
      <c r="K3" t="str">
        <f>IF(ISBLANK(VLOOKUP(TRIM(D3),ALL_SOMIFA!$A$1:$V$2737,11,FALSE)),"",IF(ISERROR(VLOOKUP(TRIM(D3),ALL_SOMIFA!$A$1:$V$2737,11,FALSE))," ",VLOOKUP(TRIM(D3),ALL_SOMIFA!$A$1:$V$2737,11,FALSE)))</f>
        <v/>
      </c>
      <c r="L3" t="str">
        <f>IF(ISBLANK(VLOOKUP(TRIM(D3),ALL_SOMIFA!$A$1:$V$2737,12,FALSE)),"",IF(ISERROR(VLOOKUP(TRIM(D3),ALL_SOMIFA!$A$1:$V$2737,12,FALSE))," ",VLOOKUP(TRIM(D3),ALL_SOMIFA!$A$1:$V$2737,12,FALSE)))</f>
        <v/>
      </c>
      <c r="M3" t="str">
        <f>IF(ISBLANK(VLOOKUP(TRIM(D3),ALL_SOMIFA!$A$1:$V$2737,13,FALSE)),"",IF(ISERROR(VLOOKUP(TRIM(D3),ALL_SOMIFA!$A$1:$V$2737,13,FALSE))," ",VLOOKUP(TRIM(D3),ALL_SOMIFA!$A$1:$V$2737,13,FALSE)))</f>
        <v/>
      </c>
      <c r="N3" t="str">
        <f>IF(ISBLANK(VLOOKUP(TRIM(D3),ALL_SOMIFA!$A$1:$V$2737,14,FALSE)),"",IF(ISERROR(VLOOKUP(TRIM(D3),ALL_SOMIFA!$A$1:$V$2737,14,FALSE))," ",VLOOKUP(TRIM(D3),ALL_SOMIFA!$A$1:$V$2737,14,FALSE)))</f>
        <v/>
      </c>
      <c r="O3" t="str">
        <f>IF(ISBLANK(VLOOKUP(TRIM(D3),ALL_SOMIFA!$A$1:$V$2737,15,FALSE)),"",IF(ISERROR(VLOOKUP(TRIM(D3),ALL_SOMIFA!$A$1:$V$2737,15,FALSE))," ",VLOOKUP(TRIM(D3),ALL_SOMIFA!$A$1:$V$2737,15,FALSE)))</f>
        <v/>
      </c>
      <c r="P3" t="str">
        <f>IF(ISBLANK(VLOOKUP(TRIM(D3),ALL_SOMIFA!$A$1:$V$2737,16,FALSE)),"",IF(ISERROR(VLOOKUP(TRIM(D3),ALL_SOMIFA!$A$1:$V$2737,16,FALSE))," ",VLOOKUP(TRIM(D3),ALL_SOMIFA!$A$1:$V$2737,16,FALSE)))</f>
        <v/>
      </c>
      <c r="Q3" t="str">
        <f>IF(ISBLANK(VLOOKUP(TRIM(D3),ALL_SOMIFA!$A$1:$V$2737,17,FALSE)),"",IF(ISERROR(VLOOKUP(TRIM(D3),ALL_SOMIFA!$A$1:$V$2737,17,FALSE))," ",VLOOKUP(TRIM(D3),ALL_SOMIFA!$A$1:$V$2737,17,FALSE)))</f>
        <v/>
      </c>
      <c r="R3" t="str">
        <f>IF(ISBLANK(VLOOKUP(TRIM(D3),ALL_SOMIFA!$A$1:$V$2737,18,FALSE)),"",IF(ISERROR(VLOOKUP(TRIM(D3),ALL_SOMIFA!$A$1:$V$2737,18,FALSE))," ",VLOOKUP(TRIM(D3),ALL_SOMIFA!$A$1:$V$2737,18,FALSE)))</f>
        <v/>
      </c>
      <c r="S3" t="str">
        <f>IF(ISBLANK(VLOOKUP(TRIM(D3),ALL_SOMIFA!$A$1:$V$2737,19,FALSE)),"",IF(ISERROR(VLOOKUP(TRIM(D3),ALL_SOMIFA!$A$1:$V$2737,19,FALSE))," ",VLOOKUP(TRIM(D3),ALL_SOMIFA!$A$1:$V$2737,19,FALSE)))</f>
        <v/>
      </c>
      <c r="T3" t="str">
        <f>IF(ISBLANK(VLOOKUP(TRIM(D3),ALL_SOMIFA!$A$1:$V$2737,20,FALSE)),"",IF(ISERROR(VLOOKUP(TRIM(D3),ALL_SOMIFA!$A$1:$V$2737,20,FALSE))," ",VLOOKUP(TRIM(D3),ALL_SOMIFA!$A$1:$V$2737,20,FALSE)))</f>
        <v/>
      </c>
      <c r="U3" t="str">
        <f>IF(ISBLANK(VLOOKUP(TRIM(D3),ALL_SOMIFA!$A$1:$V$2737,21,FALSE)),"",IF(ISERROR(VLOOKUP(TRIM(D3),ALL_SOMIFA!$A$1:$V$2737,21,FALSE))," ",VLOOKUP(TRIM(D3),ALL_SOMIFA!$A$1:$V$2737,21,FALSE)))</f>
        <v/>
      </c>
      <c r="V3" t="str">
        <f>IF(ISBLANK(VLOOKUP(TRIM(D3),ALL_SOMIFA!$A$1:$V$2737,22,FALSE)),"",IF(ISERROR(VLOOKUP(TRIM(D3),ALL_SOMIFA!$A$1:$V$2737,22,FALSE))," ",VLOOKUP(TRIM(D3),ALL_SOMIFA!$A$1:$V$2737,22,FALSE)))</f>
        <v/>
      </c>
    </row>
    <row r="4" spans="1:76" x14ac:dyDescent="0.35">
      <c r="A4" t="s">
        <v>220</v>
      </c>
      <c r="B4" t="s">
        <v>3524</v>
      </c>
      <c r="C4" s="8" t="s">
        <v>231</v>
      </c>
      <c r="D4" t="s">
        <v>3771</v>
      </c>
      <c r="E4" s="40">
        <v>35655</v>
      </c>
      <c r="F4" t="s">
        <v>137</v>
      </c>
      <c r="H4" t="str">
        <f>IF(ISBLANK(VLOOKUP(TRIM(D4),ALL_SOMIFA!$A$1:$V$2737,8,FALSE)),"",IF(ISERROR(VLOOKUP(TRIM(D4),ALL_SOMIFA!$A$1:$V$2737,8,FALSE))," ",VLOOKUP(TRIM(D4),ALL_SOMIFA!$A$1:$V$2737,8,FALSE)))</f>
        <v/>
      </c>
      <c r="I4" t="str">
        <f>IF(ISBLANK(VLOOKUP(TRIM(D4),ALL_SOMIFA!$A$1:$V$2737,9,FALSE)),"",IF(ISERROR(VLOOKUP(TRIM(D4),ALL_SOMIFA!$A$1:$V$2737,9,FALSE))," ",VLOOKUP(TRIM(D4),ALL_SOMIFA!$A$1:$V$2737,9,FALSE)))</f>
        <v/>
      </c>
      <c r="J4" t="str">
        <f>IF(ISBLANK(VLOOKUP(TRIM(D4),ALL_SOMIFA!$A$1:$V$2737,10,FALSE)),"",IF(ISERROR(VLOOKUP(TRIM(D4),ALL_SOMIFA!$A$1:$V$2737,10,FALSE))," ",VLOOKUP(TRIM(D4),ALL_SOMIFA!$A$1:$V$2737,10,FALSE)))</f>
        <v/>
      </c>
      <c r="K4" t="str">
        <f>IF(ISBLANK(VLOOKUP(TRIM(D4),ALL_SOMIFA!$A$1:$V$2737,11,FALSE)),"",IF(ISERROR(VLOOKUP(TRIM(D4),ALL_SOMIFA!$A$1:$V$2737,11,FALSE))," ",VLOOKUP(TRIM(D4),ALL_SOMIFA!$A$1:$V$2737,11,FALSE)))</f>
        <v>T</v>
      </c>
      <c r="L4" t="str">
        <f>IF(ISBLANK(VLOOKUP(TRIM(D4),ALL_SOMIFA!$A$1:$V$2737,12,FALSE)),"",IF(ISERROR(VLOOKUP(TRIM(D4),ALL_SOMIFA!$A$1:$V$2737,12,FALSE))," ",VLOOKUP(TRIM(D4),ALL_SOMIFA!$A$1:$V$2737,12,FALSE)))</f>
        <v>LAR</v>
      </c>
      <c r="M4" t="str">
        <f>IF(ISBLANK(VLOOKUP(TRIM(D4),ALL_SOMIFA!$A$1:$V$2737,13,FALSE)),"",IF(ISERROR(VLOOKUP(TRIM(D4),ALL_SOMIFA!$A$1:$V$2737,13,FALSE))," ",VLOOKUP(TRIM(D4),ALL_SOMIFA!$A$1:$V$2737,13,FALSE)))</f>
        <v>0-0</v>
      </c>
      <c r="N4" t="str">
        <f>IF(ISBLANK(VLOOKUP(TRIM(D4),ALL_SOMIFA!$A$1:$V$2737,14,FALSE)),"",IF(ISERROR(VLOOKUP(TRIM(D4),ALL_SOMIFA!$A$1:$V$2737,14,FALSE))," ",VLOOKUP(TRIM(D4),ALL_SOMIFA!$A$1:$V$2737,14,FALSE)))</f>
        <v/>
      </c>
      <c r="O4" t="str">
        <f>IF(ISBLANK(VLOOKUP(TRIM(D4),ALL_SOMIFA!$A$1:$V$2737,15,FALSE)),"",IF(ISERROR(VLOOKUP(TRIM(D4),ALL_SOMIFA!$A$1:$V$2737,15,FALSE))," ",VLOOKUP(TRIM(D4),ALL_SOMIFA!$A$1:$V$2737,15,FALSE)))</f>
        <v/>
      </c>
      <c r="P4" t="str">
        <f>IF(ISBLANK(VLOOKUP(TRIM(D4),ALL_SOMIFA!$A$1:$V$2737,16,FALSE)),"",IF(ISERROR(VLOOKUP(TRIM(D4),ALL_SOMIFA!$A$1:$V$2737,16,FALSE))," ",VLOOKUP(TRIM(D4),ALL_SOMIFA!$A$1:$V$2737,16,FALSE)))</f>
        <v/>
      </c>
      <c r="Q4" t="str">
        <f>IF(ISBLANK(VLOOKUP(TRIM(D4),ALL_SOMIFA!$A$1:$V$2737,17,FALSE)),"",IF(ISERROR(VLOOKUP(TRIM(D4),ALL_SOMIFA!$A$1:$V$2737,17,FALSE))," ",VLOOKUP(TRIM(D4),ALL_SOMIFA!$A$1:$V$2737,17,FALSE)))</f>
        <v/>
      </c>
      <c r="R4" t="str">
        <f>IF(ISBLANK(VLOOKUP(TRIM(D4),ALL_SOMIFA!$A$1:$V$2737,18,FALSE)),"",IF(ISERROR(VLOOKUP(TRIM(D4),ALL_SOMIFA!$A$1:$V$2737,18,FALSE))," ",VLOOKUP(TRIM(D4),ALL_SOMIFA!$A$1:$V$2737,18,FALSE)))</f>
        <v/>
      </c>
      <c r="S4" t="str">
        <f>IF(ISBLANK(VLOOKUP(TRIM(D4),ALL_SOMIFA!$A$1:$V$2737,19,FALSE)),"",IF(ISERROR(VLOOKUP(TRIM(D4),ALL_SOMIFA!$A$1:$V$2737,19,FALSE))," ",VLOOKUP(TRIM(D4),ALL_SOMIFA!$A$1:$V$2737,19,FALSE)))</f>
        <v/>
      </c>
      <c r="T4" t="str">
        <f>IF(ISBLANK(VLOOKUP(TRIM(D4),ALL_SOMIFA!$A$1:$V$2737,20,FALSE)),"",IF(ISERROR(VLOOKUP(TRIM(D4),ALL_SOMIFA!$A$1:$V$2737,20,FALSE))," ",VLOOKUP(TRIM(D4),ALL_SOMIFA!$A$1:$V$2737,20,FALSE)))</f>
        <v/>
      </c>
      <c r="U4" t="str">
        <f>IF(ISBLANK(VLOOKUP(TRIM(D4),ALL_SOMIFA!$A$1:$V$2737,21,FALSE)),"",IF(ISERROR(VLOOKUP(TRIM(D4),ALL_SOMIFA!$A$1:$V$2737,21,FALSE))," ",VLOOKUP(TRIM(D4),ALL_SOMIFA!$A$1:$V$2737,21,FALSE)))</f>
        <v/>
      </c>
      <c r="V4" t="str">
        <f>IF(ISBLANK(VLOOKUP(TRIM(D4),ALL_SOMIFA!$A$1:$V$2737,22,FALSE)),"",IF(ISERROR(VLOOKUP(TRIM(D4),ALL_SOMIFA!$A$1:$V$2737,22,FALSE))," ",VLOOKUP(TRIM(D4),ALL_SOMIFA!$A$1:$V$2737,22,FALSE)))</f>
        <v/>
      </c>
    </row>
    <row r="5" spans="1:76" x14ac:dyDescent="0.35">
      <c r="A5" t="s">
        <v>327</v>
      </c>
      <c r="B5" t="s">
        <v>403</v>
      </c>
      <c r="C5" s="129" t="s">
        <v>328</v>
      </c>
      <c r="D5" t="s">
        <v>3857</v>
      </c>
      <c r="E5" s="40">
        <v>37033</v>
      </c>
      <c r="F5" t="s">
        <v>134</v>
      </c>
      <c r="H5" t="str">
        <f>IF(ISBLANK(VLOOKUP(TRIM(D5),ALL_SOMIFA!$A$1:$V$2737,8,FALSE)),"",IF(ISERROR(VLOOKUP(TRIM(D5),ALL_SOMIFA!$A$1:$V$2737,8,FALSE))," ",VLOOKUP(TRIM(D5),ALL_SOMIFA!$A$1:$V$2737,8,FALSE)))</f>
        <v/>
      </c>
      <c r="I5" t="str">
        <f>IF(ISBLANK(VLOOKUP(TRIM(D5),ALL_SOMIFA!$A$1:$V$2737,9,FALSE)),"",IF(ISERROR(VLOOKUP(TRIM(D5),ALL_SOMIFA!$A$1:$V$2737,9,FALSE))," ",VLOOKUP(TRIM(D5),ALL_SOMIFA!$A$1:$V$2737,9,FALSE)))</f>
        <v/>
      </c>
      <c r="J5" t="str">
        <f>IF(ISBLANK(VLOOKUP(TRIM(D5),ALL_SOMIFA!$A$1:$V$2737,10,FALSE)),"",IF(ISERROR(VLOOKUP(TRIM(D5),ALL_SOMIFA!$A$1:$V$2737,10,FALSE))," ",VLOOKUP(TRIM(D5),ALL_SOMIFA!$A$1:$V$2737,10,FALSE)))</f>
        <v/>
      </c>
      <c r="K5" t="str">
        <f>IF(ISBLANK(VLOOKUP(TRIM(D5),ALL_SOMIFA!$A$1:$V$2737,11,FALSE)),"",IF(ISERROR(VLOOKUP(TRIM(D5),ALL_SOMIFA!$A$1:$V$2737,11,FALSE))," ",VLOOKUP(TRIM(D5),ALL_SOMIFA!$A$1:$V$2737,11,FALSE)))</f>
        <v/>
      </c>
      <c r="L5" t="str">
        <f>IF(ISBLANK(VLOOKUP(TRIM(D5),ALL_SOMIFA!$A$1:$V$2737,12,FALSE)),"",IF(ISERROR(VLOOKUP(TRIM(D5),ALL_SOMIFA!$A$1:$V$2737,12,FALSE))," ",VLOOKUP(TRIM(D5),ALL_SOMIFA!$A$1:$V$2737,12,FALSE)))</f>
        <v/>
      </c>
      <c r="M5" t="str">
        <f>IF(ISBLANK(VLOOKUP(TRIM(D5),ALL_SOMIFA!$A$1:$V$2737,13,FALSE)),"",IF(ISERROR(VLOOKUP(TRIM(D5),ALL_SOMIFA!$A$1:$V$2737,13,FALSE))," ",VLOOKUP(TRIM(D5),ALL_SOMIFA!$A$1:$V$2737,13,FALSE)))</f>
        <v/>
      </c>
      <c r="N5" t="str">
        <f>IF(ISBLANK(VLOOKUP(TRIM(D5),ALL_SOMIFA!$A$1:$V$2737,14,FALSE)),"",IF(ISERROR(VLOOKUP(TRIM(D5),ALL_SOMIFA!$A$1:$V$2737,14,FALSE))," ",VLOOKUP(TRIM(D5),ALL_SOMIFA!$A$1:$V$2737,14,FALSE)))</f>
        <v/>
      </c>
      <c r="O5" t="str">
        <f>IF(ISBLANK(VLOOKUP(TRIM(D5),ALL_SOMIFA!$A$1:$V$2737,15,FALSE)),"",IF(ISERROR(VLOOKUP(TRIM(D5),ALL_SOMIFA!$A$1:$V$2737,15,FALSE))," ",VLOOKUP(TRIM(D5),ALL_SOMIFA!$A$1:$V$2737,15,FALSE)))</f>
        <v/>
      </c>
      <c r="P5" t="str">
        <f>IF(ISBLANK(VLOOKUP(TRIM(D5),ALL_SOMIFA!$A$1:$V$2737,16,FALSE)),"",IF(ISERROR(VLOOKUP(TRIM(D5),ALL_SOMIFA!$A$1:$V$2737,16,FALSE))," ",VLOOKUP(TRIM(D5),ALL_SOMIFA!$A$1:$V$2737,16,FALSE)))</f>
        <v/>
      </c>
      <c r="Q5" t="str">
        <f>IF(ISBLANK(VLOOKUP(TRIM(D5),ALL_SOMIFA!$A$1:$V$2737,17,FALSE)),"",IF(ISERROR(VLOOKUP(TRIM(D5),ALL_SOMIFA!$A$1:$V$2737,17,FALSE))," ",VLOOKUP(TRIM(D5),ALL_SOMIFA!$A$1:$V$2737,17,FALSE)))</f>
        <v/>
      </c>
      <c r="R5" t="str">
        <f>IF(ISBLANK(VLOOKUP(TRIM(D5),ALL_SOMIFA!$A$1:$V$2737,18,FALSE)),"",IF(ISERROR(VLOOKUP(TRIM(D5),ALL_SOMIFA!$A$1:$V$2737,18,FALSE))," ",VLOOKUP(TRIM(D5),ALL_SOMIFA!$A$1:$V$2737,18,FALSE)))</f>
        <v/>
      </c>
      <c r="S5" t="str">
        <f>IF(ISBLANK(VLOOKUP(TRIM(D5),ALL_SOMIFA!$A$1:$V$2737,19,FALSE)),"",IF(ISERROR(VLOOKUP(TRIM(D5),ALL_SOMIFA!$A$1:$V$2737,19,FALSE))," ",VLOOKUP(TRIM(D5),ALL_SOMIFA!$A$1:$V$2737,19,FALSE)))</f>
        <v/>
      </c>
      <c r="T5" t="str">
        <f>IF(ISBLANK(VLOOKUP(TRIM(D5),ALL_SOMIFA!$A$1:$V$2737,20,FALSE)),"",IF(ISERROR(VLOOKUP(TRIM(D5),ALL_SOMIFA!$A$1:$V$2737,20,FALSE))," ",VLOOKUP(TRIM(D5),ALL_SOMIFA!$A$1:$V$2737,20,FALSE)))</f>
        <v/>
      </c>
      <c r="U5" t="str">
        <f>IF(ISBLANK(VLOOKUP(TRIM(D5),ALL_SOMIFA!$A$1:$V$2737,21,FALSE)),"",IF(ISERROR(VLOOKUP(TRIM(D5),ALL_SOMIFA!$A$1:$V$2737,21,FALSE))," ",VLOOKUP(TRIM(D5),ALL_SOMIFA!$A$1:$V$2737,21,FALSE)))</f>
        <v/>
      </c>
      <c r="V5" t="str">
        <f>IF(ISBLANK(VLOOKUP(TRIM(D5),ALL_SOMIFA!$A$1:$V$2737,22,FALSE)),"",IF(ISERROR(VLOOKUP(TRIM(D5),ALL_SOMIFA!$A$1:$V$2737,22,FALSE))," ",VLOOKUP(TRIM(D5),ALL_SOMIFA!$A$1:$V$2737,22,FALSE)))</f>
        <v/>
      </c>
    </row>
    <row r="6" spans="1:76" x14ac:dyDescent="0.35">
      <c r="A6" t="s">
        <v>3521</v>
      </c>
      <c r="B6" t="s">
        <v>441</v>
      </c>
      <c r="D6" t="s">
        <v>3889</v>
      </c>
      <c r="E6" s="40">
        <v>36586</v>
      </c>
      <c r="F6" t="s">
        <v>391</v>
      </c>
      <c r="H6" t="str">
        <f>IF(ISBLANK(VLOOKUP(TRIM(D6),ALL_SOMIFA!$A$1:$V$2737,8,FALSE)),"",IF(ISERROR(VLOOKUP(TRIM(D6),ALL_SOMIFA!$A$1:$V$2737,8,FALSE))," ",VLOOKUP(TRIM(D6),ALL_SOMIFA!$A$1:$V$2737,8,FALSE)))</f>
        <v xml:space="preserve"> </v>
      </c>
      <c r="I6" t="str">
        <f>IF(ISBLANK(VLOOKUP(TRIM(D6),ALL_SOMIFA!$A$1:$V$2737,9,FALSE)),"",IF(ISERROR(VLOOKUP(TRIM(D6),ALL_SOMIFA!$A$1:$V$2737,9,FALSE))," ",VLOOKUP(TRIM(D6),ALL_SOMIFA!$A$1:$V$2737,9,FALSE)))</f>
        <v xml:space="preserve"> </v>
      </c>
      <c r="J6" t="str">
        <f>IF(ISBLANK(VLOOKUP(TRIM(D6),ALL_SOMIFA!$A$1:$V$2737,10,FALSE)),"",IF(ISERROR(VLOOKUP(TRIM(D6),ALL_SOMIFA!$A$1:$V$2737,10,FALSE))," ",VLOOKUP(TRIM(D6),ALL_SOMIFA!$A$1:$V$2737,10,FALSE)))</f>
        <v xml:space="preserve"> </v>
      </c>
      <c r="K6" t="str">
        <f>IF(ISBLANK(VLOOKUP(TRIM(D6),ALL_SOMIFA!$A$1:$V$2737,11,FALSE)),"",IF(ISERROR(VLOOKUP(TRIM(D6),ALL_SOMIFA!$A$1:$V$2737,11,FALSE))," ",VLOOKUP(TRIM(D6),ALL_SOMIFA!$A$1:$V$2737,11,FALSE)))</f>
        <v xml:space="preserve"> </v>
      </c>
      <c r="L6" t="str">
        <f>IF(ISBLANK(VLOOKUP(TRIM(D6),ALL_SOMIFA!$A$1:$V$2737,12,FALSE)),"",IF(ISERROR(VLOOKUP(TRIM(D6),ALL_SOMIFA!$A$1:$V$2737,12,FALSE))," ",VLOOKUP(TRIM(D6),ALL_SOMIFA!$A$1:$V$2737,12,FALSE)))</f>
        <v xml:space="preserve"> </v>
      </c>
      <c r="M6" t="str">
        <f>IF(ISBLANK(VLOOKUP(TRIM(D6),ALL_SOMIFA!$A$1:$V$2737,13,FALSE)),"",IF(ISERROR(VLOOKUP(TRIM(D6),ALL_SOMIFA!$A$1:$V$2737,13,FALSE))," ",VLOOKUP(TRIM(D6),ALL_SOMIFA!$A$1:$V$2737,13,FALSE)))</f>
        <v xml:space="preserve"> </v>
      </c>
      <c r="N6" t="str">
        <f>IF(ISBLANK(VLOOKUP(TRIM(D6),ALL_SOMIFA!$A$1:$V$2737,14,FALSE)),"",IF(ISERROR(VLOOKUP(TRIM(D6),ALL_SOMIFA!$A$1:$V$2737,14,FALSE))," ",VLOOKUP(TRIM(D6),ALL_SOMIFA!$A$1:$V$2737,14,FALSE)))</f>
        <v xml:space="preserve"> </v>
      </c>
      <c r="O6" t="str">
        <f>IF(ISBLANK(VLOOKUP(TRIM(D6),ALL_SOMIFA!$A$1:$V$2737,15,FALSE)),"",IF(ISERROR(VLOOKUP(TRIM(D6),ALL_SOMIFA!$A$1:$V$2737,15,FALSE))," ",VLOOKUP(TRIM(D6),ALL_SOMIFA!$A$1:$V$2737,15,FALSE)))</f>
        <v xml:space="preserve"> </v>
      </c>
      <c r="P6" t="str">
        <f>IF(ISBLANK(VLOOKUP(TRIM(D6),ALL_SOMIFA!$A$1:$V$2737,16,FALSE)),"",IF(ISERROR(VLOOKUP(TRIM(D6),ALL_SOMIFA!$A$1:$V$2737,16,FALSE))," ",VLOOKUP(TRIM(D6),ALL_SOMIFA!$A$1:$V$2737,16,FALSE)))</f>
        <v xml:space="preserve"> </v>
      </c>
      <c r="Q6" t="str">
        <f>IF(ISBLANK(VLOOKUP(TRIM(D6),ALL_SOMIFA!$A$1:$V$2737,17,FALSE)),"",IF(ISERROR(VLOOKUP(TRIM(D6),ALL_SOMIFA!$A$1:$V$2737,17,FALSE))," ",VLOOKUP(TRIM(D6),ALL_SOMIFA!$A$1:$V$2737,17,FALSE)))</f>
        <v xml:space="preserve"> </v>
      </c>
      <c r="R6" t="str">
        <f>IF(ISBLANK(VLOOKUP(TRIM(D6),ALL_SOMIFA!$A$1:$V$2737,18,FALSE)),"",IF(ISERROR(VLOOKUP(TRIM(D6),ALL_SOMIFA!$A$1:$V$2737,18,FALSE))," ",VLOOKUP(TRIM(D6),ALL_SOMIFA!$A$1:$V$2737,18,FALSE)))</f>
        <v xml:space="preserve"> </v>
      </c>
      <c r="S6" t="str">
        <f>IF(ISBLANK(VLOOKUP(TRIM(D6),ALL_SOMIFA!$A$1:$V$2737,19,FALSE)),"",IF(ISERROR(VLOOKUP(TRIM(D6),ALL_SOMIFA!$A$1:$V$2737,19,FALSE))," ",VLOOKUP(TRIM(D6),ALL_SOMIFA!$A$1:$V$2737,19,FALSE)))</f>
        <v xml:space="preserve"> </v>
      </c>
      <c r="T6" t="str">
        <f>IF(ISBLANK(VLOOKUP(TRIM(D6),ALL_SOMIFA!$A$1:$V$2737,20,FALSE)),"",IF(ISERROR(VLOOKUP(TRIM(D6),ALL_SOMIFA!$A$1:$V$2737,20,FALSE))," ",VLOOKUP(TRIM(D6),ALL_SOMIFA!$A$1:$V$2737,20,FALSE)))</f>
        <v xml:space="preserve"> </v>
      </c>
      <c r="U6" t="str">
        <f>IF(ISBLANK(VLOOKUP(TRIM(D6),ALL_SOMIFA!$A$1:$V$2737,21,FALSE)),"",IF(ISERROR(VLOOKUP(TRIM(D6),ALL_SOMIFA!$A$1:$V$2737,21,FALSE))," ",VLOOKUP(TRIM(D6),ALL_SOMIFA!$A$1:$V$2737,21,FALSE)))</f>
        <v xml:space="preserve"> </v>
      </c>
      <c r="V6" t="str">
        <f>IF(ISBLANK(VLOOKUP(TRIM(D6),ALL_SOMIFA!$A$1:$V$2737,22,FALSE)),"",IF(ISERROR(VLOOKUP(TRIM(D6),ALL_SOMIFA!$A$1:$V$2737,22,FALSE))," ",VLOOKUP(TRIM(D6),ALL_SOMIFA!$A$1:$V$2737,22,FALSE)))</f>
        <v xml:space="preserve"> </v>
      </c>
    </row>
    <row r="7" spans="1:76" x14ac:dyDescent="0.35">
      <c r="A7" t="s">
        <v>220</v>
      </c>
      <c r="B7" t="s">
        <v>3531</v>
      </c>
      <c r="C7" s="8" t="s">
        <v>231</v>
      </c>
      <c r="D7" t="s">
        <v>3772</v>
      </c>
      <c r="E7" s="40">
        <v>35011</v>
      </c>
      <c r="F7" t="s">
        <v>279</v>
      </c>
      <c r="H7" t="str">
        <f>IF(ISBLANK(VLOOKUP(TRIM(D7),ALL_SOMIFA!$A$1:$V$2737,8,FALSE)),"",IF(ISERROR(VLOOKUP(TRIM(D7),ALL_SOMIFA!$A$1:$V$2737,8,FALSE))," ",VLOOKUP(TRIM(D7),ALL_SOMIFA!$A$1:$V$2737,8,FALSE)))</f>
        <v/>
      </c>
      <c r="I7" t="str">
        <f>IF(ISBLANK(VLOOKUP(TRIM(D7),ALL_SOMIFA!$A$1:$V$2737,9,FALSE)),"",IF(ISERROR(VLOOKUP(TRIM(D7),ALL_SOMIFA!$A$1:$V$2737,9,FALSE))," ",VLOOKUP(TRIM(D7),ALL_SOMIFA!$A$1:$V$2737,9,FALSE)))</f>
        <v/>
      </c>
      <c r="J7" t="str">
        <f>IF(ISBLANK(VLOOKUP(TRIM(D7),ALL_SOMIFA!$A$1:$V$2737,10,FALSE)),"",IF(ISERROR(VLOOKUP(TRIM(D7),ALL_SOMIFA!$A$1:$V$2737,10,FALSE))," ",VLOOKUP(TRIM(D7),ALL_SOMIFA!$A$1:$V$2737,10,FALSE)))</f>
        <v/>
      </c>
      <c r="K7" t="str">
        <f>IF(ISBLANK(VLOOKUP(TRIM(D7),ALL_SOMIFA!$A$1:$V$2737,11,FALSE)),"",IF(ISERROR(VLOOKUP(TRIM(D7),ALL_SOMIFA!$A$1:$V$2737,11,FALSE))," ",VLOOKUP(TRIM(D7),ALL_SOMIFA!$A$1:$V$2737,11,FALSE)))</f>
        <v/>
      </c>
      <c r="L7" t="str">
        <f>IF(ISBLANK(VLOOKUP(TRIM(D7),ALL_SOMIFA!$A$1:$V$2737,12,FALSE)),"",IF(ISERROR(VLOOKUP(TRIM(D7),ALL_SOMIFA!$A$1:$V$2737,12,FALSE))," ",VLOOKUP(TRIM(D7),ALL_SOMIFA!$A$1:$V$2737,12,FALSE)))</f>
        <v/>
      </c>
      <c r="M7" t="str">
        <f>IF(ISBLANK(VLOOKUP(TRIM(D7),ALL_SOMIFA!$A$1:$V$2737,13,FALSE)),"",IF(ISERROR(VLOOKUP(TRIM(D7),ALL_SOMIFA!$A$1:$V$2737,13,FALSE))," ",VLOOKUP(TRIM(D7),ALL_SOMIFA!$A$1:$V$2737,13,FALSE)))</f>
        <v/>
      </c>
      <c r="N7" t="str">
        <f>IF(ISBLANK(VLOOKUP(TRIM(D7),ALL_SOMIFA!$A$1:$V$2737,14,FALSE)),"",IF(ISERROR(VLOOKUP(TRIM(D7),ALL_SOMIFA!$A$1:$V$2737,14,FALSE))," ",VLOOKUP(TRIM(D7),ALL_SOMIFA!$A$1:$V$2737,14,FALSE)))</f>
        <v/>
      </c>
      <c r="O7" t="str">
        <f>IF(ISBLANK(VLOOKUP(TRIM(D7),ALL_SOMIFA!$A$1:$V$2737,15,FALSE)),"",IF(ISERROR(VLOOKUP(TRIM(D7),ALL_SOMIFA!$A$1:$V$2737,15,FALSE))," ",VLOOKUP(TRIM(D7),ALL_SOMIFA!$A$1:$V$2737,15,FALSE)))</f>
        <v/>
      </c>
      <c r="P7" t="str">
        <f>IF(ISBLANK(VLOOKUP(TRIM(D7),ALL_SOMIFA!$A$1:$V$2737,16,FALSE)),"",IF(ISERROR(VLOOKUP(TRIM(D7),ALL_SOMIFA!$A$1:$V$2737,16,FALSE))," ",VLOOKUP(TRIM(D7),ALL_SOMIFA!$A$1:$V$2737,16,FALSE)))</f>
        <v/>
      </c>
      <c r="Q7" t="str">
        <f>IF(ISBLANK(VLOOKUP(TRIM(D7),ALL_SOMIFA!$A$1:$V$2737,17,FALSE)),"",IF(ISERROR(VLOOKUP(TRIM(D7),ALL_SOMIFA!$A$1:$V$2737,17,FALSE))," ",VLOOKUP(TRIM(D7),ALL_SOMIFA!$A$1:$V$2737,17,FALSE)))</f>
        <v/>
      </c>
      <c r="R7" t="str">
        <f>IF(ISBLANK(VLOOKUP(TRIM(D7),ALL_SOMIFA!$A$1:$V$2737,18,FALSE)),"",IF(ISERROR(VLOOKUP(TRIM(D7),ALL_SOMIFA!$A$1:$V$2737,18,FALSE))," ",VLOOKUP(TRIM(D7),ALL_SOMIFA!$A$1:$V$2737,18,FALSE)))</f>
        <v/>
      </c>
      <c r="S7" t="str">
        <f>IF(ISBLANK(VLOOKUP(TRIM(D7),ALL_SOMIFA!$A$1:$V$2737,19,FALSE)),"",IF(ISERROR(VLOOKUP(TRIM(D7),ALL_SOMIFA!$A$1:$V$2737,19,FALSE))," ",VLOOKUP(TRIM(D7),ALL_SOMIFA!$A$1:$V$2737,19,FALSE)))</f>
        <v/>
      </c>
      <c r="T7" t="str">
        <f>IF(ISBLANK(VLOOKUP(TRIM(D7),ALL_SOMIFA!$A$1:$V$2737,20,FALSE)),"",IF(ISERROR(VLOOKUP(TRIM(D7),ALL_SOMIFA!$A$1:$V$2737,20,FALSE))," ",VLOOKUP(TRIM(D7),ALL_SOMIFA!$A$1:$V$2737,20,FALSE)))</f>
        <v/>
      </c>
      <c r="U7" t="str">
        <f>IF(ISBLANK(VLOOKUP(TRIM(D7),ALL_SOMIFA!$A$1:$V$2737,21,FALSE)),"",IF(ISERROR(VLOOKUP(TRIM(D7),ALL_SOMIFA!$A$1:$V$2737,21,FALSE))," ",VLOOKUP(TRIM(D7),ALL_SOMIFA!$A$1:$V$2737,21,FALSE)))</f>
        <v/>
      </c>
      <c r="V7" t="str">
        <f>IF(ISBLANK(VLOOKUP(TRIM(D7),ALL_SOMIFA!$A$1:$V$2737,22,FALSE)),"",IF(ISERROR(VLOOKUP(TRIM(D7),ALL_SOMIFA!$A$1:$V$2737,22,FALSE))," ",VLOOKUP(TRIM(D7),ALL_SOMIFA!$A$1:$V$2737,22,FALSE)))</f>
        <v/>
      </c>
    </row>
    <row r="8" spans="1:76" x14ac:dyDescent="0.35">
      <c r="A8" t="s">
        <v>220</v>
      </c>
      <c r="B8" t="s">
        <v>81</v>
      </c>
      <c r="C8" s="8" t="s">
        <v>186</v>
      </c>
      <c r="D8" t="s">
        <v>3733</v>
      </c>
      <c r="E8" s="40">
        <v>34943</v>
      </c>
      <c r="F8" t="s">
        <v>3949</v>
      </c>
      <c r="H8" t="str">
        <f>IF(ISBLANK(VLOOKUP(TRIM(D8),ALL_SOMIFA!$A$1:$V$2737,8,FALSE)),"",IF(ISERROR(VLOOKUP(TRIM(D8),ALL_SOMIFA!$A$1:$V$2737,8,FALSE))," ",VLOOKUP(TRIM(D8),ALL_SOMIFA!$A$1:$V$2737,8,FALSE)))</f>
        <v/>
      </c>
      <c r="I8" t="str">
        <f>IF(ISBLANK(VLOOKUP(TRIM(D8),ALL_SOMIFA!$A$1:$V$2737,9,FALSE)),"",IF(ISERROR(VLOOKUP(TRIM(D8),ALL_SOMIFA!$A$1:$V$2737,9,FALSE))," ",VLOOKUP(TRIM(D8),ALL_SOMIFA!$A$1:$V$2737,9,FALSE)))</f>
        <v/>
      </c>
      <c r="J8" t="str">
        <f>IF(ISBLANK(VLOOKUP(TRIM(D8),ALL_SOMIFA!$A$1:$V$2737,10,FALSE)),"",IF(ISERROR(VLOOKUP(TRIM(D8),ALL_SOMIFA!$A$1:$V$2737,10,FALSE))," ",VLOOKUP(TRIM(D8),ALL_SOMIFA!$A$1:$V$2737,10,FALSE)))</f>
        <v/>
      </c>
      <c r="K8" t="str">
        <f>IF(ISBLANK(VLOOKUP(TRIM(D8),ALL_SOMIFA!$A$1:$V$2737,11,FALSE)),"",IF(ISERROR(VLOOKUP(TRIM(D8),ALL_SOMIFA!$A$1:$V$2737,11,FALSE))," ",VLOOKUP(TRIM(D8),ALL_SOMIFA!$A$1:$V$2737,11,FALSE)))</f>
        <v/>
      </c>
      <c r="L8" t="str">
        <f>IF(ISBLANK(VLOOKUP(TRIM(D8),ALL_SOMIFA!$A$1:$V$2737,12,FALSE)),"",IF(ISERROR(VLOOKUP(TRIM(D8),ALL_SOMIFA!$A$1:$V$2737,12,FALSE))," ",VLOOKUP(TRIM(D8),ALL_SOMIFA!$A$1:$V$2737,12,FALSE)))</f>
        <v/>
      </c>
      <c r="M8" t="str">
        <f>IF(ISBLANK(VLOOKUP(TRIM(D8),ALL_SOMIFA!$A$1:$V$2737,13,FALSE)),"",IF(ISERROR(VLOOKUP(TRIM(D8),ALL_SOMIFA!$A$1:$V$2737,13,FALSE))," ",VLOOKUP(TRIM(D8),ALL_SOMIFA!$A$1:$V$2737,13,FALSE)))</f>
        <v/>
      </c>
      <c r="N8" t="str">
        <f>IF(ISBLANK(VLOOKUP(TRIM(D8),ALL_SOMIFA!$A$1:$V$2737,14,FALSE)),"",IF(ISERROR(VLOOKUP(TRIM(D8),ALL_SOMIFA!$A$1:$V$2737,14,FALSE))," ",VLOOKUP(TRIM(D8),ALL_SOMIFA!$A$1:$V$2737,14,FALSE)))</f>
        <v>T</v>
      </c>
      <c r="O8" t="str">
        <f>IF(ISBLANK(VLOOKUP(TRIM(D8),ALL_SOMIFA!$A$1:$V$2737,15,FALSE)),"",IF(ISERROR(VLOOKUP(TRIM(D8),ALL_SOMIFA!$A$1:$V$2737,15,FALSE))," ",VLOOKUP(TRIM(D8),ALL_SOMIFA!$A$1:$V$2737,15,FALSE)))</f>
        <v>LAV</v>
      </c>
      <c r="P8" t="str">
        <f>IF(ISBLANK(VLOOKUP(TRIM(D8),ALL_SOMIFA!$A$1:$V$2737,16,FALSE)),"",IF(ISERROR(VLOOKUP(TRIM(D8),ALL_SOMIFA!$A$1:$V$2737,16,FALSE))," ",VLOOKUP(TRIM(D8),ALL_SOMIFA!$A$1:$V$2737,16,FALSE)))</f>
        <v>0-0</v>
      </c>
      <c r="Q8" t="str">
        <f>IF(ISBLANK(VLOOKUP(TRIM(D8),ALL_SOMIFA!$A$1:$V$2737,17,FALSE)),"",IF(ISERROR(VLOOKUP(TRIM(D8),ALL_SOMIFA!$A$1:$V$2737,17,FALSE))," ",VLOOKUP(TRIM(D8),ALL_SOMIFA!$A$1:$V$2737,17,FALSE)))</f>
        <v/>
      </c>
      <c r="R8" t="str">
        <f>IF(ISBLANK(VLOOKUP(TRIM(D8),ALL_SOMIFA!$A$1:$V$2737,18,FALSE)),"",IF(ISERROR(VLOOKUP(TRIM(D8),ALL_SOMIFA!$A$1:$V$2737,18,FALSE))," ",VLOOKUP(TRIM(D8),ALL_SOMIFA!$A$1:$V$2737,18,FALSE)))</f>
        <v/>
      </c>
      <c r="S8" t="str">
        <f>IF(ISBLANK(VLOOKUP(TRIM(D8),ALL_SOMIFA!$A$1:$V$2737,19,FALSE)),"",IF(ISERROR(VLOOKUP(TRIM(D8),ALL_SOMIFA!$A$1:$V$2737,19,FALSE))," ",VLOOKUP(TRIM(D8),ALL_SOMIFA!$A$1:$V$2737,19,FALSE)))</f>
        <v/>
      </c>
      <c r="T8" t="str">
        <f>IF(ISBLANK(VLOOKUP(TRIM(D8),ALL_SOMIFA!$A$1:$V$2737,20,FALSE)),"",IF(ISERROR(VLOOKUP(TRIM(D8),ALL_SOMIFA!$A$1:$V$2737,20,FALSE))," ",VLOOKUP(TRIM(D8),ALL_SOMIFA!$A$1:$V$2737,20,FALSE)))</f>
        <v/>
      </c>
      <c r="U8" t="str">
        <f>IF(ISBLANK(VLOOKUP(TRIM(D8),ALL_SOMIFA!$A$1:$V$2737,21,FALSE)),"",IF(ISERROR(VLOOKUP(TRIM(D8),ALL_SOMIFA!$A$1:$V$2737,21,FALSE))," ",VLOOKUP(TRIM(D8),ALL_SOMIFA!$A$1:$V$2737,21,FALSE)))</f>
        <v/>
      </c>
      <c r="V8" t="str">
        <f>IF(ISBLANK(VLOOKUP(TRIM(D8),ALL_SOMIFA!$A$1:$V$2737,22,FALSE)),"",IF(ISERROR(VLOOKUP(TRIM(D8),ALL_SOMIFA!$A$1:$V$2737,22,FALSE))," ",VLOOKUP(TRIM(D8),ALL_SOMIFA!$A$1:$V$2737,22,FALSE)))</f>
        <v/>
      </c>
    </row>
    <row r="9" spans="1:76" x14ac:dyDescent="0.35">
      <c r="A9" t="s">
        <v>270</v>
      </c>
      <c r="B9" t="s">
        <v>318</v>
      </c>
      <c r="C9" s="8" t="s">
        <v>231</v>
      </c>
      <c r="D9" t="s">
        <v>4285</v>
      </c>
      <c r="E9" s="40">
        <v>36390</v>
      </c>
      <c r="F9" t="s">
        <v>88</v>
      </c>
      <c r="H9" t="str">
        <f>IF(ISBLANK(VLOOKUP(TRIM(D9),ALL_SOMIFA!$A$1:$V$2737,8,FALSE)),"",IF(ISERROR(VLOOKUP(TRIM(D9),ALL_SOMIFA!$A$1:$V$2737,8,FALSE))," ",VLOOKUP(TRIM(D9),ALL_SOMIFA!$A$1:$V$2737,8,FALSE)))</f>
        <v xml:space="preserve"> </v>
      </c>
      <c r="I9" t="str">
        <f>IF(ISBLANK(VLOOKUP(TRIM(D9),ALL_SOMIFA!$A$1:$V$2737,9,FALSE)),"",IF(ISERROR(VLOOKUP(TRIM(D9),ALL_SOMIFA!$A$1:$V$2737,9,FALSE))," ",VLOOKUP(TRIM(D9),ALL_SOMIFA!$A$1:$V$2737,9,FALSE)))</f>
        <v xml:space="preserve"> </v>
      </c>
      <c r="J9" t="str">
        <f>IF(ISBLANK(VLOOKUP(TRIM(D9),ALL_SOMIFA!$A$1:$V$2737,10,FALSE)),"",IF(ISERROR(VLOOKUP(TRIM(D9),ALL_SOMIFA!$A$1:$V$2737,10,FALSE))," ",VLOOKUP(TRIM(D9),ALL_SOMIFA!$A$1:$V$2737,10,FALSE)))</f>
        <v xml:space="preserve"> </v>
      </c>
      <c r="K9" t="str">
        <f>IF(ISBLANK(VLOOKUP(TRIM(D9),ALL_SOMIFA!$A$1:$V$2737,11,FALSE)),"",IF(ISERROR(VLOOKUP(TRIM(D9),ALL_SOMIFA!$A$1:$V$2737,11,FALSE))," ",VLOOKUP(TRIM(D9),ALL_SOMIFA!$A$1:$V$2737,11,FALSE)))</f>
        <v xml:space="preserve"> </v>
      </c>
      <c r="L9" t="str">
        <f>IF(ISBLANK(VLOOKUP(TRIM(D9),ALL_SOMIFA!$A$1:$V$2737,12,FALSE)),"",IF(ISERROR(VLOOKUP(TRIM(D9),ALL_SOMIFA!$A$1:$V$2737,12,FALSE))," ",VLOOKUP(TRIM(D9),ALL_SOMIFA!$A$1:$V$2737,12,FALSE)))</f>
        <v xml:space="preserve"> </v>
      </c>
      <c r="M9" t="str">
        <f>IF(ISBLANK(VLOOKUP(TRIM(D9),ALL_SOMIFA!$A$1:$V$2737,13,FALSE)),"",IF(ISERROR(VLOOKUP(TRIM(D9),ALL_SOMIFA!$A$1:$V$2737,13,FALSE))," ",VLOOKUP(TRIM(D9),ALL_SOMIFA!$A$1:$V$2737,13,FALSE)))</f>
        <v xml:space="preserve"> </v>
      </c>
      <c r="N9" t="str">
        <f>IF(ISBLANK(VLOOKUP(TRIM(D9),ALL_SOMIFA!$A$1:$V$2737,14,FALSE)),"",IF(ISERROR(VLOOKUP(TRIM(D9),ALL_SOMIFA!$A$1:$V$2737,14,FALSE))," ",VLOOKUP(TRIM(D9),ALL_SOMIFA!$A$1:$V$2737,14,FALSE)))</f>
        <v xml:space="preserve"> </v>
      </c>
      <c r="O9" t="str">
        <f>IF(ISBLANK(VLOOKUP(TRIM(D9),ALL_SOMIFA!$A$1:$V$2737,15,FALSE)),"",IF(ISERROR(VLOOKUP(TRIM(D9),ALL_SOMIFA!$A$1:$V$2737,15,FALSE))," ",VLOOKUP(TRIM(D9),ALL_SOMIFA!$A$1:$V$2737,15,FALSE)))</f>
        <v xml:space="preserve"> </v>
      </c>
      <c r="P9" t="str">
        <f>IF(ISBLANK(VLOOKUP(TRIM(D9),ALL_SOMIFA!$A$1:$V$2737,16,FALSE)),"",IF(ISERROR(VLOOKUP(TRIM(D9),ALL_SOMIFA!$A$1:$V$2737,16,FALSE))," ",VLOOKUP(TRIM(D9),ALL_SOMIFA!$A$1:$V$2737,16,FALSE)))</f>
        <v xml:space="preserve"> </v>
      </c>
      <c r="Q9" t="str">
        <f>IF(ISBLANK(VLOOKUP(TRIM(D9),ALL_SOMIFA!$A$1:$V$2737,17,FALSE)),"",IF(ISERROR(VLOOKUP(TRIM(D9),ALL_SOMIFA!$A$1:$V$2737,17,FALSE))," ",VLOOKUP(TRIM(D9),ALL_SOMIFA!$A$1:$V$2737,17,FALSE)))</f>
        <v xml:space="preserve"> </v>
      </c>
      <c r="R9" t="str">
        <f>IF(ISBLANK(VLOOKUP(TRIM(D9),ALL_SOMIFA!$A$1:$V$2737,18,FALSE)),"",IF(ISERROR(VLOOKUP(TRIM(D9),ALL_SOMIFA!$A$1:$V$2737,18,FALSE))," ",VLOOKUP(TRIM(D9),ALL_SOMIFA!$A$1:$V$2737,18,FALSE)))</f>
        <v xml:space="preserve"> </v>
      </c>
      <c r="S9" t="str">
        <f>IF(ISBLANK(VLOOKUP(TRIM(D9),ALL_SOMIFA!$A$1:$V$2737,19,FALSE)),"",IF(ISERROR(VLOOKUP(TRIM(D9),ALL_SOMIFA!$A$1:$V$2737,19,FALSE))," ",VLOOKUP(TRIM(D9),ALL_SOMIFA!$A$1:$V$2737,19,FALSE)))</f>
        <v xml:space="preserve"> </v>
      </c>
      <c r="T9" t="str">
        <f>IF(ISBLANK(VLOOKUP(TRIM(D9),ALL_SOMIFA!$A$1:$V$2737,20,FALSE)),"",IF(ISERROR(VLOOKUP(TRIM(D9),ALL_SOMIFA!$A$1:$V$2737,20,FALSE))," ",VLOOKUP(TRIM(D9),ALL_SOMIFA!$A$1:$V$2737,20,FALSE)))</f>
        <v xml:space="preserve"> </v>
      </c>
      <c r="U9" t="str">
        <f>IF(ISBLANK(VLOOKUP(TRIM(D9),ALL_SOMIFA!$A$1:$V$2737,21,FALSE)),"",IF(ISERROR(VLOOKUP(TRIM(D9),ALL_SOMIFA!$A$1:$V$2737,21,FALSE))," ",VLOOKUP(TRIM(D9),ALL_SOMIFA!$A$1:$V$2737,21,FALSE)))</f>
        <v xml:space="preserve"> </v>
      </c>
      <c r="V9" t="str">
        <f>IF(ISBLANK(VLOOKUP(TRIM(D9),ALL_SOMIFA!$A$1:$V$2737,22,FALSE)),"",IF(ISERROR(VLOOKUP(TRIM(D9),ALL_SOMIFA!$A$1:$V$2737,22,FALSE))," ",VLOOKUP(TRIM(D9),ALL_SOMIFA!$A$1:$V$2737,22,FALSE)))</f>
        <v xml:space="preserve"> </v>
      </c>
    </row>
    <row r="10" spans="1:76" x14ac:dyDescent="0.35">
      <c r="A10" t="s">
        <v>327</v>
      </c>
      <c r="B10" t="s">
        <v>285</v>
      </c>
      <c r="C10" s="129" t="s">
        <v>328</v>
      </c>
      <c r="D10" t="s">
        <v>3858</v>
      </c>
      <c r="E10" s="40">
        <v>36511</v>
      </c>
      <c r="F10" t="s">
        <v>3960</v>
      </c>
      <c r="H10" t="str">
        <f>IF(ISBLANK(VLOOKUP(TRIM(D10),ALL_SOMIFA!$A$1:$V$2737,8,FALSE)),"",IF(ISERROR(VLOOKUP(TRIM(D10),ALL_SOMIFA!$A$1:$V$2737,8,FALSE))," ",VLOOKUP(TRIM(D10),ALL_SOMIFA!$A$1:$V$2737,8,FALSE)))</f>
        <v xml:space="preserve"> </v>
      </c>
      <c r="I10" t="str">
        <f>IF(ISBLANK(VLOOKUP(TRIM(D10),ALL_SOMIFA!$A$1:$V$2737,9,FALSE)),"",IF(ISERROR(VLOOKUP(TRIM(D10),ALL_SOMIFA!$A$1:$V$2737,9,FALSE))," ",VLOOKUP(TRIM(D10),ALL_SOMIFA!$A$1:$V$2737,9,FALSE)))</f>
        <v xml:space="preserve"> </v>
      </c>
      <c r="J10" t="str">
        <f>IF(ISBLANK(VLOOKUP(TRIM(D10),ALL_SOMIFA!$A$1:$V$2737,10,FALSE)),"",IF(ISERROR(VLOOKUP(TRIM(D10),ALL_SOMIFA!$A$1:$V$2737,10,FALSE))," ",VLOOKUP(TRIM(D10),ALL_SOMIFA!$A$1:$V$2737,10,FALSE)))</f>
        <v xml:space="preserve"> </v>
      </c>
      <c r="K10" t="str">
        <f>IF(ISBLANK(VLOOKUP(TRIM(D10),ALL_SOMIFA!$A$1:$V$2737,11,FALSE)),"",IF(ISERROR(VLOOKUP(TRIM(D10),ALL_SOMIFA!$A$1:$V$2737,11,FALSE))," ",VLOOKUP(TRIM(D10),ALL_SOMIFA!$A$1:$V$2737,11,FALSE)))</f>
        <v xml:space="preserve"> </v>
      </c>
      <c r="L10" t="str">
        <f>IF(ISBLANK(VLOOKUP(TRIM(D10),ALL_SOMIFA!$A$1:$V$2737,12,FALSE)),"",IF(ISERROR(VLOOKUP(TRIM(D10),ALL_SOMIFA!$A$1:$V$2737,12,FALSE))," ",VLOOKUP(TRIM(D10),ALL_SOMIFA!$A$1:$V$2737,12,FALSE)))</f>
        <v xml:space="preserve"> </v>
      </c>
      <c r="M10" t="str">
        <f>IF(ISBLANK(VLOOKUP(TRIM(D10),ALL_SOMIFA!$A$1:$V$2737,13,FALSE)),"",IF(ISERROR(VLOOKUP(TRIM(D10),ALL_SOMIFA!$A$1:$V$2737,13,FALSE))," ",VLOOKUP(TRIM(D10),ALL_SOMIFA!$A$1:$V$2737,13,FALSE)))</f>
        <v xml:space="preserve"> </v>
      </c>
      <c r="N10" t="str">
        <f>IF(ISBLANK(VLOOKUP(TRIM(D10),ALL_SOMIFA!$A$1:$V$2737,14,FALSE)),"",IF(ISERROR(VLOOKUP(TRIM(D10),ALL_SOMIFA!$A$1:$V$2737,14,FALSE))," ",VLOOKUP(TRIM(D10),ALL_SOMIFA!$A$1:$V$2737,14,FALSE)))</f>
        <v xml:space="preserve"> </v>
      </c>
      <c r="O10" t="str">
        <f>IF(ISBLANK(VLOOKUP(TRIM(D10),ALL_SOMIFA!$A$1:$V$2737,15,FALSE)),"",IF(ISERROR(VLOOKUP(TRIM(D10),ALL_SOMIFA!$A$1:$V$2737,15,FALSE))," ",VLOOKUP(TRIM(D10),ALL_SOMIFA!$A$1:$V$2737,15,FALSE)))</f>
        <v xml:space="preserve"> </v>
      </c>
      <c r="P10" t="str">
        <f>IF(ISBLANK(VLOOKUP(TRIM(D10),ALL_SOMIFA!$A$1:$V$2737,16,FALSE)),"",IF(ISERROR(VLOOKUP(TRIM(D10),ALL_SOMIFA!$A$1:$V$2737,16,FALSE))," ",VLOOKUP(TRIM(D10),ALL_SOMIFA!$A$1:$V$2737,16,FALSE)))</f>
        <v xml:space="preserve"> </v>
      </c>
      <c r="Q10" t="str">
        <f>IF(ISBLANK(VLOOKUP(TRIM(D10),ALL_SOMIFA!$A$1:$V$2737,17,FALSE)),"",IF(ISERROR(VLOOKUP(TRIM(D10),ALL_SOMIFA!$A$1:$V$2737,17,FALSE))," ",VLOOKUP(TRIM(D10),ALL_SOMIFA!$A$1:$V$2737,17,FALSE)))</f>
        <v xml:space="preserve"> </v>
      </c>
      <c r="R10" t="str">
        <f>IF(ISBLANK(VLOOKUP(TRIM(D10),ALL_SOMIFA!$A$1:$V$2737,18,FALSE)),"",IF(ISERROR(VLOOKUP(TRIM(D10),ALL_SOMIFA!$A$1:$V$2737,18,FALSE))," ",VLOOKUP(TRIM(D10),ALL_SOMIFA!$A$1:$V$2737,18,FALSE)))</f>
        <v xml:space="preserve"> </v>
      </c>
      <c r="S10" t="str">
        <f>IF(ISBLANK(VLOOKUP(TRIM(D10),ALL_SOMIFA!$A$1:$V$2737,19,FALSE)),"",IF(ISERROR(VLOOKUP(TRIM(D10),ALL_SOMIFA!$A$1:$V$2737,19,FALSE))," ",VLOOKUP(TRIM(D10),ALL_SOMIFA!$A$1:$V$2737,19,FALSE)))</f>
        <v xml:space="preserve"> </v>
      </c>
      <c r="T10" t="str">
        <f>IF(ISBLANK(VLOOKUP(TRIM(D10),ALL_SOMIFA!$A$1:$V$2737,20,FALSE)),"",IF(ISERROR(VLOOKUP(TRIM(D10),ALL_SOMIFA!$A$1:$V$2737,20,FALSE))," ",VLOOKUP(TRIM(D10),ALL_SOMIFA!$A$1:$V$2737,20,FALSE)))</f>
        <v xml:space="preserve"> </v>
      </c>
      <c r="U10" t="str">
        <f>IF(ISBLANK(VLOOKUP(TRIM(D10),ALL_SOMIFA!$A$1:$V$2737,21,FALSE)),"",IF(ISERROR(VLOOKUP(TRIM(D10),ALL_SOMIFA!$A$1:$V$2737,21,FALSE))," ",VLOOKUP(TRIM(D10),ALL_SOMIFA!$A$1:$V$2737,21,FALSE)))</f>
        <v xml:space="preserve"> </v>
      </c>
      <c r="V10" t="str">
        <f>IF(ISBLANK(VLOOKUP(TRIM(D10),ALL_SOMIFA!$A$1:$V$2737,22,FALSE)),"",IF(ISERROR(VLOOKUP(TRIM(D10),ALL_SOMIFA!$A$1:$V$2737,22,FALSE))," ",VLOOKUP(TRIM(D10),ALL_SOMIFA!$A$1:$V$2737,22,FALSE)))</f>
        <v xml:space="preserve"> </v>
      </c>
    </row>
    <row r="11" spans="1:76" x14ac:dyDescent="0.35">
      <c r="A11" t="s">
        <v>304</v>
      </c>
      <c r="B11" t="s">
        <v>193</v>
      </c>
      <c r="C11" s="8" t="s">
        <v>306</v>
      </c>
      <c r="D11" t="s">
        <v>3299</v>
      </c>
      <c r="E11" s="40">
        <v>34903</v>
      </c>
      <c r="F11" t="s">
        <v>114</v>
      </c>
      <c r="H11" t="str">
        <f>IF(ISBLANK(VLOOKUP(TRIM(D11),ALL_SOMIFA!$A$1:$V$2737,8,FALSE)),"",IF(ISERROR(VLOOKUP(TRIM(D11),ALL_SOMIFA!$A$1:$V$2737,8,FALSE))," ",VLOOKUP(TRIM(D11),ALL_SOMIFA!$A$1:$V$2737,8,FALSE)))</f>
        <v/>
      </c>
      <c r="I11" t="str">
        <f>IF(ISBLANK(VLOOKUP(TRIM(D11),ALL_SOMIFA!$A$1:$V$2737,9,FALSE)),"",IF(ISERROR(VLOOKUP(TRIM(D11),ALL_SOMIFA!$A$1:$V$2737,9,FALSE))," ",VLOOKUP(TRIM(D11),ALL_SOMIFA!$A$1:$V$2737,9,FALSE)))</f>
        <v/>
      </c>
      <c r="J11" t="str">
        <f>IF(ISBLANK(VLOOKUP(TRIM(D11),ALL_SOMIFA!$A$1:$V$2737,10,FALSE)),"",IF(ISERROR(VLOOKUP(TRIM(D11),ALL_SOMIFA!$A$1:$V$2737,10,FALSE))," ",VLOOKUP(TRIM(D11),ALL_SOMIFA!$A$1:$V$2737,10,FALSE)))</f>
        <v/>
      </c>
      <c r="K11" t="str">
        <f>IF(ISBLANK(VLOOKUP(TRIM(D11),ALL_SOMIFA!$A$1:$V$2737,11,FALSE)),"",IF(ISERROR(VLOOKUP(TRIM(D11),ALL_SOMIFA!$A$1:$V$2737,11,FALSE))," ",VLOOKUP(TRIM(D11),ALL_SOMIFA!$A$1:$V$2737,11,FALSE)))</f>
        <v>ILB</v>
      </c>
      <c r="L11" t="str">
        <f>IF(ISBLANK(VLOOKUP(TRIM(D11),ALL_SOMIFA!$A$1:$V$2737,12,FALSE)),"",IF(ISERROR(VLOOKUP(TRIM(D11),ALL_SOMIFA!$A$1:$V$2737,12,FALSE))," ",VLOOKUP(TRIM(D11),ALL_SOMIFA!$A$1:$V$2737,12,FALSE)))</f>
        <v>DET</v>
      </c>
      <c r="M11" t="str">
        <f>IF(ISBLANK(VLOOKUP(TRIM(D11),ALL_SOMIFA!$A$1:$V$2737,13,FALSE)),"",IF(ISERROR(VLOOKUP(TRIM(D11),ALL_SOMIFA!$A$1:$V$2737,13,FALSE))," ",VLOOKUP(TRIM(D11),ALL_SOMIFA!$A$1:$V$2737,13,FALSE)))</f>
        <v>04-0</v>
      </c>
      <c r="N11" t="str">
        <f>IF(ISBLANK(VLOOKUP(TRIM(D11),ALL_SOMIFA!$A$1:$V$2737,14,FALSE)),"",IF(ISERROR(VLOOKUP(TRIM(D11),ALL_SOMIFA!$A$1:$V$2737,14,FALSE))," ",VLOOKUP(TRIM(D11),ALL_SOMIFA!$A$1:$V$2737,14,FALSE)))</f>
        <v>ILB</v>
      </c>
      <c r="O11" t="str">
        <f>IF(ISBLANK(VLOOKUP(TRIM(D11),ALL_SOMIFA!$A$1:$V$2737,15,FALSE)),"",IF(ISERROR(VLOOKUP(TRIM(D11),ALL_SOMIFA!$A$1:$V$2737,15,FALSE))," ",VLOOKUP(TRIM(D11),ALL_SOMIFA!$A$1:$V$2737,15,FALSE)))</f>
        <v>BAL</v>
      </c>
      <c r="P11" t="str">
        <f>IF(ISBLANK(VLOOKUP(TRIM(D11),ALL_SOMIFA!$A$1:$V$2737,16,FALSE)),"",IF(ISERROR(VLOOKUP(TRIM(D11),ALL_SOMIFA!$A$1:$V$2737,16,FALSE))," ",VLOOKUP(TRIM(D11),ALL_SOMIFA!$A$1:$V$2737,16,FALSE)))</f>
        <v>00-0</v>
      </c>
      <c r="Q11" t="str">
        <f>IF(ISBLANK(VLOOKUP(TRIM(D11),ALL_SOMIFA!$A$1:$V$2737,17,FALSE)),"",IF(ISERROR(VLOOKUP(TRIM(D11),ALL_SOMIFA!$A$1:$V$2737,17,FALSE))," ",VLOOKUP(TRIM(D11),ALL_SOMIFA!$A$1:$V$2737,17,FALSE)))</f>
        <v>ILB</v>
      </c>
      <c r="R11" t="str">
        <f>IF(ISBLANK(VLOOKUP(TRIM(D11),ALL_SOMIFA!$A$1:$V$2737,18,FALSE)),"",IF(ISERROR(VLOOKUP(TRIM(D11),ALL_SOMIFA!$A$1:$V$2737,18,FALSE))," ",VLOOKUP(TRIM(D11),ALL_SOMIFA!$A$1:$V$2737,18,FALSE)))</f>
        <v>BAL</v>
      </c>
      <c r="S11" t="str">
        <f>IF(ISBLANK(VLOOKUP(TRIM(D11),ALL_SOMIFA!$A$1:$V$2737,19,FALSE)),"",IF(ISERROR(VLOOKUP(TRIM(D11),ALL_SOMIFA!$A$1:$V$2737,19,FALSE))," ",VLOOKUP(TRIM(D11),ALL_SOMIFA!$A$1:$V$2737,19,FALSE)))</f>
        <v>00-5</v>
      </c>
      <c r="T11" t="str">
        <f>IF(ISBLANK(VLOOKUP(TRIM(D11),ALL_SOMIFA!$A$1:$V$2737,20,FALSE)),"",IF(ISERROR(VLOOKUP(TRIM(D11),ALL_SOMIFA!$A$1:$V$2737,20,FALSE))," ",VLOOKUP(TRIM(D11),ALL_SOMIFA!$A$1:$V$2737,20,FALSE)))</f>
        <v>LB</v>
      </c>
      <c r="U11" t="str">
        <f>IF(ISBLANK(VLOOKUP(TRIM(D11),ALL_SOMIFA!$A$1:$V$2737,21,FALSE)),"",IF(ISERROR(VLOOKUP(TRIM(D11),ALL_SOMIFA!$A$1:$V$2737,21,FALSE))," ",VLOOKUP(TRIM(D11),ALL_SOMIFA!$A$1:$V$2737,21,FALSE)))</f>
        <v>BAL</v>
      </c>
      <c r="V11" t="str">
        <f>IF(ISBLANK(VLOOKUP(TRIM(D11),ALL_SOMIFA!$A$1:$V$2737,22,FALSE)),"",IF(ISERROR(VLOOKUP(TRIM(D11),ALL_SOMIFA!$A$1:$V$2737,22,FALSE))," ",VLOOKUP(TRIM(D11),ALL_SOMIFA!$A$1:$V$2737,22,FALSE)))</f>
        <v>00-0</v>
      </c>
    </row>
    <row r="12" spans="1:76" x14ac:dyDescent="0.35">
      <c r="A12" t="s">
        <v>327</v>
      </c>
      <c r="B12" t="s">
        <v>403</v>
      </c>
      <c r="C12" s="129" t="s">
        <v>328</v>
      </c>
      <c r="D12" t="s">
        <v>3861</v>
      </c>
      <c r="E12" s="40">
        <v>36510</v>
      </c>
      <c r="F12" t="s">
        <v>134</v>
      </c>
      <c r="H12" t="str">
        <f>IF(ISBLANK(VLOOKUP(TRIM(D12),ALL_SOMIFA!$A$1:$V$2737,8,FALSE)),"",IF(ISERROR(VLOOKUP(TRIM(D12),ALL_SOMIFA!$A$1:$V$2737,8,FALSE))," ",VLOOKUP(TRIM(D12),ALL_SOMIFA!$A$1:$V$2737,8,FALSE)))</f>
        <v/>
      </c>
      <c r="I12" t="str">
        <f>IF(ISBLANK(VLOOKUP(TRIM(D12),ALL_SOMIFA!$A$1:$V$2737,9,FALSE)),"",IF(ISERROR(VLOOKUP(TRIM(D12),ALL_SOMIFA!$A$1:$V$2737,9,FALSE))," ",VLOOKUP(TRIM(D12),ALL_SOMIFA!$A$1:$V$2737,9,FALSE)))</f>
        <v/>
      </c>
      <c r="J12" t="str">
        <f>IF(ISBLANK(VLOOKUP(TRIM(D12),ALL_SOMIFA!$A$1:$V$2737,10,FALSE)),"",IF(ISERROR(VLOOKUP(TRIM(D12),ALL_SOMIFA!$A$1:$V$2737,10,FALSE))," ",VLOOKUP(TRIM(D12),ALL_SOMIFA!$A$1:$V$2737,10,FALSE)))</f>
        <v/>
      </c>
      <c r="K12" t="str">
        <f>IF(ISBLANK(VLOOKUP(TRIM(D12),ALL_SOMIFA!$A$1:$V$2737,11,FALSE)),"",IF(ISERROR(VLOOKUP(TRIM(D12),ALL_SOMIFA!$A$1:$V$2737,11,FALSE))," ",VLOOKUP(TRIM(D12),ALL_SOMIFA!$A$1:$V$2737,11,FALSE)))</f>
        <v/>
      </c>
      <c r="L12" t="str">
        <f>IF(ISBLANK(VLOOKUP(TRIM(D12),ALL_SOMIFA!$A$1:$V$2737,12,FALSE)),"",IF(ISERROR(VLOOKUP(TRIM(D12),ALL_SOMIFA!$A$1:$V$2737,12,FALSE))," ",VLOOKUP(TRIM(D12),ALL_SOMIFA!$A$1:$V$2737,12,FALSE)))</f>
        <v/>
      </c>
      <c r="M12" t="str">
        <f>IF(ISBLANK(VLOOKUP(TRIM(D12),ALL_SOMIFA!$A$1:$V$2737,13,FALSE)),"",IF(ISERROR(VLOOKUP(TRIM(D12),ALL_SOMIFA!$A$1:$V$2737,13,FALSE))," ",VLOOKUP(TRIM(D12),ALL_SOMIFA!$A$1:$V$2737,13,FALSE)))</f>
        <v/>
      </c>
      <c r="N12" t="str">
        <f>IF(ISBLANK(VLOOKUP(TRIM(D12),ALL_SOMIFA!$A$1:$V$2737,14,FALSE)),"",IF(ISERROR(VLOOKUP(TRIM(D12),ALL_SOMIFA!$A$1:$V$2737,14,FALSE))," ",VLOOKUP(TRIM(D12),ALL_SOMIFA!$A$1:$V$2737,14,FALSE)))</f>
        <v/>
      </c>
      <c r="O12" t="str">
        <f>IF(ISBLANK(VLOOKUP(TRIM(D12),ALL_SOMIFA!$A$1:$V$2737,15,FALSE)),"",IF(ISERROR(VLOOKUP(TRIM(D12),ALL_SOMIFA!$A$1:$V$2737,15,FALSE))," ",VLOOKUP(TRIM(D12),ALL_SOMIFA!$A$1:$V$2737,15,FALSE)))</f>
        <v/>
      </c>
      <c r="P12" t="str">
        <f>IF(ISBLANK(VLOOKUP(TRIM(D12),ALL_SOMIFA!$A$1:$V$2737,16,FALSE)),"",IF(ISERROR(VLOOKUP(TRIM(D12),ALL_SOMIFA!$A$1:$V$2737,16,FALSE))," ",VLOOKUP(TRIM(D12),ALL_SOMIFA!$A$1:$V$2737,16,FALSE)))</f>
        <v/>
      </c>
      <c r="Q12" t="str">
        <f>IF(ISBLANK(VLOOKUP(TRIM(D12),ALL_SOMIFA!$A$1:$V$2737,17,FALSE)),"",IF(ISERROR(VLOOKUP(TRIM(D12),ALL_SOMIFA!$A$1:$V$2737,17,FALSE))," ",VLOOKUP(TRIM(D12),ALL_SOMIFA!$A$1:$V$2737,17,FALSE)))</f>
        <v/>
      </c>
      <c r="R12" t="str">
        <f>IF(ISBLANK(VLOOKUP(TRIM(D12),ALL_SOMIFA!$A$1:$V$2737,18,FALSE)),"",IF(ISERROR(VLOOKUP(TRIM(D12),ALL_SOMIFA!$A$1:$V$2737,18,FALSE))," ",VLOOKUP(TRIM(D12),ALL_SOMIFA!$A$1:$V$2737,18,FALSE)))</f>
        <v/>
      </c>
      <c r="S12" t="str">
        <f>IF(ISBLANK(VLOOKUP(TRIM(D12),ALL_SOMIFA!$A$1:$V$2737,19,FALSE)),"",IF(ISERROR(VLOOKUP(TRIM(D12),ALL_SOMIFA!$A$1:$V$2737,19,FALSE))," ",VLOOKUP(TRIM(D12),ALL_SOMIFA!$A$1:$V$2737,19,FALSE)))</f>
        <v/>
      </c>
      <c r="T12" t="str">
        <f>IF(ISBLANK(VLOOKUP(TRIM(D12),ALL_SOMIFA!$A$1:$V$2737,20,FALSE)),"",IF(ISERROR(VLOOKUP(TRIM(D12),ALL_SOMIFA!$A$1:$V$2737,20,FALSE))," ",VLOOKUP(TRIM(D12),ALL_SOMIFA!$A$1:$V$2737,20,FALSE)))</f>
        <v/>
      </c>
      <c r="U12" t="str">
        <f>IF(ISBLANK(VLOOKUP(TRIM(D12),ALL_SOMIFA!$A$1:$V$2737,21,FALSE)),"",IF(ISERROR(VLOOKUP(TRIM(D12),ALL_SOMIFA!$A$1:$V$2737,21,FALSE))," ",VLOOKUP(TRIM(D12),ALL_SOMIFA!$A$1:$V$2737,21,FALSE)))</f>
        <v/>
      </c>
      <c r="V12" t="str">
        <f>IF(ISBLANK(VLOOKUP(TRIM(D12),ALL_SOMIFA!$A$1:$V$2737,22,FALSE)),"",IF(ISERROR(VLOOKUP(TRIM(D12),ALL_SOMIFA!$A$1:$V$2737,22,FALSE))," ",VLOOKUP(TRIM(D12),ALL_SOMIFA!$A$1:$V$2737,22,FALSE)))</f>
        <v/>
      </c>
    </row>
    <row r="13" spans="1:76" x14ac:dyDescent="0.35">
      <c r="A13" t="s">
        <v>220</v>
      </c>
      <c r="B13" t="s">
        <v>339</v>
      </c>
      <c r="C13" s="8" t="s">
        <v>186</v>
      </c>
      <c r="D13" t="s">
        <v>3632</v>
      </c>
      <c r="E13" s="40">
        <v>35756</v>
      </c>
      <c r="F13" t="s">
        <v>279</v>
      </c>
      <c r="H13" t="str">
        <f>IF(ISBLANK(VLOOKUP(TRIM(D13),ALL_SOMIFA!$A$1:$V$2737,8,FALSE)),"",IF(ISERROR(VLOOKUP(TRIM(D13),ALL_SOMIFA!$A$1:$V$2737,8,FALSE))," ",VLOOKUP(TRIM(D13),ALL_SOMIFA!$A$1:$V$2737,8,FALSE)))</f>
        <v/>
      </c>
      <c r="I13" t="str">
        <f>IF(ISBLANK(VLOOKUP(TRIM(D13),ALL_SOMIFA!$A$1:$V$2737,9,FALSE)),"",IF(ISERROR(VLOOKUP(TRIM(D13),ALL_SOMIFA!$A$1:$V$2737,9,FALSE))," ",VLOOKUP(TRIM(D13),ALL_SOMIFA!$A$1:$V$2737,9,FALSE)))</f>
        <v/>
      </c>
      <c r="J13" t="str">
        <f>IF(ISBLANK(VLOOKUP(TRIM(D13),ALL_SOMIFA!$A$1:$V$2737,10,FALSE)),"",IF(ISERROR(VLOOKUP(TRIM(D13),ALL_SOMIFA!$A$1:$V$2737,10,FALSE))," ",VLOOKUP(TRIM(D13),ALL_SOMIFA!$A$1:$V$2737,10,FALSE)))</f>
        <v/>
      </c>
      <c r="K13" t="str">
        <f>IF(ISBLANK(VLOOKUP(TRIM(D13),ALL_SOMIFA!$A$1:$V$2737,11,FALSE)),"",IF(ISERROR(VLOOKUP(TRIM(D13),ALL_SOMIFA!$A$1:$V$2737,11,FALSE))," ",VLOOKUP(TRIM(D13),ALL_SOMIFA!$A$1:$V$2737,11,FALSE)))</f>
        <v/>
      </c>
      <c r="L13" t="str">
        <f>IF(ISBLANK(VLOOKUP(TRIM(D13),ALL_SOMIFA!$A$1:$V$2737,12,FALSE)),"",IF(ISERROR(VLOOKUP(TRIM(D13),ALL_SOMIFA!$A$1:$V$2737,12,FALSE))," ",VLOOKUP(TRIM(D13),ALL_SOMIFA!$A$1:$V$2737,12,FALSE)))</f>
        <v/>
      </c>
      <c r="M13" t="str">
        <f>IF(ISBLANK(VLOOKUP(TRIM(D13),ALL_SOMIFA!$A$1:$V$2737,13,FALSE)),"",IF(ISERROR(VLOOKUP(TRIM(D13),ALL_SOMIFA!$A$1:$V$2737,13,FALSE))," ",VLOOKUP(TRIM(D13),ALL_SOMIFA!$A$1:$V$2737,13,FALSE)))</f>
        <v/>
      </c>
      <c r="N13" t="str">
        <f>IF(ISBLANK(VLOOKUP(TRIM(D13),ALL_SOMIFA!$A$1:$V$2737,14,FALSE)),"",IF(ISERROR(VLOOKUP(TRIM(D13),ALL_SOMIFA!$A$1:$V$2737,14,FALSE))," ",VLOOKUP(TRIM(D13),ALL_SOMIFA!$A$1:$V$2737,14,FALSE)))</f>
        <v/>
      </c>
      <c r="O13" t="str">
        <f>IF(ISBLANK(VLOOKUP(TRIM(D13),ALL_SOMIFA!$A$1:$V$2737,15,FALSE)),"",IF(ISERROR(VLOOKUP(TRIM(D13),ALL_SOMIFA!$A$1:$V$2737,15,FALSE))," ",VLOOKUP(TRIM(D13),ALL_SOMIFA!$A$1:$V$2737,15,FALSE)))</f>
        <v/>
      </c>
      <c r="P13" t="str">
        <f>IF(ISBLANK(VLOOKUP(TRIM(D13),ALL_SOMIFA!$A$1:$V$2737,16,FALSE)),"",IF(ISERROR(VLOOKUP(TRIM(D13),ALL_SOMIFA!$A$1:$V$2737,16,FALSE))," ",VLOOKUP(TRIM(D13),ALL_SOMIFA!$A$1:$V$2737,16,FALSE)))</f>
        <v/>
      </c>
      <c r="Q13" t="str">
        <f>IF(ISBLANK(VLOOKUP(TRIM(D13),ALL_SOMIFA!$A$1:$V$2737,17,FALSE)),"",IF(ISERROR(VLOOKUP(TRIM(D13),ALL_SOMIFA!$A$1:$V$2737,17,FALSE))," ",VLOOKUP(TRIM(D13),ALL_SOMIFA!$A$1:$V$2737,17,FALSE)))</f>
        <v/>
      </c>
      <c r="R13" t="str">
        <f>IF(ISBLANK(VLOOKUP(TRIM(D13),ALL_SOMIFA!$A$1:$V$2737,18,FALSE)),"",IF(ISERROR(VLOOKUP(TRIM(D13),ALL_SOMIFA!$A$1:$V$2737,18,FALSE))," ",VLOOKUP(TRIM(D13),ALL_SOMIFA!$A$1:$V$2737,18,FALSE)))</f>
        <v/>
      </c>
      <c r="S13" t="str">
        <f>IF(ISBLANK(VLOOKUP(TRIM(D13),ALL_SOMIFA!$A$1:$V$2737,19,FALSE)),"",IF(ISERROR(VLOOKUP(TRIM(D13),ALL_SOMIFA!$A$1:$V$2737,19,FALSE))," ",VLOOKUP(TRIM(D13),ALL_SOMIFA!$A$1:$V$2737,19,FALSE)))</f>
        <v/>
      </c>
      <c r="T13" t="str">
        <f>IF(ISBLANK(VLOOKUP(TRIM(D13),ALL_SOMIFA!$A$1:$V$2737,20,FALSE)),"",IF(ISERROR(VLOOKUP(TRIM(D13),ALL_SOMIFA!$A$1:$V$2737,20,FALSE))," ",VLOOKUP(TRIM(D13),ALL_SOMIFA!$A$1:$V$2737,20,FALSE)))</f>
        <v/>
      </c>
      <c r="U13" t="str">
        <f>IF(ISBLANK(VLOOKUP(TRIM(D13),ALL_SOMIFA!$A$1:$V$2737,21,FALSE)),"",IF(ISERROR(VLOOKUP(TRIM(D13),ALL_SOMIFA!$A$1:$V$2737,21,FALSE))," ",VLOOKUP(TRIM(D13),ALL_SOMIFA!$A$1:$V$2737,21,FALSE)))</f>
        <v/>
      </c>
      <c r="V13" t="str">
        <f>IF(ISBLANK(VLOOKUP(TRIM(D13),ALL_SOMIFA!$A$1:$V$2737,22,FALSE)),"",IF(ISERROR(VLOOKUP(TRIM(D13),ALL_SOMIFA!$A$1:$V$2737,22,FALSE))," ",VLOOKUP(TRIM(D13),ALL_SOMIFA!$A$1:$V$2737,22,FALSE)))</f>
        <v/>
      </c>
    </row>
    <row r="14" spans="1:76" x14ac:dyDescent="0.35">
      <c r="A14" t="s">
        <v>461</v>
      </c>
      <c r="B14" t="s">
        <v>3522</v>
      </c>
      <c r="C14" s="8" t="s">
        <v>231</v>
      </c>
      <c r="D14" t="s">
        <v>3261</v>
      </c>
      <c r="E14" s="40">
        <v>36806</v>
      </c>
      <c r="F14" t="s">
        <v>134</v>
      </c>
      <c r="H14" t="str">
        <f>IF(ISBLANK(VLOOKUP(TRIM(D14),ALL_SOMIFA!$A$1:$V$2737,8,FALSE)),"",IF(ISERROR(VLOOKUP(TRIM(D14),ALL_SOMIFA!$A$1:$V$2737,8,FALSE))," ",VLOOKUP(TRIM(D14),ALL_SOMIFA!$A$1:$V$2737,8,FALSE)))</f>
        <v>G</v>
      </c>
      <c r="I14" t="str">
        <f>IF(ISBLANK(VLOOKUP(TRIM(D14),ALL_SOMIFA!$A$1:$V$2737,9,FALSE)),"",IF(ISERROR(VLOOKUP(TRIM(D14),ALL_SOMIFA!$A$1:$V$2737,9,FALSE))," ",VLOOKUP(TRIM(D14),ALL_SOMIFA!$A$1:$V$2737,9,FALSE)))</f>
        <v>HOU</v>
      </c>
      <c r="J14" t="str">
        <f>IF(ISBLANK(VLOOKUP(TRIM(D14),ALL_SOMIFA!$A$1:$V$2737,10,FALSE)),"",IF(ISERROR(VLOOKUP(TRIM(D14),ALL_SOMIFA!$A$1:$V$2737,10,FALSE))," ",VLOOKUP(TRIM(D14),ALL_SOMIFA!$A$1:$V$2737,10,FALSE)))</f>
        <v>0-0</v>
      </c>
      <c r="K14" t="str">
        <f>IF(ISBLANK(VLOOKUP(TRIM(D14),ALL_SOMIFA!$A$1:$V$2737,11,FALSE)),"",IF(ISERROR(VLOOKUP(TRIM(D14),ALL_SOMIFA!$A$1:$V$2737,11,FALSE))," ",VLOOKUP(TRIM(D14),ALL_SOMIFA!$A$1:$V$2737,11,FALSE)))</f>
        <v/>
      </c>
      <c r="L14" t="str">
        <f>IF(ISBLANK(VLOOKUP(TRIM(D14),ALL_SOMIFA!$A$1:$V$2737,12,FALSE)),"",IF(ISERROR(VLOOKUP(TRIM(D14),ALL_SOMIFA!$A$1:$V$2737,12,FALSE))," ",VLOOKUP(TRIM(D14),ALL_SOMIFA!$A$1:$V$2737,12,FALSE)))</f>
        <v/>
      </c>
      <c r="M14" t="str">
        <f>IF(ISBLANK(VLOOKUP(TRIM(D14),ALL_SOMIFA!$A$1:$V$2737,13,FALSE)),"",IF(ISERROR(VLOOKUP(TRIM(D14),ALL_SOMIFA!$A$1:$V$2737,13,FALSE))," ",VLOOKUP(TRIM(D14),ALL_SOMIFA!$A$1:$V$2737,13,FALSE)))</f>
        <v/>
      </c>
      <c r="N14" t="str">
        <f>IF(ISBLANK(VLOOKUP(TRIM(D14),ALL_SOMIFA!$A$1:$V$2737,14,FALSE)),"",IF(ISERROR(VLOOKUP(TRIM(D14),ALL_SOMIFA!$A$1:$V$2737,14,FALSE))," ",VLOOKUP(TRIM(D14),ALL_SOMIFA!$A$1:$V$2737,14,FALSE)))</f>
        <v/>
      </c>
      <c r="O14" t="str">
        <f>IF(ISBLANK(VLOOKUP(TRIM(D14),ALL_SOMIFA!$A$1:$V$2737,15,FALSE)),"",IF(ISERROR(VLOOKUP(TRIM(D14),ALL_SOMIFA!$A$1:$V$2737,15,FALSE))," ",VLOOKUP(TRIM(D14),ALL_SOMIFA!$A$1:$V$2737,15,FALSE)))</f>
        <v/>
      </c>
      <c r="P14" t="str">
        <f>IF(ISBLANK(VLOOKUP(TRIM(D14),ALL_SOMIFA!$A$1:$V$2737,16,FALSE)),"",IF(ISERROR(VLOOKUP(TRIM(D14),ALL_SOMIFA!$A$1:$V$2737,16,FALSE))," ",VLOOKUP(TRIM(D14),ALL_SOMIFA!$A$1:$V$2737,16,FALSE)))</f>
        <v/>
      </c>
      <c r="Q14" t="str">
        <f>IF(ISBLANK(VLOOKUP(TRIM(D14),ALL_SOMIFA!$A$1:$V$2737,17,FALSE)),"",IF(ISERROR(VLOOKUP(TRIM(D14),ALL_SOMIFA!$A$1:$V$2737,17,FALSE))," ",VLOOKUP(TRIM(D14),ALL_SOMIFA!$A$1:$V$2737,17,FALSE)))</f>
        <v/>
      </c>
      <c r="R14" t="str">
        <f>IF(ISBLANK(VLOOKUP(TRIM(D14),ALL_SOMIFA!$A$1:$V$2737,18,FALSE)),"",IF(ISERROR(VLOOKUP(TRIM(D14),ALL_SOMIFA!$A$1:$V$2737,18,FALSE))," ",VLOOKUP(TRIM(D14),ALL_SOMIFA!$A$1:$V$2737,18,FALSE)))</f>
        <v/>
      </c>
      <c r="S14" t="str">
        <f>IF(ISBLANK(VLOOKUP(TRIM(D14),ALL_SOMIFA!$A$1:$V$2737,19,FALSE)),"",IF(ISERROR(VLOOKUP(TRIM(D14),ALL_SOMIFA!$A$1:$V$2737,19,FALSE))," ",VLOOKUP(TRIM(D14),ALL_SOMIFA!$A$1:$V$2737,19,FALSE)))</f>
        <v/>
      </c>
      <c r="T14" t="str">
        <f>IF(ISBLANK(VLOOKUP(TRIM(D14),ALL_SOMIFA!$A$1:$V$2737,20,FALSE)),"",IF(ISERROR(VLOOKUP(TRIM(D14),ALL_SOMIFA!$A$1:$V$2737,20,FALSE))," ",VLOOKUP(TRIM(D14),ALL_SOMIFA!$A$1:$V$2737,20,FALSE)))</f>
        <v/>
      </c>
      <c r="U14" t="str">
        <f>IF(ISBLANK(VLOOKUP(TRIM(D14),ALL_SOMIFA!$A$1:$V$2737,21,FALSE)),"",IF(ISERROR(VLOOKUP(TRIM(D14),ALL_SOMIFA!$A$1:$V$2737,21,FALSE))," ",VLOOKUP(TRIM(D14),ALL_SOMIFA!$A$1:$V$2737,21,FALSE)))</f>
        <v/>
      </c>
      <c r="V14" t="str">
        <f>IF(ISBLANK(VLOOKUP(TRIM(D14),ALL_SOMIFA!$A$1:$V$2737,22,FALSE)),"",IF(ISERROR(VLOOKUP(TRIM(D14),ALL_SOMIFA!$A$1:$V$2737,22,FALSE))," ",VLOOKUP(TRIM(D14),ALL_SOMIFA!$A$1:$V$2737,22,FALSE)))</f>
        <v/>
      </c>
    </row>
    <row r="15" spans="1:76" x14ac:dyDescent="0.35">
      <c r="A15" t="s">
        <v>3521</v>
      </c>
      <c r="B15" t="s">
        <v>143</v>
      </c>
      <c r="D15" t="s">
        <v>3892</v>
      </c>
      <c r="E15" s="40">
        <v>36653</v>
      </c>
      <c r="F15" t="s">
        <v>134</v>
      </c>
      <c r="H15" t="str">
        <f>IF(ISBLANK(VLOOKUP(TRIM(D15),ALL_SOMIFA!$A$1:$V$2737,8,FALSE)),"",IF(ISERROR(VLOOKUP(TRIM(D15),ALL_SOMIFA!$A$1:$V$2737,8,FALSE))," ",VLOOKUP(TRIM(D15),ALL_SOMIFA!$A$1:$V$2737,8,FALSE)))</f>
        <v/>
      </c>
      <c r="I15" t="str">
        <f>IF(ISBLANK(VLOOKUP(TRIM(D15),ALL_SOMIFA!$A$1:$V$2737,9,FALSE)),"",IF(ISERROR(VLOOKUP(TRIM(D15),ALL_SOMIFA!$A$1:$V$2737,9,FALSE))," ",VLOOKUP(TRIM(D15),ALL_SOMIFA!$A$1:$V$2737,9,FALSE)))</f>
        <v/>
      </c>
      <c r="J15" t="str">
        <f>IF(ISBLANK(VLOOKUP(TRIM(D15),ALL_SOMIFA!$A$1:$V$2737,10,FALSE)),"",IF(ISERROR(VLOOKUP(TRIM(D15),ALL_SOMIFA!$A$1:$V$2737,10,FALSE))," ",VLOOKUP(TRIM(D15),ALL_SOMIFA!$A$1:$V$2737,10,FALSE)))</f>
        <v/>
      </c>
      <c r="K15" t="str">
        <f>IF(ISBLANK(VLOOKUP(TRIM(D15),ALL_SOMIFA!$A$1:$V$2737,11,FALSE)),"",IF(ISERROR(VLOOKUP(TRIM(D15),ALL_SOMIFA!$A$1:$V$2737,11,FALSE))," ",VLOOKUP(TRIM(D15),ALL_SOMIFA!$A$1:$V$2737,11,FALSE)))</f>
        <v/>
      </c>
      <c r="L15" t="str">
        <f>IF(ISBLANK(VLOOKUP(TRIM(D15),ALL_SOMIFA!$A$1:$V$2737,12,FALSE)),"",IF(ISERROR(VLOOKUP(TRIM(D15),ALL_SOMIFA!$A$1:$V$2737,12,FALSE))," ",VLOOKUP(TRIM(D15),ALL_SOMIFA!$A$1:$V$2737,12,FALSE)))</f>
        <v/>
      </c>
      <c r="M15" t="str">
        <f>IF(ISBLANK(VLOOKUP(TRIM(D15),ALL_SOMIFA!$A$1:$V$2737,13,FALSE)),"",IF(ISERROR(VLOOKUP(TRIM(D15),ALL_SOMIFA!$A$1:$V$2737,13,FALSE))," ",VLOOKUP(TRIM(D15),ALL_SOMIFA!$A$1:$V$2737,13,FALSE)))</f>
        <v/>
      </c>
      <c r="N15" t="str">
        <f>IF(ISBLANK(VLOOKUP(TRIM(D15),ALL_SOMIFA!$A$1:$V$2737,14,FALSE)),"",IF(ISERROR(VLOOKUP(TRIM(D15),ALL_SOMIFA!$A$1:$V$2737,14,FALSE))," ",VLOOKUP(TRIM(D15),ALL_SOMIFA!$A$1:$V$2737,14,FALSE)))</f>
        <v/>
      </c>
      <c r="O15" t="str">
        <f>IF(ISBLANK(VLOOKUP(TRIM(D15),ALL_SOMIFA!$A$1:$V$2737,15,FALSE)),"",IF(ISERROR(VLOOKUP(TRIM(D15),ALL_SOMIFA!$A$1:$V$2737,15,FALSE))," ",VLOOKUP(TRIM(D15),ALL_SOMIFA!$A$1:$V$2737,15,FALSE)))</f>
        <v/>
      </c>
      <c r="P15" t="str">
        <f>IF(ISBLANK(VLOOKUP(TRIM(D15),ALL_SOMIFA!$A$1:$V$2737,16,FALSE)),"",IF(ISERROR(VLOOKUP(TRIM(D15),ALL_SOMIFA!$A$1:$V$2737,16,FALSE))," ",VLOOKUP(TRIM(D15),ALL_SOMIFA!$A$1:$V$2737,16,FALSE)))</f>
        <v/>
      </c>
      <c r="Q15" t="str">
        <f>IF(ISBLANK(VLOOKUP(TRIM(D15),ALL_SOMIFA!$A$1:$V$2737,17,FALSE)),"",IF(ISERROR(VLOOKUP(TRIM(D15),ALL_SOMIFA!$A$1:$V$2737,17,FALSE))," ",VLOOKUP(TRIM(D15),ALL_SOMIFA!$A$1:$V$2737,17,FALSE)))</f>
        <v/>
      </c>
      <c r="R15" t="str">
        <f>IF(ISBLANK(VLOOKUP(TRIM(D15),ALL_SOMIFA!$A$1:$V$2737,18,FALSE)),"",IF(ISERROR(VLOOKUP(TRIM(D15),ALL_SOMIFA!$A$1:$V$2737,18,FALSE))," ",VLOOKUP(TRIM(D15),ALL_SOMIFA!$A$1:$V$2737,18,FALSE)))</f>
        <v/>
      </c>
      <c r="S15" t="str">
        <f>IF(ISBLANK(VLOOKUP(TRIM(D15),ALL_SOMIFA!$A$1:$V$2737,19,FALSE)),"",IF(ISERROR(VLOOKUP(TRIM(D15),ALL_SOMIFA!$A$1:$V$2737,19,FALSE))," ",VLOOKUP(TRIM(D15),ALL_SOMIFA!$A$1:$V$2737,19,FALSE)))</f>
        <v/>
      </c>
      <c r="T15" t="str">
        <f>IF(ISBLANK(VLOOKUP(TRIM(D15),ALL_SOMIFA!$A$1:$V$2737,20,FALSE)),"",IF(ISERROR(VLOOKUP(TRIM(D15),ALL_SOMIFA!$A$1:$V$2737,20,FALSE))," ",VLOOKUP(TRIM(D15),ALL_SOMIFA!$A$1:$V$2737,20,FALSE)))</f>
        <v/>
      </c>
      <c r="U15" t="str">
        <f>IF(ISBLANK(VLOOKUP(TRIM(D15),ALL_SOMIFA!$A$1:$V$2737,21,FALSE)),"",IF(ISERROR(VLOOKUP(TRIM(D15),ALL_SOMIFA!$A$1:$V$2737,21,FALSE))," ",VLOOKUP(TRIM(D15),ALL_SOMIFA!$A$1:$V$2737,21,FALSE)))</f>
        <v/>
      </c>
      <c r="V15" t="str">
        <f>IF(ISBLANK(VLOOKUP(TRIM(D15),ALL_SOMIFA!$A$1:$V$2737,22,FALSE)),"",IF(ISERROR(VLOOKUP(TRIM(D15),ALL_SOMIFA!$A$1:$V$2737,22,FALSE))," ",VLOOKUP(TRIM(D15),ALL_SOMIFA!$A$1:$V$2737,22,FALSE)))</f>
        <v/>
      </c>
    </row>
    <row r="16" spans="1:76" x14ac:dyDescent="0.35">
      <c r="A16" t="s">
        <v>461</v>
      </c>
      <c r="B16" t="s">
        <v>452</v>
      </c>
      <c r="C16" s="8" t="s">
        <v>231</v>
      </c>
      <c r="D16" t="s">
        <v>3773</v>
      </c>
      <c r="E16" s="40">
        <v>36074</v>
      </c>
      <c r="F16" t="s">
        <v>3960</v>
      </c>
      <c r="H16" t="str">
        <f>IF(ISBLANK(VLOOKUP(TRIM(D16),ALL_SOMIFA!$A$1:$V$2737,8,FALSE)),"",IF(ISERROR(VLOOKUP(TRIM(D16),ALL_SOMIFA!$A$1:$V$2737,8,FALSE))," ",VLOOKUP(TRIM(D16),ALL_SOMIFA!$A$1:$V$2737,8,FALSE)))</f>
        <v/>
      </c>
      <c r="I16" t="str">
        <f>IF(ISBLANK(VLOOKUP(TRIM(D16),ALL_SOMIFA!$A$1:$V$2737,9,FALSE)),"",IF(ISERROR(VLOOKUP(TRIM(D16),ALL_SOMIFA!$A$1:$V$2737,9,FALSE))," ",VLOOKUP(TRIM(D16),ALL_SOMIFA!$A$1:$V$2737,9,FALSE)))</f>
        <v/>
      </c>
      <c r="J16" t="str">
        <f>IF(ISBLANK(VLOOKUP(TRIM(D16),ALL_SOMIFA!$A$1:$V$2737,10,FALSE)),"",IF(ISERROR(VLOOKUP(TRIM(D16),ALL_SOMIFA!$A$1:$V$2737,10,FALSE))," ",VLOOKUP(TRIM(D16),ALL_SOMIFA!$A$1:$V$2737,10,FALSE)))</f>
        <v/>
      </c>
      <c r="K16" t="str">
        <f>IF(ISBLANK(VLOOKUP(TRIM(D16),ALL_SOMIFA!$A$1:$V$2737,11,FALSE)),"",IF(ISERROR(VLOOKUP(TRIM(D16),ALL_SOMIFA!$A$1:$V$2737,11,FALSE))," ",VLOOKUP(TRIM(D16),ALL_SOMIFA!$A$1:$V$2737,11,FALSE)))</f>
        <v/>
      </c>
      <c r="L16" t="str">
        <f>IF(ISBLANK(VLOOKUP(TRIM(D16),ALL_SOMIFA!$A$1:$V$2737,12,FALSE)),"",IF(ISERROR(VLOOKUP(TRIM(D16),ALL_SOMIFA!$A$1:$V$2737,12,FALSE))," ",VLOOKUP(TRIM(D16),ALL_SOMIFA!$A$1:$V$2737,12,FALSE)))</f>
        <v/>
      </c>
      <c r="M16" t="str">
        <f>IF(ISBLANK(VLOOKUP(TRIM(D16),ALL_SOMIFA!$A$1:$V$2737,13,FALSE)),"",IF(ISERROR(VLOOKUP(TRIM(D16),ALL_SOMIFA!$A$1:$V$2737,13,FALSE))," ",VLOOKUP(TRIM(D16),ALL_SOMIFA!$A$1:$V$2737,13,FALSE)))</f>
        <v/>
      </c>
      <c r="N16" t="str">
        <f>IF(ISBLANK(VLOOKUP(TRIM(D16),ALL_SOMIFA!$A$1:$V$2737,14,FALSE)),"",IF(ISERROR(VLOOKUP(TRIM(D16),ALL_SOMIFA!$A$1:$V$2737,14,FALSE))," ",VLOOKUP(TRIM(D16),ALL_SOMIFA!$A$1:$V$2737,14,FALSE)))</f>
        <v/>
      </c>
      <c r="O16" t="str">
        <f>IF(ISBLANK(VLOOKUP(TRIM(D16),ALL_SOMIFA!$A$1:$V$2737,15,FALSE)),"",IF(ISERROR(VLOOKUP(TRIM(D16),ALL_SOMIFA!$A$1:$V$2737,15,FALSE))," ",VLOOKUP(TRIM(D16),ALL_SOMIFA!$A$1:$V$2737,15,FALSE)))</f>
        <v/>
      </c>
      <c r="P16" t="str">
        <f>IF(ISBLANK(VLOOKUP(TRIM(D16),ALL_SOMIFA!$A$1:$V$2737,16,FALSE)),"",IF(ISERROR(VLOOKUP(TRIM(D16),ALL_SOMIFA!$A$1:$V$2737,16,FALSE))," ",VLOOKUP(TRIM(D16),ALL_SOMIFA!$A$1:$V$2737,16,FALSE)))</f>
        <v/>
      </c>
      <c r="Q16" t="str">
        <f>IF(ISBLANK(VLOOKUP(TRIM(D16),ALL_SOMIFA!$A$1:$V$2737,17,FALSE)),"",IF(ISERROR(VLOOKUP(TRIM(D16),ALL_SOMIFA!$A$1:$V$2737,17,FALSE))," ",VLOOKUP(TRIM(D16),ALL_SOMIFA!$A$1:$V$2737,17,FALSE)))</f>
        <v/>
      </c>
      <c r="R16" t="str">
        <f>IF(ISBLANK(VLOOKUP(TRIM(D16),ALL_SOMIFA!$A$1:$V$2737,18,FALSE)),"",IF(ISERROR(VLOOKUP(TRIM(D16),ALL_SOMIFA!$A$1:$V$2737,18,FALSE))," ",VLOOKUP(TRIM(D16),ALL_SOMIFA!$A$1:$V$2737,18,FALSE)))</f>
        <v/>
      </c>
      <c r="S16" t="str">
        <f>IF(ISBLANK(VLOOKUP(TRIM(D16),ALL_SOMIFA!$A$1:$V$2737,19,FALSE)),"",IF(ISERROR(VLOOKUP(TRIM(D16),ALL_SOMIFA!$A$1:$V$2737,19,FALSE))," ",VLOOKUP(TRIM(D16),ALL_SOMIFA!$A$1:$V$2737,19,FALSE)))</f>
        <v/>
      </c>
      <c r="T16" t="str">
        <f>IF(ISBLANK(VLOOKUP(TRIM(D16),ALL_SOMIFA!$A$1:$V$2737,20,FALSE)),"",IF(ISERROR(VLOOKUP(TRIM(D16),ALL_SOMIFA!$A$1:$V$2737,20,FALSE))," ",VLOOKUP(TRIM(D16),ALL_SOMIFA!$A$1:$V$2737,20,FALSE)))</f>
        <v/>
      </c>
      <c r="U16" t="str">
        <f>IF(ISBLANK(VLOOKUP(TRIM(D16),ALL_SOMIFA!$A$1:$V$2737,21,FALSE)),"",IF(ISERROR(VLOOKUP(TRIM(D16),ALL_SOMIFA!$A$1:$V$2737,21,FALSE))," ",VLOOKUP(TRIM(D16),ALL_SOMIFA!$A$1:$V$2737,21,FALSE)))</f>
        <v/>
      </c>
      <c r="V16" t="str">
        <f>IF(ISBLANK(VLOOKUP(TRIM(D16),ALL_SOMIFA!$A$1:$V$2737,22,FALSE)),"",IF(ISERROR(VLOOKUP(TRIM(D16),ALL_SOMIFA!$A$1:$V$2737,22,FALSE))," ",VLOOKUP(TRIM(D16),ALL_SOMIFA!$A$1:$V$2737,22,FALSE)))</f>
        <v/>
      </c>
    </row>
    <row r="17" spans="1:22" x14ac:dyDescent="0.35">
      <c r="A17" t="s">
        <v>327</v>
      </c>
      <c r="B17" t="s">
        <v>1315</v>
      </c>
      <c r="C17" s="129" t="s">
        <v>328</v>
      </c>
      <c r="D17" t="s">
        <v>3294</v>
      </c>
      <c r="E17" s="40">
        <v>34455</v>
      </c>
      <c r="F17" t="s">
        <v>3295</v>
      </c>
      <c r="H17" t="str">
        <f>IF(ISBLANK(VLOOKUP(TRIM(D17),ALL_SOMIFA!$A$1:$V$2737,8,FALSE)),"",IF(ISERROR(VLOOKUP(TRIM(D17),ALL_SOMIFA!$A$1:$V$2737,8,FALSE))," ",VLOOKUP(TRIM(D17),ALL_SOMIFA!$A$1:$V$2737,8,FALSE)))</f>
        <v>DB</v>
      </c>
      <c r="I17" t="str">
        <f>IF(ISBLANK(VLOOKUP(TRIM(D17),ALL_SOMIFA!$A$1:$V$2737,9,FALSE)),"",IF(ISERROR(VLOOKUP(TRIM(D17),ALL_SOMIFA!$A$1:$V$2737,9,FALSE))," ",VLOOKUP(TRIM(D17),ALL_SOMIFA!$A$1:$V$2737,9,FALSE)))</f>
        <v>SEA</v>
      </c>
      <c r="J17" t="str">
        <f>IF(ISBLANK(VLOOKUP(TRIM(D17),ALL_SOMIFA!$A$1:$V$2737,10,FALSE)),"",IF(ISERROR(VLOOKUP(TRIM(D17),ALL_SOMIFA!$A$1:$V$2737,10,FALSE))," ",VLOOKUP(TRIM(D17),ALL_SOMIFA!$A$1:$V$2737,10,FALSE)))</f>
        <v>00</v>
      </c>
      <c r="K17" t="str">
        <f>IF(ISBLANK(VLOOKUP(TRIM(D17),ALL_SOMIFA!$A$1:$V$2737,11,FALSE)),"",IF(ISERROR(VLOOKUP(TRIM(D17),ALL_SOMIFA!$A$1:$V$2737,11,FALSE))," ",VLOOKUP(TRIM(D17),ALL_SOMIFA!$A$1:$V$2737,11,FALSE)))</f>
        <v/>
      </c>
      <c r="L17" t="str">
        <f>IF(ISBLANK(VLOOKUP(TRIM(D17),ALL_SOMIFA!$A$1:$V$2737,12,FALSE)),"",IF(ISERROR(VLOOKUP(TRIM(D17),ALL_SOMIFA!$A$1:$V$2737,12,FALSE))," ",VLOOKUP(TRIM(D17),ALL_SOMIFA!$A$1:$V$2737,12,FALSE)))</f>
        <v/>
      </c>
      <c r="M17" t="str">
        <f>IF(ISBLANK(VLOOKUP(TRIM(D17),ALL_SOMIFA!$A$1:$V$2737,13,FALSE)),"",IF(ISERROR(VLOOKUP(TRIM(D17),ALL_SOMIFA!$A$1:$V$2737,13,FALSE))," ",VLOOKUP(TRIM(D17),ALL_SOMIFA!$A$1:$V$2737,13,FALSE)))</f>
        <v/>
      </c>
      <c r="N17" t="str">
        <f>IF(ISBLANK(VLOOKUP(TRIM(D17),ALL_SOMIFA!$A$1:$V$2737,14,FALSE)),"",IF(ISERROR(VLOOKUP(TRIM(D17),ALL_SOMIFA!$A$1:$V$2737,14,FALSE))," ",VLOOKUP(TRIM(D17),ALL_SOMIFA!$A$1:$V$2737,14,FALSE)))</f>
        <v>CB</v>
      </c>
      <c r="O17" t="str">
        <f>IF(ISBLANK(VLOOKUP(TRIM(D17),ALL_SOMIFA!$A$1:$V$2737,15,FALSE)),"",IF(ISERROR(VLOOKUP(TRIM(D17),ALL_SOMIFA!$A$1:$V$2737,15,FALSE))," ",VLOOKUP(TRIM(D17),ALL_SOMIFA!$A$1:$V$2737,15,FALSE)))</f>
        <v>CHI</v>
      </c>
      <c r="P17" t="str">
        <f>IF(ISBLANK(VLOOKUP(TRIM(D17),ALL_SOMIFA!$A$1:$V$2737,16,FALSE)),"",IF(ISERROR(VLOOKUP(TRIM(D17),ALL_SOMIFA!$A$1:$V$2737,16,FALSE))," ",VLOOKUP(TRIM(D17),ALL_SOMIFA!$A$1:$V$2737,16,FALSE)))</f>
        <v>4</v>
      </c>
      <c r="Q17" t="str">
        <f>IF(ISBLANK(VLOOKUP(TRIM(D17),ALL_SOMIFA!$A$1:$V$2737,17,FALSE)),"",IF(ISERROR(VLOOKUP(TRIM(D17),ALL_SOMIFA!$A$1:$V$2737,17,FALSE))," ",VLOOKUP(TRIM(D17),ALL_SOMIFA!$A$1:$V$2737,17,FALSE)))</f>
        <v/>
      </c>
      <c r="R17" t="str">
        <f>IF(ISBLANK(VLOOKUP(TRIM(D17),ALL_SOMIFA!$A$1:$V$2737,18,FALSE)),"",IF(ISERROR(VLOOKUP(TRIM(D17),ALL_SOMIFA!$A$1:$V$2737,18,FALSE))," ",VLOOKUP(TRIM(D17),ALL_SOMIFA!$A$1:$V$2737,18,FALSE)))</f>
        <v/>
      </c>
      <c r="S17" t="str">
        <f>IF(ISBLANK(VLOOKUP(TRIM(D17),ALL_SOMIFA!$A$1:$V$2737,19,FALSE)),"",IF(ISERROR(VLOOKUP(TRIM(D17),ALL_SOMIFA!$A$1:$V$2737,19,FALSE))," ",VLOOKUP(TRIM(D17),ALL_SOMIFA!$A$1:$V$2737,19,FALSE)))</f>
        <v/>
      </c>
      <c r="T17" t="str">
        <f>IF(ISBLANK(VLOOKUP(TRIM(D17),ALL_SOMIFA!$A$1:$V$2737,20,FALSE)),"",IF(ISERROR(VLOOKUP(TRIM(D17),ALL_SOMIFA!$A$1:$V$2737,20,FALSE))," ",VLOOKUP(TRIM(D17),ALL_SOMIFA!$A$1:$V$2737,20,FALSE)))</f>
        <v>DB</v>
      </c>
      <c r="U17" t="str">
        <f>IF(ISBLANK(VLOOKUP(TRIM(D17),ALL_SOMIFA!$A$1:$V$2737,21,FALSE)),"",IF(ISERROR(VLOOKUP(TRIM(D17),ALL_SOMIFA!$A$1:$V$2737,21,FALSE))," ",VLOOKUP(TRIM(D17),ALL_SOMIFA!$A$1:$V$2737,21,FALSE)))</f>
        <v>PIT</v>
      </c>
      <c r="V17" t="str">
        <f>IF(ISBLANK(VLOOKUP(TRIM(D17),ALL_SOMIFA!$A$1:$V$2737,22,FALSE)),"",IF(ISERROR(VLOOKUP(TRIM(D17),ALL_SOMIFA!$A$1:$V$2737,22,FALSE))," ",VLOOKUP(TRIM(D17),ALL_SOMIFA!$A$1:$V$2737,22,FALSE)))</f>
        <v>00</v>
      </c>
    </row>
    <row r="18" spans="1:22" x14ac:dyDescent="0.35">
      <c r="A18" t="s">
        <v>327</v>
      </c>
      <c r="B18" t="s">
        <v>143</v>
      </c>
      <c r="C18" s="129" t="s">
        <v>328</v>
      </c>
      <c r="D18" t="s">
        <v>3862</v>
      </c>
      <c r="E18" s="40">
        <v>35394</v>
      </c>
      <c r="F18" t="s">
        <v>3960</v>
      </c>
      <c r="H18" t="str">
        <f>IF(ISBLANK(VLOOKUP(TRIM(D18),ALL_SOMIFA!$A$1:$V$2737,8,FALSE)),"",IF(ISERROR(VLOOKUP(TRIM(D18),ALL_SOMIFA!$A$1:$V$2737,8,FALSE))," ",VLOOKUP(TRIM(D18),ALL_SOMIFA!$A$1:$V$2737,8,FALSE)))</f>
        <v/>
      </c>
      <c r="I18" t="str">
        <f>IF(ISBLANK(VLOOKUP(TRIM(D18),ALL_SOMIFA!$A$1:$V$2737,9,FALSE)),"",IF(ISERROR(VLOOKUP(TRIM(D18),ALL_SOMIFA!$A$1:$V$2737,9,FALSE))," ",VLOOKUP(TRIM(D18),ALL_SOMIFA!$A$1:$V$2737,9,FALSE)))</f>
        <v/>
      </c>
      <c r="J18" t="str">
        <f>IF(ISBLANK(VLOOKUP(TRIM(D18),ALL_SOMIFA!$A$1:$V$2737,10,FALSE)),"",IF(ISERROR(VLOOKUP(TRIM(D18),ALL_SOMIFA!$A$1:$V$2737,10,FALSE))," ",VLOOKUP(TRIM(D18),ALL_SOMIFA!$A$1:$V$2737,10,FALSE)))</f>
        <v/>
      </c>
      <c r="K18" t="str">
        <f>IF(ISBLANK(VLOOKUP(TRIM(D18),ALL_SOMIFA!$A$1:$V$2737,11,FALSE)),"",IF(ISERROR(VLOOKUP(TRIM(D18),ALL_SOMIFA!$A$1:$V$2737,11,FALSE))," ",VLOOKUP(TRIM(D18),ALL_SOMIFA!$A$1:$V$2737,11,FALSE)))</f>
        <v/>
      </c>
      <c r="L18" t="str">
        <f>IF(ISBLANK(VLOOKUP(TRIM(D18),ALL_SOMIFA!$A$1:$V$2737,12,FALSE)),"",IF(ISERROR(VLOOKUP(TRIM(D18),ALL_SOMIFA!$A$1:$V$2737,12,FALSE))," ",VLOOKUP(TRIM(D18),ALL_SOMIFA!$A$1:$V$2737,12,FALSE)))</f>
        <v/>
      </c>
      <c r="M18" t="str">
        <f>IF(ISBLANK(VLOOKUP(TRIM(D18),ALL_SOMIFA!$A$1:$V$2737,13,FALSE)),"",IF(ISERROR(VLOOKUP(TRIM(D18),ALL_SOMIFA!$A$1:$V$2737,13,FALSE))," ",VLOOKUP(TRIM(D18),ALL_SOMIFA!$A$1:$V$2737,13,FALSE)))</f>
        <v/>
      </c>
      <c r="N18" t="str">
        <f>IF(ISBLANK(VLOOKUP(TRIM(D18),ALL_SOMIFA!$A$1:$V$2737,14,FALSE)),"",IF(ISERROR(VLOOKUP(TRIM(D18),ALL_SOMIFA!$A$1:$V$2737,14,FALSE))," ",VLOOKUP(TRIM(D18),ALL_SOMIFA!$A$1:$V$2737,14,FALSE)))</f>
        <v/>
      </c>
      <c r="O18" t="str">
        <f>IF(ISBLANK(VLOOKUP(TRIM(D18),ALL_SOMIFA!$A$1:$V$2737,15,FALSE)),"",IF(ISERROR(VLOOKUP(TRIM(D18),ALL_SOMIFA!$A$1:$V$2737,15,FALSE))," ",VLOOKUP(TRIM(D18),ALL_SOMIFA!$A$1:$V$2737,15,FALSE)))</f>
        <v/>
      </c>
      <c r="P18" t="str">
        <f>IF(ISBLANK(VLOOKUP(TRIM(D18),ALL_SOMIFA!$A$1:$V$2737,16,FALSE)),"",IF(ISERROR(VLOOKUP(TRIM(D18),ALL_SOMIFA!$A$1:$V$2737,16,FALSE))," ",VLOOKUP(TRIM(D18),ALL_SOMIFA!$A$1:$V$2737,16,FALSE)))</f>
        <v/>
      </c>
      <c r="Q18" t="str">
        <f>IF(ISBLANK(VLOOKUP(TRIM(D18),ALL_SOMIFA!$A$1:$V$2737,17,FALSE)),"",IF(ISERROR(VLOOKUP(TRIM(D18),ALL_SOMIFA!$A$1:$V$2737,17,FALSE))," ",VLOOKUP(TRIM(D18),ALL_SOMIFA!$A$1:$V$2737,17,FALSE)))</f>
        <v/>
      </c>
      <c r="R18" t="str">
        <f>IF(ISBLANK(VLOOKUP(TRIM(D18),ALL_SOMIFA!$A$1:$V$2737,18,FALSE)),"",IF(ISERROR(VLOOKUP(TRIM(D18),ALL_SOMIFA!$A$1:$V$2737,18,FALSE))," ",VLOOKUP(TRIM(D18),ALL_SOMIFA!$A$1:$V$2737,18,FALSE)))</f>
        <v/>
      </c>
      <c r="S18" t="str">
        <f>IF(ISBLANK(VLOOKUP(TRIM(D18),ALL_SOMIFA!$A$1:$V$2737,19,FALSE)),"",IF(ISERROR(VLOOKUP(TRIM(D18),ALL_SOMIFA!$A$1:$V$2737,19,FALSE))," ",VLOOKUP(TRIM(D18),ALL_SOMIFA!$A$1:$V$2737,19,FALSE)))</f>
        <v/>
      </c>
      <c r="T18" t="str">
        <f>IF(ISBLANK(VLOOKUP(TRIM(D18),ALL_SOMIFA!$A$1:$V$2737,20,FALSE)),"",IF(ISERROR(VLOOKUP(TRIM(D18),ALL_SOMIFA!$A$1:$V$2737,20,FALSE))," ",VLOOKUP(TRIM(D18),ALL_SOMIFA!$A$1:$V$2737,20,FALSE)))</f>
        <v/>
      </c>
      <c r="U18" t="str">
        <f>IF(ISBLANK(VLOOKUP(TRIM(D18),ALL_SOMIFA!$A$1:$V$2737,21,FALSE)),"",IF(ISERROR(VLOOKUP(TRIM(D18),ALL_SOMIFA!$A$1:$V$2737,21,FALSE))," ",VLOOKUP(TRIM(D18),ALL_SOMIFA!$A$1:$V$2737,21,FALSE)))</f>
        <v/>
      </c>
      <c r="V18" t="str">
        <f>IF(ISBLANK(VLOOKUP(TRIM(D18),ALL_SOMIFA!$A$1:$V$2737,22,FALSE)),"",IF(ISERROR(VLOOKUP(TRIM(D18),ALL_SOMIFA!$A$1:$V$2737,22,FALSE))," ",VLOOKUP(TRIM(D18),ALL_SOMIFA!$A$1:$V$2737,22,FALSE)))</f>
        <v/>
      </c>
    </row>
    <row r="19" spans="1:22" x14ac:dyDescent="0.35">
      <c r="A19" t="s">
        <v>461</v>
      </c>
      <c r="B19" t="s">
        <v>325</v>
      </c>
      <c r="C19" s="8" t="s">
        <v>186</v>
      </c>
      <c r="D19" t="s">
        <v>3264</v>
      </c>
      <c r="E19" s="40">
        <v>35729</v>
      </c>
      <c r="F19" t="s">
        <v>391</v>
      </c>
      <c r="H19" t="str">
        <f>IF(ISBLANK(VLOOKUP(TRIM(D19),ALL_SOMIFA!$A$1:$V$2737,8,FALSE)),"",IF(ISERROR(VLOOKUP(TRIM(D19),ALL_SOMIFA!$A$1:$V$2737,8,FALSE))," ",VLOOKUP(TRIM(D19),ALL_SOMIFA!$A$1:$V$2737,8,FALSE)))</f>
        <v>G</v>
      </c>
      <c r="I19" t="str">
        <f>IF(ISBLANK(VLOOKUP(TRIM(D19),ALL_SOMIFA!$A$1:$V$2737,9,FALSE)),"",IF(ISERROR(VLOOKUP(TRIM(D19),ALL_SOMIFA!$A$1:$V$2737,9,FALSE))," ",VLOOKUP(TRIM(D19),ALL_SOMIFA!$A$1:$V$2737,9,FALSE)))</f>
        <v>KC</v>
      </c>
      <c r="J19" t="str">
        <f>IF(ISBLANK(VLOOKUP(TRIM(D19),ALL_SOMIFA!$A$1:$V$2737,10,FALSE)),"",IF(ISERROR(VLOOKUP(TRIM(D19),ALL_SOMIFA!$A$1:$V$2737,10,FALSE))," ",VLOOKUP(TRIM(D19),ALL_SOMIFA!$A$1:$V$2737,10,FALSE)))</f>
        <v>0-0</v>
      </c>
      <c r="K19" t="str">
        <f>IF(ISBLANK(VLOOKUP(TRIM(D19),ALL_SOMIFA!$A$1:$V$2737,11,FALSE)),"",IF(ISERROR(VLOOKUP(TRIM(D19),ALL_SOMIFA!$A$1:$V$2737,11,FALSE))," ",VLOOKUP(TRIM(D19),ALL_SOMIFA!$A$1:$V$2737,11,FALSE)))</f>
        <v/>
      </c>
      <c r="L19" t="str">
        <f>IF(ISBLANK(VLOOKUP(TRIM(D19),ALL_SOMIFA!$A$1:$V$2737,12,FALSE)),"",IF(ISERROR(VLOOKUP(TRIM(D19),ALL_SOMIFA!$A$1:$V$2737,12,FALSE))," ",VLOOKUP(TRIM(D19),ALL_SOMIFA!$A$1:$V$2737,12,FALSE)))</f>
        <v/>
      </c>
      <c r="M19" t="str">
        <f>IF(ISBLANK(VLOOKUP(TRIM(D19),ALL_SOMIFA!$A$1:$V$2737,13,FALSE)),"",IF(ISERROR(VLOOKUP(TRIM(D19),ALL_SOMIFA!$A$1:$V$2737,13,FALSE))," ",VLOOKUP(TRIM(D19),ALL_SOMIFA!$A$1:$V$2737,13,FALSE)))</f>
        <v/>
      </c>
      <c r="N19" t="str">
        <f>IF(ISBLANK(VLOOKUP(TRIM(D19),ALL_SOMIFA!$A$1:$V$2737,14,FALSE)),"",IF(ISERROR(VLOOKUP(TRIM(D19),ALL_SOMIFA!$A$1:$V$2737,14,FALSE))," ",VLOOKUP(TRIM(D19),ALL_SOMIFA!$A$1:$V$2737,14,FALSE)))</f>
        <v/>
      </c>
      <c r="O19" t="str">
        <f>IF(ISBLANK(VLOOKUP(TRIM(D19),ALL_SOMIFA!$A$1:$V$2737,15,FALSE)),"",IF(ISERROR(VLOOKUP(TRIM(D19),ALL_SOMIFA!$A$1:$V$2737,15,FALSE))," ",VLOOKUP(TRIM(D19),ALL_SOMIFA!$A$1:$V$2737,15,FALSE)))</f>
        <v/>
      </c>
      <c r="P19" t="str">
        <f>IF(ISBLANK(VLOOKUP(TRIM(D19),ALL_SOMIFA!$A$1:$V$2737,16,FALSE)),"",IF(ISERROR(VLOOKUP(TRIM(D19),ALL_SOMIFA!$A$1:$V$2737,16,FALSE))," ",VLOOKUP(TRIM(D19),ALL_SOMIFA!$A$1:$V$2737,16,FALSE)))</f>
        <v/>
      </c>
      <c r="Q19" t="str">
        <f>IF(ISBLANK(VLOOKUP(TRIM(D19),ALL_SOMIFA!$A$1:$V$2737,17,FALSE)),"",IF(ISERROR(VLOOKUP(TRIM(D19),ALL_SOMIFA!$A$1:$V$2737,17,FALSE))," ",VLOOKUP(TRIM(D19),ALL_SOMIFA!$A$1:$V$2737,17,FALSE)))</f>
        <v/>
      </c>
      <c r="R19" t="str">
        <f>IF(ISBLANK(VLOOKUP(TRIM(D19),ALL_SOMIFA!$A$1:$V$2737,18,FALSE)),"",IF(ISERROR(VLOOKUP(TRIM(D19),ALL_SOMIFA!$A$1:$V$2737,18,FALSE))," ",VLOOKUP(TRIM(D19),ALL_SOMIFA!$A$1:$V$2737,18,FALSE)))</f>
        <v/>
      </c>
      <c r="S19" t="str">
        <f>IF(ISBLANK(VLOOKUP(TRIM(D19),ALL_SOMIFA!$A$1:$V$2737,19,FALSE)),"",IF(ISERROR(VLOOKUP(TRIM(D19),ALL_SOMIFA!$A$1:$V$2737,19,FALSE))," ",VLOOKUP(TRIM(D19),ALL_SOMIFA!$A$1:$V$2737,19,FALSE)))</f>
        <v/>
      </c>
      <c r="T19" t="str">
        <f>IF(ISBLANK(VLOOKUP(TRIM(D19),ALL_SOMIFA!$A$1:$V$2737,20,FALSE)),"",IF(ISERROR(VLOOKUP(TRIM(D19),ALL_SOMIFA!$A$1:$V$2737,20,FALSE))," ",VLOOKUP(TRIM(D19),ALL_SOMIFA!$A$1:$V$2737,20,FALSE)))</f>
        <v/>
      </c>
      <c r="U19" t="str">
        <f>IF(ISBLANK(VLOOKUP(TRIM(D19),ALL_SOMIFA!$A$1:$V$2737,21,FALSE)),"",IF(ISERROR(VLOOKUP(TRIM(D19),ALL_SOMIFA!$A$1:$V$2737,21,FALSE))," ",VLOOKUP(TRIM(D19),ALL_SOMIFA!$A$1:$V$2737,21,FALSE)))</f>
        <v/>
      </c>
      <c r="V19" t="str">
        <f>IF(ISBLANK(VLOOKUP(TRIM(D19),ALL_SOMIFA!$A$1:$V$2737,22,FALSE)),"",IF(ISERROR(VLOOKUP(TRIM(D19),ALL_SOMIFA!$A$1:$V$2737,22,FALSE))," ",VLOOKUP(TRIM(D19),ALL_SOMIFA!$A$1:$V$2737,22,FALSE)))</f>
        <v/>
      </c>
    </row>
    <row r="20" spans="1:22" x14ac:dyDescent="0.35">
      <c r="A20" t="s">
        <v>327</v>
      </c>
      <c r="B20" t="s">
        <v>109</v>
      </c>
      <c r="C20" s="129" t="s">
        <v>328</v>
      </c>
      <c r="D20" t="s">
        <v>3265</v>
      </c>
      <c r="E20" s="40">
        <v>35029</v>
      </c>
      <c r="F20" t="s">
        <v>114</v>
      </c>
      <c r="H20" t="str">
        <f>IF(ISBLANK(VLOOKUP(TRIM(D20),ALL_SOMIFA!$A$1:$V$2737,8,FALSE)),"",IF(ISERROR(VLOOKUP(TRIM(D20),ALL_SOMIFA!$A$1:$V$2737,8,FALSE))," ",VLOOKUP(TRIM(D20),ALL_SOMIFA!$A$1:$V$2737,8,FALSE)))</f>
        <v>DB</v>
      </c>
      <c r="I20" t="str">
        <f>IF(ISBLANK(VLOOKUP(TRIM(D20),ALL_SOMIFA!$A$1:$V$2737,9,FALSE)),"",IF(ISERROR(VLOOKUP(TRIM(D20),ALL_SOMIFA!$A$1:$V$2737,9,FALSE))," ",VLOOKUP(TRIM(D20),ALL_SOMIFA!$A$1:$V$2737,9,FALSE)))</f>
        <v>MIA</v>
      </c>
      <c r="J20" t="str">
        <f>IF(ISBLANK(VLOOKUP(TRIM(D20),ALL_SOMIFA!$A$1:$V$2737,10,FALSE)),"",IF(ISERROR(VLOOKUP(TRIM(D20),ALL_SOMIFA!$A$1:$V$2737,10,FALSE))," ",VLOOKUP(TRIM(D20),ALL_SOMIFA!$A$1:$V$2737,10,FALSE)))</f>
        <v>00</v>
      </c>
      <c r="K20" t="str">
        <f>IF(ISBLANK(VLOOKUP(TRIM(D20),ALL_SOMIFA!$A$1:$V$2737,11,FALSE)),"",IF(ISERROR(VLOOKUP(TRIM(D20),ALL_SOMIFA!$A$1:$V$2737,11,FALSE))," ",VLOOKUP(TRIM(D20),ALL_SOMIFA!$A$1:$V$2737,11,FALSE)))</f>
        <v>DB</v>
      </c>
      <c r="L20" t="str">
        <f>IF(ISBLANK(VLOOKUP(TRIM(D20),ALL_SOMIFA!$A$1:$V$2737,12,FALSE)),"",IF(ISERROR(VLOOKUP(TRIM(D20),ALL_SOMIFA!$A$1:$V$2737,12,FALSE))," ",VLOOKUP(TRIM(D20),ALL_SOMIFA!$A$1:$V$2737,12,FALSE)))</f>
        <v>MIA</v>
      </c>
      <c r="M20" t="str">
        <f>IF(ISBLANK(VLOOKUP(TRIM(D20),ALL_SOMIFA!$A$1:$V$2737,13,FALSE)),"",IF(ISERROR(VLOOKUP(TRIM(D20),ALL_SOMIFA!$A$1:$V$2737,13,FALSE))," ",VLOOKUP(TRIM(D20),ALL_SOMIFA!$A$1:$V$2737,13,FALSE)))</f>
        <v>00</v>
      </c>
      <c r="N20" t="str">
        <f>IF(ISBLANK(VLOOKUP(TRIM(D20),ALL_SOMIFA!$A$1:$V$2737,14,FALSE)),"",IF(ISERROR(VLOOKUP(TRIM(D20),ALL_SOMIFA!$A$1:$V$2737,14,FALSE))," ",VLOOKUP(TRIM(D20),ALL_SOMIFA!$A$1:$V$2737,14,FALSE)))</f>
        <v/>
      </c>
      <c r="O20" t="str">
        <f>IF(ISBLANK(VLOOKUP(TRIM(D20),ALL_SOMIFA!$A$1:$V$2737,15,FALSE)),"",IF(ISERROR(VLOOKUP(TRIM(D20),ALL_SOMIFA!$A$1:$V$2737,15,FALSE))," ",VLOOKUP(TRIM(D20),ALL_SOMIFA!$A$1:$V$2737,15,FALSE)))</f>
        <v/>
      </c>
      <c r="P20" t="str">
        <f>IF(ISBLANK(VLOOKUP(TRIM(D20),ALL_SOMIFA!$A$1:$V$2737,16,FALSE)),"",IF(ISERROR(VLOOKUP(TRIM(D20),ALL_SOMIFA!$A$1:$V$2737,16,FALSE))," ",VLOOKUP(TRIM(D20),ALL_SOMIFA!$A$1:$V$2737,16,FALSE)))</f>
        <v/>
      </c>
      <c r="Q20" t="str">
        <f>IF(ISBLANK(VLOOKUP(TRIM(D20),ALL_SOMIFA!$A$1:$V$2737,17,FALSE)),"",IF(ISERROR(VLOOKUP(TRIM(D20),ALL_SOMIFA!$A$1:$V$2737,17,FALSE))," ",VLOOKUP(TRIM(D20),ALL_SOMIFA!$A$1:$V$2737,17,FALSE)))</f>
        <v/>
      </c>
      <c r="R20" t="str">
        <f>IF(ISBLANK(VLOOKUP(TRIM(D20),ALL_SOMIFA!$A$1:$V$2737,18,FALSE)),"",IF(ISERROR(VLOOKUP(TRIM(D20),ALL_SOMIFA!$A$1:$V$2737,18,FALSE))," ",VLOOKUP(TRIM(D20),ALL_SOMIFA!$A$1:$V$2737,18,FALSE)))</f>
        <v/>
      </c>
      <c r="S20" t="str">
        <f>IF(ISBLANK(VLOOKUP(TRIM(D20),ALL_SOMIFA!$A$1:$V$2737,19,FALSE)),"",IF(ISERROR(VLOOKUP(TRIM(D20),ALL_SOMIFA!$A$1:$V$2737,19,FALSE))," ",VLOOKUP(TRIM(D20),ALL_SOMIFA!$A$1:$V$2737,19,FALSE)))</f>
        <v/>
      </c>
      <c r="T20" t="str">
        <f>IF(ISBLANK(VLOOKUP(TRIM(D20),ALL_SOMIFA!$A$1:$V$2737,20,FALSE)),"",IF(ISERROR(VLOOKUP(TRIM(D20),ALL_SOMIFA!$A$1:$V$2737,20,FALSE))," ",VLOOKUP(TRIM(D20),ALL_SOMIFA!$A$1:$V$2737,20,FALSE)))</f>
        <v/>
      </c>
      <c r="U20" t="str">
        <f>IF(ISBLANK(VLOOKUP(TRIM(D20),ALL_SOMIFA!$A$1:$V$2737,21,FALSE)),"",IF(ISERROR(VLOOKUP(TRIM(D20),ALL_SOMIFA!$A$1:$V$2737,21,FALSE))," ",VLOOKUP(TRIM(D20),ALL_SOMIFA!$A$1:$V$2737,21,FALSE)))</f>
        <v/>
      </c>
      <c r="V20" t="str">
        <f>IF(ISBLANK(VLOOKUP(TRIM(D20),ALL_SOMIFA!$A$1:$V$2737,22,FALSE)),"",IF(ISERROR(VLOOKUP(TRIM(D20),ALL_SOMIFA!$A$1:$V$2737,22,FALSE))," ",VLOOKUP(TRIM(D20),ALL_SOMIFA!$A$1:$V$2737,22,FALSE)))</f>
        <v/>
      </c>
    </row>
    <row r="21" spans="1:22" x14ac:dyDescent="0.35">
      <c r="A21" t="s">
        <v>220</v>
      </c>
      <c r="B21" t="s">
        <v>3519</v>
      </c>
      <c r="C21" s="8" t="s">
        <v>231</v>
      </c>
      <c r="D21" t="s">
        <v>3684</v>
      </c>
      <c r="E21" s="40">
        <v>36870</v>
      </c>
      <c r="F21" t="s">
        <v>3982</v>
      </c>
      <c r="H21" t="str">
        <f>IF(ISBLANK(VLOOKUP(TRIM(D21),ALL_SOMIFA!$A$1:$V$2737,8,FALSE)),"",IF(ISERROR(VLOOKUP(TRIM(D21),ALL_SOMIFA!$A$1:$V$2737,8,FALSE))," ",VLOOKUP(TRIM(D21),ALL_SOMIFA!$A$1:$V$2737,8,FALSE)))</f>
        <v/>
      </c>
      <c r="I21" t="str">
        <f>IF(ISBLANK(VLOOKUP(TRIM(D21),ALL_SOMIFA!$A$1:$V$2737,9,FALSE)),"",IF(ISERROR(VLOOKUP(TRIM(D21),ALL_SOMIFA!$A$1:$V$2737,9,FALSE))," ",VLOOKUP(TRIM(D21),ALL_SOMIFA!$A$1:$V$2737,9,FALSE)))</f>
        <v/>
      </c>
      <c r="J21" t="str">
        <f>IF(ISBLANK(VLOOKUP(TRIM(D21),ALL_SOMIFA!$A$1:$V$2737,10,FALSE)),"",IF(ISERROR(VLOOKUP(TRIM(D21),ALL_SOMIFA!$A$1:$V$2737,10,FALSE))," ",VLOOKUP(TRIM(D21),ALL_SOMIFA!$A$1:$V$2737,10,FALSE)))</f>
        <v/>
      </c>
      <c r="K21" t="str">
        <f>IF(ISBLANK(VLOOKUP(TRIM(D21),ALL_SOMIFA!$A$1:$V$2737,11,FALSE)),"",IF(ISERROR(VLOOKUP(TRIM(D21),ALL_SOMIFA!$A$1:$V$2737,11,FALSE))," ",VLOOKUP(TRIM(D21),ALL_SOMIFA!$A$1:$V$2737,11,FALSE)))</f>
        <v/>
      </c>
      <c r="L21" t="str">
        <f>IF(ISBLANK(VLOOKUP(TRIM(D21),ALL_SOMIFA!$A$1:$V$2737,12,FALSE)),"",IF(ISERROR(VLOOKUP(TRIM(D21),ALL_SOMIFA!$A$1:$V$2737,12,FALSE))," ",VLOOKUP(TRIM(D21),ALL_SOMIFA!$A$1:$V$2737,12,FALSE)))</f>
        <v/>
      </c>
      <c r="M21" t="str">
        <f>IF(ISBLANK(VLOOKUP(TRIM(D21),ALL_SOMIFA!$A$1:$V$2737,13,FALSE)),"",IF(ISERROR(VLOOKUP(TRIM(D21),ALL_SOMIFA!$A$1:$V$2737,13,FALSE))," ",VLOOKUP(TRIM(D21),ALL_SOMIFA!$A$1:$V$2737,13,FALSE)))</f>
        <v/>
      </c>
      <c r="N21" t="str">
        <f>IF(ISBLANK(VLOOKUP(TRIM(D21),ALL_SOMIFA!$A$1:$V$2737,14,FALSE)),"",IF(ISERROR(VLOOKUP(TRIM(D21),ALL_SOMIFA!$A$1:$V$2737,14,FALSE))," ",VLOOKUP(TRIM(D21),ALL_SOMIFA!$A$1:$V$2737,14,FALSE)))</f>
        <v/>
      </c>
      <c r="O21" t="str">
        <f>IF(ISBLANK(VLOOKUP(TRIM(D21),ALL_SOMIFA!$A$1:$V$2737,15,FALSE)),"",IF(ISERROR(VLOOKUP(TRIM(D21),ALL_SOMIFA!$A$1:$V$2737,15,FALSE))," ",VLOOKUP(TRIM(D21),ALL_SOMIFA!$A$1:$V$2737,15,FALSE)))</f>
        <v/>
      </c>
      <c r="P21" t="str">
        <f>IF(ISBLANK(VLOOKUP(TRIM(D21),ALL_SOMIFA!$A$1:$V$2737,16,FALSE)),"",IF(ISERROR(VLOOKUP(TRIM(D21),ALL_SOMIFA!$A$1:$V$2737,16,FALSE))," ",VLOOKUP(TRIM(D21),ALL_SOMIFA!$A$1:$V$2737,16,FALSE)))</f>
        <v/>
      </c>
      <c r="Q21" t="str">
        <f>IF(ISBLANK(VLOOKUP(TRIM(D21),ALL_SOMIFA!$A$1:$V$2737,17,FALSE)),"",IF(ISERROR(VLOOKUP(TRIM(D21),ALL_SOMIFA!$A$1:$V$2737,17,FALSE))," ",VLOOKUP(TRIM(D21),ALL_SOMIFA!$A$1:$V$2737,17,FALSE)))</f>
        <v/>
      </c>
      <c r="R21" t="str">
        <f>IF(ISBLANK(VLOOKUP(TRIM(D21),ALL_SOMIFA!$A$1:$V$2737,18,FALSE)),"",IF(ISERROR(VLOOKUP(TRIM(D21),ALL_SOMIFA!$A$1:$V$2737,18,FALSE))," ",VLOOKUP(TRIM(D21),ALL_SOMIFA!$A$1:$V$2737,18,FALSE)))</f>
        <v/>
      </c>
      <c r="S21" t="str">
        <f>IF(ISBLANK(VLOOKUP(TRIM(D21),ALL_SOMIFA!$A$1:$V$2737,19,FALSE)),"",IF(ISERROR(VLOOKUP(TRIM(D21),ALL_SOMIFA!$A$1:$V$2737,19,FALSE))," ",VLOOKUP(TRIM(D21),ALL_SOMIFA!$A$1:$V$2737,19,FALSE)))</f>
        <v/>
      </c>
      <c r="T21" t="str">
        <f>IF(ISBLANK(VLOOKUP(TRIM(D21),ALL_SOMIFA!$A$1:$V$2737,20,FALSE)),"",IF(ISERROR(VLOOKUP(TRIM(D21),ALL_SOMIFA!$A$1:$V$2737,20,FALSE))," ",VLOOKUP(TRIM(D21),ALL_SOMIFA!$A$1:$V$2737,20,FALSE)))</f>
        <v/>
      </c>
      <c r="U21" t="str">
        <f>IF(ISBLANK(VLOOKUP(TRIM(D21),ALL_SOMIFA!$A$1:$V$2737,21,FALSE)),"",IF(ISERROR(VLOOKUP(TRIM(D21),ALL_SOMIFA!$A$1:$V$2737,21,FALSE))," ",VLOOKUP(TRIM(D21),ALL_SOMIFA!$A$1:$V$2737,21,FALSE)))</f>
        <v/>
      </c>
      <c r="V21" t="str">
        <f>IF(ISBLANK(VLOOKUP(TRIM(D21),ALL_SOMIFA!$A$1:$V$2737,22,FALSE)),"",IF(ISERROR(VLOOKUP(TRIM(D21),ALL_SOMIFA!$A$1:$V$2737,22,FALSE))," ",VLOOKUP(TRIM(D21),ALL_SOMIFA!$A$1:$V$2737,22,FALSE)))</f>
        <v/>
      </c>
    </row>
    <row r="22" spans="1:22" x14ac:dyDescent="0.35">
      <c r="A22" t="s">
        <v>220</v>
      </c>
      <c r="B22" t="s">
        <v>452</v>
      </c>
      <c r="C22" s="8" t="s">
        <v>231</v>
      </c>
      <c r="D22" t="s">
        <v>3685</v>
      </c>
      <c r="E22" s="40">
        <v>36669</v>
      </c>
      <c r="F22" t="s">
        <v>313</v>
      </c>
      <c r="H22" t="str">
        <f>IF(ISBLANK(VLOOKUP(TRIM(D22),ALL_SOMIFA!$A$1:$V$2737,8,FALSE)),"",IF(ISERROR(VLOOKUP(TRIM(D22),ALL_SOMIFA!$A$1:$V$2737,8,FALSE))," ",VLOOKUP(TRIM(D22),ALL_SOMIFA!$A$1:$V$2737,8,FALSE)))</f>
        <v/>
      </c>
      <c r="I22" t="str">
        <f>IF(ISBLANK(VLOOKUP(TRIM(D22),ALL_SOMIFA!$A$1:$V$2737,9,FALSE)),"",IF(ISERROR(VLOOKUP(TRIM(D22),ALL_SOMIFA!$A$1:$V$2737,9,FALSE))," ",VLOOKUP(TRIM(D22),ALL_SOMIFA!$A$1:$V$2737,9,FALSE)))</f>
        <v/>
      </c>
      <c r="J22" t="str">
        <f>IF(ISBLANK(VLOOKUP(TRIM(D22),ALL_SOMIFA!$A$1:$V$2737,10,FALSE)),"",IF(ISERROR(VLOOKUP(TRIM(D22),ALL_SOMIFA!$A$1:$V$2737,10,FALSE))," ",VLOOKUP(TRIM(D22),ALL_SOMIFA!$A$1:$V$2737,10,FALSE)))</f>
        <v/>
      </c>
      <c r="K22" t="str">
        <f>IF(ISBLANK(VLOOKUP(TRIM(D22),ALL_SOMIFA!$A$1:$V$2737,11,FALSE)),"",IF(ISERROR(VLOOKUP(TRIM(D22),ALL_SOMIFA!$A$1:$V$2737,11,FALSE))," ",VLOOKUP(TRIM(D22),ALL_SOMIFA!$A$1:$V$2737,11,FALSE)))</f>
        <v/>
      </c>
      <c r="L22" t="str">
        <f>IF(ISBLANK(VLOOKUP(TRIM(D22),ALL_SOMIFA!$A$1:$V$2737,12,FALSE)),"",IF(ISERROR(VLOOKUP(TRIM(D22),ALL_SOMIFA!$A$1:$V$2737,12,FALSE))," ",VLOOKUP(TRIM(D22),ALL_SOMIFA!$A$1:$V$2737,12,FALSE)))</f>
        <v/>
      </c>
      <c r="M22" t="str">
        <f>IF(ISBLANK(VLOOKUP(TRIM(D22),ALL_SOMIFA!$A$1:$V$2737,13,FALSE)),"",IF(ISERROR(VLOOKUP(TRIM(D22),ALL_SOMIFA!$A$1:$V$2737,13,FALSE))," ",VLOOKUP(TRIM(D22),ALL_SOMIFA!$A$1:$V$2737,13,FALSE)))</f>
        <v/>
      </c>
      <c r="N22" t="str">
        <f>IF(ISBLANK(VLOOKUP(TRIM(D22),ALL_SOMIFA!$A$1:$V$2737,14,FALSE)),"",IF(ISERROR(VLOOKUP(TRIM(D22),ALL_SOMIFA!$A$1:$V$2737,14,FALSE))," ",VLOOKUP(TRIM(D22),ALL_SOMIFA!$A$1:$V$2737,14,FALSE)))</f>
        <v/>
      </c>
      <c r="O22" t="str">
        <f>IF(ISBLANK(VLOOKUP(TRIM(D22),ALL_SOMIFA!$A$1:$V$2737,15,FALSE)),"",IF(ISERROR(VLOOKUP(TRIM(D22),ALL_SOMIFA!$A$1:$V$2737,15,FALSE))," ",VLOOKUP(TRIM(D22),ALL_SOMIFA!$A$1:$V$2737,15,FALSE)))</f>
        <v/>
      </c>
      <c r="P22" t="str">
        <f>IF(ISBLANK(VLOOKUP(TRIM(D22),ALL_SOMIFA!$A$1:$V$2737,16,FALSE)),"",IF(ISERROR(VLOOKUP(TRIM(D22),ALL_SOMIFA!$A$1:$V$2737,16,FALSE))," ",VLOOKUP(TRIM(D22),ALL_SOMIFA!$A$1:$V$2737,16,FALSE)))</f>
        <v/>
      </c>
      <c r="Q22" t="str">
        <f>IF(ISBLANK(VLOOKUP(TRIM(D22),ALL_SOMIFA!$A$1:$V$2737,17,FALSE)),"",IF(ISERROR(VLOOKUP(TRIM(D22),ALL_SOMIFA!$A$1:$V$2737,17,FALSE))," ",VLOOKUP(TRIM(D22),ALL_SOMIFA!$A$1:$V$2737,17,FALSE)))</f>
        <v/>
      </c>
      <c r="R22" t="str">
        <f>IF(ISBLANK(VLOOKUP(TRIM(D22),ALL_SOMIFA!$A$1:$V$2737,18,FALSE)),"",IF(ISERROR(VLOOKUP(TRIM(D22),ALL_SOMIFA!$A$1:$V$2737,18,FALSE))," ",VLOOKUP(TRIM(D22),ALL_SOMIFA!$A$1:$V$2737,18,FALSE)))</f>
        <v/>
      </c>
      <c r="S22" t="str">
        <f>IF(ISBLANK(VLOOKUP(TRIM(D22),ALL_SOMIFA!$A$1:$V$2737,19,FALSE)),"",IF(ISERROR(VLOOKUP(TRIM(D22),ALL_SOMIFA!$A$1:$V$2737,19,FALSE))," ",VLOOKUP(TRIM(D22),ALL_SOMIFA!$A$1:$V$2737,19,FALSE)))</f>
        <v/>
      </c>
      <c r="T22" t="str">
        <f>IF(ISBLANK(VLOOKUP(TRIM(D22),ALL_SOMIFA!$A$1:$V$2737,20,FALSE)),"",IF(ISERROR(VLOOKUP(TRIM(D22),ALL_SOMIFA!$A$1:$V$2737,20,FALSE))," ",VLOOKUP(TRIM(D22),ALL_SOMIFA!$A$1:$V$2737,20,FALSE)))</f>
        <v/>
      </c>
      <c r="U22" t="str">
        <f>IF(ISBLANK(VLOOKUP(TRIM(D22),ALL_SOMIFA!$A$1:$V$2737,21,FALSE)),"",IF(ISERROR(VLOOKUP(TRIM(D22),ALL_SOMIFA!$A$1:$V$2737,21,FALSE))," ",VLOOKUP(TRIM(D22),ALL_SOMIFA!$A$1:$V$2737,21,FALSE)))</f>
        <v/>
      </c>
      <c r="V22" t="str">
        <f>IF(ISBLANK(VLOOKUP(TRIM(D22),ALL_SOMIFA!$A$1:$V$2737,22,FALSE)),"",IF(ISERROR(VLOOKUP(TRIM(D22),ALL_SOMIFA!$A$1:$V$2737,22,FALSE))," ",VLOOKUP(TRIM(D22),ALL_SOMIFA!$A$1:$V$2737,22,FALSE)))</f>
        <v/>
      </c>
    </row>
    <row r="23" spans="1:22" x14ac:dyDescent="0.35">
      <c r="A23" t="s">
        <v>220</v>
      </c>
      <c r="B23" t="s">
        <v>3525</v>
      </c>
      <c r="C23" s="8" t="s">
        <v>186</v>
      </c>
      <c r="D23" t="s">
        <v>3734</v>
      </c>
      <c r="E23" s="40">
        <v>35993</v>
      </c>
      <c r="F23" t="s">
        <v>391</v>
      </c>
      <c r="H23" t="str">
        <f>IF(ISBLANK(VLOOKUP(TRIM(D23),ALL_SOMIFA!$A$1:$V$2737,8,FALSE)),"",IF(ISERROR(VLOOKUP(TRIM(D23),ALL_SOMIFA!$A$1:$V$2737,8,FALSE))," ",VLOOKUP(TRIM(D23),ALL_SOMIFA!$A$1:$V$2737,8,FALSE)))</f>
        <v/>
      </c>
      <c r="I23" t="str">
        <f>IF(ISBLANK(VLOOKUP(TRIM(D23),ALL_SOMIFA!$A$1:$V$2737,9,FALSE)),"",IF(ISERROR(VLOOKUP(TRIM(D23),ALL_SOMIFA!$A$1:$V$2737,9,FALSE))," ",VLOOKUP(TRIM(D23),ALL_SOMIFA!$A$1:$V$2737,9,FALSE)))</f>
        <v/>
      </c>
      <c r="J23" t="str">
        <f>IF(ISBLANK(VLOOKUP(TRIM(D23),ALL_SOMIFA!$A$1:$V$2737,10,FALSE)),"",IF(ISERROR(VLOOKUP(TRIM(D23),ALL_SOMIFA!$A$1:$V$2737,10,FALSE))," ",VLOOKUP(TRIM(D23),ALL_SOMIFA!$A$1:$V$2737,10,FALSE)))</f>
        <v/>
      </c>
      <c r="K23" t="str">
        <f>IF(ISBLANK(VLOOKUP(TRIM(D23),ALL_SOMIFA!$A$1:$V$2737,11,FALSE)),"",IF(ISERROR(VLOOKUP(TRIM(D23),ALL_SOMIFA!$A$1:$V$2737,11,FALSE))," ",VLOOKUP(TRIM(D23),ALL_SOMIFA!$A$1:$V$2737,11,FALSE)))</f>
        <v/>
      </c>
      <c r="L23" t="str">
        <f>IF(ISBLANK(VLOOKUP(TRIM(D23),ALL_SOMIFA!$A$1:$V$2737,12,FALSE)),"",IF(ISERROR(VLOOKUP(TRIM(D23),ALL_SOMIFA!$A$1:$V$2737,12,FALSE))," ",VLOOKUP(TRIM(D23),ALL_SOMIFA!$A$1:$V$2737,12,FALSE)))</f>
        <v/>
      </c>
      <c r="M23" t="str">
        <f>IF(ISBLANK(VLOOKUP(TRIM(D23),ALL_SOMIFA!$A$1:$V$2737,13,FALSE)),"",IF(ISERROR(VLOOKUP(TRIM(D23),ALL_SOMIFA!$A$1:$V$2737,13,FALSE))," ",VLOOKUP(TRIM(D23),ALL_SOMIFA!$A$1:$V$2737,13,FALSE)))</f>
        <v/>
      </c>
      <c r="N23" t="str">
        <f>IF(ISBLANK(VLOOKUP(TRIM(D23),ALL_SOMIFA!$A$1:$V$2737,14,FALSE)),"",IF(ISERROR(VLOOKUP(TRIM(D23),ALL_SOMIFA!$A$1:$V$2737,14,FALSE))," ",VLOOKUP(TRIM(D23),ALL_SOMIFA!$A$1:$V$2737,14,FALSE)))</f>
        <v/>
      </c>
      <c r="O23" t="str">
        <f>IF(ISBLANK(VLOOKUP(TRIM(D23),ALL_SOMIFA!$A$1:$V$2737,15,FALSE)),"",IF(ISERROR(VLOOKUP(TRIM(D23),ALL_SOMIFA!$A$1:$V$2737,15,FALSE))," ",VLOOKUP(TRIM(D23),ALL_SOMIFA!$A$1:$V$2737,15,FALSE)))</f>
        <v/>
      </c>
      <c r="P23" t="str">
        <f>IF(ISBLANK(VLOOKUP(TRIM(D23),ALL_SOMIFA!$A$1:$V$2737,16,FALSE)),"",IF(ISERROR(VLOOKUP(TRIM(D23),ALL_SOMIFA!$A$1:$V$2737,16,FALSE))," ",VLOOKUP(TRIM(D23),ALL_SOMIFA!$A$1:$V$2737,16,FALSE)))</f>
        <v/>
      </c>
      <c r="Q23" t="str">
        <f>IF(ISBLANK(VLOOKUP(TRIM(D23),ALL_SOMIFA!$A$1:$V$2737,17,FALSE)),"",IF(ISERROR(VLOOKUP(TRIM(D23),ALL_SOMIFA!$A$1:$V$2737,17,FALSE))," ",VLOOKUP(TRIM(D23),ALL_SOMIFA!$A$1:$V$2737,17,FALSE)))</f>
        <v/>
      </c>
      <c r="R23" t="str">
        <f>IF(ISBLANK(VLOOKUP(TRIM(D23),ALL_SOMIFA!$A$1:$V$2737,18,FALSE)),"",IF(ISERROR(VLOOKUP(TRIM(D23),ALL_SOMIFA!$A$1:$V$2737,18,FALSE))," ",VLOOKUP(TRIM(D23),ALL_SOMIFA!$A$1:$V$2737,18,FALSE)))</f>
        <v/>
      </c>
      <c r="S23" t="str">
        <f>IF(ISBLANK(VLOOKUP(TRIM(D23),ALL_SOMIFA!$A$1:$V$2737,19,FALSE)),"",IF(ISERROR(VLOOKUP(TRIM(D23),ALL_SOMIFA!$A$1:$V$2737,19,FALSE))," ",VLOOKUP(TRIM(D23),ALL_SOMIFA!$A$1:$V$2737,19,FALSE)))</f>
        <v/>
      </c>
      <c r="T23" t="str">
        <f>IF(ISBLANK(VLOOKUP(TRIM(D23),ALL_SOMIFA!$A$1:$V$2737,20,FALSE)),"",IF(ISERROR(VLOOKUP(TRIM(D23),ALL_SOMIFA!$A$1:$V$2737,20,FALSE))," ",VLOOKUP(TRIM(D23),ALL_SOMIFA!$A$1:$V$2737,20,FALSE)))</f>
        <v/>
      </c>
      <c r="U23" t="str">
        <f>IF(ISBLANK(VLOOKUP(TRIM(D23),ALL_SOMIFA!$A$1:$V$2737,21,FALSE)),"",IF(ISERROR(VLOOKUP(TRIM(D23),ALL_SOMIFA!$A$1:$V$2737,21,FALSE))," ",VLOOKUP(TRIM(D23),ALL_SOMIFA!$A$1:$V$2737,21,FALSE)))</f>
        <v/>
      </c>
      <c r="V23" t="str">
        <f>IF(ISBLANK(VLOOKUP(TRIM(D23),ALL_SOMIFA!$A$1:$V$2737,22,FALSE)),"",IF(ISERROR(VLOOKUP(TRIM(D23),ALL_SOMIFA!$A$1:$V$2737,22,FALSE))," ",VLOOKUP(TRIM(D23),ALL_SOMIFA!$A$1:$V$2737,22,FALSE)))</f>
        <v/>
      </c>
    </row>
    <row r="24" spans="1:22" x14ac:dyDescent="0.35">
      <c r="A24" t="s">
        <v>270</v>
      </c>
      <c r="B24" t="s">
        <v>860</v>
      </c>
      <c r="C24" s="8" t="s">
        <v>231</v>
      </c>
      <c r="D24" t="s">
        <v>3686</v>
      </c>
      <c r="E24" s="40">
        <v>36645</v>
      </c>
      <c r="F24" t="s">
        <v>3983</v>
      </c>
      <c r="H24" t="str">
        <f>IF(ISBLANK(VLOOKUP(TRIM(D24),ALL_SOMIFA!$A$1:$V$2737,8,FALSE)),"",IF(ISERROR(VLOOKUP(TRIM(D24),ALL_SOMIFA!$A$1:$V$2737,8,FALSE))," ",VLOOKUP(TRIM(D24),ALL_SOMIFA!$A$1:$V$2737,8,FALSE)))</f>
        <v/>
      </c>
      <c r="I24" t="str">
        <f>IF(ISBLANK(VLOOKUP(TRIM(D24),ALL_SOMIFA!$A$1:$V$2737,9,FALSE)),"",IF(ISERROR(VLOOKUP(TRIM(D24),ALL_SOMIFA!$A$1:$V$2737,9,FALSE))," ",VLOOKUP(TRIM(D24),ALL_SOMIFA!$A$1:$V$2737,9,FALSE)))</f>
        <v/>
      </c>
      <c r="J24" t="str">
        <f>IF(ISBLANK(VLOOKUP(TRIM(D24),ALL_SOMIFA!$A$1:$V$2737,10,FALSE)),"",IF(ISERROR(VLOOKUP(TRIM(D24),ALL_SOMIFA!$A$1:$V$2737,10,FALSE))," ",VLOOKUP(TRIM(D24),ALL_SOMIFA!$A$1:$V$2737,10,FALSE)))</f>
        <v/>
      </c>
      <c r="K24" t="str">
        <f>IF(ISBLANK(VLOOKUP(TRIM(D24),ALL_SOMIFA!$A$1:$V$2737,11,FALSE)),"",IF(ISERROR(VLOOKUP(TRIM(D24),ALL_SOMIFA!$A$1:$V$2737,11,FALSE))," ",VLOOKUP(TRIM(D24),ALL_SOMIFA!$A$1:$V$2737,11,FALSE)))</f>
        <v/>
      </c>
      <c r="L24" t="str">
        <f>IF(ISBLANK(VLOOKUP(TRIM(D24),ALL_SOMIFA!$A$1:$V$2737,12,FALSE)),"",IF(ISERROR(VLOOKUP(TRIM(D24),ALL_SOMIFA!$A$1:$V$2737,12,FALSE))," ",VLOOKUP(TRIM(D24),ALL_SOMIFA!$A$1:$V$2737,12,FALSE)))</f>
        <v/>
      </c>
      <c r="M24" t="str">
        <f>IF(ISBLANK(VLOOKUP(TRIM(D24),ALL_SOMIFA!$A$1:$V$2737,13,FALSE)),"",IF(ISERROR(VLOOKUP(TRIM(D24),ALL_SOMIFA!$A$1:$V$2737,13,FALSE))," ",VLOOKUP(TRIM(D24),ALL_SOMIFA!$A$1:$V$2737,13,FALSE)))</f>
        <v/>
      </c>
      <c r="N24" t="str">
        <f>IF(ISBLANK(VLOOKUP(TRIM(D24),ALL_SOMIFA!$A$1:$V$2737,14,FALSE)),"",IF(ISERROR(VLOOKUP(TRIM(D24),ALL_SOMIFA!$A$1:$V$2737,14,FALSE))," ",VLOOKUP(TRIM(D24),ALL_SOMIFA!$A$1:$V$2737,14,FALSE)))</f>
        <v/>
      </c>
      <c r="O24" t="str">
        <f>IF(ISBLANK(VLOOKUP(TRIM(D24),ALL_SOMIFA!$A$1:$V$2737,15,FALSE)),"",IF(ISERROR(VLOOKUP(TRIM(D24),ALL_SOMIFA!$A$1:$V$2737,15,FALSE))," ",VLOOKUP(TRIM(D24),ALL_SOMIFA!$A$1:$V$2737,15,FALSE)))</f>
        <v/>
      </c>
      <c r="P24" t="str">
        <f>IF(ISBLANK(VLOOKUP(TRIM(D24),ALL_SOMIFA!$A$1:$V$2737,16,FALSE)),"",IF(ISERROR(VLOOKUP(TRIM(D24),ALL_SOMIFA!$A$1:$V$2737,16,FALSE))," ",VLOOKUP(TRIM(D24),ALL_SOMIFA!$A$1:$V$2737,16,FALSE)))</f>
        <v/>
      </c>
      <c r="Q24" t="str">
        <f>IF(ISBLANK(VLOOKUP(TRIM(D24),ALL_SOMIFA!$A$1:$V$2737,17,FALSE)),"",IF(ISERROR(VLOOKUP(TRIM(D24),ALL_SOMIFA!$A$1:$V$2737,17,FALSE))," ",VLOOKUP(TRIM(D24),ALL_SOMIFA!$A$1:$V$2737,17,FALSE)))</f>
        <v/>
      </c>
      <c r="R24" t="str">
        <f>IF(ISBLANK(VLOOKUP(TRIM(D24),ALL_SOMIFA!$A$1:$V$2737,18,FALSE)),"",IF(ISERROR(VLOOKUP(TRIM(D24),ALL_SOMIFA!$A$1:$V$2737,18,FALSE))," ",VLOOKUP(TRIM(D24),ALL_SOMIFA!$A$1:$V$2737,18,FALSE)))</f>
        <v/>
      </c>
      <c r="S24" t="str">
        <f>IF(ISBLANK(VLOOKUP(TRIM(D24),ALL_SOMIFA!$A$1:$V$2737,19,FALSE)),"",IF(ISERROR(VLOOKUP(TRIM(D24),ALL_SOMIFA!$A$1:$V$2737,19,FALSE))," ",VLOOKUP(TRIM(D24),ALL_SOMIFA!$A$1:$V$2737,19,FALSE)))</f>
        <v/>
      </c>
      <c r="T24" t="str">
        <f>IF(ISBLANK(VLOOKUP(TRIM(D24),ALL_SOMIFA!$A$1:$V$2737,20,FALSE)),"",IF(ISERROR(VLOOKUP(TRIM(D24),ALL_SOMIFA!$A$1:$V$2737,20,FALSE))," ",VLOOKUP(TRIM(D24),ALL_SOMIFA!$A$1:$V$2737,20,FALSE)))</f>
        <v/>
      </c>
      <c r="U24" t="str">
        <f>IF(ISBLANK(VLOOKUP(TRIM(D24),ALL_SOMIFA!$A$1:$V$2737,21,FALSE)),"",IF(ISERROR(VLOOKUP(TRIM(D24),ALL_SOMIFA!$A$1:$V$2737,21,FALSE))," ",VLOOKUP(TRIM(D24),ALL_SOMIFA!$A$1:$V$2737,21,FALSE)))</f>
        <v/>
      </c>
      <c r="V24" t="str">
        <f>IF(ISBLANK(VLOOKUP(TRIM(D24),ALL_SOMIFA!$A$1:$V$2737,22,FALSE)),"",IF(ISERROR(VLOOKUP(TRIM(D24),ALL_SOMIFA!$A$1:$V$2737,22,FALSE))," ",VLOOKUP(TRIM(D24),ALL_SOMIFA!$A$1:$V$2737,22,FALSE)))</f>
        <v/>
      </c>
    </row>
    <row r="25" spans="1:22" x14ac:dyDescent="0.35">
      <c r="A25" t="s">
        <v>220</v>
      </c>
      <c r="B25" t="s">
        <v>3517</v>
      </c>
      <c r="C25" s="8" t="s">
        <v>231</v>
      </c>
      <c r="D25" t="s">
        <v>3776</v>
      </c>
      <c r="E25" s="40">
        <v>36660</v>
      </c>
      <c r="F25" t="s">
        <v>3960</v>
      </c>
      <c r="H25" t="str">
        <f>IF(ISBLANK(VLOOKUP(TRIM(D25),ALL_SOMIFA!$A$1:$V$2737,8,FALSE)),"",IF(ISERROR(VLOOKUP(TRIM(D25),ALL_SOMIFA!$A$1:$V$2737,8,FALSE))," ",VLOOKUP(TRIM(D25),ALL_SOMIFA!$A$1:$V$2737,8,FALSE)))</f>
        <v/>
      </c>
      <c r="I25" t="str">
        <f>IF(ISBLANK(VLOOKUP(TRIM(D25),ALL_SOMIFA!$A$1:$V$2737,9,FALSE)),"",IF(ISERROR(VLOOKUP(TRIM(D25),ALL_SOMIFA!$A$1:$V$2737,9,FALSE))," ",VLOOKUP(TRIM(D25),ALL_SOMIFA!$A$1:$V$2737,9,FALSE)))</f>
        <v/>
      </c>
      <c r="J25" t="str">
        <f>IF(ISBLANK(VLOOKUP(TRIM(D25),ALL_SOMIFA!$A$1:$V$2737,10,FALSE)),"",IF(ISERROR(VLOOKUP(TRIM(D25),ALL_SOMIFA!$A$1:$V$2737,10,FALSE))," ",VLOOKUP(TRIM(D25),ALL_SOMIFA!$A$1:$V$2737,10,FALSE)))</f>
        <v/>
      </c>
      <c r="K25" t="str">
        <f>IF(ISBLANK(VLOOKUP(TRIM(D25),ALL_SOMIFA!$A$1:$V$2737,11,FALSE)),"",IF(ISERROR(VLOOKUP(TRIM(D25),ALL_SOMIFA!$A$1:$V$2737,11,FALSE))," ",VLOOKUP(TRIM(D25),ALL_SOMIFA!$A$1:$V$2737,11,FALSE)))</f>
        <v/>
      </c>
      <c r="L25" t="str">
        <f>IF(ISBLANK(VLOOKUP(TRIM(D25),ALL_SOMIFA!$A$1:$V$2737,12,FALSE)),"",IF(ISERROR(VLOOKUP(TRIM(D25),ALL_SOMIFA!$A$1:$V$2737,12,FALSE))," ",VLOOKUP(TRIM(D25),ALL_SOMIFA!$A$1:$V$2737,12,FALSE)))</f>
        <v/>
      </c>
      <c r="M25" t="str">
        <f>IF(ISBLANK(VLOOKUP(TRIM(D25),ALL_SOMIFA!$A$1:$V$2737,13,FALSE)),"",IF(ISERROR(VLOOKUP(TRIM(D25),ALL_SOMIFA!$A$1:$V$2737,13,FALSE))," ",VLOOKUP(TRIM(D25),ALL_SOMIFA!$A$1:$V$2737,13,FALSE)))</f>
        <v/>
      </c>
      <c r="N25" t="str">
        <f>IF(ISBLANK(VLOOKUP(TRIM(D25),ALL_SOMIFA!$A$1:$V$2737,14,FALSE)),"",IF(ISERROR(VLOOKUP(TRIM(D25),ALL_SOMIFA!$A$1:$V$2737,14,FALSE))," ",VLOOKUP(TRIM(D25),ALL_SOMIFA!$A$1:$V$2737,14,FALSE)))</f>
        <v/>
      </c>
      <c r="O25" t="str">
        <f>IF(ISBLANK(VLOOKUP(TRIM(D25),ALL_SOMIFA!$A$1:$V$2737,15,FALSE)),"",IF(ISERROR(VLOOKUP(TRIM(D25),ALL_SOMIFA!$A$1:$V$2737,15,FALSE))," ",VLOOKUP(TRIM(D25),ALL_SOMIFA!$A$1:$V$2737,15,FALSE)))</f>
        <v/>
      </c>
      <c r="P25" t="str">
        <f>IF(ISBLANK(VLOOKUP(TRIM(D25),ALL_SOMIFA!$A$1:$V$2737,16,FALSE)),"",IF(ISERROR(VLOOKUP(TRIM(D25),ALL_SOMIFA!$A$1:$V$2737,16,FALSE))," ",VLOOKUP(TRIM(D25),ALL_SOMIFA!$A$1:$V$2737,16,FALSE)))</f>
        <v/>
      </c>
      <c r="Q25" t="str">
        <f>IF(ISBLANK(VLOOKUP(TRIM(D25),ALL_SOMIFA!$A$1:$V$2737,17,FALSE)),"",IF(ISERROR(VLOOKUP(TRIM(D25),ALL_SOMIFA!$A$1:$V$2737,17,FALSE))," ",VLOOKUP(TRIM(D25),ALL_SOMIFA!$A$1:$V$2737,17,FALSE)))</f>
        <v/>
      </c>
      <c r="R25" t="str">
        <f>IF(ISBLANK(VLOOKUP(TRIM(D25),ALL_SOMIFA!$A$1:$V$2737,18,FALSE)),"",IF(ISERROR(VLOOKUP(TRIM(D25),ALL_SOMIFA!$A$1:$V$2737,18,FALSE))," ",VLOOKUP(TRIM(D25),ALL_SOMIFA!$A$1:$V$2737,18,FALSE)))</f>
        <v/>
      </c>
      <c r="S25" t="str">
        <f>IF(ISBLANK(VLOOKUP(TRIM(D25),ALL_SOMIFA!$A$1:$V$2737,19,FALSE)),"",IF(ISERROR(VLOOKUP(TRIM(D25),ALL_SOMIFA!$A$1:$V$2737,19,FALSE))," ",VLOOKUP(TRIM(D25),ALL_SOMIFA!$A$1:$V$2737,19,FALSE)))</f>
        <v/>
      </c>
      <c r="T25" t="str">
        <f>IF(ISBLANK(VLOOKUP(TRIM(D25),ALL_SOMIFA!$A$1:$V$2737,20,FALSE)),"",IF(ISERROR(VLOOKUP(TRIM(D25),ALL_SOMIFA!$A$1:$V$2737,20,FALSE))," ",VLOOKUP(TRIM(D25),ALL_SOMIFA!$A$1:$V$2737,20,FALSE)))</f>
        <v/>
      </c>
      <c r="U25" t="str">
        <f>IF(ISBLANK(VLOOKUP(TRIM(D25),ALL_SOMIFA!$A$1:$V$2737,21,FALSE)),"",IF(ISERROR(VLOOKUP(TRIM(D25),ALL_SOMIFA!$A$1:$V$2737,21,FALSE))," ",VLOOKUP(TRIM(D25),ALL_SOMIFA!$A$1:$V$2737,21,FALSE)))</f>
        <v/>
      </c>
      <c r="V25" t="str">
        <f>IF(ISBLANK(VLOOKUP(TRIM(D25),ALL_SOMIFA!$A$1:$V$2737,22,FALSE)),"",IF(ISERROR(VLOOKUP(TRIM(D25),ALL_SOMIFA!$A$1:$V$2737,22,FALSE))," ",VLOOKUP(TRIM(D25),ALL_SOMIFA!$A$1:$V$2737,22,FALSE)))</f>
        <v/>
      </c>
    </row>
    <row r="26" spans="1:22" x14ac:dyDescent="0.35">
      <c r="A26" t="s">
        <v>270</v>
      </c>
      <c r="B26" t="s">
        <v>3520</v>
      </c>
      <c r="C26" s="8" t="s">
        <v>231</v>
      </c>
      <c r="D26" t="s">
        <v>3303</v>
      </c>
      <c r="E26" s="40">
        <v>33665</v>
      </c>
      <c r="F26" t="s">
        <v>2000</v>
      </c>
      <c r="H26" t="str">
        <f>IF(ISBLANK(VLOOKUP(TRIM(D26),ALL_SOMIFA!$A$1:$V$2737,8,FALSE)),"",IF(ISERROR(VLOOKUP(TRIM(D26),ALL_SOMIFA!$A$1:$V$2737,8,FALSE))," ",VLOOKUP(TRIM(D26),ALL_SOMIFA!$A$1:$V$2737,8,FALSE)))</f>
        <v/>
      </c>
      <c r="I26" t="str">
        <f>IF(ISBLANK(VLOOKUP(TRIM(D26),ALL_SOMIFA!$A$1:$V$2737,9,FALSE)),"",IF(ISERROR(VLOOKUP(TRIM(D26),ALL_SOMIFA!$A$1:$V$2737,9,FALSE))," ",VLOOKUP(TRIM(D26),ALL_SOMIFA!$A$1:$V$2737,9,FALSE)))</f>
        <v/>
      </c>
      <c r="J26" t="str">
        <f>IF(ISBLANK(VLOOKUP(TRIM(D26),ALL_SOMIFA!$A$1:$V$2737,10,FALSE)),"",IF(ISERROR(VLOOKUP(TRIM(D26),ALL_SOMIFA!$A$1:$V$2737,10,FALSE))," ",VLOOKUP(TRIM(D26),ALL_SOMIFA!$A$1:$V$2737,10,FALSE)))</f>
        <v/>
      </c>
      <c r="K26" t="str">
        <f>IF(ISBLANK(VLOOKUP(TRIM(D26),ALL_SOMIFA!$A$1:$V$2737,11,FALSE)),"",IF(ISERROR(VLOOKUP(TRIM(D26),ALL_SOMIFA!$A$1:$V$2737,11,FALSE))," ",VLOOKUP(TRIM(D26),ALL_SOMIFA!$A$1:$V$2737,11,FALSE)))</f>
        <v>DT</v>
      </c>
      <c r="L26" t="str">
        <f>IF(ISBLANK(VLOOKUP(TRIM(D26),ALL_SOMIFA!$A$1:$V$2737,12,FALSE)),"",IF(ISERROR(VLOOKUP(TRIM(D26),ALL_SOMIFA!$A$1:$V$2737,12,FALSE))," ",VLOOKUP(TRIM(D26),ALL_SOMIFA!$A$1:$V$2737,12,FALSE)))</f>
        <v>NE</v>
      </c>
      <c r="M26" t="str">
        <f>IF(ISBLANK(VLOOKUP(TRIM(D26),ALL_SOMIFA!$A$1:$V$2737,13,FALSE)),"",IF(ISERROR(VLOOKUP(TRIM(D26),ALL_SOMIFA!$A$1:$V$2737,13,FALSE))," ",VLOOKUP(TRIM(D26),ALL_SOMIFA!$A$1:$V$2737,13,FALSE)))</f>
        <v>0-1</v>
      </c>
      <c r="N26" t="str">
        <f>IF(ISBLANK(VLOOKUP(TRIM(D26),ALL_SOMIFA!$A$1:$V$2737,14,FALSE)),"",IF(ISERROR(VLOOKUP(TRIM(D26),ALL_SOMIFA!$A$1:$V$2737,14,FALSE))," ",VLOOKUP(TRIM(D26),ALL_SOMIFA!$A$1:$V$2737,14,FALSE)))</f>
        <v>DT</v>
      </c>
      <c r="O26" t="str">
        <f>IF(ISBLANK(VLOOKUP(TRIM(D26),ALL_SOMIFA!$A$1:$V$2737,15,FALSE)),"",IF(ISERROR(VLOOKUP(TRIM(D26),ALL_SOMIFA!$A$1:$V$2737,15,FALSE))," ",VLOOKUP(TRIM(D26),ALL_SOMIFA!$A$1:$V$2737,15,FALSE)))</f>
        <v>NE</v>
      </c>
      <c r="P26" t="str">
        <f>IF(ISBLANK(VLOOKUP(TRIM(D26),ALL_SOMIFA!$A$1:$V$2737,16,FALSE)),"",IF(ISERROR(VLOOKUP(TRIM(D26),ALL_SOMIFA!$A$1:$V$2737,16,FALSE))," ",VLOOKUP(TRIM(D26),ALL_SOMIFA!$A$1:$V$2737,16,FALSE)))</f>
        <v>0-2</v>
      </c>
      <c r="Q26" t="str">
        <f>IF(ISBLANK(VLOOKUP(TRIM(D26),ALL_SOMIFA!$A$1:$V$2737,17,FALSE)),"",IF(ISERROR(VLOOKUP(TRIM(D26),ALL_SOMIFA!$A$1:$V$2737,17,FALSE))," ",VLOOKUP(TRIM(D26),ALL_SOMIFA!$A$1:$V$2737,17,FALSE)))</f>
        <v/>
      </c>
      <c r="R26" t="str">
        <f>IF(ISBLANK(VLOOKUP(TRIM(D26),ALL_SOMIFA!$A$1:$V$2737,18,FALSE)),"",IF(ISERROR(VLOOKUP(TRIM(D26),ALL_SOMIFA!$A$1:$V$2737,18,FALSE))," ",VLOOKUP(TRIM(D26),ALL_SOMIFA!$A$1:$V$2737,18,FALSE)))</f>
        <v/>
      </c>
      <c r="S26" t="str">
        <f>IF(ISBLANK(VLOOKUP(TRIM(D26),ALL_SOMIFA!$A$1:$V$2737,19,FALSE)),"",IF(ISERROR(VLOOKUP(TRIM(D26),ALL_SOMIFA!$A$1:$V$2737,19,FALSE))," ",VLOOKUP(TRIM(D26),ALL_SOMIFA!$A$1:$V$2737,19,FALSE)))</f>
        <v/>
      </c>
      <c r="T26" t="str">
        <f>IF(ISBLANK(VLOOKUP(TRIM(D26),ALL_SOMIFA!$A$1:$V$2737,20,FALSE)),"",IF(ISERROR(VLOOKUP(TRIM(D26),ALL_SOMIFA!$A$1:$V$2737,20,FALSE))," ",VLOOKUP(TRIM(D26),ALL_SOMIFA!$A$1:$V$2737,20,FALSE)))</f>
        <v>DT</v>
      </c>
      <c r="U26" t="str">
        <f>IF(ISBLANK(VLOOKUP(TRIM(D26),ALL_SOMIFA!$A$1:$V$2737,21,FALSE)),"",IF(ISERROR(VLOOKUP(TRIM(D26),ALL_SOMIFA!$A$1:$V$2737,21,FALSE))," ",VLOOKUP(TRIM(D26),ALL_SOMIFA!$A$1:$V$2737,21,FALSE)))</f>
        <v>JAX</v>
      </c>
      <c r="V26" t="str">
        <f>IF(ISBLANK(VLOOKUP(TRIM(D26),ALL_SOMIFA!$A$1:$V$2737,22,FALSE)),"",IF(ISERROR(VLOOKUP(TRIM(D26),ALL_SOMIFA!$A$1:$V$2737,22,FALSE))," ",VLOOKUP(TRIM(D26),ALL_SOMIFA!$A$1:$V$2737,22,FALSE)))</f>
        <v>0-0</v>
      </c>
    </row>
    <row r="27" spans="1:22" x14ac:dyDescent="0.35">
      <c r="A27" t="s">
        <v>220</v>
      </c>
      <c r="B27" t="s">
        <v>3520</v>
      </c>
      <c r="C27" s="8" t="s">
        <v>231</v>
      </c>
      <c r="D27" t="s">
        <v>3267</v>
      </c>
      <c r="E27" s="40">
        <v>34516</v>
      </c>
      <c r="F27" t="s">
        <v>1116</v>
      </c>
      <c r="H27" t="str">
        <f>IF(ISBLANK(VLOOKUP(TRIM(D27),ALL_SOMIFA!$A$1:$V$2737,8,FALSE)),"",IF(ISERROR(VLOOKUP(TRIM(D27),ALL_SOMIFA!$A$1:$V$2737,8,FALSE))," ",VLOOKUP(TRIM(D27),ALL_SOMIFA!$A$1:$V$2737,8,FALSE)))</f>
        <v>DT/DE</v>
      </c>
      <c r="I27" t="str">
        <f>IF(ISBLANK(VLOOKUP(TRIM(D27),ALL_SOMIFA!$A$1:$V$2737,9,FALSE)),"",IF(ISERROR(VLOOKUP(TRIM(D27),ALL_SOMIFA!$A$1:$V$2737,9,FALSE))," ",VLOOKUP(TRIM(D27),ALL_SOMIFA!$A$1:$V$2737,9,FALSE)))</f>
        <v>MIN</v>
      </c>
      <c r="J27" t="str">
        <f>IF(ISBLANK(VLOOKUP(TRIM(D27),ALL_SOMIFA!$A$1:$V$2737,10,FALSE)),"",IF(ISERROR(VLOOKUP(TRIM(D27),ALL_SOMIFA!$A$1:$V$2737,10,FALSE))," ",VLOOKUP(TRIM(D27),ALL_SOMIFA!$A$1:$V$2737,10,FALSE)))</f>
        <v>0-0</v>
      </c>
      <c r="K27" t="str">
        <f>IF(ISBLANK(VLOOKUP(TRIM(D27),ALL_SOMIFA!$A$1:$V$2737,11,FALSE)),"",IF(ISERROR(VLOOKUP(TRIM(D27),ALL_SOMIFA!$A$1:$V$2737,11,FALSE))," ",VLOOKUP(TRIM(D27),ALL_SOMIFA!$A$1:$V$2737,11,FALSE)))</f>
        <v/>
      </c>
      <c r="L27" t="str">
        <f>IF(ISBLANK(VLOOKUP(TRIM(D27),ALL_SOMIFA!$A$1:$V$2737,12,FALSE)),"",IF(ISERROR(VLOOKUP(TRIM(D27),ALL_SOMIFA!$A$1:$V$2737,12,FALSE))," ",VLOOKUP(TRIM(D27),ALL_SOMIFA!$A$1:$V$2737,12,FALSE)))</f>
        <v/>
      </c>
      <c r="M27" t="str">
        <f>IF(ISBLANK(VLOOKUP(TRIM(D27),ALL_SOMIFA!$A$1:$V$2737,13,FALSE)),"",IF(ISERROR(VLOOKUP(TRIM(D27),ALL_SOMIFA!$A$1:$V$2737,13,FALSE))," ",VLOOKUP(TRIM(D27),ALL_SOMIFA!$A$1:$V$2737,13,FALSE)))</f>
        <v/>
      </c>
      <c r="N27" t="str">
        <f>IF(ISBLANK(VLOOKUP(TRIM(D27),ALL_SOMIFA!$A$1:$V$2737,14,FALSE)),"",IF(ISERROR(VLOOKUP(TRIM(D27),ALL_SOMIFA!$A$1:$V$2737,14,FALSE))," ",VLOOKUP(TRIM(D27),ALL_SOMIFA!$A$1:$V$2737,14,FALSE)))</f>
        <v>DT</v>
      </c>
      <c r="O27" t="str">
        <f>IF(ISBLANK(VLOOKUP(TRIM(D27),ALL_SOMIFA!$A$1:$V$2737,15,FALSE)),"",IF(ISERROR(VLOOKUP(TRIM(D27),ALL_SOMIFA!$A$1:$V$2737,15,FALSE))," ",VLOOKUP(TRIM(D27),ALL_SOMIFA!$A$1:$V$2737,15,FALSE)))</f>
        <v>CLE</v>
      </c>
      <c r="P27" t="str">
        <f>IF(ISBLANK(VLOOKUP(TRIM(D27),ALL_SOMIFA!$A$1:$V$2737,16,FALSE)),"",IF(ISERROR(VLOOKUP(TRIM(D27),ALL_SOMIFA!$A$1:$V$2737,16,FALSE))," ",VLOOKUP(TRIM(D27),ALL_SOMIFA!$A$1:$V$2737,16,FALSE)))</f>
        <v>0-2</v>
      </c>
      <c r="Q27" t="str">
        <f>IF(ISBLANK(VLOOKUP(TRIM(D27),ALL_SOMIFA!$A$1:$V$2737,17,FALSE)),"",IF(ISERROR(VLOOKUP(TRIM(D27),ALL_SOMIFA!$A$1:$V$2737,17,FALSE))," ",VLOOKUP(TRIM(D27),ALL_SOMIFA!$A$1:$V$2737,17,FALSE)))</f>
        <v/>
      </c>
      <c r="R27" t="str">
        <f>IF(ISBLANK(VLOOKUP(TRIM(D27),ALL_SOMIFA!$A$1:$V$2737,18,FALSE)),"",IF(ISERROR(VLOOKUP(TRIM(D27),ALL_SOMIFA!$A$1:$V$2737,18,FALSE))," ",VLOOKUP(TRIM(D27),ALL_SOMIFA!$A$1:$V$2737,18,FALSE)))</f>
        <v/>
      </c>
      <c r="S27" t="str">
        <f>IF(ISBLANK(VLOOKUP(TRIM(D27),ALL_SOMIFA!$A$1:$V$2737,19,FALSE)),"",IF(ISERROR(VLOOKUP(TRIM(D27),ALL_SOMIFA!$A$1:$V$2737,19,FALSE))," ",VLOOKUP(TRIM(D27),ALL_SOMIFA!$A$1:$V$2737,19,FALSE)))</f>
        <v/>
      </c>
      <c r="T27" t="str">
        <f>IF(ISBLANK(VLOOKUP(TRIM(D27),ALL_SOMIFA!$A$1:$V$2737,20,FALSE)),"",IF(ISERROR(VLOOKUP(TRIM(D27),ALL_SOMIFA!$A$1:$V$2737,20,FALSE))," ",VLOOKUP(TRIM(D27),ALL_SOMIFA!$A$1:$V$2737,20,FALSE)))</f>
        <v>DT/TE</v>
      </c>
      <c r="U27" t="str">
        <f>IF(ISBLANK(VLOOKUP(TRIM(D27),ALL_SOMIFA!$A$1:$V$2737,21,FALSE)),"",IF(ISERROR(VLOOKUP(TRIM(D27),ALL_SOMIFA!$A$1:$V$2737,21,FALSE))," ",VLOOKUP(TRIM(D27),ALL_SOMIFA!$A$1:$V$2737,21,FALSE)))</f>
        <v>SF</v>
      </c>
      <c r="V27" t="str">
        <f>IF(ISBLANK(VLOOKUP(TRIM(D27),ALL_SOMIFA!$A$1:$V$2737,22,FALSE)),"",IF(ISERROR(VLOOKUP(TRIM(D27),ALL_SOMIFA!$A$1:$V$2737,22,FALSE))," ",VLOOKUP(TRIM(D27),ALL_SOMIFA!$A$1:$V$2737,22,FALSE)))</f>
        <v>4-3/4</v>
      </c>
    </row>
    <row r="28" spans="1:22" x14ac:dyDescent="0.35">
      <c r="A28" t="s">
        <v>220</v>
      </c>
      <c r="B28" t="s">
        <v>3522</v>
      </c>
      <c r="C28" s="8" t="s">
        <v>231</v>
      </c>
      <c r="D28" t="s">
        <v>3268</v>
      </c>
      <c r="E28" s="40">
        <v>36231</v>
      </c>
      <c r="F28" t="s">
        <v>295</v>
      </c>
      <c r="H28" t="str">
        <f>IF(ISBLANK(VLOOKUP(TRIM(D28),ALL_SOMIFA!$A$1:$V$2737,8,FALSE)),"",IF(ISERROR(VLOOKUP(TRIM(D28),ALL_SOMIFA!$A$1:$V$2737,8,FALSE))," ",VLOOKUP(TRIM(D28),ALL_SOMIFA!$A$1:$V$2737,8,FALSE)))</f>
        <v>T</v>
      </c>
      <c r="I28" t="str">
        <f>IF(ISBLANK(VLOOKUP(TRIM(D28),ALL_SOMIFA!$A$1:$V$2737,9,FALSE)),"",IF(ISERROR(VLOOKUP(TRIM(D28),ALL_SOMIFA!$A$1:$V$2737,9,FALSE))," ",VLOOKUP(TRIM(D28),ALL_SOMIFA!$A$1:$V$2737,9,FALSE)))</f>
        <v>HOU</v>
      </c>
      <c r="J28" t="str">
        <f>IF(ISBLANK(VLOOKUP(TRIM(D28),ALL_SOMIFA!$A$1:$V$2737,10,FALSE)),"",IF(ISERROR(VLOOKUP(TRIM(D28),ALL_SOMIFA!$A$1:$V$2737,10,FALSE))," ",VLOOKUP(TRIM(D28),ALL_SOMIFA!$A$1:$V$2737,10,FALSE)))</f>
        <v>0-0</v>
      </c>
      <c r="K28" t="str">
        <f>IF(ISBLANK(VLOOKUP(TRIM(D28),ALL_SOMIFA!$A$1:$V$2737,11,FALSE)),"",IF(ISERROR(VLOOKUP(TRIM(D28),ALL_SOMIFA!$A$1:$V$2737,11,FALSE))," ",VLOOKUP(TRIM(D28),ALL_SOMIFA!$A$1:$V$2737,11,FALSE)))</f>
        <v/>
      </c>
      <c r="L28" t="str">
        <f>IF(ISBLANK(VLOOKUP(TRIM(D28),ALL_SOMIFA!$A$1:$V$2737,12,FALSE)),"",IF(ISERROR(VLOOKUP(TRIM(D28),ALL_SOMIFA!$A$1:$V$2737,12,FALSE))," ",VLOOKUP(TRIM(D28),ALL_SOMIFA!$A$1:$V$2737,12,FALSE)))</f>
        <v/>
      </c>
      <c r="M28" t="str">
        <f>IF(ISBLANK(VLOOKUP(TRIM(D28),ALL_SOMIFA!$A$1:$V$2737,13,FALSE)),"",IF(ISERROR(VLOOKUP(TRIM(D28),ALL_SOMIFA!$A$1:$V$2737,13,FALSE))," ",VLOOKUP(TRIM(D28),ALL_SOMIFA!$A$1:$V$2737,13,FALSE)))</f>
        <v/>
      </c>
      <c r="N28" t="str">
        <f>IF(ISBLANK(VLOOKUP(TRIM(D28),ALL_SOMIFA!$A$1:$V$2737,14,FALSE)),"",IF(ISERROR(VLOOKUP(TRIM(D28),ALL_SOMIFA!$A$1:$V$2737,14,FALSE))," ",VLOOKUP(TRIM(D28),ALL_SOMIFA!$A$1:$V$2737,14,FALSE)))</f>
        <v/>
      </c>
      <c r="O28" t="str">
        <f>IF(ISBLANK(VLOOKUP(TRIM(D28),ALL_SOMIFA!$A$1:$V$2737,15,FALSE)),"",IF(ISERROR(VLOOKUP(TRIM(D28),ALL_SOMIFA!$A$1:$V$2737,15,FALSE))," ",VLOOKUP(TRIM(D28),ALL_SOMIFA!$A$1:$V$2737,15,FALSE)))</f>
        <v/>
      </c>
      <c r="P28" t="str">
        <f>IF(ISBLANK(VLOOKUP(TRIM(D28),ALL_SOMIFA!$A$1:$V$2737,16,FALSE)),"",IF(ISERROR(VLOOKUP(TRIM(D28),ALL_SOMIFA!$A$1:$V$2737,16,FALSE))," ",VLOOKUP(TRIM(D28),ALL_SOMIFA!$A$1:$V$2737,16,FALSE)))</f>
        <v/>
      </c>
      <c r="Q28" t="str">
        <f>IF(ISBLANK(VLOOKUP(TRIM(D28),ALL_SOMIFA!$A$1:$V$2737,17,FALSE)),"",IF(ISERROR(VLOOKUP(TRIM(D28),ALL_SOMIFA!$A$1:$V$2737,17,FALSE))," ",VLOOKUP(TRIM(D28),ALL_SOMIFA!$A$1:$V$2737,17,FALSE)))</f>
        <v/>
      </c>
      <c r="R28" t="str">
        <f>IF(ISBLANK(VLOOKUP(TRIM(D28),ALL_SOMIFA!$A$1:$V$2737,18,FALSE)),"",IF(ISERROR(VLOOKUP(TRIM(D28),ALL_SOMIFA!$A$1:$V$2737,18,FALSE))," ",VLOOKUP(TRIM(D28),ALL_SOMIFA!$A$1:$V$2737,18,FALSE)))</f>
        <v/>
      </c>
      <c r="S28" t="str">
        <f>IF(ISBLANK(VLOOKUP(TRIM(D28),ALL_SOMIFA!$A$1:$V$2737,19,FALSE)),"",IF(ISERROR(VLOOKUP(TRIM(D28),ALL_SOMIFA!$A$1:$V$2737,19,FALSE))," ",VLOOKUP(TRIM(D28),ALL_SOMIFA!$A$1:$V$2737,19,FALSE)))</f>
        <v/>
      </c>
      <c r="T28" t="str">
        <f>IF(ISBLANK(VLOOKUP(TRIM(D28),ALL_SOMIFA!$A$1:$V$2737,20,FALSE)),"",IF(ISERROR(VLOOKUP(TRIM(D28),ALL_SOMIFA!$A$1:$V$2737,20,FALSE))," ",VLOOKUP(TRIM(D28),ALL_SOMIFA!$A$1:$V$2737,20,FALSE)))</f>
        <v/>
      </c>
      <c r="U28" t="str">
        <f>IF(ISBLANK(VLOOKUP(TRIM(D28),ALL_SOMIFA!$A$1:$V$2737,21,FALSE)),"",IF(ISERROR(VLOOKUP(TRIM(D28),ALL_SOMIFA!$A$1:$V$2737,21,FALSE))," ",VLOOKUP(TRIM(D28),ALL_SOMIFA!$A$1:$V$2737,21,FALSE)))</f>
        <v/>
      </c>
      <c r="V28" t="str">
        <f>IF(ISBLANK(VLOOKUP(TRIM(D28),ALL_SOMIFA!$A$1:$V$2737,22,FALSE)),"",IF(ISERROR(VLOOKUP(TRIM(D28),ALL_SOMIFA!$A$1:$V$2737,22,FALSE))," ",VLOOKUP(TRIM(D28),ALL_SOMIFA!$A$1:$V$2737,22,FALSE)))</f>
        <v/>
      </c>
    </row>
    <row r="29" spans="1:22" x14ac:dyDescent="0.35">
      <c r="A29" t="s">
        <v>220</v>
      </c>
      <c r="B29" t="s">
        <v>325</v>
      </c>
      <c r="C29" s="8" t="s">
        <v>231</v>
      </c>
      <c r="D29" t="s">
        <v>3780</v>
      </c>
      <c r="E29" s="40">
        <v>36706</v>
      </c>
      <c r="F29" t="s">
        <v>3960</v>
      </c>
      <c r="H29" t="str">
        <f>IF(ISBLANK(VLOOKUP(TRIM(D29),ALL_SOMIFA!$A$1:$V$2737,8,FALSE)),"",IF(ISERROR(VLOOKUP(TRIM(D29),ALL_SOMIFA!$A$1:$V$2737,8,FALSE))," ",VLOOKUP(TRIM(D29),ALL_SOMIFA!$A$1:$V$2737,8,FALSE)))</f>
        <v/>
      </c>
      <c r="I29" t="str">
        <f>IF(ISBLANK(VLOOKUP(TRIM(D29),ALL_SOMIFA!$A$1:$V$2737,9,FALSE)),"",IF(ISERROR(VLOOKUP(TRIM(D29),ALL_SOMIFA!$A$1:$V$2737,9,FALSE))," ",VLOOKUP(TRIM(D29),ALL_SOMIFA!$A$1:$V$2737,9,FALSE)))</f>
        <v/>
      </c>
      <c r="J29" t="str">
        <f>IF(ISBLANK(VLOOKUP(TRIM(D29),ALL_SOMIFA!$A$1:$V$2737,10,FALSE)),"",IF(ISERROR(VLOOKUP(TRIM(D29),ALL_SOMIFA!$A$1:$V$2737,10,FALSE))," ",VLOOKUP(TRIM(D29),ALL_SOMIFA!$A$1:$V$2737,10,FALSE)))</f>
        <v/>
      </c>
      <c r="K29" t="str">
        <f>IF(ISBLANK(VLOOKUP(TRIM(D29),ALL_SOMIFA!$A$1:$V$2737,11,FALSE)),"",IF(ISERROR(VLOOKUP(TRIM(D29),ALL_SOMIFA!$A$1:$V$2737,11,FALSE))," ",VLOOKUP(TRIM(D29),ALL_SOMIFA!$A$1:$V$2737,11,FALSE)))</f>
        <v/>
      </c>
      <c r="L29" t="str">
        <f>IF(ISBLANK(VLOOKUP(TRIM(D29),ALL_SOMIFA!$A$1:$V$2737,12,FALSE)),"",IF(ISERROR(VLOOKUP(TRIM(D29),ALL_SOMIFA!$A$1:$V$2737,12,FALSE))," ",VLOOKUP(TRIM(D29),ALL_SOMIFA!$A$1:$V$2737,12,FALSE)))</f>
        <v/>
      </c>
      <c r="M29" t="str">
        <f>IF(ISBLANK(VLOOKUP(TRIM(D29),ALL_SOMIFA!$A$1:$V$2737,13,FALSE)),"",IF(ISERROR(VLOOKUP(TRIM(D29),ALL_SOMIFA!$A$1:$V$2737,13,FALSE))," ",VLOOKUP(TRIM(D29),ALL_SOMIFA!$A$1:$V$2737,13,FALSE)))</f>
        <v/>
      </c>
      <c r="N29" t="str">
        <f>IF(ISBLANK(VLOOKUP(TRIM(D29),ALL_SOMIFA!$A$1:$V$2737,14,FALSE)),"",IF(ISERROR(VLOOKUP(TRIM(D29),ALL_SOMIFA!$A$1:$V$2737,14,FALSE))," ",VLOOKUP(TRIM(D29),ALL_SOMIFA!$A$1:$V$2737,14,FALSE)))</f>
        <v/>
      </c>
      <c r="O29" t="str">
        <f>IF(ISBLANK(VLOOKUP(TRIM(D29),ALL_SOMIFA!$A$1:$V$2737,15,FALSE)),"",IF(ISERROR(VLOOKUP(TRIM(D29),ALL_SOMIFA!$A$1:$V$2737,15,FALSE))," ",VLOOKUP(TRIM(D29),ALL_SOMIFA!$A$1:$V$2737,15,FALSE)))</f>
        <v/>
      </c>
      <c r="P29" t="str">
        <f>IF(ISBLANK(VLOOKUP(TRIM(D29),ALL_SOMIFA!$A$1:$V$2737,16,FALSE)),"",IF(ISERROR(VLOOKUP(TRIM(D29),ALL_SOMIFA!$A$1:$V$2737,16,FALSE))," ",VLOOKUP(TRIM(D29),ALL_SOMIFA!$A$1:$V$2737,16,FALSE)))</f>
        <v/>
      </c>
      <c r="Q29" t="str">
        <f>IF(ISBLANK(VLOOKUP(TRIM(D29),ALL_SOMIFA!$A$1:$V$2737,17,FALSE)),"",IF(ISERROR(VLOOKUP(TRIM(D29),ALL_SOMIFA!$A$1:$V$2737,17,FALSE))," ",VLOOKUP(TRIM(D29),ALL_SOMIFA!$A$1:$V$2737,17,FALSE)))</f>
        <v/>
      </c>
      <c r="R29" t="str">
        <f>IF(ISBLANK(VLOOKUP(TRIM(D29),ALL_SOMIFA!$A$1:$V$2737,18,FALSE)),"",IF(ISERROR(VLOOKUP(TRIM(D29),ALL_SOMIFA!$A$1:$V$2737,18,FALSE))," ",VLOOKUP(TRIM(D29),ALL_SOMIFA!$A$1:$V$2737,18,FALSE)))</f>
        <v/>
      </c>
      <c r="S29" t="str">
        <f>IF(ISBLANK(VLOOKUP(TRIM(D29),ALL_SOMIFA!$A$1:$V$2737,19,FALSE)),"",IF(ISERROR(VLOOKUP(TRIM(D29),ALL_SOMIFA!$A$1:$V$2737,19,FALSE))," ",VLOOKUP(TRIM(D29),ALL_SOMIFA!$A$1:$V$2737,19,FALSE)))</f>
        <v/>
      </c>
      <c r="T29" t="str">
        <f>IF(ISBLANK(VLOOKUP(TRIM(D29),ALL_SOMIFA!$A$1:$V$2737,20,FALSE)),"",IF(ISERROR(VLOOKUP(TRIM(D29),ALL_SOMIFA!$A$1:$V$2737,20,FALSE))," ",VLOOKUP(TRIM(D29),ALL_SOMIFA!$A$1:$V$2737,20,FALSE)))</f>
        <v/>
      </c>
      <c r="U29" t="str">
        <f>IF(ISBLANK(VLOOKUP(TRIM(D29),ALL_SOMIFA!$A$1:$V$2737,21,FALSE)),"",IF(ISERROR(VLOOKUP(TRIM(D29),ALL_SOMIFA!$A$1:$V$2737,21,FALSE))," ",VLOOKUP(TRIM(D29),ALL_SOMIFA!$A$1:$V$2737,21,FALSE)))</f>
        <v/>
      </c>
      <c r="V29" t="str">
        <f>IF(ISBLANK(VLOOKUP(TRIM(D29),ALL_SOMIFA!$A$1:$V$2737,22,FALSE)),"",IF(ISERROR(VLOOKUP(TRIM(D29),ALL_SOMIFA!$A$1:$V$2737,22,FALSE))," ",VLOOKUP(TRIM(D29),ALL_SOMIFA!$A$1:$V$2737,22,FALSE)))</f>
        <v/>
      </c>
    </row>
    <row r="30" spans="1:22" x14ac:dyDescent="0.35">
      <c r="A30" t="s">
        <v>220</v>
      </c>
      <c r="B30" t="s">
        <v>916</v>
      </c>
      <c r="C30" s="8" t="s">
        <v>231</v>
      </c>
      <c r="D30" t="s">
        <v>3269</v>
      </c>
      <c r="E30" s="40">
        <v>36186</v>
      </c>
      <c r="F30" t="s">
        <v>391</v>
      </c>
      <c r="H30" t="str">
        <f>IF(ISBLANK(VLOOKUP(TRIM(D30),ALL_SOMIFA!$A$1:$V$2737,8,FALSE)),"",IF(ISERROR(VLOOKUP(TRIM(D30),ALL_SOMIFA!$A$1:$V$2737,8,FALSE))," ",VLOOKUP(TRIM(D30),ALL_SOMIFA!$A$1:$V$2737,8,FALSE)))</f>
        <v>DT</v>
      </c>
      <c r="I30" t="str">
        <f>IF(ISBLANK(VLOOKUP(TRIM(D30),ALL_SOMIFA!$A$1:$V$2737,9,FALSE)),"",IF(ISERROR(VLOOKUP(TRIM(D30),ALL_SOMIFA!$A$1:$V$2737,9,FALSE))," ",VLOOKUP(TRIM(D30),ALL_SOMIFA!$A$1:$V$2737,9,FALSE)))</f>
        <v>LAR</v>
      </c>
      <c r="J30" t="str">
        <f>IF(ISBLANK(VLOOKUP(TRIM(D30),ALL_SOMIFA!$A$1:$V$2737,10,FALSE)),"",IF(ISERROR(VLOOKUP(TRIM(D30),ALL_SOMIFA!$A$1:$V$2737,10,FALSE))," ",VLOOKUP(TRIM(D30),ALL_SOMIFA!$A$1:$V$2737,10,FALSE)))</f>
        <v>0-0</v>
      </c>
      <c r="K30" t="str">
        <f>IF(ISBLANK(VLOOKUP(TRIM(D30),ALL_SOMIFA!$A$1:$V$2737,11,FALSE)),"",IF(ISERROR(VLOOKUP(TRIM(D30),ALL_SOMIFA!$A$1:$V$2737,11,FALSE))," ",VLOOKUP(TRIM(D30),ALL_SOMIFA!$A$1:$V$2737,11,FALSE)))</f>
        <v/>
      </c>
      <c r="L30" t="str">
        <f>IF(ISBLANK(VLOOKUP(TRIM(D30),ALL_SOMIFA!$A$1:$V$2737,12,FALSE)),"",IF(ISERROR(VLOOKUP(TRIM(D30),ALL_SOMIFA!$A$1:$V$2737,12,FALSE))," ",VLOOKUP(TRIM(D30),ALL_SOMIFA!$A$1:$V$2737,12,FALSE)))</f>
        <v/>
      </c>
      <c r="M30" t="str">
        <f>IF(ISBLANK(VLOOKUP(TRIM(D30),ALL_SOMIFA!$A$1:$V$2737,13,FALSE)),"",IF(ISERROR(VLOOKUP(TRIM(D30),ALL_SOMIFA!$A$1:$V$2737,13,FALSE))," ",VLOOKUP(TRIM(D30),ALL_SOMIFA!$A$1:$V$2737,13,FALSE)))</f>
        <v/>
      </c>
      <c r="N30" t="str">
        <f>IF(ISBLANK(VLOOKUP(TRIM(D30),ALL_SOMIFA!$A$1:$V$2737,14,FALSE)),"",IF(ISERROR(VLOOKUP(TRIM(D30),ALL_SOMIFA!$A$1:$V$2737,14,FALSE))," ",VLOOKUP(TRIM(D30),ALL_SOMIFA!$A$1:$V$2737,14,FALSE)))</f>
        <v/>
      </c>
      <c r="O30" t="str">
        <f>IF(ISBLANK(VLOOKUP(TRIM(D30),ALL_SOMIFA!$A$1:$V$2737,15,FALSE)),"",IF(ISERROR(VLOOKUP(TRIM(D30),ALL_SOMIFA!$A$1:$V$2737,15,FALSE))," ",VLOOKUP(TRIM(D30),ALL_SOMIFA!$A$1:$V$2737,15,FALSE)))</f>
        <v/>
      </c>
      <c r="P30" t="str">
        <f>IF(ISBLANK(VLOOKUP(TRIM(D30),ALL_SOMIFA!$A$1:$V$2737,16,FALSE)),"",IF(ISERROR(VLOOKUP(TRIM(D30),ALL_SOMIFA!$A$1:$V$2737,16,FALSE))," ",VLOOKUP(TRIM(D30),ALL_SOMIFA!$A$1:$V$2737,16,FALSE)))</f>
        <v/>
      </c>
      <c r="Q30" t="str">
        <f>IF(ISBLANK(VLOOKUP(TRIM(D30),ALL_SOMIFA!$A$1:$V$2737,17,FALSE)),"",IF(ISERROR(VLOOKUP(TRIM(D30),ALL_SOMIFA!$A$1:$V$2737,17,FALSE))," ",VLOOKUP(TRIM(D30),ALL_SOMIFA!$A$1:$V$2737,17,FALSE)))</f>
        <v/>
      </c>
      <c r="R30" t="str">
        <f>IF(ISBLANK(VLOOKUP(TRIM(D30),ALL_SOMIFA!$A$1:$V$2737,18,FALSE)),"",IF(ISERROR(VLOOKUP(TRIM(D30),ALL_SOMIFA!$A$1:$V$2737,18,FALSE))," ",VLOOKUP(TRIM(D30),ALL_SOMIFA!$A$1:$V$2737,18,FALSE)))</f>
        <v/>
      </c>
      <c r="S30" t="str">
        <f>IF(ISBLANK(VLOOKUP(TRIM(D30),ALL_SOMIFA!$A$1:$V$2737,19,FALSE)),"",IF(ISERROR(VLOOKUP(TRIM(D30),ALL_SOMIFA!$A$1:$V$2737,19,FALSE))," ",VLOOKUP(TRIM(D30),ALL_SOMIFA!$A$1:$V$2737,19,FALSE)))</f>
        <v/>
      </c>
      <c r="T30" t="str">
        <f>IF(ISBLANK(VLOOKUP(TRIM(D30),ALL_SOMIFA!$A$1:$V$2737,20,FALSE)),"",IF(ISERROR(VLOOKUP(TRIM(D30),ALL_SOMIFA!$A$1:$V$2737,20,FALSE))," ",VLOOKUP(TRIM(D30),ALL_SOMIFA!$A$1:$V$2737,20,FALSE)))</f>
        <v/>
      </c>
      <c r="U30" t="str">
        <f>IF(ISBLANK(VLOOKUP(TRIM(D30),ALL_SOMIFA!$A$1:$V$2737,21,FALSE)),"",IF(ISERROR(VLOOKUP(TRIM(D30),ALL_SOMIFA!$A$1:$V$2737,21,FALSE))," ",VLOOKUP(TRIM(D30),ALL_SOMIFA!$A$1:$V$2737,21,FALSE)))</f>
        <v/>
      </c>
      <c r="V30" t="str">
        <f>IF(ISBLANK(VLOOKUP(TRIM(D30),ALL_SOMIFA!$A$1:$V$2737,22,FALSE)),"",IF(ISERROR(VLOOKUP(TRIM(D30),ALL_SOMIFA!$A$1:$V$2737,22,FALSE))," ",VLOOKUP(TRIM(D30),ALL_SOMIFA!$A$1:$V$2737,22,FALSE)))</f>
        <v/>
      </c>
    </row>
    <row r="31" spans="1:22" x14ac:dyDescent="0.35">
      <c r="A31" t="s">
        <v>153</v>
      </c>
      <c r="B31" t="s">
        <v>1124</v>
      </c>
      <c r="C31" s="8" t="s">
        <v>231</v>
      </c>
      <c r="D31" t="s">
        <v>3304</v>
      </c>
      <c r="E31" s="40">
        <v>34725</v>
      </c>
      <c r="F31" t="s">
        <v>114</v>
      </c>
      <c r="H31" t="str">
        <f>IF(ISBLANK(VLOOKUP(TRIM(D31),ALL_SOMIFA!$A$1:$V$2737,8,FALSE)),"",IF(ISERROR(VLOOKUP(TRIM(D31),ALL_SOMIFA!$A$1:$V$2737,8,FALSE))," ",VLOOKUP(TRIM(D31),ALL_SOMIFA!$A$1:$V$2737,8,FALSE)))</f>
        <v/>
      </c>
      <c r="I31" t="str">
        <f>IF(ISBLANK(VLOOKUP(TRIM(D31),ALL_SOMIFA!$A$1:$V$2737,9,FALSE)),"",IF(ISERROR(VLOOKUP(TRIM(D31),ALL_SOMIFA!$A$1:$V$2737,9,FALSE))," ",VLOOKUP(TRIM(D31),ALL_SOMIFA!$A$1:$V$2737,9,FALSE)))</f>
        <v/>
      </c>
      <c r="J31" t="str">
        <f>IF(ISBLANK(VLOOKUP(TRIM(D31),ALL_SOMIFA!$A$1:$V$2737,10,FALSE)),"",IF(ISERROR(VLOOKUP(TRIM(D31),ALL_SOMIFA!$A$1:$V$2737,10,FALSE))," ",VLOOKUP(TRIM(D31),ALL_SOMIFA!$A$1:$V$2737,10,FALSE)))</f>
        <v/>
      </c>
      <c r="K31" t="str">
        <f>IF(ISBLANK(VLOOKUP(TRIM(D31),ALL_SOMIFA!$A$1:$V$2737,11,FALSE)),"",IF(ISERROR(VLOOKUP(TRIM(D31),ALL_SOMIFA!$A$1:$V$2737,11,FALSE))," ",VLOOKUP(TRIM(D31),ALL_SOMIFA!$A$1:$V$2737,11,FALSE)))</f>
        <v/>
      </c>
      <c r="L31" t="str">
        <f>IF(ISBLANK(VLOOKUP(TRIM(D31),ALL_SOMIFA!$A$1:$V$2737,12,FALSE)),"",IF(ISERROR(VLOOKUP(TRIM(D31),ALL_SOMIFA!$A$1:$V$2737,12,FALSE))," ",VLOOKUP(TRIM(D31),ALL_SOMIFA!$A$1:$V$2737,12,FALSE)))</f>
        <v/>
      </c>
      <c r="M31" t="str">
        <f>IF(ISBLANK(VLOOKUP(TRIM(D31),ALL_SOMIFA!$A$1:$V$2737,13,FALSE)),"",IF(ISERROR(VLOOKUP(TRIM(D31),ALL_SOMIFA!$A$1:$V$2737,13,FALSE))," ",VLOOKUP(TRIM(D31),ALL_SOMIFA!$A$1:$V$2737,13,FALSE)))</f>
        <v/>
      </c>
      <c r="N31" t="str">
        <f>IF(ISBLANK(VLOOKUP(TRIM(D31),ALL_SOMIFA!$A$1:$V$2737,14,FALSE)),"",IF(ISERROR(VLOOKUP(TRIM(D31),ALL_SOMIFA!$A$1:$V$2737,14,FALSE))," ",VLOOKUP(TRIM(D31),ALL_SOMIFA!$A$1:$V$2737,14,FALSE)))</f>
        <v>TE/BB</v>
      </c>
      <c r="O31" t="str">
        <f>IF(ISBLANK(VLOOKUP(TRIM(D31),ALL_SOMIFA!$A$1:$V$2737,15,FALSE)),"",IF(ISERROR(VLOOKUP(TRIM(D31),ALL_SOMIFA!$A$1:$V$2737,15,FALSE))," ",VLOOKUP(TRIM(D31),ALL_SOMIFA!$A$1:$V$2737,15,FALSE)))</f>
        <v>SF</v>
      </c>
      <c r="P31" t="str">
        <f>IF(ISBLANK(VLOOKUP(TRIM(D31),ALL_SOMIFA!$A$1:$V$2737,16,FALSE)),"",IF(ISERROR(VLOOKUP(TRIM(D31),ALL_SOMIFA!$A$1:$V$2737,16,FALSE))," ",VLOOKUP(TRIM(D31),ALL_SOMIFA!$A$1:$V$2737,16,FALSE)))</f>
        <v>4/0-0</v>
      </c>
      <c r="Q31" t="str">
        <f>IF(ISBLANK(VLOOKUP(TRIM(D31),ALL_SOMIFA!$A$1:$V$2737,17,FALSE)),"",IF(ISERROR(VLOOKUP(TRIM(D31),ALL_SOMIFA!$A$1:$V$2737,17,FALSE))," ",VLOOKUP(TRIM(D31),ALL_SOMIFA!$A$1:$V$2737,17,FALSE)))</f>
        <v>TE/BB</v>
      </c>
      <c r="R31" t="str">
        <f>IF(ISBLANK(VLOOKUP(TRIM(D31),ALL_SOMIFA!$A$1:$V$2737,18,FALSE)),"",IF(ISERROR(VLOOKUP(TRIM(D31),ALL_SOMIFA!$A$1:$V$2737,18,FALSE))," ",VLOOKUP(TRIM(D31),ALL_SOMIFA!$A$1:$V$2737,18,FALSE)))</f>
        <v>SF</v>
      </c>
      <c r="S31" t="str">
        <f>IF(ISBLANK(VLOOKUP(TRIM(D31),ALL_SOMIFA!$A$1:$V$2737,19,FALSE)),"",IF(ISERROR(VLOOKUP(TRIM(D31),ALL_SOMIFA!$A$1:$V$2737,19,FALSE))," ",VLOOKUP(TRIM(D31),ALL_SOMIFA!$A$1:$V$2737,19,FALSE)))</f>
        <v>4/0-0</v>
      </c>
      <c r="T31" t="str">
        <f>IF(ISBLANK(VLOOKUP(TRIM(D31),ALL_SOMIFA!$A$1:$V$2737,20,FALSE)),"",IF(ISERROR(VLOOKUP(TRIM(D31),ALL_SOMIFA!$A$1:$V$2737,20,FALSE))," ",VLOOKUP(TRIM(D31),ALL_SOMIFA!$A$1:$V$2737,20,FALSE)))</f>
        <v>TE/BB</v>
      </c>
      <c r="U31" t="str">
        <f>IF(ISBLANK(VLOOKUP(TRIM(D31),ALL_SOMIFA!$A$1:$V$2737,21,FALSE)),"",IF(ISERROR(VLOOKUP(TRIM(D31),ALL_SOMIFA!$A$1:$V$2737,21,FALSE))," ",VLOOKUP(TRIM(D31),ALL_SOMIFA!$A$1:$V$2737,21,FALSE)))</f>
        <v>SF</v>
      </c>
      <c r="V31" t="str">
        <f>IF(ISBLANK(VLOOKUP(TRIM(D31),ALL_SOMIFA!$A$1:$V$2737,22,FALSE)),"",IF(ISERROR(VLOOKUP(TRIM(D31),ALL_SOMIFA!$A$1:$V$2737,22,FALSE))," ",VLOOKUP(TRIM(D31),ALL_SOMIFA!$A$1:$V$2737,22,FALSE)))</f>
        <v>4/0-0</v>
      </c>
    </row>
    <row r="32" spans="1:22" x14ac:dyDescent="0.35">
      <c r="A32" t="s">
        <v>802</v>
      </c>
      <c r="B32" t="s">
        <v>3524</v>
      </c>
      <c r="D32" t="s">
        <v>3256</v>
      </c>
      <c r="E32" s="40">
        <v>37091</v>
      </c>
      <c r="F32" t="s">
        <v>134</v>
      </c>
      <c r="H32" t="str">
        <f>IF(ISBLANK(VLOOKUP(TRIM(D32),ALL_SOMIFA!$A$1:$V$2737,8,FALSE)),"",IF(ISERROR(VLOOKUP(TRIM(D32),ALL_SOMIFA!$A$1:$V$2737,8,FALSE))," ",VLOOKUP(TRIM(D32),ALL_SOMIFA!$A$1:$V$2737,8,FALSE)))</f>
        <v>P</v>
      </c>
      <c r="I32" t="str">
        <f>IF(ISBLANK(VLOOKUP(TRIM(D32),ALL_SOMIFA!$A$1:$V$2737,9,FALSE)),"",IF(ISERROR(VLOOKUP(TRIM(D32),ALL_SOMIFA!$A$1:$V$2737,9,FALSE))," ",VLOOKUP(TRIM(D32),ALL_SOMIFA!$A$1:$V$2737,9,FALSE)))</f>
        <v>LAR</v>
      </c>
      <c r="J32" t="str">
        <f>IF(ISBLANK(VLOOKUP(TRIM(D32),ALL_SOMIFA!$A$1:$V$2737,10,FALSE)),"",IF(ISERROR(VLOOKUP(TRIM(D32),ALL_SOMIFA!$A$1:$V$2737,10,FALSE))," ",VLOOKUP(TRIM(D32),ALL_SOMIFA!$A$1:$V$2737,10,FALSE)))</f>
        <v/>
      </c>
      <c r="K32" t="str">
        <f>IF(ISBLANK(VLOOKUP(TRIM(D32),ALL_SOMIFA!$A$1:$V$2737,11,FALSE)),"",IF(ISERROR(VLOOKUP(TRIM(D32),ALL_SOMIFA!$A$1:$V$2737,11,FALSE))," ",VLOOKUP(TRIM(D32),ALL_SOMIFA!$A$1:$V$2737,11,FALSE)))</f>
        <v/>
      </c>
      <c r="L32" t="str">
        <f>IF(ISBLANK(VLOOKUP(TRIM(D32),ALL_SOMIFA!$A$1:$V$2737,12,FALSE)),"",IF(ISERROR(VLOOKUP(TRIM(D32),ALL_SOMIFA!$A$1:$V$2737,12,FALSE))," ",VLOOKUP(TRIM(D32),ALL_SOMIFA!$A$1:$V$2737,12,FALSE)))</f>
        <v/>
      </c>
      <c r="M32" t="str">
        <f>IF(ISBLANK(VLOOKUP(TRIM(D32),ALL_SOMIFA!$A$1:$V$2737,13,FALSE)),"",IF(ISERROR(VLOOKUP(TRIM(D32),ALL_SOMIFA!$A$1:$V$2737,13,FALSE))," ",VLOOKUP(TRIM(D32),ALL_SOMIFA!$A$1:$V$2737,13,FALSE)))</f>
        <v/>
      </c>
      <c r="N32" t="str">
        <f>IF(ISBLANK(VLOOKUP(TRIM(D32),ALL_SOMIFA!$A$1:$V$2737,14,FALSE)),"",IF(ISERROR(VLOOKUP(TRIM(D32),ALL_SOMIFA!$A$1:$V$2737,14,FALSE))," ",VLOOKUP(TRIM(D32),ALL_SOMIFA!$A$1:$V$2737,14,FALSE)))</f>
        <v/>
      </c>
      <c r="O32" t="str">
        <f>IF(ISBLANK(VLOOKUP(TRIM(D32),ALL_SOMIFA!$A$1:$V$2737,15,FALSE)),"",IF(ISERROR(VLOOKUP(TRIM(D32),ALL_SOMIFA!$A$1:$V$2737,15,FALSE))," ",VLOOKUP(TRIM(D32),ALL_SOMIFA!$A$1:$V$2737,15,FALSE)))</f>
        <v/>
      </c>
      <c r="P32" t="str">
        <f>IF(ISBLANK(VLOOKUP(TRIM(D32),ALL_SOMIFA!$A$1:$V$2737,16,FALSE)),"",IF(ISERROR(VLOOKUP(TRIM(D32),ALL_SOMIFA!$A$1:$V$2737,16,FALSE))," ",VLOOKUP(TRIM(D32),ALL_SOMIFA!$A$1:$V$2737,16,FALSE)))</f>
        <v/>
      </c>
      <c r="Q32" t="str">
        <f>IF(ISBLANK(VLOOKUP(TRIM(D32),ALL_SOMIFA!$A$1:$V$2737,17,FALSE)),"",IF(ISERROR(VLOOKUP(TRIM(D32),ALL_SOMIFA!$A$1:$V$2737,17,FALSE))," ",VLOOKUP(TRIM(D32),ALL_SOMIFA!$A$1:$V$2737,17,FALSE)))</f>
        <v/>
      </c>
      <c r="R32" t="str">
        <f>IF(ISBLANK(VLOOKUP(TRIM(D32),ALL_SOMIFA!$A$1:$V$2737,18,FALSE)),"",IF(ISERROR(VLOOKUP(TRIM(D32),ALL_SOMIFA!$A$1:$V$2737,18,FALSE))," ",VLOOKUP(TRIM(D32),ALL_SOMIFA!$A$1:$V$2737,18,FALSE)))</f>
        <v/>
      </c>
      <c r="S32" t="str">
        <f>IF(ISBLANK(VLOOKUP(TRIM(D32),ALL_SOMIFA!$A$1:$V$2737,19,FALSE)),"",IF(ISERROR(VLOOKUP(TRIM(D32),ALL_SOMIFA!$A$1:$V$2737,19,FALSE))," ",VLOOKUP(TRIM(D32),ALL_SOMIFA!$A$1:$V$2737,19,FALSE)))</f>
        <v/>
      </c>
      <c r="T32" t="str">
        <f>IF(ISBLANK(VLOOKUP(TRIM(D32),ALL_SOMIFA!$A$1:$V$2737,20,FALSE)),"",IF(ISERROR(VLOOKUP(TRIM(D32),ALL_SOMIFA!$A$1:$V$2737,20,FALSE))," ",VLOOKUP(TRIM(D32),ALL_SOMIFA!$A$1:$V$2737,20,FALSE)))</f>
        <v/>
      </c>
      <c r="U32" t="str">
        <f>IF(ISBLANK(VLOOKUP(TRIM(D32),ALL_SOMIFA!$A$1:$V$2737,21,FALSE)),"",IF(ISERROR(VLOOKUP(TRIM(D32),ALL_SOMIFA!$A$1:$V$2737,21,FALSE))," ",VLOOKUP(TRIM(D32),ALL_SOMIFA!$A$1:$V$2737,21,FALSE)))</f>
        <v/>
      </c>
      <c r="V32" t="str">
        <f>IF(ISBLANK(VLOOKUP(TRIM(D32),ALL_SOMIFA!$A$1:$V$2737,22,FALSE)),"",IF(ISERROR(VLOOKUP(TRIM(D32),ALL_SOMIFA!$A$1:$V$2737,22,FALSE))," ",VLOOKUP(TRIM(D32),ALL_SOMIFA!$A$1:$V$2737,22,FALSE)))</f>
        <v/>
      </c>
    </row>
    <row r="33" spans="1:22" x14ac:dyDescent="0.35">
      <c r="A33" t="s">
        <v>327</v>
      </c>
      <c r="B33" t="s">
        <v>419</v>
      </c>
      <c r="C33" s="129" t="s">
        <v>328</v>
      </c>
      <c r="D33" t="s">
        <v>3866</v>
      </c>
      <c r="E33" s="40">
        <v>36100</v>
      </c>
      <c r="F33" t="s">
        <v>3504</v>
      </c>
      <c r="H33" t="str">
        <f>IF(ISBLANK(VLOOKUP(TRIM(D33),ALL_SOMIFA!$A$1:$V$2737,8,FALSE)),"",IF(ISERROR(VLOOKUP(TRIM(D33),ALL_SOMIFA!$A$1:$V$2737,8,FALSE))," ",VLOOKUP(TRIM(D33),ALL_SOMIFA!$A$1:$V$2737,8,FALSE)))</f>
        <v/>
      </c>
      <c r="I33" t="str">
        <f>IF(ISBLANK(VLOOKUP(TRIM(D33),ALL_SOMIFA!$A$1:$V$2737,9,FALSE)),"",IF(ISERROR(VLOOKUP(TRIM(D33),ALL_SOMIFA!$A$1:$V$2737,9,FALSE))," ",VLOOKUP(TRIM(D33),ALL_SOMIFA!$A$1:$V$2737,9,FALSE)))</f>
        <v/>
      </c>
      <c r="J33" t="str">
        <f>IF(ISBLANK(VLOOKUP(TRIM(D33),ALL_SOMIFA!$A$1:$V$2737,10,FALSE)),"",IF(ISERROR(VLOOKUP(TRIM(D33),ALL_SOMIFA!$A$1:$V$2737,10,FALSE))," ",VLOOKUP(TRIM(D33),ALL_SOMIFA!$A$1:$V$2737,10,FALSE)))</f>
        <v/>
      </c>
      <c r="K33" t="str">
        <f>IF(ISBLANK(VLOOKUP(TRIM(D33),ALL_SOMIFA!$A$1:$V$2737,11,FALSE)),"",IF(ISERROR(VLOOKUP(TRIM(D33),ALL_SOMIFA!$A$1:$V$2737,11,FALSE))," ",VLOOKUP(TRIM(D33),ALL_SOMIFA!$A$1:$V$2737,11,FALSE)))</f>
        <v/>
      </c>
      <c r="L33" t="str">
        <f>IF(ISBLANK(VLOOKUP(TRIM(D33),ALL_SOMIFA!$A$1:$V$2737,12,FALSE)),"",IF(ISERROR(VLOOKUP(TRIM(D33),ALL_SOMIFA!$A$1:$V$2737,12,FALSE))," ",VLOOKUP(TRIM(D33),ALL_SOMIFA!$A$1:$V$2737,12,FALSE)))</f>
        <v/>
      </c>
      <c r="M33" t="str">
        <f>IF(ISBLANK(VLOOKUP(TRIM(D33),ALL_SOMIFA!$A$1:$V$2737,13,FALSE)),"",IF(ISERROR(VLOOKUP(TRIM(D33),ALL_SOMIFA!$A$1:$V$2737,13,FALSE))," ",VLOOKUP(TRIM(D33),ALL_SOMIFA!$A$1:$V$2737,13,FALSE)))</f>
        <v/>
      </c>
      <c r="N33" t="str">
        <f>IF(ISBLANK(VLOOKUP(TRIM(D33),ALL_SOMIFA!$A$1:$V$2737,14,FALSE)),"",IF(ISERROR(VLOOKUP(TRIM(D33),ALL_SOMIFA!$A$1:$V$2737,14,FALSE))," ",VLOOKUP(TRIM(D33),ALL_SOMIFA!$A$1:$V$2737,14,FALSE)))</f>
        <v/>
      </c>
      <c r="O33" t="str">
        <f>IF(ISBLANK(VLOOKUP(TRIM(D33),ALL_SOMIFA!$A$1:$V$2737,15,FALSE)),"",IF(ISERROR(VLOOKUP(TRIM(D33),ALL_SOMIFA!$A$1:$V$2737,15,FALSE))," ",VLOOKUP(TRIM(D33),ALL_SOMIFA!$A$1:$V$2737,15,FALSE)))</f>
        <v/>
      </c>
      <c r="P33" t="str">
        <f>IF(ISBLANK(VLOOKUP(TRIM(D33),ALL_SOMIFA!$A$1:$V$2737,16,FALSE)),"",IF(ISERROR(VLOOKUP(TRIM(D33),ALL_SOMIFA!$A$1:$V$2737,16,FALSE))," ",VLOOKUP(TRIM(D33),ALL_SOMIFA!$A$1:$V$2737,16,FALSE)))</f>
        <v/>
      </c>
      <c r="Q33" t="str">
        <f>IF(ISBLANK(VLOOKUP(TRIM(D33),ALL_SOMIFA!$A$1:$V$2737,17,FALSE)),"",IF(ISERROR(VLOOKUP(TRIM(D33),ALL_SOMIFA!$A$1:$V$2737,17,FALSE))," ",VLOOKUP(TRIM(D33),ALL_SOMIFA!$A$1:$V$2737,17,FALSE)))</f>
        <v/>
      </c>
      <c r="R33" t="str">
        <f>IF(ISBLANK(VLOOKUP(TRIM(D33),ALL_SOMIFA!$A$1:$V$2737,18,FALSE)),"",IF(ISERROR(VLOOKUP(TRIM(D33),ALL_SOMIFA!$A$1:$V$2737,18,FALSE))," ",VLOOKUP(TRIM(D33),ALL_SOMIFA!$A$1:$V$2737,18,FALSE)))</f>
        <v/>
      </c>
      <c r="S33" t="str">
        <f>IF(ISBLANK(VLOOKUP(TRIM(D33),ALL_SOMIFA!$A$1:$V$2737,19,FALSE)),"",IF(ISERROR(VLOOKUP(TRIM(D33),ALL_SOMIFA!$A$1:$V$2737,19,FALSE))," ",VLOOKUP(TRIM(D33),ALL_SOMIFA!$A$1:$V$2737,19,FALSE)))</f>
        <v/>
      </c>
      <c r="T33" t="str">
        <f>IF(ISBLANK(VLOOKUP(TRIM(D33),ALL_SOMIFA!$A$1:$V$2737,20,FALSE)),"",IF(ISERROR(VLOOKUP(TRIM(D33),ALL_SOMIFA!$A$1:$V$2737,20,FALSE))," ",VLOOKUP(TRIM(D33),ALL_SOMIFA!$A$1:$V$2737,20,FALSE)))</f>
        <v/>
      </c>
      <c r="U33" t="str">
        <f>IF(ISBLANK(VLOOKUP(TRIM(D33),ALL_SOMIFA!$A$1:$V$2737,21,FALSE)),"",IF(ISERROR(VLOOKUP(TRIM(D33),ALL_SOMIFA!$A$1:$V$2737,21,FALSE))," ",VLOOKUP(TRIM(D33),ALL_SOMIFA!$A$1:$V$2737,21,FALSE)))</f>
        <v/>
      </c>
      <c r="V33" t="str">
        <f>IF(ISBLANK(VLOOKUP(TRIM(D33),ALL_SOMIFA!$A$1:$V$2737,22,FALSE)),"",IF(ISERROR(VLOOKUP(TRIM(D33),ALL_SOMIFA!$A$1:$V$2737,22,FALSE))," ",VLOOKUP(TRIM(D33),ALL_SOMIFA!$A$1:$V$2737,22,FALSE)))</f>
        <v/>
      </c>
    </row>
    <row r="34" spans="1:22" x14ac:dyDescent="0.35">
      <c r="A34" t="s">
        <v>220</v>
      </c>
      <c r="B34" t="s">
        <v>109</v>
      </c>
      <c r="C34" s="8" t="s">
        <v>231</v>
      </c>
      <c r="D34" t="s">
        <v>3688</v>
      </c>
      <c r="E34" s="40">
        <v>36047</v>
      </c>
      <c r="F34" t="s">
        <v>83</v>
      </c>
      <c r="H34" t="str">
        <f>IF(ISBLANK(VLOOKUP(TRIM(D34),ALL_SOMIFA!$A$1:$V$2737,8,FALSE)),"",IF(ISERROR(VLOOKUP(TRIM(D34),ALL_SOMIFA!$A$1:$V$2737,8,FALSE))," ",VLOOKUP(TRIM(D34),ALL_SOMIFA!$A$1:$V$2737,8,FALSE)))</f>
        <v xml:space="preserve"> </v>
      </c>
      <c r="I34" t="str">
        <f>IF(ISBLANK(VLOOKUP(TRIM(D34),ALL_SOMIFA!$A$1:$V$2737,9,FALSE)),"",IF(ISERROR(VLOOKUP(TRIM(D34),ALL_SOMIFA!$A$1:$V$2737,9,FALSE))," ",VLOOKUP(TRIM(D34),ALL_SOMIFA!$A$1:$V$2737,9,FALSE)))</f>
        <v xml:space="preserve"> </v>
      </c>
      <c r="J34" t="str">
        <f>IF(ISBLANK(VLOOKUP(TRIM(D34),ALL_SOMIFA!$A$1:$V$2737,10,FALSE)),"",IF(ISERROR(VLOOKUP(TRIM(D34),ALL_SOMIFA!$A$1:$V$2737,10,FALSE))," ",VLOOKUP(TRIM(D34),ALL_SOMIFA!$A$1:$V$2737,10,FALSE)))</f>
        <v xml:space="preserve"> </v>
      </c>
      <c r="K34" t="str">
        <f>IF(ISBLANK(VLOOKUP(TRIM(D34),ALL_SOMIFA!$A$1:$V$2737,11,FALSE)),"",IF(ISERROR(VLOOKUP(TRIM(D34),ALL_SOMIFA!$A$1:$V$2737,11,FALSE))," ",VLOOKUP(TRIM(D34),ALL_SOMIFA!$A$1:$V$2737,11,FALSE)))</f>
        <v xml:space="preserve"> </v>
      </c>
      <c r="L34" t="str">
        <f>IF(ISBLANK(VLOOKUP(TRIM(D34),ALL_SOMIFA!$A$1:$V$2737,12,FALSE)),"",IF(ISERROR(VLOOKUP(TRIM(D34),ALL_SOMIFA!$A$1:$V$2737,12,FALSE))," ",VLOOKUP(TRIM(D34),ALL_SOMIFA!$A$1:$V$2737,12,FALSE)))</f>
        <v xml:space="preserve"> </v>
      </c>
      <c r="M34" t="str">
        <f>IF(ISBLANK(VLOOKUP(TRIM(D34),ALL_SOMIFA!$A$1:$V$2737,13,FALSE)),"",IF(ISERROR(VLOOKUP(TRIM(D34),ALL_SOMIFA!$A$1:$V$2737,13,FALSE))," ",VLOOKUP(TRIM(D34),ALL_SOMIFA!$A$1:$V$2737,13,FALSE)))</f>
        <v xml:space="preserve"> </v>
      </c>
      <c r="N34" t="str">
        <f>IF(ISBLANK(VLOOKUP(TRIM(D34),ALL_SOMIFA!$A$1:$V$2737,14,FALSE)),"",IF(ISERROR(VLOOKUP(TRIM(D34),ALL_SOMIFA!$A$1:$V$2737,14,FALSE))," ",VLOOKUP(TRIM(D34),ALL_SOMIFA!$A$1:$V$2737,14,FALSE)))</f>
        <v xml:space="preserve"> </v>
      </c>
      <c r="O34" t="str">
        <f>IF(ISBLANK(VLOOKUP(TRIM(D34),ALL_SOMIFA!$A$1:$V$2737,15,FALSE)),"",IF(ISERROR(VLOOKUP(TRIM(D34),ALL_SOMIFA!$A$1:$V$2737,15,FALSE))," ",VLOOKUP(TRIM(D34),ALL_SOMIFA!$A$1:$V$2737,15,FALSE)))</f>
        <v xml:space="preserve"> </v>
      </c>
      <c r="P34" t="str">
        <f>IF(ISBLANK(VLOOKUP(TRIM(D34),ALL_SOMIFA!$A$1:$V$2737,16,FALSE)),"",IF(ISERROR(VLOOKUP(TRIM(D34),ALL_SOMIFA!$A$1:$V$2737,16,FALSE))," ",VLOOKUP(TRIM(D34),ALL_SOMIFA!$A$1:$V$2737,16,FALSE)))</f>
        <v xml:space="preserve"> </v>
      </c>
      <c r="Q34" t="str">
        <f>IF(ISBLANK(VLOOKUP(TRIM(D34),ALL_SOMIFA!$A$1:$V$2737,17,FALSE)),"",IF(ISERROR(VLOOKUP(TRIM(D34),ALL_SOMIFA!$A$1:$V$2737,17,FALSE))," ",VLOOKUP(TRIM(D34),ALL_SOMIFA!$A$1:$V$2737,17,FALSE)))</f>
        <v xml:space="preserve"> </v>
      </c>
      <c r="R34" t="str">
        <f>IF(ISBLANK(VLOOKUP(TRIM(D34),ALL_SOMIFA!$A$1:$V$2737,18,FALSE)),"",IF(ISERROR(VLOOKUP(TRIM(D34),ALL_SOMIFA!$A$1:$V$2737,18,FALSE))," ",VLOOKUP(TRIM(D34),ALL_SOMIFA!$A$1:$V$2737,18,FALSE)))</f>
        <v xml:space="preserve"> </v>
      </c>
      <c r="S34" t="str">
        <f>IF(ISBLANK(VLOOKUP(TRIM(D34),ALL_SOMIFA!$A$1:$V$2737,19,FALSE)),"",IF(ISERROR(VLOOKUP(TRIM(D34),ALL_SOMIFA!$A$1:$V$2737,19,FALSE))," ",VLOOKUP(TRIM(D34),ALL_SOMIFA!$A$1:$V$2737,19,FALSE)))</f>
        <v xml:space="preserve"> </v>
      </c>
      <c r="T34" t="str">
        <f>IF(ISBLANK(VLOOKUP(TRIM(D34),ALL_SOMIFA!$A$1:$V$2737,20,FALSE)),"",IF(ISERROR(VLOOKUP(TRIM(D34),ALL_SOMIFA!$A$1:$V$2737,20,FALSE))," ",VLOOKUP(TRIM(D34),ALL_SOMIFA!$A$1:$V$2737,20,FALSE)))</f>
        <v xml:space="preserve"> </v>
      </c>
      <c r="U34" t="str">
        <f>IF(ISBLANK(VLOOKUP(TRIM(D34),ALL_SOMIFA!$A$1:$V$2737,21,FALSE)),"",IF(ISERROR(VLOOKUP(TRIM(D34),ALL_SOMIFA!$A$1:$V$2737,21,FALSE))," ",VLOOKUP(TRIM(D34),ALL_SOMIFA!$A$1:$V$2737,21,FALSE)))</f>
        <v xml:space="preserve"> </v>
      </c>
      <c r="V34" t="str">
        <f>IF(ISBLANK(VLOOKUP(TRIM(D34),ALL_SOMIFA!$A$1:$V$2737,22,FALSE)),"",IF(ISERROR(VLOOKUP(TRIM(D34),ALL_SOMIFA!$A$1:$V$2737,22,FALSE))," ",VLOOKUP(TRIM(D34),ALL_SOMIFA!$A$1:$V$2737,22,FALSE)))</f>
        <v xml:space="preserve"> </v>
      </c>
    </row>
    <row r="35" spans="1:22" x14ac:dyDescent="0.35">
      <c r="A35" t="s">
        <v>304</v>
      </c>
      <c r="B35" t="s">
        <v>318</v>
      </c>
      <c r="C35" s="8" t="s">
        <v>310</v>
      </c>
      <c r="D35" t="s">
        <v>3667</v>
      </c>
      <c r="E35" s="40">
        <v>35312</v>
      </c>
      <c r="F35" t="s">
        <v>107</v>
      </c>
      <c r="H35" t="str">
        <f>IF(ISBLANK(VLOOKUP(TRIM(D35),ALL_SOMIFA!$A$1:$V$2737,8,FALSE)),"",IF(ISERROR(VLOOKUP(TRIM(D35),ALL_SOMIFA!$A$1:$V$2737,8,FALSE))," ",VLOOKUP(TRIM(D35),ALL_SOMIFA!$A$1:$V$2737,8,FALSE)))</f>
        <v xml:space="preserve"> </v>
      </c>
      <c r="I35" t="str">
        <f>IF(ISBLANK(VLOOKUP(TRIM(D35),ALL_SOMIFA!$A$1:$V$2737,9,FALSE)),"",IF(ISERROR(VLOOKUP(TRIM(D35),ALL_SOMIFA!$A$1:$V$2737,9,FALSE))," ",VLOOKUP(TRIM(D35),ALL_SOMIFA!$A$1:$V$2737,9,FALSE)))</f>
        <v xml:space="preserve"> </v>
      </c>
      <c r="J35" t="str">
        <f>IF(ISBLANK(VLOOKUP(TRIM(D35),ALL_SOMIFA!$A$1:$V$2737,10,FALSE)),"",IF(ISERROR(VLOOKUP(TRIM(D35),ALL_SOMIFA!$A$1:$V$2737,10,FALSE))," ",VLOOKUP(TRIM(D35),ALL_SOMIFA!$A$1:$V$2737,10,FALSE)))</f>
        <v xml:space="preserve"> </v>
      </c>
      <c r="K35" t="str">
        <f>IF(ISBLANK(VLOOKUP(TRIM(D35),ALL_SOMIFA!$A$1:$V$2737,11,FALSE)),"",IF(ISERROR(VLOOKUP(TRIM(D35),ALL_SOMIFA!$A$1:$V$2737,11,FALSE))," ",VLOOKUP(TRIM(D35),ALL_SOMIFA!$A$1:$V$2737,11,FALSE)))</f>
        <v xml:space="preserve"> </v>
      </c>
      <c r="L35" t="str">
        <f>IF(ISBLANK(VLOOKUP(TRIM(D35),ALL_SOMIFA!$A$1:$V$2737,12,FALSE)),"",IF(ISERROR(VLOOKUP(TRIM(D35),ALL_SOMIFA!$A$1:$V$2737,12,FALSE))," ",VLOOKUP(TRIM(D35),ALL_SOMIFA!$A$1:$V$2737,12,FALSE)))</f>
        <v xml:space="preserve"> </v>
      </c>
      <c r="M35" t="str">
        <f>IF(ISBLANK(VLOOKUP(TRIM(D35),ALL_SOMIFA!$A$1:$V$2737,13,FALSE)),"",IF(ISERROR(VLOOKUP(TRIM(D35),ALL_SOMIFA!$A$1:$V$2737,13,FALSE))," ",VLOOKUP(TRIM(D35),ALL_SOMIFA!$A$1:$V$2737,13,FALSE)))</f>
        <v xml:space="preserve"> </v>
      </c>
      <c r="N35" t="str">
        <f>IF(ISBLANK(VLOOKUP(TRIM(D35),ALL_SOMIFA!$A$1:$V$2737,14,FALSE)),"",IF(ISERROR(VLOOKUP(TRIM(D35),ALL_SOMIFA!$A$1:$V$2737,14,FALSE))," ",VLOOKUP(TRIM(D35),ALL_SOMIFA!$A$1:$V$2737,14,FALSE)))</f>
        <v xml:space="preserve"> </v>
      </c>
      <c r="O35" t="str">
        <f>IF(ISBLANK(VLOOKUP(TRIM(D35),ALL_SOMIFA!$A$1:$V$2737,15,FALSE)),"",IF(ISERROR(VLOOKUP(TRIM(D35),ALL_SOMIFA!$A$1:$V$2737,15,FALSE))," ",VLOOKUP(TRIM(D35),ALL_SOMIFA!$A$1:$V$2737,15,FALSE)))</f>
        <v xml:space="preserve"> </v>
      </c>
      <c r="P35" t="str">
        <f>IF(ISBLANK(VLOOKUP(TRIM(D35),ALL_SOMIFA!$A$1:$V$2737,16,FALSE)),"",IF(ISERROR(VLOOKUP(TRIM(D35),ALL_SOMIFA!$A$1:$V$2737,16,FALSE))," ",VLOOKUP(TRIM(D35),ALL_SOMIFA!$A$1:$V$2737,16,FALSE)))</f>
        <v xml:space="preserve"> </v>
      </c>
      <c r="Q35" t="str">
        <f>IF(ISBLANK(VLOOKUP(TRIM(D35),ALL_SOMIFA!$A$1:$V$2737,17,FALSE)),"",IF(ISERROR(VLOOKUP(TRIM(D35),ALL_SOMIFA!$A$1:$V$2737,17,FALSE))," ",VLOOKUP(TRIM(D35),ALL_SOMIFA!$A$1:$V$2737,17,FALSE)))</f>
        <v xml:space="preserve"> </v>
      </c>
      <c r="R35" t="str">
        <f>IF(ISBLANK(VLOOKUP(TRIM(D35),ALL_SOMIFA!$A$1:$V$2737,18,FALSE)),"",IF(ISERROR(VLOOKUP(TRIM(D35),ALL_SOMIFA!$A$1:$V$2737,18,FALSE))," ",VLOOKUP(TRIM(D35),ALL_SOMIFA!$A$1:$V$2737,18,FALSE)))</f>
        <v xml:space="preserve"> </v>
      </c>
      <c r="S35" t="str">
        <f>IF(ISBLANK(VLOOKUP(TRIM(D35),ALL_SOMIFA!$A$1:$V$2737,19,FALSE)),"",IF(ISERROR(VLOOKUP(TRIM(D35),ALL_SOMIFA!$A$1:$V$2737,19,FALSE))," ",VLOOKUP(TRIM(D35),ALL_SOMIFA!$A$1:$V$2737,19,FALSE)))</f>
        <v xml:space="preserve"> </v>
      </c>
      <c r="T35" t="str">
        <f>IF(ISBLANK(VLOOKUP(TRIM(D35),ALL_SOMIFA!$A$1:$V$2737,20,FALSE)),"",IF(ISERROR(VLOOKUP(TRIM(D35),ALL_SOMIFA!$A$1:$V$2737,20,FALSE))," ",VLOOKUP(TRIM(D35),ALL_SOMIFA!$A$1:$V$2737,20,FALSE)))</f>
        <v xml:space="preserve"> </v>
      </c>
      <c r="U35" t="str">
        <f>IF(ISBLANK(VLOOKUP(TRIM(D35),ALL_SOMIFA!$A$1:$V$2737,21,FALSE)),"",IF(ISERROR(VLOOKUP(TRIM(D35),ALL_SOMIFA!$A$1:$V$2737,21,FALSE))," ",VLOOKUP(TRIM(D35),ALL_SOMIFA!$A$1:$V$2737,21,FALSE)))</f>
        <v xml:space="preserve"> </v>
      </c>
      <c r="V35" t="str">
        <f>IF(ISBLANK(VLOOKUP(TRIM(D35),ALL_SOMIFA!$A$1:$V$2737,22,FALSE)),"",IF(ISERROR(VLOOKUP(TRIM(D35),ALL_SOMIFA!$A$1:$V$2737,22,FALSE))," ",VLOOKUP(TRIM(D35),ALL_SOMIFA!$A$1:$V$2737,22,FALSE)))</f>
        <v xml:space="preserve"> </v>
      </c>
    </row>
    <row r="36" spans="1:22" x14ac:dyDescent="0.35">
      <c r="A36" t="s">
        <v>3521</v>
      </c>
      <c r="B36" t="s">
        <v>143</v>
      </c>
      <c r="D36" t="s">
        <v>3900</v>
      </c>
      <c r="E36" s="40">
        <v>36460</v>
      </c>
      <c r="F36" t="s">
        <v>4007</v>
      </c>
      <c r="H36" t="str">
        <f>IF(ISBLANK(VLOOKUP(TRIM(D36),ALL_SOMIFA!$A$1:$V$2737,8,FALSE)),"",IF(ISERROR(VLOOKUP(TRIM(D36),ALL_SOMIFA!$A$1:$V$2737,8,FALSE))," ",VLOOKUP(TRIM(D36),ALL_SOMIFA!$A$1:$V$2737,8,FALSE)))</f>
        <v/>
      </c>
      <c r="I36" t="str">
        <f>IF(ISBLANK(VLOOKUP(TRIM(D36),ALL_SOMIFA!$A$1:$V$2737,9,FALSE)),"",IF(ISERROR(VLOOKUP(TRIM(D36),ALL_SOMIFA!$A$1:$V$2737,9,FALSE))," ",VLOOKUP(TRIM(D36),ALL_SOMIFA!$A$1:$V$2737,9,FALSE)))</f>
        <v/>
      </c>
      <c r="J36" t="str">
        <f>IF(ISBLANK(VLOOKUP(TRIM(D36),ALL_SOMIFA!$A$1:$V$2737,10,FALSE)),"",IF(ISERROR(VLOOKUP(TRIM(D36),ALL_SOMIFA!$A$1:$V$2737,10,FALSE))," ",VLOOKUP(TRIM(D36),ALL_SOMIFA!$A$1:$V$2737,10,FALSE)))</f>
        <v/>
      </c>
      <c r="K36" t="str">
        <f>IF(ISBLANK(VLOOKUP(TRIM(D36),ALL_SOMIFA!$A$1:$V$2737,11,FALSE)),"",IF(ISERROR(VLOOKUP(TRIM(D36),ALL_SOMIFA!$A$1:$V$2737,11,FALSE))," ",VLOOKUP(TRIM(D36),ALL_SOMIFA!$A$1:$V$2737,11,FALSE)))</f>
        <v/>
      </c>
      <c r="L36" t="str">
        <f>IF(ISBLANK(VLOOKUP(TRIM(D36),ALL_SOMIFA!$A$1:$V$2737,12,FALSE)),"",IF(ISERROR(VLOOKUP(TRIM(D36),ALL_SOMIFA!$A$1:$V$2737,12,FALSE))," ",VLOOKUP(TRIM(D36),ALL_SOMIFA!$A$1:$V$2737,12,FALSE)))</f>
        <v/>
      </c>
      <c r="M36" t="str">
        <f>IF(ISBLANK(VLOOKUP(TRIM(D36),ALL_SOMIFA!$A$1:$V$2737,13,FALSE)),"",IF(ISERROR(VLOOKUP(TRIM(D36),ALL_SOMIFA!$A$1:$V$2737,13,FALSE))," ",VLOOKUP(TRIM(D36),ALL_SOMIFA!$A$1:$V$2737,13,FALSE)))</f>
        <v/>
      </c>
      <c r="N36" t="str">
        <f>IF(ISBLANK(VLOOKUP(TRIM(D36),ALL_SOMIFA!$A$1:$V$2737,14,FALSE)),"",IF(ISERROR(VLOOKUP(TRIM(D36),ALL_SOMIFA!$A$1:$V$2737,14,FALSE))," ",VLOOKUP(TRIM(D36),ALL_SOMIFA!$A$1:$V$2737,14,FALSE)))</f>
        <v/>
      </c>
      <c r="O36" t="str">
        <f>IF(ISBLANK(VLOOKUP(TRIM(D36),ALL_SOMIFA!$A$1:$V$2737,15,FALSE)),"",IF(ISERROR(VLOOKUP(TRIM(D36),ALL_SOMIFA!$A$1:$V$2737,15,FALSE))," ",VLOOKUP(TRIM(D36),ALL_SOMIFA!$A$1:$V$2737,15,FALSE)))</f>
        <v/>
      </c>
      <c r="P36" t="str">
        <f>IF(ISBLANK(VLOOKUP(TRIM(D36),ALL_SOMIFA!$A$1:$V$2737,16,FALSE)),"",IF(ISERROR(VLOOKUP(TRIM(D36),ALL_SOMIFA!$A$1:$V$2737,16,FALSE))," ",VLOOKUP(TRIM(D36),ALL_SOMIFA!$A$1:$V$2737,16,FALSE)))</f>
        <v/>
      </c>
      <c r="Q36" t="str">
        <f>IF(ISBLANK(VLOOKUP(TRIM(D36),ALL_SOMIFA!$A$1:$V$2737,17,FALSE)),"",IF(ISERROR(VLOOKUP(TRIM(D36),ALL_SOMIFA!$A$1:$V$2737,17,FALSE))," ",VLOOKUP(TRIM(D36),ALL_SOMIFA!$A$1:$V$2737,17,FALSE)))</f>
        <v/>
      </c>
      <c r="R36" t="str">
        <f>IF(ISBLANK(VLOOKUP(TRIM(D36),ALL_SOMIFA!$A$1:$V$2737,18,FALSE)),"",IF(ISERROR(VLOOKUP(TRIM(D36),ALL_SOMIFA!$A$1:$V$2737,18,FALSE))," ",VLOOKUP(TRIM(D36),ALL_SOMIFA!$A$1:$V$2737,18,FALSE)))</f>
        <v/>
      </c>
      <c r="S36" t="str">
        <f>IF(ISBLANK(VLOOKUP(TRIM(D36),ALL_SOMIFA!$A$1:$V$2737,19,FALSE)),"",IF(ISERROR(VLOOKUP(TRIM(D36),ALL_SOMIFA!$A$1:$V$2737,19,FALSE))," ",VLOOKUP(TRIM(D36),ALL_SOMIFA!$A$1:$V$2737,19,FALSE)))</f>
        <v/>
      </c>
      <c r="T36" t="str">
        <f>IF(ISBLANK(VLOOKUP(TRIM(D36),ALL_SOMIFA!$A$1:$V$2737,20,FALSE)),"",IF(ISERROR(VLOOKUP(TRIM(D36),ALL_SOMIFA!$A$1:$V$2737,20,FALSE))," ",VLOOKUP(TRIM(D36),ALL_SOMIFA!$A$1:$V$2737,20,FALSE)))</f>
        <v/>
      </c>
      <c r="U36" t="str">
        <f>IF(ISBLANK(VLOOKUP(TRIM(D36),ALL_SOMIFA!$A$1:$V$2737,21,FALSE)),"",IF(ISERROR(VLOOKUP(TRIM(D36),ALL_SOMIFA!$A$1:$V$2737,21,FALSE))," ",VLOOKUP(TRIM(D36),ALL_SOMIFA!$A$1:$V$2737,21,FALSE)))</f>
        <v/>
      </c>
      <c r="V36" t="str">
        <f>IF(ISBLANK(VLOOKUP(TRIM(D36),ALL_SOMIFA!$A$1:$V$2737,22,FALSE)),"",IF(ISERROR(VLOOKUP(TRIM(D36),ALL_SOMIFA!$A$1:$V$2737,22,FALSE))," ",VLOOKUP(TRIM(D36),ALL_SOMIFA!$A$1:$V$2737,22,FALSE)))</f>
        <v/>
      </c>
    </row>
    <row r="37" spans="1:22" x14ac:dyDescent="0.35">
      <c r="A37" t="s">
        <v>327</v>
      </c>
      <c r="B37" t="s">
        <v>339</v>
      </c>
      <c r="C37" s="129" t="s">
        <v>328</v>
      </c>
      <c r="D37" t="s">
        <v>3867</v>
      </c>
      <c r="E37" s="40">
        <v>36858</v>
      </c>
      <c r="F37" t="s">
        <v>3960</v>
      </c>
      <c r="H37" t="str">
        <f>IF(ISBLANK(VLOOKUP(TRIM(D37),ALL_SOMIFA!$A$1:$V$2737,8,FALSE)),"",IF(ISERROR(VLOOKUP(TRIM(D37),ALL_SOMIFA!$A$1:$V$2737,8,FALSE))," ",VLOOKUP(TRIM(D37),ALL_SOMIFA!$A$1:$V$2737,8,FALSE)))</f>
        <v/>
      </c>
      <c r="I37" t="str">
        <f>IF(ISBLANK(VLOOKUP(TRIM(D37),ALL_SOMIFA!$A$1:$V$2737,9,FALSE)),"",IF(ISERROR(VLOOKUP(TRIM(D37),ALL_SOMIFA!$A$1:$V$2737,9,FALSE))," ",VLOOKUP(TRIM(D37),ALL_SOMIFA!$A$1:$V$2737,9,FALSE)))</f>
        <v/>
      </c>
      <c r="J37" t="str">
        <f>IF(ISBLANK(VLOOKUP(TRIM(D37),ALL_SOMIFA!$A$1:$V$2737,10,FALSE)),"",IF(ISERROR(VLOOKUP(TRIM(D37),ALL_SOMIFA!$A$1:$V$2737,10,FALSE))," ",VLOOKUP(TRIM(D37),ALL_SOMIFA!$A$1:$V$2737,10,FALSE)))</f>
        <v/>
      </c>
      <c r="K37" t="str">
        <f>IF(ISBLANK(VLOOKUP(TRIM(D37),ALL_SOMIFA!$A$1:$V$2737,11,FALSE)),"",IF(ISERROR(VLOOKUP(TRIM(D37),ALL_SOMIFA!$A$1:$V$2737,11,FALSE))," ",VLOOKUP(TRIM(D37),ALL_SOMIFA!$A$1:$V$2737,11,FALSE)))</f>
        <v/>
      </c>
      <c r="L37" t="str">
        <f>IF(ISBLANK(VLOOKUP(TRIM(D37),ALL_SOMIFA!$A$1:$V$2737,12,FALSE)),"",IF(ISERROR(VLOOKUP(TRIM(D37),ALL_SOMIFA!$A$1:$V$2737,12,FALSE))," ",VLOOKUP(TRIM(D37),ALL_SOMIFA!$A$1:$V$2737,12,FALSE)))</f>
        <v/>
      </c>
      <c r="M37" t="str">
        <f>IF(ISBLANK(VLOOKUP(TRIM(D37),ALL_SOMIFA!$A$1:$V$2737,13,FALSE)),"",IF(ISERROR(VLOOKUP(TRIM(D37),ALL_SOMIFA!$A$1:$V$2737,13,FALSE))," ",VLOOKUP(TRIM(D37),ALL_SOMIFA!$A$1:$V$2737,13,FALSE)))</f>
        <v/>
      </c>
      <c r="N37" t="str">
        <f>IF(ISBLANK(VLOOKUP(TRIM(D37),ALL_SOMIFA!$A$1:$V$2737,14,FALSE)),"",IF(ISERROR(VLOOKUP(TRIM(D37),ALL_SOMIFA!$A$1:$V$2737,14,FALSE))," ",VLOOKUP(TRIM(D37),ALL_SOMIFA!$A$1:$V$2737,14,FALSE)))</f>
        <v/>
      </c>
      <c r="O37" t="str">
        <f>IF(ISBLANK(VLOOKUP(TRIM(D37),ALL_SOMIFA!$A$1:$V$2737,15,FALSE)),"",IF(ISERROR(VLOOKUP(TRIM(D37),ALL_SOMIFA!$A$1:$V$2737,15,FALSE))," ",VLOOKUP(TRIM(D37),ALL_SOMIFA!$A$1:$V$2737,15,FALSE)))</f>
        <v/>
      </c>
      <c r="P37" t="str">
        <f>IF(ISBLANK(VLOOKUP(TRIM(D37),ALL_SOMIFA!$A$1:$V$2737,16,FALSE)),"",IF(ISERROR(VLOOKUP(TRIM(D37),ALL_SOMIFA!$A$1:$V$2737,16,FALSE))," ",VLOOKUP(TRIM(D37),ALL_SOMIFA!$A$1:$V$2737,16,FALSE)))</f>
        <v/>
      </c>
      <c r="Q37" t="str">
        <f>IF(ISBLANK(VLOOKUP(TRIM(D37),ALL_SOMIFA!$A$1:$V$2737,17,FALSE)),"",IF(ISERROR(VLOOKUP(TRIM(D37),ALL_SOMIFA!$A$1:$V$2737,17,FALSE))," ",VLOOKUP(TRIM(D37),ALL_SOMIFA!$A$1:$V$2737,17,FALSE)))</f>
        <v/>
      </c>
      <c r="R37" t="str">
        <f>IF(ISBLANK(VLOOKUP(TRIM(D37),ALL_SOMIFA!$A$1:$V$2737,18,FALSE)),"",IF(ISERROR(VLOOKUP(TRIM(D37),ALL_SOMIFA!$A$1:$V$2737,18,FALSE))," ",VLOOKUP(TRIM(D37),ALL_SOMIFA!$A$1:$V$2737,18,FALSE)))</f>
        <v/>
      </c>
      <c r="S37" t="str">
        <f>IF(ISBLANK(VLOOKUP(TRIM(D37),ALL_SOMIFA!$A$1:$V$2737,19,FALSE)),"",IF(ISERROR(VLOOKUP(TRIM(D37),ALL_SOMIFA!$A$1:$V$2737,19,FALSE))," ",VLOOKUP(TRIM(D37),ALL_SOMIFA!$A$1:$V$2737,19,FALSE)))</f>
        <v/>
      </c>
      <c r="T37" t="str">
        <f>IF(ISBLANK(VLOOKUP(TRIM(D37),ALL_SOMIFA!$A$1:$V$2737,20,FALSE)),"",IF(ISERROR(VLOOKUP(TRIM(D37),ALL_SOMIFA!$A$1:$V$2737,20,FALSE))," ",VLOOKUP(TRIM(D37),ALL_SOMIFA!$A$1:$V$2737,20,FALSE)))</f>
        <v/>
      </c>
      <c r="U37" t="str">
        <f>IF(ISBLANK(VLOOKUP(TRIM(D37),ALL_SOMIFA!$A$1:$V$2737,21,FALSE)),"",IF(ISERROR(VLOOKUP(TRIM(D37),ALL_SOMIFA!$A$1:$V$2737,21,FALSE))," ",VLOOKUP(TRIM(D37),ALL_SOMIFA!$A$1:$V$2737,21,FALSE)))</f>
        <v/>
      </c>
      <c r="V37" t="str">
        <f>IF(ISBLANK(VLOOKUP(TRIM(D37),ALL_SOMIFA!$A$1:$V$2737,22,FALSE)),"",IF(ISERROR(VLOOKUP(TRIM(D37),ALL_SOMIFA!$A$1:$V$2737,22,FALSE))," ",VLOOKUP(TRIM(D37),ALL_SOMIFA!$A$1:$V$2737,22,FALSE)))</f>
        <v/>
      </c>
    </row>
    <row r="38" spans="1:22" x14ac:dyDescent="0.35">
      <c r="A38" t="s">
        <v>802</v>
      </c>
      <c r="B38" t="s">
        <v>339</v>
      </c>
      <c r="D38" t="s">
        <v>3257</v>
      </c>
      <c r="E38" s="40">
        <v>36161</v>
      </c>
      <c r="F38" t="s">
        <v>137</v>
      </c>
      <c r="H38" t="str">
        <f>IF(ISBLANK(VLOOKUP(TRIM(D38),ALL_SOMIFA!$A$1:$V$2737,8,FALSE)),"",IF(ISERROR(VLOOKUP(TRIM(D38),ALL_SOMIFA!$A$1:$V$2737,8,FALSE))," ",VLOOKUP(TRIM(D38),ALL_SOMIFA!$A$1:$V$2737,8,FALSE)))</f>
        <v>P</v>
      </c>
      <c r="I38" t="str">
        <f>IF(ISBLANK(VLOOKUP(TRIM(D38),ALL_SOMIFA!$A$1:$V$2737,9,FALSE)),"",IF(ISERROR(VLOOKUP(TRIM(D38),ALL_SOMIFA!$A$1:$V$2737,9,FALSE))," ",VLOOKUP(TRIM(D38),ALL_SOMIFA!$A$1:$V$2737,9,FALSE)))</f>
        <v>CHI</v>
      </c>
      <c r="J38" t="str">
        <f>IF(ISBLANK(VLOOKUP(TRIM(D38),ALL_SOMIFA!$A$1:$V$2737,10,FALSE)),"",IF(ISERROR(VLOOKUP(TRIM(D38),ALL_SOMIFA!$A$1:$V$2737,10,FALSE))," ",VLOOKUP(TRIM(D38),ALL_SOMIFA!$A$1:$V$2737,10,FALSE)))</f>
        <v/>
      </c>
      <c r="K38" t="str">
        <f>IF(ISBLANK(VLOOKUP(TRIM(D38),ALL_SOMIFA!$A$1:$V$2737,11,FALSE)),"",IF(ISERROR(VLOOKUP(TRIM(D38),ALL_SOMIFA!$A$1:$V$2737,11,FALSE))," ",VLOOKUP(TRIM(D38),ALL_SOMIFA!$A$1:$V$2737,11,FALSE)))</f>
        <v>P</v>
      </c>
      <c r="L38" t="str">
        <f>IF(ISBLANK(VLOOKUP(TRIM(D38),ALL_SOMIFA!$A$1:$V$2737,12,FALSE)),"",IF(ISERROR(VLOOKUP(TRIM(D38),ALL_SOMIFA!$A$1:$V$2737,12,FALSE))," ",VLOOKUP(TRIM(D38),ALL_SOMIFA!$A$1:$V$2737,12,FALSE)))</f>
        <v>CHI</v>
      </c>
      <c r="M38" t="str">
        <f>IF(ISBLANK(VLOOKUP(TRIM(D38),ALL_SOMIFA!$A$1:$V$2737,13,FALSE)),"",IF(ISERROR(VLOOKUP(TRIM(D38),ALL_SOMIFA!$A$1:$V$2737,13,FALSE))," ",VLOOKUP(TRIM(D38),ALL_SOMIFA!$A$1:$V$2737,13,FALSE)))</f>
        <v/>
      </c>
      <c r="N38" t="str">
        <f>IF(ISBLANK(VLOOKUP(TRIM(D38),ALL_SOMIFA!$A$1:$V$2737,14,FALSE)),"",IF(ISERROR(VLOOKUP(TRIM(D38),ALL_SOMIFA!$A$1:$V$2737,14,FALSE))," ",VLOOKUP(TRIM(D38),ALL_SOMIFA!$A$1:$V$2737,14,FALSE)))</f>
        <v/>
      </c>
      <c r="O38" t="str">
        <f>IF(ISBLANK(VLOOKUP(TRIM(D38),ALL_SOMIFA!$A$1:$V$2737,15,FALSE)),"",IF(ISERROR(VLOOKUP(TRIM(D38),ALL_SOMIFA!$A$1:$V$2737,15,FALSE))," ",VLOOKUP(TRIM(D38),ALL_SOMIFA!$A$1:$V$2737,15,FALSE)))</f>
        <v/>
      </c>
      <c r="P38" t="str">
        <f>IF(ISBLANK(VLOOKUP(TRIM(D38),ALL_SOMIFA!$A$1:$V$2737,16,FALSE)),"",IF(ISERROR(VLOOKUP(TRIM(D38),ALL_SOMIFA!$A$1:$V$2737,16,FALSE))," ",VLOOKUP(TRIM(D38),ALL_SOMIFA!$A$1:$V$2737,16,FALSE)))</f>
        <v/>
      </c>
      <c r="Q38" t="str">
        <f>IF(ISBLANK(VLOOKUP(TRIM(D38),ALL_SOMIFA!$A$1:$V$2737,17,FALSE)),"",IF(ISERROR(VLOOKUP(TRIM(D38),ALL_SOMIFA!$A$1:$V$2737,17,FALSE))," ",VLOOKUP(TRIM(D38),ALL_SOMIFA!$A$1:$V$2737,17,FALSE)))</f>
        <v/>
      </c>
      <c r="R38" t="str">
        <f>IF(ISBLANK(VLOOKUP(TRIM(D38),ALL_SOMIFA!$A$1:$V$2737,18,FALSE)),"",IF(ISERROR(VLOOKUP(TRIM(D38),ALL_SOMIFA!$A$1:$V$2737,18,FALSE))," ",VLOOKUP(TRIM(D38),ALL_SOMIFA!$A$1:$V$2737,18,FALSE)))</f>
        <v/>
      </c>
      <c r="S38" t="str">
        <f>IF(ISBLANK(VLOOKUP(TRIM(D38),ALL_SOMIFA!$A$1:$V$2737,19,FALSE)),"",IF(ISERROR(VLOOKUP(TRIM(D38),ALL_SOMIFA!$A$1:$V$2737,19,FALSE))," ",VLOOKUP(TRIM(D38),ALL_SOMIFA!$A$1:$V$2737,19,FALSE)))</f>
        <v/>
      </c>
      <c r="T38" t="str">
        <f>IF(ISBLANK(VLOOKUP(TRIM(D38),ALL_SOMIFA!$A$1:$V$2737,20,FALSE)),"",IF(ISERROR(VLOOKUP(TRIM(D38),ALL_SOMIFA!$A$1:$V$2737,20,FALSE))," ",VLOOKUP(TRIM(D38),ALL_SOMIFA!$A$1:$V$2737,20,FALSE)))</f>
        <v/>
      </c>
      <c r="U38" t="str">
        <f>IF(ISBLANK(VLOOKUP(TRIM(D38),ALL_SOMIFA!$A$1:$V$2737,21,FALSE)),"",IF(ISERROR(VLOOKUP(TRIM(D38),ALL_SOMIFA!$A$1:$V$2737,21,FALSE))," ",VLOOKUP(TRIM(D38),ALL_SOMIFA!$A$1:$V$2737,21,FALSE)))</f>
        <v/>
      </c>
      <c r="V38" t="str">
        <f>IF(ISBLANK(VLOOKUP(TRIM(D38),ALL_SOMIFA!$A$1:$V$2737,22,FALSE)),"",IF(ISERROR(VLOOKUP(TRIM(D38),ALL_SOMIFA!$A$1:$V$2737,22,FALSE))," ",VLOOKUP(TRIM(D38),ALL_SOMIFA!$A$1:$V$2737,22,FALSE)))</f>
        <v/>
      </c>
    </row>
    <row r="39" spans="1:22" x14ac:dyDescent="0.35">
      <c r="A39" t="s">
        <v>3535</v>
      </c>
      <c r="B39" t="s">
        <v>308</v>
      </c>
      <c r="C39" s="8" t="s">
        <v>4197</v>
      </c>
      <c r="D39" t="s">
        <v>3762</v>
      </c>
      <c r="E39" s="40">
        <v>36755</v>
      </c>
      <c r="F39" t="s">
        <v>4012</v>
      </c>
      <c r="H39" t="str">
        <f>IF(ISBLANK(VLOOKUP(TRIM(D39),ALL_SOMIFA!$A$1:$V$2737,8,FALSE)),"",IF(ISERROR(VLOOKUP(TRIM(D39),ALL_SOMIFA!$A$1:$V$2737,8,FALSE))," ",VLOOKUP(TRIM(D39),ALL_SOMIFA!$A$1:$V$2737,8,FALSE)))</f>
        <v/>
      </c>
      <c r="I39" t="str">
        <f>IF(ISBLANK(VLOOKUP(TRIM(D39),ALL_SOMIFA!$A$1:$V$2737,9,FALSE)),"",IF(ISERROR(VLOOKUP(TRIM(D39),ALL_SOMIFA!$A$1:$V$2737,9,FALSE))," ",VLOOKUP(TRIM(D39),ALL_SOMIFA!$A$1:$V$2737,9,FALSE)))</f>
        <v/>
      </c>
      <c r="J39" t="str">
        <f>IF(ISBLANK(VLOOKUP(TRIM(D39),ALL_SOMIFA!$A$1:$V$2737,10,FALSE)),"",IF(ISERROR(VLOOKUP(TRIM(D39),ALL_SOMIFA!$A$1:$V$2737,10,FALSE))," ",VLOOKUP(TRIM(D39),ALL_SOMIFA!$A$1:$V$2737,10,FALSE)))</f>
        <v/>
      </c>
      <c r="K39" t="str">
        <f>IF(ISBLANK(VLOOKUP(TRIM(D39),ALL_SOMIFA!$A$1:$V$2737,11,FALSE)),"",IF(ISERROR(VLOOKUP(TRIM(D39),ALL_SOMIFA!$A$1:$V$2737,11,FALSE))," ",VLOOKUP(TRIM(D39),ALL_SOMIFA!$A$1:$V$2737,11,FALSE)))</f>
        <v/>
      </c>
      <c r="L39" t="str">
        <f>IF(ISBLANK(VLOOKUP(TRIM(D39),ALL_SOMIFA!$A$1:$V$2737,12,FALSE)),"",IF(ISERROR(VLOOKUP(TRIM(D39),ALL_SOMIFA!$A$1:$V$2737,12,FALSE))," ",VLOOKUP(TRIM(D39),ALL_SOMIFA!$A$1:$V$2737,12,FALSE)))</f>
        <v/>
      </c>
      <c r="M39" t="str">
        <f>IF(ISBLANK(VLOOKUP(TRIM(D39),ALL_SOMIFA!$A$1:$V$2737,13,FALSE)),"",IF(ISERROR(VLOOKUP(TRIM(D39),ALL_SOMIFA!$A$1:$V$2737,13,FALSE))," ",VLOOKUP(TRIM(D39),ALL_SOMIFA!$A$1:$V$2737,13,FALSE)))</f>
        <v/>
      </c>
      <c r="N39" t="str">
        <f>IF(ISBLANK(VLOOKUP(TRIM(D39),ALL_SOMIFA!$A$1:$V$2737,14,FALSE)),"",IF(ISERROR(VLOOKUP(TRIM(D39),ALL_SOMIFA!$A$1:$V$2737,14,FALSE))," ",VLOOKUP(TRIM(D39),ALL_SOMIFA!$A$1:$V$2737,14,FALSE)))</f>
        <v/>
      </c>
      <c r="O39" t="str">
        <f>IF(ISBLANK(VLOOKUP(TRIM(D39),ALL_SOMIFA!$A$1:$V$2737,15,FALSE)),"",IF(ISERROR(VLOOKUP(TRIM(D39),ALL_SOMIFA!$A$1:$V$2737,15,FALSE))," ",VLOOKUP(TRIM(D39),ALL_SOMIFA!$A$1:$V$2737,15,FALSE)))</f>
        <v/>
      </c>
      <c r="P39" t="str">
        <f>IF(ISBLANK(VLOOKUP(TRIM(D39),ALL_SOMIFA!$A$1:$V$2737,16,FALSE)),"",IF(ISERROR(VLOOKUP(TRIM(D39),ALL_SOMIFA!$A$1:$V$2737,16,FALSE))," ",VLOOKUP(TRIM(D39),ALL_SOMIFA!$A$1:$V$2737,16,FALSE)))</f>
        <v/>
      </c>
      <c r="Q39" t="str">
        <f>IF(ISBLANK(VLOOKUP(TRIM(D39),ALL_SOMIFA!$A$1:$V$2737,17,FALSE)),"",IF(ISERROR(VLOOKUP(TRIM(D39),ALL_SOMIFA!$A$1:$V$2737,17,FALSE))," ",VLOOKUP(TRIM(D39),ALL_SOMIFA!$A$1:$V$2737,17,FALSE)))</f>
        <v/>
      </c>
      <c r="R39" t="str">
        <f>IF(ISBLANK(VLOOKUP(TRIM(D39),ALL_SOMIFA!$A$1:$V$2737,18,FALSE)),"",IF(ISERROR(VLOOKUP(TRIM(D39),ALL_SOMIFA!$A$1:$V$2737,18,FALSE))," ",VLOOKUP(TRIM(D39),ALL_SOMIFA!$A$1:$V$2737,18,FALSE)))</f>
        <v/>
      </c>
      <c r="S39" t="str">
        <f>IF(ISBLANK(VLOOKUP(TRIM(D39),ALL_SOMIFA!$A$1:$V$2737,19,FALSE)),"",IF(ISERROR(VLOOKUP(TRIM(D39),ALL_SOMIFA!$A$1:$V$2737,19,FALSE))," ",VLOOKUP(TRIM(D39),ALL_SOMIFA!$A$1:$V$2737,19,FALSE)))</f>
        <v/>
      </c>
      <c r="T39" t="str">
        <f>IF(ISBLANK(VLOOKUP(TRIM(D39),ALL_SOMIFA!$A$1:$V$2737,20,FALSE)),"",IF(ISERROR(VLOOKUP(TRIM(D39),ALL_SOMIFA!$A$1:$V$2737,20,FALSE))," ",VLOOKUP(TRIM(D39),ALL_SOMIFA!$A$1:$V$2737,20,FALSE)))</f>
        <v/>
      </c>
      <c r="U39" t="str">
        <f>IF(ISBLANK(VLOOKUP(TRIM(D39),ALL_SOMIFA!$A$1:$V$2737,21,FALSE)),"",IF(ISERROR(VLOOKUP(TRIM(D39),ALL_SOMIFA!$A$1:$V$2737,21,FALSE))," ",VLOOKUP(TRIM(D39),ALL_SOMIFA!$A$1:$V$2737,21,FALSE)))</f>
        <v/>
      </c>
      <c r="V39" t="str">
        <f>IF(ISBLANK(VLOOKUP(TRIM(D39),ALL_SOMIFA!$A$1:$V$2737,22,FALSE)),"",IF(ISERROR(VLOOKUP(TRIM(D39),ALL_SOMIFA!$A$1:$V$2737,22,FALSE))," ",VLOOKUP(TRIM(D39),ALL_SOMIFA!$A$1:$V$2737,22,FALSE)))</f>
        <v/>
      </c>
    </row>
    <row r="40" spans="1:22" x14ac:dyDescent="0.35">
      <c r="A40" t="s">
        <v>220</v>
      </c>
      <c r="B40" t="s">
        <v>3519</v>
      </c>
      <c r="C40" s="8" t="s">
        <v>186</v>
      </c>
      <c r="D40" t="s">
        <v>3739</v>
      </c>
      <c r="E40" s="40">
        <v>36437</v>
      </c>
      <c r="F40" t="s">
        <v>4015</v>
      </c>
      <c r="H40" t="str">
        <f>IF(ISBLANK(VLOOKUP(TRIM(D40),ALL_SOMIFA!$A$1:$V$2737,8,FALSE)),"",IF(ISERROR(VLOOKUP(TRIM(D40),ALL_SOMIFA!$A$1:$V$2737,8,FALSE))," ",VLOOKUP(TRIM(D40),ALL_SOMIFA!$A$1:$V$2737,8,FALSE)))</f>
        <v/>
      </c>
      <c r="I40" t="str">
        <f>IF(ISBLANK(VLOOKUP(TRIM(D40),ALL_SOMIFA!$A$1:$V$2737,9,FALSE)),"",IF(ISERROR(VLOOKUP(TRIM(D40),ALL_SOMIFA!$A$1:$V$2737,9,FALSE))," ",VLOOKUP(TRIM(D40),ALL_SOMIFA!$A$1:$V$2737,9,FALSE)))</f>
        <v/>
      </c>
      <c r="J40" t="str">
        <f>IF(ISBLANK(VLOOKUP(TRIM(D40),ALL_SOMIFA!$A$1:$V$2737,10,FALSE)),"",IF(ISERROR(VLOOKUP(TRIM(D40),ALL_SOMIFA!$A$1:$V$2737,10,FALSE))," ",VLOOKUP(TRIM(D40),ALL_SOMIFA!$A$1:$V$2737,10,FALSE)))</f>
        <v/>
      </c>
      <c r="K40" t="str">
        <f>IF(ISBLANK(VLOOKUP(TRIM(D40),ALL_SOMIFA!$A$1:$V$2737,11,FALSE)),"",IF(ISERROR(VLOOKUP(TRIM(D40),ALL_SOMIFA!$A$1:$V$2737,11,FALSE))," ",VLOOKUP(TRIM(D40),ALL_SOMIFA!$A$1:$V$2737,11,FALSE)))</f>
        <v/>
      </c>
      <c r="L40" t="str">
        <f>IF(ISBLANK(VLOOKUP(TRIM(D40),ALL_SOMIFA!$A$1:$V$2737,12,FALSE)),"",IF(ISERROR(VLOOKUP(TRIM(D40),ALL_SOMIFA!$A$1:$V$2737,12,FALSE))," ",VLOOKUP(TRIM(D40),ALL_SOMIFA!$A$1:$V$2737,12,FALSE)))</f>
        <v/>
      </c>
      <c r="M40" t="str">
        <f>IF(ISBLANK(VLOOKUP(TRIM(D40),ALL_SOMIFA!$A$1:$V$2737,13,FALSE)),"",IF(ISERROR(VLOOKUP(TRIM(D40),ALL_SOMIFA!$A$1:$V$2737,13,FALSE))," ",VLOOKUP(TRIM(D40),ALL_SOMIFA!$A$1:$V$2737,13,FALSE)))</f>
        <v/>
      </c>
      <c r="N40" t="str">
        <f>IF(ISBLANK(VLOOKUP(TRIM(D40),ALL_SOMIFA!$A$1:$V$2737,14,FALSE)),"",IF(ISERROR(VLOOKUP(TRIM(D40),ALL_SOMIFA!$A$1:$V$2737,14,FALSE))," ",VLOOKUP(TRIM(D40),ALL_SOMIFA!$A$1:$V$2737,14,FALSE)))</f>
        <v/>
      </c>
      <c r="O40" t="str">
        <f>IF(ISBLANK(VLOOKUP(TRIM(D40),ALL_SOMIFA!$A$1:$V$2737,15,FALSE)),"",IF(ISERROR(VLOOKUP(TRIM(D40),ALL_SOMIFA!$A$1:$V$2737,15,FALSE))," ",VLOOKUP(TRIM(D40),ALL_SOMIFA!$A$1:$V$2737,15,FALSE)))</f>
        <v/>
      </c>
      <c r="P40" t="str">
        <f>IF(ISBLANK(VLOOKUP(TRIM(D40),ALL_SOMIFA!$A$1:$V$2737,16,FALSE)),"",IF(ISERROR(VLOOKUP(TRIM(D40),ALL_SOMIFA!$A$1:$V$2737,16,FALSE))," ",VLOOKUP(TRIM(D40),ALL_SOMIFA!$A$1:$V$2737,16,FALSE)))</f>
        <v/>
      </c>
      <c r="Q40" t="str">
        <f>IF(ISBLANK(VLOOKUP(TRIM(D40),ALL_SOMIFA!$A$1:$V$2737,17,FALSE)),"",IF(ISERROR(VLOOKUP(TRIM(D40),ALL_SOMIFA!$A$1:$V$2737,17,FALSE))," ",VLOOKUP(TRIM(D40),ALL_SOMIFA!$A$1:$V$2737,17,FALSE)))</f>
        <v/>
      </c>
      <c r="R40" t="str">
        <f>IF(ISBLANK(VLOOKUP(TRIM(D40),ALL_SOMIFA!$A$1:$V$2737,18,FALSE)),"",IF(ISERROR(VLOOKUP(TRIM(D40),ALL_SOMIFA!$A$1:$V$2737,18,FALSE))," ",VLOOKUP(TRIM(D40),ALL_SOMIFA!$A$1:$V$2737,18,FALSE)))</f>
        <v/>
      </c>
      <c r="S40" t="str">
        <f>IF(ISBLANK(VLOOKUP(TRIM(D40),ALL_SOMIFA!$A$1:$V$2737,19,FALSE)),"",IF(ISERROR(VLOOKUP(TRIM(D40),ALL_SOMIFA!$A$1:$V$2737,19,FALSE))," ",VLOOKUP(TRIM(D40),ALL_SOMIFA!$A$1:$V$2737,19,FALSE)))</f>
        <v/>
      </c>
      <c r="T40" t="str">
        <f>IF(ISBLANK(VLOOKUP(TRIM(D40),ALL_SOMIFA!$A$1:$V$2737,20,FALSE)),"",IF(ISERROR(VLOOKUP(TRIM(D40),ALL_SOMIFA!$A$1:$V$2737,20,FALSE))," ",VLOOKUP(TRIM(D40),ALL_SOMIFA!$A$1:$V$2737,20,FALSE)))</f>
        <v/>
      </c>
      <c r="U40" t="str">
        <f>IF(ISBLANK(VLOOKUP(TRIM(D40),ALL_SOMIFA!$A$1:$V$2737,21,FALSE)),"",IF(ISERROR(VLOOKUP(TRIM(D40),ALL_SOMIFA!$A$1:$V$2737,21,FALSE))," ",VLOOKUP(TRIM(D40),ALL_SOMIFA!$A$1:$V$2737,21,FALSE)))</f>
        <v/>
      </c>
      <c r="V40" t="str">
        <f>IF(ISBLANK(VLOOKUP(TRIM(D40),ALL_SOMIFA!$A$1:$V$2737,22,FALSE)),"",IF(ISERROR(VLOOKUP(TRIM(D40),ALL_SOMIFA!$A$1:$V$2737,22,FALSE))," ",VLOOKUP(TRIM(D40),ALL_SOMIFA!$A$1:$V$2737,22,FALSE)))</f>
        <v/>
      </c>
    </row>
    <row r="41" spans="1:22" x14ac:dyDescent="0.35">
      <c r="A41" t="s">
        <v>304</v>
      </c>
      <c r="B41" t="s">
        <v>318</v>
      </c>
      <c r="C41" s="8" t="s">
        <v>310</v>
      </c>
      <c r="D41" t="s">
        <v>3668</v>
      </c>
      <c r="E41" s="40">
        <v>36902</v>
      </c>
      <c r="F41" t="s">
        <v>134</v>
      </c>
      <c r="H41" t="str">
        <f>IF(ISBLANK(VLOOKUP(TRIM(D41),ALL_SOMIFA!$A$1:$V$2737,8,FALSE)),"",IF(ISERROR(VLOOKUP(TRIM(D41),ALL_SOMIFA!$A$1:$V$2737,8,FALSE))," ",VLOOKUP(TRIM(D41),ALL_SOMIFA!$A$1:$V$2737,8,FALSE)))</f>
        <v/>
      </c>
      <c r="I41" t="str">
        <f>IF(ISBLANK(VLOOKUP(TRIM(D41),ALL_SOMIFA!$A$1:$V$2737,9,FALSE)),"",IF(ISERROR(VLOOKUP(TRIM(D41),ALL_SOMIFA!$A$1:$V$2737,9,FALSE))," ",VLOOKUP(TRIM(D41),ALL_SOMIFA!$A$1:$V$2737,9,FALSE)))</f>
        <v/>
      </c>
      <c r="J41" t="str">
        <f>IF(ISBLANK(VLOOKUP(TRIM(D41),ALL_SOMIFA!$A$1:$V$2737,10,FALSE)),"",IF(ISERROR(VLOOKUP(TRIM(D41),ALL_SOMIFA!$A$1:$V$2737,10,FALSE))," ",VLOOKUP(TRIM(D41),ALL_SOMIFA!$A$1:$V$2737,10,FALSE)))</f>
        <v/>
      </c>
      <c r="K41" t="str">
        <f>IF(ISBLANK(VLOOKUP(TRIM(D41),ALL_SOMIFA!$A$1:$V$2737,11,FALSE)),"",IF(ISERROR(VLOOKUP(TRIM(D41),ALL_SOMIFA!$A$1:$V$2737,11,FALSE))," ",VLOOKUP(TRIM(D41),ALL_SOMIFA!$A$1:$V$2737,11,FALSE)))</f>
        <v/>
      </c>
      <c r="L41" t="str">
        <f>IF(ISBLANK(VLOOKUP(TRIM(D41),ALL_SOMIFA!$A$1:$V$2737,12,FALSE)),"",IF(ISERROR(VLOOKUP(TRIM(D41),ALL_SOMIFA!$A$1:$V$2737,12,FALSE))," ",VLOOKUP(TRIM(D41),ALL_SOMIFA!$A$1:$V$2737,12,FALSE)))</f>
        <v/>
      </c>
      <c r="M41" t="str">
        <f>IF(ISBLANK(VLOOKUP(TRIM(D41),ALL_SOMIFA!$A$1:$V$2737,13,FALSE)),"",IF(ISERROR(VLOOKUP(TRIM(D41),ALL_SOMIFA!$A$1:$V$2737,13,FALSE))," ",VLOOKUP(TRIM(D41),ALL_SOMIFA!$A$1:$V$2737,13,FALSE)))</f>
        <v/>
      </c>
      <c r="N41" t="str">
        <f>IF(ISBLANK(VLOOKUP(TRIM(D41),ALL_SOMIFA!$A$1:$V$2737,14,FALSE)),"",IF(ISERROR(VLOOKUP(TRIM(D41),ALL_SOMIFA!$A$1:$V$2737,14,FALSE))," ",VLOOKUP(TRIM(D41),ALL_SOMIFA!$A$1:$V$2737,14,FALSE)))</f>
        <v/>
      </c>
      <c r="O41" t="str">
        <f>IF(ISBLANK(VLOOKUP(TRIM(D41),ALL_SOMIFA!$A$1:$V$2737,15,FALSE)),"",IF(ISERROR(VLOOKUP(TRIM(D41),ALL_SOMIFA!$A$1:$V$2737,15,FALSE))," ",VLOOKUP(TRIM(D41),ALL_SOMIFA!$A$1:$V$2737,15,FALSE)))</f>
        <v/>
      </c>
      <c r="P41" t="str">
        <f>IF(ISBLANK(VLOOKUP(TRIM(D41),ALL_SOMIFA!$A$1:$V$2737,16,FALSE)),"",IF(ISERROR(VLOOKUP(TRIM(D41),ALL_SOMIFA!$A$1:$V$2737,16,FALSE))," ",VLOOKUP(TRIM(D41),ALL_SOMIFA!$A$1:$V$2737,16,FALSE)))</f>
        <v/>
      </c>
      <c r="Q41" t="str">
        <f>IF(ISBLANK(VLOOKUP(TRIM(D41),ALL_SOMIFA!$A$1:$V$2737,17,FALSE)),"",IF(ISERROR(VLOOKUP(TRIM(D41),ALL_SOMIFA!$A$1:$V$2737,17,FALSE))," ",VLOOKUP(TRIM(D41),ALL_SOMIFA!$A$1:$V$2737,17,FALSE)))</f>
        <v/>
      </c>
      <c r="R41" t="str">
        <f>IF(ISBLANK(VLOOKUP(TRIM(D41),ALL_SOMIFA!$A$1:$V$2737,18,FALSE)),"",IF(ISERROR(VLOOKUP(TRIM(D41),ALL_SOMIFA!$A$1:$V$2737,18,FALSE))," ",VLOOKUP(TRIM(D41),ALL_SOMIFA!$A$1:$V$2737,18,FALSE)))</f>
        <v/>
      </c>
      <c r="S41" t="str">
        <f>IF(ISBLANK(VLOOKUP(TRIM(D41),ALL_SOMIFA!$A$1:$V$2737,19,FALSE)),"",IF(ISERROR(VLOOKUP(TRIM(D41),ALL_SOMIFA!$A$1:$V$2737,19,FALSE))," ",VLOOKUP(TRIM(D41),ALL_SOMIFA!$A$1:$V$2737,19,FALSE)))</f>
        <v/>
      </c>
      <c r="T41" t="str">
        <f>IF(ISBLANK(VLOOKUP(TRIM(D41),ALL_SOMIFA!$A$1:$V$2737,20,FALSE)),"",IF(ISERROR(VLOOKUP(TRIM(D41),ALL_SOMIFA!$A$1:$V$2737,20,FALSE))," ",VLOOKUP(TRIM(D41),ALL_SOMIFA!$A$1:$V$2737,20,FALSE)))</f>
        <v/>
      </c>
      <c r="U41" t="str">
        <f>IF(ISBLANK(VLOOKUP(TRIM(D41),ALL_SOMIFA!$A$1:$V$2737,21,FALSE)),"",IF(ISERROR(VLOOKUP(TRIM(D41),ALL_SOMIFA!$A$1:$V$2737,21,FALSE))," ",VLOOKUP(TRIM(D41),ALL_SOMIFA!$A$1:$V$2737,21,FALSE)))</f>
        <v/>
      </c>
      <c r="V41" t="str">
        <f>IF(ISBLANK(VLOOKUP(TRIM(D41),ALL_SOMIFA!$A$1:$V$2737,22,FALSE)),"",IF(ISERROR(VLOOKUP(TRIM(D41),ALL_SOMIFA!$A$1:$V$2737,22,FALSE))," ",VLOOKUP(TRIM(D41),ALL_SOMIFA!$A$1:$V$2737,22,FALSE)))</f>
        <v/>
      </c>
    </row>
    <row r="42" spans="1:22" x14ac:dyDescent="0.35">
      <c r="A42" t="s">
        <v>327</v>
      </c>
      <c r="B42" t="s">
        <v>441</v>
      </c>
      <c r="C42" s="129" t="s">
        <v>328</v>
      </c>
      <c r="D42" t="s">
        <v>3868</v>
      </c>
      <c r="E42" s="40">
        <v>35082</v>
      </c>
      <c r="F42" t="s">
        <v>114</v>
      </c>
      <c r="H42" t="str">
        <f>IF(ISBLANK(VLOOKUP(TRIM(D42),ALL_SOMIFA!$A$1:$V$2737,8,FALSE)),"",IF(ISERROR(VLOOKUP(TRIM(D42),ALL_SOMIFA!$A$1:$V$2737,8,FALSE))," ",VLOOKUP(TRIM(D42),ALL_SOMIFA!$A$1:$V$2737,8,FALSE)))</f>
        <v/>
      </c>
      <c r="I42" t="str">
        <f>IF(ISBLANK(VLOOKUP(TRIM(D42),ALL_SOMIFA!$A$1:$V$2737,9,FALSE)),"",IF(ISERROR(VLOOKUP(TRIM(D42),ALL_SOMIFA!$A$1:$V$2737,9,FALSE))," ",VLOOKUP(TRIM(D42),ALL_SOMIFA!$A$1:$V$2737,9,FALSE)))</f>
        <v/>
      </c>
      <c r="J42" t="str">
        <f>IF(ISBLANK(VLOOKUP(TRIM(D42),ALL_SOMIFA!$A$1:$V$2737,10,FALSE)),"",IF(ISERROR(VLOOKUP(TRIM(D42),ALL_SOMIFA!$A$1:$V$2737,10,FALSE))," ",VLOOKUP(TRIM(D42),ALL_SOMIFA!$A$1:$V$2737,10,FALSE)))</f>
        <v/>
      </c>
      <c r="K42" t="str">
        <f>IF(ISBLANK(VLOOKUP(TRIM(D42),ALL_SOMIFA!$A$1:$V$2737,11,FALSE)),"",IF(ISERROR(VLOOKUP(TRIM(D42),ALL_SOMIFA!$A$1:$V$2737,11,FALSE))," ",VLOOKUP(TRIM(D42),ALL_SOMIFA!$A$1:$V$2737,11,FALSE)))</f>
        <v/>
      </c>
      <c r="L42" t="str">
        <f>IF(ISBLANK(VLOOKUP(TRIM(D42),ALL_SOMIFA!$A$1:$V$2737,12,FALSE)),"",IF(ISERROR(VLOOKUP(TRIM(D42),ALL_SOMIFA!$A$1:$V$2737,12,FALSE))," ",VLOOKUP(TRIM(D42),ALL_SOMIFA!$A$1:$V$2737,12,FALSE)))</f>
        <v/>
      </c>
      <c r="M42" t="str">
        <f>IF(ISBLANK(VLOOKUP(TRIM(D42),ALL_SOMIFA!$A$1:$V$2737,13,FALSE)),"",IF(ISERROR(VLOOKUP(TRIM(D42),ALL_SOMIFA!$A$1:$V$2737,13,FALSE))," ",VLOOKUP(TRIM(D42),ALL_SOMIFA!$A$1:$V$2737,13,FALSE)))</f>
        <v/>
      </c>
      <c r="N42" t="str">
        <f>IF(ISBLANK(VLOOKUP(TRIM(D42),ALL_SOMIFA!$A$1:$V$2737,14,FALSE)),"",IF(ISERROR(VLOOKUP(TRIM(D42),ALL_SOMIFA!$A$1:$V$2737,14,FALSE))," ",VLOOKUP(TRIM(D42),ALL_SOMIFA!$A$1:$V$2737,14,FALSE)))</f>
        <v/>
      </c>
      <c r="O42" t="str">
        <f>IF(ISBLANK(VLOOKUP(TRIM(D42),ALL_SOMIFA!$A$1:$V$2737,15,FALSE)),"",IF(ISERROR(VLOOKUP(TRIM(D42),ALL_SOMIFA!$A$1:$V$2737,15,FALSE))," ",VLOOKUP(TRIM(D42),ALL_SOMIFA!$A$1:$V$2737,15,FALSE)))</f>
        <v/>
      </c>
      <c r="P42" t="str">
        <f>IF(ISBLANK(VLOOKUP(TRIM(D42),ALL_SOMIFA!$A$1:$V$2737,16,FALSE)),"",IF(ISERROR(VLOOKUP(TRIM(D42),ALL_SOMIFA!$A$1:$V$2737,16,FALSE))," ",VLOOKUP(TRIM(D42),ALL_SOMIFA!$A$1:$V$2737,16,FALSE)))</f>
        <v/>
      </c>
      <c r="Q42" t="str">
        <f>IF(ISBLANK(VLOOKUP(TRIM(D42),ALL_SOMIFA!$A$1:$V$2737,17,FALSE)),"",IF(ISERROR(VLOOKUP(TRIM(D42),ALL_SOMIFA!$A$1:$V$2737,17,FALSE))," ",VLOOKUP(TRIM(D42),ALL_SOMIFA!$A$1:$V$2737,17,FALSE)))</f>
        <v>DB</v>
      </c>
      <c r="R42" t="str">
        <f>IF(ISBLANK(VLOOKUP(TRIM(D42),ALL_SOMIFA!$A$1:$V$2737,18,FALSE)),"",IF(ISERROR(VLOOKUP(TRIM(D42),ALL_SOMIFA!$A$1:$V$2737,18,FALSE))," ",VLOOKUP(TRIM(D42),ALL_SOMIFA!$A$1:$V$2737,18,FALSE)))</f>
        <v>NO</v>
      </c>
      <c r="S42" t="str">
        <f>IF(ISBLANK(VLOOKUP(TRIM(D42),ALL_SOMIFA!$A$1:$V$2737,19,FALSE)),"",IF(ISERROR(VLOOKUP(TRIM(D42),ALL_SOMIFA!$A$1:$V$2737,19,FALSE))," ",VLOOKUP(TRIM(D42),ALL_SOMIFA!$A$1:$V$2737,19,FALSE)))</f>
        <v>00</v>
      </c>
      <c r="T42" t="str">
        <f>IF(ISBLANK(VLOOKUP(TRIM(D42),ALL_SOMIFA!$A$1:$V$2737,20,FALSE)),"",IF(ISERROR(VLOOKUP(TRIM(D42),ALL_SOMIFA!$A$1:$V$2737,20,FALSE))," ",VLOOKUP(TRIM(D42),ALL_SOMIFA!$A$1:$V$2737,20,FALSE)))</f>
        <v/>
      </c>
      <c r="U42" t="str">
        <f>IF(ISBLANK(VLOOKUP(TRIM(D42),ALL_SOMIFA!$A$1:$V$2737,21,FALSE)),"",IF(ISERROR(VLOOKUP(TRIM(D42),ALL_SOMIFA!$A$1:$V$2737,21,FALSE))," ",VLOOKUP(TRIM(D42),ALL_SOMIFA!$A$1:$V$2737,21,FALSE)))</f>
        <v/>
      </c>
      <c r="V42" t="str">
        <f>IF(ISBLANK(VLOOKUP(TRIM(D42),ALL_SOMIFA!$A$1:$V$2737,22,FALSE)),"",IF(ISERROR(VLOOKUP(TRIM(D42),ALL_SOMIFA!$A$1:$V$2737,22,FALSE))," ",VLOOKUP(TRIM(D42),ALL_SOMIFA!$A$1:$V$2737,22,FALSE)))</f>
        <v/>
      </c>
    </row>
    <row r="43" spans="1:22" x14ac:dyDescent="0.35">
      <c r="A43" t="s">
        <v>327</v>
      </c>
      <c r="B43" t="s">
        <v>3518</v>
      </c>
      <c r="C43" s="129" t="s">
        <v>328</v>
      </c>
      <c r="D43" t="s">
        <v>3869</v>
      </c>
      <c r="E43" s="40">
        <v>36835</v>
      </c>
      <c r="F43" t="s">
        <v>3960</v>
      </c>
      <c r="H43" t="str">
        <f>IF(ISBLANK(VLOOKUP(TRIM(D43),ALL_SOMIFA!$A$1:$V$2737,8,FALSE)),"",IF(ISERROR(VLOOKUP(TRIM(D43),ALL_SOMIFA!$A$1:$V$2737,8,FALSE))," ",VLOOKUP(TRIM(D43),ALL_SOMIFA!$A$1:$V$2737,8,FALSE)))</f>
        <v/>
      </c>
      <c r="I43" t="str">
        <f>IF(ISBLANK(VLOOKUP(TRIM(D43),ALL_SOMIFA!$A$1:$V$2737,9,FALSE)),"",IF(ISERROR(VLOOKUP(TRIM(D43),ALL_SOMIFA!$A$1:$V$2737,9,FALSE))," ",VLOOKUP(TRIM(D43),ALL_SOMIFA!$A$1:$V$2737,9,FALSE)))</f>
        <v/>
      </c>
      <c r="J43" t="str">
        <f>IF(ISBLANK(VLOOKUP(TRIM(D43),ALL_SOMIFA!$A$1:$V$2737,10,FALSE)),"",IF(ISERROR(VLOOKUP(TRIM(D43),ALL_SOMIFA!$A$1:$V$2737,10,FALSE))," ",VLOOKUP(TRIM(D43),ALL_SOMIFA!$A$1:$V$2737,10,FALSE)))</f>
        <v/>
      </c>
      <c r="K43" t="str">
        <f>IF(ISBLANK(VLOOKUP(TRIM(D43),ALL_SOMIFA!$A$1:$V$2737,11,FALSE)),"",IF(ISERROR(VLOOKUP(TRIM(D43),ALL_SOMIFA!$A$1:$V$2737,11,FALSE))," ",VLOOKUP(TRIM(D43),ALL_SOMIFA!$A$1:$V$2737,11,FALSE)))</f>
        <v/>
      </c>
      <c r="L43" t="str">
        <f>IF(ISBLANK(VLOOKUP(TRIM(D43),ALL_SOMIFA!$A$1:$V$2737,12,FALSE)),"",IF(ISERROR(VLOOKUP(TRIM(D43),ALL_SOMIFA!$A$1:$V$2737,12,FALSE))," ",VLOOKUP(TRIM(D43),ALL_SOMIFA!$A$1:$V$2737,12,FALSE)))</f>
        <v/>
      </c>
      <c r="M43" t="str">
        <f>IF(ISBLANK(VLOOKUP(TRIM(D43),ALL_SOMIFA!$A$1:$V$2737,13,FALSE)),"",IF(ISERROR(VLOOKUP(TRIM(D43),ALL_SOMIFA!$A$1:$V$2737,13,FALSE))," ",VLOOKUP(TRIM(D43),ALL_SOMIFA!$A$1:$V$2737,13,FALSE)))</f>
        <v/>
      </c>
      <c r="N43" t="str">
        <f>IF(ISBLANK(VLOOKUP(TRIM(D43),ALL_SOMIFA!$A$1:$V$2737,14,FALSE)),"",IF(ISERROR(VLOOKUP(TRIM(D43),ALL_SOMIFA!$A$1:$V$2737,14,FALSE))," ",VLOOKUP(TRIM(D43),ALL_SOMIFA!$A$1:$V$2737,14,FALSE)))</f>
        <v/>
      </c>
      <c r="O43" t="str">
        <f>IF(ISBLANK(VLOOKUP(TRIM(D43),ALL_SOMIFA!$A$1:$V$2737,15,FALSE)),"",IF(ISERROR(VLOOKUP(TRIM(D43),ALL_SOMIFA!$A$1:$V$2737,15,FALSE))," ",VLOOKUP(TRIM(D43),ALL_SOMIFA!$A$1:$V$2737,15,FALSE)))</f>
        <v/>
      </c>
      <c r="P43" t="str">
        <f>IF(ISBLANK(VLOOKUP(TRIM(D43),ALL_SOMIFA!$A$1:$V$2737,16,FALSE)),"",IF(ISERROR(VLOOKUP(TRIM(D43),ALL_SOMIFA!$A$1:$V$2737,16,FALSE))," ",VLOOKUP(TRIM(D43),ALL_SOMIFA!$A$1:$V$2737,16,FALSE)))</f>
        <v/>
      </c>
      <c r="Q43" t="str">
        <f>IF(ISBLANK(VLOOKUP(TRIM(D43),ALL_SOMIFA!$A$1:$V$2737,17,FALSE)),"",IF(ISERROR(VLOOKUP(TRIM(D43),ALL_SOMIFA!$A$1:$V$2737,17,FALSE))," ",VLOOKUP(TRIM(D43),ALL_SOMIFA!$A$1:$V$2737,17,FALSE)))</f>
        <v/>
      </c>
      <c r="R43" t="str">
        <f>IF(ISBLANK(VLOOKUP(TRIM(D43),ALL_SOMIFA!$A$1:$V$2737,18,FALSE)),"",IF(ISERROR(VLOOKUP(TRIM(D43),ALL_SOMIFA!$A$1:$V$2737,18,FALSE))," ",VLOOKUP(TRIM(D43),ALL_SOMIFA!$A$1:$V$2737,18,FALSE)))</f>
        <v/>
      </c>
      <c r="S43" t="str">
        <f>IF(ISBLANK(VLOOKUP(TRIM(D43),ALL_SOMIFA!$A$1:$V$2737,19,FALSE)),"",IF(ISERROR(VLOOKUP(TRIM(D43),ALL_SOMIFA!$A$1:$V$2737,19,FALSE))," ",VLOOKUP(TRIM(D43),ALL_SOMIFA!$A$1:$V$2737,19,FALSE)))</f>
        <v/>
      </c>
      <c r="T43" t="str">
        <f>IF(ISBLANK(VLOOKUP(TRIM(D43),ALL_SOMIFA!$A$1:$V$2737,20,FALSE)),"",IF(ISERROR(VLOOKUP(TRIM(D43),ALL_SOMIFA!$A$1:$V$2737,20,FALSE))," ",VLOOKUP(TRIM(D43),ALL_SOMIFA!$A$1:$V$2737,20,FALSE)))</f>
        <v/>
      </c>
      <c r="U43" t="str">
        <f>IF(ISBLANK(VLOOKUP(TRIM(D43),ALL_SOMIFA!$A$1:$V$2737,21,FALSE)),"",IF(ISERROR(VLOOKUP(TRIM(D43),ALL_SOMIFA!$A$1:$V$2737,21,FALSE))," ",VLOOKUP(TRIM(D43),ALL_SOMIFA!$A$1:$V$2737,21,FALSE)))</f>
        <v/>
      </c>
      <c r="V43" t="str">
        <f>IF(ISBLANK(VLOOKUP(TRIM(D43),ALL_SOMIFA!$A$1:$V$2737,22,FALSE)),"",IF(ISERROR(VLOOKUP(TRIM(D43),ALL_SOMIFA!$A$1:$V$2737,22,FALSE))," ",VLOOKUP(TRIM(D43),ALL_SOMIFA!$A$1:$V$2737,22,FALSE)))</f>
        <v/>
      </c>
    </row>
    <row r="44" spans="1:22" x14ac:dyDescent="0.35">
      <c r="A44" t="s">
        <v>327</v>
      </c>
      <c r="B44" t="s">
        <v>339</v>
      </c>
      <c r="C44" s="129" t="s">
        <v>335</v>
      </c>
      <c r="D44" t="s">
        <v>3271</v>
      </c>
      <c r="E44" s="40">
        <v>36274</v>
      </c>
      <c r="F44" t="s">
        <v>313</v>
      </c>
      <c r="H44" t="str">
        <f>IF(ISBLANK(VLOOKUP(TRIM(D44),ALL_SOMIFA!$A$1:$V$2737,8,FALSE)),"",IF(ISERROR(VLOOKUP(TRIM(D44),ALL_SOMIFA!$A$1:$V$2737,8,FALSE))," ",VLOOKUP(TRIM(D44),ALL_SOMIFA!$A$1:$V$2737,8,FALSE)))</f>
        <v>DB</v>
      </c>
      <c r="I44" t="str">
        <f>IF(ISBLANK(VLOOKUP(TRIM(D44),ALL_SOMIFA!$A$1:$V$2737,9,FALSE)),"",IF(ISERROR(VLOOKUP(TRIM(D44),ALL_SOMIFA!$A$1:$V$2737,9,FALSE))," ",VLOOKUP(TRIM(D44),ALL_SOMIFA!$A$1:$V$2737,9,FALSE)))</f>
        <v>TB</v>
      </c>
      <c r="J44" t="str">
        <f>IF(ISBLANK(VLOOKUP(TRIM(D44),ALL_SOMIFA!$A$1:$V$2737,10,FALSE)),"",IF(ISERROR(VLOOKUP(TRIM(D44),ALL_SOMIFA!$A$1:$V$2737,10,FALSE))," ",VLOOKUP(TRIM(D44),ALL_SOMIFA!$A$1:$V$2737,10,FALSE)))</f>
        <v>00</v>
      </c>
      <c r="K44" t="str">
        <f>IF(ISBLANK(VLOOKUP(TRIM(D44),ALL_SOMIFA!$A$1:$V$2737,11,FALSE)),"",IF(ISERROR(VLOOKUP(TRIM(D44),ALL_SOMIFA!$A$1:$V$2737,11,FALSE))," ",VLOOKUP(TRIM(D44),ALL_SOMIFA!$A$1:$V$2737,11,FALSE)))</f>
        <v/>
      </c>
      <c r="L44" t="str">
        <f>IF(ISBLANK(VLOOKUP(TRIM(D44),ALL_SOMIFA!$A$1:$V$2737,12,FALSE)),"",IF(ISERROR(VLOOKUP(TRIM(D44),ALL_SOMIFA!$A$1:$V$2737,12,FALSE))," ",VLOOKUP(TRIM(D44),ALL_SOMIFA!$A$1:$V$2737,12,FALSE)))</f>
        <v/>
      </c>
      <c r="M44" t="str">
        <f>IF(ISBLANK(VLOOKUP(TRIM(D44),ALL_SOMIFA!$A$1:$V$2737,13,FALSE)),"",IF(ISERROR(VLOOKUP(TRIM(D44),ALL_SOMIFA!$A$1:$V$2737,13,FALSE))," ",VLOOKUP(TRIM(D44),ALL_SOMIFA!$A$1:$V$2737,13,FALSE)))</f>
        <v/>
      </c>
      <c r="N44" t="str">
        <f>IF(ISBLANK(VLOOKUP(TRIM(D44),ALL_SOMIFA!$A$1:$V$2737,14,FALSE)),"",IF(ISERROR(VLOOKUP(TRIM(D44),ALL_SOMIFA!$A$1:$V$2737,14,FALSE))," ",VLOOKUP(TRIM(D44),ALL_SOMIFA!$A$1:$V$2737,14,FALSE)))</f>
        <v/>
      </c>
      <c r="O44" t="str">
        <f>IF(ISBLANK(VLOOKUP(TRIM(D44),ALL_SOMIFA!$A$1:$V$2737,15,FALSE)),"",IF(ISERROR(VLOOKUP(TRIM(D44),ALL_SOMIFA!$A$1:$V$2737,15,FALSE))," ",VLOOKUP(TRIM(D44),ALL_SOMIFA!$A$1:$V$2737,15,FALSE)))</f>
        <v/>
      </c>
      <c r="P44" t="str">
        <f>IF(ISBLANK(VLOOKUP(TRIM(D44),ALL_SOMIFA!$A$1:$V$2737,16,FALSE)),"",IF(ISERROR(VLOOKUP(TRIM(D44),ALL_SOMIFA!$A$1:$V$2737,16,FALSE))," ",VLOOKUP(TRIM(D44),ALL_SOMIFA!$A$1:$V$2737,16,FALSE)))</f>
        <v/>
      </c>
      <c r="Q44" t="str">
        <f>IF(ISBLANK(VLOOKUP(TRIM(D44),ALL_SOMIFA!$A$1:$V$2737,17,FALSE)),"",IF(ISERROR(VLOOKUP(TRIM(D44),ALL_SOMIFA!$A$1:$V$2737,17,FALSE))," ",VLOOKUP(TRIM(D44),ALL_SOMIFA!$A$1:$V$2737,17,FALSE)))</f>
        <v/>
      </c>
      <c r="R44" t="str">
        <f>IF(ISBLANK(VLOOKUP(TRIM(D44),ALL_SOMIFA!$A$1:$V$2737,18,FALSE)),"",IF(ISERROR(VLOOKUP(TRIM(D44),ALL_SOMIFA!$A$1:$V$2737,18,FALSE))," ",VLOOKUP(TRIM(D44),ALL_SOMIFA!$A$1:$V$2737,18,FALSE)))</f>
        <v/>
      </c>
      <c r="S44" t="str">
        <f>IF(ISBLANK(VLOOKUP(TRIM(D44),ALL_SOMIFA!$A$1:$V$2737,19,FALSE)),"",IF(ISERROR(VLOOKUP(TRIM(D44),ALL_SOMIFA!$A$1:$V$2737,19,FALSE))," ",VLOOKUP(TRIM(D44),ALL_SOMIFA!$A$1:$V$2737,19,FALSE)))</f>
        <v/>
      </c>
      <c r="T44" t="str">
        <f>IF(ISBLANK(VLOOKUP(TRIM(D44),ALL_SOMIFA!$A$1:$V$2737,20,FALSE)),"",IF(ISERROR(VLOOKUP(TRIM(D44),ALL_SOMIFA!$A$1:$V$2737,20,FALSE))," ",VLOOKUP(TRIM(D44),ALL_SOMIFA!$A$1:$V$2737,20,FALSE)))</f>
        <v/>
      </c>
      <c r="U44" t="str">
        <f>IF(ISBLANK(VLOOKUP(TRIM(D44),ALL_SOMIFA!$A$1:$V$2737,21,FALSE)),"",IF(ISERROR(VLOOKUP(TRIM(D44),ALL_SOMIFA!$A$1:$V$2737,21,FALSE))," ",VLOOKUP(TRIM(D44),ALL_SOMIFA!$A$1:$V$2737,21,FALSE)))</f>
        <v/>
      </c>
      <c r="V44" t="str">
        <f>IF(ISBLANK(VLOOKUP(TRIM(D44),ALL_SOMIFA!$A$1:$V$2737,22,FALSE)),"",IF(ISERROR(VLOOKUP(TRIM(D44),ALL_SOMIFA!$A$1:$V$2737,22,FALSE))," ",VLOOKUP(TRIM(D44),ALL_SOMIFA!$A$1:$V$2737,22,FALSE)))</f>
        <v/>
      </c>
    </row>
    <row r="45" spans="1:22" x14ac:dyDescent="0.35">
      <c r="A45" t="s">
        <v>220</v>
      </c>
      <c r="B45" t="s">
        <v>3531</v>
      </c>
      <c r="C45" s="8" t="s">
        <v>264</v>
      </c>
      <c r="D45" t="s">
        <v>3623</v>
      </c>
      <c r="E45" s="40">
        <v>34614</v>
      </c>
      <c r="F45" t="s">
        <v>114</v>
      </c>
      <c r="H45" t="str">
        <f>IF(ISBLANK(VLOOKUP(TRIM(D45),ALL_SOMIFA!$A$1:$V$2737,8,FALSE)),"",IF(ISERROR(VLOOKUP(TRIM(D45),ALL_SOMIFA!$A$1:$V$2737,8,FALSE))," ",VLOOKUP(TRIM(D45),ALL_SOMIFA!$A$1:$V$2737,8,FALSE)))</f>
        <v/>
      </c>
      <c r="I45" t="str">
        <f>IF(ISBLANK(VLOOKUP(TRIM(D45),ALL_SOMIFA!$A$1:$V$2737,9,FALSE)),"",IF(ISERROR(VLOOKUP(TRIM(D45),ALL_SOMIFA!$A$1:$V$2737,9,FALSE))," ",VLOOKUP(TRIM(D45),ALL_SOMIFA!$A$1:$V$2737,9,FALSE)))</f>
        <v/>
      </c>
      <c r="J45" t="str">
        <f>IF(ISBLANK(VLOOKUP(TRIM(D45),ALL_SOMIFA!$A$1:$V$2737,10,FALSE)),"",IF(ISERROR(VLOOKUP(TRIM(D45),ALL_SOMIFA!$A$1:$V$2737,10,FALSE))," ",VLOOKUP(TRIM(D45),ALL_SOMIFA!$A$1:$V$2737,10,FALSE)))</f>
        <v/>
      </c>
      <c r="K45" t="str">
        <f>IF(ISBLANK(VLOOKUP(TRIM(D45),ALL_SOMIFA!$A$1:$V$2737,11,FALSE)),"",IF(ISERROR(VLOOKUP(TRIM(D45),ALL_SOMIFA!$A$1:$V$2737,11,FALSE))," ",VLOOKUP(TRIM(D45),ALL_SOMIFA!$A$1:$V$2737,11,FALSE)))</f>
        <v/>
      </c>
      <c r="L45" t="str">
        <f>IF(ISBLANK(VLOOKUP(TRIM(D45),ALL_SOMIFA!$A$1:$V$2737,12,FALSE)),"",IF(ISERROR(VLOOKUP(TRIM(D45),ALL_SOMIFA!$A$1:$V$2737,12,FALSE))," ",VLOOKUP(TRIM(D45),ALL_SOMIFA!$A$1:$V$2737,12,FALSE)))</f>
        <v/>
      </c>
      <c r="M45" t="str">
        <f>IF(ISBLANK(VLOOKUP(TRIM(D45),ALL_SOMIFA!$A$1:$V$2737,13,FALSE)),"",IF(ISERROR(VLOOKUP(TRIM(D45),ALL_SOMIFA!$A$1:$V$2737,13,FALSE))," ",VLOOKUP(TRIM(D45),ALL_SOMIFA!$A$1:$V$2737,13,FALSE)))</f>
        <v/>
      </c>
      <c r="N45" t="str">
        <f>IF(ISBLANK(VLOOKUP(TRIM(D45),ALL_SOMIFA!$A$1:$V$2737,14,FALSE)),"",IF(ISERROR(VLOOKUP(TRIM(D45),ALL_SOMIFA!$A$1:$V$2737,14,FALSE))," ",VLOOKUP(TRIM(D45),ALL_SOMIFA!$A$1:$V$2737,14,FALSE)))</f>
        <v>DT/DE</v>
      </c>
      <c r="O45" t="str">
        <f>IF(ISBLANK(VLOOKUP(TRIM(D45),ALL_SOMIFA!$A$1:$V$2737,15,FALSE)),"",IF(ISERROR(VLOOKUP(TRIM(D45),ALL_SOMIFA!$A$1:$V$2737,15,FALSE))," ",VLOOKUP(TRIM(D45),ALL_SOMIFA!$A$1:$V$2737,15,FALSE)))</f>
        <v>DET</v>
      </c>
      <c r="P45" t="str">
        <f>IF(ISBLANK(VLOOKUP(TRIM(D45),ALL_SOMIFA!$A$1:$V$2737,16,FALSE)),"",IF(ISERROR(VLOOKUP(TRIM(D45),ALL_SOMIFA!$A$1:$V$2737,16,FALSE))," ",VLOOKUP(TRIM(D45),ALL_SOMIFA!$A$1:$V$2737,16,FALSE)))</f>
        <v>0-0</v>
      </c>
      <c r="Q45" t="str">
        <f>IF(ISBLANK(VLOOKUP(TRIM(D45),ALL_SOMIFA!$A$1:$V$2737,17,FALSE)),"",IF(ISERROR(VLOOKUP(TRIM(D45),ALL_SOMIFA!$A$1:$V$2737,17,FALSE))," ",VLOOKUP(TRIM(D45),ALL_SOMIFA!$A$1:$V$2737,17,FALSE)))</f>
        <v/>
      </c>
      <c r="R45" t="str">
        <f>IF(ISBLANK(VLOOKUP(TRIM(D45),ALL_SOMIFA!$A$1:$V$2737,18,FALSE)),"",IF(ISERROR(VLOOKUP(TRIM(D45),ALL_SOMIFA!$A$1:$V$2737,18,FALSE))," ",VLOOKUP(TRIM(D45),ALL_SOMIFA!$A$1:$V$2737,18,FALSE)))</f>
        <v/>
      </c>
      <c r="S45" t="str">
        <f>IF(ISBLANK(VLOOKUP(TRIM(D45),ALL_SOMIFA!$A$1:$V$2737,19,FALSE)),"",IF(ISERROR(VLOOKUP(TRIM(D45),ALL_SOMIFA!$A$1:$V$2737,19,FALSE))," ",VLOOKUP(TRIM(D45),ALL_SOMIFA!$A$1:$V$2737,19,FALSE)))</f>
        <v/>
      </c>
      <c r="T45" t="str">
        <f>IF(ISBLANK(VLOOKUP(TRIM(D45),ALL_SOMIFA!$A$1:$V$2737,20,FALSE)),"",IF(ISERROR(VLOOKUP(TRIM(D45),ALL_SOMIFA!$A$1:$V$2737,20,FALSE))," ",VLOOKUP(TRIM(D45),ALL_SOMIFA!$A$1:$V$2737,20,FALSE)))</f>
        <v>DT</v>
      </c>
      <c r="U45" t="str">
        <f>IF(ISBLANK(VLOOKUP(TRIM(D45),ALL_SOMIFA!$A$1:$V$2737,21,FALSE)),"",IF(ISERROR(VLOOKUP(TRIM(D45),ALL_SOMIFA!$A$1:$V$2737,21,FALSE))," ",VLOOKUP(TRIM(D45),ALL_SOMIFA!$A$1:$V$2737,21,FALSE)))</f>
        <v>PHI</v>
      </c>
      <c r="V45" t="str">
        <f>IF(ISBLANK(VLOOKUP(TRIM(D45),ALL_SOMIFA!$A$1:$V$2737,22,FALSE)),"",IF(ISERROR(VLOOKUP(TRIM(D45),ALL_SOMIFA!$A$1:$V$2737,22,FALSE))," ",VLOOKUP(TRIM(D45),ALL_SOMIFA!$A$1:$V$2737,22,FALSE)))</f>
        <v>0-0</v>
      </c>
    </row>
    <row r="46" spans="1:22" x14ac:dyDescent="0.35">
      <c r="A46" t="s">
        <v>270</v>
      </c>
      <c r="B46" t="s">
        <v>143</v>
      </c>
      <c r="C46" s="8" t="s">
        <v>186</v>
      </c>
      <c r="D46" t="s">
        <v>3272</v>
      </c>
      <c r="E46" s="40">
        <v>36187</v>
      </c>
      <c r="F46" t="s">
        <v>88</v>
      </c>
      <c r="H46" t="str">
        <f>IF(ISBLANK(VLOOKUP(TRIM(D46),ALL_SOMIFA!$A$1:$V$2737,8,FALSE)),"",IF(ISERROR(VLOOKUP(TRIM(D46),ALL_SOMIFA!$A$1:$V$2737,8,FALSE))," ",VLOOKUP(TRIM(D46),ALL_SOMIFA!$A$1:$V$2737,8,FALSE)))</f>
        <v>DE</v>
      </c>
      <c r="I46" t="str">
        <f>IF(ISBLANK(VLOOKUP(TRIM(D46),ALL_SOMIFA!$A$1:$V$2737,9,FALSE)),"",IF(ISERROR(VLOOKUP(TRIM(D46),ALL_SOMIFA!$A$1:$V$2737,9,FALSE))," ",VLOOKUP(TRIM(D46),ALL_SOMIFA!$A$1:$V$2737,9,FALSE)))</f>
        <v>WAS</v>
      </c>
      <c r="J46" t="str">
        <f>IF(ISBLANK(VLOOKUP(TRIM(D46),ALL_SOMIFA!$A$1:$V$2737,10,FALSE)),"",IF(ISERROR(VLOOKUP(TRIM(D46),ALL_SOMIFA!$A$1:$V$2737,10,FALSE))," ",VLOOKUP(TRIM(D46),ALL_SOMIFA!$A$1:$V$2737,10,FALSE)))</f>
        <v>0-2</v>
      </c>
      <c r="K46" t="str">
        <f>IF(ISBLANK(VLOOKUP(TRIM(D46),ALL_SOMIFA!$A$1:$V$2737,11,FALSE)),"",IF(ISERROR(VLOOKUP(TRIM(D46),ALL_SOMIFA!$A$1:$V$2737,11,FALSE))," ",VLOOKUP(TRIM(D46),ALL_SOMIFA!$A$1:$V$2737,11,FALSE)))</f>
        <v/>
      </c>
      <c r="L46" t="str">
        <f>IF(ISBLANK(VLOOKUP(TRIM(D46),ALL_SOMIFA!$A$1:$V$2737,12,FALSE)),"",IF(ISERROR(VLOOKUP(TRIM(D46),ALL_SOMIFA!$A$1:$V$2737,12,FALSE))," ",VLOOKUP(TRIM(D46),ALL_SOMIFA!$A$1:$V$2737,12,FALSE)))</f>
        <v/>
      </c>
      <c r="M46" t="str">
        <f>IF(ISBLANK(VLOOKUP(TRIM(D46),ALL_SOMIFA!$A$1:$V$2737,13,FALSE)),"",IF(ISERROR(VLOOKUP(TRIM(D46),ALL_SOMIFA!$A$1:$V$2737,13,FALSE))," ",VLOOKUP(TRIM(D46),ALL_SOMIFA!$A$1:$V$2737,13,FALSE)))</f>
        <v/>
      </c>
      <c r="N46" t="str">
        <f>IF(ISBLANK(VLOOKUP(TRIM(D46),ALL_SOMIFA!$A$1:$V$2737,14,FALSE)),"",IF(ISERROR(VLOOKUP(TRIM(D46),ALL_SOMIFA!$A$1:$V$2737,14,FALSE))," ",VLOOKUP(TRIM(D46),ALL_SOMIFA!$A$1:$V$2737,14,FALSE)))</f>
        <v/>
      </c>
      <c r="O46" t="str">
        <f>IF(ISBLANK(VLOOKUP(TRIM(D46),ALL_SOMIFA!$A$1:$V$2737,15,FALSE)),"",IF(ISERROR(VLOOKUP(TRIM(D46),ALL_SOMIFA!$A$1:$V$2737,15,FALSE))," ",VLOOKUP(TRIM(D46),ALL_SOMIFA!$A$1:$V$2737,15,FALSE)))</f>
        <v/>
      </c>
      <c r="P46" t="str">
        <f>IF(ISBLANK(VLOOKUP(TRIM(D46),ALL_SOMIFA!$A$1:$V$2737,16,FALSE)),"",IF(ISERROR(VLOOKUP(TRIM(D46),ALL_SOMIFA!$A$1:$V$2737,16,FALSE))," ",VLOOKUP(TRIM(D46),ALL_SOMIFA!$A$1:$V$2737,16,FALSE)))</f>
        <v/>
      </c>
      <c r="Q46" t="str">
        <f>IF(ISBLANK(VLOOKUP(TRIM(D46),ALL_SOMIFA!$A$1:$V$2737,17,FALSE)),"",IF(ISERROR(VLOOKUP(TRIM(D46),ALL_SOMIFA!$A$1:$V$2737,17,FALSE))," ",VLOOKUP(TRIM(D46),ALL_SOMIFA!$A$1:$V$2737,17,FALSE)))</f>
        <v/>
      </c>
      <c r="R46" t="str">
        <f>IF(ISBLANK(VLOOKUP(TRIM(D46),ALL_SOMIFA!$A$1:$V$2737,18,FALSE)),"",IF(ISERROR(VLOOKUP(TRIM(D46),ALL_SOMIFA!$A$1:$V$2737,18,FALSE))," ",VLOOKUP(TRIM(D46),ALL_SOMIFA!$A$1:$V$2737,18,FALSE)))</f>
        <v/>
      </c>
      <c r="S46" t="str">
        <f>IF(ISBLANK(VLOOKUP(TRIM(D46),ALL_SOMIFA!$A$1:$V$2737,19,FALSE)),"",IF(ISERROR(VLOOKUP(TRIM(D46),ALL_SOMIFA!$A$1:$V$2737,19,FALSE))," ",VLOOKUP(TRIM(D46),ALL_SOMIFA!$A$1:$V$2737,19,FALSE)))</f>
        <v/>
      </c>
      <c r="T46" t="str">
        <f>IF(ISBLANK(VLOOKUP(TRIM(D46),ALL_SOMIFA!$A$1:$V$2737,20,FALSE)),"",IF(ISERROR(VLOOKUP(TRIM(D46),ALL_SOMIFA!$A$1:$V$2737,20,FALSE))," ",VLOOKUP(TRIM(D46),ALL_SOMIFA!$A$1:$V$2737,20,FALSE)))</f>
        <v/>
      </c>
      <c r="U46" t="str">
        <f>IF(ISBLANK(VLOOKUP(TRIM(D46),ALL_SOMIFA!$A$1:$V$2737,21,FALSE)),"",IF(ISERROR(VLOOKUP(TRIM(D46),ALL_SOMIFA!$A$1:$V$2737,21,FALSE))," ",VLOOKUP(TRIM(D46),ALL_SOMIFA!$A$1:$V$2737,21,FALSE)))</f>
        <v/>
      </c>
      <c r="V46" t="str">
        <f>IF(ISBLANK(VLOOKUP(TRIM(D46),ALL_SOMIFA!$A$1:$V$2737,22,FALSE)),"",IF(ISERROR(VLOOKUP(TRIM(D46),ALL_SOMIFA!$A$1:$V$2737,22,FALSE))," ",VLOOKUP(TRIM(D46),ALL_SOMIFA!$A$1:$V$2737,22,FALSE)))</f>
        <v/>
      </c>
    </row>
    <row r="47" spans="1:22" x14ac:dyDescent="0.35">
      <c r="A47" t="s">
        <v>461</v>
      </c>
      <c r="B47" t="s">
        <v>441</v>
      </c>
      <c r="C47" s="8" t="s">
        <v>231</v>
      </c>
      <c r="D47" t="s">
        <v>3785</v>
      </c>
      <c r="E47" s="40">
        <v>36434</v>
      </c>
      <c r="F47" t="s">
        <v>3949</v>
      </c>
      <c r="H47" t="str">
        <f>IF(ISBLANK(VLOOKUP(TRIM(D47),ALL_SOMIFA!$A$1:$V$2737,8,FALSE)),"",IF(ISERROR(VLOOKUP(TRIM(D47),ALL_SOMIFA!$A$1:$V$2737,8,FALSE))," ",VLOOKUP(TRIM(D47),ALL_SOMIFA!$A$1:$V$2737,8,FALSE)))</f>
        <v/>
      </c>
      <c r="I47" t="str">
        <f>IF(ISBLANK(VLOOKUP(TRIM(D47),ALL_SOMIFA!$A$1:$V$2737,9,FALSE)),"",IF(ISERROR(VLOOKUP(TRIM(D47),ALL_SOMIFA!$A$1:$V$2737,9,FALSE))," ",VLOOKUP(TRIM(D47),ALL_SOMIFA!$A$1:$V$2737,9,FALSE)))</f>
        <v/>
      </c>
      <c r="J47" t="str">
        <f>IF(ISBLANK(VLOOKUP(TRIM(D47),ALL_SOMIFA!$A$1:$V$2737,10,FALSE)),"",IF(ISERROR(VLOOKUP(TRIM(D47),ALL_SOMIFA!$A$1:$V$2737,10,FALSE))," ",VLOOKUP(TRIM(D47),ALL_SOMIFA!$A$1:$V$2737,10,FALSE)))</f>
        <v/>
      </c>
      <c r="K47" t="str">
        <f>IF(ISBLANK(VLOOKUP(TRIM(D47),ALL_SOMIFA!$A$1:$V$2737,11,FALSE)),"",IF(ISERROR(VLOOKUP(TRIM(D47),ALL_SOMIFA!$A$1:$V$2737,11,FALSE))," ",VLOOKUP(TRIM(D47),ALL_SOMIFA!$A$1:$V$2737,11,FALSE)))</f>
        <v/>
      </c>
      <c r="L47" t="str">
        <f>IF(ISBLANK(VLOOKUP(TRIM(D47),ALL_SOMIFA!$A$1:$V$2737,12,FALSE)),"",IF(ISERROR(VLOOKUP(TRIM(D47),ALL_SOMIFA!$A$1:$V$2737,12,FALSE))," ",VLOOKUP(TRIM(D47),ALL_SOMIFA!$A$1:$V$2737,12,FALSE)))</f>
        <v/>
      </c>
      <c r="M47" t="str">
        <f>IF(ISBLANK(VLOOKUP(TRIM(D47),ALL_SOMIFA!$A$1:$V$2737,13,FALSE)),"",IF(ISERROR(VLOOKUP(TRIM(D47),ALL_SOMIFA!$A$1:$V$2737,13,FALSE))," ",VLOOKUP(TRIM(D47),ALL_SOMIFA!$A$1:$V$2737,13,FALSE)))</f>
        <v/>
      </c>
      <c r="N47" t="str">
        <f>IF(ISBLANK(VLOOKUP(TRIM(D47),ALL_SOMIFA!$A$1:$V$2737,14,FALSE)),"",IF(ISERROR(VLOOKUP(TRIM(D47),ALL_SOMIFA!$A$1:$V$2737,14,FALSE))," ",VLOOKUP(TRIM(D47),ALL_SOMIFA!$A$1:$V$2737,14,FALSE)))</f>
        <v/>
      </c>
      <c r="O47" t="str">
        <f>IF(ISBLANK(VLOOKUP(TRIM(D47),ALL_SOMIFA!$A$1:$V$2737,15,FALSE)),"",IF(ISERROR(VLOOKUP(TRIM(D47),ALL_SOMIFA!$A$1:$V$2737,15,FALSE))," ",VLOOKUP(TRIM(D47),ALL_SOMIFA!$A$1:$V$2737,15,FALSE)))</f>
        <v/>
      </c>
      <c r="P47" t="str">
        <f>IF(ISBLANK(VLOOKUP(TRIM(D47),ALL_SOMIFA!$A$1:$V$2737,16,FALSE)),"",IF(ISERROR(VLOOKUP(TRIM(D47),ALL_SOMIFA!$A$1:$V$2737,16,FALSE))," ",VLOOKUP(TRIM(D47),ALL_SOMIFA!$A$1:$V$2737,16,FALSE)))</f>
        <v/>
      </c>
      <c r="Q47" t="str">
        <f>IF(ISBLANK(VLOOKUP(TRIM(D47),ALL_SOMIFA!$A$1:$V$2737,17,FALSE)),"",IF(ISERROR(VLOOKUP(TRIM(D47),ALL_SOMIFA!$A$1:$V$2737,17,FALSE))," ",VLOOKUP(TRIM(D47),ALL_SOMIFA!$A$1:$V$2737,17,FALSE)))</f>
        <v/>
      </c>
      <c r="R47" t="str">
        <f>IF(ISBLANK(VLOOKUP(TRIM(D47),ALL_SOMIFA!$A$1:$V$2737,18,FALSE)),"",IF(ISERROR(VLOOKUP(TRIM(D47),ALL_SOMIFA!$A$1:$V$2737,18,FALSE))," ",VLOOKUP(TRIM(D47),ALL_SOMIFA!$A$1:$V$2737,18,FALSE)))</f>
        <v/>
      </c>
      <c r="S47" t="str">
        <f>IF(ISBLANK(VLOOKUP(TRIM(D47),ALL_SOMIFA!$A$1:$V$2737,19,FALSE)),"",IF(ISERROR(VLOOKUP(TRIM(D47),ALL_SOMIFA!$A$1:$V$2737,19,FALSE))," ",VLOOKUP(TRIM(D47),ALL_SOMIFA!$A$1:$V$2737,19,FALSE)))</f>
        <v/>
      </c>
      <c r="T47" t="str">
        <f>IF(ISBLANK(VLOOKUP(TRIM(D47),ALL_SOMIFA!$A$1:$V$2737,20,FALSE)),"",IF(ISERROR(VLOOKUP(TRIM(D47),ALL_SOMIFA!$A$1:$V$2737,20,FALSE))," ",VLOOKUP(TRIM(D47),ALL_SOMIFA!$A$1:$V$2737,20,FALSE)))</f>
        <v/>
      </c>
      <c r="U47" t="str">
        <f>IF(ISBLANK(VLOOKUP(TRIM(D47),ALL_SOMIFA!$A$1:$V$2737,21,FALSE)),"",IF(ISERROR(VLOOKUP(TRIM(D47),ALL_SOMIFA!$A$1:$V$2737,21,FALSE))," ",VLOOKUP(TRIM(D47),ALL_SOMIFA!$A$1:$V$2737,21,FALSE)))</f>
        <v/>
      </c>
      <c r="V47" t="str">
        <f>IF(ISBLANK(VLOOKUP(TRIM(D47),ALL_SOMIFA!$A$1:$V$2737,22,FALSE)),"",IF(ISERROR(VLOOKUP(TRIM(D47),ALL_SOMIFA!$A$1:$V$2737,22,FALSE))," ",VLOOKUP(TRIM(D47),ALL_SOMIFA!$A$1:$V$2737,22,FALSE)))</f>
        <v/>
      </c>
    </row>
    <row r="48" spans="1:22" x14ac:dyDescent="0.35">
      <c r="A48" t="s">
        <v>304</v>
      </c>
      <c r="B48" t="s">
        <v>1315</v>
      </c>
      <c r="C48" s="8" t="s">
        <v>310</v>
      </c>
      <c r="D48" t="s">
        <v>3670</v>
      </c>
      <c r="E48" s="40">
        <v>35690</v>
      </c>
      <c r="F48" t="s">
        <v>137</v>
      </c>
      <c r="H48" t="str">
        <f>IF(ISBLANK(VLOOKUP(TRIM(D48),ALL_SOMIFA!$A$1:$V$2737,8,FALSE)),"",IF(ISERROR(VLOOKUP(TRIM(D48),ALL_SOMIFA!$A$1:$V$2737,8,FALSE))," ",VLOOKUP(TRIM(D48),ALL_SOMIFA!$A$1:$V$2737,8,FALSE)))</f>
        <v/>
      </c>
      <c r="I48" t="str">
        <f>IF(ISBLANK(VLOOKUP(TRIM(D48),ALL_SOMIFA!$A$1:$V$2737,9,FALSE)),"",IF(ISERROR(VLOOKUP(TRIM(D48),ALL_SOMIFA!$A$1:$V$2737,9,FALSE))," ",VLOOKUP(TRIM(D48),ALL_SOMIFA!$A$1:$V$2737,9,FALSE)))</f>
        <v/>
      </c>
      <c r="J48" t="str">
        <f>IF(ISBLANK(VLOOKUP(TRIM(D48),ALL_SOMIFA!$A$1:$V$2737,10,FALSE)),"",IF(ISERROR(VLOOKUP(TRIM(D48),ALL_SOMIFA!$A$1:$V$2737,10,FALSE))," ",VLOOKUP(TRIM(D48),ALL_SOMIFA!$A$1:$V$2737,10,FALSE)))</f>
        <v/>
      </c>
      <c r="K48" t="str">
        <f>IF(ISBLANK(VLOOKUP(TRIM(D48),ALL_SOMIFA!$A$1:$V$2737,11,FALSE)),"",IF(ISERROR(VLOOKUP(TRIM(D48),ALL_SOMIFA!$A$1:$V$2737,11,FALSE))," ",VLOOKUP(TRIM(D48),ALL_SOMIFA!$A$1:$V$2737,11,FALSE)))</f>
        <v/>
      </c>
      <c r="L48" t="str">
        <f>IF(ISBLANK(VLOOKUP(TRIM(D48),ALL_SOMIFA!$A$1:$V$2737,12,FALSE)),"",IF(ISERROR(VLOOKUP(TRIM(D48),ALL_SOMIFA!$A$1:$V$2737,12,FALSE))," ",VLOOKUP(TRIM(D48),ALL_SOMIFA!$A$1:$V$2737,12,FALSE)))</f>
        <v/>
      </c>
      <c r="M48" t="str">
        <f>IF(ISBLANK(VLOOKUP(TRIM(D48),ALL_SOMIFA!$A$1:$V$2737,13,FALSE)),"",IF(ISERROR(VLOOKUP(TRIM(D48),ALL_SOMIFA!$A$1:$V$2737,13,FALSE))," ",VLOOKUP(TRIM(D48),ALL_SOMIFA!$A$1:$V$2737,13,FALSE)))</f>
        <v/>
      </c>
      <c r="N48" t="str">
        <f>IF(ISBLANK(VLOOKUP(TRIM(D48),ALL_SOMIFA!$A$1:$V$2737,14,FALSE)),"",IF(ISERROR(VLOOKUP(TRIM(D48),ALL_SOMIFA!$A$1:$V$2737,14,FALSE))," ",VLOOKUP(TRIM(D48),ALL_SOMIFA!$A$1:$V$2737,14,FALSE)))</f>
        <v/>
      </c>
      <c r="O48" t="str">
        <f>IF(ISBLANK(VLOOKUP(TRIM(D48),ALL_SOMIFA!$A$1:$V$2737,15,FALSE)),"",IF(ISERROR(VLOOKUP(TRIM(D48),ALL_SOMIFA!$A$1:$V$2737,15,FALSE))," ",VLOOKUP(TRIM(D48),ALL_SOMIFA!$A$1:$V$2737,15,FALSE)))</f>
        <v/>
      </c>
      <c r="P48" t="str">
        <f>IF(ISBLANK(VLOOKUP(TRIM(D48),ALL_SOMIFA!$A$1:$V$2737,16,FALSE)),"",IF(ISERROR(VLOOKUP(TRIM(D48),ALL_SOMIFA!$A$1:$V$2737,16,FALSE))," ",VLOOKUP(TRIM(D48),ALL_SOMIFA!$A$1:$V$2737,16,FALSE)))</f>
        <v/>
      </c>
      <c r="Q48" t="str">
        <f>IF(ISBLANK(VLOOKUP(TRIM(D48),ALL_SOMIFA!$A$1:$V$2737,17,FALSE)),"",IF(ISERROR(VLOOKUP(TRIM(D48),ALL_SOMIFA!$A$1:$V$2737,17,FALSE))," ",VLOOKUP(TRIM(D48),ALL_SOMIFA!$A$1:$V$2737,17,FALSE)))</f>
        <v/>
      </c>
      <c r="R48" t="str">
        <f>IF(ISBLANK(VLOOKUP(TRIM(D48),ALL_SOMIFA!$A$1:$V$2737,18,FALSE)),"",IF(ISERROR(VLOOKUP(TRIM(D48),ALL_SOMIFA!$A$1:$V$2737,18,FALSE))," ",VLOOKUP(TRIM(D48),ALL_SOMIFA!$A$1:$V$2737,18,FALSE)))</f>
        <v/>
      </c>
      <c r="S48" t="str">
        <f>IF(ISBLANK(VLOOKUP(TRIM(D48),ALL_SOMIFA!$A$1:$V$2737,19,FALSE)),"",IF(ISERROR(VLOOKUP(TRIM(D48),ALL_SOMIFA!$A$1:$V$2737,19,FALSE))," ",VLOOKUP(TRIM(D48),ALL_SOMIFA!$A$1:$V$2737,19,FALSE)))</f>
        <v/>
      </c>
      <c r="T48" t="str">
        <f>IF(ISBLANK(VLOOKUP(TRIM(D48),ALL_SOMIFA!$A$1:$V$2737,20,FALSE)),"",IF(ISERROR(VLOOKUP(TRIM(D48),ALL_SOMIFA!$A$1:$V$2737,20,FALSE))," ",VLOOKUP(TRIM(D48),ALL_SOMIFA!$A$1:$V$2737,20,FALSE)))</f>
        <v/>
      </c>
      <c r="U48" t="str">
        <f>IF(ISBLANK(VLOOKUP(TRIM(D48),ALL_SOMIFA!$A$1:$V$2737,21,FALSE)),"",IF(ISERROR(VLOOKUP(TRIM(D48),ALL_SOMIFA!$A$1:$V$2737,21,FALSE))," ",VLOOKUP(TRIM(D48),ALL_SOMIFA!$A$1:$V$2737,21,FALSE)))</f>
        <v/>
      </c>
      <c r="V48" t="str">
        <f>IF(ISBLANK(VLOOKUP(TRIM(D48),ALL_SOMIFA!$A$1:$V$2737,22,FALSE)),"",IF(ISERROR(VLOOKUP(TRIM(D48),ALL_SOMIFA!$A$1:$V$2737,22,FALSE))," ",VLOOKUP(TRIM(D48),ALL_SOMIFA!$A$1:$V$2737,22,FALSE)))</f>
        <v/>
      </c>
    </row>
    <row r="49" spans="1:22" x14ac:dyDescent="0.35">
      <c r="A49" t="s">
        <v>461</v>
      </c>
      <c r="B49" t="s">
        <v>1124</v>
      </c>
      <c r="C49" s="8" t="s">
        <v>186</v>
      </c>
      <c r="D49" t="s">
        <v>3273</v>
      </c>
      <c r="E49" s="40">
        <v>35853</v>
      </c>
      <c r="F49" t="s">
        <v>965</v>
      </c>
      <c r="H49" t="str">
        <f>IF(ISBLANK(VLOOKUP(TRIM(D49),ALL_SOMIFA!$A$1:$V$2737,8,FALSE)),"",IF(ISERROR(VLOOKUP(TRIM(D49),ALL_SOMIFA!$A$1:$V$2737,8,FALSE))," ",VLOOKUP(TRIM(D49),ALL_SOMIFA!$A$1:$V$2737,8,FALSE)))</f>
        <v>G</v>
      </c>
      <c r="I49" t="str">
        <f>IF(ISBLANK(VLOOKUP(TRIM(D49),ALL_SOMIFA!$A$1:$V$2737,9,FALSE)),"",IF(ISERROR(VLOOKUP(TRIM(D49),ALL_SOMIFA!$A$1:$V$2737,9,FALSE))," ",VLOOKUP(TRIM(D49),ALL_SOMIFA!$A$1:$V$2737,9,FALSE)))</f>
        <v>ATL</v>
      </c>
      <c r="J49" t="str">
        <f>IF(ISBLANK(VLOOKUP(TRIM(D49),ALL_SOMIFA!$A$1:$V$2737,10,FALSE)),"",IF(ISERROR(VLOOKUP(TRIM(D49),ALL_SOMIFA!$A$1:$V$2737,10,FALSE))," ",VLOOKUP(TRIM(D49),ALL_SOMIFA!$A$1:$V$2737,10,FALSE)))</f>
        <v>0-0</v>
      </c>
      <c r="K49" t="str">
        <f>IF(ISBLANK(VLOOKUP(TRIM(D49),ALL_SOMIFA!$A$1:$V$2737,11,FALSE)),"",IF(ISERROR(VLOOKUP(TRIM(D49),ALL_SOMIFA!$A$1:$V$2737,11,FALSE))," ",VLOOKUP(TRIM(D49),ALL_SOMIFA!$A$1:$V$2737,11,FALSE)))</f>
        <v>G</v>
      </c>
      <c r="L49" t="str">
        <f>IF(ISBLANK(VLOOKUP(TRIM(D49),ALL_SOMIFA!$A$1:$V$2737,12,FALSE)),"",IF(ISERROR(VLOOKUP(TRIM(D49),ALL_SOMIFA!$A$1:$V$2737,12,FALSE))," ",VLOOKUP(TRIM(D49),ALL_SOMIFA!$A$1:$V$2737,12,FALSE)))</f>
        <v>MIN</v>
      </c>
      <c r="M49" t="str">
        <f>IF(ISBLANK(VLOOKUP(TRIM(D49),ALL_SOMIFA!$A$1:$V$2737,13,FALSE)),"",IF(ISERROR(VLOOKUP(TRIM(D49),ALL_SOMIFA!$A$1:$V$2737,13,FALSE))," ",VLOOKUP(TRIM(D49),ALL_SOMIFA!$A$1:$V$2737,13,FALSE)))</f>
        <v>0-0</v>
      </c>
      <c r="N49" t="str">
        <f>IF(ISBLANK(VLOOKUP(TRIM(D49),ALL_SOMIFA!$A$1:$V$2737,14,FALSE)),"",IF(ISERROR(VLOOKUP(TRIM(D49),ALL_SOMIFA!$A$1:$V$2737,14,FALSE))," ",VLOOKUP(TRIM(D49),ALL_SOMIFA!$A$1:$V$2737,14,FALSE)))</f>
        <v/>
      </c>
      <c r="O49" t="str">
        <f>IF(ISBLANK(VLOOKUP(TRIM(D49),ALL_SOMIFA!$A$1:$V$2737,15,FALSE)),"",IF(ISERROR(VLOOKUP(TRIM(D49),ALL_SOMIFA!$A$1:$V$2737,15,FALSE))," ",VLOOKUP(TRIM(D49),ALL_SOMIFA!$A$1:$V$2737,15,FALSE)))</f>
        <v/>
      </c>
      <c r="P49" t="str">
        <f>IF(ISBLANK(VLOOKUP(TRIM(D49),ALL_SOMIFA!$A$1:$V$2737,16,FALSE)),"",IF(ISERROR(VLOOKUP(TRIM(D49),ALL_SOMIFA!$A$1:$V$2737,16,FALSE))," ",VLOOKUP(TRIM(D49),ALL_SOMIFA!$A$1:$V$2737,16,FALSE)))</f>
        <v/>
      </c>
      <c r="Q49" t="str">
        <f>IF(ISBLANK(VLOOKUP(TRIM(D49),ALL_SOMIFA!$A$1:$V$2737,17,FALSE)),"",IF(ISERROR(VLOOKUP(TRIM(D49),ALL_SOMIFA!$A$1:$V$2737,17,FALSE))," ",VLOOKUP(TRIM(D49),ALL_SOMIFA!$A$1:$V$2737,17,FALSE)))</f>
        <v/>
      </c>
      <c r="R49" t="str">
        <f>IF(ISBLANK(VLOOKUP(TRIM(D49),ALL_SOMIFA!$A$1:$V$2737,18,FALSE)),"",IF(ISERROR(VLOOKUP(TRIM(D49),ALL_SOMIFA!$A$1:$V$2737,18,FALSE))," ",VLOOKUP(TRIM(D49),ALL_SOMIFA!$A$1:$V$2737,18,FALSE)))</f>
        <v/>
      </c>
      <c r="S49" t="str">
        <f>IF(ISBLANK(VLOOKUP(TRIM(D49),ALL_SOMIFA!$A$1:$V$2737,19,FALSE)),"",IF(ISERROR(VLOOKUP(TRIM(D49),ALL_SOMIFA!$A$1:$V$2737,19,FALSE))," ",VLOOKUP(TRIM(D49),ALL_SOMIFA!$A$1:$V$2737,19,FALSE)))</f>
        <v/>
      </c>
      <c r="T49" t="str">
        <f>IF(ISBLANK(VLOOKUP(TRIM(D49),ALL_SOMIFA!$A$1:$V$2737,20,FALSE)),"",IF(ISERROR(VLOOKUP(TRIM(D49),ALL_SOMIFA!$A$1:$V$2737,20,FALSE))," ",VLOOKUP(TRIM(D49),ALL_SOMIFA!$A$1:$V$2737,20,FALSE)))</f>
        <v/>
      </c>
      <c r="U49" t="str">
        <f>IF(ISBLANK(VLOOKUP(TRIM(D49),ALL_SOMIFA!$A$1:$V$2737,21,FALSE)),"",IF(ISERROR(VLOOKUP(TRIM(D49),ALL_SOMIFA!$A$1:$V$2737,21,FALSE))," ",VLOOKUP(TRIM(D49),ALL_SOMIFA!$A$1:$V$2737,21,FALSE)))</f>
        <v/>
      </c>
      <c r="V49" t="str">
        <f>IF(ISBLANK(VLOOKUP(TRIM(D49),ALL_SOMIFA!$A$1:$V$2737,22,FALSE)),"",IF(ISERROR(VLOOKUP(TRIM(D49),ALL_SOMIFA!$A$1:$V$2737,22,FALSE))," ",VLOOKUP(TRIM(D49),ALL_SOMIFA!$A$1:$V$2737,22,FALSE)))</f>
        <v/>
      </c>
    </row>
    <row r="50" spans="1:22" x14ac:dyDescent="0.35">
      <c r="A50" t="s">
        <v>461</v>
      </c>
      <c r="B50" t="s">
        <v>860</v>
      </c>
      <c r="C50" s="8" t="s">
        <v>231</v>
      </c>
      <c r="D50" t="s">
        <v>3786</v>
      </c>
      <c r="E50" s="40">
        <v>36720</v>
      </c>
      <c r="F50" t="s">
        <v>134</v>
      </c>
      <c r="H50" t="str">
        <f>IF(ISBLANK(VLOOKUP(TRIM(D50),ALL_SOMIFA!$A$1:$V$2737,8,FALSE)),"",IF(ISERROR(VLOOKUP(TRIM(D50),ALL_SOMIFA!$A$1:$V$2737,8,FALSE))," ",VLOOKUP(TRIM(D50),ALL_SOMIFA!$A$1:$V$2737,8,FALSE)))</f>
        <v/>
      </c>
      <c r="I50" t="str">
        <f>IF(ISBLANK(VLOOKUP(TRIM(D50),ALL_SOMIFA!$A$1:$V$2737,9,FALSE)),"",IF(ISERROR(VLOOKUP(TRIM(D50),ALL_SOMIFA!$A$1:$V$2737,9,FALSE))," ",VLOOKUP(TRIM(D50),ALL_SOMIFA!$A$1:$V$2737,9,FALSE)))</f>
        <v/>
      </c>
      <c r="J50" t="str">
        <f>IF(ISBLANK(VLOOKUP(TRIM(D50),ALL_SOMIFA!$A$1:$V$2737,10,FALSE)),"",IF(ISERROR(VLOOKUP(TRIM(D50),ALL_SOMIFA!$A$1:$V$2737,10,FALSE))," ",VLOOKUP(TRIM(D50),ALL_SOMIFA!$A$1:$V$2737,10,FALSE)))</f>
        <v/>
      </c>
      <c r="K50" t="str">
        <f>IF(ISBLANK(VLOOKUP(TRIM(D50),ALL_SOMIFA!$A$1:$V$2737,11,FALSE)),"",IF(ISERROR(VLOOKUP(TRIM(D50),ALL_SOMIFA!$A$1:$V$2737,11,FALSE))," ",VLOOKUP(TRIM(D50),ALL_SOMIFA!$A$1:$V$2737,11,FALSE)))</f>
        <v/>
      </c>
      <c r="L50" t="str">
        <f>IF(ISBLANK(VLOOKUP(TRIM(D50),ALL_SOMIFA!$A$1:$V$2737,12,FALSE)),"",IF(ISERROR(VLOOKUP(TRIM(D50),ALL_SOMIFA!$A$1:$V$2737,12,FALSE))," ",VLOOKUP(TRIM(D50),ALL_SOMIFA!$A$1:$V$2737,12,FALSE)))</f>
        <v/>
      </c>
      <c r="M50" t="str">
        <f>IF(ISBLANK(VLOOKUP(TRIM(D50),ALL_SOMIFA!$A$1:$V$2737,13,FALSE)),"",IF(ISERROR(VLOOKUP(TRIM(D50),ALL_SOMIFA!$A$1:$V$2737,13,FALSE))," ",VLOOKUP(TRIM(D50),ALL_SOMIFA!$A$1:$V$2737,13,FALSE)))</f>
        <v/>
      </c>
      <c r="N50" t="str">
        <f>IF(ISBLANK(VLOOKUP(TRIM(D50),ALL_SOMIFA!$A$1:$V$2737,14,FALSE)),"",IF(ISERROR(VLOOKUP(TRIM(D50),ALL_SOMIFA!$A$1:$V$2737,14,FALSE))," ",VLOOKUP(TRIM(D50),ALL_SOMIFA!$A$1:$V$2737,14,FALSE)))</f>
        <v/>
      </c>
      <c r="O50" t="str">
        <f>IF(ISBLANK(VLOOKUP(TRIM(D50),ALL_SOMIFA!$A$1:$V$2737,15,FALSE)),"",IF(ISERROR(VLOOKUP(TRIM(D50),ALL_SOMIFA!$A$1:$V$2737,15,FALSE))," ",VLOOKUP(TRIM(D50),ALL_SOMIFA!$A$1:$V$2737,15,FALSE)))</f>
        <v/>
      </c>
      <c r="P50" t="str">
        <f>IF(ISBLANK(VLOOKUP(TRIM(D50),ALL_SOMIFA!$A$1:$V$2737,16,FALSE)),"",IF(ISERROR(VLOOKUP(TRIM(D50),ALL_SOMIFA!$A$1:$V$2737,16,FALSE))," ",VLOOKUP(TRIM(D50),ALL_SOMIFA!$A$1:$V$2737,16,FALSE)))</f>
        <v/>
      </c>
      <c r="Q50" t="str">
        <f>IF(ISBLANK(VLOOKUP(TRIM(D50),ALL_SOMIFA!$A$1:$V$2737,17,FALSE)),"",IF(ISERROR(VLOOKUP(TRIM(D50),ALL_SOMIFA!$A$1:$V$2737,17,FALSE))," ",VLOOKUP(TRIM(D50),ALL_SOMIFA!$A$1:$V$2737,17,FALSE)))</f>
        <v/>
      </c>
      <c r="R50" t="str">
        <f>IF(ISBLANK(VLOOKUP(TRIM(D50),ALL_SOMIFA!$A$1:$V$2737,18,FALSE)),"",IF(ISERROR(VLOOKUP(TRIM(D50),ALL_SOMIFA!$A$1:$V$2737,18,FALSE))," ",VLOOKUP(TRIM(D50),ALL_SOMIFA!$A$1:$V$2737,18,FALSE)))</f>
        <v/>
      </c>
      <c r="S50" t="str">
        <f>IF(ISBLANK(VLOOKUP(TRIM(D50),ALL_SOMIFA!$A$1:$V$2737,19,FALSE)),"",IF(ISERROR(VLOOKUP(TRIM(D50),ALL_SOMIFA!$A$1:$V$2737,19,FALSE))," ",VLOOKUP(TRIM(D50),ALL_SOMIFA!$A$1:$V$2737,19,FALSE)))</f>
        <v/>
      </c>
      <c r="T50" t="str">
        <f>IF(ISBLANK(VLOOKUP(TRIM(D50),ALL_SOMIFA!$A$1:$V$2737,20,FALSE)),"",IF(ISERROR(VLOOKUP(TRIM(D50),ALL_SOMIFA!$A$1:$V$2737,20,FALSE))," ",VLOOKUP(TRIM(D50),ALL_SOMIFA!$A$1:$V$2737,20,FALSE)))</f>
        <v/>
      </c>
      <c r="U50" t="str">
        <f>IF(ISBLANK(VLOOKUP(TRIM(D50),ALL_SOMIFA!$A$1:$V$2737,21,FALSE)),"",IF(ISERROR(VLOOKUP(TRIM(D50),ALL_SOMIFA!$A$1:$V$2737,21,FALSE))," ",VLOOKUP(TRIM(D50),ALL_SOMIFA!$A$1:$V$2737,21,FALSE)))</f>
        <v/>
      </c>
      <c r="V50" t="str">
        <f>IF(ISBLANK(VLOOKUP(TRIM(D50),ALL_SOMIFA!$A$1:$V$2737,22,FALSE)),"",IF(ISERROR(VLOOKUP(TRIM(D50),ALL_SOMIFA!$A$1:$V$2737,22,FALSE))," ",VLOOKUP(TRIM(D50),ALL_SOMIFA!$A$1:$V$2737,22,FALSE)))</f>
        <v/>
      </c>
    </row>
    <row r="51" spans="1:22" x14ac:dyDescent="0.35">
      <c r="A51" t="s">
        <v>327</v>
      </c>
      <c r="B51" t="s">
        <v>3522</v>
      </c>
      <c r="C51" s="129" t="s">
        <v>328</v>
      </c>
      <c r="D51" t="s">
        <v>3870</v>
      </c>
      <c r="E51" s="40">
        <v>34595</v>
      </c>
      <c r="F51" t="s">
        <v>282</v>
      </c>
      <c r="H51" t="str">
        <f>IF(ISBLANK(VLOOKUP(TRIM(D51),ALL_SOMIFA!$A$1:$V$2737,8,FALSE)),"",IF(ISERROR(VLOOKUP(TRIM(D51),ALL_SOMIFA!$A$1:$V$2737,8,FALSE))," ",VLOOKUP(TRIM(D51),ALL_SOMIFA!$A$1:$V$2737,8,FALSE)))</f>
        <v/>
      </c>
      <c r="I51" t="str">
        <f>IF(ISBLANK(VLOOKUP(TRIM(D51),ALL_SOMIFA!$A$1:$V$2737,9,FALSE)),"",IF(ISERROR(VLOOKUP(TRIM(D51),ALL_SOMIFA!$A$1:$V$2737,9,FALSE))," ",VLOOKUP(TRIM(D51),ALL_SOMIFA!$A$1:$V$2737,9,FALSE)))</f>
        <v/>
      </c>
      <c r="J51" t="str">
        <f>IF(ISBLANK(VLOOKUP(TRIM(D51),ALL_SOMIFA!$A$1:$V$2737,10,FALSE)),"",IF(ISERROR(VLOOKUP(TRIM(D51),ALL_SOMIFA!$A$1:$V$2737,10,FALSE))," ",VLOOKUP(TRIM(D51),ALL_SOMIFA!$A$1:$V$2737,10,FALSE)))</f>
        <v/>
      </c>
      <c r="K51" t="str">
        <f>IF(ISBLANK(VLOOKUP(TRIM(D51),ALL_SOMIFA!$A$1:$V$2737,11,FALSE)),"",IF(ISERROR(VLOOKUP(TRIM(D51),ALL_SOMIFA!$A$1:$V$2737,11,FALSE))," ",VLOOKUP(TRIM(D51),ALL_SOMIFA!$A$1:$V$2737,11,FALSE)))</f>
        <v/>
      </c>
      <c r="L51" t="str">
        <f>IF(ISBLANK(VLOOKUP(TRIM(D51),ALL_SOMIFA!$A$1:$V$2737,12,FALSE)),"",IF(ISERROR(VLOOKUP(TRIM(D51),ALL_SOMIFA!$A$1:$V$2737,12,FALSE))," ",VLOOKUP(TRIM(D51),ALL_SOMIFA!$A$1:$V$2737,12,FALSE)))</f>
        <v/>
      </c>
      <c r="M51" t="str">
        <f>IF(ISBLANK(VLOOKUP(TRIM(D51),ALL_SOMIFA!$A$1:$V$2737,13,FALSE)),"",IF(ISERROR(VLOOKUP(TRIM(D51),ALL_SOMIFA!$A$1:$V$2737,13,FALSE))," ",VLOOKUP(TRIM(D51),ALL_SOMIFA!$A$1:$V$2737,13,FALSE)))</f>
        <v/>
      </c>
      <c r="N51" t="str">
        <f>IF(ISBLANK(VLOOKUP(TRIM(D51),ALL_SOMIFA!$A$1:$V$2737,14,FALSE)),"",IF(ISERROR(VLOOKUP(TRIM(D51),ALL_SOMIFA!$A$1:$V$2737,14,FALSE))," ",VLOOKUP(TRIM(D51),ALL_SOMIFA!$A$1:$V$2737,14,FALSE)))</f>
        <v/>
      </c>
      <c r="O51" t="str">
        <f>IF(ISBLANK(VLOOKUP(TRIM(D51),ALL_SOMIFA!$A$1:$V$2737,15,FALSE)),"",IF(ISERROR(VLOOKUP(TRIM(D51),ALL_SOMIFA!$A$1:$V$2737,15,FALSE))," ",VLOOKUP(TRIM(D51),ALL_SOMIFA!$A$1:$V$2737,15,FALSE)))</f>
        <v/>
      </c>
      <c r="P51" t="str">
        <f>IF(ISBLANK(VLOOKUP(TRIM(D51),ALL_SOMIFA!$A$1:$V$2737,16,FALSE)),"",IF(ISERROR(VLOOKUP(TRIM(D51),ALL_SOMIFA!$A$1:$V$2737,16,FALSE))," ",VLOOKUP(TRIM(D51),ALL_SOMIFA!$A$1:$V$2737,16,FALSE)))</f>
        <v/>
      </c>
      <c r="Q51" t="str">
        <f>IF(ISBLANK(VLOOKUP(TRIM(D51),ALL_SOMIFA!$A$1:$V$2737,17,FALSE)),"",IF(ISERROR(VLOOKUP(TRIM(D51),ALL_SOMIFA!$A$1:$V$2737,17,FALSE))," ",VLOOKUP(TRIM(D51),ALL_SOMIFA!$A$1:$V$2737,17,FALSE)))</f>
        <v>DB</v>
      </c>
      <c r="R51" t="str">
        <f>IF(ISBLANK(VLOOKUP(TRIM(D51),ALL_SOMIFA!$A$1:$V$2737,18,FALSE)),"",IF(ISERROR(VLOOKUP(TRIM(D51),ALL_SOMIFA!$A$1:$V$2737,18,FALSE))," ",VLOOKUP(TRIM(D51),ALL_SOMIFA!$A$1:$V$2737,18,FALSE)))</f>
        <v>GB</v>
      </c>
      <c r="S51" t="str">
        <f>IF(ISBLANK(VLOOKUP(TRIM(D51),ALL_SOMIFA!$A$1:$V$2737,19,FALSE)),"",IF(ISERROR(VLOOKUP(TRIM(D51),ALL_SOMIFA!$A$1:$V$2737,19,FALSE))," ",VLOOKUP(TRIM(D51),ALL_SOMIFA!$A$1:$V$2737,19,FALSE)))</f>
        <v>00</v>
      </c>
      <c r="T51" t="str">
        <f>IF(ISBLANK(VLOOKUP(TRIM(D51),ALL_SOMIFA!$A$1:$V$2737,20,FALSE)),"",IF(ISERROR(VLOOKUP(TRIM(D51),ALL_SOMIFA!$A$1:$V$2737,20,FALSE))," ",VLOOKUP(TRIM(D51),ALL_SOMIFA!$A$1:$V$2737,20,FALSE)))</f>
        <v>DB</v>
      </c>
      <c r="U51" t="str">
        <f>IF(ISBLANK(VLOOKUP(TRIM(D51),ALL_SOMIFA!$A$1:$V$2737,21,FALSE)),"",IF(ISERROR(VLOOKUP(TRIM(D51),ALL_SOMIFA!$A$1:$V$2737,21,FALSE))," ",VLOOKUP(TRIM(D51),ALL_SOMIFA!$A$1:$V$2737,21,FALSE)))</f>
        <v>GB</v>
      </c>
      <c r="V51" t="str">
        <f>IF(ISBLANK(VLOOKUP(TRIM(D51),ALL_SOMIFA!$A$1:$V$2737,22,FALSE)),"",IF(ISERROR(VLOOKUP(TRIM(D51),ALL_SOMIFA!$A$1:$V$2737,22,FALSE))," ",VLOOKUP(TRIM(D51),ALL_SOMIFA!$A$1:$V$2737,22,FALSE)))</f>
        <v>00</v>
      </c>
    </row>
    <row r="52" spans="1:22" x14ac:dyDescent="0.35">
      <c r="A52" t="s">
        <v>366</v>
      </c>
      <c r="B52" t="s">
        <v>3527</v>
      </c>
      <c r="D52" t="s">
        <v>3428</v>
      </c>
      <c r="E52" s="40">
        <v>33147</v>
      </c>
      <c r="F52" t="s">
        <v>1849</v>
      </c>
      <c r="H52" t="str">
        <f>IF(ISBLANK(VLOOKUP(TRIM(D52),ALL_SOMIFA!$A$1:$V$2737,8,FALSE)),"",IF(ISERROR(VLOOKUP(TRIM(D52),ALL_SOMIFA!$A$1:$V$2737,8,FALSE))," ",VLOOKUP(TRIM(D52),ALL_SOMIFA!$A$1:$V$2737,8,FALSE)))</f>
        <v/>
      </c>
      <c r="I52" t="str">
        <f>IF(ISBLANK(VLOOKUP(TRIM(D52),ALL_SOMIFA!$A$1:$V$2737,9,FALSE)),"",IF(ISERROR(VLOOKUP(TRIM(D52),ALL_SOMIFA!$A$1:$V$2737,9,FALSE))," ",VLOOKUP(TRIM(D52),ALL_SOMIFA!$A$1:$V$2737,9,FALSE)))</f>
        <v/>
      </c>
      <c r="J52" t="str">
        <f>IF(ISBLANK(VLOOKUP(TRIM(D52),ALL_SOMIFA!$A$1:$V$2737,10,FALSE)),"",IF(ISERROR(VLOOKUP(TRIM(D52),ALL_SOMIFA!$A$1:$V$2737,10,FALSE))," ",VLOOKUP(TRIM(D52),ALL_SOMIFA!$A$1:$V$2737,10,FALSE)))</f>
        <v/>
      </c>
      <c r="K52" t="str">
        <f>IF(ISBLANK(VLOOKUP(TRIM(D52),ALL_SOMIFA!$A$1:$V$2737,11,FALSE)),"",IF(ISERROR(VLOOKUP(TRIM(D52),ALL_SOMIFA!$A$1:$V$2737,11,FALSE))," ",VLOOKUP(TRIM(D52),ALL_SOMIFA!$A$1:$V$2737,11,FALSE)))</f>
        <v/>
      </c>
      <c r="L52" t="str">
        <f>IF(ISBLANK(VLOOKUP(TRIM(D52),ALL_SOMIFA!$A$1:$V$2737,12,FALSE)),"",IF(ISERROR(VLOOKUP(TRIM(D52),ALL_SOMIFA!$A$1:$V$2737,12,FALSE))," ",VLOOKUP(TRIM(D52),ALL_SOMIFA!$A$1:$V$2737,12,FALSE)))</f>
        <v/>
      </c>
      <c r="M52" t="str">
        <f>IF(ISBLANK(VLOOKUP(TRIM(D52),ALL_SOMIFA!$A$1:$V$2737,13,FALSE)),"",IF(ISERROR(VLOOKUP(TRIM(D52),ALL_SOMIFA!$A$1:$V$2737,13,FALSE))," ",VLOOKUP(TRIM(D52),ALL_SOMIFA!$A$1:$V$2737,13,FALSE)))</f>
        <v/>
      </c>
      <c r="N52" t="str">
        <f>IF(ISBLANK(VLOOKUP(TRIM(D52),ALL_SOMIFA!$A$1:$V$2737,14,FALSE)),"",IF(ISERROR(VLOOKUP(TRIM(D52),ALL_SOMIFA!$A$1:$V$2737,14,FALSE))," ",VLOOKUP(TRIM(D52),ALL_SOMIFA!$A$1:$V$2737,14,FALSE)))</f>
        <v>K</v>
      </c>
      <c r="O52" t="str">
        <f>IF(ISBLANK(VLOOKUP(TRIM(D52),ALL_SOMIFA!$A$1:$V$2737,15,FALSE)),"",IF(ISERROR(VLOOKUP(TRIM(D52),ALL_SOMIFA!$A$1:$V$2737,15,FALSE))," ",VLOOKUP(TRIM(D52),ALL_SOMIFA!$A$1:$V$2737,15,FALSE)))</f>
        <v>LAC</v>
      </c>
      <c r="P52" t="str">
        <f>IF(ISBLANK(VLOOKUP(TRIM(D52),ALL_SOMIFA!$A$1:$V$2737,16,FALSE)),"",IF(ISERROR(VLOOKUP(TRIM(D52),ALL_SOMIFA!$A$1:$V$2737,16,FALSE))," ",VLOOKUP(TRIM(D52),ALL_SOMIFA!$A$1:$V$2737,16,FALSE)))</f>
        <v/>
      </c>
      <c r="Q52" t="str">
        <f>IF(ISBLANK(VLOOKUP(TRIM(D52),ALL_SOMIFA!$A$1:$V$2737,17,FALSE)),"",IF(ISERROR(VLOOKUP(TRIM(D52),ALL_SOMIFA!$A$1:$V$2737,17,FALSE))," ",VLOOKUP(TRIM(D52),ALL_SOMIFA!$A$1:$V$2737,17,FALSE)))</f>
        <v>K</v>
      </c>
      <c r="R52" t="str">
        <f>IF(ISBLANK(VLOOKUP(TRIM(D52),ALL_SOMIFA!$A$1:$V$2737,18,FALSE)),"",IF(ISERROR(VLOOKUP(TRIM(D52),ALL_SOMIFA!$A$1:$V$2737,18,FALSE))," ",VLOOKUP(TRIM(D52),ALL_SOMIFA!$A$1:$V$2737,18,FALSE)))</f>
        <v>WAS</v>
      </c>
      <c r="S52" t="str">
        <f>IF(ISBLANK(VLOOKUP(TRIM(D52),ALL_SOMIFA!$A$1:$V$2737,19,FALSE)),"",IF(ISERROR(VLOOKUP(TRIM(D52),ALL_SOMIFA!$A$1:$V$2737,19,FALSE))," ",VLOOKUP(TRIM(D52),ALL_SOMIFA!$A$1:$V$2737,19,FALSE)))</f>
        <v/>
      </c>
      <c r="T52" t="str">
        <f>IF(ISBLANK(VLOOKUP(TRIM(D52),ALL_SOMIFA!$A$1:$V$2737,20,FALSE)),"",IF(ISERROR(VLOOKUP(TRIM(D52),ALL_SOMIFA!$A$1:$V$2737,20,FALSE))," ",VLOOKUP(TRIM(D52),ALL_SOMIFA!$A$1:$V$2737,20,FALSE)))</f>
        <v>K</v>
      </c>
      <c r="U52" t="str">
        <f>IF(ISBLANK(VLOOKUP(TRIM(D52),ALL_SOMIFA!$A$1:$V$2737,21,FALSE)),"",IF(ISERROR(VLOOKUP(TRIM(D52),ALL_SOMIFA!$A$1:$V$2737,21,FALSE))," ",VLOOKUP(TRIM(D52),ALL_SOMIFA!$A$1:$V$2737,21,FALSE)))</f>
        <v>WAS</v>
      </c>
      <c r="V52" t="str">
        <f>IF(ISBLANK(VLOOKUP(TRIM(D52),ALL_SOMIFA!$A$1:$V$2737,22,FALSE)),"",IF(ISERROR(VLOOKUP(TRIM(D52),ALL_SOMIFA!$A$1:$V$2737,22,FALSE))," ",VLOOKUP(TRIM(D52),ALL_SOMIFA!$A$1:$V$2737,22,FALSE)))</f>
        <v/>
      </c>
    </row>
    <row r="53" spans="1:22" x14ac:dyDescent="0.35">
      <c r="A53" t="s">
        <v>304</v>
      </c>
      <c r="B53" t="s">
        <v>3524</v>
      </c>
      <c r="C53" s="8" t="s">
        <v>310</v>
      </c>
      <c r="D53" t="s">
        <v>3672</v>
      </c>
      <c r="E53" s="40">
        <v>36164</v>
      </c>
      <c r="F53" t="s">
        <v>279</v>
      </c>
      <c r="H53" t="str">
        <f>IF(ISBLANK(VLOOKUP(TRIM(D53),ALL_SOMIFA!$A$1:$V$2737,8,FALSE)),"",IF(ISERROR(VLOOKUP(TRIM(D53),ALL_SOMIFA!$A$1:$V$2737,8,FALSE))," ",VLOOKUP(TRIM(D53),ALL_SOMIFA!$A$1:$V$2737,8,FALSE)))</f>
        <v/>
      </c>
      <c r="I53" t="str">
        <f>IF(ISBLANK(VLOOKUP(TRIM(D53),ALL_SOMIFA!$A$1:$V$2737,9,FALSE)),"",IF(ISERROR(VLOOKUP(TRIM(D53),ALL_SOMIFA!$A$1:$V$2737,9,FALSE))," ",VLOOKUP(TRIM(D53),ALL_SOMIFA!$A$1:$V$2737,9,FALSE)))</f>
        <v/>
      </c>
      <c r="J53" t="str">
        <f>IF(ISBLANK(VLOOKUP(TRIM(D53),ALL_SOMIFA!$A$1:$V$2737,10,FALSE)),"",IF(ISERROR(VLOOKUP(TRIM(D53),ALL_SOMIFA!$A$1:$V$2737,10,FALSE))," ",VLOOKUP(TRIM(D53),ALL_SOMIFA!$A$1:$V$2737,10,FALSE)))</f>
        <v/>
      </c>
      <c r="K53" t="str">
        <f>IF(ISBLANK(VLOOKUP(TRIM(D53),ALL_SOMIFA!$A$1:$V$2737,11,FALSE)),"",IF(ISERROR(VLOOKUP(TRIM(D53),ALL_SOMIFA!$A$1:$V$2737,11,FALSE))," ",VLOOKUP(TRIM(D53),ALL_SOMIFA!$A$1:$V$2737,11,FALSE)))</f>
        <v/>
      </c>
      <c r="L53" t="str">
        <f>IF(ISBLANK(VLOOKUP(TRIM(D53),ALL_SOMIFA!$A$1:$V$2737,12,FALSE)),"",IF(ISERROR(VLOOKUP(TRIM(D53),ALL_SOMIFA!$A$1:$V$2737,12,FALSE))," ",VLOOKUP(TRIM(D53),ALL_SOMIFA!$A$1:$V$2737,12,FALSE)))</f>
        <v/>
      </c>
      <c r="M53" t="str">
        <f>IF(ISBLANK(VLOOKUP(TRIM(D53),ALL_SOMIFA!$A$1:$V$2737,13,FALSE)),"",IF(ISERROR(VLOOKUP(TRIM(D53),ALL_SOMIFA!$A$1:$V$2737,13,FALSE))," ",VLOOKUP(TRIM(D53),ALL_SOMIFA!$A$1:$V$2737,13,FALSE)))</f>
        <v/>
      </c>
      <c r="N53" t="str">
        <f>IF(ISBLANK(VLOOKUP(TRIM(D53),ALL_SOMIFA!$A$1:$V$2737,14,FALSE)),"",IF(ISERROR(VLOOKUP(TRIM(D53),ALL_SOMIFA!$A$1:$V$2737,14,FALSE))," ",VLOOKUP(TRIM(D53),ALL_SOMIFA!$A$1:$V$2737,14,FALSE)))</f>
        <v/>
      </c>
      <c r="O53" t="str">
        <f>IF(ISBLANK(VLOOKUP(TRIM(D53),ALL_SOMIFA!$A$1:$V$2737,15,FALSE)),"",IF(ISERROR(VLOOKUP(TRIM(D53),ALL_SOMIFA!$A$1:$V$2737,15,FALSE))," ",VLOOKUP(TRIM(D53),ALL_SOMIFA!$A$1:$V$2737,15,FALSE)))</f>
        <v/>
      </c>
      <c r="P53" t="str">
        <f>IF(ISBLANK(VLOOKUP(TRIM(D53),ALL_SOMIFA!$A$1:$V$2737,16,FALSE)),"",IF(ISERROR(VLOOKUP(TRIM(D53),ALL_SOMIFA!$A$1:$V$2737,16,FALSE))," ",VLOOKUP(TRIM(D53),ALL_SOMIFA!$A$1:$V$2737,16,FALSE)))</f>
        <v/>
      </c>
      <c r="Q53" t="str">
        <f>IF(ISBLANK(VLOOKUP(TRIM(D53),ALL_SOMIFA!$A$1:$V$2737,17,FALSE)),"",IF(ISERROR(VLOOKUP(TRIM(D53),ALL_SOMIFA!$A$1:$V$2737,17,FALSE))," ",VLOOKUP(TRIM(D53),ALL_SOMIFA!$A$1:$V$2737,17,FALSE)))</f>
        <v/>
      </c>
      <c r="R53" t="str">
        <f>IF(ISBLANK(VLOOKUP(TRIM(D53),ALL_SOMIFA!$A$1:$V$2737,18,FALSE)),"",IF(ISERROR(VLOOKUP(TRIM(D53),ALL_SOMIFA!$A$1:$V$2737,18,FALSE))," ",VLOOKUP(TRIM(D53),ALL_SOMIFA!$A$1:$V$2737,18,FALSE)))</f>
        <v/>
      </c>
      <c r="S53" t="str">
        <f>IF(ISBLANK(VLOOKUP(TRIM(D53),ALL_SOMIFA!$A$1:$V$2737,19,FALSE)),"",IF(ISERROR(VLOOKUP(TRIM(D53),ALL_SOMIFA!$A$1:$V$2737,19,FALSE))," ",VLOOKUP(TRIM(D53),ALL_SOMIFA!$A$1:$V$2737,19,FALSE)))</f>
        <v/>
      </c>
      <c r="T53" t="str">
        <f>IF(ISBLANK(VLOOKUP(TRIM(D53),ALL_SOMIFA!$A$1:$V$2737,20,FALSE)),"",IF(ISERROR(VLOOKUP(TRIM(D53),ALL_SOMIFA!$A$1:$V$2737,20,FALSE))," ",VLOOKUP(TRIM(D53),ALL_SOMIFA!$A$1:$V$2737,20,FALSE)))</f>
        <v/>
      </c>
      <c r="U53" t="str">
        <f>IF(ISBLANK(VLOOKUP(TRIM(D53),ALL_SOMIFA!$A$1:$V$2737,21,FALSE)),"",IF(ISERROR(VLOOKUP(TRIM(D53),ALL_SOMIFA!$A$1:$V$2737,21,FALSE))," ",VLOOKUP(TRIM(D53),ALL_SOMIFA!$A$1:$V$2737,21,FALSE)))</f>
        <v/>
      </c>
      <c r="V53" t="str">
        <f>IF(ISBLANK(VLOOKUP(TRIM(D53),ALL_SOMIFA!$A$1:$V$2737,22,FALSE)),"",IF(ISERROR(VLOOKUP(TRIM(D53),ALL_SOMIFA!$A$1:$V$2737,22,FALSE))," ",VLOOKUP(TRIM(D53),ALL_SOMIFA!$A$1:$V$2737,22,FALSE)))</f>
        <v/>
      </c>
    </row>
    <row r="54" spans="1:22" x14ac:dyDescent="0.35">
      <c r="A54" t="s">
        <v>327</v>
      </c>
      <c r="B54" t="s">
        <v>3519</v>
      </c>
      <c r="C54" s="129" t="s">
        <v>335</v>
      </c>
      <c r="D54" t="s">
        <v>3847</v>
      </c>
      <c r="E54" s="40">
        <v>35675</v>
      </c>
      <c r="F54" t="s">
        <v>279</v>
      </c>
      <c r="H54" t="str">
        <f>IF(ISBLANK(VLOOKUP(TRIM(D54),ALL_SOMIFA!$A$1:$V$2737,8,FALSE)),"",IF(ISERROR(VLOOKUP(TRIM(D54),ALL_SOMIFA!$A$1:$V$2737,8,FALSE))," ",VLOOKUP(TRIM(D54),ALL_SOMIFA!$A$1:$V$2737,8,FALSE)))</f>
        <v/>
      </c>
      <c r="I54" t="str">
        <f>IF(ISBLANK(VLOOKUP(TRIM(D54),ALL_SOMIFA!$A$1:$V$2737,9,FALSE)),"",IF(ISERROR(VLOOKUP(TRIM(D54),ALL_SOMIFA!$A$1:$V$2737,9,FALSE))," ",VLOOKUP(TRIM(D54),ALL_SOMIFA!$A$1:$V$2737,9,FALSE)))</f>
        <v/>
      </c>
      <c r="J54" t="str">
        <f>IF(ISBLANK(VLOOKUP(TRIM(D54),ALL_SOMIFA!$A$1:$V$2737,10,FALSE)),"",IF(ISERROR(VLOOKUP(TRIM(D54),ALL_SOMIFA!$A$1:$V$2737,10,FALSE))," ",VLOOKUP(TRIM(D54),ALL_SOMIFA!$A$1:$V$2737,10,FALSE)))</f>
        <v/>
      </c>
      <c r="K54" t="str">
        <f>IF(ISBLANK(VLOOKUP(TRIM(D54),ALL_SOMIFA!$A$1:$V$2737,11,FALSE)),"",IF(ISERROR(VLOOKUP(TRIM(D54),ALL_SOMIFA!$A$1:$V$2737,11,FALSE))," ",VLOOKUP(TRIM(D54),ALL_SOMIFA!$A$1:$V$2737,11,FALSE)))</f>
        <v/>
      </c>
      <c r="L54" t="str">
        <f>IF(ISBLANK(VLOOKUP(TRIM(D54),ALL_SOMIFA!$A$1:$V$2737,12,FALSE)),"",IF(ISERROR(VLOOKUP(TRIM(D54),ALL_SOMIFA!$A$1:$V$2737,12,FALSE))," ",VLOOKUP(TRIM(D54),ALL_SOMIFA!$A$1:$V$2737,12,FALSE)))</f>
        <v/>
      </c>
      <c r="M54" t="str">
        <f>IF(ISBLANK(VLOOKUP(TRIM(D54),ALL_SOMIFA!$A$1:$V$2737,13,FALSE)),"",IF(ISERROR(VLOOKUP(TRIM(D54),ALL_SOMIFA!$A$1:$V$2737,13,FALSE))," ",VLOOKUP(TRIM(D54),ALL_SOMIFA!$A$1:$V$2737,13,FALSE)))</f>
        <v/>
      </c>
      <c r="N54" t="str">
        <f>IF(ISBLANK(VLOOKUP(TRIM(D54),ALL_SOMIFA!$A$1:$V$2737,14,FALSE)),"",IF(ISERROR(VLOOKUP(TRIM(D54),ALL_SOMIFA!$A$1:$V$2737,14,FALSE))," ",VLOOKUP(TRIM(D54),ALL_SOMIFA!$A$1:$V$2737,14,FALSE)))</f>
        <v/>
      </c>
      <c r="O54" t="str">
        <f>IF(ISBLANK(VLOOKUP(TRIM(D54),ALL_SOMIFA!$A$1:$V$2737,15,FALSE)),"",IF(ISERROR(VLOOKUP(TRIM(D54),ALL_SOMIFA!$A$1:$V$2737,15,FALSE))," ",VLOOKUP(TRIM(D54),ALL_SOMIFA!$A$1:$V$2737,15,FALSE)))</f>
        <v/>
      </c>
      <c r="P54" t="str">
        <f>IF(ISBLANK(VLOOKUP(TRIM(D54),ALL_SOMIFA!$A$1:$V$2737,16,FALSE)),"",IF(ISERROR(VLOOKUP(TRIM(D54),ALL_SOMIFA!$A$1:$V$2737,16,FALSE))," ",VLOOKUP(TRIM(D54),ALL_SOMIFA!$A$1:$V$2737,16,FALSE)))</f>
        <v/>
      </c>
      <c r="Q54" t="str">
        <f>IF(ISBLANK(VLOOKUP(TRIM(D54),ALL_SOMIFA!$A$1:$V$2737,17,FALSE)),"",IF(ISERROR(VLOOKUP(TRIM(D54),ALL_SOMIFA!$A$1:$V$2737,17,FALSE))," ",VLOOKUP(TRIM(D54),ALL_SOMIFA!$A$1:$V$2737,17,FALSE)))</f>
        <v/>
      </c>
      <c r="R54" t="str">
        <f>IF(ISBLANK(VLOOKUP(TRIM(D54),ALL_SOMIFA!$A$1:$V$2737,18,FALSE)),"",IF(ISERROR(VLOOKUP(TRIM(D54),ALL_SOMIFA!$A$1:$V$2737,18,FALSE))," ",VLOOKUP(TRIM(D54),ALL_SOMIFA!$A$1:$V$2737,18,FALSE)))</f>
        <v/>
      </c>
      <c r="S54" t="str">
        <f>IF(ISBLANK(VLOOKUP(TRIM(D54),ALL_SOMIFA!$A$1:$V$2737,19,FALSE)),"",IF(ISERROR(VLOOKUP(TRIM(D54),ALL_SOMIFA!$A$1:$V$2737,19,FALSE))," ",VLOOKUP(TRIM(D54),ALL_SOMIFA!$A$1:$V$2737,19,FALSE)))</f>
        <v/>
      </c>
      <c r="T54" t="str">
        <f>IF(ISBLANK(VLOOKUP(TRIM(D54),ALL_SOMIFA!$A$1:$V$2737,20,FALSE)),"",IF(ISERROR(VLOOKUP(TRIM(D54),ALL_SOMIFA!$A$1:$V$2737,20,FALSE))," ",VLOOKUP(TRIM(D54),ALL_SOMIFA!$A$1:$V$2737,20,FALSE)))</f>
        <v/>
      </c>
      <c r="U54" t="str">
        <f>IF(ISBLANK(VLOOKUP(TRIM(D54),ALL_SOMIFA!$A$1:$V$2737,21,FALSE)),"",IF(ISERROR(VLOOKUP(TRIM(D54),ALL_SOMIFA!$A$1:$V$2737,21,FALSE))," ",VLOOKUP(TRIM(D54),ALL_SOMIFA!$A$1:$V$2737,21,FALSE)))</f>
        <v/>
      </c>
      <c r="V54" t="str">
        <f>IF(ISBLANK(VLOOKUP(TRIM(D54),ALL_SOMIFA!$A$1:$V$2737,22,FALSE)),"",IF(ISERROR(VLOOKUP(TRIM(D54),ALL_SOMIFA!$A$1:$V$2737,22,FALSE))," ",VLOOKUP(TRIM(D54),ALL_SOMIFA!$A$1:$V$2737,22,FALSE)))</f>
        <v/>
      </c>
    </row>
    <row r="55" spans="1:22" x14ac:dyDescent="0.35">
      <c r="A55" t="s">
        <v>3547</v>
      </c>
      <c r="B55" t="s">
        <v>441</v>
      </c>
      <c r="D55" t="s">
        <v>3908</v>
      </c>
      <c r="E55" s="40">
        <v>36678</v>
      </c>
      <c r="F55" t="s">
        <v>3949</v>
      </c>
      <c r="H55" t="str">
        <f>IF(ISBLANK(VLOOKUP(TRIM(D55),ALL_SOMIFA!$A$1:$V$2737,8,FALSE)),"",IF(ISERROR(VLOOKUP(TRIM(D55),ALL_SOMIFA!$A$1:$V$2737,8,FALSE))," ",VLOOKUP(TRIM(D55),ALL_SOMIFA!$A$1:$V$2737,8,FALSE)))</f>
        <v/>
      </c>
      <c r="I55" t="str">
        <f>IF(ISBLANK(VLOOKUP(TRIM(D55),ALL_SOMIFA!$A$1:$V$2737,9,FALSE)),"",IF(ISERROR(VLOOKUP(TRIM(D55),ALL_SOMIFA!$A$1:$V$2737,9,FALSE))," ",VLOOKUP(TRIM(D55),ALL_SOMIFA!$A$1:$V$2737,9,FALSE)))</f>
        <v/>
      </c>
      <c r="J55" t="str">
        <f>IF(ISBLANK(VLOOKUP(TRIM(D55),ALL_SOMIFA!$A$1:$V$2737,10,FALSE)),"",IF(ISERROR(VLOOKUP(TRIM(D55),ALL_SOMIFA!$A$1:$V$2737,10,FALSE))," ",VLOOKUP(TRIM(D55),ALL_SOMIFA!$A$1:$V$2737,10,FALSE)))</f>
        <v/>
      </c>
      <c r="K55" t="str">
        <f>IF(ISBLANK(VLOOKUP(TRIM(D55),ALL_SOMIFA!$A$1:$V$2737,11,FALSE)),"",IF(ISERROR(VLOOKUP(TRIM(D55),ALL_SOMIFA!$A$1:$V$2737,11,FALSE))," ",VLOOKUP(TRIM(D55),ALL_SOMIFA!$A$1:$V$2737,11,FALSE)))</f>
        <v/>
      </c>
      <c r="L55" t="str">
        <f>IF(ISBLANK(VLOOKUP(TRIM(D55),ALL_SOMIFA!$A$1:$V$2737,12,FALSE)),"",IF(ISERROR(VLOOKUP(TRIM(D55),ALL_SOMIFA!$A$1:$V$2737,12,FALSE))," ",VLOOKUP(TRIM(D55),ALL_SOMIFA!$A$1:$V$2737,12,FALSE)))</f>
        <v/>
      </c>
      <c r="M55" t="str">
        <f>IF(ISBLANK(VLOOKUP(TRIM(D55),ALL_SOMIFA!$A$1:$V$2737,13,FALSE)),"",IF(ISERROR(VLOOKUP(TRIM(D55),ALL_SOMIFA!$A$1:$V$2737,13,FALSE))," ",VLOOKUP(TRIM(D55),ALL_SOMIFA!$A$1:$V$2737,13,FALSE)))</f>
        <v/>
      </c>
      <c r="N55" t="str">
        <f>IF(ISBLANK(VLOOKUP(TRIM(D55),ALL_SOMIFA!$A$1:$V$2737,14,FALSE)),"",IF(ISERROR(VLOOKUP(TRIM(D55),ALL_SOMIFA!$A$1:$V$2737,14,FALSE))," ",VLOOKUP(TRIM(D55),ALL_SOMIFA!$A$1:$V$2737,14,FALSE)))</f>
        <v/>
      </c>
      <c r="O55" t="str">
        <f>IF(ISBLANK(VLOOKUP(TRIM(D55),ALL_SOMIFA!$A$1:$V$2737,15,FALSE)),"",IF(ISERROR(VLOOKUP(TRIM(D55),ALL_SOMIFA!$A$1:$V$2737,15,FALSE))," ",VLOOKUP(TRIM(D55),ALL_SOMIFA!$A$1:$V$2737,15,FALSE)))</f>
        <v/>
      </c>
      <c r="P55" t="str">
        <f>IF(ISBLANK(VLOOKUP(TRIM(D55),ALL_SOMIFA!$A$1:$V$2737,16,FALSE)),"",IF(ISERROR(VLOOKUP(TRIM(D55),ALL_SOMIFA!$A$1:$V$2737,16,FALSE))," ",VLOOKUP(TRIM(D55),ALL_SOMIFA!$A$1:$V$2737,16,FALSE)))</f>
        <v/>
      </c>
      <c r="Q55" t="str">
        <f>IF(ISBLANK(VLOOKUP(TRIM(D55),ALL_SOMIFA!$A$1:$V$2737,17,FALSE)),"",IF(ISERROR(VLOOKUP(TRIM(D55),ALL_SOMIFA!$A$1:$V$2737,17,FALSE))," ",VLOOKUP(TRIM(D55),ALL_SOMIFA!$A$1:$V$2737,17,FALSE)))</f>
        <v/>
      </c>
      <c r="R55" t="str">
        <f>IF(ISBLANK(VLOOKUP(TRIM(D55),ALL_SOMIFA!$A$1:$V$2737,18,FALSE)),"",IF(ISERROR(VLOOKUP(TRIM(D55),ALL_SOMIFA!$A$1:$V$2737,18,FALSE))," ",VLOOKUP(TRIM(D55),ALL_SOMIFA!$A$1:$V$2737,18,FALSE)))</f>
        <v/>
      </c>
      <c r="S55" t="str">
        <f>IF(ISBLANK(VLOOKUP(TRIM(D55),ALL_SOMIFA!$A$1:$V$2737,19,FALSE)),"",IF(ISERROR(VLOOKUP(TRIM(D55),ALL_SOMIFA!$A$1:$V$2737,19,FALSE))," ",VLOOKUP(TRIM(D55),ALL_SOMIFA!$A$1:$V$2737,19,FALSE)))</f>
        <v/>
      </c>
      <c r="T55" t="str">
        <f>IF(ISBLANK(VLOOKUP(TRIM(D55),ALL_SOMIFA!$A$1:$V$2737,20,FALSE)),"",IF(ISERROR(VLOOKUP(TRIM(D55),ALL_SOMIFA!$A$1:$V$2737,20,FALSE))," ",VLOOKUP(TRIM(D55),ALL_SOMIFA!$A$1:$V$2737,20,FALSE)))</f>
        <v/>
      </c>
      <c r="U55" t="str">
        <f>IF(ISBLANK(VLOOKUP(TRIM(D55),ALL_SOMIFA!$A$1:$V$2737,21,FALSE)),"",IF(ISERROR(VLOOKUP(TRIM(D55),ALL_SOMIFA!$A$1:$V$2737,21,FALSE))," ",VLOOKUP(TRIM(D55),ALL_SOMIFA!$A$1:$V$2737,21,FALSE)))</f>
        <v/>
      </c>
      <c r="V55" t="str">
        <f>IF(ISBLANK(VLOOKUP(TRIM(D55),ALL_SOMIFA!$A$1:$V$2737,22,FALSE)),"",IF(ISERROR(VLOOKUP(TRIM(D55),ALL_SOMIFA!$A$1:$V$2737,22,FALSE))," ",VLOOKUP(TRIM(D55),ALL_SOMIFA!$A$1:$V$2737,22,FALSE)))</f>
        <v/>
      </c>
    </row>
    <row r="56" spans="1:22" x14ac:dyDescent="0.35">
      <c r="A56" t="s">
        <v>1395</v>
      </c>
      <c r="B56" t="s">
        <v>3517</v>
      </c>
      <c r="C56" s="8" t="s">
        <v>4186</v>
      </c>
      <c r="D56" t="s">
        <v>3646</v>
      </c>
      <c r="E56" s="40">
        <v>35825</v>
      </c>
      <c r="F56" t="s">
        <v>3960</v>
      </c>
      <c r="H56" t="str">
        <f>IF(ISBLANK(VLOOKUP(TRIM(D56),ALL_SOMIFA!$A$1:$V$2737,8,FALSE)),"",IF(ISERROR(VLOOKUP(TRIM(D56),ALL_SOMIFA!$A$1:$V$2737,8,FALSE))," ",VLOOKUP(TRIM(D56),ALL_SOMIFA!$A$1:$V$2737,8,FALSE)))</f>
        <v/>
      </c>
      <c r="I56" t="str">
        <f>IF(ISBLANK(VLOOKUP(TRIM(D56),ALL_SOMIFA!$A$1:$V$2737,9,FALSE)),"",IF(ISERROR(VLOOKUP(TRIM(D56),ALL_SOMIFA!$A$1:$V$2737,9,FALSE))," ",VLOOKUP(TRIM(D56),ALL_SOMIFA!$A$1:$V$2737,9,FALSE)))</f>
        <v/>
      </c>
      <c r="J56" t="str">
        <f>IF(ISBLANK(VLOOKUP(TRIM(D56),ALL_SOMIFA!$A$1:$V$2737,10,FALSE)),"",IF(ISERROR(VLOOKUP(TRIM(D56),ALL_SOMIFA!$A$1:$V$2737,10,FALSE))," ",VLOOKUP(TRIM(D56),ALL_SOMIFA!$A$1:$V$2737,10,FALSE)))</f>
        <v/>
      </c>
      <c r="K56" t="str">
        <f>IF(ISBLANK(VLOOKUP(TRIM(D56),ALL_SOMIFA!$A$1:$V$2737,11,FALSE)),"",IF(ISERROR(VLOOKUP(TRIM(D56),ALL_SOMIFA!$A$1:$V$2737,11,FALSE))," ",VLOOKUP(TRIM(D56),ALL_SOMIFA!$A$1:$V$2737,11,FALSE)))</f>
        <v/>
      </c>
      <c r="L56" t="str">
        <f>IF(ISBLANK(VLOOKUP(TRIM(D56),ALL_SOMIFA!$A$1:$V$2737,12,FALSE)),"",IF(ISERROR(VLOOKUP(TRIM(D56),ALL_SOMIFA!$A$1:$V$2737,12,FALSE))," ",VLOOKUP(TRIM(D56),ALL_SOMIFA!$A$1:$V$2737,12,FALSE)))</f>
        <v/>
      </c>
      <c r="M56" t="str">
        <f>IF(ISBLANK(VLOOKUP(TRIM(D56),ALL_SOMIFA!$A$1:$V$2737,13,FALSE)),"",IF(ISERROR(VLOOKUP(TRIM(D56),ALL_SOMIFA!$A$1:$V$2737,13,FALSE))," ",VLOOKUP(TRIM(D56),ALL_SOMIFA!$A$1:$V$2737,13,FALSE)))</f>
        <v/>
      </c>
      <c r="N56" t="str">
        <f>IF(ISBLANK(VLOOKUP(TRIM(D56),ALL_SOMIFA!$A$1:$V$2737,14,FALSE)),"",IF(ISERROR(VLOOKUP(TRIM(D56),ALL_SOMIFA!$A$1:$V$2737,14,FALSE))," ",VLOOKUP(TRIM(D56),ALL_SOMIFA!$A$1:$V$2737,14,FALSE)))</f>
        <v/>
      </c>
      <c r="O56" t="str">
        <f>IF(ISBLANK(VLOOKUP(TRIM(D56),ALL_SOMIFA!$A$1:$V$2737,15,FALSE)),"",IF(ISERROR(VLOOKUP(TRIM(D56),ALL_SOMIFA!$A$1:$V$2737,15,FALSE))," ",VLOOKUP(TRIM(D56),ALL_SOMIFA!$A$1:$V$2737,15,FALSE)))</f>
        <v/>
      </c>
      <c r="P56" t="str">
        <f>IF(ISBLANK(VLOOKUP(TRIM(D56),ALL_SOMIFA!$A$1:$V$2737,16,FALSE)),"",IF(ISERROR(VLOOKUP(TRIM(D56),ALL_SOMIFA!$A$1:$V$2737,16,FALSE))," ",VLOOKUP(TRIM(D56),ALL_SOMIFA!$A$1:$V$2737,16,FALSE)))</f>
        <v/>
      </c>
      <c r="Q56" t="str">
        <f>IF(ISBLANK(VLOOKUP(TRIM(D56),ALL_SOMIFA!$A$1:$V$2737,17,FALSE)),"",IF(ISERROR(VLOOKUP(TRIM(D56),ALL_SOMIFA!$A$1:$V$2737,17,FALSE))," ",VLOOKUP(TRIM(D56),ALL_SOMIFA!$A$1:$V$2737,17,FALSE)))</f>
        <v/>
      </c>
      <c r="R56" t="str">
        <f>IF(ISBLANK(VLOOKUP(TRIM(D56),ALL_SOMIFA!$A$1:$V$2737,18,FALSE)),"",IF(ISERROR(VLOOKUP(TRIM(D56),ALL_SOMIFA!$A$1:$V$2737,18,FALSE))," ",VLOOKUP(TRIM(D56),ALL_SOMIFA!$A$1:$V$2737,18,FALSE)))</f>
        <v/>
      </c>
      <c r="S56" t="str">
        <f>IF(ISBLANK(VLOOKUP(TRIM(D56),ALL_SOMIFA!$A$1:$V$2737,19,FALSE)),"",IF(ISERROR(VLOOKUP(TRIM(D56),ALL_SOMIFA!$A$1:$V$2737,19,FALSE))," ",VLOOKUP(TRIM(D56),ALL_SOMIFA!$A$1:$V$2737,19,FALSE)))</f>
        <v/>
      </c>
      <c r="T56" t="str">
        <f>IF(ISBLANK(VLOOKUP(TRIM(D56),ALL_SOMIFA!$A$1:$V$2737,20,FALSE)),"",IF(ISERROR(VLOOKUP(TRIM(D56),ALL_SOMIFA!$A$1:$V$2737,20,FALSE))," ",VLOOKUP(TRIM(D56),ALL_SOMIFA!$A$1:$V$2737,20,FALSE)))</f>
        <v/>
      </c>
      <c r="U56" t="str">
        <f>IF(ISBLANK(VLOOKUP(TRIM(D56),ALL_SOMIFA!$A$1:$V$2737,21,FALSE)),"",IF(ISERROR(VLOOKUP(TRIM(D56),ALL_SOMIFA!$A$1:$V$2737,21,FALSE))," ",VLOOKUP(TRIM(D56),ALL_SOMIFA!$A$1:$V$2737,21,FALSE)))</f>
        <v/>
      </c>
      <c r="V56" t="str">
        <f>IF(ISBLANK(VLOOKUP(TRIM(D56),ALL_SOMIFA!$A$1:$V$2737,22,FALSE)),"",IF(ISERROR(VLOOKUP(TRIM(D56),ALL_SOMIFA!$A$1:$V$2737,22,FALSE))," ",VLOOKUP(TRIM(D56),ALL_SOMIFA!$A$1:$V$2737,22,FALSE)))</f>
        <v/>
      </c>
    </row>
    <row r="57" spans="1:22" x14ac:dyDescent="0.35">
      <c r="A57" t="s">
        <v>211</v>
      </c>
      <c r="B57" t="s">
        <v>403</v>
      </c>
      <c r="C57" s="8" t="s">
        <v>264</v>
      </c>
      <c r="D57" t="s">
        <v>3723</v>
      </c>
      <c r="E57" s="40">
        <v>36121</v>
      </c>
      <c r="F57" t="s">
        <v>3960</v>
      </c>
      <c r="H57" t="str">
        <f>IF(ISBLANK(VLOOKUP(TRIM(D57),ALL_SOMIFA!$A$1:$V$2737,8,FALSE)),"",IF(ISERROR(VLOOKUP(TRIM(D57),ALL_SOMIFA!$A$1:$V$2737,8,FALSE))," ",VLOOKUP(TRIM(D57),ALL_SOMIFA!$A$1:$V$2737,8,FALSE)))</f>
        <v/>
      </c>
      <c r="I57" t="str">
        <f>IF(ISBLANK(VLOOKUP(TRIM(D57),ALL_SOMIFA!$A$1:$V$2737,9,FALSE)),"",IF(ISERROR(VLOOKUP(TRIM(D57),ALL_SOMIFA!$A$1:$V$2737,9,FALSE))," ",VLOOKUP(TRIM(D57),ALL_SOMIFA!$A$1:$V$2737,9,FALSE)))</f>
        <v/>
      </c>
      <c r="J57" t="str">
        <f>IF(ISBLANK(VLOOKUP(TRIM(D57),ALL_SOMIFA!$A$1:$V$2737,10,FALSE)),"",IF(ISERROR(VLOOKUP(TRIM(D57),ALL_SOMIFA!$A$1:$V$2737,10,FALSE))," ",VLOOKUP(TRIM(D57),ALL_SOMIFA!$A$1:$V$2737,10,FALSE)))</f>
        <v/>
      </c>
      <c r="K57" t="str">
        <f>IF(ISBLANK(VLOOKUP(TRIM(D57),ALL_SOMIFA!$A$1:$V$2737,11,FALSE)),"",IF(ISERROR(VLOOKUP(TRIM(D57),ALL_SOMIFA!$A$1:$V$2737,11,FALSE))," ",VLOOKUP(TRIM(D57),ALL_SOMIFA!$A$1:$V$2737,11,FALSE)))</f>
        <v/>
      </c>
      <c r="L57" t="str">
        <f>IF(ISBLANK(VLOOKUP(TRIM(D57),ALL_SOMIFA!$A$1:$V$2737,12,FALSE)),"",IF(ISERROR(VLOOKUP(TRIM(D57),ALL_SOMIFA!$A$1:$V$2737,12,FALSE))," ",VLOOKUP(TRIM(D57),ALL_SOMIFA!$A$1:$V$2737,12,FALSE)))</f>
        <v/>
      </c>
      <c r="M57" t="str">
        <f>IF(ISBLANK(VLOOKUP(TRIM(D57),ALL_SOMIFA!$A$1:$V$2737,13,FALSE)),"",IF(ISERROR(VLOOKUP(TRIM(D57),ALL_SOMIFA!$A$1:$V$2737,13,FALSE))," ",VLOOKUP(TRIM(D57),ALL_SOMIFA!$A$1:$V$2737,13,FALSE)))</f>
        <v/>
      </c>
      <c r="N57" t="str">
        <f>IF(ISBLANK(VLOOKUP(TRIM(D57),ALL_SOMIFA!$A$1:$V$2737,14,FALSE)),"",IF(ISERROR(VLOOKUP(TRIM(D57),ALL_SOMIFA!$A$1:$V$2737,14,FALSE))," ",VLOOKUP(TRIM(D57),ALL_SOMIFA!$A$1:$V$2737,14,FALSE)))</f>
        <v/>
      </c>
      <c r="O57" t="str">
        <f>IF(ISBLANK(VLOOKUP(TRIM(D57),ALL_SOMIFA!$A$1:$V$2737,15,FALSE)),"",IF(ISERROR(VLOOKUP(TRIM(D57),ALL_SOMIFA!$A$1:$V$2737,15,FALSE))," ",VLOOKUP(TRIM(D57),ALL_SOMIFA!$A$1:$V$2737,15,FALSE)))</f>
        <v/>
      </c>
      <c r="P57" t="str">
        <f>IF(ISBLANK(VLOOKUP(TRIM(D57),ALL_SOMIFA!$A$1:$V$2737,16,FALSE)),"",IF(ISERROR(VLOOKUP(TRIM(D57),ALL_SOMIFA!$A$1:$V$2737,16,FALSE))," ",VLOOKUP(TRIM(D57),ALL_SOMIFA!$A$1:$V$2737,16,FALSE)))</f>
        <v/>
      </c>
      <c r="Q57" t="str">
        <f>IF(ISBLANK(VLOOKUP(TRIM(D57),ALL_SOMIFA!$A$1:$V$2737,17,FALSE)),"",IF(ISERROR(VLOOKUP(TRIM(D57),ALL_SOMIFA!$A$1:$V$2737,17,FALSE))," ",VLOOKUP(TRIM(D57),ALL_SOMIFA!$A$1:$V$2737,17,FALSE)))</f>
        <v/>
      </c>
      <c r="R57" t="str">
        <f>IF(ISBLANK(VLOOKUP(TRIM(D57),ALL_SOMIFA!$A$1:$V$2737,18,FALSE)),"",IF(ISERROR(VLOOKUP(TRIM(D57),ALL_SOMIFA!$A$1:$V$2737,18,FALSE))," ",VLOOKUP(TRIM(D57),ALL_SOMIFA!$A$1:$V$2737,18,FALSE)))</f>
        <v/>
      </c>
      <c r="S57" t="str">
        <f>IF(ISBLANK(VLOOKUP(TRIM(D57),ALL_SOMIFA!$A$1:$V$2737,19,FALSE)),"",IF(ISERROR(VLOOKUP(TRIM(D57),ALL_SOMIFA!$A$1:$V$2737,19,FALSE))," ",VLOOKUP(TRIM(D57),ALL_SOMIFA!$A$1:$V$2737,19,FALSE)))</f>
        <v/>
      </c>
      <c r="T57" t="str">
        <f>IF(ISBLANK(VLOOKUP(TRIM(D57),ALL_SOMIFA!$A$1:$V$2737,20,FALSE)),"",IF(ISERROR(VLOOKUP(TRIM(D57),ALL_SOMIFA!$A$1:$V$2737,20,FALSE))," ",VLOOKUP(TRIM(D57),ALL_SOMIFA!$A$1:$V$2737,20,FALSE)))</f>
        <v/>
      </c>
      <c r="U57" t="str">
        <f>IF(ISBLANK(VLOOKUP(TRIM(D57),ALL_SOMIFA!$A$1:$V$2737,21,FALSE)),"",IF(ISERROR(VLOOKUP(TRIM(D57),ALL_SOMIFA!$A$1:$V$2737,21,FALSE))," ",VLOOKUP(TRIM(D57),ALL_SOMIFA!$A$1:$V$2737,21,FALSE)))</f>
        <v/>
      </c>
      <c r="V57" t="str">
        <f>IF(ISBLANK(VLOOKUP(TRIM(D57),ALL_SOMIFA!$A$1:$V$2737,22,FALSE)),"",IF(ISERROR(VLOOKUP(TRIM(D57),ALL_SOMIFA!$A$1:$V$2737,22,FALSE))," ",VLOOKUP(TRIM(D57),ALL_SOMIFA!$A$1:$V$2737,22,FALSE)))</f>
        <v/>
      </c>
    </row>
    <row r="58" spans="1:22" x14ac:dyDescent="0.35">
      <c r="A58" t="s">
        <v>220</v>
      </c>
      <c r="B58" t="s">
        <v>860</v>
      </c>
      <c r="C58" s="8" t="s">
        <v>186</v>
      </c>
      <c r="D58" t="s">
        <v>3637</v>
      </c>
      <c r="E58" s="40">
        <v>37158</v>
      </c>
      <c r="F58" t="s">
        <v>4035</v>
      </c>
      <c r="H58" t="str">
        <f>IF(ISBLANK(VLOOKUP(TRIM(D58),ALL_SOMIFA!$A$1:$V$2737,8,FALSE)),"",IF(ISERROR(VLOOKUP(TRIM(D58),ALL_SOMIFA!$A$1:$V$2737,8,FALSE))," ",VLOOKUP(TRIM(D58),ALL_SOMIFA!$A$1:$V$2737,8,FALSE)))</f>
        <v/>
      </c>
      <c r="I58" t="str">
        <f>IF(ISBLANK(VLOOKUP(TRIM(D58),ALL_SOMIFA!$A$1:$V$2737,9,FALSE)),"",IF(ISERROR(VLOOKUP(TRIM(D58),ALL_SOMIFA!$A$1:$V$2737,9,FALSE))," ",VLOOKUP(TRIM(D58),ALL_SOMIFA!$A$1:$V$2737,9,FALSE)))</f>
        <v/>
      </c>
      <c r="J58" t="str">
        <f>IF(ISBLANK(VLOOKUP(TRIM(D58),ALL_SOMIFA!$A$1:$V$2737,10,FALSE)),"",IF(ISERROR(VLOOKUP(TRIM(D58),ALL_SOMIFA!$A$1:$V$2737,10,FALSE))," ",VLOOKUP(TRIM(D58),ALL_SOMIFA!$A$1:$V$2737,10,FALSE)))</f>
        <v/>
      </c>
      <c r="K58" t="str">
        <f>IF(ISBLANK(VLOOKUP(TRIM(D58),ALL_SOMIFA!$A$1:$V$2737,11,FALSE)),"",IF(ISERROR(VLOOKUP(TRIM(D58),ALL_SOMIFA!$A$1:$V$2737,11,FALSE))," ",VLOOKUP(TRIM(D58),ALL_SOMIFA!$A$1:$V$2737,11,FALSE)))</f>
        <v/>
      </c>
      <c r="L58" t="str">
        <f>IF(ISBLANK(VLOOKUP(TRIM(D58),ALL_SOMIFA!$A$1:$V$2737,12,FALSE)),"",IF(ISERROR(VLOOKUP(TRIM(D58),ALL_SOMIFA!$A$1:$V$2737,12,FALSE))," ",VLOOKUP(TRIM(D58),ALL_SOMIFA!$A$1:$V$2737,12,FALSE)))</f>
        <v/>
      </c>
      <c r="M58" t="str">
        <f>IF(ISBLANK(VLOOKUP(TRIM(D58),ALL_SOMIFA!$A$1:$V$2737,13,FALSE)),"",IF(ISERROR(VLOOKUP(TRIM(D58),ALL_SOMIFA!$A$1:$V$2737,13,FALSE))," ",VLOOKUP(TRIM(D58),ALL_SOMIFA!$A$1:$V$2737,13,FALSE)))</f>
        <v/>
      </c>
      <c r="N58" t="str">
        <f>IF(ISBLANK(VLOOKUP(TRIM(D58),ALL_SOMIFA!$A$1:$V$2737,14,FALSE)),"",IF(ISERROR(VLOOKUP(TRIM(D58),ALL_SOMIFA!$A$1:$V$2737,14,FALSE))," ",VLOOKUP(TRIM(D58),ALL_SOMIFA!$A$1:$V$2737,14,FALSE)))</f>
        <v/>
      </c>
      <c r="O58" t="str">
        <f>IF(ISBLANK(VLOOKUP(TRIM(D58),ALL_SOMIFA!$A$1:$V$2737,15,FALSE)),"",IF(ISERROR(VLOOKUP(TRIM(D58),ALL_SOMIFA!$A$1:$V$2737,15,FALSE))," ",VLOOKUP(TRIM(D58),ALL_SOMIFA!$A$1:$V$2737,15,FALSE)))</f>
        <v/>
      </c>
      <c r="P58" t="str">
        <f>IF(ISBLANK(VLOOKUP(TRIM(D58),ALL_SOMIFA!$A$1:$V$2737,16,FALSE)),"",IF(ISERROR(VLOOKUP(TRIM(D58),ALL_SOMIFA!$A$1:$V$2737,16,FALSE))," ",VLOOKUP(TRIM(D58),ALL_SOMIFA!$A$1:$V$2737,16,FALSE)))</f>
        <v/>
      </c>
      <c r="Q58" t="str">
        <f>IF(ISBLANK(VLOOKUP(TRIM(D58),ALL_SOMIFA!$A$1:$V$2737,17,FALSE)),"",IF(ISERROR(VLOOKUP(TRIM(D58),ALL_SOMIFA!$A$1:$V$2737,17,FALSE))," ",VLOOKUP(TRIM(D58),ALL_SOMIFA!$A$1:$V$2737,17,FALSE)))</f>
        <v/>
      </c>
      <c r="R58" t="str">
        <f>IF(ISBLANK(VLOOKUP(TRIM(D58),ALL_SOMIFA!$A$1:$V$2737,18,FALSE)),"",IF(ISERROR(VLOOKUP(TRIM(D58),ALL_SOMIFA!$A$1:$V$2737,18,FALSE))," ",VLOOKUP(TRIM(D58),ALL_SOMIFA!$A$1:$V$2737,18,FALSE)))</f>
        <v/>
      </c>
      <c r="S58" t="str">
        <f>IF(ISBLANK(VLOOKUP(TRIM(D58),ALL_SOMIFA!$A$1:$V$2737,19,FALSE)),"",IF(ISERROR(VLOOKUP(TRIM(D58),ALL_SOMIFA!$A$1:$V$2737,19,FALSE))," ",VLOOKUP(TRIM(D58),ALL_SOMIFA!$A$1:$V$2737,19,FALSE)))</f>
        <v/>
      </c>
      <c r="T58" t="str">
        <f>IF(ISBLANK(VLOOKUP(TRIM(D58),ALL_SOMIFA!$A$1:$V$2737,20,FALSE)),"",IF(ISERROR(VLOOKUP(TRIM(D58),ALL_SOMIFA!$A$1:$V$2737,20,FALSE))," ",VLOOKUP(TRIM(D58),ALL_SOMIFA!$A$1:$V$2737,20,FALSE)))</f>
        <v/>
      </c>
      <c r="U58" t="str">
        <f>IF(ISBLANK(VLOOKUP(TRIM(D58),ALL_SOMIFA!$A$1:$V$2737,21,FALSE)),"",IF(ISERROR(VLOOKUP(TRIM(D58),ALL_SOMIFA!$A$1:$V$2737,21,FALSE))," ",VLOOKUP(TRIM(D58),ALL_SOMIFA!$A$1:$V$2737,21,FALSE)))</f>
        <v/>
      </c>
      <c r="V58" t="str">
        <f>IF(ISBLANK(VLOOKUP(TRIM(D58),ALL_SOMIFA!$A$1:$V$2737,22,FALSE)),"",IF(ISERROR(VLOOKUP(TRIM(D58),ALL_SOMIFA!$A$1:$V$2737,22,FALSE))," ",VLOOKUP(TRIM(D58),ALL_SOMIFA!$A$1:$V$2737,22,FALSE)))</f>
        <v/>
      </c>
    </row>
    <row r="59" spans="1:22" x14ac:dyDescent="0.35">
      <c r="A59" t="s">
        <v>296</v>
      </c>
      <c r="B59" t="s">
        <v>3523</v>
      </c>
      <c r="C59" s="8" t="s">
        <v>335</v>
      </c>
      <c r="D59" t="s">
        <v>3307</v>
      </c>
      <c r="E59" s="40">
        <v>33630</v>
      </c>
      <c r="F59" t="s">
        <v>1322</v>
      </c>
      <c r="H59" t="str">
        <f>IF(ISBLANK(VLOOKUP(TRIM(D59),ALL_SOMIFA!$A$1:$V$2737,8,FALSE)),"",IF(ISERROR(VLOOKUP(TRIM(D59),ALL_SOMIFA!$A$1:$V$2737,8,FALSE))," ",VLOOKUP(TRIM(D59),ALL_SOMIFA!$A$1:$V$2737,8,FALSE)))</f>
        <v/>
      </c>
      <c r="I59" t="str">
        <f>IF(ISBLANK(VLOOKUP(TRIM(D59),ALL_SOMIFA!$A$1:$V$2737,9,FALSE)),"",IF(ISERROR(VLOOKUP(TRIM(D59),ALL_SOMIFA!$A$1:$V$2737,9,FALSE))," ",VLOOKUP(TRIM(D59),ALL_SOMIFA!$A$1:$V$2737,9,FALSE)))</f>
        <v/>
      </c>
      <c r="J59" t="str">
        <f>IF(ISBLANK(VLOOKUP(TRIM(D59),ALL_SOMIFA!$A$1:$V$2737,10,FALSE)),"",IF(ISERROR(VLOOKUP(TRIM(D59),ALL_SOMIFA!$A$1:$V$2737,10,FALSE))," ",VLOOKUP(TRIM(D59),ALL_SOMIFA!$A$1:$V$2737,10,FALSE)))</f>
        <v/>
      </c>
      <c r="K59" t="str">
        <f>IF(ISBLANK(VLOOKUP(TRIM(D59),ALL_SOMIFA!$A$1:$V$2737,11,FALSE)),"",IF(ISERROR(VLOOKUP(TRIM(D59),ALL_SOMIFA!$A$1:$V$2737,11,FALSE))," ",VLOOKUP(TRIM(D59),ALL_SOMIFA!$A$1:$V$2737,11,FALSE)))</f>
        <v>S</v>
      </c>
      <c r="L59" t="str">
        <f>IF(ISBLANK(VLOOKUP(TRIM(D59),ALL_SOMIFA!$A$1:$V$2737,12,FALSE)),"",IF(ISERROR(VLOOKUP(TRIM(D59),ALL_SOMIFA!$A$1:$V$2737,12,FALSE))," ",VLOOKUP(TRIM(D59),ALL_SOMIFA!$A$1:$V$2737,12,FALSE)))</f>
        <v>NYG</v>
      </c>
      <c r="M59" t="str">
        <f>IF(ISBLANK(VLOOKUP(TRIM(D59),ALL_SOMIFA!$A$1:$V$2737,13,FALSE)),"",IF(ISERROR(VLOOKUP(TRIM(D59),ALL_SOMIFA!$A$1:$V$2737,13,FALSE))," ",VLOOKUP(TRIM(D59),ALL_SOMIFA!$A$1:$V$2737,13,FALSE)))</f>
        <v>40</v>
      </c>
      <c r="N59" t="str">
        <f>IF(ISBLANK(VLOOKUP(TRIM(D59),ALL_SOMIFA!$A$1:$V$2737,14,FALSE)),"",IF(ISERROR(VLOOKUP(TRIM(D59),ALL_SOMIFA!$A$1:$V$2737,14,FALSE))," ",VLOOKUP(TRIM(D59),ALL_SOMIFA!$A$1:$V$2737,14,FALSE)))</f>
        <v>DB</v>
      </c>
      <c r="O59" t="str">
        <f>IF(ISBLANK(VLOOKUP(TRIM(D59),ALL_SOMIFA!$A$1:$V$2737,15,FALSE)),"",IF(ISERROR(VLOOKUP(TRIM(D59),ALL_SOMIFA!$A$1:$V$2737,15,FALSE))," ",VLOOKUP(TRIM(D59),ALL_SOMIFA!$A$1:$V$2737,15,FALSE)))</f>
        <v>BAL</v>
      </c>
      <c r="P59" t="str">
        <f>IF(ISBLANK(VLOOKUP(TRIM(D59),ALL_SOMIFA!$A$1:$V$2737,16,FALSE)),"",IF(ISERROR(VLOOKUP(TRIM(D59),ALL_SOMIFA!$A$1:$V$2737,16,FALSE))," ",VLOOKUP(TRIM(D59),ALL_SOMIFA!$A$1:$V$2737,16,FALSE)))</f>
        <v>00</v>
      </c>
      <c r="Q59" t="str">
        <f>IF(ISBLANK(VLOOKUP(TRIM(D59),ALL_SOMIFA!$A$1:$V$2737,17,FALSE)),"",IF(ISERROR(VLOOKUP(TRIM(D59),ALL_SOMIFA!$A$1:$V$2737,17,FALSE))," ",VLOOKUP(TRIM(D59),ALL_SOMIFA!$A$1:$V$2737,17,FALSE)))</f>
        <v/>
      </c>
      <c r="R59" t="str">
        <f>IF(ISBLANK(VLOOKUP(TRIM(D59),ALL_SOMIFA!$A$1:$V$2737,18,FALSE)),"",IF(ISERROR(VLOOKUP(TRIM(D59),ALL_SOMIFA!$A$1:$V$2737,18,FALSE))," ",VLOOKUP(TRIM(D59),ALL_SOMIFA!$A$1:$V$2737,18,FALSE)))</f>
        <v/>
      </c>
      <c r="S59" t="str">
        <f>IF(ISBLANK(VLOOKUP(TRIM(D59),ALL_SOMIFA!$A$1:$V$2737,19,FALSE)),"",IF(ISERROR(VLOOKUP(TRIM(D59),ALL_SOMIFA!$A$1:$V$2737,19,FALSE))," ",VLOOKUP(TRIM(D59),ALL_SOMIFA!$A$1:$V$2737,19,FALSE)))</f>
        <v/>
      </c>
      <c r="T59" t="str">
        <f>IF(ISBLANK(VLOOKUP(TRIM(D59),ALL_SOMIFA!$A$1:$V$2737,20,FALSE)),"",IF(ISERROR(VLOOKUP(TRIM(D59),ALL_SOMIFA!$A$1:$V$2737,20,FALSE))," ",VLOOKUP(TRIM(D59),ALL_SOMIFA!$A$1:$V$2737,20,FALSE)))</f>
        <v/>
      </c>
      <c r="U59" t="str">
        <f>IF(ISBLANK(VLOOKUP(TRIM(D59),ALL_SOMIFA!$A$1:$V$2737,21,FALSE)),"",IF(ISERROR(VLOOKUP(TRIM(D59),ALL_SOMIFA!$A$1:$V$2737,21,FALSE))," ",VLOOKUP(TRIM(D59),ALL_SOMIFA!$A$1:$V$2737,21,FALSE)))</f>
        <v/>
      </c>
      <c r="V59" t="str">
        <f>IF(ISBLANK(VLOOKUP(TRIM(D59),ALL_SOMIFA!$A$1:$V$2737,22,FALSE)),"",IF(ISERROR(VLOOKUP(TRIM(D59),ALL_SOMIFA!$A$1:$V$2737,22,FALSE))," ",VLOOKUP(TRIM(D59),ALL_SOMIFA!$A$1:$V$2737,22,FALSE)))</f>
        <v/>
      </c>
    </row>
    <row r="60" spans="1:22" x14ac:dyDescent="0.35">
      <c r="A60" t="s">
        <v>1113</v>
      </c>
      <c r="B60" t="s">
        <v>3530</v>
      </c>
      <c r="C60" s="8" t="s">
        <v>168</v>
      </c>
      <c r="D60" t="s">
        <v>3751</v>
      </c>
      <c r="E60" s="40">
        <v>36102</v>
      </c>
      <c r="F60" t="s">
        <v>3960</v>
      </c>
      <c r="H60" t="str">
        <f>IF(ISBLANK(VLOOKUP(TRIM(D60),ALL_SOMIFA!$A$1:$V$2737,8,FALSE)),"",IF(ISERROR(VLOOKUP(TRIM(D60),ALL_SOMIFA!$A$1:$V$2737,8,FALSE))," ",VLOOKUP(TRIM(D60),ALL_SOMIFA!$A$1:$V$2737,8,FALSE)))</f>
        <v/>
      </c>
      <c r="I60" t="str">
        <f>IF(ISBLANK(VLOOKUP(TRIM(D60),ALL_SOMIFA!$A$1:$V$2737,9,FALSE)),"",IF(ISERROR(VLOOKUP(TRIM(D60),ALL_SOMIFA!$A$1:$V$2737,9,FALSE))," ",VLOOKUP(TRIM(D60),ALL_SOMIFA!$A$1:$V$2737,9,FALSE)))</f>
        <v/>
      </c>
      <c r="J60" t="str">
        <f>IF(ISBLANK(VLOOKUP(TRIM(D60),ALL_SOMIFA!$A$1:$V$2737,10,FALSE)),"",IF(ISERROR(VLOOKUP(TRIM(D60),ALL_SOMIFA!$A$1:$V$2737,10,FALSE))," ",VLOOKUP(TRIM(D60),ALL_SOMIFA!$A$1:$V$2737,10,FALSE)))</f>
        <v/>
      </c>
      <c r="K60" t="str">
        <f>IF(ISBLANK(VLOOKUP(TRIM(D60),ALL_SOMIFA!$A$1:$V$2737,11,FALSE)),"",IF(ISERROR(VLOOKUP(TRIM(D60),ALL_SOMIFA!$A$1:$V$2737,11,FALSE))," ",VLOOKUP(TRIM(D60),ALL_SOMIFA!$A$1:$V$2737,11,FALSE)))</f>
        <v/>
      </c>
      <c r="L60" t="str">
        <f>IF(ISBLANK(VLOOKUP(TRIM(D60),ALL_SOMIFA!$A$1:$V$2737,12,FALSE)),"",IF(ISERROR(VLOOKUP(TRIM(D60),ALL_SOMIFA!$A$1:$V$2737,12,FALSE))," ",VLOOKUP(TRIM(D60),ALL_SOMIFA!$A$1:$V$2737,12,FALSE)))</f>
        <v/>
      </c>
      <c r="M60" t="str">
        <f>IF(ISBLANK(VLOOKUP(TRIM(D60),ALL_SOMIFA!$A$1:$V$2737,13,FALSE)),"",IF(ISERROR(VLOOKUP(TRIM(D60),ALL_SOMIFA!$A$1:$V$2737,13,FALSE))," ",VLOOKUP(TRIM(D60),ALL_SOMIFA!$A$1:$V$2737,13,FALSE)))</f>
        <v/>
      </c>
      <c r="N60" t="str">
        <f>IF(ISBLANK(VLOOKUP(TRIM(D60),ALL_SOMIFA!$A$1:$V$2737,14,FALSE)),"",IF(ISERROR(VLOOKUP(TRIM(D60),ALL_SOMIFA!$A$1:$V$2737,14,FALSE))," ",VLOOKUP(TRIM(D60),ALL_SOMIFA!$A$1:$V$2737,14,FALSE)))</f>
        <v/>
      </c>
      <c r="O60" t="str">
        <f>IF(ISBLANK(VLOOKUP(TRIM(D60),ALL_SOMIFA!$A$1:$V$2737,15,FALSE)),"",IF(ISERROR(VLOOKUP(TRIM(D60),ALL_SOMIFA!$A$1:$V$2737,15,FALSE))," ",VLOOKUP(TRIM(D60),ALL_SOMIFA!$A$1:$V$2737,15,FALSE)))</f>
        <v/>
      </c>
      <c r="P60" t="str">
        <f>IF(ISBLANK(VLOOKUP(TRIM(D60),ALL_SOMIFA!$A$1:$V$2737,16,FALSE)),"",IF(ISERROR(VLOOKUP(TRIM(D60),ALL_SOMIFA!$A$1:$V$2737,16,FALSE))," ",VLOOKUP(TRIM(D60),ALL_SOMIFA!$A$1:$V$2737,16,FALSE)))</f>
        <v/>
      </c>
      <c r="Q60" t="str">
        <f>IF(ISBLANK(VLOOKUP(TRIM(D60),ALL_SOMIFA!$A$1:$V$2737,17,FALSE)),"",IF(ISERROR(VLOOKUP(TRIM(D60),ALL_SOMIFA!$A$1:$V$2737,17,FALSE))," ",VLOOKUP(TRIM(D60),ALL_SOMIFA!$A$1:$V$2737,17,FALSE)))</f>
        <v/>
      </c>
      <c r="R60" t="str">
        <f>IF(ISBLANK(VLOOKUP(TRIM(D60),ALL_SOMIFA!$A$1:$V$2737,18,FALSE)),"",IF(ISERROR(VLOOKUP(TRIM(D60),ALL_SOMIFA!$A$1:$V$2737,18,FALSE))," ",VLOOKUP(TRIM(D60),ALL_SOMIFA!$A$1:$V$2737,18,FALSE)))</f>
        <v/>
      </c>
      <c r="S60" t="str">
        <f>IF(ISBLANK(VLOOKUP(TRIM(D60),ALL_SOMIFA!$A$1:$V$2737,19,FALSE)),"",IF(ISERROR(VLOOKUP(TRIM(D60),ALL_SOMIFA!$A$1:$V$2737,19,FALSE))," ",VLOOKUP(TRIM(D60),ALL_SOMIFA!$A$1:$V$2737,19,FALSE)))</f>
        <v/>
      </c>
      <c r="T60" t="str">
        <f>IF(ISBLANK(VLOOKUP(TRIM(D60),ALL_SOMIFA!$A$1:$V$2737,20,FALSE)),"",IF(ISERROR(VLOOKUP(TRIM(D60),ALL_SOMIFA!$A$1:$V$2737,20,FALSE))," ",VLOOKUP(TRIM(D60),ALL_SOMIFA!$A$1:$V$2737,20,FALSE)))</f>
        <v/>
      </c>
      <c r="U60" t="str">
        <f>IF(ISBLANK(VLOOKUP(TRIM(D60),ALL_SOMIFA!$A$1:$V$2737,21,FALSE)),"",IF(ISERROR(VLOOKUP(TRIM(D60),ALL_SOMIFA!$A$1:$V$2737,21,FALSE))," ",VLOOKUP(TRIM(D60),ALL_SOMIFA!$A$1:$V$2737,21,FALSE)))</f>
        <v/>
      </c>
      <c r="V60" t="str">
        <f>IF(ISBLANK(VLOOKUP(TRIM(D60),ALL_SOMIFA!$A$1:$V$2737,22,FALSE)),"",IF(ISERROR(VLOOKUP(TRIM(D60),ALL_SOMIFA!$A$1:$V$2737,22,FALSE))," ",VLOOKUP(TRIM(D60),ALL_SOMIFA!$A$1:$V$2737,22,FALSE)))</f>
        <v/>
      </c>
    </row>
    <row r="61" spans="1:22" x14ac:dyDescent="0.35">
      <c r="A61" t="s">
        <v>270</v>
      </c>
      <c r="B61" t="s">
        <v>3525</v>
      </c>
      <c r="C61" s="8" t="s">
        <v>186</v>
      </c>
      <c r="D61" t="s">
        <v>3638</v>
      </c>
      <c r="E61" s="40">
        <v>37505</v>
      </c>
      <c r="F61" t="s">
        <v>4040</v>
      </c>
      <c r="H61" t="str">
        <f>IF(ISBLANK(VLOOKUP(TRIM(D61),ALL_SOMIFA!$A$1:$V$2737,8,FALSE)),"",IF(ISERROR(VLOOKUP(TRIM(D61),ALL_SOMIFA!$A$1:$V$2737,8,FALSE))," ",VLOOKUP(TRIM(D61),ALL_SOMIFA!$A$1:$V$2737,8,FALSE)))</f>
        <v/>
      </c>
      <c r="I61" t="str">
        <f>IF(ISBLANK(VLOOKUP(TRIM(D61),ALL_SOMIFA!$A$1:$V$2737,9,FALSE)),"",IF(ISERROR(VLOOKUP(TRIM(D61),ALL_SOMIFA!$A$1:$V$2737,9,FALSE))," ",VLOOKUP(TRIM(D61),ALL_SOMIFA!$A$1:$V$2737,9,FALSE)))</f>
        <v/>
      </c>
      <c r="J61" t="str">
        <f>IF(ISBLANK(VLOOKUP(TRIM(D61),ALL_SOMIFA!$A$1:$V$2737,10,FALSE)),"",IF(ISERROR(VLOOKUP(TRIM(D61),ALL_SOMIFA!$A$1:$V$2737,10,FALSE))," ",VLOOKUP(TRIM(D61),ALL_SOMIFA!$A$1:$V$2737,10,FALSE)))</f>
        <v/>
      </c>
      <c r="K61" t="str">
        <f>IF(ISBLANK(VLOOKUP(TRIM(D61),ALL_SOMIFA!$A$1:$V$2737,11,FALSE)),"",IF(ISERROR(VLOOKUP(TRIM(D61),ALL_SOMIFA!$A$1:$V$2737,11,FALSE))," ",VLOOKUP(TRIM(D61),ALL_SOMIFA!$A$1:$V$2737,11,FALSE)))</f>
        <v/>
      </c>
      <c r="L61" t="str">
        <f>IF(ISBLANK(VLOOKUP(TRIM(D61),ALL_SOMIFA!$A$1:$V$2737,12,FALSE)),"",IF(ISERROR(VLOOKUP(TRIM(D61),ALL_SOMIFA!$A$1:$V$2737,12,FALSE))," ",VLOOKUP(TRIM(D61),ALL_SOMIFA!$A$1:$V$2737,12,FALSE)))</f>
        <v/>
      </c>
      <c r="M61" t="str">
        <f>IF(ISBLANK(VLOOKUP(TRIM(D61),ALL_SOMIFA!$A$1:$V$2737,13,FALSE)),"",IF(ISERROR(VLOOKUP(TRIM(D61),ALL_SOMIFA!$A$1:$V$2737,13,FALSE))," ",VLOOKUP(TRIM(D61),ALL_SOMIFA!$A$1:$V$2737,13,FALSE)))</f>
        <v/>
      </c>
      <c r="N61" t="str">
        <f>IF(ISBLANK(VLOOKUP(TRIM(D61),ALL_SOMIFA!$A$1:$V$2737,14,FALSE)),"",IF(ISERROR(VLOOKUP(TRIM(D61),ALL_SOMIFA!$A$1:$V$2737,14,FALSE))," ",VLOOKUP(TRIM(D61),ALL_SOMIFA!$A$1:$V$2737,14,FALSE)))</f>
        <v/>
      </c>
      <c r="O61" t="str">
        <f>IF(ISBLANK(VLOOKUP(TRIM(D61),ALL_SOMIFA!$A$1:$V$2737,15,FALSE)),"",IF(ISERROR(VLOOKUP(TRIM(D61),ALL_SOMIFA!$A$1:$V$2737,15,FALSE))," ",VLOOKUP(TRIM(D61),ALL_SOMIFA!$A$1:$V$2737,15,FALSE)))</f>
        <v/>
      </c>
      <c r="P61" t="str">
        <f>IF(ISBLANK(VLOOKUP(TRIM(D61),ALL_SOMIFA!$A$1:$V$2737,16,FALSE)),"",IF(ISERROR(VLOOKUP(TRIM(D61),ALL_SOMIFA!$A$1:$V$2737,16,FALSE))," ",VLOOKUP(TRIM(D61),ALL_SOMIFA!$A$1:$V$2737,16,FALSE)))</f>
        <v/>
      </c>
      <c r="Q61" t="str">
        <f>IF(ISBLANK(VLOOKUP(TRIM(D61),ALL_SOMIFA!$A$1:$V$2737,17,FALSE)),"",IF(ISERROR(VLOOKUP(TRIM(D61),ALL_SOMIFA!$A$1:$V$2737,17,FALSE))," ",VLOOKUP(TRIM(D61),ALL_SOMIFA!$A$1:$V$2737,17,FALSE)))</f>
        <v/>
      </c>
      <c r="R61" t="str">
        <f>IF(ISBLANK(VLOOKUP(TRIM(D61),ALL_SOMIFA!$A$1:$V$2737,18,FALSE)),"",IF(ISERROR(VLOOKUP(TRIM(D61),ALL_SOMIFA!$A$1:$V$2737,18,FALSE))," ",VLOOKUP(TRIM(D61),ALL_SOMIFA!$A$1:$V$2737,18,FALSE)))</f>
        <v/>
      </c>
      <c r="S61" t="str">
        <f>IF(ISBLANK(VLOOKUP(TRIM(D61),ALL_SOMIFA!$A$1:$V$2737,19,FALSE)),"",IF(ISERROR(VLOOKUP(TRIM(D61),ALL_SOMIFA!$A$1:$V$2737,19,FALSE))," ",VLOOKUP(TRIM(D61),ALL_SOMIFA!$A$1:$V$2737,19,FALSE)))</f>
        <v/>
      </c>
      <c r="T61" t="str">
        <f>IF(ISBLANK(VLOOKUP(TRIM(D61),ALL_SOMIFA!$A$1:$V$2737,20,FALSE)),"",IF(ISERROR(VLOOKUP(TRIM(D61),ALL_SOMIFA!$A$1:$V$2737,20,FALSE))," ",VLOOKUP(TRIM(D61),ALL_SOMIFA!$A$1:$V$2737,20,FALSE)))</f>
        <v/>
      </c>
      <c r="U61" t="str">
        <f>IF(ISBLANK(VLOOKUP(TRIM(D61),ALL_SOMIFA!$A$1:$V$2737,21,FALSE)),"",IF(ISERROR(VLOOKUP(TRIM(D61),ALL_SOMIFA!$A$1:$V$2737,21,FALSE))," ",VLOOKUP(TRIM(D61),ALL_SOMIFA!$A$1:$V$2737,21,FALSE)))</f>
        <v/>
      </c>
      <c r="V61" t="str">
        <f>IF(ISBLANK(VLOOKUP(TRIM(D61),ALL_SOMIFA!$A$1:$V$2737,22,FALSE)),"",IF(ISERROR(VLOOKUP(TRIM(D61),ALL_SOMIFA!$A$1:$V$2737,22,FALSE))," ",VLOOKUP(TRIM(D61),ALL_SOMIFA!$A$1:$V$2737,22,FALSE)))</f>
        <v/>
      </c>
    </row>
    <row r="62" spans="1:22" x14ac:dyDescent="0.35">
      <c r="A62" t="s">
        <v>3521</v>
      </c>
      <c r="B62" t="s">
        <v>271</v>
      </c>
      <c r="D62" t="s">
        <v>3910</v>
      </c>
      <c r="E62" s="40">
        <v>35696</v>
      </c>
      <c r="F62" t="s">
        <v>965</v>
      </c>
      <c r="H62" t="str">
        <f>IF(ISBLANK(VLOOKUP(TRIM(D62),ALL_SOMIFA!$A$1:$V$2737,8,FALSE)),"",IF(ISERROR(VLOOKUP(TRIM(D62),ALL_SOMIFA!$A$1:$V$2737,8,FALSE))," ",VLOOKUP(TRIM(D62),ALL_SOMIFA!$A$1:$V$2737,8,FALSE)))</f>
        <v/>
      </c>
      <c r="I62" t="str">
        <f>IF(ISBLANK(VLOOKUP(TRIM(D62),ALL_SOMIFA!$A$1:$V$2737,9,FALSE)),"",IF(ISERROR(VLOOKUP(TRIM(D62),ALL_SOMIFA!$A$1:$V$2737,9,FALSE))," ",VLOOKUP(TRIM(D62),ALL_SOMIFA!$A$1:$V$2737,9,FALSE)))</f>
        <v/>
      </c>
      <c r="J62" t="str">
        <f>IF(ISBLANK(VLOOKUP(TRIM(D62),ALL_SOMIFA!$A$1:$V$2737,10,FALSE)),"",IF(ISERROR(VLOOKUP(TRIM(D62),ALL_SOMIFA!$A$1:$V$2737,10,FALSE))," ",VLOOKUP(TRIM(D62),ALL_SOMIFA!$A$1:$V$2737,10,FALSE)))</f>
        <v/>
      </c>
      <c r="K62" t="str">
        <f>IF(ISBLANK(VLOOKUP(TRIM(D62),ALL_SOMIFA!$A$1:$V$2737,11,FALSE)),"",IF(ISERROR(VLOOKUP(TRIM(D62),ALL_SOMIFA!$A$1:$V$2737,11,FALSE))," ",VLOOKUP(TRIM(D62),ALL_SOMIFA!$A$1:$V$2737,11,FALSE)))</f>
        <v/>
      </c>
      <c r="L62" t="str">
        <f>IF(ISBLANK(VLOOKUP(TRIM(D62),ALL_SOMIFA!$A$1:$V$2737,12,FALSE)),"",IF(ISERROR(VLOOKUP(TRIM(D62),ALL_SOMIFA!$A$1:$V$2737,12,FALSE))," ",VLOOKUP(TRIM(D62),ALL_SOMIFA!$A$1:$V$2737,12,FALSE)))</f>
        <v/>
      </c>
      <c r="M62" t="str">
        <f>IF(ISBLANK(VLOOKUP(TRIM(D62),ALL_SOMIFA!$A$1:$V$2737,13,FALSE)),"",IF(ISERROR(VLOOKUP(TRIM(D62),ALL_SOMIFA!$A$1:$V$2737,13,FALSE))," ",VLOOKUP(TRIM(D62),ALL_SOMIFA!$A$1:$V$2737,13,FALSE)))</f>
        <v/>
      </c>
      <c r="N62" t="str">
        <f>IF(ISBLANK(VLOOKUP(TRIM(D62),ALL_SOMIFA!$A$1:$V$2737,14,FALSE)),"",IF(ISERROR(VLOOKUP(TRIM(D62),ALL_SOMIFA!$A$1:$V$2737,14,FALSE))," ",VLOOKUP(TRIM(D62),ALL_SOMIFA!$A$1:$V$2737,14,FALSE)))</f>
        <v/>
      </c>
      <c r="O62" t="str">
        <f>IF(ISBLANK(VLOOKUP(TRIM(D62),ALL_SOMIFA!$A$1:$V$2737,15,FALSE)),"",IF(ISERROR(VLOOKUP(TRIM(D62),ALL_SOMIFA!$A$1:$V$2737,15,FALSE))," ",VLOOKUP(TRIM(D62),ALL_SOMIFA!$A$1:$V$2737,15,FALSE)))</f>
        <v/>
      </c>
      <c r="P62" t="str">
        <f>IF(ISBLANK(VLOOKUP(TRIM(D62),ALL_SOMIFA!$A$1:$V$2737,16,FALSE)),"",IF(ISERROR(VLOOKUP(TRIM(D62),ALL_SOMIFA!$A$1:$V$2737,16,FALSE))," ",VLOOKUP(TRIM(D62),ALL_SOMIFA!$A$1:$V$2737,16,FALSE)))</f>
        <v/>
      </c>
      <c r="Q62" t="str">
        <f>IF(ISBLANK(VLOOKUP(TRIM(D62),ALL_SOMIFA!$A$1:$V$2737,17,FALSE)),"",IF(ISERROR(VLOOKUP(TRIM(D62),ALL_SOMIFA!$A$1:$V$2737,17,FALSE))," ",VLOOKUP(TRIM(D62),ALL_SOMIFA!$A$1:$V$2737,17,FALSE)))</f>
        <v>WR</v>
      </c>
      <c r="R62" t="str">
        <f>IF(ISBLANK(VLOOKUP(TRIM(D62),ALL_SOMIFA!$A$1:$V$2737,18,FALSE)),"",IF(ISERROR(VLOOKUP(TRIM(D62),ALL_SOMIFA!$A$1:$V$2737,18,FALSE))," ",VLOOKUP(TRIM(D62),ALL_SOMIFA!$A$1:$V$2737,18,FALSE)))</f>
        <v>JAX</v>
      </c>
      <c r="S62" t="str">
        <f>IF(ISBLANK(VLOOKUP(TRIM(D62),ALL_SOMIFA!$A$1:$V$2737,19,FALSE)),"",IF(ISERROR(VLOOKUP(TRIM(D62),ALL_SOMIFA!$A$1:$V$2737,19,FALSE))," ",VLOOKUP(TRIM(D62),ALL_SOMIFA!$A$1:$V$2737,19,FALSE)))</f>
        <v/>
      </c>
      <c r="T62" t="str">
        <f>IF(ISBLANK(VLOOKUP(TRIM(D62),ALL_SOMIFA!$A$1:$V$2737,20,FALSE)),"",IF(ISERROR(VLOOKUP(TRIM(D62),ALL_SOMIFA!$A$1:$V$2737,20,FALSE))," ",VLOOKUP(TRIM(D62),ALL_SOMIFA!$A$1:$V$2737,20,FALSE)))</f>
        <v/>
      </c>
      <c r="U62" t="str">
        <f>IF(ISBLANK(VLOOKUP(TRIM(D62),ALL_SOMIFA!$A$1:$V$2737,21,FALSE)),"",IF(ISERROR(VLOOKUP(TRIM(D62),ALL_SOMIFA!$A$1:$V$2737,21,FALSE))," ",VLOOKUP(TRIM(D62),ALL_SOMIFA!$A$1:$V$2737,21,FALSE)))</f>
        <v/>
      </c>
      <c r="V62" t="str">
        <f>IF(ISBLANK(VLOOKUP(TRIM(D62),ALL_SOMIFA!$A$1:$V$2737,22,FALSE)),"",IF(ISERROR(VLOOKUP(TRIM(D62),ALL_SOMIFA!$A$1:$V$2737,22,FALSE))," ",VLOOKUP(TRIM(D62),ALL_SOMIFA!$A$1:$V$2737,22,FALSE)))</f>
        <v/>
      </c>
    </row>
    <row r="63" spans="1:22" x14ac:dyDescent="0.35">
      <c r="A63" t="s">
        <v>77</v>
      </c>
      <c r="B63" t="s">
        <v>193</v>
      </c>
      <c r="C63" s="8" t="s">
        <v>4299</v>
      </c>
      <c r="D63" t="s">
        <v>3439</v>
      </c>
      <c r="E63" s="40">
        <v>31547</v>
      </c>
      <c r="F63" t="s">
        <v>3440</v>
      </c>
      <c r="H63" t="str">
        <f>IF(ISBLANK(VLOOKUP(TRIM(D63),ALL_SOMIFA!$A$1:$V$2737,8,FALSE)),"",IF(ISERROR(VLOOKUP(TRIM(D63),ALL_SOMIFA!$A$1:$V$2737,8,FALSE))," ",VLOOKUP(TRIM(D63),ALL_SOMIFA!$A$1:$V$2737,8,FALSE)))</f>
        <v/>
      </c>
      <c r="I63" t="str">
        <f>IF(ISBLANK(VLOOKUP(TRIM(D63),ALL_SOMIFA!$A$1:$V$2737,9,FALSE)),"",IF(ISERROR(VLOOKUP(TRIM(D63),ALL_SOMIFA!$A$1:$V$2737,9,FALSE))," ",VLOOKUP(TRIM(D63),ALL_SOMIFA!$A$1:$V$2737,9,FALSE)))</f>
        <v/>
      </c>
      <c r="J63" t="str">
        <f>IF(ISBLANK(VLOOKUP(TRIM(D63),ALL_SOMIFA!$A$1:$V$2737,10,FALSE)),"",IF(ISERROR(VLOOKUP(TRIM(D63),ALL_SOMIFA!$A$1:$V$2737,10,FALSE))," ",VLOOKUP(TRIM(D63),ALL_SOMIFA!$A$1:$V$2737,10,FALSE)))</f>
        <v/>
      </c>
      <c r="K63" t="str">
        <f>IF(ISBLANK(VLOOKUP(TRIM(D63),ALL_SOMIFA!$A$1:$V$2737,11,FALSE)),"",IF(ISERROR(VLOOKUP(TRIM(D63),ALL_SOMIFA!$A$1:$V$2737,11,FALSE))," ",VLOOKUP(TRIM(D63),ALL_SOMIFA!$A$1:$V$2737,11,FALSE)))</f>
        <v/>
      </c>
      <c r="L63" t="str">
        <f>IF(ISBLANK(VLOOKUP(TRIM(D63),ALL_SOMIFA!$A$1:$V$2737,12,FALSE)),"",IF(ISERROR(VLOOKUP(TRIM(D63),ALL_SOMIFA!$A$1:$V$2737,12,FALSE))," ",VLOOKUP(TRIM(D63),ALL_SOMIFA!$A$1:$V$2737,12,FALSE)))</f>
        <v/>
      </c>
      <c r="M63" t="str">
        <f>IF(ISBLANK(VLOOKUP(TRIM(D63),ALL_SOMIFA!$A$1:$V$2737,13,FALSE)),"",IF(ISERROR(VLOOKUP(TRIM(D63),ALL_SOMIFA!$A$1:$V$2737,13,FALSE))," ",VLOOKUP(TRIM(D63),ALL_SOMIFA!$A$1:$V$2737,13,FALSE)))</f>
        <v/>
      </c>
      <c r="N63" t="str">
        <f>IF(ISBLANK(VLOOKUP(TRIM(D63),ALL_SOMIFA!$A$1:$V$2737,14,FALSE)),"",IF(ISERROR(VLOOKUP(TRIM(D63),ALL_SOMIFA!$A$1:$V$2737,14,FALSE))," ",VLOOKUP(TRIM(D63),ALL_SOMIFA!$A$1:$V$2737,14,FALSE)))</f>
        <v>QB</v>
      </c>
      <c r="O63" t="str">
        <f>IF(ISBLANK(VLOOKUP(TRIM(D63),ALL_SOMIFA!$A$1:$V$2737,15,FALSE)),"",IF(ISERROR(VLOOKUP(TRIM(D63),ALL_SOMIFA!$A$1:$V$2737,15,FALSE))," ",VLOOKUP(TRIM(D63),ALL_SOMIFA!$A$1:$V$2737,15,FALSE)))</f>
        <v>BAL</v>
      </c>
      <c r="P63" t="str">
        <f>IF(ISBLANK(VLOOKUP(TRIM(D63),ALL_SOMIFA!$A$1:$V$2737,16,FALSE)),"",IF(ISERROR(VLOOKUP(TRIM(D63),ALL_SOMIFA!$A$1:$V$2737,16,FALSE))," ",VLOOKUP(TRIM(D63),ALL_SOMIFA!$A$1:$V$2737,16,FALSE)))</f>
        <v>85 attempts</v>
      </c>
      <c r="Q63" t="str">
        <f>IF(ISBLANK(VLOOKUP(TRIM(D63),ALL_SOMIFA!$A$1:$V$2737,17,FALSE)),"",IF(ISERROR(VLOOKUP(TRIM(D63),ALL_SOMIFA!$A$1:$V$2737,17,FALSE))," ",VLOOKUP(TRIM(D63),ALL_SOMIFA!$A$1:$V$2737,17,FALSE)))</f>
        <v/>
      </c>
      <c r="R63" t="str">
        <f>IF(ISBLANK(VLOOKUP(TRIM(D63),ALL_SOMIFA!$A$1:$V$2737,18,FALSE)),"",IF(ISERROR(VLOOKUP(TRIM(D63),ALL_SOMIFA!$A$1:$V$2737,18,FALSE))," ",VLOOKUP(TRIM(D63),ALL_SOMIFA!$A$1:$V$2737,18,FALSE)))</f>
        <v/>
      </c>
      <c r="S63" t="str">
        <f>IF(ISBLANK(VLOOKUP(TRIM(D63),ALL_SOMIFA!$A$1:$V$2737,19,FALSE)),"",IF(ISERROR(VLOOKUP(TRIM(D63),ALL_SOMIFA!$A$1:$V$2737,19,FALSE))," ",VLOOKUP(TRIM(D63),ALL_SOMIFA!$A$1:$V$2737,19,FALSE)))</f>
        <v/>
      </c>
      <c r="T63" t="str">
        <f>IF(ISBLANK(VLOOKUP(TRIM(D63),ALL_SOMIFA!$A$1:$V$2737,20,FALSE)),"",IF(ISERROR(VLOOKUP(TRIM(D63),ALL_SOMIFA!$A$1:$V$2737,20,FALSE))," ",VLOOKUP(TRIM(D63),ALL_SOMIFA!$A$1:$V$2737,20,FALSE)))</f>
        <v/>
      </c>
      <c r="U63" t="str">
        <f>IF(ISBLANK(VLOOKUP(TRIM(D63),ALL_SOMIFA!$A$1:$V$2737,21,FALSE)),"",IF(ISERROR(VLOOKUP(TRIM(D63),ALL_SOMIFA!$A$1:$V$2737,21,FALSE))," ",VLOOKUP(TRIM(D63),ALL_SOMIFA!$A$1:$V$2737,21,FALSE)))</f>
        <v/>
      </c>
      <c r="V63" t="str">
        <f>IF(ISBLANK(VLOOKUP(TRIM(D63),ALL_SOMIFA!$A$1:$V$2737,22,FALSE)),"",IF(ISERROR(VLOOKUP(TRIM(D63),ALL_SOMIFA!$A$1:$V$2737,22,FALSE))," ",VLOOKUP(TRIM(D63),ALL_SOMIFA!$A$1:$V$2737,22,FALSE)))</f>
        <v/>
      </c>
    </row>
    <row r="64" spans="1:22" x14ac:dyDescent="0.35">
      <c r="A64" t="s">
        <v>304</v>
      </c>
      <c r="B64" t="s">
        <v>325</v>
      </c>
      <c r="C64" s="8" t="s">
        <v>310</v>
      </c>
      <c r="D64" t="s">
        <v>3276</v>
      </c>
      <c r="E64" s="40">
        <v>36454</v>
      </c>
      <c r="F64" t="e">
        <v>#N/A</v>
      </c>
      <c r="H64" t="str">
        <f>IF(ISBLANK(VLOOKUP(TRIM(D64),ALL_SOMIFA!$A$1:$V$2737,8,FALSE)),"",IF(ISERROR(VLOOKUP(TRIM(D64),ALL_SOMIFA!$A$1:$V$2737,8,FALSE))," ",VLOOKUP(TRIM(D64),ALL_SOMIFA!$A$1:$V$2737,8,FALSE)))</f>
        <v>LB</v>
      </c>
      <c r="I64" t="str">
        <f>IF(ISBLANK(VLOOKUP(TRIM(D64),ALL_SOMIFA!$A$1:$V$2737,9,FALSE)),"",IF(ISERROR(VLOOKUP(TRIM(D64),ALL_SOMIFA!$A$1:$V$2737,9,FALSE))," ",VLOOKUP(TRIM(D64),ALL_SOMIFA!$A$1:$V$2737,9,FALSE)))</f>
        <v>KC</v>
      </c>
      <c r="J64" t="str">
        <f>IF(ISBLANK(VLOOKUP(TRIM(D64),ALL_SOMIFA!$A$1:$V$2737,10,FALSE)),"",IF(ISERROR(VLOOKUP(TRIM(D64),ALL_SOMIFA!$A$1:$V$2737,10,FALSE))," ",VLOOKUP(TRIM(D64),ALL_SOMIFA!$A$1:$V$2737,10,FALSE)))</f>
        <v>00-0</v>
      </c>
      <c r="K64" t="str">
        <f>IF(ISBLANK(VLOOKUP(TRIM(D64),ALL_SOMIFA!$A$1:$V$2737,11,FALSE)),"",IF(ISERROR(VLOOKUP(TRIM(D64),ALL_SOMIFA!$A$1:$V$2737,11,FALSE))," ",VLOOKUP(TRIM(D64),ALL_SOMIFA!$A$1:$V$2737,11,FALSE)))</f>
        <v/>
      </c>
      <c r="L64" t="str">
        <f>IF(ISBLANK(VLOOKUP(TRIM(D64),ALL_SOMIFA!$A$1:$V$2737,12,FALSE)),"",IF(ISERROR(VLOOKUP(TRIM(D64),ALL_SOMIFA!$A$1:$V$2737,12,FALSE))," ",VLOOKUP(TRIM(D64),ALL_SOMIFA!$A$1:$V$2737,12,FALSE)))</f>
        <v/>
      </c>
      <c r="M64" t="str">
        <f>IF(ISBLANK(VLOOKUP(TRIM(D64),ALL_SOMIFA!$A$1:$V$2737,13,FALSE)),"",IF(ISERROR(VLOOKUP(TRIM(D64),ALL_SOMIFA!$A$1:$V$2737,13,FALSE))," ",VLOOKUP(TRIM(D64),ALL_SOMIFA!$A$1:$V$2737,13,FALSE)))</f>
        <v/>
      </c>
      <c r="N64" t="str">
        <f>IF(ISBLANK(VLOOKUP(TRIM(D64),ALL_SOMIFA!$A$1:$V$2737,14,FALSE)),"",IF(ISERROR(VLOOKUP(TRIM(D64),ALL_SOMIFA!$A$1:$V$2737,14,FALSE))," ",VLOOKUP(TRIM(D64),ALL_SOMIFA!$A$1:$V$2737,14,FALSE)))</f>
        <v/>
      </c>
      <c r="O64" t="str">
        <f>IF(ISBLANK(VLOOKUP(TRIM(D64),ALL_SOMIFA!$A$1:$V$2737,15,FALSE)),"",IF(ISERROR(VLOOKUP(TRIM(D64),ALL_SOMIFA!$A$1:$V$2737,15,FALSE))," ",VLOOKUP(TRIM(D64),ALL_SOMIFA!$A$1:$V$2737,15,FALSE)))</f>
        <v/>
      </c>
      <c r="P64" t="str">
        <f>IF(ISBLANK(VLOOKUP(TRIM(D64),ALL_SOMIFA!$A$1:$V$2737,16,FALSE)),"",IF(ISERROR(VLOOKUP(TRIM(D64),ALL_SOMIFA!$A$1:$V$2737,16,FALSE))," ",VLOOKUP(TRIM(D64),ALL_SOMIFA!$A$1:$V$2737,16,FALSE)))</f>
        <v/>
      </c>
      <c r="Q64" t="str">
        <f>IF(ISBLANK(VLOOKUP(TRIM(D64),ALL_SOMIFA!$A$1:$V$2737,17,FALSE)),"",IF(ISERROR(VLOOKUP(TRIM(D64),ALL_SOMIFA!$A$1:$V$2737,17,FALSE))," ",VLOOKUP(TRIM(D64),ALL_SOMIFA!$A$1:$V$2737,17,FALSE)))</f>
        <v/>
      </c>
      <c r="R64" t="str">
        <f>IF(ISBLANK(VLOOKUP(TRIM(D64),ALL_SOMIFA!$A$1:$V$2737,18,FALSE)),"",IF(ISERROR(VLOOKUP(TRIM(D64),ALL_SOMIFA!$A$1:$V$2737,18,FALSE))," ",VLOOKUP(TRIM(D64),ALL_SOMIFA!$A$1:$V$2737,18,FALSE)))</f>
        <v/>
      </c>
      <c r="S64" t="str">
        <f>IF(ISBLANK(VLOOKUP(TRIM(D64),ALL_SOMIFA!$A$1:$V$2737,19,FALSE)),"",IF(ISERROR(VLOOKUP(TRIM(D64),ALL_SOMIFA!$A$1:$V$2737,19,FALSE))," ",VLOOKUP(TRIM(D64),ALL_SOMIFA!$A$1:$V$2737,19,FALSE)))</f>
        <v/>
      </c>
      <c r="T64" t="str">
        <f>IF(ISBLANK(VLOOKUP(TRIM(D64),ALL_SOMIFA!$A$1:$V$2737,20,FALSE)),"",IF(ISERROR(VLOOKUP(TRIM(D64),ALL_SOMIFA!$A$1:$V$2737,20,FALSE))," ",VLOOKUP(TRIM(D64),ALL_SOMIFA!$A$1:$V$2737,20,FALSE)))</f>
        <v/>
      </c>
      <c r="U64" t="str">
        <f>IF(ISBLANK(VLOOKUP(TRIM(D64),ALL_SOMIFA!$A$1:$V$2737,21,FALSE)),"",IF(ISERROR(VLOOKUP(TRIM(D64),ALL_SOMIFA!$A$1:$V$2737,21,FALSE))," ",VLOOKUP(TRIM(D64),ALL_SOMIFA!$A$1:$V$2737,21,FALSE)))</f>
        <v/>
      </c>
      <c r="V64" t="str">
        <f>IF(ISBLANK(VLOOKUP(TRIM(D64),ALL_SOMIFA!$A$1:$V$2737,22,FALSE)),"",IF(ISERROR(VLOOKUP(TRIM(D64),ALL_SOMIFA!$A$1:$V$2737,22,FALSE))," ",VLOOKUP(TRIM(D64),ALL_SOMIFA!$A$1:$V$2737,22,FALSE)))</f>
        <v/>
      </c>
    </row>
    <row r="65" spans="1:22" x14ac:dyDescent="0.35">
      <c r="A65" t="s">
        <v>220</v>
      </c>
      <c r="B65" t="s">
        <v>116</v>
      </c>
      <c r="C65" s="8" t="s">
        <v>231</v>
      </c>
      <c r="D65" t="s">
        <v>3442</v>
      </c>
      <c r="E65" s="40">
        <v>35220</v>
      </c>
      <c r="F65" t="s">
        <v>337</v>
      </c>
      <c r="H65" t="str">
        <f>IF(ISBLANK(VLOOKUP(TRIM(D65),ALL_SOMIFA!$A$1:$V$2737,8,FALSE)),"",IF(ISERROR(VLOOKUP(TRIM(D65),ALL_SOMIFA!$A$1:$V$2737,8,FALSE))," ",VLOOKUP(TRIM(D65),ALL_SOMIFA!$A$1:$V$2737,8,FALSE)))</f>
        <v/>
      </c>
      <c r="I65" t="str">
        <f>IF(ISBLANK(VLOOKUP(TRIM(D65),ALL_SOMIFA!$A$1:$V$2737,9,FALSE)),"",IF(ISERROR(VLOOKUP(TRIM(D65),ALL_SOMIFA!$A$1:$V$2737,9,FALSE))," ",VLOOKUP(TRIM(D65),ALL_SOMIFA!$A$1:$V$2737,9,FALSE)))</f>
        <v/>
      </c>
      <c r="J65" t="str">
        <f>IF(ISBLANK(VLOOKUP(TRIM(D65),ALL_SOMIFA!$A$1:$V$2737,10,FALSE)),"",IF(ISERROR(VLOOKUP(TRIM(D65),ALL_SOMIFA!$A$1:$V$2737,10,FALSE))," ",VLOOKUP(TRIM(D65),ALL_SOMIFA!$A$1:$V$2737,10,FALSE)))</f>
        <v/>
      </c>
      <c r="K65" t="str">
        <f>IF(ISBLANK(VLOOKUP(TRIM(D65),ALL_SOMIFA!$A$1:$V$2737,11,FALSE)),"",IF(ISERROR(VLOOKUP(TRIM(D65),ALL_SOMIFA!$A$1:$V$2737,11,FALSE))," ",VLOOKUP(TRIM(D65),ALL_SOMIFA!$A$1:$V$2737,11,FALSE)))</f>
        <v/>
      </c>
      <c r="L65" t="str">
        <f>IF(ISBLANK(VLOOKUP(TRIM(D65),ALL_SOMIFA!$A$1:$V$2737,12,FALSE)),"",IF(ISERROR(VLOOKUP(TRIM(D65),ALL_SOMIFA!$A$1:$V$2737,12,FALSE))," ",VLOOKUP(TRIM(D65),ALL_SOMIFA!$A$1:$V$2737,12,FALSE)))</f>
        <v/>
      </c>
      <c r="M65" t="str">
        <f>IF(ISBLANK(VLOOKUP(TRIM(D65),ALL_SOMIFA!$A$1:$V$2737,13,FALSE)),"",IF(ISERROR(VLOOKUP(TRIM(D65),ALL_SOMIFA!$A$1:$V$2737,13,FALSE))," ",VLOOKUP(TRIM(D65),ALL_SOMIFA!$A$1:$V$2737,13,FALSE)))</f>
        <v/>
      </c>
      <c r="N65" t="str">
        <f>IF(ISBLANK(VLOOKUP(TRIM(D65),ALL_SOMIFA!$A$1:$V$2737,14,FALSE)),"",IF(ISERROR(VLOOKUP(TRIM(D65),ALL_SOMIFA!$A$1:$V$2737,14,FALSE))," ",VLOOKUP(TRIM(D65),ALL_SOMIFA!$A$1:$V$2737,14,FALSE)))</f>
        <v>G/T</v>
      </c>
      <c r="O65" t="str">
        <f>IF(ISBLANK(VLOOKUP(TRIM(D65),ALL_SOMIFA!$A$1:$V$2737,15,FALSE)),"",IF(ISERROR(VLOOKUP(TRIM(D65),ALL_SOMIFA!$A$1:$V$2737,15,FALSE))," ",VLOOKUP(TRIM(D65),ALL_SOMIFA!$A$1:$V$2737,15,FALSE)))</f>
        <v>SEA</v>
      </c>
      <c r="P65" t="str">
        <f>IF(ISBLANK(VLOOKUP(TRIM(D65),ALL_SOMIFA!$A$1:$V$2737,16,FALSE)),"",IF(ISERROR(VLOOKUP(TRIM(D65),ALL_SOMIFA!$A$1:$V$2737,16,FALSE))," ",VLOOKUP(TRIM(D65),ALL_SOMIFA!$A$1:$V$2737,16,FALSE)))</f>
        <v>0-0</v>
      </c>
      <c r="Q65" t="str">
        <f>IF(ISBLANK(VLOOKUP(TRIM(D65),ALL_SOMIFA!$A$1:$V$2737,17,FALSE)),"",IF(ISERROR(VLOOKUP(TRIM(D65),ALL_SOMIFA!$A$1:$V$2737,17,FALSE))," ",VLOOKUP(TRIM(D65),ALL_SOMIFA!$A$1:$V$2737,17,FALSE)))</f>
        <v>G/T</v>
      </c>
      <c r="R65" t="str">
        <f>IF(ISBLANK(VLOOKUP(TRIM(D65),ALL_SOMIFA!$A$1:$V$2737,18,FALSE)),"",IF(ISERROR(VLOOKUP(TRIM(D65),ALL_SOMIFA!$A$1:$V$2737,18,FALSE))," ",VLOOKUP(TRIM(D65),ALL_SOMIFA!$A$1:$V$2737,18,FALSE)))</f>
        <v>SEA</v>
      </c>
      <c r="S65" t="str">
        <f>IF(ISBLANK(VLOOKUP(TRIM(D65),ALL_SOMIFA!$A$1:$V$2737,19,FALSE)),"",IF(ISERROR(VLOOKUP(TRIM(D65),ALL_SOMIFA!$A$1:$V$2737,19,FALSE))," ",VLOOKUP(TRIM(D65),ALL_SOMIFA!$A$1:$V$2737,19,FALSE)))</f>
        <v>0-0</v>
      </c>
      <c r="T65" t="str">
        <f>IF(ISBLANK(VLOOKUP(TRIM(D65),ALL_SOMIFA!$A$1:$V$2737,20,FALSE)),"",IF(ISERROR(VLOOKUP(TRIM(D65),ALL_SOMIFA!$A$1:$V$2737,20,FALSE))," ",VLOOKUP(TRIM(D65),ALL_SOMIFA!$A$1:$V$2737,20,FALSE)))</f>
        <v>G/T/TE</v>
      </c>
      <c r="U65" t="str">
        <f>IF(ISBLANK(VLOOKUP(TRIM(D65),ALL_SOMIFA!$A$1:$V$2737,21,FALSE)),"",IF(ISERROR(VLOOKUP(TRIM(D65),ALL_SOMIFA!$A$1:$V$2737,21,FALSE))," ",VLOOKUP(TRIM(D65),ALL_SOMIFA!$A$1:$V$2737,21,FALSE)))</f>
        <v>SEA</v>
      </c>
      <c r="V65" t="str">
        <f>IF(ISBLANK(VLOOKUP(TRIM(D65),ALL_SOMIFA!$A$1:$V$2737,22,FALSE)),"",IF(ISERROR(VLOOKUP(TRIM(D65),ALL_SOMIFA!$A$1:$V$2737,22,FALSE))," ",VLOOKUP(TRIM(D65),ALL_SOMIFA!$A$1:$V$2737,22,FALSE)))</f>
        <v>0-0/0-0/4</v>
      </c>
    </row>
    <row r="66" spans="1:22" x14ac:dyDescent="0.35">
      <c r="A66" t="s">
        <v>327</v>
      </c>
      <c r="B66" t="s">
        <v>271</v>
      </c>
      <c r="C66" s="129" t="s">
        <v>328</v>
      </c>
      <c r="D66" t="s">
        <v>3277</v>
      </c>
      <c r="E66" s="40">
        <v>35717</v>
      </c>
      <c r="F66" t="s">
        <v>279</v>
      </c>
      <c r="H66" t="str">
        <f>IF(ISBLANK(VLOOKUP(TRIM(D66),ALL_SOMIFA!$A$1:$V$2737,8,FALSE)),"",IF(ISERROR(VLOOKUP(TRIM(D66),ALL_SOMIFA!$A$1:$V$2737,8,FALSE))," ",VLOOKUP(TRIM(D66),ALL_SOMIFA!$A$1:$V$2737,8,FALSE)))</f>
        <v>RCB</v>
      </c>
      <c r="I66" t="str">
        <f>IF(ISBLANK(VLOOKUP(TRIM(D66),ALL_SOMIFA!$A$1:$V$2737,9,FALSE)),"",IF(ISERROR(VLOOKUP(TRIM(D66),ALL_SOMIFA!$A$1:$V$2737,9,FALSE))," ",VLOOKUP(TRIM(D66),ALL_SOMIFA!$A$1:$V$2737,9,FALSE)))</f>
        <v>IND</v>
      </c>
      <c r="J66" t="str">
        <f>IF(ISBLANK(VLOOKUP(TRIM(D66),ALL_SOMIFA!$A$1:$V$2737,10,FALSE)),"",IF(ISERROR(VLOOKUP(TRIM(D66),ALL_SOMIFA!$A$1:$V$2737,10,FALSE))," ",VLOOKUP(TRIM(D66),ALL_SOMIFA!$A$1:$V$2737,10,FALSE)))</f>
        <v>4</v>
      </c>
      <c r="K66" t="str">
        <f>IF(ISBLANK(VLOOKUP(TRIM(D66),ALL_SOMIFA!$A$1:$V$2737,11,FALSE)),"",IF(ISERROR(VLOOKUP(TRIM(D66),ALL_SOMIFA!$A$1:$V$2737,11,FALSE))," ",VLOOKUP(TRIM(D66),ALL_SOMIFA!$A$1:$V$2737,11,FALSE)))</f>
        <v/>
      </c>
      <c r="L66" t="str">
        <f>IF(ISBLANK(VLOOKUP(TRIM(D66),ALL_SOMIFA!$A$1:$V$2737,12,FALSE)),"",IF(ISERROR(VLOOKUP(TRIM(D66),ALL_SOMIFA!$A$1:$V$2737,12,FALSE))," ",VLOOKUP(TRIM(D66),ALL_SOMIFA!$A$1:$V$2737,12,FALSE)))</f>
        <v/>
      </c>
      <c r="M66" t="str">
        <f>IF(ISBLANK(VLOOKUP(TRIM(D66),ALL_SOMIFA!$A$1:$V$2737,13,FALSE)),"",IF(ISERROR(VLOOKUP(TRIM(D66),ALL_SOMIFA!$A$1:$V$2737,13,FALSE))," ",VLOOKUP(TRIM(D66),ALL_SOMIFA!$A$1:$V$2737,13,FALSE)))</f>
        <v/>
      </c>
      <c r="N66" t="str">
        <f>IF(ISBLANK(VLOOKUP(TRIM(D66),ALL_SOMIFA!$A$1:$V$2737,14,FALSE)),"",IF(ISERROR(VLOOKUP(TRIM(D66),ALL_SOMIFA!$A$1:$V$2737,14,FALSE))," ",VLOOKUP(TRIM(D66),ALL_SOMIFA!$A$1:$V$2737,14,FALSE)))</f>
        <v/>
      </c>
      <c r="O66" t="str">
        <f>IF(ISBLANK(VLOOKUP(TRIM(D66),ALL_SOMIFA!$A$1:$V$2737,15,FALSE)),"",IF(ISERROR(VLOOKUP(TRIM(D66),ALL_SOMIFA!$A$1:$V$2737,15,FALSE))," ",VLOOKUP(TRIM(D66),ALL_SOMIFA!$A$1:$V$2737,15,FALSE)))</f>
        <v/>
      </c>
      <c r="P66" t="str">
        <f>IF(ISBLANK(VLOOKUP(TRIM(D66),ALL_SOMIFA!$A$1:$V$2737,16,FALSE)),"",IF(ISERROR(VLOOKUP(TRIM(D66),ALL_SOMIFA!$A$1:$V$2737,16,FALSE))," ",VLOOKUP(TRIM(D66),ALL_SOMIFA!$A$1:$V$2737,16,FALSE)))</f>
        <v/>
      </c>
      <c r="Q66" t="str">
        <f>IF(ISBLANK(VLOOKUP(TRIM(D66),ALL_SOMIFA!$A$1:$V$2737,17,FALSE)),"",IF(ISERROR(VLOOKUP(TRIM(D66),ALL_SOMIFA!$A$1:$V$2737,17,FALSE))," ",VLOOKUP(TRIM(D66),ALL_SOMIFA!$A$1:$V$2737,17,FALSE)))</f>
        <v/>
      </c>
      <c r="R66" t="str">
        <f>IF(ISBLANK(VLOOKUP(TRIM(D66),ALL_SOMIFA!$A$1:$V$2737,18,FALSE)),"",IF(ISERROR(VLOOKUP(TRIM(D66),ALL_SOMIFA!$A$1:$V$2737,18,FALSE))," ",VLOOKUP(TRIM(D66),ALL_SOMIFA!$A$1:$V$2737,18,FALSE)))</f>
        <v/>
      </c>
      <c r="S66" t="str">
        <f>IF(ISBLANK(VLOOKUP(TRIM(D66),ALL_SOMIFA!$A$1:$V$2737,19,FALSE)),"",IF(ISERROR(VLOOKUP(TRIM(D66),ALL_SOMIFA!$A$1:$V$2737,19,FALSE))," ",VLOOKUP(TRIM(D66),ALL_SOMIFA!$A$1:$V$2737,19,FALSE)))</f>
        <v/>
      </c>
      <c r="T66" t="str">
        <f>IF(ISBLANK(VLOOKUP(TRIM(D66),ALL_SOMIFA!$A$1:$V$2737,20,FALSE)),"",IF(ISERROR(VLOOKUP(TRIM(D66),ALL_SOMIFA!$A$1:$V$2737,20,FALSE))," ",VLOOKUP(TRIM(D66),ALL_SOMIFA!$A$1:$V$2737,20,FALSE)))</f>
        <v/>
      </c>
      <c r="U66" t="str">
        <f>IF(ISBLANK(VLOOKUP(TRIM(D66),ALL_SOMIFA!$A$1:$V$2737,21,FALSE)),"",IF(ISERROR(VLOOKUP(TRIM(D66),ALL_SOMIFA!$A$1:$V$2737,21,FALSE))," ",VLOOKUP(TRIM(D66),ALL_SOMIFA!$A$1:$V$2737,21,FALSE)))</f>
        <v/>
      </c>
      <c r="V66" t="str">
        <f>IF(ISBLANK(VLOOKUP(TRIM(D66),ALL_SOMIFA!$A$1:$V$2737,22,FALSE)),"",IF(ISERROR(VLOOKUP(TRIM(D66),ALL_SOMIFA!$A$1:$V$2737,22,FALSE))," ",VLOOKUP(TRIM(D66),ALL_SOMIFA!$A$1:$V$2737,22,FALSE)))</f>
        <v/>
      </c>
    </row>
    <row r="67" spans="1:22" x14ac:dyDescent="0.35">
      <c r="A67" t="s">
        <v>461</v>
      </c>
      <c r="B67" t="s">
        <v>403</v>
      </c>
      <c r="C67" s="8" t="s">
        <v>231</v>
      </c>
      <c r="D67" t="s">
        <v>3311</v>
      </c>
      <c r="E67" s="40">
        <v>33898</v>
      </c>
      <c r="F67" t="s">
        <v>344</v>
      </c>
      <c r="H67" t="str">
        <f>IF(ISBLANK(VLOOKUP(TRIM(D67),ALL_SOMIFA!$A$1:$V$2737,8,FALSE)),"",IF(ISERROR(VLOOKUP(TRIM(D67),ALL_SOMIFA!$A$1:$V$2737,8,FALSE))," ",VLOOKUP(TRIM(D67),ALL_SOMIFA!$A$1:$V$2737,8,FALSE)))</f>
        <v/>
      </c>
      <c r="I67" t="str">
        <f>IF(ISBLANK(VLOOKUP(TRIM(D67),ALL_SOMIFA!$A$1:$V$2737,9,FALSE)),"",IF(ISERROR(VLOOKUP(TRIM(D67),ALL_SOMIFA!$A$1:$V$2737,9,FALSE))," ",VLOOKUP(TRIM(D67),ALL_SOMIFA!$A$1:$V$2737,9,FALSE)))</f>
        <v/>
      </c>
      <c r="J67" t="str">
        <f>IF(ISBLANK(VLOOKUP(TRIM(D67),ALL_SOMIFA!$A$1:$V$2737,10,FALSE)),"",IF(ISERROR(VLOOKUP(TRIM(D67),ALL_SOMIFA!$A$1:$V$2737,10,FALSE))," ",VLOOKUP(TRIM(D67),ALL_SOMIFA!$A$1:$V$2737,10,FALSE)))</f>
        <v/>
      </c>
      <c r="K67" t="str">
        <f>IF(ISBLANK(VLOOKUP(TRIM(D67),ALL_SOMIFA!$A$1:$V$2737,11,FALSE)),"",IF(ISERROR(VLOOKUP(TRIM(D67),ALL_SOMIFA!$A$1:$V$2737,11,FALSE))," ",VLOOKUP(TRIM(D67),ALL_SOMIFA!$A$1:$V$2737,11,FALSE)))</f>
        <v>G</v>
      </c>
      <c r="L67" t="str">
        <f>IF(ISBLANK(VLOOKUP(TRIM(D67),ALL_SOMIFA!$A$1:$V$2737,12,FALSE)),"",IF(ISERROR(VLOOKUP(TRIM(D67),ALL_SOMIFA!$A$1:$V$2737,12,FALSE))," ",VLOOKUP(TRIM(D67),ALL_SOMIFA!$A$1:$V$2737,12,FALSE)))</f>
        <v>CAR</v>
      </c>
      <c r="M67" t="str">
        <f>IF(ISBLANK(VLOOKUP(TRIM(D67),ALL_SOMIFA!$A$1:$V$2737,13,FALSE)),"",IF(ISERROR(VLOOKUP(TRIM(D67),ALL_SOMIFA!$A$1:$V$2737,13,FALSE))," ",VLOOKUP(TRIM(D67),ALL_SOMIFA!$A$1:$V$2737,13,FALSE)))</f>
        <v>0-0</v>
      </c>
      <c r="N67" t="str">
        <f>IF(ISBLANK(VLOOKUP(TRIM(D67),ALL_SOMIFA!$A$1:$V$2737,14,FALSE)),"",IF(ISERROR(VLOOKUP(TRIM(D67),ALL_SOMIFA!$A$1:$V$2737,14,FALSE))," ",VLOOKUP(TRIM(D67),ALL_SOMIFA!$A$1:$V$2737,14,FALSE)))</f>
        <v>LG</v>
      </c>
      <c r="O67" t="str">
        <f>IF(ISBLANK(VLOOKUP(TRIM(D67),ALL_SOMIFA!$A$1:$V$2737,15,FALSE)),"",IF(ISERROR(VLOOKUP(TRIM(D67),ALL_SOMIFA!$A$1:$V$2737,15,FALSE))," ",VLOOKUP(TRIM(D67),ALL_SOMIFA!$A$1:$V$2737,15,FALSE)))</f>
        <v>CAR</v>
      </c>
      <c r="P67" t="str">
        <f>IF(ISBLANK(VLOOKUP(TRIM(D67),ALL_SOMIFA!$A$1:$V$2737,16,FALSE)),"",IF(ISERROR(VLOOKUP(TRIM(D67),ALL_SOMIFA!$A$1:$V$2737,16,FALSE))," ",VLOOKUP(TRIM(D67),ALL_SOMIFA!$A$1:$V$2737,16,FALSE)))</f>
        <v>0-3</v>
      </c>
      <c r="Q67" t="str">
        <f>IF(ISBLANK(VLOOKUP(TRIM(D67),ALL_SOMIFA!$A$1:$V$2737,17,FALSE)),"",IF(ISERROR(VLOOKUP(TRIM(D67),ALL_SOMIFA!$A$1:$V$2737,17,FALSE))," ",VLOOKUP(TRIM(D67),ALL_SOMIFA!$A$1:$V$2737,17,FALSE)))</f>
        <v>LG</v>
      </c>
      <c r="R67" t="str">
        <f>IF(ISBLANK(VLOOKUP(TRIM(D67),ALL_SOMIFA!$A$1:$V$2737,18,FALSE)),"",IF(ISERROR(VLOOKUP(TRIM(D67),ALL_SOMIFA!$A$1:$V$2737,18,FALSE))," ",VLOOKUP(TRIM(D67),ALL_SOMIFA!$A$1:$V$2737,18,FALSE)))</f>
        <v>CIN</v>
      </c>
      <c r="S67" t="str">
        <f>IF(ISBLANK(VLOOKUP(TRIM(D67),ALL_SOMIFA!$A$1:$V$2737,19,FALSE)),"",IF(ISERROR(VLOOKUP(TRIM(D67),ALL_SOMIFA!$A$1:$V$2737,19,FALSE))," ",VLOOKUP(TRIM(D67),ALL_SOMIFA!$A$1:$V$2737,19,FALSE)))</f>
        <v>4-3</v>
      </c>
      <c r="T67" t="str">
        <f>IF(ISBLANK(VLOOKUP(TRIM(D67),ALL_SOMIFA!$A$1:$V$2737,20,FALSE)),"",IF(ISERROR(VLOOKUP(TRIM(D67),ALL_SOMIFA!$A$1:$V$2737,20,FALSE))," ",VLOOKUP(TRIM(D67),ALL_SOMIFA!$A$1:$V$2737,20,FALSE)))</f>
        <v>LG/TE</v>
      </c>
      <c r="U67" t="str">
        <f>IF(ISBLANK(VLOOKUP(TRIM(D67),ALL_SOMIFA!$A$1:$V$2737,21,FALSE)),"",IF(ISERROR(VLOOKUP(TRIM(D67),ALL_SOMIFA!$A$1:$V$2737,21,FALSE))," ",VLOOKUP(TRIM(D67),ALL_SOMIFA!$A$1:$V$2737,21,FALSE)))</f>
        <v>CIN</v>
      </c>
      <c r="V67" t="str">
        <f>IF(ISBLANK(VLOOKUP(TRIM(D67),ALL_SOMIFA!$A$1:$V$2737,22,FALSE)),"",IF(ISERROR(VLOOKUP(TRIM(D67),ALL_SOMIFA!$A$1:$V$2737,22,FALSE))," ",VLOOKUP(TRIM(D67),ALL_SOMIFA!$A$1:$V$2737,22,FALSE)))</f>
        <v>0-4/4</v>
      </c>
    </row>
    <row r="68" spans="1:22" x14ac:dyDescent="0.35">
      <c r="A68" t="s">
        <v>327</v>
      </c>
      <c r="B68" t="s">
        <v>116</v>
      </c>
      <c r="C68" s="129" t="s">
        <v>328</v>
      </c>
      <c r="D68" t="s">
        <v>3871</v>
      </c>
      <c r="E68" s="40">
        <v>45798</v>
      </c>
      <c r="F68" t="s">
        <v>3949</v>
      </c>
      <c r="H68" t="str">
        <f>IF(ISBLANK(VLOOKUP(TRIM(D68),ALL_SOMIFA!$A$1:$V$2737,8,FALSE)),"",IF(ISERROR(VLOOKUP(TRIM(D68),ALL_SOMIFA!$A$1:$V$2737,8,FALSE))," ",VLOOKUP(TRIM(D68),ALL_SOMIFA!$A$1:$V$2737,8,FALSE)))</f>
        <v/>
      </c>
      <c r="I68" t="str">
        <f>IF(ISBLANK(VLOOKUP(TRIM(D68),ALL_SOMIFA!$A$1:$V$2737,9,FALSE)),"",IF(ISERROR(VLOOKUP(TRIM(D68),ALL_SOMIFA!$A$1:$V$2737,9,FALSE))," ",VLOOKUP(TRIM(D68),ALL_SOMIFA!$A$1:$V$2737,9,FALSE)))</f>
        <v/>
      </c>
      <c r="J68" t="str">
        <f>IF(ISBLANK(VLOOKUP(TRIM(D68),ALL_SOMIFA!$A$1:$V$2737,10,FALSE)),"",IF(ISERROR(VLOOKUP(TRIM(D68),ALL_SOMIFA!$A$1:$V$2737,10,FALSE))," ",VLOOKUP(TRIM(D68),ALL_SOMIFA!$A$1:$V$2737,10,FALSE)))</f>
        <v/>
      </c>
      <c r="K68" t="str">
        <f>IF(ISBLANK(VLOOKUP(TRIM(D68),ALL_SOMIFA!$A$1:$V$2737,11,FALSE)),"",IF(ISERROR(VLOOKUP(TRIM(D68),ALL_SOMIFA!$A$1:$V$2737,11,FALSE))," ",VLOOKUP(TRIM(D68),ALL_SOMIFA!$A$1:$V$2737,11,FALSE)))</f>
        <v/>
      </c>
      <c r="L68" t="str">
        <f>IF(ISBLANK(VLOOKUP(TRIM(D68),ALL_SOMIFA!$A$1:$V$2737,12,FALSE)),"",IF(ISERROR(VLOOKUP(TRIM(D68),ALL_SOMIFA!$A$1:$V$2737,12,FALSE))," ",VLOOKUP(TRIM(D68),ALL_SOMIFA!$A$1:$V$2737,12,FALSE)))</f>
        <v/>
      </c>
      <c r="M68" t="str">
        <f>IF(ISBLANK(VLOOKUP(TRIM(D68),ALL_SOMIFA!$A$1:$V$2737,13,FALSE)),"",IF(ISERROR(VLOOKUP(TRIM(D68),ALL_SOMIFA!$A$1:$V$2737,13,FALSE))," ",VLOOKUP(TRIM(D68),ALL_SOMIFA!$A$1:$V$2737,13,FALSE)))</f>
        <v/>
      </c>
      <c r="N68" t="str">
        <f>IF(ISBLANK(VLOOKUP(TRIM(D68),ALL_SOMIFA!$A$1:$V$2737,14,FALSE)),"",IF(ISERROR(VLOOKUP(TRIM(D68),ALL_SOMIFA!$A$1:$V$2737,14,FALSE))," ",VLOOKUP(TRIM(D68),ALL_SOMIFA!$A$1:$V$2737,14,FALSE)))</f>
        <v/>
      </c>
      <c r="O68" t="str">
        <f>IF(ISBLANK(VLOOKUP(TRIM(D68),ALL_SOMIFA!$A$1:$V$2737,15,FALSE)),"",IF(ISERROR(VLOOKUP(TRIM(D68),ALL_SOMIFA!$A$1:$V$2737,15,FALSE))," ",VLOOKUP(TRIM(D68),ALL_SOMIFA!$A$1:$V$2737,15,FALSE)))</f>
        <v/>
      </c>
      <c r="P68" t="str">
        <f>IF(ISBLANK(VLOOKUP(TRIM(D68),ALL_SOMIFA!$A$1:$V$2737,16,FALSE)),"",IF(ISERROR(VLOOKUP(TRIM(D68),ALL_SOMIFA!$A$1:$V$2737,16,FALSE))," ",VLOOKUP(TRIM(D68),ALL_SOMIFA!$A$1:$V$2737,16,FALSE)))</f>
        <v/>
      </c>
      <c r="Q68" t="str">
        <f>IF(ISBLANK(VLOOKUP(TRIM(D68),ALL_SOMIFA!$A$1:$V$2737,17,FALSE)),"",IF(ISERROR(VLOOKUP(TRIM(D68),ALL_SOMIFA!$A$1:$V$2737,17,FALSE))," ",VLOOKUP(TRIM(D68),ALL_SOMIFA!$A$1:$V$2737,17,FALSE)))</f>
        <v/>
      </c>
      <c r="R68" t="str">
        <f>IF(ISBLANK(VLOOKUP(TRIM(D68),ALL_SOMIFA!$A$1:$V$2737,18,FALSE)),"",IF(ISERROR(VLOOKUP(TRIM(D68),ALL_SOMIFA!$A$1:$V$2737,18,FALSE))," ",VLOOKUP(TRIM(D68),ALL_SOMIFA!$A$1:$V$2737,18,FALSE)))</f>
        <v/>
      </c>
      <c r="S68" t="str">
        <f>IF(ISBLANK(VLOOKUP(TRIM(D68),ALL_SOMIFA!$A$1:$V$2737,19,FALSE)),"",IF(ISERROR(VLOOKUP(TRIM(D68),ALL_SOMIFA!$A$1:$V$2737,19,FALSE))," ",VLOOKUP(TRIM(D68),ALL_SOMIFA!$A$1:$V$2737,19,FALSE)))</f>
        <v/>
      </c>
      <c r="T68" t="str">
        <f>IF(ISBLANK(VLOOKUP(TRIM(D68),ALL_SOMIFA!$A$1:$V$2737,20,FALSE)),"",IF(ISERROR(VLOOKUP(TRIM(D68),ALL_SOMIFA!$A$1:$V$2737,20,FALSE))," ",VLOOKUP(TRIM(D68),ALL_SOMIFA!$A$1:$V$2737,20,FALSE)))</f>
        <v/>
      </c>
      <c r="U68" t="str">
        <f>IF(ISBLANK(VLOOKUP(TRIM(D68),ALL_SOMIFA!$A$1:$V$2737,21,FALSE)),"",IF(ISERROR(VLOOKUP(TRIM(D68),ALL_SOMIFA!$A$1:$V$2737,21,FALSE))," ",VLOOKUP(TRIM(D68),ALL_SOMIFA!$A$1:$V$2737,21,FALSE)))</f>
        <v/>
      </c>
      <c r="V68" t="str">
        <f>IF(ISBLANK(VLOOKUP(TRIM(D68),ALL_SOMIFA!$A$1:$V$2737,22,FALSE)),"",IF(ISERROR(VLOOKUP(TRIM(D68),ALL_SOMIFA!$A$1:$V$2737,22,FALSE))," ",VLOOKUP(TRIM(D68),ALL_SOMIFA!$A$1:$V$2737,22,FALSE)))</f>
        <v/>
      </c>
    </row>
    <row r="69" spans="1:22" x14ac:dyDescent="0.35">
      <c r="A69" t="s">
        <v>461</v>
      </c>
      <c r="B69" t="s">
        <v>3530</v>
      </c>
      <c r="C69" s="8" t="s">
        <v>231</v>
      </c>
      <c r="D69" t="s">
        <v>3790</v>
      </c>
      <c r="E69" s="40">
        <v>36768</v>
      </c>
      <c r="F69" t="s">
        <v>4045</v>
      </c>
      <c r="H69" t="str">
        <f>IF(ISBLANK(VLOOKUP(TRIM(D69),ALL_SOMIFA!$A$1:$V$2737,8,FALSE)),"",IF(ISERROR(VLOOKUP(TRIM(D69),ALL_SOMIFA!$A$1:$V$2737,8,FALSE))," ",VLOOKUP(TRIM(D69),ALL_SOMIFA!$A$1:$V$2737,8,FALSE)))</f>
        <v/>
      </c>
      <c r="I69" t="str">
        <f>IF(ISBLANK(VLOOKUP(TRIM(D69),ALL_SOMIFA!$A$1:$V$2737,9,FALSE)),"",IF(ISERROR(VLOOKUP(TRIM(D69),ALL_SOMIFA!$A$1:$V$2737,9,FALSE))," ",VLOOKUP(TRIM(D69),ALL_SOMIFA!$A$1:$V$2737,9,FALSE)))</f>
        <v/>
      </c>
      <c r="J69" t="str">
        <f>IF(ISBLANK(VLOOKUP(TRIM(D69),ALL_SOMIFA!$A$1:$V$2737,10,FALSE)),"",IF(ISERROR(VLOOKUP(TRIM(D69),ALL_SOMIFA!$A$1:$V$2737,10,FALSE))," ",VLOOKUP(TRIM(D69),ALL_SOMIFA!$A$1:$V$2737,10,FALSE)))</f>
        <v/>
      </c>
      <c r="K69" t="str">
        <f>IF(ISBLANK(VLOOKUP(TRIM(D69),ALL_SOMIFA!$A$1:$V$2737,11,FALSE)),"",IF(ISERROR(VLOOKUP(TRIM(D69),ALL_SOMIFA!$A$1:$V$2737,11,FALSE))," ",VLOOKUP(TRIM(D69),ALL_SOMIFA!$A$1:$V$2737,11,FALSE)))</f>
        <v/>
      </c>
      <c r="L69" t="str">
        <f>IF(ISBLANK(VLOOKUP(TRIM(D69),ALL_SOMIFA!$A$1:$V$2737,12,FALSE)),"",IF(ISERROR(VLOOKUP(TRIM(D69),ALL_SOMIFA!$A$1:$V$2737,12,FALSE))," ",VLOOKUP(TRIM(D69),ALL_SOMIFA!$A$1:$V$2737,12,FALSE)))</f>
        <v/>
      </c>
      <c r="M69" t="str">
        <f>IF(ISBLANK(VLOOKUP(TRIM(D69),ALL_SOMIFA!$A$1:$V$2737,13,FALSE)),"",IF(ISERROR(VLOOKUP(TRIM(D69),ALL_SOMIFA!$A$1:$V$2737,13,FALSE))," ",VLOOKUP(TRIM(D69),ALL_SOMIFA!$A$1:$V$2737,13,FALSE)))</f>
        <v/>
      </c>
      <c r="N69" t="str">
        <f>IF(ISBLANK(VLOOKUP(TRIM(D69),ALL_SOMIFA!$A$1:$V$2737,14,FALSE)),"",IF(ISERROR(VLOOKUP(TRIM(D69),ALL_SOMIFA!$A$1:$V$2737,14,FALSE))," ",VLOOKUP(TRIM(D69),ALL_SOMIFA!$A$1:$V$2737,14,FALSE)))</f>
        <v/>
      </c>
      <c r="O69" t="str">
        <f>IF(ISBLANK(VLOOKUP(TRIM(D69),ALL_SOMIFA!$A$1:$V$2737,15,FALSE)),"",IF(ISERROR(VLOOKUP(TRIM(D69),ALL_SOMIFA!$A$1:$V$2737,15,FALSE))," ",VLOOKUP(TRIM(D69),ALL_SOMIFA!$A$1:$V$2737,15,FALSE)))</f>
        <v/>
      </c>
      <c r="P69" t="str">
        <f>IF(ISBLANK(VLOOKUP(TRIM(D69),ALL_SOMIFA!$A$1:$V$2737,16,FALSE)),"",IF(ISERROR(VLOOKUP(TRIM(D69),ALL_SOMIFA!$A$1:$V$2737,16,FALSE))," ",VLOOKUP(TRIM(D69),ALL_SOMIFA!$A$1:$V$2737,16,FALSE)))</f>
        <v/>
      </c>
      <c r="Q69" t="str">
        <f>IF(ISBLANK(VLOOKUP(TRIM(D69),ALL_SOMIFA!$A$1:$V$2737,17,FALSE)),"",IF(ISERROR(VLOOKUP(TRIM(D69),ALL_SOMIFA!$A$1:$V$2737,17,FALSE))," ",VLOOKUP(TRIM(D69),ALL_SOMIFA!$A$1:$V$2737,17,FALSE)))</f>
        <v/>
      </c>
      <c r="R69" t="str">
        <f>IF(ISBLANK(VLOOKUP(TRIM(D69),ALL_SOMIFA!$A$1:$V$2737,18,FALSE)),"",IF(ISERROR(VLOOKUP(TRIM(D69),ALL_SOMIFA!$A$1:$V$2737,18,FALSE))," ",VLOOKUP(TRIM(D69),ALL_SOMIFA!$A$1:$V$2737,18,FALSE)))</f>
        <v/>
      </c>
      <c r="S69" t="str">
        <f>IF(ISBLANK(VLOOKUP(TRIM(D69),ALL_SOMIFA!$A$1:$V$2737,19,FALSE)),"",IF(ISERROR(VLOOKUP(TRIM(D69),ALL_SOMIFA!$A$1:$V$2737,19,FALSE))," ",VLOOKUP(TRIM(D69),ALL_SOMIFA!$A$1:$V$2737,19,FALSE)))</f>
        <v/>
      </c>
      <c r="T69" t="str">
        <f>IF(ISBLANK(VLOOKUP(TRIM(D69),ALL_SOMIFA!$A$1:$V$2737,20,FALSE)),"",IF(ISERROR(VLOOKUP(TRIM(D69),ALL_SOMIFA!$A$1:$V$2737,20,FALSE))," ",VLOOKUP(TRIM(D69),ALL_SOMIFA!$A$1:$V$2737,20,FALSE)))</f>
        <v/>
      </c>
      <c r="U69" t="str">
        <f>IF(ISBLANK(VLOOKUP(TRIM(D69),ALL_SOMIFA!$A$1:$V$2737,21,FALSE)),"",IF(ISERROR(VLOOKUP(TRIM(D69),ALL_SOMIFA!$A$1:$V$2737,21,FALSE))," ",VLOOKUP(TRIM(D69),ALL_SOMIFA!$A$1:$V$2737,21,FALSE)))</f>
        <v/>
      </c>
      <c r="V69" t="str">
        <f>IF(ISBLANK(VLOOKUP(TRIM(D69),ALL_SOMIFA!$A$1:$V$2737,22,FALSE)),"",IF(ISERROR(VLOOKUP(TRIM(D69),ALL_SOMIFA!$A$1:$V$2737,22,FALSE))," ",VLOOKUP(TRIM(D69),ALL_SOMIFA!$A$1:$V$2737,22,FALSE)))</f>
        <v/>
      </c>
    </row>
    <row r="70" spans="1:22" x14ac:dyDescent="0.35">
      <c r="A70" t="s">
        <v>327</v>
      </c>
      <c r="B70" t="s">
        <v>3517</v>
      </c>
      <c r="C70" s="129" t="s">
        <v>328</v>
      </c>
      <c r="D70" t="s">
        <v>3872</v>
      </c>
      <c r="E70" s="40">
        <v>35731</v>
      </c>
      <c r="F70" t="s">
        <v>3960</v>
      </c>
      <c r="H70" t="str">
        <f>IF(ISBLANK(VLOOKUP(TRIM(D70),ALL_SOMIFA!$A$1:$V$2737,8,FALSE)),"",IF(ISERROR(VLOOKUP(TRIM(D70),ALL_SOMIFA!$A$1:$V$2737,8,FALSE))," ",VLOOKUP(TRIM(D70),ALL_SOMIFA!$A$1:$V$2737,8,FALSE)))</f>
        <v/>
      </c>
      <c r="I70" t="str">
        <f>IF(ISBLANK(VLOOKUP(TRIM(D70),ALL_SOMIFA!$A$1:$V$2737,9,FALSE)),"",IF(ISERROR(VLOOKUP(TRIM(D70),ALL_SOMIFA!$A$1:$V$2737,9,FALSE))," ",VLOOKUP(TRIM(D70),ALL_SOMIFA!$A$1:$V$2737,9,FALSE)))</f>
        <v/>
      </c>
      <c r="J70" t="str">
        <f>IF(ISBLANK(VLOOKUP(TRIM(D70),ALL_SOMIFA!$A$1:$V$2737,10,FALSE)),"",IF(ISERROR(VLOOKUP(TRIM(D70),ALL_SOMIFA!$A$1:$V$2737,10,FALSE))," ",VLOOKUP(TRIM(D70),ALL_SOMIFA!$A$1:$V$2737,10,FALSE)))</f>
        <v/>
      </c>
      <c r="K70" t="str">
        <f>IF(ISBLANK(VLOOKUP(TRIM(D70),ALL_SOMIFA!$A$1:$V$2737,11,FALSE)),"",IF(ISERROR(VLOOKUP(TRIM(D70),ALL_SOMIFA!$A$1:$V$2737,11,FALSE))," ",VLOOKUP(TRIM(D70),ALL_SOMIFA!$A$1:$V$2737,11,FALSE)))</f>
        <v/>
      </c>
      <c r="L70" t="str">
        <f>IF(ISBLANK(VLOOKUP(TRIM(D70),ALL_SOMIFA!$A$1:$V$2737,12,FALSE)),"",IF(ISERROR(VLOOKUP(TRIM(D70),ALL_SOMIFA!$A$1:$V$2737,12,FALSE))," ",VLOOKUP(TRIM(D70),ALL_SOMIFA!$A$1:$V$2737,12,FALSE)))</f>
        <v/>
      </c>
      <c r="M70" t="str">
        <f>IF(ISBLANK(VLOOKUP(TRIM(D70),ALL_SOMIFA!$A$1:$V$2737,13,FALSE)),"",IF(ISERROR(VLOOKUP(TRIM(D70),ALL_SOMIFA!$A$1:$V$2737,13,FALSE))," ",VLOOKUP(TRIM(D70),ALL_SOMIFA!$A$1:$V$2737,13,FALSE)))</f>
        <v/>
      </c>
      <c r="N70" t="str">
        <f>IF(ISBLANK(VLOOKUP(TRIM(D70),ALL_SOMIFA!$A$1:$V$2737,14,FALSE)),"",IF(ISERROR(VLOOKUP(TRIM(D70),ALL_SOMIFA!$A$1:$V$2737,14,FALSE))," ",VLOOKUP(TRIM(D70),ALL_SOMIFA!$A$1:$V$2737,14,FALSE)))</f>
        <v/>
      </c>
      <c r="O70" t="str">
        <f>IF(ISBLANK(VLOOKUP(TRIM(D70),ALL_SOMIFA!$A$1:$V$2737,15,FALSE)),"",IF(ISERROR(VLOOKUP(TRIM(D70),ALL_SOMIFA!$A$1:$V$2737,15,FALSE))," ",VLOOKUP(TRIM(D70),ALL_SOMIFA!$A$1:$V$2737,15,FALSE)))</f>
        <v/>
      </c>
      <c r="P70" t="str">
        <f>IF(ISBLANK(VLOOKUP(TRIM(D70),ALL_SOMIFA!$A$1:$V$2737,16,FALSE)),"",IF(ISERROR(VLOOKUP(TRIM(D70),ALL_SOMIFA!$A$1:$V$2737,16,FALSE))," ",VLOOKUP(TRIM(D70),ALL_SOMIFA!$A$1:$V$2737,16,FALSE)))</f>
        <v/>
      </c>
      <c r="Q70" t="str">
        <f>IF(ISBLANK(VLOOKUP(TRIM(D70),ALL_SOMIFA!$A$1:$V$2737,17,FALSE)),"",IF(ISERROR(VLOOKUP(TRIM(D70),ALL_SOMIFA!$A$1:$V$2737,17,FALSE))," ",VLOOKUP(TRIM(D70),ALL_SOMIFA!$A$1:$V$2737,17,FALSE)))</f>
        <v/>
      </c>
      <c r="R70" t="str">
        <f>IF(ISBLANK(VLOOKUP(TRIM(D70),ALL_SOMIFA!$A$1:$V$2737,18,FALSE)),"",IF(ISERROR(VLOOKUP(TRIM(D70),ALL_SOMIFA!$A$1:$V$2737,18,FALSE))," ",VLOOKUP(TRIM(D70),ALL_SOMIFA!$A$1:$V$2737,18,FALSE)))</f>
        <v/>
      </c>
      <c r="S70" t="str">
        <f>IF(ISBLANK(VLOOKUP(TRIM(D70),ALL_SOMIFA!$A$1:$V$2737,19,FALSE)),"",IF(ISERROR(VLOOKUP(TRIM(D70),ALL_SOMIFA!$A$1:$V$2737,19,FALSE))," ",VLOOKUP(TRIM(D70),ALL_SOMIFA!$A$1:$V$2737,19,FALSE)))</f>
        <v/>
      </c>
      <c r="T70" t="str">
        <f>IF(ISBLANK(VLOOKUP(TRIM(D70),ALL_SOMIFA!$A$1:$V$2737,20,FALSE)),"",IF(ISERROR(VLOOKUP(TRIM(D70),ALL_SOMIFA!$A$1:$V$2737,20,FALSE))," ",VLOOKUP(TRIM(D70),ALL_SOMIFA!$A$1:$V$2737,20,FALSE)))</f>
        <v/>
      </c>
      <c r="U70" t="str">
        <f>IF(ISBLANK(VLOOKUP(TRIM(D70),ALL_SOMIFA!$A$1:$V$2737,21,FALSE)),"",IF(ISERROR(VLOOKUP(TRIM(D70),ALL_SOMIFA!$A$1:$V$2737,21,FALSE))," ",VLOOKUP(TRIM(D70),ALL_SOMIFA!$A$1:$V$2737,21,FALSE)))</f>
        <v/>
      </c>
      <c r="V70" t="str">
        <f>IF(ISBLANK(VLOOKUP(TRIM(D70),ALL_SOMIFA!$A$1:$V$2737,22,FALSE)),"",IF(ISERROR(VLOOKUP(TRIM(D70),ALL_SOMIFA!$A$1:$V$2737,22,FALSE))," ",VLOOKUP(TRIM(D70),ALL_SOMIFA!$A$1:$V$2737,22,FALSE)))</f>
        <v/>
      </c>
    </row>
    <row r="71" spans="1:22" x14ac:dyDescent="0.35">
      <c r="A71" t="s">
        <v>327</v>
      </c>
      <c r="B71" t="s">
        <v>1124</v>
      </c>
      <c r="C71" s="129" t="s">
        <v>328</v>
      </c>
      <c r="D71" t="s">
        <v>3873</v>
      </c>
      <c r="E71" s="40">
        <v>34824</v>
      </c>
      <c r="F71" t="s">
        <v>249</v>
      </c>
      <c r="H71" t="str">
        <f>IF(ISBLANK(VLOOKUP(TRIM(D71),ALL_SOMIFA!$A$1:$V$2737,8,FALSE)),"",IF(ISERROR(VLOOKUP(TRIM(D71),ALL_SOMIFA!$A$1:$V$2737,8,FALSE))," ",VLOOKUP(TRIM(D71),ALL_SOMIFA!$A$1:$V$2737,8,FALSE)))</f>
        <v/>
      </c>
      <c r="I71" t="str">
        <f>IF(ISBLANK(VLOOKUP(TRIM(D71),ALL_SOMIFA!$A$1:$V$2737,9,FALSE)),"",IF(ISERROR(VLOOKUP(TRIM(D71),ALL_SOMIFA!$A$1:$V$2737,9,FALSE))," ",VLOOKUP(TRIM(D71),ALL_SOMIFA!$A$1:$V$2737,9,FALSE)))</f>
        <v/>
      </c>
      <c r="J71" t="str">
        <f>IF(ISBLANK(VLOOKUP(TRIM(D71),ALL_SOMIFA!$A$1:$V$2737,10,FALSE)),"",IF(ISERROR(VLOOKUP(TRIM(D71),ALL_SOMIFA!$A$1:$V$2737,10,FALSE))," ",VLOOKUP(TRIM(D71),ALL_SOMIFA!$A$1:$V$2737,10,FALSE)))</f>
        <v/>
      </c>
      <c r="K71" t="str">
        <f>IF(ISBLANK(VLOOKUP(TRIM(D71),ALL_SOMIFA!$A$1:$V$2737,11,FALSE)),"",IF(ISERROR(VLOOKUP(TRIM(D71),ALL_SOMIFA!$A$1:$V$2737,11,FALSE))," ",VLOOKUP(TRIM(D71),ALL_SOMIFA!$A$1:$V$2737,11,FALSE)))</f>
        <v/>
      </c>
      <c r="L71" t="str">
        <f>IF(ISBLANK(VLOOKUP(TRIM(D71),ALL_SOMIFA!$A$1:$V$2737,12,FALSE)),"",IF(ISERROR(VLOOKUP(TRIM(D71),ALL_SOMIFA!$A$1:$V$2737,12,FALSE))," ",VLOOKUP(TRIM(D71),ALL_SOMIFA!$A$1:$V$2737,12,FALSE)))</f>
        <v/>
      </c>
      <c r="M71" t="str">
        <f>IF(ISBLANK(VLOOKUP(TRIM(D71),ALL_SOMIFA!$A$1:$V$2737,13,FALSE)),"",IF(ISERROR(VLOOKUP(TRIM(D71),ALL_SOMIFA!$A$1:$V$2737,13,FALSE))," ",VLOOKUP(TRIM(D71),ALL_SOMIFA!$A$1:$V$2737,13,FALSE)))</f>
        <v/>
      </c>
      <c r="N71" t="str">
        <f>IF(ISBLANK(VLOOKUP(TRIM(D71),ALL_SOMIFA!$A$1:$V$2737,14,FALSE)),"",IF(ISERROR(VLOOKUP(TRIM(D71),ALL_SOMIFA!$A$1:$V$2737,14,FALSE))," ",VLOOKUP(TRIM(D71),ALL_SOMIFA!$A$1:$V$2737,14,FALSE)))</f>
        <v>DB</v>
      </c>
      <c r="O71" t="str">
        <f>IF(ISBLANK(VLOOKUP(TRIM(D71),ALL_SOMIFA!$A$1:$V$2737,15,FALSE)),"",IF(ISERROR(VLOOKUP(TRIM(D71),ALL_SOMIFA!$A$1:$V$2737,15,FALSE))," ",VLOOKUP(TRIM(D71),ALL_SOMIFA!$A$1:$V$2737,15,FALSE)))</f>
        <v>GB</v>
      </c>
      <c r="P71" t="str">
        <f>IF(ISBLANK(VLOOKUP(TRIM(D71),ALL_SOMIFA!$A$1:$V$2737,16,FALSE)),"",IF(ISERROR(VLOOKUP(TRIM(D71),ALL_SOMIFA!$A$1:$V$2737,16,FALSE))," ",VLOOKUP(TRIM(D71),ALL_SOMIFA!$A$1:$V$2737,16,FALSE)))</f>
        <v>05</v>
      </c>
      <c r="Q71" t="str">
        <f>IF(ISBLANK(VLOOKUP(TRIM(D71),ALL_SOMIFA!$A$1:$V$2737,17,FALSE)),"",IF(ISERROR(VLOOKUP(TRIM(D71),ALL_SOMIFA!$A$1:$V$2737,17,FALSE))," ",VLOOKUP(TRIM(D71),ALL_SOMIFA!$A$1:$V$2737,17,FALSE)))</f>
        <v>RCB</v>
      </c>
      <c r="R71" t="str">
        <f>IF(ISBLANK(VLOOKUP(TRIM(D71),ALL_SOMIFA!$A$1:$V$2737,18,FALSE)),"",IF(ISERROR(VLOOKUP(TRIM(D71),ALL_SOMIFA!$A$1:$V$2737,18,FALSE))," ",VLOOKUP(TRIM(D71),ALL_SOMIFA!$A$1:$V$2737,18,FALSE)))</f>
        <v>GB</v>
      </c>
      <c r="S71" t="str">
        <f>IF(ISBLANK(VLOOKUP(TRIM(D71),ALL_SOMIFA!$A$1:$V$2737,19,FALSE)),"",IF(ISERROR(VLOOKUP(TRIM(D71),ALL_SOMIFA!$A$1:$V$2737,19,FALSE))," ",VLOOKUP(TRIM(D71),ALL_SOMIFA!$A$1:$V$2737,19,FALSE)))</f>
        <v>0</v>
      </c>
      <c r="T71" t="str">
        <f>IF(ISBLANK(VLOOKUP(TRIM(D71),ALL_SOMIFA!$A$1:$V$2737,20,FALSE)),"",IF(ISERROR(VLOOKUP(TRIM(D71),ALL_SOMIFA!$A$1:$V$2737,20,FALSE))," ",VLOOKUP(TRIM(D71),ALL_SOMIFA!$A$1:$V$2737,20,FALSE)))</f>
        <v>RCB</v>
      </c>
      <c r="U71" t="str">
        <f>IF(ISBLANK(VLOOKUP(TRIM(D71),ALL_SOMIFA!$A$1:$V$2737,21,FALSE)),"",IF(ISERROR(VLOOKUP(TRIM(D71),ALL_SOMIFA!$A$1:$V$2737,21,FALSE))," ",VLOOKUP(TRIM(D71),ALL_SOMIFA!$A$1:$V$2737,21,FALSE)))</f>
        <v>GB</v>
      </c>
      <c r="V71" t="str">
        <f>IF(ISBLANK(VLOOKUP(TRIM(D71),ALL_SOMIFA!$A$1:$V$2737,22,FALSE)),"",IF(ISERROR(VLOOKUP(TRIM(D71),ALL_SOMIFA!$A$1:$V$2737,22,FALSE))," ",VLOOKUP(TRIM(D71),ALL_SOMIFA!$A$1:$V$2737,22,FALSE)))</f>
        <v>5</v>
      </c>
    </row>
    <row r="72" spans="1:22" x14ac:dyDescent="0.35">
      <c r="A72" t="s">
        <v>220</v>
      </c>
      <c r="B72" t="s">
        <v>419</v>
      </c>
      <c r="C72" s="8" t="s">
        <v>231</v>
      </c>
      <c r="D72" t="s">
        <v>3791</v>
      </c>
      <c r="E72" s="40">
        <v>36496</v>
      </c>
      <c r="F72" t="s">
        <v>4047</v>
      </c>
      <c r="H72" t="str">
        <f>IF(ISBLANK(VLOOKUP(TRIM(D72),ALL_SOMIFA!$A$1:$V$2737,8,FALSE)),"",IF(ISERROR(VLOOKUP(TRIM(D72),ALL_SOMIFA!$A$1:$V$2737,8,FALSE))," ",VLOOKUP(TRIM(D72),ALL_SOMIFA!$A$1:$V$2737,8,FALSE)))</f>
        <v/>
      </c>
      <c r="I72" t="str">
        <f>IF(ISBLANK(VLOOKUP(TRIM(D72),ALL_SOMIFA!$A$1:$V$2737,9,FALSE)),"",IF(ISERROR(VLOOKUP(TRIM(D72),ALL_SOMIFA!$A$1:$V$2737,9,FALSE))," ",VLOOKUP(TRIM(D72),ALL_SOMIFA!$A$1:$V$2737,9,FALSE)))</f>
        <v/>
      </c>
      <c r="J72" t="str">
        <f>IF(ISBLANK(VLOOKUP(TRIM(D72),ALL_SOMIFA!$A$1:$V$2737,10,FALSE)),"",IF(ISERROR(VLOOKUP(TRIM(D72),ALL_SOMIFA!$A$1:$V$2737,10,FALSE))," ",VLOOKUP(TRIM(D72),ALL_SOMIFA!$A$1:$V$2737,10,FALSE)))</f>
        <v/>
      </c>
      <c r="K72" t="str">
        <f>IF(ISBLANK(VLOOKUP(TRIM(D72),ALL_SOMIFA!$A$1:$V$2737,11,FALSE)),"",IF(ISERROR(VLOOKUP(TRIM(D72),ALL_SOMIFA!$A$1:$V$2737,11,FALSE))," ",VLOOKUP(TRIM(D72),ALL_SOMIFA!$A$1:$V$2737,11,FALSE)))</f>
        <v/>
      </c>
      <c r="L72" t="str">
        <f>IF(ISBLANK(VLOOKUP(TRIM(D72),ALL_SOMIFA!$A$1:$V$2737,12,FALSE)),"",IF(ISERROR(VLOOKUP(TRIM(D72),ALL_SOMIFA!$A$1:$V$2737,12,FALSE))," ",VLOOKUP(TRIM(D72),ALL_SOMIFA!$A$1:$V$2737,12,FALSE)))</f>
        <v/>
      </c>
      <c r="M72" t="str">
        <f>IF(ISBLANK(VLOOKUP(TRIM(D72),ALL_SOMIFA!$A$1:$V$2737,13,FALSE)),"",IF(ISERROR(VLOOKUP(TRIM(D72),ALL_SOMIFA!$A$1:$V$2737,13,FALSE))," ",VLOOKUP(TRIM(D72),ALL_SOMIFA!$A$1:$V$2737,13,FALSE)))</f>
        <v/>
      </c>
      <c r="N72" t="str">
        <f>IF(ISBLANK(VLOOKUP(TRIM(D72),ALL_SOMIFA!$A$1:$V$2737,14,FALSE)),"",IF(ISERROR(VLOOKUP(TRIM(D72),ALL_SOMIFA!$A$1:$V$2737,14,FALSE))," ",VLOOKUP(TRIM(D72),ALL_SOMIFA!$A$1:$V$2737,14,FALSE)))</f>
        <v/>
      </c>
      <c r="O72" t="str">
        <f>IF(ISBLANK(VLOOKUP(TRIM(D72),ALL_SOMIFA!$A$1:$V$2737,15,FALSE)),"",IF(ISERROR(VLOOKUP(TRIM(D72),ALL_SOMIFA!$A$1:$V$2737,15,FALSE))," ",VLOOKUP(TRIM(D72),ALL_SOMIFA!$A$1:$V$2737,15,FALSE)))</f>
        <v/>
      </c>
      <c r="P72" t="str">
        <f>IF(ISBLANK(VLOOKUP(TRIM(D72),ALL_SOMIFA!$A$1:$V$2737,16,FALSE)),"",IF(ISERROR(VLOOKUP(TRIM(D72),ALL_SOMIFA!$A$1:$V$2737,16,FALSE))," ",VLOOKUP(TRIM(D72),ALL_SOMIFA!$A$1:$V$2737,16,FALSE)))</f>
        <v/>
      </c>
      <c r="Q72" t="str">
        <f>IF(ISBLANK(VLOOKUP(TRIM(D72),ALL_SOMIFA!$A$1:$V$2737,17,FALSE)),"",IF(ISERROR(VLOOKUP(TRIM(D72),ALL_SOMIFA!$A$1:$V$2737,17,FALSE))," ",VLOOKUP(TRIM(D72),ALL_SOMIFA!$A$1:$V$2737,17,FALSE)))</f>
        <v/>
      </c>
      <c r="R72" t="str">
        <f>IF(ISBLANK(VLOOKUP(TRIM(D72),ALL_SOMIFA!$A$1:$V$2737,18,FALSE)),"",IF(ISERROR(VLOOKUP(TRIM(D72),ALL_SOMIFA!$A$1:$V$2737,18,FALSE))," ",VLOOKUP(TRIM(D72),ALL_SOMIFA!$A$1:$V$2737,18,FALSE)))</f>
        <v/>
      </c>
      <c r="S72" t="str">
        <f>IF(ISBLANK(VLOOKUP(TRIM(D72),ALL_SOMIFA!$A$1:$V$2737,19,FALSE)),"",IF(ISERROR(VLOOKUP(TRIM(D72),ALL_SOMIFA!$A$1:$V$2737,19,FALSE))," ",VLOOKUP(TRIM(D72),ALL_SOMIFA!$A$1:$V$2737,19,FALSE)))</f>
        <v/>
      </c>
      <c r="T72" t="str">
        <f>IF(ISBLANK(VLOOKUP(TRIM(D72),ALL_SOMIFA!$A$1:$V$2737,20,FALSE)),"",IF(ISERROR(VLOOKUP(TRIM(D72),ALL_SOMIFA!$A$1:$V$2737,20,FALSE))," ",VLOOKUP(TRIM(D72),ALL_SOMIFA!$A$1:$V$2737,20,FALSE)))</f>
        <v/>
      </c>
      <c r="U72" t="str">
        <f>IF(ISBLANK(VLOOKUP(TRIM(D72),ALL_SOMIFA!$A$1:$V$2737,21,FALSE)),"",IF(ISERROR(VLOOKUP(TRIM(D72),ALL_SOMIFA!$A$1:$V$2737,21,FALSE))," ",VLOOKUP(TRIM(D72),ALL_SOMIFA!$A$1:$V$2737,21,FALSE)))</f>
        <v/>
      </c>
      <c r="V72" t="str">
        <f>IF(ISBLANK(VLOOKUP(TRIM(D72),ALL_SOMIFA!$A$1:$V$2737,22,FALSE)),"",IF(ISERROR(VLOOKUP(TRIM(D72),ALL_SOMIFA!$A$1:$V$2737,22,FALSE))," ",VLOOKUP(TRIM(D72),ALL_SOMIFA!$A$1:$V$2737,22,FALSE)))</f>
        <v/>
      </c>
    </row>
    <row r="73" spans="1:22" x14ac:dyDescent="0.35">
      <c r="A73" t="s">
        <v>2299</v>
      </c>
      <c r="B73" t="s">
        <v>3530</v>
      </c>
      <c r="C73" s="8" t="s">
        <v>4197</v>
      </c>
      <c r="D73" t="s">
        <v>3763</v>
      </c>
      <c r="E73" s="40">
        <v>36523</v>
      </c>
      <c r="F73" t="s">
        <v>91</v>
      </c>
      <c r="H73" t="str">
        <f>IF(ISBLANK(VLOOKUP(TRIM(D73),ALL_SOMIFA!$A$1:$V$2737,8,FALSE)),"",IF(ISERROR(VLOOKUP(TRIM(D73),ALL_SOMIFA!$A$1:$V$2737,8,FALSE))," ",VLOOKUP(TRIM(D73),ALL_SOMIFA!$A$1:$V$2737,8,FALSE)))</f>
        <v/>
      </c>
      <c r="I73" t="str">
        <f>IF(ISBLANK(VLOOKUP(TRIM(D73),ALL_SOMIFA!$A$1:$V$2737,9,FALSE)),"",IF(ISERROR(VLOOKUP(TRIM(D73),ALL_SOMIFA!$A$1:$V$2737,9,FALSE))," ",VLOOKUP(TRIM(D73),ALL_SOMIFA!$A$1:$V$2737,9,FALSE)))</f>
        <v/>
      </c>
      <c r="J73" t="str">
        <f>IF(ISBLANK(VLOOKUP(TRIM(D73),ALL_SOMIFA!$A$1:$V$2737,10,FALSE)),"",IF(ISERROR(VLOOKUP(TRIM(D73),ALL_SOMIFA!$A$1:$V$2737,10,FALSE))," ",VLOOKUP(TRIM(D73),ALL_SOMIFA!$A$1:$V$2737,10,FALSE)))</f>
        <v/>
      </c>
      <c r="K73" t="str">
        <f>IF(ISBLANK(VLOOKUP(TRIM(D73),ALL_SOMIFA!$A$1:$V$2737,11,FALSE)),"",IF(ISERROR(VLOOKUP(TRIM(D73),ALL_SOMIFA!$A$1:$V$2737,11,FALSE))," ",VLOOKUP(TRIM(D73),ALL_SOMIFA!$A$1:$V$2737,11,FALSE)))</f>
        <v/>
      </c>
      <c r="L73" t="str">
        <f>IF(ISBLANK(VLOOKUP(TRIM(D73),ALL_SOMIFA!$A$1:$V$2737,12,FALSE)),"",IF(ISERROR(VLOOKUP(TRIM(D73),ALL_SOMIFA!$A$1:$V$2737,12,FALSE))," ",VLOOKUP(TRIM(D73),ALL_SOMIFA!$A$1:$V$2737,12,FALSE)))</f>
        <v/>
      </c>
      <c r="M73" t="str">
        <f>IF(ISBLANK(VLOOKUP(TRIM(D73),ALL_SOMIFA!$A$1:$V$2737,13,FALSE)),"",IF(ISERROR(VLOOKUP(TRIM(D73),ALL_SOMIFA!$A$1:$V$2737,13,FALSE))," ",VLOOKUP(TRIM(D73),ALL_SOMIFA!$A$1:$V$2737,13,FALSE)))</f>
        <v/>
      </c>
      <c r="N73" t="str">
        <f>IF(ISBLANK(VLOOKUP(TRIM(D73),ALL_SOMIFA!$A$1:$V$2737,14,FALSE)),"",IF(ISERROR(VLOOKUP(TRIM(D73),ALL_SOMIFA!$A$1:$V$2737,14,FALSE))," ",VLOOKUP(TRIM(D73),ALL_SOMIFA!$A$1:$V$2737,14,FALSE)))</f>
        <v/>
      </c>
      <c r="O73" t="str">
        <f>IF(ISBLANK(VLOOKUP(TRIM(D73),ALL_SOMIFA!$A$1:$V$2737,15,FALSE)),"",IF(ISERROR(VLOOKUP(TRIM(D73),ALL_SOMIFA!$A$1:$V$2737,15,FALSE))," ",VLOOKUP(TRIM(D73),ALL_SOMIFA!$A$1:$V$2737,15,FALSE)))</f>
        <v/>
      </c>
      <c r="P73" t="str">
        <f>IF(ISBLANK(VLOOKUP(TRIM(D73),ALL_SOMIFA!$A$1:$V$2737,16,FALSE)),"",IF(ISERROR(VLOOKUP(TRIM(D73),ALL_SOMIFA!$A$1:$V$2737,16,FALSE))," ",VLOOKUP(TRIM(D73),ALL_SOMIFA!$A$1:$V$2737,16,FALSE)))</f>
        <v/>
      </c>
      <c r="Q73" t="str">
        <f>IF(ISBLANK(VLOOKUP(TRIM(D73),ALL_SOMIFA!$A$1:$V$2737,17,FALSE)),"",IF(ISERROR(VLOOKUP(TRIM(D73),ALL_SOMIFA!$A$1:$V$2737,17,FALSE))," ",VLOOKUP(TRIM(D73),ALL_SOMIFA!$A$1:$V$2737,17,FALSE)))</f>
        <v/>
      </c>
      <c r="R73" t="str">
        <f>IF(ISBLANK(VLOOKUP(TRIM(D73),ALL_SOMIFA!$A$1:$V$2737,18,FALSE)),"",IF(ISERROR(VLOOKUP(TRIM(D73),ALL_SOMIFA!$A$1:$V$2737,18,FALSE))," ",VLOOKUP(TRIM(D73),ALL_SOMIFA!$A$1:$V$2737,18,FALSE)))</f>
        <v/>
      </c>
      <c r="S73" t="str">
        <f>IF(ISBLANK(VLOOKUP(TRIM(D73),ALL_SOMIFA!$A$1:$V$2737,19,FALSE)),"",IF(ISERROR(VLOOKUP(TRIM(D73),ALL_SOMIFA!$A$1:$V$2737,19,FALSE))," ",VLOOKUP(TRIM(D73),ALL_SOMIFA!$A$1:$V$2737,19,FALSE)))</f>
        <v/>
      </c>
      <c r="T73" t="str">
        <f>IF(ISBLANK(VLOOKUP(TRIM(D73),ALL_SOMIFA!$A$1:$V$2737,20,FALSE)),"",IF(ISERROR(VLOOKUP(TRIM(D73),ALL_SOMIFA!$A$1:$V$2737,20,FALSE))," ",VLOOKUP(TRIM(D73),ALL_SOMIFA!$A$1:$V$2737,20,FALSE)))</f>
        <v/>
      </c>
      <c r="U73" t="str">
        <f>IF(ISBLANK(VLOOKUP(TRIM(D73),ALL_SOMIFA!$A$1:$V$2737,21,FALSE)),"",IF(ISERROR(VLOOKUP(TRIM(D73),ALL_SOMIFA!$A$1:$V$2737,21,FALSE))," ",VLOOKUP(TRIM(D73),ALL_SOMIFA!$A$1:$V$2737,21,FALSE)))</f>
        <v/>
      </c>
      <c r="V73" t="str">
        <f>IF(ISBLANK(VLOOKUP(TRIM(D73),ALL_SOMIFA!$A$1:$V$2737,22,FALSE)),"",IF(ISERROR(VLOOKUP(TRIM(D73),ALL_SOMIFA!$A$1:$V$2737,22,FALSE))," ",VLOOKUP(TRIM(D73),ALL_SOMIFA!$A$1:$V$2737,22,FALSE)))</f>
        <v/>
      </c>
    </row>
    <row r="74" spans="1:22" x14ac:dyDescent="0.35">
      <c r="A74" t="s">
        <v>220</v>
      </c>
      <c r="B74" t="s">
        <v>3525</v>
      </c>
      <c r="C74" s="8" t="s">
        <v>231</v>
      </c>
      <c r="D74" t="s">
        <v>3792</v>
      </c>
      <c r="E74" s="40">
        <v>36006</v>
      </c>
      <c r="F74" t="s">
        <v>391</v>
      </c>
      <c r="H74" t="str">
        <f>IF(ISBLANK(VLOOKUP(TRIM(D74),ALL_SOMIFA!$A$1:$V$2737,8,FALSE)),"",IF(ISERROR(VLOOKUP(TRIM(D74),ALL_SOMIFA!$A$1:$V$2737,8,FALSE))," ",VLOOKUP(TRIM(D74),ALL_SOMIFA!$A$1:$V$2737,8,FALSE)))</f>
        <v/>
      </c>
      <c r="I74" t="str">
        <f>IF(ISBLANK(VLOOKUP(TRIM(D74),ALL_SOMIFA!$A$1:$V$2737,9,FALSE)),"",IF(ISERROR(VLOOKUP(TRIM(D74),ALL_SOMIFA!$A$1:$V$2737,9,FALSE))," ",VLOOKUP(TRIM(D74),ALL_SOMIFA!$A$1:$V$2737,9,FALSE)))</f>
        <v/>
      </c>
      <c r="J74" t="str">
        <f>IF(ISBLANK(VLOOKUP(TRIM(D74),ALL_SOMIFA!$A$1:$V$2737,10,FALSE)),"",IF(ISERROR(VLOOKUP(TRIM(D74),ALL_SOMIFA!$A$1:$V$2737,10,FALSE))," ",VLOOKUP(TRIM(D74),ALL_SOMIFA!$A$1:$V$2737,10,FALSE)))</f>
        <v/>
      </c>
      <c r="K74" t="str">
        <f>IF(ISBLANK(VLOOKUP(TRIM(D74),ALL_SOMIFA!$A$1:$V$2737,11,FALSE)),"",IF(ISERROR(VLOOKUP(TRIM(D74),ALL_SOMIFA!$A$1:$V$2737,11,FALSE))," ",VLOOKUP(TRIM(D74),ALL_SOMIFA!$A$1:$V$2737,11,FALSE)))</f>
        <v/>
      </c>
      <c r="L74" t="str">
        <f>IF(ISBLANK(VLOOKUP(TRIM(D74),ALL_SOMIFA!$A$1:$V$2737,12,FALSE)),"",IF(ISERROR(VLOOKUP(TRIM(D74),ALL_SOMIFA!$A$1:$V$2737,12,FALSE))," ",VLOOKUP(TRIM(D74),ALL_SOMIFA!$A$1:$V$2737,12,FALSE)))</f>
        <v/>
      </c>
      <c r="M74" t="str">
        <f>IF(ISBLANK(VLOOKUP(TRIM(D74),ALL_SOMIFA!$A$1:$V$2737,13,FALSE)),"",IF(ISERROR(VLOOKUP(TRIM(D74),ALL_SOMIFA!$A$1:$V$2737,13,FALSE))," ",VLOOKUP(TRIM(D74),ALL_SOMIFA!$A$1:$V$2737,13,FALSE)))</f>
        <v/>
      </c>
      <c r="N74" t="str">
        <f>IF(ISBLANK(VLOOKUP(TRIM(D74),ALL_SOMIFA!$A$1:$V$2737,14,FALSE)),"",IF(ISERROR(VLOOKUP(TRIM(D74),ALL_SOMIFA!$A$1:$V$2737,14,FALSE))," ",VLOOKUP(TRIM(D74),ALL_SOMIFA!$A$1:$V$2737,14,FALSE)))</f>
        <v/>
      </c>
      <c r="O74" t="str">
        <f>IF(ISBLANK(VLOOKUP(TRIM(D74),ALL_SOMIFA!$A$1:$V$2737,15,FALSE)),"",IF(ISERROR(VLOOKUP(TRIM(D74),ALL_SOMIFA!$A$1:$V$2737,15,FALSE))," ",VLOOKUP(TRIM(D74),ALL_SOMIFA!$A$1:$V$2737,15,FALSE)))</f>
        <v/>
      </c>
      <c r="P74" t="str">
        <f>IF(ISBLANK(VLOOKUP(TRIM(D74),ALL_SOMIFA!$A$1:$V$2737,16,FALSE)),"",IF(ISERROR(VLOOKUP(TRIM(D74),ALL_SOMIFA!$A$1:$V$2737,16,FALSE))," ",VLOOKUP(TRIM(D74),ALL_SOMIFA!$A$1:$V$2737,16,FALSE)))</f>
        <v/>
      </c>
      <c r="Q74" t="str">
        <f>IF(ISBLANK(VLOOKUP(TRIM(D74),ALL_SOMIFA!$A$1:$V$2737,17,FALSE)),"",IF(ISERROR(VLOOKUP(TRIM(D74),ALL_SOMIFA!$A$1:$V$2737,17,FALSE))," ",VLOOKUP(TRIM(D74),ALL_SOMIFA!$A$1:$V$2737,17,FALSE)))</f>
        <v/>
      </c>
      <c r="R74" t="str">
        <f>IF(ISBLANK(VLOOKUP(TRIM(D74),ALL_SOMIFA!$A$1:$V$2737,18,FALSE)),"",IF(ISERROR(VLOOKUP(TRIM(D74),ALL_SOMIFA!$A$1:$V$2737,18,FALSE))," ",VLOOKUP(TRIM(D74),ALL_SOMIFA!$A$1:$V$2737,18,FALSE)))</f>
        <v/>
      </c>
      <c r="S74" t="str">
        <f>IF(ISBLANK(VLOOKUP(TRIM(D74),ALL_SOMIFA!$A$1:$V$2737,19,FALSE)),"",IF(ISERROR(VLOOKUP(TRIM(D74),ALL_SOMIFA!$A$1:$V$2737,19,FALSE))," ",VLOOKUP(TRIM(D74),ALL_SOMIFA!$A$1:$V$2737,19,FALSE)))</f>
        <v/>
      </c>
      <c r="T74" t="str">
        <f>IF(ISBLANK(VLOOKUP(TRIM(D74),ALL_SOMIFA!$A$1:$V$2737,20,FALSE)),"",IF(ISERROR(VLOOKUP(TRIM(D74),ALL_SOMIFA!$A$1:$V$2737,20,FALSE))," ",VLOOKUP(TRIM(D74),ALL_SOMIFA!$A$1:$V$2737,20,FALSE)))</f>
        <v/>
      </c>
      <c r="U74" t="str">
        <f>IF(ISBLANK(VLOOKUP(TRIM(D74),ALL_SOMIFA!$A$1:$V$2737,21,FALSE)),"",IF(ISERROR(VLOOKUP(TRIM(D74),ALL_SOMIFA!$A$1:$V$2737,21,FALSE))," ",VLOOKUP(TRIM(D74),ALL_SOMIFA!$A$1:$V$2737,21,FALSE)))</f>
        <v/>
      </c>
      <c r="V74" t="str">
        <f>IF(ISBLANK(VLOOKUP(TRIM(D74),ALL_SOMIFA!$A$1:$V$2737,22,FALSE)),"",IF(ISERROR(VLOOKUP(TRIM(D74),ALL_SOMIFA!$A$1:$V$2737,22,FALSE))," ",VLOOKUP(TRIM(D74),ALL_SOMIFA!$A$1:$V$2737,22,FALSE)))</f>
        <v/>
      </c>
    </row>
    <row r="75" spans="1:22" x14ac:dyDescent="0.35">
      <c r="A75" t="s">
        <v>984</v>
      </c>
      <c r="B75" t="s">
        <v>271</v>
      </c>
      <c r="C75" s="8" t="s">
        <v>4197</v>
      </c>
      <c r="D75" t="s">
        <v>3764</v>
      </c>
      <c r="E75" s="40">
        <v>35972</v>
      </c>
      <c r="F75" t="s">
        <v>391</v>
      </c>
      <c r="H75" t="str">
        <f>IF(ISBLANK(VLOOKUP(TRIM(D75),ALL_SOMIFA!$A$1:$V$2737,8,FALSE)),"",IF(ISERROR(VLOOKUP(TRIM(D75),ALL_SOMIFA!$A$1:$V$2737,8,FALSE))," ",VLOOKUP(TRIM(D75),ALL_SOMIFA!$A$1:$V$2737,8,FALSE)))</f>
        <v xml:space="preserve"> </v>
      </c>
      <c r="I75" t="str">
        <f>IF(ISBLANK(VLOOKUP(TRIM(D75),ALL_SOMIFA!$A$1:$V$2737,9,FALSE)),"",IF(ISERROR(VLOOKUP(TRIM(D75),ALL_SOMIFA!$A$1:$V$2737,9,FALSE))," ",VLOOKUP(TRIM(D75),ALL_SOMIFA!$A$1:$V$2737,9,FALSE)))</f>
        <v xml:space="preserve"> </v>
      </c>
      <c r="J75" t="str">
        <f>IF(ISBLANK(VLOOKUP(TRIM(D75),ALL_SOMIFA!$A$1:$V$2737,10,FALSE)),"",IF(ISERROR(VLOOKUP(TRIM(D75),ALL_SOMIFA!$A$1:$V$2737,10,FALSE))," ",VLOOKUP(TRIM(D75),ALL_SOMIFA!$A$1:$V$2737,10,FALSE)))</f>
        <v xml:space="preserve"> </v>
      </c>
      <c r="K75" t="str">
        <f>IF(ISBLANK(VLOOKUP(TRIM(D75),ALL_SOMIFA!$A$1:$V$2737,11,FALSE)),"",IF(ISERROR(VLOOKUP(TRIM(D75),ALL_SOMIFA!$A$1:$V$2737,11,FALSE))," ",VLOOKUP(TRIM(D75),ALL_SOMIFA!$A$1:$V$2737,11,FALSE)))</f>
        <v xml:space="preserve"> </v>
      </c>
      <c r="L75" t="str">
        <f>IF(ISBLANK(VLOOKUP(TRIM(D75),ALL_SOMIFA!$A$1:$V$2737,12,FALSE)),"",IF(ISERROR(VLOOKUP(TRIM(D75),ALL_SOMIFA!$A$1:$V$2737,12,FALSE))," ",VLOOKUP(TRIM(D75),ALL_SOMIFA!$A$1:$V$2737,12,FALSE)))</f>
        <v xml:space="preserve"> </v>
      </c>
      <c r="M75" t="str">
        <f>IF(ISBLANK(VLOOKUP(TRIM(D75),ALL_SOMIFA!$A$1:$V$2737,13,FALSE)),"",IF(ISERROR(VLOOKUP(TRIM(D75),ALL_SOMIFA!$A$1:$V$2737,13,FALSE))," ",VLOOKUP(TRIM(D75),ALL_SOMIFA!$A$1:$V$2737,13,FALSE)))</f>
        <v xml:space="preserve"> </v>
      </c>
      <c r="N75" t="str">
        <f>IF(ISBLANK(VLOOKUP(TRIM(D75),ALL_SOMIFA!$A$1:$V$2737,14,FALSE)),"",IF(ISERROR(VLOOKUP(TRIM(D75),ALL_SOMIFA!$A$1:$V$2737,14,FALSE))," ",VLOOKUP(TRIM(D75),ALL_SOMIFA!$A$1:$V$2737,14,FALSE)))</f>
        <v xml:space="preserve"> </v>
      </c>
      <c r="O75" t="str">
        <f>IF(ISBLANK(VLOOKUP(TRIM(D75),ALL_SOMIFA!$A$1:$V$2737,15,FALSE)),"",IF(ISERROR(VLOOKUP(TRIM(D75),ALL_SOMIFA!$A$1:$V$2737,15,FALSE))," ",VLOOKUP(TRIM(D75),ALL_SOMIFA!$A$1:$V$2737,15,FALSE)))</f>
        <v xml:space="preserve"> </v>
      </c>
      <c r="P75" t="str">
        <f>IF(ISBLANK(VLOOKUP(TRIM(D75),ALL_SOMIFA!$A$1:$V$2737,16,FALSE)),"",IF(ISERROR(VLOOKUP(TRIM(D75),ALL_SOMIFA!$A$1:$V$2737,16,FALSE))," ",VLOOKUP(TRIM(D75),ALL_SOMIFA!$A$1:$V$2737,16,FALSE)))</f>
        <v xml:space="preserve"> </v>
      </c>
      <c r="Q75" t="str">
        <f>IF(ISBLANK(VLOOKUP(TRIM(D75),ALL_SOMIFA!$A$1:$V$2737,17,FALSE)),"",IF(ISERROR(VLOOKUP(TRIM(D75),ALL_SOMIFA!$A$1:$V$2737,17,FALSE))," ",VLOOKUP(TRIM(D75),ALL_SOMIFA!$A$1:$V$2737,17,FALSE)))</f>
        <v xml:space="preserve"> </v>
      </c>
      <c r="R75" t="str">
        <f>IF(ISBLANK(VLOOKUP(TRIM(D75),ALL_SOMIFA!$A$1:$V$2737,18,FALSE)),"",IF(ISERROR(VLOOKUP(TRIM(D75),ALL_SOMIFA!$A$1:$V$2737,18,FALSE))," ",VLOOKUP(TRIM(D75),ALL_SOMIFA!$A$1:$V$2737,18,FALSE)))</f>
        <v xml:space="preserve"> </v>
      </c>
      <c r="S75" t="str">
        <f>IF(ISBLANK(VLOOKUP(TRIM(D75),ALL_SOMIFA!$A$1:$V$2737,19,FALSE)),"",IF(ISERROR(VLOOKUP(TRIM(D75),ALL_SOMIFA!$A$1:$V$2737,19,FALSE))," ",VLOOKUP(TRIM(D75),ALL_SOMIFA!$A$1:$V$2737,19,FALSE)))</f>
        <v xml:space="preserve"> </v>
      </c>
      <c r="T75" t="str">
        <f>IF(ISBLANK(VLOOKUP(TRIM(D75),ALL_SOMIFA!$A$1:$V$2737,20,FALSE)),"",IF(ISERROR(VLOOKUP(TRIM(D75),ALL_SOMIFA!$A$1:$V$2737,20,FALSE))," ",VLOOKUP(TRIM(D75),ALL_SOMIFA!$A$1:$V$2737,20,FALSE)))</f>
        <v xml:space="preserve"> </v>
      </c>
      <c r="U75" t="str">
        <f>IF(ISBLANK(VLOOKUP(TRIM(D75),ALL_SOMIFA!$A$1:$V$2737,21,FALSE)),"",IF(ISERROR(VLOOKUP(TRIM(D75),ALL_SOMIFA!$A$1:$V$2737,21,FALSE))," ",VLOOKUP(TRIM(D75),ALL_SOMIFA!$A$1:$V$2737,21,FALSE)))</f>
        <v xml:space="preserve"> </v>
      </c>
      <c r="V75" t="str">
        <f>IF(ISBLANK(VLOOKUP(TRIM(D75),ALL_SOMIFA!$A$1:$V$2737,22,FALSE)),"",IF(ISERROR(VLOOKUP(TRIM(D75),ALL_SOMIFA!$A$1:$V$2737,22,FALSE))," ",VLOOKUP(TRIM(D75),ALL_SOMIFA!$A$1:$V$2737,22,FALSE)))</f>
        <v xml:space="preserve"> </v>
      </c>
    </row>
    <row r="76" spans="1:22" x14ac:dyDescent="0.35">
      <c r="A76" t="s">
        <v>461</v>
      </c>
      <c r="B76" t="s">
        <v>916</v>
      </c>
      <c r="C76" s="8" t="s">
        <v>186</v>
      </c>
      <c r="D76" t="s">
        <v>3740</v>
      </c>
      <c r="E76" s="40">
        <v>36751</v>
      </c>
      <c r="F76" t="s">
        <v>3960</v>
      </c>
      <c r="H76" t="str">
        <f>IF(ISBLANK(VLOOKUP(TRIM(D76),ALL_SOMIFA!$A$1:$V$2737,8,FALSE)),"",IF(ISERROR(VLOOKUP(TRIM(D76),ALL_SOMIFA!$A$1:$V$2737,8,FALSE))," ",VLOOKUP(TRIM(D76),ALL_SOMIFA!$A$1:$V$2737,8,FALSE)))</f>
        <v/>
      </c>
      <c r="I76" t="str">
        <f>IF(ISBLANK(VLOOKUP(TRIM(D76),ALL_SOMIFA!$A$1:$V$2737,9,FALSE)),"",IF(ISERROR(VLOOKUP(TRIM(D76),ALL_SOMIFA!$A$1:$V$2737,9,FALSE))," ",VLOOKUP(TRIM(D76),ALL_SOMIFA!$A$1:$V$2737,9,FALSE)))</f>
        <v/>
      </c>
      <c r="J76" t="str">
        <f>IF(ISBLANK(VLOOKUP(TRIM(D76),ALL_SOMIFA!$A$1:$V$2737,10,FALSE)),"",IF(ISERROR(VLOOKUP(TRIM(D76),ALL_SOMIFA!$A$1:$V$2737,10,FALSE))," ",VLOOKUP(TRIM(D76),ALL_SOMIFA!$A$1:$V$2737,10,FALSE)))</f>
        <v/>
      </c>
      <c r="K76" t="str">
        <f>IF(ISBLANK(VLOOKUP(TRIM(D76),ALL_SOMIFA!$A$1:$V$2737,11,FALSE)),"",IF(ISERROR(VLOOKUP(TRIM(D76),ALL_SOMIFA!$A$1:$V$2737,11,FALSE))," ",VLOOKUP(TRIM(D76),ALL_SOMIFA!$A$1:$V$2737,11,FALSE)))</f>
        <v/>
      </c>
      <c r="L76" t="str">
        <f>IF(ISBLANK(VLOOKUP(TRIM(D76),ALL_SOMIFA!$A$1:$V$2737,12,FALSE)),"",IF(ISERROR(VLOOKUP(TRIM(D76),ALL_SOMIFA!$A$1:$V$2737,12,FALSE))," ",VLOOKUP(TRIM(D76),ALL_SOMIFA!$A$1:$V$2737,12,FALSE)))</f>
        <v/>
      </c>
      <c r="M76" t="str">
        <f>IF(ISBLANK(VLOOKUP(TRIM(D76),ALL_SOMIFA!$A$1:$V$2737,13,FALSE)),"",IF(ISERROR(VLOOKUP(TRIM(D76),ALL_SOMIFA!$A$1:$V$2737,13,FALSE))," ",VLOOKUP(TRIM(D76),ALL_SOMIFA!$A$1:$V$2737,13,FALSE)))</f>
        <v/>
      </c>
      <c r="N76" t="str">
        <f>IF(ISBLANK(VLOOKUP(TRIM(D76),ALL_SOMIFA!$A$1:$V$2737,14,FALSE)),"",IF(ISERROR(VLOOKUP(TRIM(D76),ALL_SOMIFA!$A$1:$V$2737,14,FALSE))," ",VLOOKUP(TRIM(D76),ALL_SOMIFA!$A$1:$V$2737,14,FALSE)))</f>
        <v/>
      </c>
      <c r="O76" t="str">
        <f>IF(ISBLANK(VLOOKUP(TRIM(D76),ALL_SOMIFA!$A$1:$V$2737,15,FALSE)),"",IF(ISERROR(VLOOKUP(TRIM(D76),ALL_SOMIFA!$A$1:$V$2737,15,FALSE))," ",VLOOKUP(TRIM(D76),ALL_SOMIFA!$A$1:$V$2737,15,FALSE)))</f>
        <v/>
      </c>
      <c r="P76" t="str">
        <f>IF(ISBLANK(VLOOKUP(TRIM(D76),ALL_SOMIFA!$A$1:$V$2737,16,FALSE)),"",IF(ISERROR(VLOOKUP(TRIM(D76),ALL_SOMIFA!$A$1:$V$2737,16,FALSE))," ",VLOOKUP(TRIM(D76),ALL_SOMIFA!$A$1:$V$2737,16,FALSE)))</f>
        <v/>
      </c>
      <c r="Q76" t="str">
        <f>IF(ISBLANK(VLOOKUP(TRIM(D76),ALL_SOMIFA!$A$1:$V$2737,17,FALSE)),"",IF(ISERROR(VLOOKUP(TRIM(D76),ALL_SOMIFA!$A$1:$V$2737,17,FALSE))," ",VLOOKUP(TRIM(D76),ALL_SOMIFA!$A$1:$V$2737,17,FALSE)))</f>
        <v/>
      </c>
      <c r="R76" t="str">
        <f>IF(ISBLANK(VLOOKUP(TRIM(D76),ALL_SOMIFA!$A$1:$V$2737,18,FALSE)),"",IF(ISERROR(VLOOKUP(TRIM(D76),ALL_SOMIFA!$A$1:$V$2737,18,FALSE))," ",VLOOKUP(TRIM(D76),ALL_SOMIFA!$A$1:$V$2737,18,FALSE)))</f>
        <v/>
      </c>
      <c r="S76" t="str">
        <f>IF(ISBLANK(VLOOKUP(TRIM(D76),ALL_SOMIFA!$A$1:$V$2737,19,FALSE)),"",IF(ISERROR(VLOOKUP(TRIM(D76),ALL_SOMIFA!$A$1:$V$2737,19,FALSE))," ",VLOOKUP(TRIM(D76),ALL_SOMIFA!$A$1:$V$2737,19,FALSE)))</f>
        <v/>
      </c>
      <c r="T76" t="str">
        <f>IF(ISBLANK(VLOOKUP(TRIM(D76),ALL_SOMIFA!$A$1:$V$2737,20,FALSE)),"",IF(ISERROR(VLOOKUP(TRIM(D76),ALL_SOMIFA!$A$1:$V$2737,20,FALSE))," ",VLOOKUP(TRIM(D76),ALL_SOMIFA!$A$1:$V$2737,20,FALSE)))</f>
        <v/>
      </c>
      <c r="U76" t="str">
        <f>IF(ISBLANK(VLOOKUP(TRIM(D76),ALL_SOMIFA!$A$1:$V$2737,21,FALSE)),"",IF(ISERROR(VLOOKUP(TRIM(D76),ALL_SOMIFA!$A$1:$V$2737,21,FALSE))," ",VLOOKUP(TRIM(D76),ALL_SOMIFA!$A$1:$V$2737,21,FALSE)))</f>
        <v/>
      </c>
      <c r="V76" t="str">
        <f>IF(ISBLANK(VLOOKUP(TRIM(D76),ALL_SOMIFA!$A$1:$V$2737,22,FALSE)),"",IF(ISERROR(VLOOKUP(TRIM(D76),ALL_SOMIFA!$A$1:$V$2737,22,FALSE))," ",VLOOKUP(TRIM(D76),ALL_SOMIFA!$A$1:$V$2737,22,FALSE)))</f>
        <v/>
      </c>
    </row>
    <row r="77" spans="1:22" x14ac:dyDescent="0.35">
      <c r="A77" t="s">
        <v>327</v>
      </c>
      <c r="B77" t="s">
        <v>500</v>
      </c>
      <c r="C77" s="129" t="s">
        <v>328</v>
      </c>
      <c r="D77" t="s">
        <v>3278</v>
      </c>
      <c r="E77" s="40">
        <v>35090</v>
      </c>
      <c r="F77" t="s">
        <v>101</v>
      </c>
      <c r="H77" t="str">
        <f>IF(ISBLANK(VLOOKUP(TRIM(D77),ALL_SOMIFA!$A$1:$V$2737,8,FALSE)),"",IF(ISERROR(VLOOKUP(TRIM(D77),ALL_SOMIFA!$A$1:$V$2737,8,FALSE))," ",VLOOKUP(TRIM(D77),ALL_SOMIFA!$A$1:$V$2737,8,FALSE)))</f>
        <v>DB</v>
      </c>
      <c r="I77" t="str">
        <f>IF(ISBLANK(VLOOKUP(TRIM(D77),ALL_SOMIFA!$A$1:$V$2737,9,FALSE)),"",IF(ISERROR(VLOOKUP(TRIM(D77),ALL_SOMIFA!$A$1:$V$2737,9,FALSE))," ",VLOOKUP(TRIM(D77),ALL_SOMIFA!$A$1:$V$2737,9,FALSE)))</f>
        <v>IND</v>
      </c>
      <c r="J77" t="str">
        <f>IF(ISBLANK(VLOOKUP(TRIM(D77),ALL_SOMIFA!$A$1:$V$2737,10,FALSE)),"",IF(ISERROR(VLOOKUP(TRIM(D77),ALL_SOMIFA!$A$1:$V$2737,10,FALSE))," ",VLOOKUP(TRIM(D77),ALL_SOMIFA!$A$1:$V$2737,10,FALSE)))</f>
        <v>00</v>
      </c>
      <c r="K77" t="str">
        <f>IF(ISBLANK(VLOOKUP(TRIM(D77),ALL_SOMIFA!$A$1:$V$2737,11,FALSE)),"",IF(ISERROR(VLOOKUP(TRIM(D77),ALL_SOMIFA!$A$1:$V$2737,11,FALSE))," ",VLOOKUP(TRIM(D77),ALL_SOMIFA!$A$1:$V$2737,11,FALSE)))</f>
        <v>DB</v>
      </c>
      <c r="L77" t="str">
        <f>IF(ISBLANK(VLOOKUP(TRIM(D77),ALL_SOMIFA!$A$1:$V$2737,12,FALSE)),"",IF(ISERROR(VLOOKUP(TRIM(D77),ALL_SOMIFA!$A$1:$V$2737,12,FALSE))," ",VLOOKUP(TRIM(D77),ALL_SOMIFA!$A$1:$V$2737,12,FALSE)))</f>
        <v>KC</v>
      </c>
      <c r="M77" t="str">
        <f>IF(ISBLANK(VLOOKUP(TRIM(D77),ALL_SOMIFA!$A$1:$V$2737,13,FALSE)),"",IF(ISERROR(VLOOKUP(TRIM(D77),ALL_SOMIFA!$A$1:$V$2737,13,FALSE))," ",VLOOKUP(TRIM(D77),ALL_SOMIFA!$A$1:$V$2737,13,FALSE)))</f>
        <v>00</v>
      </c>
      <c r="N77" t="str">
        <f>IF(ISBLANK(VLOOKUP(TRIM(D77),ALL_SOMIFA!$A$1:$V$2737,14,FALSE)),"",IF(ISERROR(VLOOKUP(TRIM(D77),ALL_SOMIFA!$A$1:$V$2737,14,FALSE))," ",VLOOKUP(TRIM(D77),ALL_SOMIFA!$A$1:$V$2737,14,FALSE)))</f>
        <v/>
      </c>
      <c r="O77" t="str">
        <f>IF(ISBLANK(VLOOKUP(TRIM(D77),ALL_SOMIFA!$A$1:$V$2737,15,FALSE)),"",IF(ISERROR(VLOOKUP(TRIM(D77),ALL_SOMIFA!$A$1:$V$2737,15,FALSE))," ",VLOOKUP(TRIM(D77),ALL_SOMIFA!$A$1:$V$2737,15,FALSE)))</f>
        <v/>
      </c>
      <c r="P77" t="str">
        <f>IF(ISBLANK(VLOOKUP(TRIM(D77),ALL_SOMIFA!$A$1:$V$2737,16,FALSE)),"",IF(ISERROR(VLOOKUP(TRIM(D77),ALL_SOMIFA!$A$1:$V$2737,16,FALSE))," ",VLOOKUP(TRIM(D77),ALL_SOMIFA!$A$1:$V$2737,16,FALSE)))</f>
        <v/>
      </c>
      <c r="Q77" t="str">
        <f>IF(ISBLANK(VLOOKUP(TRIM(D77),ALL_SOMIFA!$A$1:$V$2737,17,FALSE)),"",IF(ISERROR(VLOOKUP(TRIM(D77),ALL_SOMIFA!$A$1:$V$2737,17,FALSE))," ",VLOOKUP(TRIM(D77),ALL_SOMIFA!$A$1:$V$2737,17,FALSE)))</f>
        <v/>
      </c>
      <c r="R77" t="str">
        <f>IF(ISBLANK(VLOOKUP(TRIM(D77),ALL_SOMIFA!$A$1:$V$2737,18,FALSE)),"",IF(ISERROR(VLOOKUP(TRIM(D77),ALL_SOMIFA!$A$1:$V$2737,18,FALSE))," ",VLOOKUP(TRIM(D77),ALL_SOMIFA!$A$1:$V$2737,18,FALSE)))</f>
        <v/>
      </c>
      <c r="S77" t="str">
        <f>IF(ISBLANK(VLOOKUP(TRIM(D77),ALL_SOMIFA!$A$1:$V$2737,19,FALSE)),"",IF(ISERROR(VLOOKUP(TRIM(D77),ALL_SOMIFA!$A$1:$V$2737,19,FALSE))," ",VLOOKUP(TRIM(D77),ALL_SOMIFA!$A$1:$V$2737,19,FALSE)))</f>
        <v/>
      </c>
      <c r="T77" t="str">
        <f>IF(ISBLANK(VLOOKUP(TRIM(D77),ALL_SOMIFA!$A$1:$V$2737,20,FALSE)),"",IF(ISERROR(VLOOKUP(TRIM(D77),ALL_SOMIFA!$A$1:$V$2737,20,FALSE))," ",VLOOKUP(TRIM(D77),ALL_SOMIFA!$A$1:$V$2737,20,FALSE)))</f>
        <v/>
      </c>
      <c r="U77" t="str">
        <f>IF(ISBLANK(VLOOKUP(TRIM(D77),ALL_SOMIFA!$A$1:$V$2737,21,FALSE)),"",IF(ISERROR(VLOOKUP(TRIM(D77),ALL_SOMIFA!$A$1:$V$2737,21,FALSE))," ",VLOOKUP(TRIM(D77),ALL_SOMIFA!$A$1:$V$2737,21,FALSE)))</f>
        <v/>
      </c>
      <c r="V77" t="str">
        <f>IF(ISBLANK(VLOOKUP(TRIM(D77),ALL_SOMIFA!$A$1:$V$2737,22,FALSE)),"",IF(ISERROR(VLOOKUP(TRIM(D77),ALL_SOMIFA!$A$1:$V$2737,22,FALSE))," ",VLOOKUP(TRIM(D77),ALL_SOMIFA!$A$1:$V$2737,22,FALSE)))</f>
        <v/>
      </c>
    </row>
    <row r="78" spans="1:22" x14ac:dyDescent="0.35">
      <c r="A78" t="s">
        <v>461</v>
      </c>
      <c r="B78" t="s">
        <v>1315</v>
      </c>
      <c r="C78" s="8" t="s">
        <v>231</v>
      </c>
      <c r="D78" t="s">
        <v>3794</v>
      </c>
      <c r="E78" s="40">
        <v>36904</v>
      </c>
      <c r="F78" t="s">
        <v>4056</v>
      </c>
      <c r="H78" t="str">
        <f>IF(ISBLANK(VLOOKUP(TRIM(D78),ALL_SOMIFA!$A$1:$V$2737,8,FALSE)),"",IF(ISERROR(VLOOKUP(TRIM(D78),ALL_SOMIFA!$A$1:$V$2737,8,FALSE))," ",VLOOKUP(TRIM(D78),ALL_SOMIFA!$A$1:$V$2737,8,FALSE)))</f>
        <v/>
      </c>
      <c r="I78" t="str">
        <f>IF(ISBLANK(VLOOKUP(TRIM(D78),ALL_SOMIFA!$A$1:$V$2737,9,FALSE)),"",IF(ISERROR(VLOOKUP(TRIM(D78),ALL_SOMIFA!$A$1:$V$2737,9,FALSE))," ",VLOOKUP(TRIM(D78),ALL_SOMIFA!$A$1:$V$2737,9,FALSE)))</f>
        <v/>
      </c>
      <c r="J78" t="str">
        <f>IF(ISBLANK(VLOOKUP(TRIM(D78),ALL_SOMIFA!$A$1:$V$2737,10,FALSE)),"",IF(ISERROR(VLOOKUP(TRIM(D78),ALL_SOMIFA!$A$1:$V$2737,10,FALSE))," ",VLOOKUP(TRIM(D78),ALL_SOMIFA!$A$1:$V$2737,10,FALSE)))</f>
        <v/>
      </c>
      <c r="K78" t="str">
        <f>IF(ISBLANK(VLOOKUP(TRIM(D78),ALL_SOMIFA!$A$1:$V$2737,11,FALSE)),"",IF(ISERROR(VLOOKUP(TRIM(D78),ALL_SOMIFA!$A$1:$V$2737,11,FALSE))," ",VLOOKUP(TRIM(D78),ALL_SOMIFA!$A$1:$V$2737,11,FALSE)))</f>
        <v/>
      </c>
      <c r="L78" t="str">
        <f>IF(ISBLANK(VLOOKUP(TRIM(D78),ALL_SOMIFA!$A$1:$V$2737,12,FALSE)),"",IF(ISERROR(VLOOKUP(TRIM(D78),ALL_SOMIFA!$A$1:$V$2737,12,FALSE))," ",VLOOKUP(TRIM(D78),ALL_SOMIFA!$A$1:$V$2737,12,FALSE)))</f>
        <v/>
      </c>
      <c r="M78" t="str">
        <f>IF(ISBLANK(VLOOKUP(TRIM(D78),ALL_SOMIFA!$A$1:$V$2737,13,FALSE)),"",IF(ISERROR(VLOOKUP(TRIM(D78),ALL_SOMIFA!$A$1:$V$2737,13,FALSE))," ",VLOOKUP(TRIM(D78),ALL_SOMIFA!$A$1:$V$2737,13,FALSE)))</f>
        <v/>
      </c>
      <c r="N78" t="str">
        <f>IF(ISBLANK(VLOOKUP(TRIM(D78),ALL_SOMIFA!$A$1:$V$2737,14,FALSE)),"",IF(ISERROR(VLOOKUP(TRIM(D78),ALL_SOMIFA!$A$1:$V$2737,14,FALSE))," ",VLOOKUP(TRIM(D78),ALL_SOMIFA!$A$1:$V$2737,14,FALSE)))</f>
        <v/>
      </c>
      <c r="O78" t="str">
        <f>IF(ISBLANK(VLOOKUP(TRIM(D78),ALL_SOMIFA!$A$1:$V$2737,15,FALSE)),"",IF(ISERROR(VLOOKUP(TRIM(D78),ALL_SOMIFA!$A$1:$V$2737,15,FALSE))," ",VLOOKUP(TRIM(D78),ALL_SOMIFA!$A$1:$V$2737,15,FALSE)))</f>
        <v/>
      </c>
      <c r="P78" t="str">
        <f>IF(ISBLANK(VLOOKUP(TRIM(D78),ALL_SOMIFA!$A$1:$V$2737,16,FALSE)),"",IF(ISERROR(VLOOKUP(TRIM(D78),ALL_SOMIFA!$A$1:$V$2737,16,FALSE))," ",VLOOKUP(TRIM(D78),ALL_SOMIFA!$A$1:$V$2737,16,FALSE)))</f>
        <v/>
      </c>
      <c r="Q78" t="str">
        <f>IF(ISBLANK(VLOOKUP(TRIM(D78),ALL_SOMIFA!$A$1:$V$2737,17,FALSE)),"",IF(ISERROR(VLOOKUP(TRIM(D78),ALL_SOMIFA!$A$1:$V$2737,17,FALSE))," ",VLOOKUP(TRIM(D78),ALL_SOMIFA!$A$1:$V$2737,17,FALSE)))</f>
        <v/>
      </c>
      <c r="R78" t="str">
        <f>IF(ISBLANK(VLOOKUP(TRIM(D78),ALL_SOMIFA!$A$1:$V$2737,18,FALSE)),"",IF(ISERROR(VLOOKUP(TRIM(D78),ALL_SOMIFA!$A$1:$V$2737,18,FALSE))," ",VLOOKUP(TRIM(D78),ALL_SOMIFA!$A$1:$V$2737,18,FALSE)))</f>
        <v/>
      </c>
      <c r="S78" t="str">
        <f>IF(ISBLANK(VLOOKUP(TRIM(D78),ALL_SOMIFA!$A$1:$V$2737,19,FALSE)),"",IF(ISERROR(VLOOKUP(TRIM(D78),ALL_SOMIFA!$A$1:$V$2737,19,FALSE))," ",VLOOKUP(TRIM(D78),ALL_SOMIFA!$A$1:$V$2737,19,FALSE)))</f>
        <v/>
      </c>
      <c r="T78" t="str">
        <f>IF(ISBLANK(VLOOKUP(TRIM(D78),ALL_SOMIFA!$A$1:$V$2737,20,FALSE)),"",IF(ISERROR(VLOOKUP(TRIM(D78),ALL_SOMIFA!$A$1:$V$2737,20,FALSE))," ",VLOOKUP(TRIM(D78),ALL_SOMIFA!$A$1:$V$2737,20,FALSE)))</f>
        <v/>
      </c>
      <c r="U78" t="str">
        <f>IF(ISBLANK(VLOOKUP(TRIM(D78),ALL_SOMIFA!$A$1:$V$2737,21,FALSE)),"",IF(ISERROR(VLOOKUP(TRIM(D78),ALL_SOMIFA!$A$1:$V$2737,21,FALSE))," ",VLOOKUP(TRIM(D78),ALL_SOMIFA!$A$1:$V$2737,21,FALSE)))</f>
        <v/>
      </c>
      <c r="V78" t="str">
        <f>IF(ISBLANK(VLOOKUP(TRIM(D78),ALL_SOMIFA!$A$1:$V$2737,22,FALSE)),"",IF(ISERROR(VLOOKUP(TRIM(D78),ALL_SOMIFA!$A$1:$V$2737,22,FALSE))," ",VLOOKUP(TRIM(D78),ALL_SOMIFA!$A$1:$V$2737,22,FALSE)))</f>
        <v/>
      </c>
    </row>
    <row r="79" spans="1:22" x14ac:dyDescent="0.35">
      <c r="A79" t="s">
        <v>304</v>
      </c>
      <c r="B79" t="s">
        <v>325</v>
      </c>
      <c r="C79" s="8" t="s">
        <v>310</v>
      </c>
      <c r="D79" t="s">
        <v>3454</v>
      </c>
      <c r="E79" s="40">
        <v>35475</v>
      </c>
      <c r="F79" t="s">
        <v>107</v>
      </c>
      <c r="G79" s="22"/>
      <c r="H79" t="str">
        <f>IF(ISBLANK(VLOOKUP(TRIM(D79),ALL_SOMIFA!$A$1:$V$2737,8,FALSE)),"",IF(ISERROR(VLOOKUP(TRIM(D79),ALL_SOMIFA!$A$1:$V$2737,8,FALSE))," ",VLOOKUP(TRIM(D79),ALL_SOMIFA!$A$1:$V$2737,8,FALSE)))</f>
        <v/>
      </c>
      <c r="I79" t="str">
        <f>IF(ISBLANK(VLOOKUP(TRIM(D79),ALL_SOMIFA!$A$1:$V$2737,9,FALSE)),"",IF(ISERROR(VLOOKUP(TRIM(D79),ALL_SOMIFA!$A$1:$V$2737,9,FALSE))," ",VLOOKUP(TRIM(D79),ALL_SOMIFA!$A$1:$V$2737,9,FALSE)))</f>
        <v/>
      </c>
      <c r="J79" t="str">
        <f>IF(ISBLANK(VLOOKUP(TRIM(D79),ALL_SOMIFA!$A$1:$V$2737,10,FALSE)),"",IF(ISERROR(VLOOKUP(TRIM(D79),ALL_SOMIFA!$A$1:$V$2737,10,FALSE))," ",VLOOKUP(TRIM(D79),ALL_SOMIFA!$A$1:$V$2737,10,FALSE)))</f>
        <v/>
      </c>
      <c r="K79" t="str">
        <f>IF(ISBLANK(VLOOKUP(TRIM(D79),ALL_SOMIFA!$A$1:$V$2737,11,FALSE)),"",IF(ISERROR(VLOOKUP(TRIM(D79),ALL_SOMIFA!$A$1:$V$2737,11,FALSE))," ",VLOOKUP(TRIM(D79),ALL_SOMIFA!$A$1:$V$2737,11,FALSE)))</f>
        <v/>
      </c>
      <c r="L79" t="str">
        <f>IF(ISBLANK(VLOOKUP(TRIM(D79),ALL_SOMIFA!$A$1:$V$2737,12,FALSE)),"",IF(ISERROR(VLOOKUP(TRIM(D79),ALL_SOMIFA!$A$1:$V$2737,12,FALSE))," ",VLOOKUP(TRIM(D79),ALL_SOMIFA!$A$1:$V$2737,12,FALSE)))</f>
        <v/>
      </c>
      <c r="M79" t="str">
        <f>IF(ISBLANK(VLOOKUP(TRIM(D79),ALL_SOMIFA!$A$1:$V$2737,13,FALSE)),"",IF(ISERROR(VLOOKUP(TRIM(D79),ALL_SOMIFA!$A$1:$V$2737,13,FALSE))," ",VLOOKUP(TRIM(D79),ALL_SOMIFA!$A$1:$V$2737,13,FALSE)))</f>
        <v/>
      </c>
      <c r="N79" t="str">
        <f>IF(ISBLANK(VLOOKUP(TRIM(D79),ALL_SOMIFA!$A$1:$V$2737,14,FALSE)),"",IF(ISERROR(VLOOKUP(TRIM(D79),ALL_SOMIFA!$A$1:$V$2737,14,FALSE))," ",VLOOKUP(TRIM(D79),ALL_SOMIFA!$A$1:$V$2737,14,FALSE)))</f>
        <v>OLB</v>
      </c>
      <c r="O79" t="str">
        <f>IF(ISBLANK(VLOOKUP(TRIM(D79),ALL_SOMIFA!$A$1:$V$2737,15,FALSE)),"",IF(ISERROR(VLOOKUP(TRIM(D79),ALL_SOMIFA!$A$1:$V$2737,15,FALSE))," ",VLOOKUP(TRIM(D79),ALL_SOMIFA!$A$1:$V$2737,15,FALSE)))</f>
        <v>MIN</v>
      </c>
      <c r="P79" t="str">
        <f>IF(ISBLANK(VLOOKUP(TRIM(D79),ALL_SOMIFA!$A$1:$V$2737,16,FALSE)),"",IF(ISERROR(VLOOKUP(TRIM(D79),ALL_SOMIFA!$A$1:$V$2737,16,FALSE))," ",VLOOKUP(TRIM(D79),ALL_SOMIFA!$A$1:$V$2737,16,FALSE)))</f>
        <v>04-4</v>
      </c>
      <c r="Q79" t="str">
        <f>IF(ISBLANK(VLOOKUP(TRIM(D79),ALL_SOMIFA!$A$1:$V$2737,17,FALSE)),"",IF(ISERROR(VLOOKUP(TRIM(D79),ALL_SOMIFA!$A$1:$V$2737,17,FALSE))," ",VLOOKUP(TRIM(D79),ALL_SOMIFA!$A$1:$V$2737,17,FALSE)))</f>
        <v>LB</v>
      </c>
      <c r="R79" t="str">
        <f>IF(ISBLANK(VLOOKUP(TRIM(D79),ALL_SOMIFA!$A$1:$V$2737,18,FALSE)),"",IF(ISERROR(VLOOKUP(TRIM(D79),ALL_SOMIFA!$A$1:$V$2737,18,FALSE))," ",VLOOKUP(TRIM(D79),ALL_SOMIFA!$A$1:$V$2737,18,FALSE)))</f>
        <v>MIN</v>
      </c>
      <c r="S79" t="str">
        <f>IF(ISBLANK(VLOOKUP(TRIM(D79),ALL_SOMIFA!$A$1:$V$2737,19,FALSE)),"",IF(ISERROR(VLOOKUP(TRIM(D79),ALL_SOMIFA!$A$1:$V$2737,19,FALSE))," ",VLOOKUP(TRIM(D79),ALL_SOMIFA!$A$1:$V$2737,19,FALSE)))</f>
        <v>00-0</v>
      </c>
      <c r="T79" t="str">
        <f>IF(ISBLANK(VLOOKUP(TRIM(D79),ALL_SOMIFA!$A$1:$V$2737,20,FALSE)),"",IF(ISERROR(VLOOKUP(TRIM(D79),ALL_SOMIFA!$A$1:$V$2737,20,FALSE))," ",VLOOKUP(TRIM(D79),ALL_SOMIFA!$A$1:$V$2737,20,FALSE)))</f>
        <v/>
      </c>
      <c r="U79" t="str">
        <f>IF(ISBLANK(VLOOKUP(TRIM(D79),ALL_SOMIFA!$A$1:$V$2737,21,FALSE)),"",IF(ISERROR(VLOOKUP(TRIM(D79),ALL_SOMIFA!$A$1:$V$2737,21,FALSE))," ",VLOOKUP(TRIM(D79),ALL_SOMIFA!$A$1:$V$2737,21,FALSE)))</f>
        <v/>
      </c>
      <c r="V79" t="str">
        <f>IF(ISBLANK(VLOOKUP(TRIM(D79),ALL_SOMIFA!$A$1:$V$2737,22,FALSE)),"",IF(ISERROR(VLOOKUP(TRIM(D79),ALL_SOMIFA!$A$1:$V$2737,22,FALSE))," ",VLOOKUP(TRIM(D79),ALL_SOMIFA!$A$1:$V$2737,22,FALSE)))</f>
        <v/>
      </c>
    </row>
    <row r="80" spans="1:22" x14ac:dyDescent="0.35">
      <c r="A80" t="s">
        <v>177</v>
      </c>
      <c r="B80" t="s">
        <v>285</v>
      </c>
      <c r="C80" s="8" t="s">
        <v>186</v>
      </c>
      <c r="D80" t="s">
        <v>3741</v>
      </c>
      <c r="E80" s="40">
        <v>35855</v>
      </c>
      <c r="F80" t="s">
        <v>359</v>
      </c>
      <c r="H80" t="str">
        <f>IF(ISBLANK(VLOOKUP(TRIM(D80),ALL_SOMIFA!$A$1:$V$2737,8,FALSE)),"",IF(ISERROR(VLOOKUP(TRIM(D80),ALL_SOMIFA!$A$1:$V$2737,8,FALSE))," ",VLOOKUP(TRIM(D80),ALL_SOMIFA!$A$1:$V$2737,8,FALSE)))</f>
        <v/>
      </c>
      <c r="I80" t="str">
        <f>IF(ISBLANK(VLOOKUP(TRIM(D80),ALL_SOMIFA!$A$1:$V$2737,9,FALSE)),"",IF(ISERROR(VLOOKUP(TRIM(D80),ALL_SOMIFA!$A$1:$V$2737,9,FALSE))," ",VLOOKUP(TRIM(D80),ALL_SOMIFA!$A$1:$V$2737,9,FALSE)))</f>
        <v/>
      </c>
      <c r="J80" t="str">
        <f>IF(ISBLANK(VLOOKUP(TRIM(D80),ALL_SOMIFA!$A$1:$V$2737,10,FALSE)),"",IF(ISERROR(VLOOKUP(TRIM(D80),ALL_SOMIFA!$A$1:$V$2737,10,FALSE))," ",VLOOKUP(TRIM(D80),ALL_SOMIFA!$A$1:$V$2737,10,FALSE)))</f>
        <v/>
      </c>
      <c r="K80" t="str">
        <f>IF(ISBLANK(VLOOKUP(TRIM(D80),ALL_SOMIFA!$A$1:$V$2737,11,FALSE)),"",IF(ISERROR(VLOOKUP(TRIM(D80),ALL_SOMIFA!$A$1:$V$2737,11,FALSE))," ",VLOOKUP(TRIM(D80),ALL_SOMIFA!$A$1:$V$2737,11,FALSE)))</f>
        <v/>
      </c>
      <c r="L80" t="str">
        <f>IF(ISBLANK(VLOOKUP(TRIM(D80),ALL_SOMIFA!$A$1:$V$2737,12,FALSE)),"",IF(ISERROR(VLOOKUP(TRIM(D80),ALL_SOMIFA!$A$1:$V$2737,12,FALSE))," ",VLOOKUP(TRIM(D80),ALL_SOMIFA!$A$1:$V$2737,12,FALSE)))</f>
        <v/>
      </c>
      <c r="M80" t="str">
        <f>IF(ISBLANK(VLOOKUP(TRIM(D80),ALL_SOMIFA!$A$1:$V$2737,13,FALSE)),"",IF(ISERROR(VLOOKUP(TRIM(D80),ALL_SOMIFA!$A$1:$V$2737,13,FALSE))," ",VLOOKUP(TRIM(D80),ALL_SOMIFA!$A$1:$V$2737,13,FALSE)))</f>
        <v/>
      </c>
      <c r="N80" t="str">
        <f>IF(ISBLANK(VLOOKUP(TRIM(D80),ALL_SOMIFA!$A$1:$V$2737,14,FALSE)),"",IF(ISERROR(VLOOKUP(TRIM(D80),ALL_SOMIFA!$A$1:$V$2737,14,FALSE))," ",VLOOKUP(TRIM(D80),ALL_SOMIFA!$A$1:$V$2737,14,FALSE)))</f>
        <v>C</v>
      </c>
      <c r="O80" t="str">
        <f>IF(ISBLANK(VLOOKUP(TRIM(D80),ALL_SOMIFA!$A$1:$V$2737,15,FALSE)),"",IF(ISERROR(VLOOKUP(TRIM(D80),ALL_SOMIFA!$A$1:$V$2737,15,FALSE))," ",VLOOKUP(TRIM(D80),ALL_SOMIFA!$A$1:$V$2737,15,FALSE)))</f>
        <v>DET</v>
      </c>
      <c r="P80" t="str">
        <f>IF(ISBLANK(VLOOKUP(TRIM(D80),ALL_SOMIFA!$A$1:$V$2737,16,FALSE)),"",IF(ISERROR(VLOOKUP(TRIM(D80),ALL_SOMIFA!$A$1:$V$2737,16,FALSE))," ",VLOOKUP(TRIM(D80),ALL_SOMIFA!$A$1:$V$2737,16,FALSE)))</f>
        <v>0-0</v>
      </c>
      <c r="Q80" t="str">
        <f>IF(ISBLANK(VLOOKUP(TRIM(D80),ALL_SOMIFA!$A$1:$V$2737,17,FALSE)),"",IF(ISERROR(VLOOKUP(TRIM(D80),ALL_SOMIFA!$A$1:$V$2737,17,FALSE))," ",VLOOKUP(TRIM(D80),ALL_SOMIFA!$A$1:$V$2737,17,FALSE)))</f>
        <v/>
      </c>
      <c r="R80" t="str">
        <f>IF(ISBLANK(VLOOKUP(TRIM(D80),ALL_SOMIFA!$A$1:$V$2737,18,FALSE)),"",IF(ISERROR(VLOOKUP(TRIM(D80),ALL_SOMIFA!$A$1:$V$2737,18,FALSE))," ",VLOOKUP(TRIM(D80),ALL_SOMIFA!$A$1:$V$2737,18,FALSE)))</f>
        <v/>
      </c>
      <c r="S80" t="str">
        <f>IF(ISBLANK(VLOOKUP(TRIM(D80),ALL_SOMIFA!$A$1:$V$2737,19,FALSE)),"",IF(ISERROR(VLOOKUP(TRIM(D80),ALL_SOMIFA!$A$1:$V$2737,19,FALSE))," ",VLOOKUP(TRIM(D80),ALL_SOMIFA!$A$1:$V$2737,19,FALSE)))</f>
        <v/>
      </c>
      <c r="T80" t="str">
        <f>IF(ISBLANK(VLOOKUP(TRIM(D80),ALL_SOMIFA!$A$1:$V$2737,20,FALSE)),"",IF(ISERROR(VLOOKUP(TRIM(D80),ALL_SOMIFA!$A$1:$V$2737,20,FALSE))," ",VLOOKUP(TRIM(D80),ALL_SOMIFA!$A$1:$V$2737,20,FALSE)))</f>
        <v/>
      </c>
      <c r="U80" t="str">
        <f>IF(ISBLANK(VLOOKUP(TRIM(D80),ALL_SOMIFA!$A$1:$V$2737,21,FALSE)),"",IF(ISERROR(VLOOKUP(TRIM(D80),ALL_SOMIFA!$A$1:$V$2737,21,FALSE))," ",VLOOKUP(TRIM(D80),ALL_SOMIFA!$A$1:$V$2737,21,FALSE)))</f>
        <v/>
      </c>
      <c r="V80" t="str">
        <f>IF(ISBLANK(VLOOKUP(TRIM(D80),ALL_SOMIFA!$A$1:$V$2737,22,FALSE)),"",IF(ISERROR(VLOOKUP(TRIM(D80),ALL_SOMIFA!$A$1:$V$2737,22,FALSE))," ",VLOOKUP(TRIM(D80),ALL_SOMIFA!$A$1:$V$2737,22,FALSE)))</f>
        <v/>
      </c>
    </row>
    <row r="81" spans="1:22" x14ac:dyDescent="0.35">
      <c r="A81" t="s">
        <v>327</v>
      </c>
      <c r="B81" t="s">
        <v>3530</v>
      </c>
      <c r="C81" s="129" t="s">
        <v>335</v>
      </c>
      <c r="D81" t="s">
        <v>3849</v>
      </c>
      <c r="E81" s="40">
        <v>36281</v>
      </c>
      <c r="F81" t="s">
        <v>3949</v>
      </c>
      <c r="H81" t="str">
        <f>IF(ISBLANK(VLOOKUP(TRIM(D81),ALL_SOMIFA!$A$1:$V$2737,8,FALSE)),"",IF(ISERROR(VLOOKUP(TRIM(D81),ALL_SOMIFA!$A$1:$V$2737,8,FALSE))," ",VLOOKUP(TRIM(D81),ALL_SOMIFA!$A$1:$V$2737,8,FALSE)))</f>
        <v/>
      </c>
      <c r="I81" t="str">
        <f>IF(ISBLANK(VLOOKUP(TRIM(D81),ALL_SOMIFA!$A$1:$V$2737,9,FALSE)),"",IF(ISERROR(VLOOKUP(TRIM(D81),ALL_SOMIFA!$A$1:$V$2737,9,FALSE))," ",VLOOKUP(TRIM(D81),ALL_SOMIFA!$A$1:$V$2737,9,FALSE)))</f>
        <v/>
      </c>
      <c r="J81" t="str">
        <f>IF(ISBLANK(VLOOKUP(TRIM(D81),ALL_SOMIFA!$A$1:$V$2737,10,FALSE)),"",IF(ISERROR(VLOOKUP(TRIM(D81),ALL_SOMIFA!$A$1:$V$2737,10,FALSE))," ",VLOOKUP(TRIM(D81),ALL_SOMIFA!$A$1:$V$2737,10,FALSE)))</f>
        <v/>
      </c>
      <c r="K81" t="str">
        <f>IF(ISBLANK(VLOOKUP(TRIM(D81),ALL_SOMIFA!$A$1:$V$2737,11,FALSE)),"",IF(ISERROR(VLOOKUP(TRIM(D81),ALL_SOMIFA!$A$1:$V$2737,11,FALSE))," ",VLOOKUP(TRIM(D81),ALL_SOMIFA!$A$1:$V$2737,11,FALSE)))</f>
        <v/>
      </c>
      <c r="L81" t="str">
        <f>IF(ISBLANK(VLOOKUP(TRIM(D81),ALL_SOMIFA!$A$1:$V$2737,12,FALSE)),"",IF(ISERROR(VLOOKUP(TRIM(D81),ALL_SOMIFA!$A$1:$V$2737,12,FALSE))," ",VLOOKUP(TRIM(D81),ALL_SOMIFA!$A$1:$V$2737,12,FALSE)))</f>
        <v/>
      </c>
      <c r="M81" t="str">
        <f>IF(ISBLANK(VLOOKUP(TRIM(D81),ALL_SOMIFA!$A$1:$V$2737,13,FALSE)),"",IF(ISERROR(VLOOKUP(TRIM(D81),ALL_SOMIFA!$A$1:$V$2737,13,FALSE))," ",VLOOKUP(TRIM(D81),ALL_SOMIFA!$A$1:$V$2737,13,FALSE)))</f>
        <v/>
      </c>
      <c r="N81" t="str">
        <f>IF(ISBLANK(VLOOKUP(TRIM(D81),ALL_SOMIFA!$A$1:$V$2737,14,FALSE)),"",IF(ISERROR(VLOOKUP(TRIM(D81),ALL_SOMIFA!$A$1:$V$2737,14,FALSE))," ",VLOOKUP(TRIM(D81),ALL_SOMIFA!$A$1:$V$2737,14,FALSE)))</f>
        <v/>
      </c>
      <c r="O81" t="str">
        <f>IF(ISBLANK(VLOOKUP(TRIM(D81),ALL_SOMIFA!$A$1:$V$2737,15,FALSE)),"",IF(ISERROR(VLOOKUP(TRIM(D81),ALL_SOMIFA!$A$1:$V$2737,15,FALSE))," ",VLOOKUP(TRIM(D81),ALL_SOMIFA!$A$1:$V$2737,15,FALSE)))</f>
        <v/>
      </c>
      <c r="P81" t="str">
        <f>IF(ISBLANK(VLOOKUP(TRIM(D81),ALL_SOMIFA!$A$1:$V$2737,16,FALSE)),"",IF(ISERROR(VLOOKUP(TRIM(D81),ALL_SOMIFA!$A$1:$V$2737,16,FALSE))," ",VLOOKUP(TRIM(D81),ALL_SOMIFA!$A$1:$V$2737,16,FALSE)))</f>
        <v/>
      </c>
      <c r="Q81" t="str">
        <f>IF(ISBLANK(VLOOKUP(TRIM(D81),ALL_SOMIFA!$A$1:$V$2737,17,FALSE)),"",IF(ISERROR(VLOOKUP(TRIM(D81),ALL_SOMIFA!$A$1:$V$2737,17,FALSE))," ",VLOOKUP(TRIM(D81),ALL_SOMIFA!$A$1:$V$2737,17,FALSE)))</f>
        <v/>
      </c>
      <c r="R81" t="str">
        <f>IF(ISBLANK(VLOOKUP(TRIM(D81),ALL_SOMIFA!$A$1:$V$2737,18,FALSE)),"",IF(ISERROR(VLOOKUP(TRIM(D81),ALL_SOMIFA!$A$1:$V$2737,18,FALSE))," ",VLOOKUP(TRIM(D81),ALL_SOMIFA!$A$1:$V$2737,18,FALSE)))</f>
        <v/>
      </c>
      <c r="S81" t="str">
        <f>IF(ISBLANK(VLOOKUP(TRIM(D81),ALL_SOMIFA!$A$1:$V$2737,19,FALSE)),"",IF(ISERROR(VLOOKUP(TRIM(D81),ALL_SOMIFA!$A$1:$V$2737,19,FALSE))," ",VLOOKUP(TRIM(D81),ALL_SOMIFA!$A$1:$V$2737,19,FALSE)))</f>
        <v/>
      </c>
      <c r="T81" t="str">
        <f>IF(ISBLANK(VLOOKUP(TRIM(D81),ALL_SOMIFA!$A$1:$V$2737,20,FALSE)),"",IF(ISERROR(VLOOKUP(TRIM(D81),ALL_SOMIFA!$A$1:$V$2737,20,FALSE))," ",VLOOKUP(TRIM(D81),ALL_SOMIFA!$A$1:$V$2737,20,FALSE)))</f>
        <v/>
      </c>
      <c r="U81" t="str">
        <f>IF(ISBLANK(VLOOKUP(TRIM(D81),ALL_SOMIFA!$A$1:$V$2737,21,FALSE)),"",IF(ISERROR(VLOOKUP(TRIM(D81),ALL_SOMIFA!$A$1:$V$2737,21,FALSE))," ",VLOOKUP(TRIM(D81),ALL_SOMIFA!$A$1:$V$2737,21,FALSE)))</f>
        <v/>
      </c>
      <c r="V81" t="str">
        <f>IF(ISBLANK(VLOOKUP(TRIM(D81),ALL_SOMIFA!$A$1:$V$2737,22,FALSE)),"",IF(ISERROR(VLOOKUP(TRIM(D81),ALL_SOMIFA!$A$1:$V$2737,22,FALSE))," ",VLOOKUP(TRIM(D81),ALL_SOMIFA!$A$1:$V$2737,22,FALSE)))</f>
        <v/>
      </c>
    </row>
    <row r="82" spans="1:22" x14ac:dyDescent="0.35">
      <c r="A82" t="s">
        <v>177</v>
      </c>
      <c r="B82" t="s">
        <v>3531</v>
      </c>
      <c r="C82" s="8" t="s">
        <v>231</v>
      </c>
      <c r="D82" t="s">
        <v>3313</v>
      </c>
      <c r="E82" s="40">
        <v>34086</v>
      </c>
      <c r="F82" t="s">
        <v>256</v>
      </c>
      <c r="H82" t="str">
        <f>IF(ISBLANK(VLOOKUP(TRIM(D82),ALL_SOMIFA!$A$1:$V$2737,8,FALSE)),"",IF(ISERROR(VLOOKUP(TRIM(D82),ALL_SOMIFA!$A$1:$V$2737,8,FALSE))," ",VLOOKUP(TRIM(D82),ALL_SOMIFA!$A$1:$V$2737,8,FALSE)))</f>
        <v/>
      </c>
      <c r="I82" t="str">
        <f>IF(ISBLANK(VLOOKUP(TRIM(D82),ALL_SOMIFA!$A$1:$V$2737,9,FALSE)),"",IF(ISERROR(VLOOKUP(TRIM(D82),ALL_SOMIFA!$A$1:$V$2737,9,FALSE))," ",VLOOKUP(TRIM(D82),ALL_SOMIFA!$A$1:$V$2737,9,FALSE)))</f>
        <v/>
      </c>
      <c r="J82" t="str">
        <f>IF(ISBLANK(VLOOKUP(TRIM(D82),ALL_SOMIFA!$A$1:$V$2737,10,FALSE)),"",IF(ISERROR(VLOOKUP(TRIM(D82),ALL_SOMIFA!$A$1:$V$2737,10,FALSE))," ",VLOOKUP(TRIM(D82),ALL_SOMIFA!$A$1:$V$2737,10,FALSE)))</f>
        <v/>
      </c>
      <c r="K82" t="str">
        <f>IF(ISBLANK(VLOOKUP(TRIM(D82),ALL_SOMIFA!$A$1:$V$2737,11,FALSE)),"",IF(ISERROR(VLOOKUP(TRIM(D82),ALL_SOMIFA!$A$1:$V$2737,11,FALSE))," ",VLOOKUP(TRIM(D82),ALL_SOMIFA!$A$1:$V$2737,11,FALSE)))</f>
        <v>C</v>
      </c>
      <c r="L82" t="str">
        <f>IF(ISBLANK(VLOOKUP(TRIM(D82),ALL_SOMIFA!$A$1:$V$2737,12,FALSE)),"",IF(ISERROR(VLOOKUP(TRIM(D82),ALL_SOMIFA!$A$1:$V$2737,12,FALSE))," ",VLOOKUP(TRIM(D82),ALL_SOMIFA!$A$1:$V$2737,12,FALSE)))</f>
        <v>NYJ</v>
      </c>
      <c r="M82" t="str">
        <f>IF(ISBLANK(VLOOKUP(TRIM(D82),ALL_SOMIFA!$A$1:$V$2737,13,FALSE)),"",IF(ISERROR(VLOOKUP(TRIM(D82),ALL_SOMIFA!$A$1:$V$2737,13,FALSE))," ",VLOOKUP(TRIM(D82),ALL_SOMIFA!$A$1:$V$2737,13,FALSE)))</f>
        <v>5-5</v>
      </c>
      <c r="N82" t="str">
        <f>IF(ISBLANK(VLOOKUP(TRIM(D82),ALL_SOMIFA!$A$1:$V$2737,14,FALSE)),"",IF(ISERROR(VLOOKUP(TRIM(D82),ALL_SOMIFA!$A$1:$V$2737,14,FALSE))," ",VLOOKUP(TRIM(D82),ALL_SOMIFA!$A$1:$V$2737,14,FALSE)))</f>
        <v>C</v>
      </c>
      <c r="O82" t="str">
        <f>IF(ISBLANK(VLOOKUP(TRIM(D82),ALL_SOMIFA!$A$1:$V$2737,15,FALSE)),"",IF(ISERROR(VLOOKUP(TRIM(D82),ALL_SOMIFA!$A$1:$V$2737,15,FALSE))," ",VLOOKUP(TRIM(D82),ALL_SOMIFA!$A$1:$V$2737,15,FALSE)))</f>
        <v>NYJ</v>
      </c>
      <c r="P82" t="str">
        <f>IF(ISBLANK(VLOOKUP(TRIM(D82),ALL_SOMIFA!$A$1:$V$2737,16,FALSE)),"",IF(ISERROR(VLOOKUP(TRIM(D82),ALL_SOMIFA!$A$1:$V$2737,16,FALSE))," ",VLOOKUP(TRIM(D82),ALL_SOMIFA!$A$1:$V$2737,16,FALSE)))</f>
        <v>5-5</v>
      </c>
      <c r="Q82" t="str">
        <f>IF(ISBLANK(VLOOKUP(TRIM(D82),ALL_SOMIFA!$A$1:$V$2737,17,FALSE)),"",IF(ISERROR(VLOOKUP(TRIM(D82),ALL_SOMIFA!$A$1:$V$2737,17,FALSE))," ",VLOOKUP(TRIM(D82),ALL_SOMIFA!$A$1:$V$2737,17,FALSE)))</f>
        <v>C</v>
      </c>
      <c r="R82" t="str">
        <f>IF(ISBLANK(VLOOKUP(TRIM(D82),ALL_SOMIFA!$A$1:$V$2737,18,FALSE)),"",IF(ISERROR(VLOOKUP(TRIM(D82),ALL_SOMIFA!$A$1:$V$2737,18,FALSE))," ",VLOOKUP(TRIM(D82),ALL_SOMIFA!$A$1:$V$2737,18,FALSE)))</f>
        <v>NYJ</v>
      </c>
      <c r="S82" t="str">
        <f>IF(ISBLANK(VLOOKUP(TRIM(D82),ALL_SOMIFA!$A$1:$V$2737,19,FALSE)),"",IF(ISERROR(VLOOKUP(TRIM(D82),ALL_SOMIFA!$A$1:$V$2737,19,FALSE))," ",VLOOKUP(TRIM(D82),ALL_SOMIFA!$A$1:$V$2737,19,FALSE)))</f>
        <v>5-2</v>
      </c>
      <c r="T82" t="str">
        <f>IF(ISBLANK(VLOOKUP(TRIM(D82),ALL_SOMIFA!$A$1:$V$2737,20,FALSE)),"",IF(ISERROR(VLOOKUP(TRIM(D82),ALL_SOMIFA!$A$1:$V$2737,20,FALSE))," ",VLOOKUP(TRIM(D82),ALL_SOMIFA!$A$1:$V$2737,20,FALSE)))</f>
        <v>C</v>
      </c>
      <c r="U82" t="str">
        <f>IF(ISBLANK(VLOOKUP(TRIM(D82),ALL_SOMIFA!$A$1:$V$2737,21,FALSE)),"",IF(ISERROR(VLOOKUP(TRIM(D82),ALL_SOMIFA!$A$1:$V$2737,21,FALSE))," ",VLOOKUP(TRIM(D82),ALL_SOMIFA!$A$1:$V$2737,21,FALSE)))</f>
        <v>DEN</v>
      </c>
      <c r="V82" t="str">
        <f>IF(ISBLANK(VLOOKUP(TRIM(D82),ALL_SOMIFA!$A$1:$V$2737,22,FALSE)),"",IF(ISERROR(VLOOKUP(TRIM(D82),ALL_SOMIFA!$A$1:$V$2737,22,FALSE))," ",VLOOKUP(TRIM(D82),ALL_SOMIFA!$A$1:$V$2737,22,FALSE)))</f>
        <v>4-7</v>
      </c>
    </row>
    <row r="83" spans="1:22" x14ac:dyDescent="0.35">
      <c r="A83" t="s">
        <v>270</v>
      </c>
      <c r="B83" t="s">
        <v>3531</v>
      </c>
      <c r="C83" s="8" t="s">
        <v>231</v>
      </c>
      <c r="D83" t="s">
        <v>3691</v>
      </c>
      <c r="E83" s="40">
        <v>37084</v>
      </c>
      <c r="F83" t="s">
        <v>3960</v>
      </c>
      <c r="H83" t="str">
        <f>IF(ISBLANK(VLOOKUP(TRIM(D83),ALL_SOMIFA!$A$1:$V$2737,8,FALSE)),"",IF(ISERROR(VLOOKUP(TRIM(D83),ALL_SOMIFA!$A$1:$V$2737,8,FALSE))," ",VLOOKUP(TRIM(D83),ALL_SOMIFA!$A$1:$V$2737,8,FALSE)))</f>
        <v/>
      </c>
      <c r="I83" t="str">
        <f>IF(ISBLANK(VLOOKUP(TRIM(D83),ALL_SOMIFA!$A$1:$V$2737,9,FALSE)),"",IF(ISERROR(VLOOKUP(TRIM(D83),ALL_SOMIFA!$A$1:$V$2737,9,FALSE))," ",VLOOKUP(TRIM(D83),ALL_SOMIFA!$A$1:$V$2737,9,FALSE)))</f>
        <v/>
      </c>
      <c r="J83" t="str">
        <f>IF(ISBLANK(VLOOKUP(TRIM(D83),ALL_SOMIFA!$A$1:$V$2737,10,FALSE)),"",IF(ISERROR(VLOOKUP(TRIM(D83),ALL_SOMIFA!$A$1:$V$2737,10,FALSE))," ",VLOOKUP(TRIM(D83),ALL_SOMIFA!$A$1:$V$2737,10,FALSE)))</f>
        <v/>
      </c>
      <c r="K83" t="str">
        <f>IF(ISBLANK(VLOOKUP(TRIM(D83),ALL_SOMIFA!$A$1:$V$2737,11,FALSE)),"",IF(ISERROR(VLOOKUP(TRIM(D83),ALL_SOMIFA!$A$1:$V$2737,11,FALSE))," ",VLOOKUP(TRIM(D83),ALL_SOMIFA!$A$1:$V$2737,11,FALSE)))</f>
        <v/>
      </c>
      <c r="L83" t="str">
        <f>IF(ISBLANK(VLOOKUP(TRIM(D83),ALL_SOMIFA!$A$1:$V$2737,12,FALSE)),"",IF(ISERROR(VLOOKUP(TRIM(D83),ALL_SOMIFA!$A$1:$V$2737,12,FALSE))," ",VLOOKUP(TRIM(D83),ALL_SOMIFA!$A$1:$V$2737,12,FALSE)))</f>
        <v/>
      </c>
      <c r="M83" t="str">
        <f>IF(ISBLANK(VLOOKUP(TRIM(D83),ALL_SOMIFA!$A$1:$V$2737,13,FALSE)),"",IF(ISERROR(VLOOKUP(TRIM(D83),ALL_SOMIFA!$A$1:$V$2737,13,FALSE))," ",VLOOKUP(TRIM(D83),ALL_SOMIFA!$A$1:$V$2737,13,FALSE)))</f>
        <v/>
      </c>
      <c r="N83" t="str">
        <f>IF(ISBLANK(VLOOKUP(TRIM(D83),ALL_SOMIFA!$A$1:$V$2737,14,FALSE)),"",IF(ISERROR(VLOOKUP(TRIM(D83),ALL_SOMIFA!$A$1:$V$2737,14,FALSE))," ",VLOOKUP(TRIM(D83),ALL_SOMIFA!$A$1:$V$2737,14,FALSE)))</f>
        <v/>
      </c>
      <c r="O83" t="str">
        <f>IF(ISBLANK(VLOOKUP(TRIM(D83),ALL_SOMIFA!$A$1:$V$2737,15,FALSE)),"",IF(ISERROR(VLOOKUP(TRIM(D83),ALL_SOMIFA!$A$1:$V$2737,15,FALSE))," ",VLOOKUP(TRIM(D83),ALL_SOMIFA!$A$1:$V$2737,15,FALSE)))</f>
        <v/>
      </c>
      <c r="P83" t="str">
        <f>IF(ISBLANK(VLOOKUP(TRIM(D83),ALL_SOMIFA!$A$1:$V$2737,16,FALSE)),"",IF(ISERROR(VLOOKUP(TRIM(D83),ALL_SOMIFA!$A$1:$V$2737,16,FALSE))," ",VLOOKUP(TRIM(D83),ALL_SOMIFA!$A$1:$V$2737,16,FALSE)))</f>
        <v/>
      </c>
      <c r="Q83" t="str">
        <f>IF(ISBLANK(VLOOKUP(TRIM(D83),ALL_SOMIFA!$A$1:$V$2737,17,FALSE)),"",IF(ISERROR(VLOOKUP(TRIM(D83),ALL_SOMIFA!$A$1:$V$2737,17,FALSE))," ",VLOOKUP(TRIM(D83),ALL_SOMIFA!$A$1:$V$2737,17,FALSE)))</f>
        <v/>
      </c>
      <c r="R83" t="str">
        <f>IF(ISBLANK(VLOOKUP(TRIM(D83),ALL_SOMIFA!$A$1:$V$2737,18,FALSE)),"",IF(ISERROR(VLOOKUP(TRIM(D83),ALL_SOMIFA!$A$1:$V$2737,18,FALSE))," ",VLOOKUP(TRIM(D83),ALL_SOMIFA!$A$1:$V$2737,18,FALSE)))</f>
        <v/>
      </c>
      <c r="S83" t="str">
        <f>IF(ISBLANK(VLOOKUP(TRIM(D83),ALL_SOMIFA!$A$1:$V$2737,19,FALSE)),"",IF(ISERROR(VLOOKUP(TRIM(D83),ALL_SOMIFA!$A$1:$V$2737,19,FALSE))," ",VLOOKUP(TRIM(D83),ALL_SOMIFA!$A$1:$V$2737,19,FALSE)))</f>
        <v/>
      </c>
      <c r="T83" t="str">
        <f>IF(ISBLANK(VLOOKUP(TRIM(D83),ALL_SOMIFA!$A$1:$V$2737,20,FALSE)),"",IF(ISERROR(VLOOKUP(TRIM(D83),ALL_SOMIFA!$A$1:$V$2737,20,FALSE))," ",VLOOKUP(TRIM(D83),ALL_SOMIFA!$A$1:$V$2737,20,FALSE)))</f>
        <v/>
      </c>
      <c r="U83" t="str">
        <f>IF(ISBLANK(VLOOKUP(TRIM(D83),ALL_SOMIFA!$A$1:$V$2737,21,FALSE)),"",IF(ISERROR(VLOOKUP(TRIM(D83),ALL_SOMIFA!$A$1:$V$2737,21,FALSE))," ",VLOOKUP(TRIM(D83),ALL_SOMIFA!$A$1:$V$2737,21,FALSE)))</f>
        <v/>
      </c>
      <c r="V83" t="str">
        <f>IF(ISBLANK(VLOOKUP(TRIM(D83),ALL_SOMIFA!$A$1:$V$2737,22,FALSE)),"",IF(ISERROR(VLOOKUP(TRIM(D83),ALL_SOMIFA!$A$1:$V$2737,22,FALSE))," ",VLOOKUP(TRIM(D83),ALL_SOMIFA!$A$1:$V$2737,22,FALSE)))</f>
        <v/>
      </c>
    </row>
    <row r="84" spans="1:22" x14ac:dyDescent="0.35">
      <c r="A84" t="s">
        <v>177</v>
      </c>
      <c r="B84" t="s">
        <v>109</v>
      </c>
      <c r="C84" s="8" t="s">
        <v>231</v>
      </c>
      <c r="D84" t="s">
        <v>3800</v>
      </c>
      <c r="E84" s="40">
        <v>36526</v>
      </c>
      <c r="F84" t="s">
        <v>3949</v>
      </c>
      <c r="H84" t="str">
        <f>IF(ISBLANK(VLOOKUP(TRIM(D84),ALL_SOMIFA!$A$1:$V$2737,8,FALSE)),"",IF(ISERROR(VLOOKUP(TRIM(D84),ALL_SOMIFA!$A$1:$V$2737,8,FALSE))," ",VLOOKUP(TRIM(D84),ALL_SOMIFA!$A$1:$V$2737,8,FALSE)))</f>
        <v/>
      </c>
      <c r="I84" t="str">
        <f>IF(ISBLANK(VLOOKUP(TRIM(D84),ALL_SOMIFA!$A$1:$V$2737,9,FALSE)),"",IF(ISERROR(VLOOKUP(TRIM(D84),ALL_SOMIFA!$A$1:$V$2737,9,FALSE))," ",VLOOKUP(TRIM(D84),ALL_SOMIFA!$A$1:$V$2737,9,FALSE)))</f>
        <v/>
      </c>
      <c r="J84" t="str">
        <f>IF(ISBLANK(VLOOKUP(TRIM(D84),ALL_SOMIFA!$A$1:$V$2737,10,FALSE)),"",IF(ISERROR(VLOOKUP(TRIM(D84),ALL_SOMIFA!$A$1:$V$2737,10,FALSE))," ",VLOOKUP(TRIM(D84),ALL_SOMIFA!$A$1:$V$2737,10,FALSE)))</f>
        <v/>
      </c>
      <c r="K84" t="str">
        <f>IF(ISBLANK(VLOOKUP(TRIM(D84),ALL_SOMIFA!$A$1:$V$2737,11,FALSE)),"",IF(ISERROR(VLOOKUP(TRIM(D84),ALL_SOMIFA!$A$1:$V$2737,11,FALSE))," ",VLOOKUP(TRIM(D84),ALL_SOMIFA!$A$1:$V$2737,11,FALSE)))</f>
        <v/>
      </c>
      <c r="L84" t="str">
        <f>IF(ISBLANK(VLOOKUP(TRIM(D84),ALL_SOMIFA!$A$1:$V$2737,12,FALSE)),"",IF(ISERROR(VLOOKUP(TRIM(D84),ALL_SOMIFA!$A$1:$V$2737,12,FALSE))," ",VLOOKUP(TRIM(D84),ALL_SOMIFA!$A$1:$V$2737,12,FALSE)))</f>
        <v/>
      </c>
      <c r="M84" t="str">
        <f>IF(ISBLANK(VLOOKUP(TRIM(D84),ALL_SOMIFA!$A$1:$V$2737,13,FALSE)),"",IF(ISERROR(VLOOKUP(TRIM(D84),ALL_SOMIFA!$A$1:$V$2737,13,FALSE))," ",VLOOKUP(TRIM(D84),ALL_SOMIFA!$A$1:$V$2737,13,FALSE)))</f>
        <v/>
      </c>
      <c r="N84" t="str">
        <f>IF(ISBLANK(VLOOKUP(TRIM(D84),ALL_SOMIFA!$A$1:$V$2737,14,FALSE)),"",IF(ISERROR(VLOOKUP(TRIM(D84),ALL_SOMIFA!$A$1:$V$2737,14,FALSE))," ",VLOOKUP(TRIM(D84),ALL_SOMIFA!$A$1:$V$2737,14,FALSE)))</f>
        <v/>
      </c>
      <c r="O84" t="str">
        <f>IF(ISBLANK(VLOOKUP(TRIM(D84),ALL_SOMIFA!$A$1:$V$2737,15,FALSE)),"",IF(ISERROR(VLOOKUP(TRIM(D84),ALL_SOMIFA!$A$1:$V$2737,15,FALSE))," ",VLOOKUP(TRIM(D84),ALL_SOMIFA!$A$1:$V$2737,15,FALSE)))</f>
        <v/>
      </c>
      <c r="P84" t="str">
        <f>IF(ISBLANK(VLOOKUP(TRIM(D84),ALL_SOMIFA!$A$1:$V$2737,16,FALSE)),"",IF(ISERROR(VLOOKUP(TRIM(D84),ALL_SOMIFA!$A$1:$V$2737,16,FALSE))," ",VLOOKUP(TRIM(D84),ALL_SOMIFA!$A$1:$V$2737,16,FALSE)))</f>
        <v/>
      </c>
      <c r="Q84" t="str">
        <f>IF(ISBLANK(VLOOKUP(TRIM(D84),ALL_SOMIFA!$A$1:$V$2737,17,FALSE)),"",IF(ISERROR(VLOOKUP(TRIM(D84),ALL_SOMIFA!$A$1:$V$2737,17,FALSE))," ",VLOOKUP(TRIM(D84),ALL_SOMIFA!$A$1:$V$2737,17,FALSE)))</f>
        <v/>
      </c>
      <c r="R84" t="str">
        <f>IF(ISBLANK(VLOOKUP(TRIM(D84),ALL_SOMIFA!$A$1:$V$2737,18,FALSE)),"",IF(ISERROR(VLOOKUP(TRIM(D84),ALL_SOMIFA!$A$1:$V$2737,18,FALSE))," ",VLOOKUP(TRIM(D84),ALL_SOMIFA!$A$1:$V$2737,18,FALSE)))</f>
        <v/>
      </c>
      <c r="S84" t="str">
        <f>IF(ISBLANK(VLOOKUP(TRIM(D84),ALL_SOMIFA!$A$1:$V$2737,19,FALSE)),"",IF(ISERROR(VLOOKUP(TRIM(D84),ALL_SOMIFA!$A$1:$V$2737,19,FALSE))," ",VLOOKUP(TRIM(D84),ALL_SOMIFA!$A$1:$V$2737,19,FALSE)))</f>
        <v/>
      </c>
      <c r="T84" t="str">
        <f>IF(ISBLANK(VLOOKUP(TRIM(D84),ALL_SOMIFA!$A$1:$V$2737,20,FALSE)),"",IF(ISERROR(VLOOKUP(TRIM(D84),ALL_SOMIFA!$A$1:$V$2737,20,FALSE))," ",VLOOKUP(TRIM(D84),ALL_SOMIFA!$A$1:$V$2737,20,FALSE)))</f>
        <v/>
      </c>
      <c r="U84" t="str">
        <f>IF(ISBLANK(VLOOKUP(TRIM(D84),ALL_SOMIFA!$A$1:$V$2737,21,FALSE)),"",IF(ISERROR(VLOOKUP(TRIM(D84),ALL_SOMIFA!$A$1:$V$2737,21,FALSE))," ",VLOOKUP(TRIM(D84),ALL_SOMIFA!$A$1:$V$2737,21,FALSE)))</f>
        <v/>
      </c>
      <c r="V84" t="str">
        <f>IF(ISBLANK(VLOOKUP(TRIM(D84),ALL_SOMIFA!$A$1:$V$2737,22,FALSE)),"",IF(ISERROR(VLOOKUP(TRIM(D84),ALL_SOMIFA!$A$1:$V$2737,22,FALSE))," ",VLOOKUP(TRIM(D84),ALL_SOMIFA!$A$1:$V$2737,22,FALSE)))</f>
        <v/>
      </c>
    </row>
    <row r="85" spans="1:22" x14ac:dyDescent="0.35">
      <c r="A85" t="s">
        <v>480</v>
      </c>
      <c r="B85" t="s">
        <v>285</v>
      </c>
      <c r="C85" s="8" t="s">
        <v>310</v>
      </c>
      <c r="D85" t="s">
        <v>3677</v>
      </c>
      <c r="E85" s="40">
        <v>36008</v>
      </c>
      <c r="F85" t="s">
        <v>3949</v>
      </c>
      <c r="H85" t="str">
        <f>IF(ISBLANK(VLOOKUP(TRIM(D85),ALL_SOMIFA!$A$1:$V$2737,8,FALSE)),"",IF(ISERROR(VLOOKUP(TRIM(D85),ALL_SOMIFA!$A$1:$V$2737,8,FALSE))," ",VLOOKUP(TRIM(D85),ALL_SOMIFA!$A$1:$V$2737,8,FALSE)))</f>
        <v/>
      </c>
      <c r="I85" t="str">
        <f>IF(ISBLANK(VLOOKUP(TRIM(D85),ALL_SOMIFA!$A$1:$V$2737,9,FALSE)),"",IF(ISERROR(VLOOKUP(TRIM(D85),ALL_SOMIFA!$A$1:$V$2737,9,FALSE))," ",VLOOKUP(TRIM(D85),ALL_SOMIFA!$A$1:$V$2737,9,FALSE)))</f>
        <v/>
      </c>
      <c r="J85" t="str">
        <f>IF(ISBLANK(VLOOKUP(TRIM(D85),ALL_SOMIFA!$A$1:$V$2737,10,FALSE)),"",IF(ISERROR(VLOOKUP(TRIM(D85),ALL_SOMIFA!$A$1:$V$2737,10,FALSE))," ",VLOOKUP(TRIM(D85),ALL_SOMIFA!$A$1:$V$2737,10,FALSE)))</f>
        <v/>
      </c>
      <c r="K85" t="str">
        <f>IF(ISBLANK(VLOOKUP(TRIM(D85),ALL_SOMIFA!$A$1:$V$2737,11,FALSE)),"",IF(ISERROR(VLOOKUP(TRIM(D85),ALL_SOMIFA!$A$1:$V$2737,11,FALSE))," ",VLOOKUP(TRIM(D85),ALL_SOMIFA!$A$1:$V$2737,11,FALSE)))</f>
        <v/>
      </c>
      <c r="L85" t="str">
        <f>IF(ISBLANK(VLOOKUP(TRIM(D85),ALL_SOMIFA!$A$1:$V$2737,12,FALSE)),"",IF(ISERROR(VLOOKUP(TRIM(D85),ALL_SOMIFA!$A$1:$V$2737,12,FALSE))," ",VLOOKUP(TRIM(D85),ALL_SOMIFA!$A$1:$V$2737,12,FALSE)))</f>
        <v/>
      </c>
      <c r="M85" t="str">
        <f>IF(ISBLANK(VLOOKUP(TRIM(D85),ALL_SOMIFA!$A$1:$V$2737,13,FALSE)),"",IF(ISERROR(VLOOKUP(TRIM(D85),ALL_SOMIFA!$A$1:$V$2737,13,FALSE))," ",VLOOKUP(TRIM(D85),ALL_SOMIFA!$A$1:$V$2737,13,FALSE)))</f>
        <v/>
      </c>
      <c r="N85" t="str">
        <f>IF(ISBLANK(VLOOKUP(TRIM(D85),ALL_SOMIFA!$A$1:$V$2737,14,FALSE)),"",IF(ISERROR(VLOOKUP(TRIM(D85),ALL_SOMIFA!$A$1:$V$2737,14,FALSE))," ",VLOOKUP(TRIM(D85),ALL_SOMIFA!$A$1:$V$2737,14,FALSE)))</f>
        <v/>
      </c>
      <c r="O85" t="str">
        <f>IF(ISBLANK(VLOOKUP(TRIM(D85),ALL_SOMIFA!$A$1:$V$2737,15,FALSE)),"",IF(ISERROR(VLOOKUP(TRIM(D85),ALL_SOMIFA!$A$1:$V$2737,15,FALSE))," ",VLOOKUP(TRIM(D85),ALL_SOMIFA!$A$1:$V$2737,15,FALSE)))</f>
        <v/>
      </c>
      <c r="P85" t="str">
        <f>IF(ISBLANK(VLOOKUP(TRIM(D85),ALL_SOMIFA!$A$1:$V$2737,16,FALSE)),"",IF(ISERROR(VLOOKUP(TRIM(D85),ALL_SOMIFA!$A$1:$V$2737,16,FALSE))," ",VLOOKUP(TRIM(D85),ALL_SOMIFA!$A$1:$V$2737,16,FALSE)))</f>
        <v/>
      </c>
      <c r="Q85" t="str">
        <f>IF(ISBLANK(VLOOKUP(TRIM(D85),ALL_SOMIFA!$A$1:$V$2737,17,FALSE)),"",IF(ISERROR(VLOOKUP(TRIM(D85),ALL_SOMIFA!$A$1:$V$2737,17,FALSE))," ",VLOOKUP(TRIM(D85),ALL_SOMIFA!$A$1:$V$2737,17,FALSE)))</f>
        <v/>
      </c>
      <c r="R85" t="str">
        <f>IF(ISBLANK(VLOOKUP(TRIM(D85),ALL_SOMIFA!$A$1:$V$2737,18,FALSE)),"",IF(ISERROR(VLOOKUP(TRIM(D85),ALL_SOMIFA!$A$1:$V$2737,18,FALSE))," ",VLOOKUP(TRIM(D85),ALL_SOMIFA!$A$1:$V$2737,18,FALSE)))</f>
        <v/>
      </c>
      <c r="S85" t="str">
        <f>IF(ISBLANK(VLOOKUP(TRIM(D85),ALL_SOMIFA!$A$1:$V$2737,19,FALSE)),"",IF(ISERROR(VLOOKUP(TRIM(D85),ALL_SOMIFA!$A$1:$V$2737,19,FALSE))," ",VLOOKUP(TRIM(D85),ALL_SOMIFA!$A$1:$V$2737,19,FALSE)))</f>
        <v/>
      </c>
      <c r="T85" t="str">
        <f>IF(ISBLANK(VLOOKUP(TRIM(D85),ALL_SOMIFA!$A$1:$V$2737,20,FALSE)),"",IF(ISERROR(VLOOKUP(TRIM(D85),ALL_SOMIFA!$A$1:$V$2737,20,FALSE))," ",VLOOKUP(TRIM(D85),ALL_SOMIFA!$A$1:$V$2737,20,FALSE)))</f>
        <v/>
      </c>
      <c r="U85" t="str">
        <f>IF(ISBLANK(VLOOKUP(TRIM(D85),ALL_SOMIFA!$A$1:$V$2737,21,FALSE)),"",IF(ISERROR(VLOOKUP(TRIM(D85),ALL_SOMIFA!$A$1:$V$2737,21,FALSE))," ",VLOOKUP(TRIM(D85),ALL_SOMIFA!$A$1:$V$2737,21,FALSE)))</f>
        <v/>
      </c>
      <c r="V85" t="str">
        <f>IF(ISBLANK(VLOOKUP(TRIM(D85),ALL_SOMIFA!$A$1:$V$2737,22,FALSE)),"",IF(ISERROR(VLOOKUP(TRIM(D85),ALL_SOMIFA!$A$1:$V$2737,22,FALSE))," ",VLOOKUP(TRIM(D85),ALL_SOMIFA!$A$1:$V$2737,22,FALSE)))</f>
        <v/>
      </c>
    </row>
    <row r="86" spans="1:22" x14ac:dyDescent="0.35">
      <c r="A86" t="s">
        <v>304</v>
      </c>
      <c r="B86" t="s">
        <v>3525</v>
      </c>
      <c r="C86" s="8" t="s">
        <v>310</v>
      </c>
      <c r="D86" t="s">
        <v>3678</v>
      </c>
      <c r="E86" s="40">
        <v>36959</v>
      </c>
      <c r="F86" t="s">
        <v>3960</v>
      </c>
      <c r="H86" t="str">
        <f>IF(ISBLANK(VLOOKUP(TRIM(D86),ALL_SOMIFA!$A$1:$V$2737,8,FALSE)),"",IF(ISERROR(VLOOKUP(TRIM(D86),ALL_SOMIFA!$A$1:$V$2737,8,FALSE))," ",VLOOKUP(TRIM(D86),ALL_SOMIFA!$A$1:$V$2737,8,FALSE)))</f>
        <v/>
      </c>
      <c r="I86" t="str">
        <f>IF(ISBLANK(VLOOKUP(TRIM(D86),ALL_SOMIFA!$A$1:$V$2737,9,FALSE)),"",IF(ISERROR(VLOOKUP(TRIM(D86),ALL_SOMIFA!$A$1:$V$2737,9,FALSE))," ",VLOOKUP(TRIM(D86),ALL_SOMIFA!$A$1:$V$2737,9,FALSE)))</f>
        <v/>
      </c>
      <c r="J86" t="str">
        <f>IF(ISBLANK(VLOOKUP(TRIM(D86),ALL_SOMIFA!$A$1:$V$2737,10,FALSE)),"",IF(ISERROR(VLOOKUP(TRIM(D86),ALL_SOMIFA!$A$1:$V$2737,10,FALSE))," ",VLOOKUP(TRIM(D86),ALL_SOMIFA!$A$1:$V$2737,10,FALSE)))</f>
        <v/>
      </c>
      <c r="K86" t="str">
        <f>IF(ISBLANK(VLOOKUP(TRIM(D86),ALL_SOMIFA!$A$1:$V$2737,11,FALSE)),"",IF(ISERROR(VLOOKUP(TRIM(D86),ALL_SOMIFA!$A$1:$V$2737,11,FALSE))," ",VLOOKUP(TRIM(D86),ALL_SOMIFA!$A$1:$V$2737,11,FALSE)))</f>
        <v/>
      </c>
      <c r="L86" t="str">
        <f>IF(ISBLANK(VLOOKUP(TRIM(D86),ALL_SOMIFA!$A$1:$V$2737,12,FALSE)),"",IF(ISERROR(VLOOKUP(TRIM(D86),ALL_SOMIFA!$A$1:$V$2737,12,FALSE))," ",VLOOKUP(TRIM(D86),ALL_SOMIFA!$A$1:$V$2737,12,FALSE)))</f>
        <v/>
      </c>
      <c r="M86" t="str">
        <f>IF(ISBLANK(VLOOKUP(TRIM(D86),ALL_SOMIFA!$A$1:$V$2737,13,FALSE)),"",IF(ISERROR(VLOOKUP(TRIM(D86),ALL_SOMIFA!$A$1:$V$2737,13,FALSE))," ",VLOOKUP(TRIM(D86),ALL_SOMIFA!$A$1:$V$2737,13,FALSE)))</f>
        <v/>
      </c>
      <c r="N86" t="str">
        <f>IF(ISBLANK(VLOOKUP(TRIM(D86),ALL_SOMIFA!$A$1:$V$2737,14,FALSE)),"",IF(ISERROR(VLOOKUP(TRIM(D86),ALL_SOMIFA!$A$1:$V$2737,14,FALSE))," ",VLOOKUP(TRIM(D86),ALL_SOMIFA!$A$1:$V$2737,14,FALSE)))</f>
        <v/>
      </c>
      <c r="O86" t="str">
        <f>IF(ISBLANK(VLOOKUP(TRIM(D86),ALL_SOMIFA!$A$1:$V$2737,15,FALSE)),"",IF(ISERROR(VLOOKUP(TRIM(D86),ALL_SOMIFA!$A$1:$V$2737,15,FALSE))," ",VLOOKUP(TRIM(D86),ALL_SOMIFA!$A$1:$V$2737,15,FALSE)))</f>
        <v/>
      </c>
      <c r="P86" t="str">
        <f>IF(ISBLANK(VLOOKUP(TRIM(D86),ALL_SOMIFA!$A$1:$V$2737,16,FALSE)),"",IF(ISERROR(VLOOKUP(TRIM(D86),ALL_SOMIFA!$A$1:$V$2737,16,FALSE))," ",VLOOKUP(TRIM(D86),ALL_SOMIFA!$A$1:$V$2737,16,FALSE)))</f>
        <v/>
      </c>
      <c r="Q86" t="str">
        <f>IF(ISBLANK(VLOOKUP(TRIM(D86),ALL_SOMIFA!$A$1:$V$2737,17,FALSE)),"",IF(ISERROR(VLOOKUP(TRIM(D86),ALL_SOMIFA!$A$1:$V$2737,17,FALSE))," ",VLOOKUP(TRIM(D86),ALL_SOMIFA!$A$1:$V$2737,17,FALSE)))</f>
        <v/>
      </c>
      <c r="R86" t="str">
        <f>IF(ISBLANK(VLOOKUP(TRIM(D86),ALL_SOMIFA!$A$1:$V$2737,18,FALSE)),"",IF(ISERROR(VLOOKUP(TRIM(D86),ALL_SOMIFA!$A$1:$V$2737,18,FALSE))," ",VLOOKUP(TRIM(D86),ALL_SOMIFA!$A$1:$V$2737,18,FALSE)))</f>
        <v/>
      </c>
      <c r="S86" t="str">
        <f>IF(ISBLANK(VLOOKUP(TRIM(D86),ALL_SOMIFA!$A$1:$V$2737,19,FALSE)),"",IF(ISERROR(VLOOKUP(TRIM(D86),ALL_SOMIFA!$A$1:$V$2737,19,FALSE))," ",VLOOKUP(TRIM(D86),ALL_SOMIFA!$A$1:$V$2737,19,FALSE)))</f>
        <v/>
      </c>
      <c r="T86" t="str">
        <f>IF(ISBLANK(VLOOKUP(TRIM(D86),ALL_SOMIFA!$A$1:$V$2737,20,FALSE)),"",IF(ISERROR(VLOOKUP(TRIM(D86),ALL_SOMIFA!$A$1:$V$2737,20,FALSE))," ",VLOOKUP(TRIM(D86),ALL_SOMIFA!$A$1:$V$2737,20,FALSE)))</f>
        <v/>
      </c>
      <c r="U86" t="str">
        <f>IF(ISBLANK(VLOOKUP(TRIM(D86),ALL_SOMIFA!$A$1:$V$2737,21,FALSE)),"",IF(ISERROR(VLOOKUP(TRIM(D86),ALL_SOMIFA!$A$1:$V$2737,21,FALSE))," ",VLOOKUP(TRIM(D86),ALL_SOMIFA!$A$1:$V$2737,21,FALSE)))</f>
        <v/>
      </c>
      <c r="V86" t="str">
        <f>IF(ISBLANK(VLOOKUP(TRIM(D86),ALL_SOMIFA!$A$1:$V$2737,22,FALSE)),"",IF(ISERROR(VLOOKUP(TRIM(D86),ALL_SOMIFA!$A$1:$V$2737,22,FALSE))," ",VLOOKUP(TRIM(D86),ALL_SOMIFA!$A$1:$V$2737,22,FALSE)))</f>
        <v/>
      </c>
    </row>
    <row r="87" spans="1:22" x14ac:dyDescent="0.35">
      <c r="A87" t="s">
        <v>2419</v>
      </c>
      <c r="B87" t="s">
        <v>452</v>
      </c>
      <c r="C87" s="8" t="s">
        <v>4200</v>
      </c>
      <c r="D87" t="s">
        <v>3281</v>
      </c>
      <c r="E87" s="40">
        <v>36169</v>
      </c>
      <c r="F87" t="s">
        <v>391</v>
      </c>
      <c r="H87" t="str">
        <f>IF(ISBLANK(VLOOKUP(TRIM(D87),ALL_SOMIFA!$A$1:$V$2737,8,FALSE)),"",IF(ISERROR(VLOOKUP(TRIM(D87),ALL_SOMIFA!$A$1:$V$2737,8,FALSE))," ",VLOOKUP(TRIM(D87),ALL_SOMIFA!$A$1:$V$2737,8,FALSE)))</f>
        <v>T/TE</v>
      </c>
      <c r="I87" t="str">
        <f>IF(ISBLANK(VLOOKUP(TRIM(D87),ALL_SOMIFA!$A$1:$V$2737,9,FALSE)),"",IF(ISERROR(VLOOKUP(TRIM(D87),ALL_SOMIFA!$A$1:$V$2737,9,FALSE))," ",VLOOKUP(TRIM(D87),ALL_SOMIFA!$A$1:$V$2737,9,FALSE)))</f>
        <v>TEN</v>
      </c>
      <c r="J87" t="str">
        <f>IF(ISBLANK(VLOOKUP(TRIM(D87),ALL_SOMIFA!$A$1:$V$2737,10,FALSE)),"",IF(ISERROR(VLOOKUP(TRIM(D87),ALL_SOMIFA!$A$1:$V$2737,10,FALSE))," ",VLOOKUP(TRIM(D87),ALL_SOMIFA!$A$1:$V$2737,10,FALSE)))</f>
        <v>0-0/4</v>
      </c>
      <c r="K87" t="str">
        <f>IF(ISBLANK(VLOOKUP(TRIM(D87),ALL_SOMIFA!$A$1:$V$2737,11,FALSE)),"",IF(ISERROR(VLOOKUP(TRIM(D87),ALL_SOMIFA!$A$1:$V$2737,11,FALSE))," ",VLOOKUP(TRIM(D87),ALL_SOMIFA!$A$1:$V$2737,11,FALSE)))</f>
        <v/>
      </c>
      <c r="L87" t="str">
        <f>IF(ISBLANK(VLOOKUP(TRIM(D87),ALL_SOMIFA!$A$1:$V$2737,12,FALSE)),"",IF(ISERROR(VLOOKUP(TRIM(D87),ALL_SOMIFA!$A$1:$V$2737,12,FALSE))," ",VLOOKUP(TRIM(D87),ALL_SOMIFA!$A$1:$V$2737,12,FALSE)))</f>
        <v/>
      </c>
      <c r="M87" t="str">
        <f>IF(ISBLANK(VLOOKUP(TRIM(D87),ALL_SOMIFA!$A$1:$V$2737,13,FALSE)),"",IF(ISERROR(VLOOKUP(TRIM(D87),ALL_SOMIFA!$A$1:$V$2737,13,FALSE))," ",VLOOKUP(TRIM(D87),ALL_SOMIFA!$A$1:$V$2737,13,FALSE)))</f>
        <v/>
      </c>
      <c r="N87" t="str">
        <f>IF(ISBLANK(VLOOKUP(TRIM(D87),ALL_SOMIFA!$A$1:$V$2737,14,FALSE)),"",IF(ISERROR(VLOOKUP(TRIM(D87),ALL_SOMIFA!$A$1:$V$2737,14,FALSE))," ",VLOOKUP(TRIM(D87),ALL_SOMIFA!$A$1:$V$2737,14,FALSE)))</f>
        <v/>
      </c>
      <c r="O87" t="str">
        <f>IF(ISBLANK(VLOOKUP(TRIM(D87),ALL_SOMIFA!$A$1:$V$2737,15,FALSE)),"",IF(ISERROR(VLOOKUP(TRIM(D87),ALL_SOMIFA!$A$1:$V$2737,15,FALSE))," ",VLOOKUP(TRIM(D87),ALL_SOMIFA!$A$1:$V$2737,15,FALSE)))</f>
        <v/>
      </c>
      <c r="P87" t="str">
        <f>IF(ISBLANK(VLOOKUP(TRIM(D87),ALL_SOMIFA!$A$1:$V$2737,16,FALSE)),"",IF(ISERROR(VLOOKUP(TRIM(D87),ALL_SOMIFA!$A$1:$V$2737,16,FALSE))," ",VLOOKUP(TRIM(D87),ALL_SOMIFA!$A$1:$V$2737,16,FALSE)))</f>
        <v/>
      </c>
      <c r="Q87" t="str">
        <f>IF(ISBLANK(VLOOKUP(TRIM(D87),ALL_SOMIFA!$A$1:$V$2737,17,FALSE)),"",IF(ISERROR(VLOOKUP(TRIM(D87),ALL_SOMIFA!$A$1:$V$2737,17,FALSE))," ",VLOOKUP(TRIM(D87),ALL_SOMIFA!$A$1:$V$2737,17,FALSE)))</f>
        <v/>
      </c>
      <c r="R87" t="str">
        <f>IF(ISBLANK(VLOOKUP(TRIM(D87),ALL_SOMIFA!$A$1:$V$2737,18,FALSE)),"",IF(ISERROR(VLOOKUP(TRIM(D87),ALL_SOMIFA!$A$1:$V$2737,18,FALSE))," ",VLOOKUP(TRIM(D87),ALL_SOMIFA!$A$1:$V$2737,18,FALSE)))</f>
        <v/>
      </c>
      <c r="S87" t="str">
        <f>IF(ISBLANK(VLOOKUP(TRIM(D87),ALL_SOMIFA!$A$1:$V$2737,19,FALSE)),"",IF(ISERROR(VLOOKUP(TRIM(D87),ALL_SOMIFA!$A$1:$V$2737,19,FALSE))," ",VLOOKUP(TRIM(D87),ALL_SOMIFA!$A$1:$V$2737,19,FALSE)))</f>
        <v/>
      </c>
      <c r="T87" t="str">
        <f>IF(ISBLANK(VLOOKUP(TRIM(D87),ALL_SOMIFA!$A$1:$V$2737,20,FALSE)),"",IF(ISERROR(VLOOKUP(TRIM(D87),ALL_SOMIFA!$A$1:$V$2737,20,FALSE))," ",VLOOKUP(TRIM(D87),ALL_SOMIFA!$A$1:$V$2737,20,FALSE)))</f>
        <v/>
      </c>
      <c r="U87" t="str">
        <f>IF(ISBLANK(VLOOKUP(TRIM(D87),ALL_SOMIFA!$A$1:$V$2737,21,FALSE)),"",IF(ISERROR(VLOOKUP(TRIM(D87),ALL_SOMIFA!$A$1:$V$2737,21,FALSE))," ",VLOOKUP(TRIM(D87),ALL_SOMIFA!$A$1:$V$2737,21,FALSE)))</f>
        <v/>
      </c>
      <c r="V87" t="str">
        <f>IF(ISBLANK(VLOOKUP(TRIM(D87),ALL_SOMIFA!$A$1:$V$2737,22,FALSE)),"",IF(ISERROR(VLOOKUP(TRIM(D87),ALL_SOMIFA!$A$1:$V$2737,22,FALSE))," ",VLOOKUP(TRIM(D87),ALL_SOMIFA!$A$1:$V$2737,22,FALSE)))</f>
        <v/>
      </c>
    </row>
    <row r="88" spans="1:22" x14ac:dyDescent="0.35">
      <c r="A88" t="s">
        <v>327</v>
      </c>
      <c r="B88" t="s">
        <v>1315</v>
      </c>
      <c r="C88" s="129" t="s">
        <v>328</v>
      </c>
      <c r="D88" t="s">
        <v>3875</v>
      </c>
      <c r="E88" s="40">
        <v>36312</v>
      </c>
      <c r="F88" t="s">
        <v>3949</v>
      </c>
      <c r="H88" t="str">
        <f>IF(ISBLANK(VLOOKUP(TRIM(D88),ALL_SOMIFA!$A$1:$V$2737,8,FALSE)),"",IF(ISERROR(VLOOKUP(TRIM(D88),ALL_SOMIFA!$A$1:$V$2737,8,FALSE))," ",VLOOKUP(TRIM(D88),ALL_SOMIFA!$A$1:$V$2737,8,FALSE)))</f>
        <v/>
      </c>
      <c r="I88" t="str">
        <f>IF(ISBLANK(VLOOKUP(TRIM(D88),ALL_SOMIFA!$A$1:$V$2737,9,FALSE)),"",IF(ISERROR(VLOOKUP(TRIM(D88),ALL_SOMIFA!$A$1:$V$2737,9,FALSE))," ",VLOOKUP(TRIM(D88),ALL_SOMIFA!$A$1:$V$2737,9,FALSE)))</f>
        <v/>
      </c>
      <c r="J88" t="str">
        <f>IF(ISBLANK(VLOOKUP(TRIM(D88),ALL_SOMIFA!$A$1:$V$2737,10,FALSE)),"",IF(ISERROR(VLOOKUP(TRIM(D88),ALL_SOMIFA!$A$1:$V$2737,10,FALSE))," ",VLOOKUP(TRIM(D88),ALL_SOMIFA!$A$1:$V$2737,10,FALSE)))</f>
        <v/>
      </c>
      <c r="K88" t="str">
        <f>IF(ISBLANK(VLOOKUP(TRIM(D88),ALL_SOMIFA!$A$1:$V$2737,11,FALSE)),"",IF(ISERROR(VLOOKUP(TRIM(D88),ALL_SOMIFA!$A$1:$V$2737,11,FALSE))," ",VLOOKUP(TRIM(D88),ALL_SOMIFA!$A$1:$V$2737,11,FALSE)))</f>
        <v/>
      </c>
      <c r="L88" t="str">
        <f>IF(ISBLANK(VLOOKUP(TRIM(D88),ALL_SOMIFA!$A$1:$V$2737,12,FALSE)),"",IF(ISERROR(VLOOKUP(TRIM(D88),ALL_SOMIFA!$A$1:$V$2737,12,FALSE))," ",VLOOKUP(TRIM(D88),ALL_SOMIFA!$A$1:$V$2737,12,FALSE)))</f>
        <v/>
      </c>
      <c r="M88" t="str">
        <f>IF(ISBLANK(VLOOKUP(TRIM(D88),ALL_SOMIFA!$A$1:$V$2737,13,FALSE)),"",IF(ISERROR(VLOOKUP(TRIM(D88),ALL_SOMIFA!$A$1:$V$2737,13,FALSE))," ",VLOOKUP(TRIM(D88),ALL_SOMIFA!$A$1:$V$2737,13,FALSE)))</f>
        <v/>
      </c>
      <c r="N88" t="str">
        <f>IF(ISBLANK(VLOOKUP(TRIM(D88),ALL_SOMIFA!$A$1:$V$2737,14,FALSE)),"",IF(ISERROR(VLOOKUP(TRIM(D88),ALL_SOMIFA!$A$1:$V$2737,14,FALSE))," ",VLOOKUP(TRIM(D88),ALL_SOMIFA!$A$1:$V$2737,14,FALSE)))</f>
        <v/>
      </c>
      <c r="O88" t="str">
        <f>IF(ISBLANK(VLOOKUP(TRIM(D88),ALL_SOMIFA!$A$1:$V$2737,15,FALSE)),"",IF(ISERROR(VLOOKUP(TRIM(D88),ALL_SOMIFA!$A$1:$V$2737,15,FALSE))," ",VLOOKUP(TRIM(D88),ALL_SOMIFA!$A$1:$V$2737,15,FALSE)))</f>
        <v/>
      </c>
      <c r="P88" t="str">
        <f>IF(ISBLANK(VLOOKUP(TRIM(D88),ALL_SOMIFA!$A$1:$V$2737,16,FALSE)),"",IF(ISERROR(VLOOKUP(TRIM(D88),ALL_SOMIFA!$A$1:$V$2737,16,FALSE))," ",VLOOKUP(TRIM(D88),ALL_SOMIFA!$A$1:$V$2737,16,FALSE)))</f>
        <v/>
      </c>
      <c r="Q88" t="str">
        <f>IF(ISBLANK(VLOOKUP(TRIM(D88),ALL_SOMIFA!$A$1:$V$2737,17,FALSE)),"",IF(ISERROR(VLOOKUP(TRIM(D88),ALL_SOMIFA!$A$1:$V$2737,17,FALSE))," ",VLOOKUP(TRIM(D88),ALL_SOMIFA!$A$1:$V$2737,17,FALSE)))</f>
        <v/>
      </c>
      <c r="R88" t="str">
        <f>IF(ISBLANK(VLOOKUP(TRIM(D88),ALL_SOMIFA!$A$1:$V$2737,18,FALSE)),"",IF(ISERROR(VLOOKUP(TRIM(D88),ALL_SOMIFA!$A$1:$V$2737,18,FALSE))," ",VLOOKUP(TRIM(D88),ALL_SOMIFA!$A$1:$V$2737,18,FALSE)))</f>
        <v/>
      </c>
      <c r="S88" t="str">
        <f>IF(ISBLANK(VLOOKUP(TRIM(D88),ALL_SOMIFA!$A$1:$V$2737,19,FALSE)),"",IF(ISERROR(VLOOKUP(TRIM(D88),ALL_SOMIFA!$A$1:$V$2737,19,FALSE))," ",VLOOKUP(TRIM(D88),ALL_SOMIFA!$A$1:$V$2737,19,FALSE)))</f>
        <v/>
      </c>
      <c r="T88" t="str">
        <f>IF(ISBLANK(VLOOKUP(TRIM(D88),ALL_SOMIFA!$A$1:$V$2737,20,FALSE)),"",IF(ISERROR(VLOOKUP(TRIM(D88),ALL_SOMIFA!$A$1:$V$2737,20,FALSE))," ",VLOOKUP(TRIM(D88),ALL_SOMIFA!$A$1:$V$2737,20,FALSE)))</f>
        <v/>
      </c>
      <c r="U88" t="str">
        <f>IF(ISBLANK(VLOOKUP(TRIM(D88),ALL_SOMIFA!$A$1:$V$2737,21,FALSE)),"",IF(ISERROR(VLOOKUP(TRIM(D88),ALL_SOMIFA!$A$1:$V$2737,21,FALSE))," ",VLOOKUP(TRIM(D88),ALL_SOMIFA!$A$1:$V$2737,21,FALSE)))</f>
        <v/>
      </c>
      <c r="V88" t="str">
        <f>IF(ISBLANK(VLOOKUP(TRIM(D88),ALL_SOMIFA!$A$1:$V$2737,22,FALSE)),"",IF(ISERROR(VLOOKUP(TRIM(D88),ALL_SOMIFA!$A$1:$V$2737,22,FALSE))," ",VLOOKUP(TRIM(D88),ALL_SOMIFA!$A$1:$V$2737,22,FALSE)))</f>
        <v/>
      </c>
    </row>
    <row r="89" spans="1:22" x14ac:dyDescent="0.35">
      <c r="A89" t="s">
        <v>3521</v>
      </c>
      <c r="B89" t="s">
        <v>452</v>
      </c>
      <c r="D89" t="s">
        <v>3928</v>
      </c>
      <c r="E89" s="40">
        <v>36665</v>
      </c>
      <c r="F89" t="s">
        <v>3960</v>
      </c>
      <c r="H89" t="str">
        <f>IF(ISBLANK(VLOOKUP(TRIM(D89),ALL_SOMIFA!$A$1:$V$2737,8,FALSE)),"",IF(ISERROR(VLOOKUP(TRIM(D89),ALL_SOMIFA!$A$1:$V$2737,8,FALSE))," ",VLOOKUP(TRIM(D89),ALL_SOMIFA!$A$1:$V$2737,8,FALSE)))</f>
        <v/>
      </c>
      <c r="I89" t="str">
        <f>IF(ISBLANK(VLOOKUP(TRIM(D89),ALL_SOMIFA!$A$1:$V$2737,9,FALSE)),"",IF(ISERROR(VLOOKUP(TRIM(D89),ALL_SOMIFA!$A$1:$V$2737,9,FALSE))," ",VLOOKUP(TRIM(D89),ALL_SOMIFA!$A$1:$V$2737,9,FALSE)))</f>
        <v/>
      </c>
      <c r="J89" t="str">
        <f>IF(ISBLANK(VLOOKUP(TRIM(D89),ALL_SOMIFA!$A$1:$V$2737,10,FALSE)),"",IF(ISERROR(VLOOKUP(TRIM(D89),ALL_SOMIFA!$A$1:$V$2737,10,FALSE))," ",VLOOKUP(TRIM(D89),ALL_SOMIFA!$A$1:$V$2737,10,FALSE)))</f>
        <v/>
      </c>
      <c r="K89" t="str">
        <f>IF(ISBLANK(VLOOKUP(TRIM(D89),ALL_SOMIFA!$A$1:$V$2737,11,FALSE)),"",IF(ISERROR(VLOOKUP(TRIM(D89),ALL_SOMIFA!$A$1:$V$2737,11,FALSE))," ",VLOOKUP(TRIM(D89),ALL_SOMIFA!$A$1:$V$2737,11,FALSE)))</f>
        <v/>
      </c>
      <c r="L89" t="str">
        <f>IF(ISBLANK(VLOOKUP(TRIM(D89),ALL_SOMIFA!$A$1:$V$2737,12,FALSE)),"",IF(ISERROR(VLOOKUP(TRIM(D89),ALL_SOMIFA!$A$1:$V$2737,12,FALSE))," ",VLOOKUP(TRIM(D89),ALL_SOMIFA!$A$1:$V$2737,12,FALSE)))</f>
        <v/>
      </c>
      <c r="M89" t="str">
        <f>IF(ISBLANK(VLOOKUP(TRIM(D89),ALL_SOMIFA!$A$1:$V$2737,13,FALSE)),"",IF(ISERROR(VLOOKUP(TRIM(D89),ALL_SOMIFA!$A$1:$V$2737,13,FALSE))," ",VLOOKUP(TRIM(D89),ALL_SOMIFA!$A$1:$V$2737,13,FALSE)))</f>
        <v/>
      </c>
      <c r="N89" t="str">
        <f>IF(ISBLANK(VLOOKUP(TRIM(D89),ALL_SOMIFA!$A$1:$V$2737,14,FALSE)),"",IF(ISERROR(VLOOKUP(TRIM(D89),ALL_SOMIFA!$A$1:$V$2737,14,FALSE))," ",VLOOKUP(TRIM(D89),ALL_SOMIFA!$A$1:$V$2737,14,FALSE)))</f>
        <v/>
      </c>
      <c r="O89" t="str">
        <f>IF(ISBLANK(VLOOKUP(TRIM(D89),ALL_SOMIFA!$A$1:$V$2737,15,FALSE)),"",IF(ISERROR(VLOOKUP(TRIM(D89),ALL_SOMIFA!$A$1:$V$2737,15,FALSE))," ",VLOOKUP(TRIM(D89),ALL_SOMIFA!$A$1:$V$2737,15,FALSE)))</f>
        <v/>
      </c>
      <c r="P89" t="str">
        <f>IF(ISBLANK(VLOOKUP(TRIM(D89),ALL_SOMIFA!$A$1:$V$2737,16,FALSE)),"",IF(ISERROR(VLOOKUP(TRIM(D89),ALL_SOMIFA!$A$1:$V$2737,16,FALSE))," ",VLOOKUP(TRIM(D89),ALL_SOMIFA!$A$1:$V$2737,16,FALSE)))</f>
        <v/>
      </c>
      <c r="Q89" t="str">
        <f>IF(ISBLANK(VLOOKUP(TRIM(D89),ALL_SOMIFA!$A$1:$V$2737,17,FALSE)),"",IF(ISERROR(VLOOKUP(TRIM(D89),ALL_SOMIFA!$A$1:$V$2737,17,FALSE))," ",VLOOKUP(TRIM(D89),ALL_SOMIFA!$A$1:$V$2737,17,FALSE)))</f>
        <v/>
      </c>
      <c r="R89" t="str">
        <f>IF(ISBLANK(VLOOKUP(TRIM(D89),ALL_SOMIFA!$A$1:$V$2737,18,FALSE)),"",IF(ISERROR(VLOOKUP(TRIM(D89),ALL_SOMIFA!$A$1:$V$2737,18,FALSE))," ",VLOOKUP(TRIM(D89),ALL_SOMIFA!$A$1:$V$2737,18,FALSE)))</f>
        <v/>
      </c>
      <c r="S89" t="str">
        <f>IF(ISBLANK(VLOOKUP(TRIM(D89),ALL_SOMIFA!$A$1:$V$2737,19,FALSE)),"",IF(ISERROR(VLOOKUP(TRIM(D89),ALL_SOMIFA!$A$1:$V$2737,19,FALSE))," ",VLOOKUP(TRIM(D89),ALL_SOMIFA!$A$1:$V$2737,19,FALSE)))</f>
        <v/>
      </c>
      <c r="T89" t="str">
        <f>IF(ISBLANK(VLOOKUP(TRIM(D89),ALL_SOMIFA!$A$1:$V$2737,20,FALSE)),"",IF(ISERROR(VLOOKUP(TRIM(D89),ALL_SOMIFA!$A$1:$V$2737,20,FALSE))," ",VLOOKUP(TRIM(D89),ALL_SOMIFA!$A$1:$V$2737,20,FALSE)))</f>
        <v/>
      </c>
      <c r="U89" t="str">
        <f>IF(ISBLANK(VLOOKUP(TRIM(D89),ALL_SOMIFA!$A$1:$V$2737,21,FALSE)),"",IF(ISERROR(VLOOKUP(TRIM(D89),ALL_SOMIFA!$A$1:$V$2737,21,FALSE))," ",VLOOKUP(TRIM(D89),ALL_SOMIFA!$A$1:$V$2737,21,FALSE)))</f>
        <v/>
      </c>
      <c r="V89" t="str">
        <f>IF(ISBLANK(VLOOKUP(TRIM(D89),ALL_SOMIFA!$A$1:$V$2737,22,FALSE)),"",IF(ISERROR(VLOOKUP(TRIM(D89),ALL_SOMIFA!$A$1:$V$2737,22,FALSE))," ",VLOOKUP(TRIM(D89),ALL_SOMIFA!$A$1:$V$2737,22,FALSE)))</f>
        <v/>
      </c>
    </row>
    <row r="90" spans="1:22" x14ac:dyDescent="0.35">
      <c r="A90" t="s">
        <v>304</v>
      </c>
      <c r="B90" t="s">
        <v>441</v>
      </c>
      <c r="C90" s="8" t="s">
        <v>310</v>
      </c>
      <c r="D90" t="s">
        <v>3679</v>
      </c>
      <c r="E90" s="40">
        <v>36805</v>
      </c>
      <c r="F90" t="s">
        <v>3960</v>
      </c>
      <c r="H90" t="str">
        <f>IF(ISBLANK(VLOOKUP(TRIM(D90),ALL_SOMIFA!$A$1:$V$2737,8,FALSE)),"",IF(ISERROR(VLOOKUP(TRIM(D90),ALL_SOMIFA!$A$1:$V$2737,8,FALSE))," ",VLOOKUP(TRIM(D90),ALL_SOMIFA!$A$1:$V$2737,8,FALSE)))</f>
        <v/>
      </c>
      <c r="I90" t="str">
        <f>IF(ISBLANK(VLOOKUP(TRIM(D90),ALL_SOMIFA!$A$1:$V$2737,9,FALSE)),"",IF(ISERROR(VLOOKUP(TRIM(D90),ALL_SOMIFA!$A$1:$V$2737,9,FALSE))," ",VLOOKUP(TRIM(D90),ALL_SOMIFA!$A$1:$V$2737,9,FALSE)))</f>
        <v/>
      </c>
      <c r="J90" t="str">
        <f>IF(ISBLANK(VLOOKUP(TRIM(D90),ALL_SOMIFA!$A$1:$V$2737,10,FALSE)),"",IF(ISERROR(VLOOKUP(TRIM(D90),ALL_SOMIFA!$A$1:$V$2737,10,FALSE))," ",VLOOKUP(TRIM(D90),ALL_SOMIFA!$A$1:$V$2737,10,FALSE)))</f>
        <v/>
      </c>
      <c r="K90" t="str">
        <f>IF(ISBLANK(VLOOKUP(TRIM(D90),ALL_SOMIFA!$A$1:$V$2737,11,FALSE)),"",IF(ISERROR(VLOOKUP(TRIM(D90),ALL_SOMIFA!$A$1:$V$2737,11,FALSE))," ",VLOOKUP(TRIM(D90),ALL_SOMIFA!$A$1:$V$2737,11,FALSE)))</f>
        <v/>
      </c>
      <c r="L90" t="str">
        <f>IF(ISBLANK(VLOOKUP(TRIM(D90),ALL_SOMIFA!$A$1:$V$2737,12,FALSE)),"",IF(ISERROR(VLOOKUP(TRIM(D90),ALL_SOMIFA!$A$1:$V$2737,12,FALSE))," ",VLOOKUP(TRIM(D90),ALL_SOMIFA!$A$1:$V$2737,12,FALSE)))</f>
        <v/>
      </c>
      <c r="M90" t="str">
        <f>IF(ISBLANK(VLOOKUP(TRIM(D90),ALL_SOMIFA!$A$1:$V$2737,13,FALSE)),"",IF(ISERROR(VLOOKUP(TRIM(D90),ALL_SOMIFA!$A$1:$V$2737,13,FALSE))," ",VLOOKUP(TRIM(D90),ALL_SOMIFA!$A$1:$V$2737,13,FALSE)))</f>
        <v/>
      </c>
      <c r="N90" t="str">
        <f>IF(ISBLANK(VLOOKUP(TRIM(D90),ALL_SOMIFA!$A$1:$V$2737,14,FALSE)),"",IF(ISERROR(VLOOKUP(TRIM(D90),ALL_SOMIFA!$A$1:$V$2737,14,FALSE))," ",VLOOKUP(TRIM(D90),ALL_SOMIFA!$A$1:$V$2737,14,FALSE)))</f>
        <v/>
      </c>
      <c r="O90" t="str">
        <f>IF(ISBLANK(VLOOKUP(TRIM(D90),ALL_SOMIFA!$A$1:$V$2737,15,FALSE)),"",IF(ISERROR(VLOOKUP(TRIM(D90),ALL_SOMIFA!$A$1:$V$2737,15,FALSE))," ",VLOOKUP(TRIM(D90),ALL_SOMIFA!$A$1:$V$2737,15,FALSE)))</f>
        <v/>
      </c>
      <c r="P90" t="str">
        <f>IF(ISBLANK(VLOOKUP(TRIM(D90),ALL_SOMIFA!$A$1:$V$2737,16,FALSE)),"",IF(ISERROR(VLOOKUP(TRIM(D90),ALL_SOMIFA!$A$1:$V$2737,16,FALSE))," ",VLOOKUP(TRIM(D90),ALL_SOMIFA!$A$1:$V$2737,16,FALSE)))</f>
        <v/>
      </c>
      <c r="Q90" t="str">
        <f>IF(ISBLANK(VLOOKUP(TRIM(D90),ALL_SOMIFA!$A$1:$V$2737,17,FALSE)),"",IF(ISERROR(VLOOKUP(TRIM(D90),ALL_SOMIFA!$A$1:$V$2737,17,FALSE))," ",VLOOKUP(TRIM(D90),ALL_SOMIFA!$A$1:$V$2737,17,FALSE)))</f>
        <v/>
      </c>
      <c r="R90" t="str">
        <f>IF(ISBLANK(VLOOKUP(TRIM(D90),ALL_SOMIFA!$A$1:$V$2737,18,FALSE)),"",IF(ISERROR(VLOOKUP(TRIM(D90),ALL_SOMIFA!$A$1:$V$2737,18,FALSE))," ",VLOOKUP(TRIM(D90),ALL_SOMIFA!$A$1:$V$2737,18,FALSE)))</f>
        <v/>
      </c>
      <c r="S90" t="str">
        <f>IF(ISBLANK(VLOOKUP(TRIM(D90),ALL_SOMIFA!$A$1:$V$2737,19,FALSE)),"",IF(ISERROR(VLOOKUP(TRIM(D90),ALL_SOMIFA!$A$1:$V$2737,19,FALSE))," ",VLOOKUP(TRIM(D90),ALL_SOMIFA!$A$1:$V$2737,19,FALSE)))</f>
        <v/>
      </c>
      <c r="T90" t="str">
        <f>IF(ISBLANK(VLOOKUP(TRIM(D90),ALL_SOMIFA!$A$1:$V$2737,20,FALSE)),"",IF(ISERROR(VLOOKUP(TRIM(D90),ALL_SOMIFA!$A$1:$V$2737,20,FALSE))," ",VLOOKUP(TRIM(D90),ALL_SOMIFA!$A$1:$V$2737,20,FALSE)))</f>
        <v/>
      </c>
      <c r="U90" t="str">
        <f>IF(ISBLANK(VLOOKUP(TRIM(D90),ALL_SOMIFA!$A$1:$V$2737,21,FALSE)),"",IF(ISERROR(VLOOKUP(TRIM(D90),ALL_SOMIFA!$A$1:$V$2737,21,FALSE))," ",VLOOKUP(TRIM(D90),ALL_SOMIFA!$A$1:$V$2737,21,FALSE)))</f>
        <v/>
      </c>
      <c r="V90" t="str">
        <f>IF(ISBLANK(VLOOKUP(TRIM(D90),ALL_SOMIFA!$A$1:$V$2737,22,FALSE)),"",IF(ISERROR(VLOOKUP(TRIM(D90),ALL_SOMIFA!$A$1:$V$2737,22,FALSE))," ",VLOOKUP(TRIM(D90),ALL_SOMIFA!$A$1:$V$2737,22,FALSE)))</f>
        <v/>
      </c>
    </row>
    <row r="91" spans="1:22" x14ac:dyDescent="0.35">
      <c r="A91" t="s">
        <v>220</v>
      </c>
      <c r="B91" t="s">
        <v>860</v>
      </c>
      <c r="C91" s="8" t="s">
        <v>484</v>
      </c>
      <c r="D91" t="s">
        <v>3647</v>
      </c>
      <c r="E91" s="40">
        <v>36228</v>
      </c>
      <c r="F91" t="s">
        <v>91</v>
      </c>
      <c r="H91" t="str">
        <f>IF(ISBLANK(VLOOKUP(TRIM(D91),ALL_SOMIFA!$A$1:$V$2737,8,FALSE)),"",IF(ISERROR(VLOOKUP(TRIM(D91),ALL_SOMIFA!$A$1:$V$2737,8,FALSE))," ",VLOOKUP(TRIM(D91),ALL_SOMIFA!$A$1:$V$2737,8,FALSE)))</f>
        <v/>
      </c>
      <c r="I91" t="str">
        <f>IF(ISBLANK(VLOOKUP(TRIM(D91),ALL_SOMIFA!$A$1:$V$2737,9,FALSE)),"",IF(ISERROR(VLOOKUP(TRIM(D91),ALL_SOMIFA!$A$1:$V$2737,9,FALSE))," ",VLOOKUP(TRIM(D91),ALL_SOMIFA!$A$1:$V$2737,9,FALSE)))</f>
        <v/>
      </c>
      <c r="J91" t="str">
        <f>IF(ISBLANK(VLOOKUP(TRIM(D91),ALL_SOMIFA!$A$1:$V$2737,10,FALSE)),"",IF(ISERROR(VLOOKUP(TRIM(D91),ALL_SOMIFA!$A$1:$V$2737,10,FALSE))," ",VLOOKUP(TRIM(D91),ALL_SOMIFA!$A$1:$V$2737,10,FALSE)))</f>
        <v/>
      </c>
      <c r="K91" t="str">
        <f>IF(ISBLANK(VLOOKUP(TRIM(D91),ALL_SOMIFA!$A$1:$V$2737,11,FALSE)),"",IF(ISERROR(VLOOKUP(TRIM(D91),ALL_SOMIFA!$A$1:$V$2737,11,FALSE))," ",VLOOKUP(TRIM(D91),ALL_SOMIFA!$A$1:$V$2737,11,FALSE)))</f>
        <v>DE</v>
      </c>
      <c r="L91" t="str">
        <f>IF(ISBLANK(VLOOKUP(TRIM(D91),ALL_SOMIFA!$A$1:$V$2737,12,FALSE)),"",IF(ISERROR(VLOOKUP(TRIM(D91),ALL_SOMIFA!$A$1:$V$2737,12,FALSE))," ",VLOOKUP(TRIM(D91),ALL_SOMIFA!$A$1:$V$2737,12,FALSE)))</f>
        <v>MIN</v>
      </c>
      <c r="M91" t="str">
        <f>IF(ISBLANK(VLOOKUP(TRIM(D91),ALL_SOMIFA!$A$1:$V$2737,13,FALSE)),"",IF(ISERROR(VLOOKUP(TRIM(D91),ALL_SOMIFA!$A$1:$V$2737,13,FALSE))," ",VLOOKUP(TRIM(D91),ALL_SOMIFA!$A$1:$V$2737,13,FALSE)))</f>
        <v>0-0</v>
      </c>
      <c r="N91" t="str">
        <f>IF(ISBLANK(VLOOKUP(TRIM(D91),ALL_SOMIFA!$A$1:$V$2737,14,FALSE)),"",IF(ISERROR(VLOOKUP(TRIM(D91),ALL_SOMIFA!$A$1:$V$2737,14,FALSE))," ",VLOOKUP(TRIM(D91),ALL_SOMIFA!$A$1:$V$2737,14,FALSE)))</f>
        <v/>
      </c>
      <c r="O91" t="str">
        <f>IF(ISBLANK(VLOOKUP(TRIM(D91),ALL_SOMIFA!$A$1:$V$2737,15,FALSE)),"",IF(ISERROR(VLOOKUP(TRIM(D91),ALL_SOMIFA!$A$1:$V$2737,15,FALSE))," ",VLOOKUP(TRIM(D91),ALL_SOMIFA!$A$1:$V$2737,15,FALSE)))</f>
        <v/>
      </c>
      <c r="P91" t="str">
        <f>IF(ISBLANK(VLOOKUP(TRIM(D91),ALL_SOMIFA!$A$1:$V$2737,16,FALSE)),"",IF(ISERROR(VLOOKUP(TRIM(D91),ALL_SOMIFA!$A$1:$V$2737,16,FALSE))," ",VLOOKUP(TRIM(D91),ALL_SOMIFA!$A$1:$V$2737,16,FALSE)))</f>
        <v/>
      </c>
      <c r="Q91" t="str">
        <f>IF(ISBLANK(VLOOKUP(TRIM(D91),ALL_SOMIFA!$A$1:$V$2737,17,FALSE)),"",IF(ISERROR(VLOOKUP(TRIM(D91),ALL_SOMIFA!$A$1:$V$2737,17,FALSE))," ",VLOOKUP(TRIM(D91),ALL_SOMIFA!$A$1:$V$2737,17,FALSE)))</f>
        <v/>
      </c>
      <c r="R91" t="str">
        <f>IF(ISBLANK(VLOOKUP(TRIM(D91),ALL_SOMIFA!$A$1:$V$2737,18,FALSE)),"",IF(ISERROR(VLOOKUP(TRIM(D91),ALL_SOMIFA!$A$1:$V$2737,18,FALSE))," ",VLOOKUP(TRIM(D91),ALL_SOMIFA!$A$1:$V$2737,18,FALSE)))</f>
        <v/>
      </c>
      <c r="S91" t="str">
        <f>IF(ISBLANK(VLOOKUP(TRIM(D91),ALL_SOMIFA!$A$1:$V$2737,19,FALSE)),"",IF(ISERROR(VLOOKUP(TRIM(D91),ALL_SOMIFA!$A$1:$V$2737,19,FALSE))," ",VLOOKUP(TRIM(D91),ALL_SOMIFA!$A$1:$V$2737,19,FALSE)))</f>
        <v/>
      </c>
      <c r="T91" t="str">
        <f>IF(ISBLANK(VLOOKUP(TRIM(D91),ALL_SOMIFA!$A$1:$V$2737,20,FALSE)),"",IF(ISERROR(VLOOKUP(TRIM(D91),ALL_SOMIFA!$A$1:$V$2737,20,FALSE))," ",VLOOKUP(TRIM(D91),ALL_SOMIFA!$A$1:$V$2737,20,FALSE)))</f>
        <v/>
      </c>
      <c r="U91" t="str">
        <f>IF(ISBLANK(VLOOKUP(TRIM(D91),ALL_SOMIFA!$A$1:$V$2737,21,FALSE)),"",IF(ISERROR(VLOOKUP(TRIM(D91),ALL_SOMIFA!$A$1:$V$2737,21,FALSE))," ",VLOOKUP(TRIM(D91),ALL_SOMIFA!$A$1:$V$2737,21,FALSE)))</f>
        <v/>
      </c>
      <c r="V91" t="str">
        <f>IF(ISBLANK(VLOOKUP(TRIM(D91),ALL_SOMIFA!$A$1:$V$2737,22,FALSE)),"",IF(ISERROR(VLOOKUP(TRIM(D91),ALL_SOMIFA!$A$1:$V$2737,22,FALSE))," ",VLOOKUP(TRIM(D91),ALL_SOMIFA!$A$1:$V$2737,22,FALSE)))</f>
        <v/>
      </c>
    </row>
    <row r="92" spans="1:22" x14ac:dyDescent="0.35">
      <c r="A92" t="s">
        <v>220</v>
      </c>
      <c r="B92" t="s">
        <v>419</v>
      </c>
      <c r="C92" s="8" t="s">
        <v>264</v>
      </c>
      <c r="D92" t="s">
        <v>3626</v>
      </c>
      <c r="E92" s="40">
        <v>36406</v>
      </c>
      <c r="F92" t="s">
        <v>279</v>
      </c>
      <c r="H92" t="str">
        <f>IF(ISBLANK(VLOOKUP(TRIM(D92),ALL_SOMIFA!$A$1:$V$2737,8,FALSE)),"",IF(ISERROR(VLOOKUP(TRIM(D92),ALL_SOMIFA!$A$1:$V$2737,8,FALSE))," ",VLOOKUP(TRIM(D92),ALL_SOMIFA!$A$1:$V$2737,8,FALSE)))</f>
        <v/>
      </c>
      <c r="I92" t="str">
        <f>IF(ISBLANK(VLOOKUP(TRIM(D92),ALL_SOMIFA!$A$1:$V$2737,9,FALSE)),"",IF(ISERROR(VLOOKUP(TRIM(D92),ALL_SOMIFA!$A$1:$V$2737,9,FALSE))," ",VLOOKUP(TRIM(D92),ALL_SOMIFA!$A$1:$V$2737,9,FALSE)))</f>
        <v/>
      </c>
      <c r="J92" t="str">
        <f>IF(ISBLANK(VLOOKUP(TRIM(D92),ALL_SOMIFA!$A$1:$V$2737,10,FALSE)),"",IF(ISERROR(VLOOKUP(TRIM(D92),ALL_SOMIFA!$A$1:$V$2737,10,FALSE))," ",VLOOKUP(TRIM(D92),ALL_SOMIFA!$A$1:$V$2737,10,FALSE)))</f>
        <v/>
      </c>
      <c r="K92" t="str">
        <f>IF(ISBLANK(VLOOKUP(TRIM(D92),ALL_SOMIFA!$A$1:$V$2737,11,FALSE)),"",IF(ISERROR(VLOOKUP(TRIM(D92),ALL_SOMIFA!$A$1:$V$2737,11,FALSE))," ",VLOOKUP(TRIM(D92),ALL_SOMIFA!$A$1:$V$2737,11,FALSE)))</f>
        <v/>
      </c>
      <c r="L92" t="str">
        <f>IF(ISBLANK(VLOOKUP(TRIM(D92),ALL_SOMIFA!$A$1:$V$2737,12,FALSE)),"",IF(ISERROR(VLOOKUP(TRIM(D92),ALL_SOMIFA!$A$1:$V$2737,12,FALSE))," ",VLOOKUP(TRIM(D92),ALL_SOMIFA!$A$1:$V$2737,12,FALSE)))</f>
        <v/>
      </c>
      <c r="M92" t="str">
        <f>IF(ISBLANK(VLOOKUP(TRIM(D92),ALL_SOMIFA!$A$1:$V$2737,13,FALSE)),"",IF(ISERROR(VLOOKUP(TRIM(D92),ALL_SOMIFA!$A$1:$V$2737,13,FALSE))," ",VLOOKUP(TRIM(D92),ALL_SOMIFA!$A$1:$V$2737,13,FALSE)))</f>
        <v/>
      </c>
      <c r="N92" t="str">
        <f>IF(ISBLANK(VLOOKUP(TRIM(D92),ALL_SOMIFA!$A$1:$V$2737,14,FALSE)),"",IF(ISERROR(VLOOKUP(TRIM(D92),ALL_SOMIFA!$A$1:$V$2737,14,FALSE))," ",VLOOKUP(TRIM(D92),ALL_SOMIFA!$A$1:$V$2737,14,FALSE)))</f>
        <v/>
      </c>
      <c r="O92" t="str">
        <f>IF(ISBLANK(VLOOKUP(TRIM(D92),ALL_SOMIFA!$A$1:$V$2737,15,FALSE)),"",IF(ISERROR(VLOOKUP(TRIM(D92),ALL_SOMIFA!$A$1:$V$2737,15,FALSE))," ",VLOOKUP(TRIM(D92),ALL_SOMIFA!$A$1:$V$2737,15,FALSE)))</f>
        <v/>
      </c>
      <c r="P92" t="str">
        <f>IF(ISBLANK(VLOOKUP(TRIM(D92),ALL_SOMIFA!$A$1:$V$2737,16,FALSE)),"",IF(ISERROR(VLOOKUP(TRIM(D92),ALL_SOMIFA!$A$1:$V$2737,16,FALSE))," ",VLOOKUP(TRIM(D92),ALL_SOMIFA!$A$1:$V$2737,16,FALSE)))</f>
        <v/>
      </c>
      <c r="Q92" t="str">
        <f>IF(ISBLANK(VLOOKUP(TRIM(D92),ALL_SOMIFA!$A$1:$V$2737,17,FALSE)),"",IF(ISERROR(VLOOKUP(TRIM(D92),ALL_SOMIFA!$A$1:$V$2737,17,FALSE))," ",VLOOKUP(TRIM(D92),ALL_SOMIFA!$A$1:$V$2737,17,FALSE)))</f>
        <v/>
      </c>
      <c r="R92" t="str">
        <f>IF(ISBLANK(VLOOKUP(TRIM(D92),ALL_SOMIFA!$A$1:$V$2737,18,FALSE)),"",IF(ISERROR(VLOOKUP(TRIM(D92),ALL_SOMIFA!$A$1:$V$2737,18,FALSE))," ",VLOOKUP(TRIM(D92),ALL_SOMIFA!$A$1:$V$2737,18,FALSE)))</f>
        <v/>
      </c>
      <c r="S92" t="str">
        <f>IF(ISBLANK(VLOOKUP(TRIM(D92),ALL_SOMIFA!$A$1:$V$2737,19,FALSE)),"",IF(ISERROR(VLOOKUP(TRIM(D92),ALL_SOMIFA!$A$1:$V$2737,19,FALSE))," ",VLOOKUP(TRIM(D92),ALL_SOMIFA!$A$1:$V$2737,19,FALSE)))</f>
        <v/>
      </c>
      <c r="T92" t="str">
        <f>IF(ISBLANK(VLOOKUP(TRIM(D92),ALL_SOMIFA!$A$1:$V$2737,20,FALSE)),"",IF(ISERROR(VLOOKUP(TRIM(D92),ALL_SOMIFA!$A$1:$V$2737,20,FALSE))," ",VLOOKUP(TRIM(D92),ALL_SOMIFA!$A$1:$V$2737,20,FALSE)))</f>
        <v/>
      </c>
      <c r="U92" t="str">
        <f>IF(ISBLANK(VLOOKUP(TRIM(D92),ALL_SOMIFA!$A$1:$V$2737,21,FALSE)),"",IF(ISERROR(VLOOKUP(TRIM(D92),ALL_SOMIFA!$A$1:$V$2737,21,FALSE))," ",VLOOKUP(TRIM(D92),ALL_SOMIFA!$A$1:$V$2737,21,FALSE)))</f>
        <v/>
      </c>
      <c r="V92" t="str">
        <f>IF(ISBLANK(VLOOKUP(TRIM(D92),ALL_SOMIFA!$A$1:$V$2737,22,FALSE)),"",IF(ISERROR(VLOOKUP(TRIM(D92),ALL_SOMIFA!$A$1:$V$2737,22,FALSE))," ",VLOOKUP(TRIM(D92),ALL_SOMIFA!$A$1:$V$2737,22,FALSE)))</f>
        <v/>
      </c>
    </row>
    <row r="93" spans="1:22" x14ac:dyDescent="0.35">
      <c r="A93" t="s">
        <v>327</v>
      </c>
      <c r="B93" t="s">
        <v>403</v>
      </c>
      <c r="C93" s="129" t="s">
        <v>335</v>
      </c>
      <c r="D93" t="s">
        <v>3850</v>
      </c>
      <c r="E93" s="40">
        <v>37044</v>
      </c>
      <c r="F93" t="s">
        <v>3960</v>
      </c>
      <c r="H93" t="str">
        <f>IF(ISBLANK(VLOOKUP(TRIM(D93),ALL_SOMIFA!$A$1:$V$2737,8,FALSE)),"",IF(ISERROR(VLOOKUP(TRIM(D93),ALL_SOMIFA!$A$1:$V$2737,8,FALSE))," ",VLOOKUP(TRIM(D93),ALL_SOMIFA!$A$1:$V$2737,8,FALSE)))</f>
        <v/>
      </c>
      <c r="I93" t="str">
        <f>IF(ISBLANK(VLOOKUP(TRIM(D93),ALL_SOMIFA!$A$1:$V$2737,9,FALSE)),"",IF(ISERROR(VLOOKUP(TRIM(D93),ALL_SOMIFA!$A$1:$V$2737,9,FALSE))," ",VLOOKUP(TRIM(D93),ALL_SOMIFA!$A$1:$V$2737,9,FALSE)))</f>
        <v/>
      </c>
      <c r="J93" t="str">
        <f>IF(ISBLANK(VLOOKUP(TRIM(D93),ALL_SOMIFA!$A$1:$V$2737,10,FALSE)),"",IF(ISERROR(VLOOKUP(TRIM(D93),ALL_SOMIFA!$A$1:$V$2737,10,FALSE))," ",VLOOKUP(TRIM(D93),ALL_SOMIFA!$A$1:$V$2737,10,FALSE)))</f>
        <v/>
      </c>
      <c r="K93" t="str">
        <f>IF(ISBLANK(VLOOKUP(TRIM(D93),ALL_SOMIFA!$A$1:$V$2737,11,FALSE)),"",IF(ISERROR(VLOOKUP(TRIM(D93),ALL_SOMIFA!$A$1:$V$2737,11,FALSE))," ",VLOOKUP(TRIM(D93),ALL_SOMIFA!$A$1:$V$2737,11,FALSE)))</f>
        <v/>
      </c>
      <c r="L93" t="str">
        <f>IF(ISBLANK(VLOOKUP(TRIM(D93),ALL_SOMIFA!$A$1:$V$2737,12,FALSE)),"",IF(ISERROR(VLOOKUP(TRIM(D93),ALL_SOMIFA!$A$1:$V$2737,12,FALSE))," ",VLOOKUP(TRIM(D93),ALL_SOMIFA!$A$1:$V$2737,12,FALSE)))</f>
        <v/>
      </c>
      <c r="M93" t="str">
        <f>IF(ISBLANK(VLOOKUP(TRIM(D93),ALL_SOMIFA!$A$1:$V$2737,13,FALSE)),"",IF(ISERROR(VLOOKUP(TRIM(D93),ALL_SOMIFA!$A$1:$V$2737,13,FALSE))," ",VLOOKUP(TRIM(D93),ALL_SOMIFA!$A$1:$V$2737,13,FALSE)))</f>
        <v/>
      </c>
      <c r="N93" t="str">
        <f>IF(ISBLANK(VLOOKUP(TRIM(D93),ALL_SOMIFA!$A$1:$V$2737,14,FALSE)),"",IF(ISERROR(VLOOKUP(TRIM(D93),ALL_SOMIFA!$A$1:$V$2737,14,FALSE))," ",VLOOKUP(TRIM(D93),ALL_SOMIFA!$A$1:$V$2737,14,FALSE)))</f>
        <v/>
      </c>
      <c r="O93" t="str">
        <f>IF(ISBLANK(VLOOKUP(TRIM(D93),ALL_SOMIFA!$A$1:$V$2737,15,FALSE)),"",IF(ISERROR(VLOOKUP(TRIM(D93),ALL_SOMIFA!$A$1:$V$2737,15,FALSE))," ",VLOOKUP(TRIM(D93),ALL_SOMIFA!$A$1:$V$2737,15,FALSE)))</f>
        <v/>
      </c>
      <c r="P93" t="str">
        <f>IF(ISBLANK(VLOOKUP(TRIM(D93),ALL_SOMIFA!$A$1:$V$2737,16,FALSE)),"",IF(ISERROR(VLOOKUP(TRIM(D93),ALL_SOMIFA!$A$1:$V$2737,16,FALSE))," ",VLOOKUP(TRIM(D93),ALL_SOMIFA!$A$1:$V$2737,16,FALSE)))</f>
        <v/>
      </c>
      <c r="Q93" t="str">
        <f>IF(ISBLANK(VLOOKUP(TRIM(D93),ALL_SOMIFA!$A$1:$V$2737,17,FALSE)),"",IF(ISERROR(VLOOKUP(TRIM(D93),ALL_SOMIFA!$A$1:$V$2737,17,FALSE))," ",VLOOKUP(TRIM(D93),ALL_SOMIFA!$A$1:$V$2737,17,FALSE)))</f>
        <v/>
      </c>
      <c r="R93" t="str">
        <f>IF(ISBLANK(VLOOKUP(TRIM(D93),ALL_SOMIFA!$A$1:$V$2737,18,FALSE)),"",IF(ISERROR(VLOOKUP(TRIM(D93),ALL_SOMIFA!$A$1:$V$2737,18,FALSE))," ",VLOOKUP(TRIM(D93),ALL_SOMIFA!$A$1:$V$2737,18,FALSE)))</f>
        <v/>
      </c>
      <c r="S93" t="str">
        <f>IF(ISBLANK(VLOOKUP(TRIM(D93),ALL_SOMIFA!$A$1:$V$2737,19,FALSE)),"",IF(ISERROR(VLOOKUP(TRIM(D93),ALL_SOMIFA!$A$1:$V$2737,19,FALSE))," ",VLOOKUP(TRIM(D93),ALL_SOMIFA!$A$1:$V$2737,19,FALSE)))</f>
        <v/>
      </c>
      <c r="T93" t="str">
        <f>IF(ISBLANK(VLOOKUP(TRIM(D93),ALL_SOMIFA!$A$1:$V$2737,20,FALSE)),"",IF(ISERROR(VLOOKUP(TRIM(D93),ALL_SOMIFA!$A$1:$V$2737,20,FALSE))," ",VLOOKUP(TRIM(D93),ALL_SOMIFA!$A$1:$V$2737,20,FALSE)))</f>
        <v/>
      </c>
      <c r="U93" t="str">
        <f>IF(ISBLANK(VLOOKUP(TRIM(D93),ALL_SOMIFA!$A$1:$V$2737,21,FALSE)),"",IF(ISERROR(VLOOKUP(TRIM(D93),ALL_SOMIFA!$A$1:$V$2737,21,FALSE))," ",VLOOKUP(TRIM(D93),ALL_SOMIFA!$A$1:$V$2737,21,FALSE)))</f>
        <v/>
      </c>
      <c r="V93" t="str">
        <f>IF(ISBLANK(VLOOKUP(TRIM(D93),ALL_SOMIFA!$A$1:$V$2737,22,FALSE)),"",IF(ISERROR(VLOOKUP(TRIM(D93),ALL_SOMIFA!$A$1:$V$2737,22,FALSE))," ",VLOOKUP(TRIM(D93),ALL_SOMIFA!$A$1:$V$2737,22,FALSE)))</f>
        <v/>
      </c>
    </row>
    <row r="94" spans="1:22" x14ac:dyDescent="0.35">
      <c r="A94" t="s">
        <v>304</v>
      </c>
      <c r="B94" t="s">
        <v>3522</v>
      </c>
      <c r="C94" s="8" t="s">
        <v>310</v>
      </c>
      <c r="D94" t="s">
        <v>3282</v>
      </c>
      <c r="E94" s="40">
        <v>35339</v>
      </c>
      <c r="F94" t="s">
        <v>3949</v>
      </c>
      <c r="H94" t="str">
        <f>IF(ISBLANK(VLOOKUP(TRIM(D94),ALL_SOMIFA!$A$1:$V$2737,8,FALSE)),"",IF(ISERROR(VLOOKUP(TRIM(D94),ALL_SOMIFA!$A$1:$V$2737,8,FALSE))," ",VLOOKUP(TRIM(D94),ALL_SOMIFA!$A$1:$V$2737,8,FALSE)))</f>
        <v>LB</v>
      </c>
      <c r="I94" t="str">
        <f>IF(ISBLANK(VLOOKUP(TRIM(D94),ALL_SOMIFA!$A$1:$V$2737,9,FALSE)),"",IF(ISERROR(VLOOKUP(TRIM(D94),ALL_SOMIFA!$A$1:$V$2737,9,FALSE))," ",VLOOKUP(TRIM(D94),ALL_SOMIFA!$A$1:$V$2737,9,FALSE)))</f>
        <v>BAL</v>
      </c>
      <c r="J94" t="str">
        <f>IF(ISBLANK(VLOOKUP(TRIM(D94),ALL_SOMIFA!$A$1:$V$2737,10,FALSE)),"",IF(ISERROR(VLOOKUP(TRIM(D94),ALL_SOMIFA!$A$1:$V$2737,10,FALSE))," ",VLOOKUP(TRIM(D94),ALL_SOMIFA!$A$1:$V$2737,10,FALSE)))</f>
        <v>00-0</v>
      </c>
      <c r="K94" t="str">
        <f>IF(ISBLANK(VLOOKUP(TRIM(D94),ALL_SOMIFA!$A$1:$V$2737,11,FALSE)),"",IF(ISERROR(VLOOKUP(TRIM(D94),ALL_SOMIFA!$A$1:$V$2737,11,FALSE))," ",VLOOKUP(TRIM(D94),ALL_SOMIFA!$A$1:$V$2737,11,FALSE)))</f>
        <v/>
      </c>
      <c r="L94" t="str">
        <f>IF(ISBLANK(VLOOKUP(TRIM(D94),ALL_SOMIFA!$A$1:$V$2737,12,FALSE)),"",IF(ISERROR(VLOOKUP(TRIM(D94),ALL_SOMIFA!$A$1:$V$2737,12,FALSE))," ",VLOOKUP(TRIM(D94),ALL_SOMIFA!$A$1:$V$2737,12,FALSE)))</f>
        <v/>
      </c>
      <c r="M94" t="str">
        <f>IF(ISBLANK(VLOOKUP(TRIM(D94),ALL_SOMIFA!$A$1:$V$2737,13,FALSE)),"",IF(ISERROR(VLOOKUP(TRIM(D94),ALL_SOMIFA!$A$1:$V$2737,13,FALSE))," ",VLOOKUP(TRIM(D94),ALL_SOMIFA!$A$1:$V$2737,13,FALSE)))</f>
        <v/>
      </c>
      <c r="N94" t="str">
        <f>IF(ISBLANK(VLOOKUP(TRIM(D94),ALL_SOMIFA!$A$1:$V$2737,14,FALSE)),"",IF(ISERROR(VLOOKUP(TRIM(D94),ALL_SOMIFA!$A$1:$V$2737,14,FALSE))," ",VLOOKUP(TRIM(D94),ALL_SOMIFA!$A$1:$V$2737,14,FALSE)))</f>
        <v>OLB</v>
      </c>
      <c r="O94" t="str">
        <f>IF(ISBLANK(VLOOKUP(TRIM(D94),ALL_SOMIFA!$A$1:$V$2737,15,FALSE)),"",IF(ISERROR(VLOOKUP(TRIM(D94),ALL_SOMIFA!$A$1:$V$2737,15,FALSE))," ",VLOOKUP(TRIM(D94),ALL_SOMIFA!$A$1:$V$2737,15,FALSE)))</f>
        <v>NYJ</v>
      </c>
      <c r="P94" t="str">
        <f>IF(ISBLANK(VLOOKUP(TRIM(D94),ALL_SOMIFA!$A$1:$V$2737,16,FALSE)),"",IF(ISERROR(VLOOKUP(TRIM(D94),ALL_SOMIFA!$A$1:$V$2737,16,FALSE))," ",VLOOKUP(TRIM(D94),ALL_SOMIFA!$A$1:$V$2737,16,FALSE)))</f>
        <v>00-3</v>
      </c>
      <c r="Q94" t="str">
        <f>IF(ISBLANK(VLOOKUP(TRIM(D94),ALL_SOMIFA!$A$1:$V$2737,17,FALSE)),"",IF(ISERROR(VLOOKUP(TRIM(D94),ALL_SOMIFA!$A$1:$V$2737,17,FALSE))," ",VLOOKUP(TRIM(D94),ALL_SOMIFA!$A$1:$V$2737,17,FALSE)))</f>
        <v/>
      </c>
      <c r="R94" t="str">
        <f>IF(ISBLANK(VLOOKUP(TRIM(D94),ALL_SOMIFA!$A$1:$V$2737,18,FALSE)),"",IF(ISERROR(VLOOKUP(TRIM(D94),ALL_SOMIFA!$A$1:$V$2737,18,FALSE))," ",VLOOKUP(TRIM(D94),ALL_SOMIFA!$A$1:$V$2737,18,FALSE)))</f>
        <v/>
      </c>
      <c r="S94" t="str">
        <f>IF(ISBLANK(VLOOKUP(TRIM(D94),ALL_SOMIFA!$A$1:$V$2737,19,FALSE)),"",IF(ISERROR(VLOOKUP(TRIM(D94),ALL_SOMIFA!$A$1:$V$2737,19,FALSE))," ",VLOOKUP(TRIM(D94),ALL_SOMIFA!$A$1:$V$2737,19,FALSE)))</f>
        <v/>
      </c>
      <c r="T94" t="str">
        <f>IF(ISBLANK(VLOOKUP(TRIM(D94),ALL_SOMIFA!$A$1:$V$2737,20,FALSE)),"",IF(ISERROR(VLOOKUP(TRIM(D94),ALL_SOMIFA!$A$1:$V$2737,20,FALSE))," ",VLOOKUP(TRIM(D94),ALL_SOMIFA!$A$1:$V$2737,20,FALSE)))</f>
        <v/>
      </c>
      <c r="U94" t="str">
        <f>IF(ISBLANK(VLOOKUP(TRIM(D94),ALL_SOMIFA!$A$1:$V$2737,21,FALSE)),"",IF(ISERROR(VLOOKUP(TRIM(D94),ALL_SOMIFA!$A$1:$V$2737,21,FALSE))," ",VLOOKUP(TRIM(D94),ALL_SOMIFA!$A$1:$V$2737,21,FALSE)))</f>
        <v/>
      </c>
      <c r="V94" t="str">
        <f>IF(ISBLANK(VLOOKUP(TRIM(D94),ALL_SOMIFA!$A$1:$V$2737,22,FALSE)),"",IF(ISERROR(VLOOKUP(TRIM(D94),ALL_SOMIFA!$A$1:$V$2737,22,FALSE))," ",VLOOKUP(TRIM(D94),ALL_SOMIFA!$A$1:$V$2737,22,FALSE)))</f>
        <v/>
      </c>
    </row>
    <row r="95" spans="1:22" x14ac:dyDescent="0.35">
      <c r="A95" t="s">
        <v>220</v>
      </c>
      <c r="B95" t="s">
        <v>916</v>
      </c>
      <c r="C95" s="8" t="s">
        <v>231</v>
      </c>
      <c r="D95" t="s">
        <v>3283</v>
      </c>
      <c r="E95" s="40">
        <v>35459</v>
      </c>
      <c r="F95" t="s">
        <v>130</v>
      </c>
      <c r="H95" t="str">
        <f>IF(ISBLANK(VLOOKUP(TRIM(D95),ALL_SOMIFA!$A$1:$V$2737,8,FALSE)),"",IF(ISERROR(VLOOKUP(TRIM(D95),ALL_SOMIFA!$A$1:$V$2737,8,FALSE))," ",VLOOKUP(TRIM(D95),ALL_SOMIFA!$A$1:$V$2737,8,FALSE)))</f>
        <v>RT</v>
      </c>
      <c r="I95" t="str">
        <f>IF(ISBLANK(VLOOKUP(TRIM(D95),ALL_SOMIFA!$A$1:$V$2737,9,FALSE)),"",IF(ISERROR(VLOOKUP(TRIM(D95),ALL_SOMIFA!$A$1:$V$2737,9,FALSE))," ",VLOOKUP(TRIM(D95),ALL_SOMIFA!$A$1:$V$2737,9,FALSE)))</f>
        <v>NYG</v>
      </c>
      <c r="J95" t="str">
        <f>IF(ISBLANK(VLOOKUP(TRIM(D95),ALL_SOMIFA!$A$1:$V$2737,10,FALSE)),"",IF(ISERROR(VLOOKUP(TRIM(D95),ALL_SOMIFA!$A$1:$V$2737,10,FALSE))," ",VLOOKUP(TRIM(D95),ALL_SOMIFA!$A$1:$V$2737,10,FALSE)))</f>
        <v>0-0</v>
      </c>
      <c r="K95" t="str">
        <f>IF(ISBLANK(VLOOKUP(TRIM(D95),ALL_SOMIFA!$A$1:$V$2737,11,FALSE)),"",IF(ISERROR(VLOOKUP(TRIM(D95),ALL_SOMIFA!$A$1:$V$2737,11,FALSE))," ",VLOOKUP(TRIM(D95),ALL_SOMIFA!$A$1:$V$2737,11,FALSE)))</f>
        <v>G/T/TE</v>
      </c>
      <c r="L95" t="str">
        <f>IF(ISBLANK(VLOOKUP(TRIM(D95),ALL_SOMIFA!$A$1:$V$2737,12,FALSE)),"",IF(ISERROR(VLOOKUP(TRIM(D95),ALL_SOMIFA!$A$1:$V$2737,12,FALSE))," ",VLOOKUP(TRIM(D95),ALL_SOMIFA!$A$1:$V$2737,12,FALSE)))</f>
        <v>NYG</v>
      </c>
      <c r="M95" t="str">
        <f>IF(ISBLANK(VLOOKUP(TRIM(D95),ALL_SOMIFA!$A$1:$V$2737,13,FALSE)),"",IF(ISERROR(VLOOKUP(TRIM(D95),ALL_SOMIFA!$A$1:$V$2737,13,FALSE))," ",VLOOKUP(TRIM(D95),ALL_SOMIFA!$A$1:$V$2737,13,FALSE)))</f>
        <v>0-0/0-0/0</v>
      </c>
      <c r="N95" t="str">
        <f>IF(ISBLANK(VLOOKUP(TRIM(D95),ALL_SOMIFA!$A$1:$V$2737,14,FALSE)),"",IF(ISERROR(VLOOKUP(TRIM(D95),ALL_SOMIFA!$A$1:$V$2737,14,FALSE))," ",VLOOKUP(TRIM(D95),ALL_SOMIFA!$A$1:$V$2737,14,FALSE)))</f>
        <v>G/T</v>
      </c>
      <c r="O95" t="str">
        <f>IF(ISBLANK(VLOOKUP(TRIM(D95),ALL_SOMIFA!$A$1:$V$2737,15,FALSE)),"",IF(ISERROR(VLOOKUP(TRIM(D95),ALL_SOMIFA!$A$1:$V$2737,15,FALSE))," ",VLOOKUP(TRIM(D95),ALL_SOMIFA!$A$1:$V$2737,15,FALSE)))</f>
        <v>BAL</v>
      </c>
      <c r="P95" t="str">
        <f>IF(ISBLANK(VLOOKUP(TRIM(D95),ALL_SOMIFA!$A$1:$V$2737,16,FALSE)),"",IF(ISERROR(VLOOKUP(TRIM(D95),ALL_SOMIFA!$A$1:$V$2737,16,FALSE))," ",VLOOKUP(TRIM(D95),ALL_SOMIFA!$A$1:$V$2737,16,FALSE)))</f>
        <v>0-0</v>
      </c>
      <c r="Q95" t="str">
        <f>IF(ISBLANK(VLOOKUP(TRIM(D95),ALL_SOMIFA!$A$1:$V$2737,17,FALSE)),"",IF(ISERROR(VLOOKUP(TRIM(D95),ALL_SOMIFA!$A$1:$V$2737,17,FALSE))," ",VLOOKUP(TRIM(D95),ALL_SOMIFA!$A$1:$V$2737,17,FALSE)))</f>
        <v>G/T</v>
      </c>
      <c r="R95" t="str">
        <f>IF(ISBLANK(VLOOKUP(TRIM(D95),ALL_SOMIFA!$A$1:$V$2737,18,FALSE)),"",IF(ISERROR(VLOOKUP(TRIM(D95),ALL_SOMIFA!$A$1:$V$2737,18,FALSE))," ",VLOOKUP(TRIM(D95),ALL_SOMIFA!$A$1:$V$2737,18,FALSE)))</f>
        <v>BAL</v>
      </c>
      <c r="S95" t="str">
        <f>IF(ISBLANK(VLOOKUP(TRIM(D95),ALL_SOMIFA!$A$1:$V$2737,19,FALSE)),"",IF(ISERROR(VLOOKUP(TRIM(D95),ALL_SOMIFA!$A$1:$V$2737,19,FALSE))," ",VLOOKUP(TRIM(D95),ALL_SOMIFA!$A$1:$V$2737,19,FALSE)))</f>
        <v>0-2</v>
      </c>
      <c r="T95" t="str">
        <f>IF(ISBLANK(VLOOKUP(TRIM(D95),ALL_SOMIFA!$A$1:$V$2737,20,FALSE)),"",IF(ISERROR(VLOOKUP(TRIM(D95),ALL_SOMIFA!$A$1:$V$2737,20,FALSE))," ",VLOOKUP(TRIM(D95),ALL_SOMIFA!$A$1:$V$2737,20,FALSE)))</f>
        <v/>
      </c>
      <c r="U95" t="str">
        <f>IF(ISBLANK(VLOOKUP(TRIM(D95),ALL_SOMIFA!$A$1:$V$2737,21,FALSE)),"",IF(ISERROR(VLOOKUP(TRIM(D95),ALL_SOMIFA!$A$1:$V$2737,21,FALSE))," ",VLOOKUP(TRIM(D95),ALL_SOMIFA!$A$1:$V$2737,21,FALSE)))</f>
        <v/>
      </c>
      <c r="V95" t="str">
        <f>IF(ISBLANK(VLOOKUP(TRIM(D95),ALL_SOMIFA!$A$1:$V$2737,22,FALSE)),"",IF(ISERROR(VLOOKUP(TRIM(D95),ALL_SOMIFA!$A$1:$V$2737,22,FALSE))," ",VLOOKUP(TRIM(D95),ALL_SOMIFA!$A$1:$V$2737,22,FALSE)))</f>
        <v/>
      </c>
    </row>
    <row r="96" spans="1:22" x14ac:dyDescent="0.35">
      <c r="A96" t="s">
        <v>327</v>
      </c>
      <c r="B96" t="s">
        <v>285</v>
      </c>
      <c r="C96" s="129" t="s">
        <v>328</v>
      </c>
      <c r="D96" t="s">
        <v>3877</v>
      </c>
      <c r="E96" s="40">
        <v>35309</v>
      </c>
      <c r="F96" t="s">
        <v>3949</v>
      </c>
      <c r="H96" t="str">
        <f>IF(ISBLANK(VLOOKUP(TRIM(D96),ALL_SOMIFA!$A$1:$V$2737,8,FALSE)),"",IF(ISERROR(VLOOKUP(TRIM(D96),ALL_SOMIFA!$A$1:$V$2737,8,FALSE))," ",VLOOKUP(TRIM(D96),ALL_SOMIFA!$A$1:$V$2737,8,FALSE)))</f>
        <v/>
      </c>
      <c r="I96" t="str">
        <f>IF(ISBLANK(VLOOKUP(TRIM(D96),ALL_SOMIFA!$A$1:$V$2737,9,FALSE)),"",IF(ISERROR(VLOOKUP(TRIM(D96),ALL_SOMIFA!$A$1:$V$2737,9,FALSE))," ",VLOOKUP(TRIM(D96),ALL_SOMIFA!$A$1:$V$2737,9,FALSE)))</f>
        <v/>
      </c>
      <c r="J96" t="str">
        <f>IF(ISBLANK(VLOOKUP(TRIM(D96),ALL_SOMIFA!$A$1:$V$2737,10,FALSE)),"",IF(ISERROR(VLOOKUP(TRIM(D96),ALL_SOMIFA!$A$1:$V$2737,10,FALSE))," ",VLOOKUP(TRIM(D96),ALL_SOMIFA!$A$1:$V$2737,10,FALSE)))</f>
        <v/>
      </c>
      <c r="K96" t="str">
        <f>IF(ISBLANK(VLOOKUP(TRIM(D96),ALL_SOMIFA!$A$1:$V$2737,11,FALSE)),"",IF(ISERROR(VLOOKUP(TRIM(D96),ALL_SOMIFA!$A$1:$V$2737,11,FALSE))," ",VLOOKUP(TRIM(D96),ALL_SOMIFA!$A$1:$V$2737,11,FALSE)))</f>
        <v>DB</v>
      </c>
      <c r="L96" t="str">
        <f>IF(ISBLANK(VLOOKUP(TRIM(D96),ALL_SOMIFA!$A$1:$V$2737,12,FALSE)),"",IF(ISERROR(VLOOKUP(TRIM(D96),ALL_SOMIFA!$A$1:$V$2737,12,FALSE))," ",VLOOKUP(TRIM(D96),ALL_SOMIFA!$A$1:$V$2737,12,FALSE)))</f>
        <v>PIT</v>
      </c>
      <c r="M96" t="str">
        <f>IF(ISBLANK(VLOOKUP(TRIM(D96),ALL_SOMIFA!$A$1:$V$2737,13,FALSE)),"",IF(ISERROR(VLOOKUP(TRIM(D96),ALL_SOMIFA!$A$1:$V$2737,13,FALSE))," ",VLOOKUP(TRIM(D96),ALL_SOMIFA!$A$1:$V$2737,13,FALSE)))</f>
        <v>04</v>
      </c>
      <c r="N96" t="str">
        <f>IF(ISBLANK(VLOOKUP(TRIM(D96),ALL_SOMIFA!$A$1:$V$2737,14,FALSE)),"",IF(ISERROR(VLOOKUP(TRIM(D96),ALL_SOMIFA!$A$1:$V$2737,14,FALSE))," ",VLOOKUP(TRIM(D96),ALL_SOMIFA!$A$1:$V$2737,14,FALSE)))</f>
        <v>DB</v>
      </c>
      <c r="O96" t="str">
        <f>IF(ISBLANK(VLOOKUP(TRIM(D96),ALL_SOMIFA!$A$1:$V$2737,15,FALSE)),"",IF(ISERROR(VLOOKUP(TRIM(D96),ALL_SOMIFA!$A$1:$V$2737,15,FALSE))," ",VLOOKUP(TRIM(D96),ALL_SOMIFA!$A$1:$V$2737,15,FALSE)))</f>
        <v>PIT</v>
      </c>
      <c r="P96" t="str">
        <f>IF(ISBLANK(VLOOKUP(TRIM(D96),ALL_SOMIFA!$A$1:$V$2737,16,FALSE)),"",IF(ISERROR(VLOOKUP(TRIM(D96),ALL_SOMIFA!$A$1:$V$2737,16,FALSE))," ",VLOOKUP(TRIM(D96),ALL_SOMIFA!$A$1:$V$2737,16,FALSE)))</f>
        <v>04</v>
      </c>
      <c r="Q96" t="str">
        <f>IF(ISBLANK(VLOOKUP(TRIM(D96),ALL_SOMIFA!$A$1:$V$2737,17,FALSE)),"",IF(ISERROR(VLOOKUP(TRIM(D96),ALL_SOMIFA!$A$1:$V$2737,17,FALSE))," ",VLOOKUP(TRIM(D96),ALL_SOMIFA!$A$1:$V$2737,17,FALSE)))</f>
        <v/>
      </c>
      <c r="R96" t="str">
        <f>IF(ISBLANK(VLOOKUP(TRIM(D96),ALL_SOMIFA!$A$1:$V$2737,18,FALSE)),"",IF(ISERROR(VLOOKUP(TRIM(D96),ALL_SOMIFA!$A$1:$V$2737,18,FALSE))," ",VLOOKUP(TRIM(D96),ALL_SOMIFA!$A$1:$V$2737,18,FALSE)))</f>
        <v/>
      </c>
      <c r="S96" t="str">
        <f>IF(ISBLANK(VLOOKUP(TRIM(D96),ALL_SOMIFA!$A$1:$V$2737,19,FALSE)),"",IF(ISERROR(VLOOKUP(TRIM(D96),ALL_SOMIFA!$A$1:$V$2737,19,FALSE))," ",VLOOKUP(TRIM(D96),ALL_SOMIFA!$A$1:$V$2737,19,FALSE)))</f>
        <v/>
      </c>
      <c r="T96" t="str">
        <f>IF(ISBLANK(VLOOKUP(TRIM(D96),ALL_SOMIFA!$A$1:$V$2737,20,FALSE)),"",IF(ISERROR(VLOOKUP(TRIM(D96),ALL_SOMIFA!$A$1:$V$2737,20,FALSE))," ",VLOOKUP(TRIM(D96),ALL_SOMIFA!$A$1:$V$2737,20,FALSE)))</f>
        <v/>
      </c>
      <c r="U96" t="str">
        <f>IF(ISBLANK(VLOOKUP(TRIM(D96),ALL_SOMIFA!$A$1:$V$2737,21,FALSE)),"",IF(ISERROR(VLOOKUP(TRIM(D96),ALL_SOMIFA!$A$1:$V$2737,21,FALSE))," ",VLOOKUP(TRIM(D96),ALL_SOMIFA!$A$1:$V$2737,21,FALSE)))</f>
        <v/>
      </c>
      <c r="V96" t="str">
        <f>IF(ISBLANK(VLOOKUP(TRIM(D96),ALL_SOMIFA!$A$1:$V$2737,22,FALSE)),"",IF(ISERROR(VLOOKUP(TRIM(D96),ALL_SOMIFA!$A$1:$V$2737,22,FALSE))," ",VLOOKUP(TRIM(D96),ALL_SOMIFA!$A$1:$V$2737,22,FALSE)))</f>
        <v/>
      </c>
    </row>
    <row r="97" spans="1:22" x14ac:dyDescent="0.35">
      <c r="A97" t="s">
        <v>220</v>
      </c>
      <c r="B97" t="s">
        <v>318</v>
      </c>
      <c r="C97" s="8" t="s">
        <v>231</v>
      </c>
      <c r="D97" t="s">
        <v>3284</v>
      </c>
      <c r="E97" s="40">
        <v>35668</v>
      </c>
      <c r="F97" t="s">
        <v>391</v>
      </c>
      <c r="H97" t="str">
        <f>IF(ISBLANK(VLOOKUP(TRIM(D97),ALL_SOMIFA!$A$1:$V$2737,8,FALSE)),"",IF(ISERROR(VLOOKUP(TRIM(D97),ALL_SOMIFA!$A$1:$V$2737,8,FALSE))," ",VLOOKUP(TRIM(D97),ALL_SOMIFA!$A$1:$V$2737,8,FALSE)))</f>
        <v>G</v>
      </c>
      <c r="I97" t="str">
        <f>IF(ISBLANK(VLOOKUP(TRIM(D97),ALL_SOMIFA!$A$1:$V$2737,9,FALSE)),"",IF(ISERROR(VLOOKUP(TRIM(D97),ALL_SOMIFA!$A$1:$V$2737,9,FALSE))," ",VLOOKUP(TRIM(D97),ALL_SOMIFA!$A$1:$V$2737,9,FALSE)))</f>
        <v>LAC</v>
      </c>
      <c r="J97" t="str">
        <f>IF(ISBLANK(VLOOKUP(TRIM(D97),ALL_SOMIFA!$A$1:$V$2737,10,FALSE)),"",IF(ISERROR(VLOOKUP(TRIM(D97),ALL_SOMIFA!$A$1:$V$2737,10,FALSE))," ",VLOOKUP(TRIM(D97),ALL_SOMIFA!$A$1:$V$2737,10,FALSE)))</f>
        <v>0-0</v>
      </c>
      <c r="K97" t="str">
        <f>IF(ISBLANK(VLOOKUP(TRIM(D97),ALL_SOMIFA!$A$1:$V$2737,11,FALSE)),"",IF(ISERROR(VLOOKUP(TRIM(D97),ALL_SOMIFA!$A$1:$V$2737,11,FALSE))," ",VLOOKUP(TRIM(D97),ALL_SOMIFA!$A$1:$V$2737,11,FALSE)))</f>
        <v/>
      </c>
      <c r="L97" t="str">
        <f>IF(ISBLANK(VLOOKUP(TRIM(D97),ALL_SOMIFA!$A$1:$V$2737,12,FALSE)),"",IF(ISERROR(VLOOKUP(TRIM(D97),ALL_SOMIFA!$A$1:$V$2737,12,FALSE))," ",VLOOKUP(TRIM(D97),ALL_SOMIFA!$A$1:$V$2737,12,FALSE)))</f>
        <v/>
      </c>
      <c r="M97" t="str">
        <f>IF(ISBLANK(VLOOKUP(TRIM(D97),ALL_SOMIFA!$A$1:$V$2737,13,FALSE)),"",IF(ISERROR(VLOOKUP(TRIM(D97),ALL_SOMIFA!$A$1:$V$2737,13,FALSE))," ",VLOOKUP(TRIM(D97),ALL_SOMIFA!$A$1:$V$2737,13,FALSE)))</f>
        <v/>
      </c>
      <c r="N97" t="str">
        <f>IF(ISBLANK(VLOOKUP(TRIM(D97),ALL_SOMIFA!$A$1:$V$2737,14,FALSE)),"",IF(ISERROR(VLOOKUP(TRIM(D97),ALL_SOMIFA!$A$1:$V$2737,14,FALSE))," ",VLOOKUP(TRIM(D97),ALL_SOMIFA!$A$1:$V$2737,14,FALSE)))</f>
        <v/>
      </c>
      <c r="O97" t="str">
        <f>IF(ISBLANK(VLOOKUP(TRIM(D97),ALL_SOMIFA!$A$1:$V$2737,15,FALSE)),"",IF(ISERROR(VLOOKUP(TRIM(D97),ALL_SOMIFA!$A$1:$V$2737,15,FALSE))," ",VLOOKUP(TRIM(D97),ALL_SOMIFA!$A$1:$V$2737,15,FALSE)))</f>
        <v/>
      </c>
      <c r="P97" t="str">
        <f>IF(ISBLANK(VLOOKUP(TRIM(D97),ALL_SOMIFA!$A$1:$V$2737,16,FALSE)),"",IF(ISERROR(VLOOKUP(TRIM(D97),ALL_SOMIFA!$A$1:$V$2737,16,FALSE))," ",VLOOKUP(TRIM(D97),ALL_SOMIFA!$A$1:$V$2737,16,FALSE)))</f>
        <v/>
      </c>
      <c r="Q97" t="str">
        <f>IF(ISBLANK(VLOOKUP(TRIM(D97),ALL_SOMIFA!$A$1:$V$2737,17,FALSE)),"",IF(ISERROR(VLOOKUP(TRIM(D97),ALL_SOMIFA!$A$1:$V$2737,17,FALSE))," ",VLOOKUP(TRIM(D97),ALL_SOMIFA!$A$1:$V$2737,17,FALSE)))</f>
        <v/>
      </c>
      <c r="R97" t="str">
        <f>IF(ISBLANK(VLOOKUP(TRIM(D97),ALL_SOMIFA!$A$1:$V$2737,18,FALSE)),"",IF(ISERROR(VLOOKUP(TRIM(D97),ALL_SOMIFA!$A$1:$V$2737,18,FALSE))," ",VLOOKUP(TRIM(D97),ALL_SOMIFA!$A$1:$V$2737,18,FALSE)))</f>
        <v/>
      </c>
      <c r="S97" t="str">
        <f>IF(ISBLANK(VLOOKUP(TRIM(D97),ALL_SOMIFA!$A$1:$V$2737,19,FALSE)),"",IF(ISERROR(VLOOKUP(TRIM(D97),ALL_SOMIFA!$A$1:$V$2737,19,FALSE))," ",VLOOKUP(TRIM(D97),ALL_SOMIFA!$A$1:$V$2737,19,FALSE)))</f>
        <v/>
      </c>
      <c r="T97" t="str">
        <f>IF(ISBLANK(VLOOKUP(TRIM(D97),ALL_SOMIFA!$A$1:$V$2737,20,FALSE)),"",IF(ISERROR(VLOOKUP(TRIM(D97),ALL_SOMIFA!$A$1:$V$2737,20,FALSE))," ",VLOOKUP(TRIM(D97),ALL_SOMIFA!$A$1:$V$2737,20,FALSE)))</f>
        <v/>
      </c>
      <c r="U97" t="str">
        <f>IF(ISBLANK(VLOOKUP(TRIM(D97),ALL_SOMIFA!$A$1:$V$2737,21,FALSE)),"",IF(ISERROR(VLOOKUP(TRIM(D97),ALL_SOMIFA!$A$1:$V$2737,21,FALSE))," ",VLOOKUP(TRIM(D97),ALL_SOMIFA!$A$1:$V$2737,21,FALSE)))</f>
        <v/>
      </c>
      <c r="V97" t="str">
        <f>IF(ISBLANK(VLOOKUP(TRIM(D97),ALL_SOMIFA!$A$1:$V$2737,22,FALSE)),"",IF(ISERROR(VLOOKUP(TRIM(D97),ALL_SOMIFA!$A$1:$V$2737,22,FALSE))," ",VLOOKUP(TRIM(D97),ALL_SOMIFA!$A$1:$V$2737,22,FALSE)))</f>
        <v/>
      </c>
    </row>
    <row r="98" spans="1:22" x14ac:dyDescent="0.35">
      <c r="A98" t="s">
        <v>327</v>
      </c>
      <c r="B98" t="s">
        <v>860</v>
      </c>
      <c r="C98" s="129" t="s">
        <v>328</v>
      </c>
      <c r="D98" t="s">
        <v>3878</v>
      </c>
      <c r="E98" s="40">
        <v>36811</v>
      </c>
      <c r="F98" t="s">
        <v>4099</v>
      </c>
      <c r="H98" t="str">
        <f>IF(ISBLANK(VLOOKUP(TRIM(D98),ALL_SOMIFA!$A$1:$V$2737,8,FALSE)),"",IF(ISERROR(VLOOKUP(TRIM(D98),ALL_SOMIFA!$A$1:$V$2737,8,FALSE))," ",VLOOKUP(TRIM(D98),ALL_SOMIFA!$A$1:$V$2737,8,FALSE)))</f>
        <v/>
      </c>
      <c r="I98" t="str">
        <f>IF(ISBLANK(VLOOKUP(TRIM(D98),ALL_SOMIFA!$A$1:$V$2737,9,FALSE)),"",IF(ISERROR(VLOOKUP(TRIM(D98),ALL_SOMIFA!$A$1:$V$2737,9,FALSE))," ",VLOOKUP(TRIM(D98),ALL_SOMIFA!$A$1:$V$2737,9,FALSE)))</f>
        <v/>
      </c>
      <c r="J98" t="str">
        <f>IF(ISBLANK(VLOOKUP(TRIM(D98),ALL_SOMIFA!$A$1:$V$2737,10,FALSE)),"",IF(ISERROR(VLOOKUP(TRIM(D98),ALL_SOMIFA!$A$1:$V$2737,10,FALSE))," ",VLOOKUP(TRIM(D98),ALL_SOMIFA!$A$1:$V$2737,10,FALSE)))</f>
        <v/>
      </c>
      <c r="K98" t="str">
        <f>IF(ISBLANK(VLOOKUP(TRIM(D98),ALL_SOMIFA!$A$1:$V$2737,11,FALSE)),"",IF(ISERROR(VLOOKUP(TRIM(D98),ALL_SOMIFA!$A$1:$V$2737,11,FALSE))," ",VLOOKUP(TRIM(D98),ALL_SOMIFA!$A$1:$V$2737,11,FALSE)))</f>
        <v/>
      </c>
      <c r="L98" t="str">
        <f>IF(ISBLANK(VLOOKUP(TRIM(D98),ALL_SOMIFA!$A$1:$V$2737,12,FALSE)),"",IF(ISERROR(VLOOKUP(TRIM(D98),ALL_SOMIFA!$A$1:$V$2737,12,FALSE))," ",VLOOKUP(TRIM(D98),ALL_SOMIFA!$A$1:$V$2737,12,FALSE)))</f>
        <v/>
      </c>
      <c r="M98" t="str">
        <f>IF(ISBLANK(VLOOKUP(TRIM(D98),ALL_SOMIFA!$A$1:$V$2737,13,FALSE)),"",IF(ISERROR(VLOOKUP(TRIM(D98),ALL_SOMIFA!$A$1:$V$2737,13,FALSE))," ",VLOOKUP(TRIM(D98),ALL_SOMIFA!$A$1:$V$2737,13,FALSE)))</f>
        <v/>
      </c>
      <c r="N98" t="str">
        <f>IF(ISBLANK(VLOOKUP(TRIM(D98),ALL_SOMIFA!$A$1:$V$2737,14,FALSE)),"",IF(ISERROR(VLOOKUP(TRIM(D98),ALL_SOMIFA!$A$1:$V$2737,14,FALSE))," ",VLOOKUP(TRIM(D98),ALL_SOMIFA!$A$1:$V$2737,14,FALSE)))</f>
        <v/>
      </c>
      <c r="O98" t="str">
        <f>IF(ISBLANK(VLOOKUP(TRIM(D98),ALL_SOMIFA!$A$1:$V$2737,15,FALSE)),"",IF(ISERROR(VLOOKUP(TRIM(D98),ALL_SOMIFA!$A$1:$V$2737,15,FALSE))," ",VLOOKUP(TRIM(D98),ALL_SOMIFA!$A$1:$V$2737,15,FALSE)))</f>
        <v/>
      </c>
      <c r="P98" t="str">
        <f>IF(ISBLANK(VLOOKUP(TRIM(D98),ALL_SOMIFA!$A$1:$V$2737,16,FALSE)),"",IF(ISERROR(VLOOKUP(TRIM(D98),ALL_SOMIFA!$A$1:$V$2737,16,FALSE))," ",VLOOKUP(TRIM(D98),ALL_SOMIFA!$A$1:$V$2737,16,FALSE)))</f>
        <v/>
      </c>
      <c r="Q98" t="str">
        <f>IF(ISBLANK(VLOOKUP(TRIM(D98),ALL_SOMIFA!$A$1:$V$2737,17,FALSE)),"",IF(ISERROR(VLOOKUP(TRIM(D98),ALL_SOMIFA!$A$1:$V$2737,17,FALSE))," ",VLOOKUP(TRIM(D98),ALL_SOMIFA!$A$1:$V$2737,17,FALSE)))</f>
        <v/>
      </c>
      <c r="R98" t="str">
        <f>IF(ISBLANK(VLOOKUP(TRIM(D98),ALL_SOMIFA!$A$1:$V$2737,18,FALSE)),"",IF(ISERROR(VLOOKUP(TRIM(D98),ALL_SOMIFA!$A$1:$V$2737,18,FALSE))," ",VLOOKUP(TRIM(D98),ALL_SOMIFA!$A$1:$V$2737,18,FALSE)))</f>
        <v/>
      </c>
      <c r="S98" t="str">
        <f>IF(ISBLANK(VLOOKUP(TRIM(D98),ALL_SOMIFA!$A$1:$V$2737,19,FALSE)),"",IF(ISERROR(VLOOKUP(TRIM(D98),ALL_SOMIFA!$A$1:$V$2737,19,FALSE))," ",VLOOKUP(TRIM(D98),ALL_SOMIFA!$A$1:$V$2737,19,FALSE)))</f>
        <v/>
      </c>
      <c r="T98" t="str">
        <f>IF(ISBLANK(VLOOKUP(TRIM(D98),ALL_SOMIFA!$A$1:$V$2737,20,FALSE)),"",IF(ISERROR(VLOOKUP(TRIM(D98),ALL_SOMIFA!$A$1:$V$2737,20,FALSE))," ",VLOOKUP(TRIM(D98),ALL_SOMIFA!$A$1:$V$2737,20,FALSE)))</f>
        <v/>
      </c>
      <c r="U98" t="str">
        <f>IF(ISBLANK(VLOOKUP(TRIM(D98),ALL_SOMIFA!$A$1:$V$2737,21,FALSE)),"",IF(ISERROR(VLOOKUP(TRIM(D98),ALL_SOMIFA!$A$1:$V$2737,21,FALSE))," ",VLOOKUP(TRIM(D98),ALL_SOMIFA!$A$1:$V$2737,21,FALSE)))</f>
        <v/>
      </c>
      <c r="V98" t="str">
        <f>IF(ISBLANK(VLOOKUP(TRIM(D98),ALL_SOMIFA!$A$1:$V$2737,22,FALSE)),"",IF(ISERROR(VLOOKUP(TRIM(D98),ALL_SOMIFA!$A$1:$V$2737,22,FALSE))," ",VLOOKUP(TRIM(D98),ALL_SOMIFA!$A$1:$V$2737,22,FALSE)))</f>
        <v/>
      </c>
    </row>
    <row r="99" spans="1:22" x14ac:dyDescent="0.35">
      <c r="A99" t="s">
        <v>220</v>
      </c>
      <c r="B99" t="s">
        <v>452</v>
      </c>
      <c r="C99" s="8" t="s">
        <v>231</v>
      </c>
      <c r="D99" t="s">
        <v>3317</v>
      </c>
      <c r="E99" s="40">
        <v>35640</v>
      </c>
      <c r="F99" t="s">
        <v>282</v>
      </c>
      <c r="H99" t="str">
        <f>IF(ISBLANK(VLOOKUP(TRIM(D99),ALL_SOMIFA!$A$1:$V$2737,8,FALSE)),"",IF(ISERROR(VLOOKUP(TRIM(D99),ALL_SOMIFA!$A$1:$V$2737,8,FALSE))," ",VLOOKUP(TRIM(D99),ALL_SOMIFA!$A$1:$V$2737,8,FALSE)))</f>
        <v/>
      </c>
      <c r="I99" t="str">
        <f>IF(ISBLANK(VLOOKUP(TRIM(D99),ALL_SOMIFA!$A$1:$V$2737,9,FALSE)),"",IF(ISERROR(VLOOKUP(TRIM(D99),ALL_SOMIFA!$A$1:$V$2737,9,FALSE))," ",VLOOKUP(TRIM(D99),ALL_SOMIFA!$A$1:$V$2737,9,FALSE)))</f>
        <v/>
      </c>
      <c r="J99" t="str">
        <f>IF(ISBLANK(VLOOKUP(TRIM(D99),ALL_SOMIFA!$A$1:$V$2737,10,FALSE)),"",IF(ISERROR(VLOOKUP(TRIM(D99),ALL_SOMIFA!$A$1:$V$2737,10,FALSE))," ",VLOOKUP(TRIM(D99),ALL_SOMIFA!$A$1:$V$2737,10,FALSE)))</f>
        <v/>
      </c>
      <c r="K99" t="str">
        <f>IF(ISBLANK(VLOOKUP(TRIM(D99),ALL_SOMIFA!$A$1:$V$2737,11,FALSE)),"",IF(ISERROR(VLOOKUP(TRIM(D99),ALL_SOMIFA!$A$1:$V$2737,11,FALSE))," ",VLOOKUP(TRIM(D99),ALL_SOMIFA!$A$1:$V$2737,11,FALSE)))</f>
        <v/>
      </c>
      <c r="L99" t="str">
        <f>IF(ISBLANK(VLOOKUP(TRIM(D99),ALL_SOMIFA!$A$1:$V$2737,12,FALSE)),"",IF(ISERROR(VLOOKUP(TRIM(D99),ALL_SOMIFA!$A$1:$V$2737,12,FALSE))," ",VLOOKUP(TRIM(D99),ALL_SOMIFA!$A$1:$V$2737,12,FALSE)))</f>
        <v/>
      </c>
      <c r="M99" t="str">
        <f>IF(ISBLANK(VLOOKUP(TRIM(D99),ALL_SOMIFA!$A$1:$V$2737,13,FALSE)),"",IF(ISERROR(VLOOKUP(TRIM(D99),ALL_SOMIFA!$A$1:$V$2737,13,FALSE))," ",VLOOKUP(TRIM(D99),ALL_SOMIFA!$A$1:$V$2737,13,FALSE)))</f>
        <v/>
      </c>
      <c r="N99" t="str">
        <f>IF(ISBLANK(VLOOKUP(TRIM(D99),ALL_SOMIFA!$A$1:$V$2737,14,FALSE)),"",IF(ISERROR(VLOOKUP(TRIM(D99),ALL_SOMIFA!$A$1:$V$2737,14,FALSE))," ",VLOOKUP(TRIM(D99),ALL_SOMIFA!$A$1:$V$2737,14,FALSE)))</f>
        <v>T/TE</v>
      </c>
      <c r="O99" t="str">
        <f>IF(ISBLANK(VLOOKUP(TRIM(D99),ALL_SOMIFA!$A$1:$V$2737,15,FALSE)),"",IF(ISERROR(VLOOKUP(TRIM(D99),ALL_SOMIFA!$A$1:$V$2737,15,FALSE))," ",VLOOKUP(TRIM(D99),ALL_SOMIFA!$A$1:$V$2737,15,FALSE)))</f>
        <v>CIN</v>
      </c>
      <c r="P99" t="str">
        <f>IF(ISBLANK(VLOOKUP(TRIM(D99),ALL_SOMIFA!$A$1:$V$2737,16,FALSE)),"",IF(ISERROR(VLOOKUP(TRIM(D99),ALL_SOMIFA!$A$1:$V$2737,16,FALSE))," ",VLOOKUP(TRIM(D99),ALL_SOMIFA!$A$1:$V$2737,16,FALSE)))</f>
        <v>0-0/4</v>
      </c>
      <c r="Q99" t="str">
        <f>IF(ISBLANK(VLOOKUP(TRIM(D99),ALL_SOMIFA!$A$1:$V$2737,17,FALSE)),"",IF(ISERROR(VLOOKUP(TRIM(D99),ALL_SOMIFA!$A$1:$V$2737,17,FALSE))," ",VLOOKUP(TRIM(D99),ALL_SOMIFA!$A$1:$V$2737,17,FALSE)))</f>
        <v/>
      </c>
      <c r="R99" t="str">
        <f>IF(ISBLANK(VLOOKUP(TRIM(D99),ALL_SOMIFA!$A$1:$V$2737,18,FALSE)),"",IF(ISERROR(VLOOKUP(TRIM(D99),ALL_SOMIFA!$A$1:$V$2737,18,FALSE))," ",VLOOKUP(TRIM(D99),ALL_SOMIFA!$A$1:$V$2737,18,FALSE)))</f>
        <v/>
      </c>
      <c r="S99" t="str">
        <f>IF(ISBLANK(VLOOKUP(TRIM(D99),ALL_SOMIFA!$A$1:$V$2737,19,FALSE)),"",IF(ISERROR(VLOOKUP(TRIM(D99),ALL_SOMIFA!$A$1:$V$2737,19,FALSE))," ",VLOOKUP(TRIM(D99),ALL_SOMIFA!$A$1:$V$2737,19,FALSE)))</f>
        <v/>
      </c>
      <c r="T99" t="str">
        <f>IF(ISBLANK(VLOOKUP(TRIM(D99),ALL_SOMIFA!$A$1:$V$2737,20,FALSE)),"",IF(ISERROR(VLOOKUP(TRIM(D99),ALL_SOMIFA!$A$1:$V$2737,20,FALSE))," ",VLOOKUP(TRIM(D99),ALL_SOMIFA!$A$1:$V$2737,20,FALSE)))</f>
        <v>T/TE</v>
      </c>
      <c r="U99" t="str">
        <f>IF(ISBLANK(VLOOKUP(TRIM(D99),ALL_SOMIFA!$A$1:$V$2737,21,FALSE)),"",IF(ISERROR(VLOOKUP(TRIM(D99),ALL_SOMIFA!$A$1:$V$2737,21,FALSE))," ",VLOOKUP(TRIM(D99),ALL_SOMIFA!$A$1:$V$2737,21,FALSE)))</f>
        <v>MIA</v>
      </c>
      <c r="V99" t="str">
        <f>IF(ISBLANK(VLOOKUP(TRIM(D99),ALL_SOMIFA!$A$1:$V$2737,22,FALSE)),"",IF(ISERROR(VLOOKUP(TRIM(D99),ALL_SOMIFA!$A$1:$V$2737,22,FALSE))," ",VLOOKUP(TRIM(D99),ALL_SOMIFA!$A$1:$V$2737,22,FALSE)))</f>
        <v>0-2/4</v>
      </c>
    </row>
    <row r="100" spans="1:22" x14ac:dyDescent="0.35">
      <c r="A100" s="102" t="s">
        <v>153</v>
      </c>
      <c r="B100" t="s">
        <v>3522</v>
      </c>
      <c r="C100" s="8" t="s">
        <v>168</v>
      </c>
      <c r="D100" t="s">
        <v>3753</v>
      </c>
      <c r="E100" s="40">
        <v>36600</v>
      </c>
      <c r="F100" t="s">
        <v>91</v>
      </c>
      <c r="H100" t="str">
        <f>IF(ISBLANK(VLOOKUP(TRIM(D100),ALL_SOMIFA!$A$1:$V$2737,8,FALSE)),"",IF(ISERROR(VLOOKUP(TRIM(D100),ALL_SOMIFA!$A$1:$V$2737,8,FALSE))," ",VLOOKUP(TRIM(D100),ALL_SOMIFA!$A$1:$V$2737,8,FALSE)))</f>
        <v/>
      </c>
      <c r="I100" t="str">
        <f>IF(ISBLANK(VLOOKUP(TRIM(D100),ALL_SOMIFA!$A$1:$V$2737,9,FALSE)),"",IF(ISERROR(VLOOKUP(TRIM(D100),ALL_SOMIFA!$A$1:$V$2737,9,FALSE))," ",VLOOKUP(TRIM(D100),ALL_SOMIFA!$A$1:$V$2737,9,FALSE)))</f>
        <v/>
      </c>
      <c r="J100" t="str">
        <f>IF(ISBLANK(VLOOKUP(TRIM(D100),ALL_SOMIFA!$A$1:$V$2737,10,FALSE)),"",IF(ISERROR(VLOOKUP(TRIM(D100),ALL_SOMIFA!$A$1:$V$2737,10,FALSE))," ",VLOOKUP(TRIM(D100),ALL_SOMIFA!$A$1:$V$2737,10,FALSE)))</f>
        <v/>
      </c>
      <c r="K100" t="str">
        <f>IF(ISBLANK(VLOOKUP(TRIM(D100),ALL_SOMIFA!$A$1:$V$2737,11,FALSE)),"",IF(ISERROR(VLOOKUP(TRIM(D100),ALL_SOMIFA!$A$1:$V$2737,11,FALSE))," ",VLOOKUP(TRIM(D100),ALL_SOMIFA!$A$1:$V$2737,11,FALSE)))</f>
        <v/>
      </c>
      <c r="L100" t="str">
        <f>IF(ISBLANK(VLOOKUP(TRIM(D100),ALL_SOMIFA!$A$1:$V$2737,12,FALSE)),"",IF(ISERROR(VLOOKUP(TRIM(D100),ALL_SOMIFA!$A$1:$V$2737,12,FALSE))," ",VLOOKUP(TRIM(D100),ALL_SOMIFA!$A$1:$V$2737,12,FALSE)))</f>
        <v/>
      </c>
      <c r="M100" t="str">
        <f>IF(ISBLANK(VLOOKUP(TRIM(D100),ALL_SOMIFA!$A$1:$V$2737,13,FALSE)),"",IF(ISERROR(VLOOKUP(TRIM(D100),ALL_SOMIFA!$A$1:$V$2737,13,FALSE))," ",VLOOKUP(TRIM(D100),ALL_SOMIFA!$A$1:$V$2737,13,FALSE)))</f>
        <v/>
      </c>
      <c r="N100" t="str">
        <f>IF(ISBLANK(VLOOKUP(TRIM(D100),ALL_SOMIFA!$A$1:$V$2737,14,FALSE)),"",IF(ISERROR(VLOOKUP(TRIM(D100),ALL_SOMIFA!$A$1:$V$2737,14,FALSE))," ",VLOOKUP(TRIM(D100),ALL_SOMIFA!$A$1:$V$2737,14,FALSE)))</f>
        <v/>
      </c>
      <c r="O100" t="str">
        <f>IF(ISBLANK(VLOOKUP(TRIM(D100),ALL_SOMIFA!$A$1:$V$2737,15,FALSE)),"",IF(ISERROR(VLOOKUP(TRIM(D100),ALL_SOMIFA!$A$1:$V$2737,15,FALSE))," ",VLOOKUP(TRIM(D100),ALL_SOMIFA!$A$1:$V$2737,15,FALSE)))</f>
        <v/>
      </c>
      <c r="P100" t="str">
        <f>IF(ISBLANK(VLOOKUP(TRIM(D100),ALL_SOMIFA!$A$1:$V$2737,16,FALSE)),"",IF(ISERROR(VLOOKUP(TRIM(D100),ALL_SOMIFA!$A$1:$V$2737,16,FALSE))," ",VLOOKUP(TRIM(D100),ALL_SOMIFA!$A$1:$V$2737,16,FALSE)))</f>
        <v/>
      </c>
      <c r="Q100" t="str">
        <f>IF(ISBLANK(VLOOKUP(TRIM(D100),ALL_SOMIFA!$A$1:$V$2737,17,FALSE)),"",IF(ISERROR(VLOOKUP(TRIM(D100),ALL_SOMIFA!$A$1:$V$2737,17,FALSE))," ",VLOOKUP(TRIM(D100),ALL_SOMIFA!$A$1:$V$2737,17,FALSE)))</f>
        <v/>
      </c>
      <c r="R100" t="str">
        <f>IF(ISBLANK(VLOOKUP(TRIM(D100),ALL_SOMIFA!$A$1:$V$2737,18,FALSE)),"",IF(ISERROR(VLOOKUP(TRIM(D100),ALL_SOMIFA!$A$1:$V$2737,18,FALSE))," ",VLOOKUP(TRIM(D100),ALL_SOMIFA!$A$1:$V$2737,18,FALSE)))</f>
        <v/>
      </c>
      <c r="S100" t="str">
        <f>IF(ISBLANK(VLOOKUP(TRIM(D100),ALL_SOMIFA!$A$1:$V$2737,19,FALSE)),"",IF(ISERROR(VLOOKUP(TRIM(D100),ALL_SOMIFA!$A$1:$V$2737,19,FALSE))," ",VLOOKUP(TRIM(D100),ALL_SOMIFA!$A$1:$V$2737,19,FALSE)))</f>
        <v/>
      </c>
      <c r="T100" t="str">
        <f>IF(ISBLANK(VLOOKUP(TRIM(D100),ALL_SOMIFA!$A$1:$V$2737,20,FALSE)),"",IF(ISERROR(VLOOKUP(TRIM(D100),ALL_SOMIFA!$A$1:$V$2737,20,FALSE))," ",VLOOKUP(TRIM(D100),ALL_SOMIFA!$A$1:$V$2737,20,FALSE)))</f>
        <v/>
      </c>
      <c r="U100" t="str">
        <f>IF(ISBLANK(VLOOKUP(TRIM(D100),ALL_SOMIFA!$A$1:$V$2737,21,FALSE)),"",IF(ISERROR(VLOOKUP(TRIM(D100),ALL_SOMIFA!$A$1:$V$2737,21,FALSE))," ",VLOOKUP(TRIM(D100),ALL_SOMIFA!$A$1:$V$2737,21,FALSE)))</f>
        <v/>
      </c>
      <c r="V100" t="str">
        <f>IF(ISBLANK(VLOOKUP(TRIM(D100),ALL_SOMIFA!$A$1:$V$2737,22,FALSE)),"",IF(ISERROR(VLOOKUP(TRIM(D100),ALL_SOMIFA!$A$1:$V$2737,22,FALSE))," ",VLOOKUP(TRIM(D100),ALL_SOMIFA!$A$1:$V$2737,22,FALSE)))</f>
        <v/>
      </c>
    </row>
    <row r="101" spans="1:22" x14ac:dyDescent="0.35">
      <c r="A101" t="s">
        <v>304</v>
      </c>
      <c r="B101" t="s">
        <v>3527</v>
      </c>
      <c r="C101" s="8" t="s">
        <v>317</v>
      </c>
      <c r="D101" t="s">
        <v>3621</v>
      </c>
      <c r="E101" s="40">
        <v>36375</v>
      </c>
      <c r="F101" t="s">
        <v>3960</v>
      </c>
      <c r="H101" t="str">
        <f>IF(ISBLANK(VLOOKUP(TRIM(D101),ALL_SOMIFA!$A$1:$V$2737,8,FALSE)),"",IF(ISERROR(VLOOKUP(TRIM(D101),ALL_SOMIFA!$A$1:$V$2737,8,FALSE))," ",VLOOKUP(TRIM(D101),ALL_SOMIFA!$A$1:$V$2737,8,FALSE)))</f>
        <v/>
      </c>
      <c r="I101" t="str">
        <f>IF(ISBLANK(VLOOKUP(TRIM(D101),ALL_SOMIFA!$A$1:$V$2737,9,FALSE)),"",IF(ISERROR(VLOOKUP(TRIM(D101),ALL_SOMIFA!$A$1:$V$2737,9,FALSE))," ",VLOOKUP(TRIM(D101),ALL_SOMIFA!$A$1:$V$2737,9,FALSE)))</f>
        <v/>
      </c>
      <c r="J101" t="str">
        <f>IF(ISBLANK(VLOOKUP(TRIM(D101),ALL_SOMIFA!$A$1:$V$2737,10,FALSE)),"",IF(ISERROR(VLOOKUP(TRIM(D101),ALL_SOMIFA!$A$1:$V$2737,10,FALSE))," ",VLOOKUP(TRIM(D101),ALL_SOMIFA!$A$1:$V$2737,10,FALSE)))</f>
        <v/>
      </c>
      <c r="K101" t="str">
        <f>IF(ISBLANK(VLOOKUP(TRIM(D101),ALL_SOMIFA!$A$1:$V$2737,11,FALSE)),"",IF(ISERROR(VLOOKUP(TRIM(D101),ALL_SOMIFA!$A$1:$V$2737,11,FALSE))," ",VLOOKUP(TRIM(D101),ALL_SOMIFA!$A$1:$V$2737,11,FALSE)))</f>
        <v/>
      </c>
      <c r="L101" t="str">
        <f>IF(ISBLANK(VLOOKUP(TRIM(D101),ALL_SOMIFA!$A$1:$V$2737,12,FALSE)),"",IF(ISERROR(VLOOKUP(TRIM(D101),ALL_SOMIFA!$A$1:$V$2737,12,FALSE))," ",VLOOKUP(TRIM(D101),ALL_SOMIFA!$A$1:$V$2737,12,FALSE)))</f>
        <v/>
      </c>
      <c r="M101" t="str">
        <f>IF(ISBLANK(VLOOKUP(TRIM(D101),ALL_SOMIFA!$A$1:$V$2737,13,FALSE)),"",IF(ISERROR(VLOOKUP(TRIM(D101),ALL_SOMIFA!$A$1:$V$2737,13,FALSE))," ",VLOOKUP(TRIM(D101),ALL_SOMIFA!$A$1:$V$2737,13,FALSE)))</f>
        <v/>
      </c>
      <c r="N101" t="str">
        <f>IF(ISBLANK(VLOOKUP(TRIM(D101),ALL_SOMIFA!$A$1:$V$2737,14,FALSE)),"",IF(ISERROR(VLOOKUP(TRIM(D101),ALL_SOMIFA!$A$1:$V$2737,14,FALSE))," ",VLOOKUP(TRIM(D101),ALL_SOMIFA!$A$1:$V$2737,14,FALSE)))</f>
        <v/>
      </c>
      <c r="O101" t="str">
        <f>IF(ISBLANK(VLOOKUP(TRIM(D101),ALL_SOMIFA!$A$1:$V$2737,15,FALSE)),"",IF(ISERROR(VLOOKUP(TRIM(D101),ALL_SOMIFA!$A$1:$V$2737,15,FALSE))," ",VLOOKUP(TRIM(D101),ALL_SOMIFA!$A$1:$V$2737,15,FALSE)))</f>
        <v/>
      </c>
      <c r="P101" t="str">
        <f>IF(ISBLANK(VLOOKUP(TRIM(D101),ALL_SOMIFA!$A$1:$V$2737,16,FALSE)),"",IF(ISERROR(VLOOKUP(TRIM(D101),ALL_SOMIFA!$A$1:$V$2737,16,FALSE))," ",VLOOKUP(TRIM(D101),ALL_SOMIFA!$A$1:$V$2737,16,FALSE)))</f>
        <v/>
      </c>
      <c r="Q101" t="str">
        <f>IF(ISBLANK(VLOOKUP(TRIM(D101),ALL_SOMIFA!$A$1:$V$2737,17,FALSE)),"",IF(ISERROR(VLOOKUP(TRIM(D101),ALL_SOMIFA!$A$1:$V$2737,17,FALSE))," ",VLOOKUP(TRIM(D101),ALL_SOMIFA!$A$1:$V$2737,17,FALSE)))</f>
        <v/>
      </c>
      <c r="R101" t="str">
        <f>IF(ISBLANK(VLOOKUP(TRIM(D101),ALL_SOMIFA!$A$1:$V$2737,18,FALSE)),"",IF(ISERROR(VLOOKUP(TRIM(D101),ALL_SOMIFA!$A$1:$V$2737,18,FALSE))," ",VLOOKUP(TRIM(D101),ALL_SOMIFA!$A$1:$V$2737,18,FALSE)))</f>
        <v/>
      </c>
      <c r="S101" t="str">
        <f>IF(ISBLANK(VLOOKUP(TRIM(D101),ALL_SOMIFA!$A$1:$V$2737,19,FALSE)),"",IF(ISERROR(VLOOKUP(TRIM(D101),ALL_SOMIFA!$A$1:$V$2737,19,FALSE))," ",VLOOKUP(TRIM(D101),ALL_SOMIFA!$A$1:$V$2737,19,FALSE)))</f>
        <v/>
      </c>
      <c r="T101" t="str">
        <f>IF(ISBLANK(VLOOKUP(TRIM(D101),ALL_SOMIFA!$A$1:$V$2737,20,FALSE)),"",IF(ISERROR(VLOOKUP(TRIM(D101),ALL_SOMIFA!$A$1:$V$2737,20,FALSE))," ",VLOOKUP(TRIM(D101),ALL_SOMIFA!$A$1:$V$2737,20,FALSE)))</f>
        <v/>
      </c>
      <c r="U101" t="str">
        <f>IF(ISBLANK(VLOOKUP(TRIM(D101),ALL_SOMIFA!$A$1:$V$2737,21,FALSE)),"",IF(ISERROR(VLOOKUP(TRIM(D101),ALL_SOMIFA!$A$1:$V$2737,21,FALSE))," ",VLOOKUP(TRIM(D101),ALL_SOMIFA!$A$1:$V$2737,21,FALSE)))</f>
        <v/>
      </c>
      <c r="V101" t="str">
        <f>IF(ISBLANK(VLOOKUP(TRIM(D101),ALL_SOMIFA!$A$1:$V$2737,22,FALSE)),"",IF(ISERROR(VLOOKUP(TRIM(D101),ALL_SOMIFA!$A$1:$V$2737,22,FALSE))," ",VLOOKUP(TRIM(D101),ALL_SOMIFA!$A$1:$V$2737,22,FALSE)))</f>
        <v/>
      </c>
    </row>
    <row r="102" spans="1:22" x14ac:dyDescent="0.35">
      <c r="A102" t="s">
        <v>220</v>
      </c>
      <c r="B102" t="s">
        <v>916</v>
      </c>
      <c r="C102" s="8" t="s">
        <v>231</v>
      </c>
      <c r="D102" t="s">
        <v>3285</v>
      </c>
      <c r="E102" s="40">
        <v>35934</v>
      </c>
      <c r="F102" t="s">
        <v>134</v>
      </c>
      <c r="H102" t="str">
        <f>IF(ISBLANK(VLOOKUP(TRIM(D102),ALL_SOMIFA!$A$1:$V$2737,8,FALSE)),"",IF(ISERROR(VLOOKUP(TRIM(D102),ALL_SOMIFA!$A$1:$V$2737,8,FALSE))," ",VLOOKUP(TRIM(D102),ALL_SOMIFA!$A$1:$V$2737,8,FALSE)))</f>
        <v>DT</v>
      </c>
      <c r="I102" t="str">
        <f>IF(ISBLANK(VLOOKUP(TRIM(D102),ALL_SOMIFA!$A$1:$V$2737,9,FALSE)),"",IF(ISERROR(VLOOKUP(TRIM(D102),ALL_SOMIFA!$A$1:$V$2737,9,FALSE))," ",VLOOKUP(TRIM(D102),ALL_SOMIFA!$A$1:$V$2737,9,FALSE)))</f>
        <v>NYG</v>
      </c>
      <c r="J102" t="str">
        <f>IF(ISBLANK(VLOOKUP(TRIM(D102),ALL_SOMIFA!$A$1:$V$2737,10,FALSE)),"",IF(ISERROR(VLOOKUP(TRIM(D102),ALL_SOMIFA!$A$1:$V$2737,10,FALSE))," ",VLOOKUP(TRIM(D102),ALL_SOMIFA!$A$1:$V$2737,10,FALSE)))</f>
        <v>0-0</v>
      </c>
      <c r="K102" t="str">
        <f>IF(ISBLANK(VLOOKUP(TRIM(D102),ALL_SOMIFA!$A$1:$V$2737,11,FALSE)),"",IF(ISERROR(VLOOKUP(TRIM(D102),ALL_SOMIFA!$A$1:$V$2737,11,FALSE))," ",VLOOKUP(TRIM(D102),ALL_SOMIFA!$A$1:$V$2737,11,FALSE)))</f>
        <v/>
      </c>
      <c r="L102" t="str">
        <f>IF(ISBLANK(VLOOKUP(TRIM(D102),ALL_SOMIFA!$A$1:$V$2737,12,FALSE)),"",IF(ISERROR(VLOOKUP(TRIM(D102),ALL_SOMIFA!$A$1:$V$2737,12,FALSE))," ",VLOOKUP(TRIM(D102),ALL_SOMIFA!$A$1:$V$2737,12,FALSE)))</f>
        <v/>
      </c>
      <c r="M102" t="str">
        <f>IF(ISBLANK(VLOOKUP(TRIM(D102),ALL_SOMIFA!$A$1:$V$2737,13,FALSE)),"",IF(ISERROR(VLOOKUP(TRIM(D102),ALL_SOMIFA!$A$1:$V$2737,13,FALSE))," ",VLOOKUP(TRIM(D102),ALL_SOMIFA!$A$1:$V$2737,13,FALSE)))</f>
        <v/>
      </c>
      <c r="N102" t="str">
        <f>IF(ISBLANK(VLOOKUP(TRIM(D102),ALL_SOMIFA!$A$1:$V$2737,14,FALSE)),"",IF(ISERROR(VLOOKUP(TRIM(D102),ALL_SOMIFA!$A$1:$V$2737,14,FALSE))," ",VLOOKUP(TRIM(D102),ALL_SOMIFA!$A$1:$V$2737,14,FALSE)))</f>
        <v/>
      </c>
      <c r="O102" t="str">
        <f>IF(ISBLANK(VLOOKUP(TRIM(D102),ALL_SOMIFA!$A$1:$V$2737,15,FALSE)),"",IF(ISERROR(VLOOKUP(TRIM(D102),ALL_SOMIFA!$A$1:$V$2737,15,FALSE))," ",VLOOKUP(TRIM(D102),ALL_SOMIFA!$A$1:$V$2737,15,FALSE)))</f>
        <v/>
      </c>
      <c r="P102" t="str">
        <f>IF(ISBLANK(VLOOKUP(TRIM(D102),ALL_SOMIFA!$A$1:$V$2737,16,FALSE)),"",IF(ISERROR(VLOOKUP(TRIM(D102),ALL_SOMIFA!$A$1:$V$2737,16,FALSE))," ",VLOOKUP(TRIM(D102),ALL_SOMIFA!$A$1:$V$2737,16,FALSE)))</f>
        <v/>
      </c>
      <c r="Q102" t="str">
        <f>IF(ISBLANK(VLOOKUP(TRIM(D102),ALL_SOMIFA!$A$1:$V$2737,17,FALSE)),"",IF(ISERROR(VLOOKUP(TRIM(D102),ALL_SOMIFA!$A$1:$V$2737,17,FALSE))," ",VLOOKUP(TRIM(D102),ALL_SOMIFA!$A$1:$V$2737,17,FALSE)))</f>
        <v/>
      </c>
      <c r="R102" t="str">
        <f>IF(ISBLANK(VLOOKUP(TRIM(D102),ALL_SOMIFA!$A$1:$V$2737,18,FALSE)),"",IF(ISERROR(VLOOKUP(TRIM(D102),ALL_SOMIFA!$A$1:$V$2737,18,FALSE))," ",VLOOKUP(TRIM(D102),ALL_SOMIFA!$A$1:$V$2737,18,FALSE)))</f>
        <v/>
      </c>
      <c r="S102" t="str">
        <f>IF(ISBLANK(VLOOKUP(TRIM(D102),ALL_SOMIFA!$A$1:$V$2737,19,FALSE)),"",IF(ISERROR(VLOOKUP(TRIM(D102),ALL_SOMIFA!$A$1:$V$2737,19,FALSE))," ",VLOOKUP(TRIM(D102),ALL_SOMIFA!$A$1:$V$2737,19,FALSE)))</f>
        <v/>
      </c>
      <c r="T102" t="str">
        <f>IF(ISBLANK(VLOOKUP(TRIM(D102),ALL_SOMIFA!$A$1:$V$2737,20,FALSE)),"",IF(ISERROR(VLOOKUP(TRIM(D102),ALL_SOMIFA!$A$1:$V$2737,20,FALSE))," ",VLOOKUP(TRIM(D102),ALL_SOMIFA!$A$1:$V$2737,20,FALSE)))</f>
        <v/>
      </c>
      <c r="U102" t="str">
        <f>IF(ISBLANK(VLOOKUP(TRIM(D102),ALL_SOMIFA!$A$1:$V$2737,21,FALSE)),"",IF(ISERROR(VLOOKUP(TRIM(D102),ALL_SOMIFA!$A$1:$V$2737,21,FALSE))," ",VLOOKUP(TRIM(D102),ALL_SOMIFA!$A$1:$V$2737,21,FALSE)))</f>
        <v/>
      </c>
      <c r="V102" t="str">
        <f>IF(ISBLANK(VLOOKUP(TRIM(D102),ALL_SOMIFA!$A$1:$V$2737,22,FALSE)),"",IF(ISERROR(VLOOKUP(TRIM(D102),ALL_SOMIFA!$A$1:$V$2737,22,FALSE))," ",VLOOKUP(TRIM(D102),ALL_SOMIFA!$A$1:$V$2737,22,FALSE)))</f>
        <v/>
      </c>
    </row>
    <row r="103" spans="1:22" x14ac:dyDescent="0.35">
      <c r="A103" t="s">
        <v>3521</v>
      </c>
      <c r="B103" t="s">
        <v>116</v>
      </c>
      <c r="D103" t="s">
        <v>3328</v>
      </c>
      <c r="E103" s="40">
        <v>34205</v>
      </c>
      <c r="F103" t="s">
        <v>1140</v>
      </c>
      <c r="H103" t="str">
        <f>IF(ISBLANK(VLOOKUP(TRIM(D103),ALL_SOMIFA!$A$1:$V$2737,8,FALSE)),"",IF(ISERROR(VLOOKUP(TRIM(D103),ALL_SOMIFA!$A$1:$V$2737,8,FALSE))," ",VLOOKUP(TRIM(D103),ALL_SOMIFA!$A$1:$V$2737,8,FALSE)))</f>
        <v>WR</v>
      </c>
      <c r="I103" t="str">
        <f>IF(ISBLANK(VLOOKUP(TRIM(D103),ALL_SOMIFA!$A$1:$V$2737,9,FALSE)),"",IF(ISERROR(VLOOKUP(TRIM(D103),ALL_SOMIFA!$A$1:$V$2737,9,FALSE))," ",VLOOKUP(TRIM(D103),ALL_SOMIFA!$A$1:$V$2737,9,FALSE)))</f>
        <v>PIT</v>
      </c>
      <c r="J103" t="str">
        <f>IF(ISBLANK(VLOOKUP(TRIM(D103),ALL_SOMIFA!$A$1:$V$2737,10,FALSE)),"",IF(ISERROR(VLOOKUP(TRIM(D103),ALL_SOMIFA!$A$1:$V$2737,10,FALSE))," ",VLOOKUP(TRIM(D103),ALL_SOMIFA!$A$1:$V$2737,10,FALSE)))</f>
        <v/>
      </c>
      <c r="K103" t="str">
        <f>IF(ISBLANK(VLOOKUP(TRIM(D103),ALL_SOMIFA!$A$1:$V$2737,11,FALSE)),"",IF(ISERROR(VLOOKUP(TRIM(D103),ALL_SOMIFA!$A$1:$V$2737,11,FALSE))," ",VLOOKUP(TRIM(D103),ALL_SOMIFA!$A$1:$V$2737,11,FALSE)))</f>
        <v>WR</v>
      </c>
      <c r="L103" t="str">
        <f>IF(ISBLANK(VLOOKUP(TRIM(D103),ALL_SOMIFA!$A$1:$V$2737,12,FALSE)),"",IF(ISERROR(VLOOKUP(TRIM(D103),ALL_SOMIFA!$A$1:$V$2737,12,FALSE))," ",VLOOKUP(TRIM(D103),ALL_SOMIFA!$A$1:$V$2737,12,FALSE)))</f>
        <v>LAR</v>
      </c>
      <c r="M103" t="str">
        <f>IF(ISBLANK(VLOOKUP(TRIM(D103),ALL_SOMIFA!$A$1:$V$2737,13,FALSE)),"",IF(ISERROR(VLOOKUP(TRIM(D103),ALL_SOMIFA!$A$1:$V$2737,13,FALSE))," ",VLOOKUP(TRIM(D103),ALL_SOMIFA!$A$1:$V$2737,13,FALSE)))</f>
        <v/>
      </c>
      <c r="N103" t="str">
        <f>IF(ISBLANK(VLOOKUP(TRIM(D103),ALL_SOMIFA!$A$1:$V$2737,14,FALSE)),"",IF(ISERROR(VLOOKUP(TRIM(D103),ALL_SOMIFA!$A$1:$V$2737,14,FALSE))," ",VLOOKUP(TRIM(D103),ALL_SOMIFA!$A$1:$V$2737,14,FALSE)))</f>
        <v>SE</v>
      </c>
      <c r="O103" t="str">
        <f>IF(ISBLANK(VLOOKUP(TRIM(D103),ALL_SOMIFA!$A$1:$V$2737,15,FALSE)),"",IF(ISERROR(VLOOKUP(TRIM(D103),ALL_SOMIFA!$A$1:$V$2737,15,FALSE))," ",VLOOKUP(TRIM(D103),ALL_SOMIFA!$A$1:$V$2737,15,FALSE)))</f>
        <v>CHI</v>
      </c>
      <c r="P103" t="str">
        <f>IF(ISBLANK(VLOOKUP(TRIM(D103),ALL_SOMIFA!$A$1:$V$2737,16,FALSE)),"",IF(ISERROR(VLOOKUP(TRIM(D103),ALL_SOMIFA!$A$1:$V$2737,16,FALSE))," ",VLOOKUP(TRIM(D103),ALL_SOMIFA!$A$1:$V$2737,16,FALSE)))</f>
        <v/>
      </c>
      <c r="Q103" t="str">
        <f>IF(ISBLANK(VLOOKUP(TRIM(D103),ALL_SOMIFA!$A$1:$V$2737,17,FALSE)),"",IF(ISERROR(VLOOKUP(TRIM(D103),ALL_SOMIFA!$A$1:$V$2737,17,FALSE))," ",VLOOKUP(TRIM(D103),ALL_SOMIFA!$A$1:$V$2737,17,FALSE)))</f>
        <v>SE</v>
      </c>
      <c r="R103" t="str">
        <f>IF(ISBLANK(VLOOKUP(TRIM(D103),ALL_SOMIFA!$A$1:$V$2737,18,FALSE)),"",IF(ISERROR(VLOOKUP(TRIM(D103),ALL_SOMIFA!$A$1:$V$2737,18,FALSE))," ",VLOOKUP(TRIM(D103),ALL_SOMIFA!$A$1:$V$2737,18,FALSE)))</f>
        <v>CHI</v>
      </c>
      <c r="S103" t="str">
        <f>IF(ISBLANK(VLOOKUP(TRIM(D103),ALL_SOMIFA!$A$1:$V$2737,19,FALSE)),"",IF(ISERROR(VLOOKUP(TRIM(D103),ALL_SOMIFA!$A$1:$V$2737,19,FALSE))," ",VLOOKUP(TRIM(D103),ALL_SOMIFA!$A$1:$V$2737,19,FALSE)))</f>
        <v/>
      </c>
      <c r="T103" t="str">
        <f>IF(ISBLANK(VLOOKUP(TRIM(D103),ALL_SOMIFA!$A$1:$V$2737,20,FALSE)),"",IF(ISERROR(VLOOKUP(TRIM(D103),ALL_SOMIFA!$A$1:$V$2737,20,FALSE))," ",VLOOKUP(TRIM(D103),ALL_SOMIFA!$A$1:$V$2737,20,FALSE)))</f>
        <v>SE</v>
      </c>
      <c r="U103" t="str">
        <f>IF(ISBLANK(VLOOKUP(TRIM(D103),ALL_SOMIFA!$A$1:$V$2737,21,FALSE)),"",IF(ISERROR(VLOOKUP(TRIM(D103),ALL_SOMIFA!$A$1:$V$2737,21,FALSE))," ",VLOOKUP(TRIM(D103),ALL_SOMIFA!$A$1:$V$2737,21,FALSE)))</f>
        <v>CHI</v>
      </c>
      <c r="V103" t="str">
        <f>IF(ISBLANK(VLOOKUP(TRIM(D103),ALL_SOMIFA!$A$1:$V$2737,22,FALSE)),"",IF(ISERROR(VLOOKUP(TRIM(D103),ALL_SOMIFA!$A$1:$V$2737,22,FALSE))," ",VLOOKUP(TRIM(D103),ALL_SOMIFA!$A$1:$V$2737,22,FALSE)))</f>
        <v/>
      </c>
    </row>
    <row r="104" spans="1:22" x14ac:dyDescent="0.35">
      <c r="A104" t="s">
        <v>461</v>
      </c>
      <c r="B104" t="s">
        <v>403</v>
      </c>
      <c r="C104" s="8" t="s">
        <v>231</v>
      </c>
      <c r="D104" t="s">
        <v>3805</v>
      </c>
      <c r="E104" s="40">
        <v>36393</v>
      </c>
      <c r="F104" t="s">
        <v>3960</v>
      </c>
      <c r="H104" t="str">
        <f>IF(ISBLANK(VLOOKUP(TRIM(D104),ALL_SOMIFA!$A$1:$V$2737,8,FALSE)),"",IF(ISERROR(VLOOKUP(TRIM(D104),ALL_SOMIFA!$A$1:$V$2737,8,FALSE))," ",VLOOKUP(TRIM(D104),ALL_SOMIFA!$A$1:$V$2737,8,FALSE)))</f>
        <v/>
      </c>
      <c r="I104" t="str">
        <f>IF(ISBLANK(VLOOKUP(TRIM(D104),ALL_SOMIFA!$A$1:$V$2737,9,FALSE)),"",IF(ISERROR(VLOOKUP(TRIM(D104),ALL_SOMIFA!$A$1:$V$2737,9,FALSE))," ",VLOOKUP(TRIM(D104),ALL_SOMIFA!$A$1:$V$2737,9,FALSE)))</f>
        <v/>
      </c>
      <c r="J104" t="str">
        <f>IF(ISBLANK(VLOOKUP(TRIM(D104),ALL_SOMIFA!$A$1:$V$2737,10,FALSE)),"",IF(ISERROR(VLOOKUP(TRIM(D104),ALL_SOMIFA!$A$1:$V$2737,10,FALSE))," ",VLOOKUP(TRIM(D104),ALL_SOMIFA!$A$1:$V$2737,10,FALSE)))</f>
        <v/>
      </c>
      <c r="K104" t="str">
        <f>IF(ISBLANK(VLOOKUP(TRIM(D104),ALL_SOMIFA!$A$1:$V$2737,11,FALSE)),"",IF(ISERROR(VLOOKUP(TRIM(D104),ALL_SOMIFA!$A$1:$V$2737,11,FALSE))," ",VLOOKUP(TRIM(D104),ALL_SOMIFA!$A$1:$V$2737,11,FALSE)))</f>
        <v/>
      </c>
      <c r="L104" t="str">
        <f>IF(ISBLANK(VLOOKUP(TRIM(D104),ALL_SOMIFA!$A$1:$V$2737,12,FALSE)),"",IF(ISERROR(VLOOKUP(TRIM(D104),ALL_SOMIFA!$A$1:$V$2737,12,FALSE))," ",VLOOKUP(TRIM(D104),ALL_SOMIFA!$A$1:$V$2737,12,FALSE)))</f>
        <v/>
      </c>
      <c r="M104" t="str">
        <f>IF(ISBLANK(VLOOKUP(TRIM(D104),ALL_SOMIFA!$A$1:$V$2737,13,FALSE)),"",IF(ISERROR(VLOOKUP(TRIM(D104),ALL_SOMIFA!$A$1:$V$2737,13,FALSE))," ",VLOOKUP(TRIM(D104),ALL_SOMIFA!$A$1:$V$2737,13,FALSE)))</f>
        <v/>
      </c>
      <c r="N104" t="str">
        <f>IF(ISBLANK(VLOOKUP(TRIM(D104),ALL_SOMIFA!$A$1:$V$2737,14,FALSE)),"",IF(ISERROR(VLOOKUP(TRIM(D104),ALL_SOMIFA!$A$1:$V$2737,14,FALSE))," ",VLOOKUP(TRIM(D104),ALL_SOMIFA!$A$1:$V$2737,14,FALSE)))</f>
        <v/>
      </c>
      <c r="O104" t="str">
        <f>IF(ISBLANK(VLOOKUP(TRIM(D104),ALL_SOMIFA!$A$1:$V$2737,15,FALSE)),"",IF(ISERROR(VLOOKUP(TRIM(D104),ALL_SOMIFA!$A$1:$V$2737,15,FALSE))," ",VLOOKUP(TRIM(D104),ALL_SOMIFA!$A$1:$V$2737,15,FALSE)))</f>
        <v/>
      </c>
      <c r="P104" t="str">
        <f>IF(ISBLANK(VLOOKUP(TRIM(D104),ALL_SOMIFA!$A$1:$V$2737,16,FALSE)),"",IF(ISERROR(VLOOKUP(TRIM(D104),ALL_SOMIFA!$A$1:$V$2737,16,FALSE))," ",VLOOKUP(TRIM(D104),ALL_SOMIFA!$A$1:$V$2737,16,FALSE)))</f>
        <v/>
      </c>
      <c r="Q104" t="str">
        <f>IF(ISBLANK(VLOOKUP(TRIM(D104),ALL_SOMIFA!$A$1:$V$2737,17,FALSE)),"",IF(ISERROR(VLOOKUP(TRIM(D104),ALL_SOMIFA!$A$1:$V$2737,17,FALSE))," ",VLOOKUP(TRIM(D104),ALL_SOMIFA!$A$1:$V$2737,17,FALSE)))</f>
        <v/>
      </c>
      <c r="R104" t="str">
        <f>IF(ISBLANK(VLOOKUP(TRIM(D104),ALL_SOMIFA!$A$1:$V$2737,18,FALSE)),"",IF(ISERROR(VLOOKUP(TRIM(D104),ALL_SOMIFA!$A$1:$V$2737,18,FALSE))," ",VLOOKUP(TRIM(D104),ALL_SOMIFA!$A$1:$V$2737,18,FALSE)))</f>
        <v/>
      </c>
      <c r="S104" t="str">
        <f>IF(ISBLANK(VLOOKUP(TRIM(D104),ALL_SOMIFA!$A$1:$V$2737,19,FALSE)),"",IF(ISERROR(VLOOKUP(TRIM(D104),ALL_SOMIFA!$A$1:$V$2737,19,FALSE))," ",VLOOKUP(TRIM(D104),ALL_SOMIFA!$A$1:$V$2737,19,FALSE)))</f>
        <v/>
      </c>
      <c r="T104" t="str">
        <f>IF(ISBLANK(VLOOKUP(TRIM(D104),ALL_SOMIFA!$A$1:$V$2737,20,FALSE)),"",IF(ISERROR(VLOOKUP(TRIM(D104),ALL_SOMIFA!$A$1:$V$2737,20,FALSE))," ",VLOOKUP(TRIM(D104),ALL_SOMIFA!$A$1:$V$2737,20,FALSE)))</f>
        <v/>
      </c>
      <c r="U104" t="str">
        <f>IF(ISBLANK(VLOOKUP(TRIM(D104),ALL_SOMIFA!$A$1:$V$2737,21,FALSE)),"",IF(ISERROR(VLOOKUP(TRIM(D104),ALL_SOMIFA!$A$1:$V$2737,21,FALSE))," ",VLOOKUP(TRIM(D104),ALL_SOMIFA!$A$1:$V$2737,21,FALSE)))</f>
        <v/>
      </c>
      <c r="V104" t="str">
        <f>IF(ISBLANK(VLOOKUP(TRIM(D104),ALL_SOMIFA!$A$1:$V$2737,22,FALSE)),"",IF(ISERROR(VLOOKUP(TRIM(D104),ALL_SOMIFA!$A$1:$V$2737,22,FALSE))," ",VLOOKUP(TRIM(D104),ALL_SOMIFA!$A$1:$V$2737,22,FALSE)))</f>
        <v/>
      </c>
    </row>
    <row r="105" spans="1:22" x14ac:dyDescent="0.35">
      <c r="A105" t="s">
        <v>327</v>
      </c>
      <c r="B105" t="s">
        <v>325</v>
      </c>
      <c r="C105" s="129" t="s">
        <v>335</v>
      </c>
      <c r="D105" t="s">
        <v>3852</v>
      </c>
      <c r="E105" s="40">
        <v>37218</v>
      </c>
      <c r="F105" t="s">
        <v>3960</v>
      </c>
      <c r="H105" t="str">
        <f>IF(ISBLANK(VLOOKUP(TRIM(D105),ALL_SOMIFA!$A$1:$V$2737,8,FALSE)),"",IF(ISERROR(VLOOKUP(TRIM(D105),ALL_SOMIFA!$A$1:$V$2737,8,FALSE))," ",VLOOKUP(TRIM(D105),ALL_SOMIFA!$A$1:$V$2737,8,FALSE)))</f>
        <v/>
      </c>
      <c r="I105" t="str">
        <f>IF(ISBLANK(VLOOKUP(TRIM(D105),ALL_SOMIFA!$A$1:$V$2737,9,FALSE)),"",IF(ISERROR(VLOOKUP(TRIM(D105),ALL_SOMIFA!$A$1:$V$2737,9,FALSE))," ",VLOOKUP(TRIM(D105),ALL_SOMIFA!$A$1:$V$2737,9,FALSE)))</f>
        <v/>
      </c>
      <c r="J105" t="str">
        <f>IF(ISBLANK(VLOOKUP(TRIM(D105),ALL_SOMIFA!$A$1:$V$2737,10,FALSE)),"",IF(ISERROR(VLOOKUP(TRIM(D105),ALL_SOMIFA!$A$1:$V$2737,10,FALSE))," ",VLOOKUP(TRIM(D105),ALL_SOMIFA!$A$1:$V$2737,10,FALSE)))</f>
        <v/>
      </c>
      <c r="K105" t="str">
        <f>IF(ISBLANK(VLOOKUP(TRIM(D105),ALL_SOMIFA!$A$1:$V$2737,11,FALSE)),"",IF(ISERROR(VLOOKUP(TRIM(D105),ALL_SOMIFA!$A$1:$V$2737,11,FALSE))," ",VLOOKUP(TRIM(D105),ALL_SOMIFA!$A$1:$V$2737,11,FALSE)))</f>
        <v/>
      </c>
      <c r="L105" t="str">
        <f>IF(ISBLANK(VLOOKUP(TRIM(D105),ALL_SOMIFA!$A$1:$V$2737,12,FALSE)),"",IF(ISERROR(VLOOKUP(TRIM(D105),ALL_SOMIFA!$A$1:$V$2737,12,FALSE))," ",VLOOKUP(TRIM(D105),ALL_SOMIFA!$A$1:$V$2737,12,FALSE)))</f>
        <v/>
      </c>
      <c r="M105" t="str">
        <f>IF(ISBLANK(VLOOKUP(TRIM(D105),ALL_SOMIFA!$A$1:$V$2737,13,FALSE)),"",IF(ISERROR(VLOOKUP(TRIM(D105),ALL_SOMIFA!$A$1:$V$2737,13,FALSE))," ",VLOOKUP(TRIM(D105),ALL_SOMIFA!$A$1:$V$2737,13,FALSE)))</f>
        <v/>
      </c>
      <c r="N105" t="str">
        <f>IF(ISBLANK(VLOOKUP(TRIM(D105),ALL_SOMIFA!$A$1:$V$2737,14,FALSE)),"",IF(ISERROR(VLOOKUP(TRIM(D105),ALL_SOMIFA!$A$1:$V$2737,14,FALSE))," ",VLOOKUP(TRIM(D105),ALL_SOMIFA!$A$1:$V$2737,14,FALSE)))</f>
        <v/>
      </c>
      <c r="O105" t="str">
        <f>IF(ISBLANK(VLOOKUP(TRIM(D105),ALL_SOMIFA!$A$1:$V$2737,15,FALSE)),"",IF(ISERROR(VLOOKUP(TRIM(D105),ALL_SOMIFA!$A$1:$V$2737,15,FALSE))," ",VLOOKUP(TRIM(D105),ALL_SOMIFA!$A$1:$V$2737,15,FALSE)))</f>
        <v/>
      </c>
      <c r="P105" t="str">
        <f>IF(ISBLANK(VLOOKUP(TRIM(D105),ALL_SOMIFA!$A$1:$V$2737,16,FALSE)),"",IF(ISERROR(VLOOKUP(TRIM(D105),ALL_SOMIFA!$A$1:$V$2737,16,FALSE))," ",VLOOKUP(TRIM(D105),ALL_SOMIFA!$A$1:$V$2737,16,FALSE)))</f>
        <v/>
      </c>
      <c r="Q105" t="str">
        <f>IF(ISBLANK(VLOOKUP(TRIM(D105),ALL_SOMIFA!$A$1:$V$2737,17,FALSE)),"",IF(ISERROR(VLOOKUP(TRIM(D105),ALL_SOMIFA!$A$1:$V$2737,17,FALSE))," ",VLOOKUP(TRIM(D105),ALL_SOMIFA!$A$1:$V$2737,17,FALSE)))</f>
        <v/>
      </c>
      <c r="R105" t="str">
        <f>IF(ISBLANK(VLOOKUP(TRIM(D105),ALL_SOMIFA!$A$1:$V$2737,18,FALSE)),"",IF(ISERROR(VLOOKUP(TRIM(D105),ALL_SOMIFA!$A$1:$V$2737,18,FALSE))," ",VLOOKUP(TRIM(D105),ALL_SOMIFA!$A$1:$V$2737,18,FALSE)))</f>
        <v/>
      </c>
      <c r="S105" t="str">
        <f>IF(ISBLANK(VLOOKUP(TRIM(D105),ALL_SOMIFA!$A$1:$V$2737,19,FALSE)),"",IF(ISERROR(VLOOKUP(TRIM(D105),ALL_SOMIFA!$A$1:$V$2737,19,FALSE))," ",VLOOKUP(TRIM(D105),ALL_SOMIFA!$A$1:$V$2737,19,FALSE)))</f>
        <v/>
      </c>
      <c r="T105" t="str">
        <f>IF(ISBLANK(VLOOKUP(TRIM(D105),ALL_SOMIFA!$A$1:$V$2737,20,FALSE)),"",IF(ISERROR(VLOOKUP(TRIM(D105),ALL_SOMIFA!$A$1:$V$2737,20,FALSE))," ",VLOOKUP(TRIM(D105),ALL_SOMIFA!$A$1:$V$2737,20,FALSE)))</f>
        <v/>
      </c>
      <c r="U105" t="str">
        <f>IF(ISBLANK(VLOOKUP(TRIM(D105),ALL_SOMIFA!$A$1:$V$2737,21,FALSE)),"",IF(ISERROR(VLOOKUP(TRIM(D105),ALL_SOMIFA!$A$1:$V$2737,21,FALSE))," ",VLOOKUP(TRIM(D105),ALL_SOMIFA!$A$1:$V$2737,21,FALSE)))</f>
        <v/>
      </c>
      <c r="V105" t="str">
        <f>IF(ISBLANK(VLOOKUP(TRIM(D105),ALL_SOMIFA!$A$1:$V$2737,22,FALSE)),"",IF(ISERROR(VLOOKUP(TRIM(D105),ALL_SOMIFA!$A$1:$V$2737,22,FALSE))," ",VLOOKUP(TRIM(D105),ALL_SOMIFA!$A$1:$V$2737,22,FALSE)))</f>
        <v/>
      </c>
    </row>
    <row r="106" spans="1:22" x14ac:dyDescent="0.35">
      <c r="A106" t="s">
        <v>327</v>
      </c>
      <c r="B106" t="s">
        <v>3522</v>
      </c>
      <c r="C106" s="129" t="s">
        <v>328</v>
      </c>
      <c r="D106" t="s">
        <v>3880</v>
      </c>
      <c r="E106" s="40">
        <v>34243</v>
      </c>
      <c r="F106" t="s">
        <v>3949</v>
      </c>
      <c r="H106" t="str">
        <f>IF(ISBLANK(VLOOKUP(TRIM(D106),ALL_SOMIFA!$A$1:$V$2737,8,FALSE)),"",IF(ISERROR(VLOOKUP(TRIM(D106),ALL_SOMIFA!$A$1:$V$2737,8,FALSE))," ",VLOOKUP(TRIM(D106),ALL_SOMIFA!$A$1:$V$2737,8,FALSE)))</f>
        <v/>
      </c>
      <c r="I106" t="str">
        <f>IF(ISBLANK(VLOOKUP(TRIM(D106),ALL_SOMIFA!$A$1:$V$2737,9,FALSE)),"",IF(ISERROR(VLOOKUP(TRIM(D106),ALL_SOMIFA!$A$1:$V$2737,9,FALSE))," ",VLOOKUP(TRIM(D106),ALL_SOMIFA!$A$1:$V$2737,9,FALSE)))</f>
        <v/>
      </c>
      <c r="J106" t="str">
        <f>IF(ISBLANK(VLOOKUP(TRIM(D106),ALL_SOMIFA!$A$1:$V$2737,10,FALSE)),"",IF(ISERROR(VLOOKUP(TRIM(D106),ALL_SOMIFA!$A$1:$V$2737,10,FALSE))," ",VLOOKUP(TRIM(D106),ALL_SOMIFA!$A$1:$V$2737,10,FALSE)))</f>
        <v/>
      </c>
      <c r="K106" t="str">
        <f>IF(ISBLANK(VLOOKUP(TRIM(D106),ALL_SOMIFA!$A$1:$V$2737,11,FALSE)),"",IF(ISERROR(VLOOKUP(TRIM(D106),ALL_SOMIFA!$A$1:$V$2737,11,FALSE))," ",VLOOKUP(TRIM(D106),ALL_SOMIFA!$A$1:$V$2737,11,FALSE)))</f>
        <v/>
      </c>
      <c r="L106" t="str">
        <f>IF(ISBLANK(VLOOKUP(TRIM(D106),ALL_SOMIFA!$A$1:$V$2737,12,FALSE)),"",IF(ISERROR(VLOOKUP(TRIM(D106),ALL_SOMIFA!$A$1:$V$2737,12,FALSE))," ",VLOOKUP(TRIM(D106),ALL_SOMIFA!$A$1:$V$2737,12,FALSE)))</f>
        <v/>
      </c>
      <c r="M106" t="str">
        <f>IF(ISBLANK(VLOOKUP(TRIM(D106),ALL_SOMIFA!$A$1:$V$2737,13,FALSE)),"",IF(ISERROR(VLOOKUP(TRIM(D106),ALL_SOMIFA!$A$1:$V$2737,13,FALSE))," ",VLOOKUP(TRIM(D106),ALL_SOMIFA!$A$1:$V$2737,13,FALSE)))</f>
        <v/>
      </c>
      <c r="N106" t="str">
        <f>IF(ISBLANK(VLOOKUP(TRIM(D106),ALL_SOMIFA!$A$1:$V$2737,14,FALSE)),"",IF(ISERROR(VLOOKUP(TRIM(D106),ALL_SOMIFA!$A$1:$V$2737,14,FALSE))," ",VLOOKUP(TRIM(D106),ALL_SOMIFA!$A$1:$V$2737,14,FALSE)))</f>
        <v/>
      </c>
      <c r="O106" t="str">
        <f>IF(ISBLANK(VLOOKUP(TRIM(D106),ALL_SOMIFA!$A$1:$V$2737,15,FALSE)),"",IF(ISERROR(VLOOKUP(TRIM(D106),ALL_SOMIFA!$A$1:$V$2737,15,FALSE))," ",VLOOKUP(TRIM(D106),ALL_SOMIFA!$A$1:$V$2737,15,FALSE)))</f>
        <v/>
      </c>
      <c r="P106" t="str">
        <f>IF(ISBLANK(VLOOKUP(TRIM(D106),ALL_SOMIFA!$A$1:$V$2737,16,FALSE)),"",IF(ISERROR(VLOOKUP(TRIM(D106),ALL_SOMIFA!$A$1:$V$2737,16,FALSE))," ",VLOOKUP(TRIM(D106),ALL_SOMIFA!$A$1:$V$2737,16,FALSE)))</f>
        <v/>
      </c>
      <c r="Q106" t="str">
        <f>IF(ISBLANK(VLOOKUP(TRIM(D106),ALL_SOMIFA!$A$1:$V$2737,17,FALSE)),"",IF(ISERROR(VLOOKUP(TRIM(D106),ALL_SOMIFA!$A$1:$V$2737,17,FALSE))," ",VLOOKUP(TRIM(D106),ALL_SOMIFA!$A$1:$V$2737,17,FALSE)))</f>
        <v/>
      </c>
      <c r="R106" t="str">
        <f>IF(ISBLANK(VLOOKUP(TRIM(D106),ALL_SOMIFA!$A$1:$V$2737,18,FALSE)),"",IF(ISERROR(VLOOKUP(TRIM(D106),ALL_SOMIFA!$A$1:$V$2737,18,FALSE))," ",VLOOKUP(TRIM(D106),ALL_SOMIFA!$A$1:$V$2737,18,FALSE)))</f>
        <v/>
      </c>
      <c r="S106" t="str">
        <f>IF(ISBLANK(VLOOKUP(TRIM(D106),ALL_SOMIFA!$A$1:$V$2737,19,FALSE)),"",IF(ISERROR(VLOOKUP(TRIM(D106),ALL_SOMIFA!$A$1:$V$2737,19,FALSE))," ",VLOOKUP(TRIM(D106),ALL_SOMIFA!$A$1:$V$2737,19,FALSE)))</f>
        <v/>
      </c>
      <c r="T106" t="str">
        <f>IF(ISBLANK(VLOOKUP(TRIM(D106),ALL_SOMIFA!$A$1:$V$2737,20,FALSE)),"",IF(ISERROR(VLOOKUP(TRIM(D106),ALL_SOMIFA!$A$1:$V$2737,20,FALSE))," ",VLOOKUP(TRIM(D106),ALL_SOMIFA!$A$1:$V$2737,20,FALSE)))</f>
        <v/>
      </c>
      <c r="U106" t="str">
        <f>IF(ISBLANK(VLOOKUP(TRIM(D106),ALL_SOMIFA!$A$1:$V$2737,21,FALSE)),"",IF(ISERROR(VLOOKUP(TRIM(D106),ALL_SOMIFA!$A$1:$V$2737,21,FALSE))," ",VLOOKUP(TRIM(D106),ALL_SOMIFA!$A$1:$V$2737,21,FALSE)))</f>
        <v/>
      </c>
      <c r="V106" t="str">
        <f>IF(ISBLANK(VLOOKUP(TRIM(D106),ALL_SOMIFA!$A$1:$V$2737,22,FALSE)),"",IF(ISERROR(VLOOKUP(TRIM(D106),ALL_SOMIFA!$A$1:$V$2737,22,FALSE))," ",VLOOKUP(TRIM(D106),ALL_SOMIFA!$A$1:$V$2737,22,FALSE)))</f>
        <v/>
      </c>
    </row>
    <row r="107" spans="1:22" x14ac:dyDescent="0.35">
      <c r="A107" t="s">
        <v>220</v>
      </c>
      <c r="B107" t="s">
        <v>403</v>
      </c>
      <c r="C107" s="8" t="s">
        <v>264</v>
      </c>
      <c r="D107" t="s">
        <v>3627</v>
      </c>
      <c r="E107" s="40">
        <v>36821</v>
      </c>
      <c r="F107" t="s">
        <v>88</v>
      </c>
      <c r="H107" t="str">
        <f>IF(ISBLANK(VLOOKUP(TRIM(D107),ALL_SOMIFA!$A$1:$V$2737,8,FALSE)),"",IF(ISERROR(VLOOKUP(TRIM(D107),ALL_SOMIFA!$A$1:$V$2737,8,FALSE))," ",VLOOKUP(TRIM(D107),ALL_SOMIFA!$A$1:$V$2737,8,FALSE)))</f>
        <v/>
      </c>
      <c r="I107" t="str">
        <f>IF(ISBLANK(VLOOKUP(TRIM(D107),ALL_SOMIFA!$A$1:$V$2737,9,FALSE)),"",IF(ISERROR(VLOOKUP(TRIM(D107),ALL_SOMIFA!$A$1:$V$2737,9,FALSE))," ",VLOOKUP(TRIM(D107),ALL_SOMIFA!$A$1:$V$2737,9,FALSE)))</f>
        <v/>
      </c>
      <c r="J107" t="str">
        <f>IF(ISBLANK(VLOOKUP(TRIM(D107),ALL_SOMIFA!$A$1:$V$2737,10,FALSE)),"",IF(ISERROR(VLOOKUP(TRIM(D107),ALL_SOMIFA!$A$1:$V$2737,10,FALSE))," ",VLOOKUP(TRIM(D107),ALL_SOMIFA!$A$1:$V$2737,10,FALSE)))</f>
        <v/>
      </c>
      <c r="K107" t="str">
        <f>IF(ISBLANK(VLOOKUP(TRIM(D107),ALL_SOMIFA!$A$1:$V$2737,11,FALSE)),"",IF(ISERROR(VLOOKUP(TRIM(D107),ALL_SOMIFA!$A$1:$V$2737,11,FALSE))," ",VLOOKUP(TRIM(D107),ALL_SOMIFA!$A$1:$V$2737,11,FALSE)))</f>
        <v/>
      </c>
      <c r="L107" t="str">
        <f>IF(ISBLANK(VLOOKUP(TRIM(D107),ALL_SOMIFA!$A$1:$V$2737,12,FALSE)),"",IF(ISERROR(VLOOKUP(TRIM(D107),ALL_SOMIFA!$A$1:$V$2737,12,FALSE))," ",VLOOKUP(TRIM(D107),ALL_SOMIFA!$A$1:$V$2737,12,FALSE)))</f>
        <v/>
      </c>
      <c r="M107" t="str">
        <f>IF(ISBLANK(VLOOKUP(TRIM(D107),ALL_SOMIFA!$A$1:$V$2737,13,FALSE)),"",IF(ISERROR(VLOOKUP(TRIM(D107),ALL_SOMIFA!$A$1:$V$2737,13,FALSE))," ",VLOOKUP(TRIM(D107),ALL_SOMIFA!$A$1:$V$2737,13,FALSE)))</f>
        <v/>
      </c>
      <c r="N107" t="str">
        <f>IF(ISBLANK(VLOOKUP(TRIM(D107),ALL_SOMIFA!$A$1:$V$2737,14,FALSE)),"",IF(ISERROR(VLOOKUP(TRIM(D107),ALL_SOMIFA!$A$1:$V$2737,14,FALSE))," ",VLOOKUP(TRIM(D107),ALL_SOMIFA!$A$1:$V$2737,14,FALSE)))</f>
        <v/>
      </c>
      <c r="O107" t="str">
        <f>IF(ISBLANK(VLOOKUP(TRIM(D107),ALL_SOMIFA!$A$1:$V$2737,15,FALSE)),"",IF(ISERROR(VLOOKUP(TRIM(D107),ALL_SOMIFA!$A$1:$V$2737,15,FALSE))," ",VLOOKUP(TRIM(D107),ALL_SOMIFA!$A$1:$V$2737,15,FALSE)))</f>
        <v/>
      </c>
      <c r="P107" t="str">
        <f>IF(ISBLANK(VLOOKUP(TRIM(D107),ALL_SOMIFA!$A$1:$V$2737,16,FALSE)),"",IF(ISERROR(VLOOKUP(TRIM(D107),ALL_SOMIFA!$A$1:$V$2737,16,FALSE))," ",VLOOKUP(TRIM(D107),ALL_SOMIFA!$A$1:$V$2737,16,FALSE)))</f>
        <v/>
      </c>
      <c r="Q107" t="str">
        <f>IF(ISBLANK(VLOOKUP(TRIM(D107),ALL_SOMIFA!$A$1:$V$2737,17,FALSE)),"",IF(ISERROR(VLOOKUP(TRIM(D107),ALL_SOMIFA!$A$1:$V$2737,17,FALSE))," ",VLOOKUP(TRIM(D107),ALL_SOMIFA!$A$1:$V$2737,17,FALSE)))</f>
        <v/>
      </c>
      <c r="R107" t="str">
        <f>IF(ISBLANK(VLOOKUP(TRIM(D107),ALL_SOMIFA!$A$1:$V$2737,18,FALSE)),"",IF(ISERROR(VLOOKUP(TRIM(D107),ALL_SOMIFA!$A$1:$V$2737,18,FALSE))," ",VLOOKUP(TRIM(D107),ALL_SOMIFA!$A$1:$V$2737,18,FALSE)))</f>
        <v/>
      </c>
      <c r="S107" t="str">
        <f>IF(ISBLANK(VLOOKUP(TRIM(D107),ALL_SOMIFA!$A$1:$V$2737,19,FALSE)),"",IF(ISERROR(VLOOKUP(TRIM(D107),ALL_SOMIFA!$A$1:$V$2737,19,FALSE))," ",VLOOKUP(TRIM(D107),ALL_SOMIFA!$A$1:$V$2737,19,FALSE)))</f>
        <v/>
      </c>
      <c r="T107" t="str">
        <f>IF(ISBLANK(VLOOKUP(TRIM(D107),ALL_SOMIFA!$A$1:$V$2737,20,FALSE)),"",IF(ISERROR(VLOOKUP(TRIM(D107),ALL_SOMIFA!$A$1:$V$2737,20,FALSE))," ",VLOOKUP(TRIM(D107),ALL_SOMIFA!$A$1:$V$2737,20,FALSE)))</f>
        <v/>
      </c>
      <c r="U107" t="str">
        <f>IF(ISBLANK(VLOOKUP(TRIM(D107),ALL_SOMIFA!$A$1:$V$2737,21,FALSE)),"",IF(ISERROR(VLOOKUP(TRIM(D107),ALL_SOMIFA!$A$1:$V$2737,21,FALSE))," ",VLOOKUP(TRIM(D107),ALL_SOMIFA!$A$1:$V$2737,21,FALSE)))</f>
        <v/>
      </c>
      <c r="V107" t="str">
        <f>IF(ISBLANK(VLOOKUP(TRIM(D107),ALL_SOMIFA!$A$1:$V$2737,22,FALSE)),"",IF(ISERROR(VLOOKUP(TRIM(D107),ALL_SOMIFA!$A$1:$V$2737,22,FALSE))," ",VLOOKUP(TRIM(D107),ALL_SOMIFA!$A$1:$V$2737,22,FALSE)))</f>
        <v/>
      </c>
    </row>
    <row r="108" spans="1:22" x14ac:dyDescent="0.35">
      <c r="A108" t="s">
        <v>461</v>
      </c>
      <c r="B108" t="s">
        <v>452</v>
      </c>
      <c r="C108" s="8" t="s">
        <v>231</v>
      </c>
      <c r="D108" t="s">
        <v>3286</v>
      </c>
      <c r="E108" s="40">
        <v>36251</v>
      </c>
      <c r="F108" t="s">
        <v>279</v>
      </c>
      <c r="H108" t="str">
        <f>IF(ISBLANK(VLOOKUP(TRIM(D108),ALL_SOMIFA!$A$1:$V$2737,8,FALSE)),"",IF(ISERROR(VLOOKUP(TRIM(D108),ALL_SOMIFA!$A$1:$V$2737,8,FALSE))," ",VLOOKUP(TRIM(D108),ALL_SOMIFA!$A$1:$V$2737,8,FALSE)))</f>
        <v>G</v>
      </c>
      <c r="I108" t="str">
        <f>IF(ISBLANK(VLOOKUP(TRIM(D108),ALL_SOMIFA!$A$1:$V$2737,9,FALSE)),"",IF(ISERROR(VLOOKUP(TRIM(D108),ALL_SOMIFA!$A$1:$V$2737,9,FALSE))," ",VLOOKUP(TRIM(D108),ALL_SOMIFA!$A$1:$V$2737,9,FALSE)))</f>
        <v>TEN</v>
      </c>
      <c r="J108" t="str">
        <f>IF(ISBLANK(VLOOKUP(TRIM(D108),ALL_SOMIFA!$A$1:$V$2737,10,FALSE)),"",IF(ISERROR(VLOOKUP(TRIM(D108),ALL_SOMIFA!$A$1:$V$2737,10,FALSE))," ",VLOOKUP(TRIM(D108),ALL_SOMIFA!$A$1:$V$2737,10,FALSE)))</f>
        <v>0-0</v>
      </c>
      <c r="K108" t="str">
        <f>IF(ISBLANK(VLOOKUP(TRIM(D108),ALL_SOMIFA!$A$1:$V$2737,11,FALSE)),"",IF(ISERROR(VLOOKUP(TRIM(D108),ALL_SOMIFA!$A$1:$V$2737,11,FALSE))," ",VLOOKUP(TRIM(D108),ALL_SOMIFA!$A$1:$V$2737,11,FALSE)))</f>
        <v/>
      </c>
      <c r="L108" t="str">
        <f>IF(ISBLANK(VLOOKUP(TRIM(D108),ALL_SOMIFA!$A$1:$V$2737,12,FALSE)),"",IF(ISERROR(VLOOKUP(TRIM(D108),ALL_SOMIFA!$A$1:$V$2737,12,FALSE))," ",VLOOKUP(TRIM(D108),ALL_SOMIFA!$A$1:$V$2737,12,FALSE)))</f>
        <v/>
      </c>
      <c r="M108" t="str">
        <f>IF(ISBLANK(VLOOKUP(TRIM(D108),ALL_SOMIFA!$A$1:$V$2737,13,FALSE)),"",IF(ISERROR(VLOOKUP(TRIM(D108),ALL_SOMIFA!$A$1:$V$2737,13,FALSE))," ",VLOOKUP(TRIM(D108),ALL_SOMIFA!$A$1:$V$2737,13,FALSE)))</f>
        <v/>
      </c>
      <c r="N108" t="str">
        <f>IF(ISBLANK(VLOOKUP(TRIM(D108),ALL_SOMIFA!$A$1:$V$2737,14,FALSE)),"",IF(ISERROR(VLOOKUP(TRIM(D108),ALL_SOMIFA!$A$1:$V$2737,14,FALSE))," ",VLOOKUP(TRIM(D108),ALL_SOMIFA!$A$1:$V$2737,14,FALSE)))</f>
        <v/>
      </c>
      <c r="O108" t="str">
        <f>IF(ISBLANK(VLOOKUP(TRIM(D108),ALL_SOMIFA!$A$1:$V$2737,15,FALSE)),"",IF(ISERROR(VLOOKUP(TRIM(D108),ALL_SOMIFA!$A$1:$V$2737,15,FALSE))," ",VLOOKUP(TRIM(D108),ALL_SOMIFA!$A$1:$V$2737,15,FALSE)))</f>
        <v/>
      </c>
      <c r="P108" t="str">
        <f>IF(ISBLANK(VLOOKUP(TRIM(D108),ALL_SOMIFA!$A$1:$V$2737,16,FALSE)),"",IF(ISERROR(VLOOKUP(TRIM(D108),ALL_SOMIFA!$A$1:$V$2737,16,FALSE))," ",VLOOKUP(TRIM(D108),ALL_SOMIFA!$A$1:$V$2737,16,FALSE)))</f>
        <v/>
      </c>
      <c r="Q108" t="str">
        <f>IF(ISBLANK(VLOOKUP(TRIM(D108),ALL_SOMIFA!$A$1:$V$2737,17,FALSE)),"",IF(ISERROR(VLOOKUP(TRIM(D108),ALL_SOMIFA!$A$1:$V$2737,17,FALSE))," ",VLOOKUP(TRIM(D108),ALL_SOMIFA!$A$1:$V$2737,17,FALSE)))</f>
        <v/>
      </c>
      <c r="R108" t="str">
        <f>IF(ISBLANK(VLOOKUP(TRIM(D108),ALL_SOMIFA!$A$1:$V$2737,18,FALSE)),"",IF(ISERROR(VLOOKUP(TRIM(D108),ALL_SOMIFA!$A$1:$V$2737,18,FALSE))," ",VLOOKUP(TRIM(D108),ALL_SOMIFA!$A$1:$V$2737,18,FALSE)))</f>
        <v/>
      </c>
      <c r="S108" t="str">
        <f>IF(ISBLANK(VLOOKUP(TRIM(D108),ALL_SOMIFA!$A$1:$V$2737,19,FALSE)),"",IF(ISERROR(VLOOKUP(TRIM(D108),ALL_SOMIFA!$A$1:$V$2737,19,FALSE))," ",VLOOKUP(TRIM(D108),ALL_SOMIFA!$A$1:$V$2737,19,FALSE)))</f>
        <v/>
      </c>
      <c r="T108" t="str">
        <f>IF(ISBLANK(VLOOKUP(TRIM(D108),ALL_SOMIFA!$A$1:$V$2737,20,FALSE)),"",IF(ISERROR(VLOOKUP(TRIM(D108),ALL_SOMIFA!$A$1:$V$2737,20,FALSE))," ",VLOOKUP(TRIM(D108),ALL_SOMIFA!$A$1:$V$2737,20,FALSE)))</f>
        <v/>
      </c>
      <c r="U108" t="str">
        <f>IF(ISBLANK(VLOOKUP(TRIM(D108),ALL_SOMIFA!$A$1:$V$2737,21,FALSE)),"",IF(ISERROR(VLOOKUP(TRIM(D108),ALL_SOMIFA!$A$1:$V$2737,21,FALSE))," ",VLOOKUP(TRIM(D108),ALL_SOMIFA!$A$1:$V$2737,21,FALSE)))</f>
        <v/>
      </c>
      <c r="V108" t="str">
        <f>IF(ISBLANK(VLOOKUP(TRIM(D108),ALL_SOMIFA!$A$1:$V$2737,22,FALSE)),"",IF(ISERROR(VLOOKUP(TRIM(D108),ALL_SOMIFA!$A$1:$V$2737,22,FALSE))," ",VLOOKUP(TRIM(D108),ALL_SOMIFA!$A$1:$V$2737,22,FALSE)))</f>
        <v/>
      </c>
    </row>
    <row r="109" spans="1:22" x14ac:dyDescent="0.35">
      <c r="A109" t="s">
        <v>153</v>
      </c>
      <c r="B109" t="s">
        <v>3525</v>
      </c>
      <c r="C109" s="8" t="s">
        <v>168</v>
      </c>
      <c r="D109" t="s">
        <v>3329</v>
      </c>
      <c r="E109" s="40">
        <v>35171</v>
      </c>
      <c r="F109" t="s">
        <v>398</v>
      </c>
      <c r="H109" t="str">
        <f>IF(ISBLANK(VLOOKUP(TRIM(D109),ALL_SOMIFA!$A$1:$V$2737,8,FALSE)),"",IF(ISERROR(VLOOKUP(TRIM(D109),ALL_SOMIFA!$A$1:$V$2737,8,FALSE))," ",VLOOKUP(TRIM(D109),ALL_SOMIFA!$A$1:$V$2737,8,FALSE)))</f>
        <v>TE</v>
      </c>
      <c r="I109" t="str">
        <f>IF(ISBLANK(VLOOKUP(TRIM(D109),ALL_SOMIFA!$A$1:$V$2737,9,FALSE)),"",IF(ISERROR(VLOOKUP(TRIM(D109),ALL_SOMIFA!$A$1:$V$2737,9,FALSE))," ",VLOOKUP(TRIM(D109),ALL_SOMIFA!$A$1:$V$2737,9,FALSE)))</f>
        <v>CIN</v>
      </c>
      <c r="J109" t="str">
        <f>IF(ISBLANK(VLOOKUP(TRIM(D109),ALL_SOMIFA!$A$1:$V$2737,10,FALSE)),"",IF(ISERROR(VLOOKUP(TRIM(D109),ALL_SOMIFA!$A$1:$V$2737,10,FALSE))," ",VLOOKUP(TRIM(D109),ALL_SOMIFA!$A$1:$V$2737,10,FALSE)))</f>
        <v>5</v>
      </c>
      <c r="K109" t="str">
        <f>IF(ISBLANK(VLOOKUP(TRIM(D109),ALL_SOMIFA!$A$1:$V$2737,11,FALSE)),"",IF(ISERROR(VLOOKUP(TRIM(D109),ALL_SOMIFA!$A$1:$V$2737,11,FALSE))," ",VLOOKUP(TRIM(D109),ALL_SOMIFA!$A$1:$V$2737,11,FALSE)))</f>
        <v/>
      </c>
      <c r="L109" t="str">
        <f>IF(ISBLANK(VLOOKUP(TRIM(D109),ALL_SOMIFA!$A$1:$V$2737,12,FALSE)),"",IF(ISERROR(VLOOKUP(TRIM(D109),ALL_SOMIFA!$A$1:$V$2737,12,FALSE))," ",VLOOKUP(TRIM(D109),ALL_SOMIFA!$A$1:$V$2737,12,FALSE)))</f>
        <v/>
      </c>
      <c r="M109" t="str">
        <f>IF(ISBLANK(VLOOKUP(TRIM(D109),ALL_SOMIFA!$A$1:$V$2737,13,FALSE)),"",IF(ISERROR(VLOOKUP(TRIM(D109),ALL_SOMIFA!$A$1:$V$2737,13,FALSE))," ",VLOOKUP(TRIM(D109),ALL_SOMIFA!$A$1:$V$2737,13,FALSE)))</f>
        <v/>
      </c>
      <c r="N109" t="str">
        <f>IF(ISBLANK(VLOOKUP(TRIM(D109),ALL_SOMIFA!$A$1:$V$2737,14,FALSE)),"",IF(ISERROR(VLOOKUP(TRIM(D109),ALL_SOMIFA!$A$1:$V$2737,14,FALSE))," ",VLOOKUP(TRIM(D109),ALL_SOMIFA!$A$1:$V$2737,14,FALSE)))</f>
        <v>TE/BB</v>
      </c>
      <c r="O109" t="str">
        <f>IF(ISBLANK(VLOOKUP(TRIM(D109),ALL_SOMIFA!$A$1:$V$2737,15,FALSE)),"",IF(ISERROR(VLOOKUP(TRIM(D109),ALL_SOMIFA!$A$1:$V$2737,15,FALSE))," ",VLOOKUP(TRIM(D109),ALL_SOMIFA!$A$1:$V$2737,15,FALSE)))</f>
        <v>CIN</v>
      </c>
      <c r="P109" t="str">
        <f>IF(ISBLANK(VLOOKUP(TRIM(D109),ALL_SOMIFA!$A$1:$V$2737,16,FALSE)),"",IF(ISERROR(VLOOKUP(TRIM(D109),ALL_SOMIFA!$A$1:$V$2737,16,FALSE))," ",VLOOKUP(TRIM(D109),ALL_SOMIFA!$A$1:$V$2737,16,FALSE)))</f>
        <v>4/0-0</v>
      </c>
      <c r="Q109" t="str">
        <f>IF(ISBLANK(VLOOKUP(TRIM(D109),ALL_SOMIFA!$A$1:$V$2737,17,FALSE)),"",IF(ISERROR(VLOOKUP(TRIM(D109),ALL_SOMIFA!$A$1:$V$2737,17,FALSE))," ",VLOOKUP(TRIM(D109),ALL_SOMIFA!$A$1:$V$2737,17,FALSE)))</f>
        <v>TE</v>
      </c>
      <c r="R109" t="str">
        <f>IF(ISBLANK(VLOOKUP(TRIM(D109),ALL_SOMIFA!$A$1:$V$2737,18,FALSE)),"",IF(ISERROR(VLOOKUP(TRIM(D109),ALL_SOMIFA!$A$1:$V$2737,18,FALSE))," ",VLOOKUP(TRIM(D109),ALL_SOMIFA!$A$1:$V$2737,18,FALSE)))</f>
        <v>CIN</v>
      </c>
      <c r="S109" t="str">
        <f>IF(ISBLANK(VLOOKUP(TRIM(D109),ALL_SOMIFA!$A$1:$V$2737,19,FALSE)),"",IF(ISERROR(VLOOKUP(TRIM(D109),ALL_SOMIFA!$A$1:$V$2737,19,FALSE))," ",VLOOKUP(TRIM(D109),ALL_SOMIFA!$A$1:$V$2737,19,FALSE)))</f>
        <v>5</v>
      </c>
      <c r="T109" t="str">
        <f>IF(ISBLANK(VLOOKUP(TRIM(D109),ALL_SOMIFA!$A$1:$V$2737,20,FALSE)),"",IF(ISERROR(VLOOKUP(TRIM(D109),ALL_SOMIFA!$A$1:$V$2737,20,FALSE))," ",VLOOKUP(TRIM(D109),ALL_SOMIFA!$A$1:$V$2737,20,FALSE)))</f>
        <v>TE/BB</v>
      </c>
      <c r="U109" t="str">
        <f>IF(ISBLANK(VLOOKUP(TRIM(D109),ALL_SOMIFA!$A$1:$V$2737,21,FALSE)),"",IF(ISERROR(VLOOKUP(TRIM(D109),ALL_SOMIFA!$A$1:$V$2737,21,FALSE))," ",VLOOKUP(TRIM(D109),ALL_SOMIFA!$A$1:$V$2737,21,FALSE)))</f>
        <v>CIN</v>
      </c>
      <c r="V109" t="str">
        <f>IF(ISBLANK(VLOOKUP(TRIM(D109),ALL_SOMIFA!$A$1:$V$2737,22,FALSE)),"",IF(ISERROR(VLOOKUP(TRIM(D109),ALL_SOMIFA!$A$1:$V$2737,22,FALSE))," ",VLOOKUP(TRIM(D109),ALL_SOMIFA!$A$1:$V$2737,22,FALSE)))</f>
        <v>4/0-0</v>
      </c>
    </row>
    <row r="110" spans="1:22" x14ac:dyDescent="0.35">
      <c r="A110" t="s">
        <v>304</v>
      </c>
      <c r="B110" t="s">
        <v>441</v>
      </c>
      <c r="C110" s="8" t="s">
        <v>317</v>
      </c>
      <c r="D110" t="s">
        <v>3287</v>
      </c>
      <c r="E110" s="40">
        <v>36148</v>
      </c>
      <c r="F110" t="s">
        <v>279</v>
      </c>
      <c r="H110" t="str">
        <f>IF(ISBLANK(VLOOKUP(TRIM(D110),ALL_SOMIFA!$A$1:$V$2737,8,FALSE)),"",IF(ISERROR(VLOOKUP(TRIM(D110),ALL_SOMIFA!$A$1:$V$2737,8,FALSE))," ",VLOOKUP(TRIM(D110),ALL_SOMIFA!$A$1:$V$2737,8,FALSE)))</f>
        <v>LB</v>
      </c>
      <c r="I110" t="str">
        <f>IF(ISBLANK(VLOOKUP(TRIM(D110),ALL_SOMIFA!$A$1:$V$2737,9,FALSE)),"",IF(ISERROR(VLOOKUP(TRIM(D110),ALL_SOMIFA!$A$1:$V$2737,9,FALSE))," ",VLOOKUP(TRIM(D110),ALL_SOMIFA!$A$1:$V$2737,9,FALSE)))</f>
        <v>NO</v>
      </c>
      <c r="J110" t="str">
        <f>IF(ISBLANK(VLOOKUP(TRIM(D110),ALL_SOMIFA!$A$1:$V$2737,10,FALSE)),"",IF(ISERROR(VLOOKUP(TRIM(D110),ALL_SOMIFA!$A$1:$V$2737,10,FALSE))," ",VLOOKUP(TRIM(D110),ALL_SOMIFA!$A$1:$V$2737,10,FALSE)))</f>
        <v>00-0</v>
      </c>
      <c r="K110" t="str">
        <f>IF(ISBLANK(VLOOKUP(TRIM(D110),ALL_SOMIFA!$A$1:$V$2737,11,FALSE)),"",IF(ISERROR(VLOOKUP(TRIM(D110),ALL_SOMIFA!$A$1:$V$2737,11,FALSE))," ",VLOOKUP(TRIM(D110),ALL_SOMIFA!$A$1:$V$2737,11,FALSE)))</f>
        <v/>
      </c>
      <c r="L110" t="str">
        <f>IF(ISBLANK(VLOOKUP(TRIM(D110),ALL_SOMIFA!$A$1:$V$2737,12,FALSE)),"",IF(ISERROR(VLOOKUP(TRIM(D110),ALL_SOMIFA!$A$1:$V$2737,12,FALSE))," ",VLOOKUP(TRIM(D110),ALL_SOMIFA!$A$1:$V$2737,12,FALSE)))</f>
        <v/>
      </c>
      <c r="M110" t="str">
        <f>IF(ISBLANK(VLOOKUP(TRIM(D110),ALL_SOMIFA!$A$1:$V$2737,13,FALSE)),"",IF(ISERROR(VLOOKUP(TRIM(D110),ALL_SOMIFA!$A$1:$V$2737,13,FALSE))," ",VLOOKUP(TRIM(D110),ALL_SOMIFA!$A$1:$V$2737,13,FALSE)))</f>
        <v/>
      </c>
      <c r="N110" t="str">
        <f>IF(ISBLANK(VLOOKUP(TRIM(D110),ALL_SOMIFA!$A$1:$V$2737,14,FALSE)),"",IF(ISERROR(VLOOKUP(TRIM(D110),ALL_SOMIFA!$A$1:$V$2737,14,FALSE))," ",VLOOKUP(TRIM(D110),ALL_SOMIFA!$A$1:$V$2737,14,FALSE)))</f>
        <v/>
      </c>
      <c r="O110" t="str">
        <f>IF(ISBLANK(VLOOKUP(TRIM(D110),ALL_SOMIFA!$A$1:$V$2737,15,FALSE)),"",IF(ISERROR(VLOOKUP(TRIM(D110),ALL_SOMIFA!$A$1:$V$2737,15,FALSE))," ",VLOOKUP(TRIM(D110),ALL_SOMIFA!$A$1:$V$2737,15,FALSE)))</f>
        <v/>
      </c>
      <c r="P110" t="str">
        <f>IF(ISBLANK(VLOOKUP(TRIM(D110),ALL_SOMIFA!$A$1:$V$2737,16,FALSE)),"",IF(ISERROR(VLOOKUP(TRIM(D110),ALL_SOMIFA!$A$1:$V$2737,16,FALSE))," ",VLOOKUP(TRIM(D110),ALL_SOMIFA!$A$1:$V$2737,16,FALSE)))</f>
        <v/>
      </c>
      <c r="Q110" t="str">
        <f>IF(ISBLANK(VLOOKUP(TRIM(D110),ALL_SOMIFA!$A$1:$V$2737,17,FALSE)),"",IF(ISERROR(VLOOKUP(TRIM(D110),ALL_SOMIFA!$A$1:$V$2737,17,FALSE))," ",VLOOKUP(TRIM(D110),ALL_SOMIFA!$A$1:$V$2737,17,FALSE)))</f>
        <v/>
      </c>
      <c r="R110" t="str">
        <f>IF(ISBLANK(VLOOKUP(TRIM(D110),ALL_SOMIFA!$A$1:$V$2737,18,FALSE)),"",IF(ISERROR(VLOOKUP(TRIM(D110),ALL_SOMIFA!$A$1:$V$2737,18,FALSE))," ",VLOOKUP(TRIM(D110),ALL_SOMIFA!$A$1:$V$2737,18,FALSE)))</f>
        <v/>
      </c>
      <c r="S110" t="str">
        <f>IF(ISBLANK(VLOOKUP(TRIM(D110),ALL_SOMIFA!$A$1:$V$2737,19,FALSE)),"",IF(ISERROR(VLOOKUP(TRIM(D110),ALL_SOMIFA!$A$1:$V$2737,19,FALSE))," ",VLOOKUP(TRIM(D110),ALL_SOMIFA!$A$1:$V$2737,19,FALSE)))</f>
        <v/>
      </c>
      <c r="T110" t="str">
        <f>IF(ISBLANK(VLOOKUP(TRIM(D110),ALL_SOMIFA!$A$1:$V$2737,20,FALSE)),"",IF(ISERROR(VLOOKUP(TRIM(D110),ALL_SOMIFA!$A$1:$V$2737,20,FALSE))," ",VLOOKUP(TRIM(D110),ALL_SOMIFA!$A$1:$V$2737,20,FALSE)))</f>
        <v/>
      </c>
      <c r="U110" t="str">
        <f>IF(ISBLANK(VLOOKUP(TRIM(D110),ALL_SOMIFA!$A$1:$V$2737,21,FALSE)),"",IF(ISERROR(VLOOKUP(TRIM(D110),ALL_SOMIFA!$A$1:$V$2737,21,FALSE))," ",VLOOKUP(TRIM(D110),ALL_SOMIFA!$A$1:$V$2737,21,FALSE)))</f>
        <v/>
      </c>
      <c r="V110" t="str">
        <f>IF(ISBLANK(VLOOKUP(TRIM(D110),ALL_SOMIFA!$A$1:$V$2737,22,FALSE)),"",IF(ISERROR(VLOOKUP(TRIM(D110),ALL_SOMIFA!$A$1:$V$2737,22,FALSE))," ",VLOOKUP(TRIM(D110),ALL_SOMIFA!$A$1:$V$2737,22,FALSE)))</f>
        <v/>
      </c>
    </row>
    <row r="111" spans="1:22" x14ac:dyDescent="0.35">
      <c r="A111" t="s">
        <v>220</v>
      </c>
      <c r="B111" t="s">
        <v>3518</v>
      </c>
      <c r="C111" s="8" t="s">
        <v>231</v>
      </c>
      <c r="D111" t="s">
        <v>3695</v>
      </c>
      <c r="E111" s="40">
        <v>36526</v>
      </c>
      <c r="F111" t="s">
        <v>134</v>
      </c>
      <c r="H111" t="str">
        <f>IF(ISBLANK(VLOOKUP(TRIM(D111),ALL_SOMIFA!$A$1:$V$2737,8,FALSE)),"",IF(ISERROR(VLOOKUP(TRIM(D111),ALL_SOMIFA!$A$1:$V$2737,8,FALSE))," ",VLOOKUP(TRIM(D111),ALL_SOMIFA!$A$1:$V$2737,8,FALSE)))</f>
        <v/>
      </c>
      <c r="I111" t="str">
        <f>IF(ISBLANK(VLOOKUP(TRIM(D111),ALL_SOMIFA!$A$1:$V$2737,9,FALSE)),"",IF(ISERROR(VLOOKUP(TRIM(D111),ALL_SOMIFA!$A$1:$V$2737,9,FALSE))," ",VLOOKUP(TRIM(D111),ALL_SOMIFA!$A$1:$V$2737,9,FALSE)))</f>
        <v/>
      </c>
      <c r="J111" t="str">
        <f>IF(ISBLANK(VLOOKUP(TRIM(D111),ALL_SOMIFA!$A$1:$V$2737,10,FALSE)),"",IF(ISERROR(VLOOKUP(TRIM(D111),ALL_SOMIFA!$A$1:$V$2737,10,FALSE))," ",VLOOKUP(TRIM(D111),ALL_SOMIFA!$A$1:$V$2737,10,FALSE)))</f>
        <v/>
      </c>
      <c r="K111" t="str">
        <f>IF(ISBLANK(VLOOKUP(TRIM(D111),ALL_SOMIFA!$A$1:$V$2737,11,FALSE)),"",IF(ISERROR(VLOOKUP(TRIM(D111),ALL_SOMIFA!$A$1:$V$2737,11,FALSE))," ",VLOOKUP(TRIM(D111),ALL_SOMIFA!$A$1:$V$2737,11,FALSE)))</f>
        <v/>
      </c>
      <c r="L111" t="str">
        <f>IF(ISBLANK(VLOOKUP(TRIM(D111),ALL_SOMIFA!$A$1:$V$2737,12,FALSE)),"",IF(ISERROR(VLOOKUP(TRIM(D111),ALL_SOMIFA!$A$1:$V$2737,12,FALSE))," ",VLOOKUP(TRIM(D111),ALL_SOMIFA!$A$1:$V$2737,12,FALSE)))</f>
        <v/>
      </c>
      <c r="M111" t="str">
        <f>IF(ISBLANK(VLOOKUP(TRIM(D111),ALL_SOMIFA!$A$1:$V$2737,13,FALSE)),"",IF(ISERROR(VLOOKUP(TRIM(D111),ALL_SOMIFA!$A$1:$V$2737,13,FALSE))," ",VLOOKUP(TRIM(D111),ALL_SOMIFA!$A$1:$V$2737,13,FALSE)))</f>
        <v/>
      </c>
      <c r="N111" t="str">
        <f>IF(ISBLANK(VLOOKUP(TRIM(D111),ALL_SOMIFA!$A$1:$V$2737,14,FALSE)),"",IF(ISERROR(VLOOKUP(TRIM(D111),ALL_SOMIFA!$A$1:$V$2737,14,FALSE))," ",VLOOKUP(TRIM(D111),ALL_SOMIFA!$A$1:$V$2737,14,FALSE)))</f>
        <v/>
      </c>
      <c r="O111" t="str">
        <f>IF(ISBLANK(VLOOKUP(TRIM(D111),ALL_SOMIFA!$A$1:$V$2737,15,FALSE)),"",IF(ISERROR(VLOOKUP(TRIM(D111),ALL_SOMIFA!$A$1:$V$2737,15,FALSE))," ",VLOOKUP(TRIM(D111),ALL_SOMIFA!$A$1:$V$2737,15,FALSE)))</f>
        <v/>
      </c>
      <c r="P111" t="str">
        <f>IF(ISBLANK(VLOOKUP(TRIM(D111),ALL_SOMIFA!$A$1:$V$2737,16,FALSE)),"",IF(ISERROR(VLOOKUP(TRIM(D111),ALL_SOMIFA!$A$1:$V$2737,16,FALSE))," ",VLOOKUP(TRIM(D111),ALL_SOMIFA!$A$1:$V$2737,16,FALSE)))</f>
        <v/>
      </c>
      <c r="Q111" t="str">
        <f>IF(ISBLANK(VLOOKUP(TRIM(D111),ALL_SOMIFA!$A$1:$V$2737,17,FALSE)),"",IF(ISERROR(VLOOKUP(TRIM(D111),ALL_SOMIFA!$A$1:$V$2737,17,FALSE))," ",VLOOKUP(TRIM(D111),ALL_SOMIFA!$A$1:$V$2737,17,FALSE)))</f>
        <v/>
      </c>
      <c r="R111" t="str">
        <f>IF(ISBLANK(VLOOKUP(TRIM(D111),ALL_SOMIFA!$A$1:$V$2737,18,FALSE)),"",IF(ISERROR(VLOOKUP(TRIM(D111),ALL_SOMIFA!$A$1:$V$2737,18,FALSE))," ",VLOOKUP(TRIM(D111),ALL_SOMIFA!$A$1:$V$2737,18,FALSE)))</f>
        <v/>
      </c>
      <c r="S111" t="str">
        <f>IF(ISBLANK(VLOOKUP(TRIM(D111),ALL_SOMIFA!$A$1:$V$2737,19,FALSE)),"",IF(ISERROR(VLOOKUP(TRIM(D111),ALL_SOMIFA!$A$1:$V$2737,19,FALSE))," ",VLOOKUP(TRIM(D111),ALL_SOMIFA!$A$1:$V$2737,19,FALSE)))</f>
        <v/>
      </c>
      <c r="T111" t="str">
        <f>IF(ISBLANK(VLOOKUP(TRIM(D111),ALL_SOMIFA!$A$1:$V$2737,20,FALSE)),"",IF(ISERROR(VLOOKUP(TRIM(D111),ALL_SOMIFA!$A$1:$V$2737,20,FALSE))," ",VLOOKUP(TRIM(D111),ALL_SOMIFA!$A$1:$V$2737,20,FALSE)))</f>
        <v/>
      </c>
      <c r="U111" t="str">
        <f>IF(ISBLANK(VLOOKUP(TRIM(D111),ALL_SOMIFA!$A$1:$V$2737,21,FALSE)),"",IF(ISERROR(VLOOKUP(TRIM(D111),ALL_SOMIFA!$A$1:$V$2737,21,FALSE))," ",VLOOKUP(TRIM(D111),ALL_SOMIFA!$A$1:$V$2737,21,FALSE)))</f>
        <v/>
      </c>
      <c r="V111" t="str">
        <f>IF(ISBLANK(VLOOKUP(TRIM(D111),ALL_SOMIFA!$A$1:$V$2737,22,FALSE)),"",IF(ISERROR(VLOOKUP(TRIM(D111),ALL_SOMIFA!$A$1:$V$2737,22,FALSE))," ",VLOOKUP(TRIM(D111),ALL_SOMIFA!$A$1:$V$2737,22,FALSE)))</f>
        <v/>
      </c>
    </row>
    <row r="112" spans="1:22" x14ac:dyDescent="0.35">
      <c r="A112" t="s">
        <v>2419</v>
      </c>
      <c r="B112" t="s">
        <v>116</v>
      </c>
      <c r="C112" s="8" t="s">
        <v>4201</v>
      </c>
      <c r="D112" t="s">
        <v>3288</v>
      </c>
      <c r="E112" s="40">
        <v>34597</v>
      </c>
      <c r="F112" t="s">
        <v>720</v>
      </c>
      <c r="H112" t="str">
        <f>IF(ISBLANK(VLOOKUP(TRIM(D112),ALL_SOMIFA!$A$1:$V$2737,8,FALSE)),"",IF(ISERROR(VLOOKUP(TRIM(D112),ALL_SOMIFA!$A$1:$V$2737,8,FALSE))," ",VLOOKUP(TRIM(D112),ALL_SOMIFA!$A$1:$V$2737,8,FALSE)))</f>
        <v>T/TE</v>
      </c>
      <c r="I112" t="str">
        <f>IF(ISBLANK(VLOOKUP(TRIM(D112),ALL_SOMIFA!$A$1:$V$2737,9,FALSE)),"",IF(ISERROR(VLOOKUP(TRIM(D112),ALL_SOMIFA!$A$1:$V$2737,9,FALSE))," ",VLOOKUP(TRIM(D112),ALL_SOMIFA!$A$1:$V$2737,9,FALSE)))</f>
        <v>DET</v>
      </c>
      <c r="J112" t="str">
        <f>IF(ISBLANK(VLOOKUP(TRIM(D112),ALL_SOMIFA!$A$1:$V$2737,10,FALSE)),"",IF(ISERROR(VLOOKUP(TRIM(D112),ALL_SOMIFA!$A$1:$V$2737,10,FALSE))," ",VLOOKUP(TRIM(D112),ALL_SOMIFA!$A$1:$V$2737,10,FALSE)))</f>
        <v>4-0/4</v>
      </c>
      <c r="K112" t="str">
        <f>IF(ISBLANK(VLOOKUP(TRIM(D112),ALL_SOMIFA!$A$1:$V$2737,11,FALSE)),"",IF(ISERROR(VLOOKUP(TRIM(D112),ALL_SOMIFA!$A$1:$V$2737,11,FALSE))," ",VLOOKUP(TRIM(D112),ALL_SOMIFA!$A$1:$V$2737,11,FALSE)))</f>
        <v>C/G/TE</v>
      </c>
      <c r="L112" t="str">
        <f>IF(ISBLANK(VLOOKUP(TRIM(D112),ALL_SOMIFA!$A$1:$V$2737,12,FALSE)),"",IF(ISERROR(VLOOKUP(TRIM(D112),ALL_SOMIFA!$A$1:$V$2737,12,FALSE))," ",VLOOKUP(TRIM(D112),ALL_SOMIFA!$A$1:$V$2737,12,FALSE)))</f>
        <v>DET</v>
      </c>
      <c r="M112" t="str">
        <f>IF(ISBLANK(VLOOKUP(TRIM(D112),ALL_SOMIFA!$A$1:$V$2737,13,FALSE)),"",IF(ISERROR(VLOOKUP(TRIM(D112),ALL_SOMIFA!$A$1:$V$2737,13,FALSE))," ",VLOOKUP(TRIM(D112),ALL_SOMIFA!$A$1:$V$2737,13,FALSE)))</f>
        <v>0-0/0-0/4</v>
      </c>
      <c r="N112" t="str">
        <f>IF(ISBLANK(VLOOKUP(TRIM(D112),ALL_SOMIFA!$A$1:$V$2737,14,FALSE)),"",IF(ISERROR(VLOOKUP(TRIM(D112),ALL_SOMIFA!$A$1:$V$2737,14,FALSE))," ",VLOOKUP(TRIM(D112),ALL_SOMIFA!$A$1:$V$2737,14,FALSE)))</f>
        <v/>
      </c>
      <c r="O112" t="str">
        <f>IF(ISBLANK(VLOOKUP(TRIM(D112),ALL_SOMIFA!$A$1:$V$2737,15,FALSE)),"",IF(ISERROR(VLOOKUP(TRIM(D112),ALL_SOMIFA!$A$1:$V$2737,15,FALSE))," ",VLOOKUP(TRIM(D112),ALL_SOMIFA!$A$1:$V$2737,15,FALSE)))</f>
        <v/>
      </c>
      <c r="P112" t="str">
        <f>IF(ISBLANK(VLOOKUP(TRIM(D112),ALL_SOMIFA!$A$1:$V$2737,16,FALSE)),"",IF(ISERROR(VLOOKUP(TRIM(D112),ALL_SOMIFA!$A$1:$V$2737,16,FALSE))," ",VLOOKUP(TRIM(D112),ALL_SOMIFA!$A$1:$V$2737,16,FALSE)))</f>
        <v/>
      </c>
      <c r="Q112" t="str">
        <f>IF(ISBLANK(VLOOKUP(TRIM(D112),ALL_SOMIFA!$A$1:$V$2737,17,FALSE)),"",IF(ISERROR(VLOOKUP(TRIM(D112),ALL_SOMIFA!$A$1:$V$2737,17,FALSE))," ",VLOOKUP(TRIM(D112),ALL_SOMIFA!$A$1:$V$2737,17,FALSE)))</f>
        <v/>
      </c>
      <c r="R112" t="str">
        <f>IF(ISBLANK(VLOOKUP(TRIM(D112),ALL_SOMIFA!$A$1:$V$2737,18,FALSE)),"",IF(ISERROR(VLOOKUP(TRIM(D112),ALL_SOMIFA!$A$1:$V$2737,18,FALSE))," ",VLOOKUP(TRIM(D112),ALL_SOMIFA!$A$1:$V$2737,18,FALSE)))</f>
        <v/>
      </c>
      <c r="S112" t="str">
        <f>IF(ISBLANK(VLOOKUP(TRIM(D112),ALL_SOMIFA!$A$1:$V$2737,19,FALSE)),"",IF(ISERROR(VLOOKUP(TRIM(D112),ALL_SOMIFA!$A$1:$V$2737,19,FALSE))," ",VLOOKUP(TRIM(D112),ALL_SOMIFA!$A$1:$V$2737,19,FALSE)))</f>
        <v/>
      </c>
      <c r="T112" t="str">
        <f>IF(ISBLANK(VLOOKUP(TRIM(D112),ALL_SOMIFA!$A$1:$V$2737,20,FALSE)),"",IF(ISERROR(VLOOKUP(TRIM(D112),ALL_SOMIFA!$A$1:$V$2737,20,FALSE))," ",VLOOKUP(TRIM(D112),ALL_SOMIFA!$A$1:$V$2737,20,FALSE)))</f>
        <v>T/TE</v>
      </c>
      <c r="U112" t="str">
        <f>IF(ISBLANK(VLOOKUP(TRIM(D112),ALL_SOMIFA!$A$1:$V$2737,21,FALSE)),"",IF(ISERROR(VLOOKUP(TRIM(D112),ALL_SOMIFA!$A$1:$V$2737,21,FALSE))," ",VLOOKUP(TRIM(D112),ALL_SOMIFA!$A$1:$V$2737,21,FALSE)))</f>
        <v>DET</v>
      </c>
      <c r="V112" t="str">
        <f>IF(ISBLANK(VLOOKUP(TRIM(D112),ALL_SOMIFA!$A$1:$V$2737,22,FALSE)),"",IF(ISERROR(VLOOKUP(TRIM(D112),ALL_SOMIFA!$A$1:$V$2737,22,FALSE))," ",VLOOKUP(TRIM(D112),ALL_SOMIFA!$A$1:$V$2737,22,FALSE)))</f>
        <v>0-0/4</v>
      </c>
    </row>
    <row r="113" spans="1:22" x14ac:dyDescent="0.35">
      <c r="A113" t="s">
        <v>1395</v>
      </c>
      <c r="B113" t="s">
        <v>81</v>
      </c>
      <c r="C113" s="8" t="s">
        <v>4184</v>
      </c>
      <c r="D113" t="s">
        <v>3289</v>
      </c>
      <c r="E113" s="40">
        <v>35746</v>
      </c>
      <c r="F113" t="s">
        <v>279</v>
      </c>
      <c r="H113" t="str">
        <f>IF(ISBLANK(VLOOKUP(TRIM(D113),ALL_SOMIFA!$A$1:$V$2737,8,FALSE)),"",IF(ISERROR(VLOOKUP(TRIM(D113),ALL_SOMIFA!$A$1:$V$2737,8,FALSE))," ",VLOOKUP(TRIM(D113),ALL_SOMIFA!$A$1:$V$2737,8,FALSE)))</f>
        <v>DE</v>
      </c>
      <c r="I113" t="str">
        <f>IF(ISBLANK(VLOOKUP(TRIM(D113),ALL_SOMIFA!$A$1:$V$2737,9,FALSE)),"",IF(ISERROR(VLOOKUP(TRIM(D113),ALL_SOMIFA!$A$1:$V$2737,9,FALSE))," ",VLOOKUP(TRIM(D113),ALL_SOMIFA!$A$1:$V$2737,9,FALSE)))</f>
        <v>ARI</v>
      </c>
      <c r="J113" t="str">
        <f>IF(ISBLANK(VLOOKUP(TRIM(D113),ALL_SOMIFA!$A$1:$V$2737,10,FALSE)),"",IF(ISERROR(VLOOKUP(TRIM(D113),ALL_SOMIFA!$A$1:$V$2737,10,FALSE))," ",VLOOKUP(TRIM(D113),ALL_SOMIFA!$A$1:$V$2737,10,FALSE)))</f>
        <v>0-2</v>
      </c>
      <c r="K113" t="str">
        <f>IF(ISBLANK(VLOOKUP(TRIM(D113),ALL_SOMIFA!$A$1:$V$2737,11,FALSE)),"",IF(ISERROR(VLOOKUP(TRIM(D113),ALL_SOMIFA!$A$1:$V$2737,11,FALSE))," ",VLOOKUP(TRIM(D113),ALL_SOMIFA!$A$1:$V$2737,11,FALSE)))</f>
        <v>DT</v>
      </c>
      <c r="L113" t="str">
        <f>IF(ISBLANK(VLOOKUP(TRIM(D113),ALL_SOMIFA!$A$1:$V$2737,12,FALSE)),"",IF(ISERROR(VLOOKUP(TRIM(D113),ALL_SOMIFA!$A$1:$V$2737,12,FALSE))," ",VLOOKUP(TRIM(D113),ALL_SOMIFA!$A$1:$V$2737,12,FALSE)))</f>
        <v>CLE</v>
      </c>
      <c r="M113" t="str">
        <f>IF(ISBLANK(VLOOKUP(TRIM(D113),ALL_SOMIFA!$A$1:$V$2737,13,FALSE)),"",IF(ISERROR(VLOOKUP(TRIM(D113),ALL_SOMIFA!$A$1:$V$2737,13,FALSE))," ",VLOOKUP(TRIM(D113),ALL_SOMIFA!$A$1:$V$2737,13,FALSE)))</f>
        <v>0-0</v>
      </c>
      <c r="N113" t="str">
        <f>IF(ISBLANK(VLOOKUP(TRIM(D113),ALL_SOMIFA!$A$1:$V$2737,14,FALSE)),"",IF(ISERROR(VLOOKUP(TRIM(D113),ALL_SOMIFA!$A$1:$V$2737,14,FALSE))," ",VLOOKUP(TRIM(D113),ALL_SOMIFA!$A$1:$V$2737,14,FALSE)))</f>
        <v/>
      </c>
      <c r="O113" t="str">
        <f>IF(ISBLANK(VLOOKUP(TRIM(D113),ALL_SOMIFA!$A$1:$V$2737,15,FALSE)),"",IF(ISERROR(VLOOKUP(TRIM(D113),ALL_SOMIFA!$A$1:$V$2737,15,FALSE))," ",VLOOKUP(TRIM(D113),ALL_SOMIFA!$A$1:$V$2737,15,FALSE)))</f>
        <v/>
      </c>
      <c r="P113" t="str">
        <f>IF(ISBLANK(VLOOKUP(TRIM(D113),ALL_SOMIFA!$A$1:$V$2737,16,FALSE)),"",IF(ISERROR(VLOOKUP(TRIM(D113),ALL_SOMIFA!$A$1:$V$2737,16,FALSE))," ",VLOOKUP(TRIM(D113),ALL_SOMIFA!$A$1:$V$2737,16,FALSE)))</f>
        <v/>
      </c>
      <c r="Q113" t="str">
        <f>IF(ISBLANK(VLOOKUP(TRIM(D113),ALL_SOMIFA!$A$1:$V$2737,17,FALSE)),"",IF(ISERROR(VLOOKUP(TRIM(D113),ALL_SOMIFA!$A$1:$V$2737,17,FALSE))," ",VLOOKUP(TRIM(D113),ALL_SOMIFA!$A$1:$V$2737,17,FALSE)))</f>
        <v/>
      </c>
      <c r="R113" t="str">
        <f>IF(ISBLANK(VLOOKUP(TRIM(D113),ALL_SOMIFA!$A$1:$V$2737,18,FALSE)),"",IF(ISERROR(VLOOKUP(TRIM(D113),ALL_SOMIFA!$A$1:$V$2737,18,FALSE))," ",VLOOKUP(TRIM(D113),ALL_SOMIFA!$A$1:$V$2737,18,FALSE)))</f>
        <v/>
      </c>
      <c r="S113" t="str">
        <f>IF(ISBLANK(VLOOKUP(TRIM(D113),ALL_SOMIFA!$A$1:$V$2737,19,FALSE)),"",IF(ISERROR(VLOOKUP(TRIM(D113),ALL_SOMIFA!$A$1:$V$2737,19,FALSE))," ",VLOOKUP(TRIM(D113),ALL_SOMIFA!$A$1:$V$2737,19,FALSE)))</f>
        <v/>
      </c>
      <c r="T113" t="str">
        <f>IF(ISBLANK(VLOOKUP(TRIM(D113),ALL_SOMIFA!$A$1:$V$2737,20,FALSE)),"",IF(ISERROR(VLOOKUP(TRIM(D113),ALL_SOMIFA!$A$1:$V$2737,20,FALSE))," ",VLOOKUP(TRIM(D113),ALL_SOMIFA!$A$1:$V$2737,20,FALSE)))</f>
        <v/>
      </c>
      <c r="U113" t="str">
        <f>IF(ISBLANK(VLOOKUP(TRIM(D113),ALL_SOMIFA!$A$1:$V$2737,21,FALSE)),"",IF(ISERROR(VLOOKUP(TRIM(D113),ALL_SOMIFA!$A$1:$V$2737,21,FALSE))," ",VLOOKUP(TRIM(D113),ALL_SOMIFA!$A$1:$V$2737,21,FALSE)))</f>
        <v/>
      </c>
      <c r="V113" t="str">
        <f>IF(ISBLANK(VLOOKUP(TRIM(D113),ALL_SOMIFA!$A$1:$V$2737,22,FALSE)),"",IF(ISERROR(VLOOKUP(TRIM(D113),ALL_SOMIFA!$A$1:$V$2737,22,FALSE))," ",VLOOKUP(TRIM(D113),ALL_SOMIFA!$A$1:$V$2737,22,FALSE)))</f>
        <v/>
      </c>
    </row>
    <row r="114" spans="1:22" x14ac:dyDescent="0.35">
      <c r="A114" t="s">
        <v>327</v>
      </c>
      <c r="B114" t="s">
        <v>916</v>
      </c>
      <c r="C114" s="129" t="s">
        <v>335</v>
      </c>
      <c r="D114" t="s">
        <v>3290</v>
      </c>
      <c r="E114" s="40">
        <v>35132</v>
      </c>
      <c r="F114" t="s">
        <v>189</v>
      </c>
      <c r="H114" t="str">
        <f>IF(ISBLANK(VLOOKUP(TRIM(D114),ALL_SOMIFA!$A$1:$V$2737,8,FALSE)),"",IF(ISERROR(VLOOKUP(TRIM(D114),ALL_SOMIFA!$A$1:$V$2737,8,FALSE))," ",VLOOKUP(TRIM(D114),ALL_SOMIFA!$A$1:$V$2737,8,FALSE)))</f>
        <v>DB</v>
      </c>
      <c r="I114" t="str">
        <f>IF(ISBLANK(VLOOKUP(TRIM(D114),ALL_SOMIFA!$A$1:$V$2737,9,FALSE)),"",IF(ISERROR(VLOOKUP(TRIM(D114),ALL_SOMIFA!$A$1:$V$2737,9,FALSE))," ",VLOOKUP(TRIM(D114),ALL_SOMIFA!$A$1:$V$2737,9,FALSE)))</f>
        <v>CHI</v>
      </c>
      <c r="J114" t="str">
        <f>IF(ISBLANK(VLOOKUP(TRIM(D114),ALL_SOMIFA!$A$1:$V$2737,10,FALSE)),"",IF(ISERROR(VLOOKUP(TRIM(D114),ALL_SOMIFA!$A$1:$V$2737,10,FALSE))," ",VLOOKUP(TRIM(D114),ALL_SOMIFA!$A$1:$V$2737,10,FALSE)))</f>
        <v>04</v>
      </c>
      <c r="K114" t="str">
        <f>IF(ISBLANK(VLOOKUP(TRIM(D114),ALL_SOMIFA!$A$1:$V$2737,11,FALSE)),"",IF(ISERROR(VLOOKUP(TRIM(D114),ALL_SOMIFA!$A$1:$V$2737,11,FALSE))," ",VLOOKUP(TRIM(D114),ALL_SOMIFA!$A$1:$V$2737,11,FALSE)))</f>
        <v>DB</v>
      </c>
      <c r="L114" t="str">
        <f>IF(ISBLANK(VLOOKUP(TRIM(D114),ALL_SOMIFA!$A$1:$V$2737,12,FALSE)),"",IF(ISERROR(VLOOKUP(TRIM(D114),ALL_SOMIFA!$A$1:$V$2737,12,FALSE))," ",VLOOKUP(TRIM(D114),ALL_SOMIFA!$A$1:$V$2737,12,FALSE)))</f>
        <v>CHI</v>
      </c>
      <c r="M114" t="str">
        <f>IF(ISBLANK(VLOOKUP(TRIM(D114),ALL_SOMIFA!$A$1:$V$2737,13,FALSE)),"",IF(ISERROR(VLOOKUP(TRIM(D114),ALL_SOMIFA!$A$1:$V$2737,13,FALSE))," ",VLOOKUP(TRIM(D114),ALL_SOMIFA!$A$1:$V$2737,13,FALSE)))</f>
        <v>00</v>
      </c>
      <c r="N114" t="str">
        <f>IF(ISBLANK(VLOOKUP(TRIM(D114),ALL_SOMIFA!$A$1:$V$2737,14,FALSE)),"",IF(ISERROR(VLOOKUP(TRIM(D114),ALL_SOMIFA!$A$1:$V$2737,14,FALSE))," ",VLOOKUP(TRIM(D114),ALL_SOMIFA!$A$1:$V$2737,14,FALSE)))</f>
        <v/>
      </c>
      <c r="O114" t="str">
        <f>IF(ISBLANK(VLOOKUP(TRIM(D114),ALL_SOMIFA!$A$1:$V$2737,15,FALSE)),"",IF(ISERROR(VLOOKUP(TRIM(D114),ALL_SOMIFA!$A$1:$V$2737,15,FALSE))," ",VLOOKUP(TRIM(D114),ALL_SOMIFA!$A$1:$V$2737,15,FALSE)))</f>
        <v/>
      </c>
      <c r="P114" t="str">
        <f>IF(ISBLANK(VLOOKUP(TRIM(D114),ALL_SOMIFA!$A$1:$V$2737,16,FALSE)),"",IF(ISERROR(VLOOKUP(TRIM(D114),ALL_SOMIFA!$A$1:$V$2737,16,FALSE))," ",VLOOKUP(TRIM(D114),ALL_SOMIFA!$A$1:$V$2737,16,FALSE)))</f>
        <v/>
      </c>
      <c r="Q114" t="str">
        <f>IF(ISBLANK(VLOOKUP(TRIM(D114),ALL_SOMIFA!$A$1:$V$2737,17,FALSE)),"",IF(ISERROR(VLOOKUP(TRIM(D114),ALL_SOMIFA!$A$1:$V$2737,17,FALSE))," ",VLOOKUP(TRIM(D114),ALL_SOMIFA!$A$1:$V$2737,17,FALSE)))</f>
        <v/>
      </c>
      <c r="R114" t="str">
        <f>IF(ISBLANK(VLOOKUP(TRIM(D114),ALL_SOMIFA!$A$1:$V$2737,18,FALSE)),"",IF(ISERROR(VLOOKUP(TRIM(D114),ALL_SOMIFA!$A$1:$V$2737,18,FALSE))," ",VLOOKUP(TRIM(D114),ALL_SOMIFA!$A$1:$V$2737,18,FALSE)))</f>
        <v/>
      </c>
      <c r="S114" t="str">
        <f>IF(ISBLANK(VLOOKUP(TRIM(D114),ALL_SOMIFA!$A$1:$V$2737,19,FALSE)),"",IF(ISERROR(VLOOKUP(TRIM(D114),ALL_SOMIFA!$A$1:$V$2737,19,FALSE))," ",VLOOKUP(TRIM(D114),ALL_SOMIFA!$A$1:$V$2737,19,FALSE)))</f>
        <v/>
      </c>
      <c r="T114" t="str">
        <f>IF(ISBLANK(VLOOKUP(TRIM(D114),ALL_SOMIFA!$A$1:$V$2737,20,FALSE)),"",IF(ISERROR(VLOOKUP(TRIM(D114),ALL_SOMIFA!$A$1:$V$2737,20,FALSE))," ",VLOOKUP(TRIM(D114),ALL_SOMIFA!$A$1:$V$2737,20,FALSE)))</f>
        <v/>
      </c>
      <c r="U114" t="str">
        <f>IF(ISBLANK(VLOOKUP(TRIM(D114),ALL_SOMIFA!$A$1:$V$2737,21,FALSE)),"",IF(ISERROR(VLOOKUP(TRIM(D114),ALL_SOMIFA!$A$1:$V$2737,21,FALSE))," ",VLOOKUP(TRIM(D114),ALL_SOMIFA!$A$1:$V$2737,21,FALSE)))</f>
        <v/>
      </c>
      <c r="V114" t="str">
        <f>IF(ISBLANK(VLOOKUP(TRIM(D114),ALL_SOMIFA!$A$1:$V$2737,22,FALSE)),"",IF(ISERROR(VLOOKUP(TRIM(D114),ALL_SOMIFA!$A$1:$V$2737,22,FALSE))," ",VLOOKUP(TRIM(D114),ALL_SOMIFA!$A$1:$V$2737,22,FALSE)))</f>
        <v/>
      </c>
    </row>
    <row r="115" spans="1:22" x14ac:dyDescent="0.35">
      <c r="A115" t="s">
        <v>461</v>
      </c>
      <c r="B115" t="s">
        <v>3525</v>
      </c>
      <c r="C115" s="8" t="s">
        <v>231</v>
      </c>
      <c r="D115" t="s">
        <v>3811</v>
      </c>
      <c r="E115" s="40">
        <v>36342</v>
      </c>
      <c r="F115" t="s">
        <v>3960</v>
      </c>
      <c r="H115" t="str">
        <f>IF(ISBLANK(VLOOKUP(TRIM(D115),ALL_SOMIFA!$A$1:$V$2737,8,FALSE)),"",IF(ISERROR(VLOOKUP(TRIM(D115),ALL_SOMIFA!$A$1:$V$2737,8,FALSE))," ",VLOOKUP(TRIM(D115),ALL_SOMIFA!$A$1:$V$2737,8,FALSE)))</f>
        <v xml:space="preserve"> </v>
      </c>
      <c r="I115" t="str">
        <f>IF(ISBLANK(VLOOKUP(TRIM(D115),ALL_SOMIFA!$A$1:$V$2737,9,FALSE)),"",IF(ISERROR(VLOOKUP(TRIM(D115),ALL_SOMIFA!$A$1:$V$2737,9,FALSE))," ",VLOOKUP(TRIM(D115),ALL_SOMIFA!$A$1:$V$2737,9,FALSE)))</f>
        <v xml:space="preserve"> </v>
      </c>
      <c r="J115" t="str">
        <f>IF(ISBLANK(VLOOKUP(TRIM(D115),ALL_SOMIFA!$A$1:$V$2737,10,FALSE)),"",IF(ISERROR(VLOOKUP(TRIM(D115),ALL_SOMIFA!$A$1:$V$2737,10,FALSE))," ",VLOOKUP(TRIM(D115),ALL_SOMIFA!$A$1:$V$2737,10,FALSE)))</f>
        <v xml:space="preserve"> </v>
      </c>
      <c r="K115" t="str">
        <f>IF(ISBLANK(VLOOKUP(TRIM(D115),ALL_SOMIFA!$A$1:$V$2737,11,FALSE)),"",IF(ISERROR(VLOOKUP(TRIM(D115),ALL_SOMIFA!$A$1:$V$2737,11,FALSE))," ",VLOOKUP(TRIM(D115),ALL_SOMIFA!$A$1:$V$2737,11,FALSE)))</f>
        <v xml:space="preserve"> </v>
      </c>
      <c r="L115" t="str">
        <f>IF(ISBLANK(VLOOKUP(TRIM(D115),ALL_SOMIFA!$A$1:$V$2737,12,FALSE)),"",IF(ISERROR(VLOOKUP(TRIM(D115),ALL_SOMIFA!$A$1:$V$2737,12,FALSE))," ",VLOOKUP(TRIM(D115),ALL_SOMIFA!$A$1:$V$2737,12,FALSE)))</f>
        <v xml:space="preserve"> </v>
      </c>
      <c r="M115" t="str">
        <f>IF(ISBLANK(VLOOKUP(TRIM(D115),ALL_SOMIFA!$A$1:$V$2737,13,FALSE)),"",IF(ISERROR(VLOOKUP(TRIM(D115),ALL_SOMIFA!$A$1:$V$2737,13,FALSE))," ",VLOOKUP(TRIM(D115),ALL_SOMIFA!$A$1:$V$2737,13,FALSE)))</f>
        <v xml:space="preserve"> </v>
      </c>
      <c r="N115" t="str">
        <f>IF(ISBLANK(VLOOKUP(TRIM(D115),ALL_SOMIFA!$A$1:$V$2737,14,FALSE)),"",IF(ISERROR(VLOOKUP(TRIM(D115),ALL_SOMIFA!$A$1:$V$2737,14,FALSE))," ",VLOOKUP(TRIM(D115),ALL_SOMIFA!$A$1:$V$2737,14,FALSE)))</f>
        <v xml:space="preserve"> </v>
      </c>
      <c r="O115" t="str">
        <f>IF(ISBLANK(VLOOKUP(TRIM(D115),ALL_SOMIFA!$A$1:$V$2737,15,FALSE)),"",IF(ISERROR(VLOOKUP(TRIM(D115),ALL_SOMIFA!$A$1:$V$2737,15,FALSE))," ",VLOOKUP(TRIM(D115),ALL_SOMIFA!$A$1:$V$2737,15,FALSE)))</f>
        <v xml:space="preserve"> </v>
      </c>
      <c r="P115" t="str">
        <f>IF(ISBLANK(VLOOKUP(TRIM(D115),ALL_SOMIFA!$A$1:$V$2737,16,FALSE)),"",IF(ISERROR(VLOOKUP(TRIM(D115),ALL_SOMIFA!$A$1:$V$2737,16,FALSE))," ",VLOOKUP(TRIM(D115),ALL_SOMIFA!$A$1:$V$2737,16,FALSE)))</f>
        <v xml:space="preserve"> </v>
      </c>
      <c r="Q115" t="str">
        <f>IF(ISBLANK(VLOOKUP(TRIM(D115),ALL_SOMIFA!$A$1:$V$2737,17,FALSE)),"",IF(ISERROR(VLOOKUP(TRIM(D115),ALL_SOMIFA!$A$1:$V$2737,17,FALSE))," ",VLOOKUP(TRIM(D115),ALL_SOMIFA!$A$1:$V$2737,17,FALSE)))</f>
        <v xml:space="preserve"> </v>
      </c>
      <c r="R115" t="str">
        <f>IF(ISBLANK(VLOOKUP(TRIM(D115),ALL_SOMIFA!$A$1:$V$2737,18,FALSE)),"",IF(ISERROR(VLOOKUP(TRIM(D115),ALL_SOMIFA!$A$1:$V$2737,18,FALSE))," ",VLOOKUP(TRIM(D115),ALL_SOMIFA!$A$1:$V$2737,18,FALSE)))</f>
        <v xml:space="preserve"> </v>
      </c>
      <c r="S115" t="str">
        <f>IF(ISBLANK(VLOOKUP(TRIM(D115),ALL_SOMIFA!$A$1:$V$2737,19,FALSE)),"",IF(ISERROR(VLOOKUP(TRIM(D115),ALL_SOMIFA!$A$1:$V$2737,19,FALSE))," ",VLOOKUP(TRIM(D115),ALL_SOMIFA!$A$1:$V$2737,19,FALSE)))</f>
        <v xml:space="preserve"> </v>
      </c>
      <c r="T115" t="str">
        <f>IF(ISBLANK(VLOOKUP(TRIM(D115),ALL_SOMIFA!$A$1:$V$2737,20,FALSE)),"",IF(ISERROR(VLOOKUP(TRIM(D115),ALL_SOMIFA!$A$1:$V$2737,20,FALSE))," ",VLOOKUP(TRIM(D115),ALL_SOMIFA!$A$1:$V$2737,20,FALSE)))</f>
        <v xml:space="preserve"> </v>
      </c>
      <c r="U115" t="str">
        <f>IF(ISBLANK(VLOOKUP(TRIM(D115),ALL_SOMIFA!$A$1:$V$2737,21,FALSE)),"",IF(ISERROR(VLOOKUP(TRIM(D115),ALL_SOMIFA!$A$1:$V$2737,21,FALSE))," ",VLOOKUP(TRIM(D115),ALL_SOMIFA!$A$1:$V$2737,21,FALSE)))</f>
        <v xml:space="preserve"> </v>
      </c>
      <c r="V115" t="str">
        <f>IF(ISBLANK(VLOOKUP(TRIM(D115),ALL_SOMIFA!$A$1:$V$2737,22,FALSE)),"",IF(ISERROR(VLOOKUP(TRIM(D115),ALL_SOMIFA!$A$1:$V$2737,22,FALSE))," ",VLOOKUP(TRIM(D115),ALL_SOMIFA!$A$1:$V$2737,22,FALSE)))</f>
        <v xml:space="preserve"> </v>
      </c>
    </row>
    <row r="116" spans="1:22" x14ac:dyDescent="0.35">
      <c r="A116" t="s">
        <v>220</v>
      </c>
      <c r="B116" t="s">
        <v>86</v>
      </c>
      <c r="C116" s="8" t="s">
        <v>231</v>
      </c>
      <c r="D116" t="s">
        <v>3696</v>
      </c>
      <c r="E116" s="40">
        <v>36439</v>
      </c>
      <c r="F116" t="s">
        <v>3960</v>
      </c>
      <c r="H116" t="str">
        <f>IF(ISBLANK(VLOOKUP(TRIM(D116),ALL_SOMIFA!$A$1:$V$2737,8,FALSE)),"",IF(ISERROR(VLOOKUP(TRIM(D116),ALL_SOMIFA!$A$1:$V$2737,8,FALSE))," ",VLOOKUP(TRIM(D116),ALL_SOMIFA!$A$1:$V$2737,8,FALSE)))</f>
        <v/>
      </c>
      <c r="I116" t="str">
        <f>IF(ISBLANK(VLOOKUP(TRIM(D116),ALL_SOMIFA!$A$1:$V$2737,9,FALSE)),"",IF(ISERROR(VLOOKUP(TRIM(D116),ALL_SOMIFA!$A$1:$V$2737,9,FALSE))," ",VLOOKUP(TRIM(D116),ALL_SOMIFA!$A$1:$V$2737,9,FALSE)))</f>
        <v/>
      </c>
      <c r="J116" t="str">
        <f>IF(ISBLANK(VLOOKUP(TRIM(D116),ALL_SOMIFA!$A$1:$V$2737,10,FALSE)),"",IF(ISERROR(VLOOKUP(TRIM(D116),ALL_SOMIFA!$A$1:$V$2737,10,FALSE))," ",VLOOKUP(TRIM(D116),ALL_SOMIFA!$A$1:$V$2737,10,FALSE)))</f>
        <v/>
      </c>
      <c r="K116" t="str">
        <f>IF(ISBLANK(VLOOKUP(TRIM(D116),ALL_SOMIFA!$A$1:$V$2737,11,FALSE)),"",IF(ISERROR(VLOOKUP(TRIM(D116),ALL_SOMIFA!$A$1:$V$2737,11,FALSE))," ",VLOOKUP(TRIM(D116),ALL_SOMIFA!$A$1:$V$2737,11,FALSE)))</f>
        <v/>
      </c>
      <c r="L116" t="str">
        <f>IF(ISBLANK(VLOOKUP(TRIM(D116),ALL_SOMIFA!$A$1:$V$2737,12,FALSE)),"",IF(ISERROR(VLOOKUP(TRIM(D116),ALL_SOMIFA!$A$1:$V$2737,12,FALSE))," ",VLOOKUP(TRIM(D116),ALL_SOMIFA!$A$1:$V$2737,12,FALSE)))</f>
        <v/>
      </c>
      <c r="M116" t="str">
        <f>IF(ISBLANK(VLOOKUP(TRIM(D116),ALL_SOMIFA!$A$1:$V$2737,13,FALSE)),"",IF(ISERROR(VLOOKUP(TRIM(D116),ALL_SOMIFA!$A$1:$V$2737,13,FALSE))," ",VLOOKUP(TRIM(D116),ALL_SOMIFA!$A$1:$V$2737,13,FALSE)))</f>
        <v/>
      </c>
      <c r="N116" t="str">
        <f>IF(ISBLANK(VLOOKUP(TRIM(D116),ALL_SOMIFA!$A$1:$V$2737,14,FALSE)),"",IF(ISERROR(VLOOKUP(TRIM(D116),ALL_SOMIFA!$A$1:$V$2737,14,FALSE))," ",VLOOKUP(TRIM(D116),ALL_SOMIFA!$A$1:$V$2737,14,FALSE)))</f>
        <v/>
      </c>
      <c r="O116" t="str">
        <f>IF(ISBLANK(VLOOKUP(TRIM(D116),ALL_SOMIFA!$A$1:$V$2737,15,FALSE)),"",IF(ISERROR(VLOOKUP(TRIM(D116),ALL_SOMIFA!$A$1:$V$2737,15,FALSE))," ",VLOOKUP(TRIM(D116),ALL_SOMIFA!$A$1:$V$2737,15,FALSE)))</f>
        <v/>
      </c>
      <c r="P116" t="str">
        <f>IF(ISBLANK(VLOOKUP(TRIM(D116),ALL_SOMIFA!$A$1:$V$2737,16,FALSE)),"",IF(ISERROR(VLOOKUP(TRIM(D116),ALL_SOMIFA!$A$1:$V$2737,16,FALSE))," ",VLOOKUP(TRIM(D116),ALL_SOMIFA!$A$1:$V$2737,16,FALSE)))</f>
        <v/>
      </c>
      <c r="Q116" t="str">
        <f>IF(ISBLANK(VLOOKUP(TRIM(D116),ALL_SOMIFA!$A$1:$V$2737,17,FALSE)),"",IF(ISERROR(VLOOKUP(TRIM(D116),ALL_SOMIFA!$A$1:$V$2737,17,FALSE))," ",VLOOKUP(TRIM(D116),ALL_SOMIFA!$A$1:$V$2737,17,FALSE)))</f>
        <v/>
      </c>
      <c r="R116" t="str">
        <f>IF(ISBLANK(VLOOKUP(TRIM(D116),ALL_SOMIFA!$A$1:$V$2737,18,FALSE)),"",IF(ISERROR(VLOOKUP(TRIM(D116),ALL_SOMIFA!$A$1:$V$2737,18,FALSE))," ",VLOOKUP(TRIM(D116),ALL_SOMIFA!$A$1:$V$2737,18,FALSE)))</f>
        <v/>
      </c>
      <c r="S116" t="str">
        <f>IF(ISBLANK(VLOOKUP(TRIM(D116),ALL_SOMIFA!$A$1:$V$2737,19,FALSE)),"",IF(ISERROR(VLOOKUP(TRIM(D116),ALL_SOMIFA!$A$1:$V$2737,19,FALSE))," ",VLOOKUP(TRIM(D116),ALL_SOMIFA!$A$1:$V$2737,19,FALSE)))</f>
        <v/>
      </c>
      <c r="T116" t="str">
        <f>IF(ISBLANK(VLOOKUP(TRIM(D116),ALL_SOMIFA!$A$1:$V$2737,20,FALSE)),"",IF(ISERROR(VLOOKUP(TRIM(D116),ALL_SOMIFA!$A$1:$V$2737,20,FALSE))," ",VLOOKUP(TRIM(D116),ALL_SOMIFA!$A$1:$V$2737,20,FALSE)))</f>
        <v/>
      </c>
      <c r="U116" t="str">
        <f>IF(ISBLANK(VLOOKUP(TRIM(D116),ALL_SOMIFA!$A$1:$V$2737,21,FALSE)),"",IF(ISERROR(VLOOKUP(TRIM(D116),ALL_SOMIFA!$A$1:$V$2737,21,FALSE))," ",VLOOKUP(TRIM(D116),ALL_SOMIFA!$A$1:$V$2737,21,FALSE)))</f>
        <v/>
      </c>
      <c r="V116" t="str">
        <f>IF(ISBLANK(VLOOKUP(TRIM(D116),ALL_SOMIFA!$A$1:$V$2737,22,FALSE)),"",IF(ISERROR(VLOOKUP(TRIM(D116),ALL_SOMIFA!$A$1:$V$2737,22,FALSE))," ",VLOOKUP(TRIM(D116),ALL_SOMIFA!$A$1:$V$2737,22,FALSE)))</f>
        <v/>
      </c>
    </row>
    <row r="117" spans="1:22" x14ac:dyDescent="0.35">
      <c r="A117" t="s">
        <v>220</v>
      </c>
      <c r="B117" t="s">
        <v>3531</v>
      </c>
      <c r="C117" s="8" t="s">
        <v>264</v>
      </c>
      <c r="D117" t="s">
        <v>3628</v>
      </c>
      <c r="E117" s="40">
        <v>36398</v>
      </c>
      <c r="F117" t="s">
        <v>3960</v>
      </c>
      <c r="H117" t="str">
        <f>IF(ISBLANK(VLOOKUP(TRIM(D117),ALL_SOMIFA!$A$1:$V$2737,8,FALSE)),"",IF(ISERROR(VLOOKUP(TRIM(D117),ALL_SOMIFA!$A$1:$V$2737,8,FALSE))," ",VLOOKUP(TRIM(D117),ALL_SOMIFA!$A$1:$V$2737,8,FALSE)))</f>
        <v xml:space="preserve"> </v>
      </c>
      <c r="I117" t="str">
        <f>IF(ISBLANK(VLOOKUP(TRIM(D117),ALL_SOMIFA!$A$1:$V$2737,9,FALSE)),"",IF(ISERROR(VLOOKUP(TRIM(D117),ALL_SOMIFA!$A$1:$V$2737,9,FALSE))," ",VLOOKUP(TRIM(D117),ALL_SOMIFA!$A$1:$V$2737,9,FALSE)))</f>
        <v xml:space="preserve"> </v>
      </c>
      <c r="J117" t="str">
        <f>IF(ISBLANK(VLOOKUP(TRIM(D117),ALL_SOMIFA!$A$1:$V$2737,10,FALSE)),"",IF(ISERROR(VLOOKUP(TRIM(D117),ALL_SOMIFA!$A$1:$V$2737,10,FALSE))," ",VLOOKUP(TRIM(D117),ALL_SOMIFA!$A$1:$V$2737,10,FALSE)))</f>
        <v xml:space="preserve"> </v>
      </c>
      <c r="K117" t="str">
        <f>IF(ISBLANK(VLOOKUP(TRIM(D117),ALL_SOMIFA!$A$1:$V$2737,11,FALSE)),"",IF(ISERROR(VLOOKUP(TRIM(D117),ALL_SOMIFA!$A$1:$V$2737,11,FALSE))," ",VLOOKUP(TRIM(D117),ALL_SOMIFA!$A$1:$V$2737,11,FALSE)))</f>
        <v xml:space="preserve"> </v>
      </c>
      <c r="L117" t="str">
        <f>IF(ISBLANK(VLOOKUP(TRIM(D117),ALL_SOMIFA!$A$1:$V$2737,12,FALSE)),"",IF(ISERROR(VLOOKUP(TRIM(D117),ALL_SOMIFA!$A$1:$V$2737,12,FALSE))," ",VLOOKUP(TRIM(D117),ALL_SOMIFA!$A$1:$V$2737,12,FALSE)))</f>
        <v xml:space="preserve"> </v>
      </c>
      <c r="M117" t="str">
        <f>IF(ISBLANK(VLOOKUP(TRIM(D117),ALL_SOMIFA!$A$1:$V$2737,13,FALSE)),"",IF(ISERROR(VLOOKUP(TRIM(D117),ALL_SOMIFA!$A$1:$V$2737,13,FALSE))," ",VLOOKUP(TRIM(D117),ALL_SOMIFA!$A$1:$V$2737,13,FALSE)))</f>
        <v xml:space="preserve"> </v>
      </c>
      <c r="N117" t="str">
        <f>IF(ISBLANK(VLOOKUP(TRIM(D117),ALL_SOMIFA!$A$1:$V$2737,14,FALSE)),"",IF(ISERROR(VLOOKUP(TRIM(D117),ALL_SOMIFA!$A$1:$V$2737,14,FALSE))," ",VLOOKUP(TRIM(D117),ALL_SOMIFA!$A$1:$V$2737,14,FALSE)))</f>
        <v xml:space="preserve"> </v>
      </c>
      <c r="O117" t="str">
        <f>IF(ISBLANK(VLOOKUP(TRIM(D117),ALL_SOMIFA!$A$1:$V$2737,15,FALSE)),"",IF(ISERROR(VLOOKUP(TRIM(D117),ALL_SOMIFA!$A$1:$V$2737,15,FALSE))," ",VLOOKUP(TRIM(D117),ALL_SOMIFA!$A$1:$V$2737,15,FALSE)))</f>
        <v xml:space="preserve"> </v>
      </c>
      <c r="P117" t="str">
        <f>IF(ISBLANK(VLOOKUP(TRIM(D117),ALL_SOMIFA!$A$1:$V$2737,16,FALSE)),"",IF(ISERROR(VLOOKUP(TRIM(D117),ALL_SOMIFA!$A$1:$V$2737,16,FALSE))," ",VLOOKUP(TRIM(D117),ALL_SOMIFA!$A$1:$V$2737,16,FALSE)))</f>
        <v xml:space="preserve"> </v>
      </c>
      <c r="Q117" t="str">
        <f>IF(ISBLANK(VLOOKUP(TRIM(D117),ALL_SOMIFA!$A$1:$V$2737,17,FALSE)),"",IF(ISERROR(VLOOKUP(TRIM(D117),ALL_SOMIFA!$A$1:$V$2737,17,FALSE))," ",VLOOKUP(TRIM(D117),ALL_SOMIFA!$A$1:$V$2737,17,FALSE)))</f>
        <v xml:space="preserve"> </v>
      </c>
      <c r="R117" t="str">
        <f>IF(ISBLANK(VLOOKUP(TRIM(D117),ALL_SOMIFA!$A$1:$V$2737,18,FALSE)),"",IF(ISERROR(VLOOKUP(TRIM(D117),ALL_SOMIFA!$A$1:$V$2737,18,FALSE))," ",VLOOKUP(TRIM(D117),ALL_SOMIFA!$A$1:$V$2737,18,FALSE)))</f>
        <v xml:space="preserve"> </v>
      </c>
      <c r="S117" t="str">
        <f>IF(ISBLANK(VLOOKUP(TRIM(D117),ALL_SOMIFA!$A$1:$V$2737,19,FALSE)),"",IF(ISERROR(VLOOKUP(TRIM(D117),ALL_SOMIFA!$A$1:$V$2737,19,FALSE))," ",VLOOKUP(TRIM(D117),ALL_SOMIFA!$A$1:$V$2737,19,FALSE)))</f>
        <v xml:space="preserve"> </v>
      </c>
      <c r="T117" t="str">
        <f>IF(ISBLANK(VLOOKUP(TRIM(D117),ALL_SOMIFA!$A$1:$V$2737,20,FALSE)),"",IF(ISERROR(VLOOKUP(TRIM(D117),ALL_SOMIFA!$A$1:$V$2737,20,FALSE))," ",VLOOKUP(TRIM(D117),ALL_SOMIFA!$A$1:$V$2737,20,FALSE)))</f>
        <v xml:space="preserve"> </v>
      </c>
      <c r="U117" t="str">
        <f>IF(ISBLANK(VLOOKUP(TRIM(D117),ALL_SOMIFA!$A$1:$V$2737,21,FALSE)),"",IF(ISERROR(VLOOKUP(TRIM(D117),ALL_SOMIFA!$A$1:$V$2737,21,FALSE))," ",VLOOKUP(TRIM(D117),ALL_SOMIFA!$A$1:$V$2737,21,FALSE)))</f>
        <v xml:space="preserve"> </v>
      </c>
      <c r="V117" t="str">
        <f>IF(ISBLANK(VLOOKUP(TRIM(D117),ALL_SOMIFA!$A$1:$V$2737,22,FALSE)),"",IF(ISERROR(VLOOKUP(TRIM(D117),ALL_SOMIFA!$A$1:$V$2737,22,FALSE))," ",VLOOKUP(TRIM(D117),ALL_SOMIFA!$A$1:$V$2737,22,FALSE)))</f>
        <v xml:space="preserve"> </v>
      </c>
    </row>
    <row r="118" spans="1:22" x14ac:dyDescent="0.35">
      <c r="A118" t="s">
        <v>327</v>
      </c>
      <c r="B118" t="s">
        <v>325</v>
      </c>
      <c r="C118" s="129" t="s">
        <v>328</v>
      </c>
      <c r="D118" t="s">
        <v>3500</v>
      </c>
      <c r="E118" s="40">
        <v>36100</v>
      </c>
      <c r="F118" t="s">
        <v>566</v>
      </c>
      <c r="H118" t="str">
        <f>IF(ISBLANK(VLOOKUP(TRIM(D118),ALL_SOMIFA!$A$1:$V$2737,8,FALSE)),"",IF(ISERROR(VLOOKUP(TRIM(D118),ALL_SOMIFA!$A$1:$V$2737,8,FALSE))," ",VLOOKUP(TRIM(D118),ALL_SOMIFA!$A$1:$V$2737,8,FALSE)))</f>
        <v/>
      </c>
      <c r="I118" t="str">
        <f>IF(ISBLANK(VLOOKUP(TRIM(D118),ALL_SOMIFA!$A$1:$V$2737,9,FALSE)),"",IF(ISERROR(VLOOKUP(TRIM(D118),ALL_SOMIFA!$A$1:$V$2737,9,FALSE))," ",VLOOKUP(TRIM(D118),ALL_SOMIFA!$A$1:$V$2737,9,FALSE)))</f>
        <v/>
      </c>
      <c r="J118" t="str">
        <f>IF(ISBLANK(VLOOKUP(TRIM(D118),ALL_SOMIFA!$A$1:$V$2737,10,FALSE)),"",IF(ISERROR(VLOOKUP(TRIM(D118),ALL_SOMIFA!$A$1:$V$2737,10,FALSE))," ",VLOOKUP(TRIM(D118),ALL_SOMIFA!$A$1:$V$2737,10,FALSE)))</f>
        <v/>
      </c>
      <c r="K118" t="str">
        <f>IF(ISBLANK(VLOOKUP(TRIM(D118),ALL_SOMIFA!$A$1:$V$2737,11,FALSE)),"",IF(ISERROR(VLOOKUP(TRIM(D118),ALL_SOMIFA!$A$1:$V$2737,11,FALSE))," ",VLOOKUP(TRIM(D118),ALL_SOMIFA!$A$1:$V$2737,11,FALSE)))</f>
        <v>DB</v>
      </c>
      <c r="L118" t="str">
        <f>IF(ISBLANK(VLOOKUP(TRIM(D118),ALL_SOMIFA!$A$1:$V$2737,12,FALSE)),"",IF(ISERROR(VLOOKUP(TRIM(D118),ALL_SOMIFA!$A$1:$V$2737,12,FALSE))," ",VLOOKUP(TRIM(D118),ALL_SOMIFA!$A$1:$V$2737,12,FALSE)))</f>
        <v>CAR</v>
      </c>
      <c r="M118" t="str">
        <f>IF(ISBLANK(VLOOKUP(TRIM(D118),ALL_SOMIFA!$A$1:$V$2737,13,FALSE)),"",IF(ISERROR(VLOOKUP(TRIM(D118),ALL_SOMIFA!$A$1:$V$2737,13,FALSE))," ",VLOOKUP(TRIM(D118),ALL_SOMIFA!$A$1:$V$2737,13,FALSE)))</f>
        <v>00</v>
      </c>
      <c r="N118" t="str">
        <f>IF(ISBLANK(VLOOKUP(TRIM(D118),ALL_SOMIFA!$A$1:$V$2737,14,FALSE)),"",IF(ISERROR(VLOOKUP(TRIM(D118),ALL_SOMIFA!$A$1:$V$2737,14,FALSE))," ",VLOOKUP(TRIM(D118),ALL_SOMIFA!$A$1:$V$2737,14,FALSE)))</f>
        <v>DB</v>
      </c>
      <c r="O118" t="str">
        <f>IF(ISBLANK(VLOOKUP(TRIM(D118),ALL_SOMIFA!$A$1:$V$2737,15,FALSE)),"",IF(ISERROR(VLOOKUP(TRIM(D118),ALL_SOMIFA!$A$1:$V$2737,15,FALSE))," ",VLOOKUP(TRIM(D118),ALL_SOMIFA!$A$1:$V$2737,15,FALSE)))</f>
        <v>CAR</v>
      </c>
      <c r="P118" t="str">
        <f>IF(ISBLANK(VLOOKUP(TRIM(D118),ALL_SOMIFA!$A$1:$V$2737,16,FALSE)),"",IF(ISERROR(VLOOKUP(TRIM(D118),ALL_SOMIFA!$A$1:$V$2737,16,FALSE))," ",VLOOKUP(TRIM(D118),ALL_SOMIFA!$A$1:$V$2737,16,FALSE)))</f>
        <v>04</v>
      </c>
      <c r="Q118" t="str">
        <f>IF(ISBLANK(VLOOKUP(TRIM(D118),ALL_SOMIFA!$A$1:$V$2737,17,FALSE)),"",IF(ISERROR(VLOOKUP(TRIM(D118),ALL_SOMIFA!$A$1:$V$2737,17,FALSE))," ",VLOOKUP(TRIM(D118),ALL_SOMIFA!$A$1:$V$2737,17,FALSE)))</f>
        <v/>
      </c>
      <c r="R118" t="str">
        <f>IF(ISBLANK(VLOOKUP(TRIM(D118),ALL_SOMIFA!$A$1:$V$2737,18,FALSE)),"",IF(ISERROR(VLOOKUP(TRIM(D118),ALL_SOMIFA!$A$1:$V$2737,18,FALSE))," ",VLOOKUP(TRIM(D118),ALL_SOMIFA!$A$1:$V$2737,18,FALSE)))</f>
        <v/>
      </c>
      <c r="S118" t="str">
        <f>IF(ISBLANK(VLOOKUP(TRIM(D118),ALL_SOMIFA!$A$1:$V$2737,19,FALSE)),"",IF(ISERROR(VLOOKUP(TRIM(D118),ALL_SOMIFA!$A$1:$V$2737,19,FALSE))," ",VLOOKUP(TRIM(D118),ALL_SOMIFA!$A$1:$V$2737,19,FALSE)))</f>
        <v/>
      </c>
      <c r="T118" t="str">
        <f>IF(ISBLANK(VLOOKUP(TRIM(D118),ALL_SOMIFA!$A$1:$V$2737,20,FALSE)),"",IF(ISERROR(VLOOKUP(TRIM(D118),ALL_SOMIFA!$A$1:$V$2737,20,FALSE))," ",VLOOKUP(TRIM(D118),ALL_SOMIFA!$A$1:$V$2737,20,FALSE)))</f>
        <v/>
      </c>
      <c r="U118" t="str">
        <f>IF(ISBLANK(VLOOKUP(TRIM(D118),ALL_SOMIFA!$A$1:$V$2737,21,FALSE)),"",IF(ISERROR(VLOOKUP(TRIM(D118),ALL_SOMIFA!$A$1:$V$2737,21,FALSE))," ",VLOOKUP(TRIM(D118),ALL_SOMIFA!$A$1:$V$2737,21,FALSE)))</f>
        <v/>
      </c>
      <c r="V118" t="str">
        <f>IF(ISBLANK(VLOOKUP(TRIM(D118),ALL_SOMIFA!$A$1:$V$2737,22,FALSE)),"",IF(ISERROR(VLOOKUP(TRIM(D118),ALL_SOMIFA!$A$1:$V$2737,22,FALSE))," ",VLOOKUP(TRIM(D118),ALL_SOMIFA!$A$1:$V$2737,22,FALSE)))</f>
        <v/>
      </c>
    </row>
    <row r="119" spans="1:22" x14ac:dyDescent="0.35">
      <c r="A119" t="s">
        <v>3535</v>
      </c>
      <c r="B119" t="s">
        <v>308</v>
      </c>
      <c r="C119" s="8" t="s">
        <v>4197</v>
      </c>
      <c r="D119" t="s">
        <v>3767</v>
      </c>
      <c r="E119" s="40">
        <v>36109</v>
      </c>
      <c r="F119" t="s">
        <v>3960</v>
      </c>
      <c r="H119" t="str">
        <f>IF(ISBLANK(VLOOKUP(TRIM(D119),ALL_SOMIFA!$A$1:$V$2737,8,FALSE)),"",IF(ISERROR(VLOOKUP(TRIM(D119),ALL_SOMIFA!$A$1:$V$2737,8,FALSE))," ",VLOOKUP(TRIM(D119),ALL_SOMIFA!$A$1:$V$2737,8,FALSE)))</f>
        <v/>
      </c>
      <c r="I119" t="str">
        <f>IF(ISBLANK(VLOOKUP(TRIM(D119),ALL_SOMIFA!$A$1:$V$2737,9,FALSE)),"",IF(ISERROR(VLOOKUP(TRIM(D119),ALL_SOMIFA!$A$1:$V$2737,9,FALSE))," ",VLOOKUP(TRIM(D119),ALL_SOMIFA!$A$1:$V$2737,9,FALSE)))</f>
        <v/>
      </c>
      <c r="J119" t="str">
        <f>IF(ISBLANK(VLOOKUP(TRIM(D119),ALL_SOMIFA!$A$1:$V$2737,10,FALSE)),"",IF(ISERROR(VLOOKUP(TRIM(D119),ALL_SOMIFA!$A$1:$V$2737,10,FALSE))," ",VLOOKUP(TRIM(D119),ALL_SOMIFA!$A$1:$V$2737,10,FALSE)))</f>
        <v/>
      </c>
      <c r="K119" t="str">
        <f>IF(ISBLANK(VLOOKUP(TRIM(D119),ALL_SOMIFA!$A$1:$V$2737,11,FALSE)),"",IF(ISERROR(VLOOKUP(TRIM(D119),ALL_SOMIFA!$A$1:$V$2737,11,FALSE))," ",VLOOKUP(TRIM(D119),ALL_SOMIFA!$A$1:$V$2737,11,FALSE)))</f>
        <v/>
      </c>
      <c r="L119" t="str">
        <f>IF(ISBLANK(VLOOKUP(TRIM(D119),ALL_SOMIFA!$A$1:$V$2737,12,FALSE)),"",IF(ISERROR(VLOOKUP(TRIM(D119),ALL_SOMIFA!$A$1:$V$2737,12,FALSE))," ",VLOOKUP(TRIM(D119),ALL_SOMIFA!$A$1:$V$2737,12,FALSE)))</f>
        <v/>
      </c>
      <c r="M119" t="str">
        <f>IF(ISBLANK(VLOOKUP(TRIM(D119),ALL_SOMIFA!$A$1:$V$2737,13,FALSE)),"",IF(ISERROR(VLOOKUP(TRIM(D119),ALL_SOMIFA!$A$1:$V$2737,13,FALSE))," ",VLOOKUP(TRIM(D119),ALL_SOMIFA!$A$1:$V$2737,13,FALSE)))</f>
        <v/>
      </c>
      <c r="N119" t="str">
        <f>IF(ISBLANK(VLOOKUP(TRIM(D119),ALL_SOMIFA!$A$1:$V$2737,14,FALSE)),"",IF(ISERROR(VLOOKUP(TRIM(D119),ALL_SOMIFA!$A$1:$V$2737,14,FALSE))," ",VLOOKUP(TRIM(D119),ALL_SOMIFA!$A$1:$V$2737,14,FALSE)))</f>
        <v/>
      </c>
      <c r="O119" t="str">
        <f>IF(ISBLANK(VLOOKUP(TRIM(D119),ALL_SOMIFA!$A$1:$V$2737,15,FALSE)),"",IF(ISERROR(VLOOKUP(TRIM(D119),ALL_SOMIFA!$A$1:$V$2737,15,FALSE))," ",VLOOKUP(TRIM(D119),ALL_SOMIFA!$A$1:$V$2737,15,FALSE)))</f>
        <v/>
      </c>
      <c r="P119" t="str">
        <f>IF(ISBLANK(VLOOKUP(TRIM(D119),ALL_SOMIFA!$A$1:$V$2737,16,FALSE)),"",IF(ISERROR(VLOOKUP(TRIM(D119),ALL_SOMIFA!$A$1:$V$2737,16,FALSE))," ",VLOOKUP(TRIM(D119),ALL_SOMIFA!$A$1:$V$2737,16,FALSE)))</f>
        <v/>
      </c>
      <c r="Q119" t="str">
        <f>IF(ISBLANK(VLOOKUP(TRIM(D119),ALL_SOMIFA!$A$1:$V$2737,17,FALSE)),"",IF(ISERROR(VLOOKUP(TRIM(D119),ALL_SOMIFA!$A$1:$V$2737,17,FALSE))," ",VLOOKUP(TRIM(D119),ALL_SOMIFA!$A$1:$V$2737,17,FALSE)))</f>
        <v/>
      </c>
      <c r="R119" t="str">
        <f>IF(ISBLANK(VLOOKUP(TRIM(D119),ALL_SOMIFA!$A$1:$V$2737,18,FALSE)),"",IF(ISERROR(VLOOKUP(TRIM(D119),ALL_SOMIFA!$A$1:$V$2737,18,FALSE))," ",VLOOKUP(TRIM(D119),ALL_SOMIFA!$A$1:$V$2737,18,FALSE)))</f>
        <v/>
      </c>
      <c r="S119" t="str">
        <f>IF(ISBLANK(VLOOKUP(TRIM(D119),ALL_SOMIFA!$A$1:$V$2737,19,FALSE)),"",IF(ISERROR(VLOOKUP(TRIM(D119),ALL_SOMIFA!$A$1:$V$2737,19,FALSE))," ",VLOOKUP(TRIM(D119),ALL_SOMIFA!$A$1:$V$2737,19,FALSE)))</f>
        <v/>
      </c>
      <c r="T119" t="str">
        <f>IF(ISBLANK(VLOOKUP(TRIM(D119),ALL_SOMIFA!$A$1:$V$2737,20,FALSE)),"",IF(ISERROR(VLOOKUP(TRIM(D119),ALL_SOMIFA!$A$1:$V$2737,20,FALSE))," ",VLOOKUP(TRIM(D119),ALL_SOMIFA!$A$1:$V$2737,20,FALSE)))</f>
        <v/>
      </c>
      <c r="U119" t="str">
        <f>IF(ISBLANK(VLOOKUP(TRIM(D119),ALL_SOMIFA!$A$1:$V$2737,21,FALSE)),"",IF(ISERROR(VLOOKUP(TRIM(D119),ALL_SOMIFA!$A$1:$V$2737,21,FALSE))," ",VLOOKUP(TRIM(D119),ALL_SOMIFA!$A$1:$V$2737,21,FALSE)))</f>
        <v/>
      </c>
      <c r="V119" t="str">
        <f>IF(ISBLANK(VLOOKUP(TRIM(D119),ALL_SOMIFA!$A$1:$V$2737,22,FALSE)),"",IF(ISERROR(VLOOKUP(TRIM(D119),ALL_SOMIFA!$A$1:$V$2737,22,FALSE))," ",VLOOKUP(TRIM(D119),ALL_SOMIFA!$A$1:$V$2737,22,FALSE)))</f>
        <v/>
      </c>
    </row>
    <row r="120" spans="1:22" x14ac:dyDescent="0.35">
      <c r="A120" t="s">
        <v>304</v>
      </c>
      <c r="B120" t="s">
        <v>1315</v>
      </c>
      <c r="C120" s="8" t="s">
        <v>310</v>
      </c>
      <c r="D120" t="s">
        <v>3680</v>
      </c>
      <c r="E120" s="40">
        <v>36581</v>
      </c>
      <c r="F120" t="s">
        <v>391</v>
      </c>
      <c r="H120" t="str">
        <f>IF(ISBLANK(VLOOKUP(TRIM(D120),ALL_SOMIFA!$A$1:$V$2737,8,FALSE)),"",IF(ISERROR(VLOOKUP(TRIM(D120),ALL_SOMIFA!$A$1:$V$2737,8,FALSE))," ",VLOOKUP(TRIM(D120),ALL_SOMIFA!$A$1:$V$2737,8,FALSE)))</f>
        <v/>
      </c>
      <c r="I120" t="str">
        <f>IF(ISBLANK(VLOOKUP(TRIM(D120),ALL_SOMIFA!$A$1:$V$2737,9,FALSE)),"",IF(ISERROR(VLOOKUP(TRIM(D120),ALL_SOMIFA!$A$1:$V$2737,9,FALSE))," ",VLOOKUP(TRIM(D120),ALL_SOMIFA!$A$1:$V$2737,9,FALSE)))</f>
        <v/>
      </c>
      <c r="J120" t="str">
        <f>IF(ISBLANK(VLOOKUP(TRIM(D120),ALL_SOMIFA!$A$1:$V$2737,10,FALSE)),"",IF(ISERROR(VLOOKUP(TRIM(D120),ALL_SOMIFA!$A$1:$V$2737,10,FALSE))," ",VLOOKUP(TRIM(D120),ALL_SOMIFA!$A$1:$V$2737,10,FALSE)))</f>
        <v/>
      </c>
      <c r="K120" t="str">
        <f>IF(ISBLANK(VLOOKUP(TRIM(D120),ALL_SOMIFA!$A$1:$V$2737,11,FALSE)),"",IF(ISERROR(VLOOKUP(TRIM(D120),ALL_SOMIFA!$A$1:$V$2737,11,FALSE))," ",VLOOKUP(TRIM(D120),ALL_SOMIFA!$A$1:$V$2737,11,FALSE)))</f>
        <v/>
      </c>
      <c r="L120" t="str">
        <f>IF(ISBLANK(VLOOKUP(TRIM(D120),ALL_SOMIFA!$A$1:$V$2737,12,FALSE)),"",IF(ISERROR(VLOOKUP(TRIM(D120),ALL_SOMIFA!$A$1:$V$2737,12,FALSE))," ",VLOOKUP(TRIM(D120),ALL_SOMIFA!$A$1:$V$2737,12,FALSE)))</f>
        <v/>
      </c>
      <c r="M120" t="str">
        <f>IF(ISBLANK(VLOOKUP(TRIM(D120),ALL_SOMIFA!$A$1:$V$2737,13,FALSE)),"",IF(ISERROR(VLOOKUP(TRIM(D120),ALL_SOMIFA!$A$1:$V$2737,13,FALSE))," ",VLOOKUP(TRIM(D120),ALL_SOMIFA!$A$1:$V$2737,13,FALSE)))</f>
        <v/>
      </c>
      <c r="N120" t="str">
        <f>IF(ISBLANK(VLOOKUP(TRIM(D120),ALL_SOMIFA!$A$1:$V$2737,14,FALSE)),"",IF(ISERROR(VLOOKUP(TRIM(D120),ALL_SOMIFA!$A$1:$V$2737,14,FALSE))," ",VLOOKUP(TRIM(D120),ALL_SOMIFA!$A$1:$V$2737,14,FALSE)))</f>
        <v/>
      </c>
      <c r="O120" t="str">
        <f>IF(ISBLANK(VLOOKUP(TRIM(D120),ALL_SOMIFA!$A$1:$V$2737,15,FALSE)),"",IF(ISERROR(VLOOKUP(TRIM(D120),ALL_SOMIFA!$A$1:$V$2737,15,FALSE))," ",VLOOKUP(TRIM(D120),ALL_SOMIFA!$A$1:$V$2737,15,FALSE)))</f>
        <v/>
      </c>
      <c r="P120" t="str">
        <f>IF(ISBLANK(VLOOKUP(TRIM(D120),ALL_SOMIFA!$A$1:$V$2737,16,FALSE)),"",IF(ISERROR(VLOOKUP(TRIM(D120),ALL_SOMIFA!$A$1:$V$2737,16,FALSE))," ",VLOOKUP(TRIM(D120),ALL_SOMIFA!$A$1:$V$2737,16,FALSE)))</f>
        <v/>
      </c>
      <c r="Q120" t="str">
        <f>IF(ISBLANK(VLOOKUP(TRIM(D120),ALL_SOMIFA!$A$1:$V$2737,17,FALSE)),"",IF(ISERROR(VLOOKUP(TRIM(D120),ALL_SOMIFA!$A$1:$V$2737,17,FALSE))," ",VLOOKUP(TRIM(D120),ALL_SOMIFA!$A$1:$V$2737,17,FALSE)))</f>
        <v/>
      </c>
      <c r="R120" t="str">
        <f>IF(ISBLANK(VLOOKUP(TRIM(D120),ALL_SOMIFA!$A$1:$V$2737,18,FALSE)),"",IF(ISERROR(VLOOKUP(TRIM(D120),ALL_SOMIFA!$A$1:$V$2737,18,FALSE))," ",VLOOKUP(TRIM(D120),ALL_SOMIFA!$A$1:$V$2737,18,FALSE)))</f>
        <v/>
      </c>
      <c r="S120" t="str">
        <f>IF(ISBLANK(VLOOKUP(TRIM(D120),ALL_SOMIFA!$A$1:$V$2737,19,FALSE)),"",IF(ISERROR(VLOOKUP(TRIM(D120),ALL_SOMIFA!$A$1:$V$2737,19,FALSE))," ",VLOOKUP(TRIM(D120),ALL_SOMIFA!$A$1:$V$2737,19,FALSE)))</f>
        <v/>
      </c>
      <c r="T120" t="str">
        <f>IF(ISBLANK(VLOOKUP(TRIM(D120),ALL_SOMIFA!$A$1:$V$2737,20,FALSE)),"",IF(ISERROR(VLOOKUP(TRIM(D120),ALL_SOMIFA!$A$1:$V$2737,20,FALSE))," ",VLOOKUP(TRIM(D120),ALL_SOMIFA!$A$1:$V$2737,20,FALSE)))</f>
        <v/>
      </c>
      <c r="U120" t="str">
        <f>IF(ISBLANK(VLOOKUP(TRIM(D120),ALL_SOMIFA!$A$1:$V$2737,21,FALSE)),"",IF(ISERROR(VLOOKUP(TRIM(D120),ALL_SOMIFA!$A$1:$V$2737,21,FALSE))," ",VLOOKUP(TRIM(D120),ALL_SOMIFA!$A$1:$V$2737,21,FALSE)))</f>
        <v/>
      </c>
      <c r="V120" t="str">
        <f>IF(ISBLANK(VLOOKUP(TRIM(D120),ALL_SOMIFA!$A$1:$V$2737,22,FALSE)),"",IF(ISERROR(VLOOKUP(TRIM(D120),ALL_SOMIFA!$A$1:$V$2737,22,FALSE))," ",VLOOKUP(TRIM(D120),ALL_SOMIFA!$A$1:$V$2737,22,FALSE)))</f>
        <v/>
      </c>
    </row>
    <row r="121" spans="1:22" x14ac:dyDescent="0.35">
      <c r="A121" t="s">
        <v>480</v>
      </c>
      <c r="B121" t="s">
        <v>3524</v>
      </c>
      <c r="C121" s="8" t="s">
        <v>310</v>
      </c>
      <c r="D121" t="s">
        <v>3292</v>
      </c>
      <c r="E121" s="40">
        <v>35820</v>
      </c>
      <c r="F121" t="s">
        <v>279</v>
      </c>
      <c r="H121" t="str">
        <f>IF(ISBLANK(VLOOKUP(TRIM(D121),ALL_SOMIFA!$A$1:$V$2737,8,FALSE)),"",IF(ISERROR(VLOOKUP(TRIM(D121),ALL_SOMIFA!$A$1:$V$2737,8,FALSE))," ",VLOOKUP(TRIM(D121),ALL_SOMIFA!$A$1:$V$2737,8,FALSE)))</f>
        <v>OLB</v>
      </c>
      <c r="I121" t="str">
        <f>IF(ISBLANK(VLOOKUP(TRIM(D121),ALL_SOMIFA!$A$1:$V$2737,9,FALSE)),"",IF(ISERROR(VLOOKUP(TRIM(D121),ALL_SOMIFA!$A$1:$V$2737,9,FALSE))," ",VLOOKUP(TRIM(D121),ALL_SOMIFA!$A$1:$V$2737,9,FALSE)))</f>
        <v>LAR</v>
      </c>
      <c r="J121" t="str">
        <f>IF(ISBLANK(VLOOKUP(TRIM(D121),ALL_SOMIFA!$A$1:$V$2737,10,FALSE)),"",IF(ISERROR(VLOOKUP(TRIM(D121),ALL_SOMIFA!$A$1:$V$2737,10,FALSE))," ",VLOOKUP(TRIM(D121),ALL_SOMIFA!$A$1:$V$2737,10,FALSE)))</f>
        <v>00-0</v>
      </c>
      <c r="K121" t="str">
        <f>IF(ISBLANK(VLOOKUP(TRIM(D121),ALL_SOMIFA!$A$1:$V$2737,11,FALSE)),"",IF(ISERROR(VLOOKUP(TRIM(D121),ALL_SOMIFA!$A$1:$V$2737,11,FALSE))," ",VLOOKUP(TRIM(D121),ALL_SOMIFA!$A$1:$V$2737,11,FALSE)))</f>
        <v>LB</v>
      </c>
      <c r="L121" t="str">
        <f>IF(ISBLANK(VLOOKUP(TRIM(D121),ALL_SOMIFA!$A$1:$V$2737,12,FALSE)),"",IF(ISERROR(VLOOKUP(TRIM(D121),ALL_SOMIFA!$A$1:$V$2737,12,FALSE))," ",VLOOKUP(TRIM(D121),ALL_SOMIFA!$A$1:$V$2737,12,FALSE)))</f>
        <v>LAR</v>
      </c>
      <c r="M121" t="str">
        <f>IF(ISBLANK(VLOOKUP(TRIM(D121),ALL_SOMIFA!$A$1:$V$2737,13,FALSE)),"",IF(ISERROR(VLOOKUP(TRIM(D121),ALL_SOMIFA!$A$1:$V$2737,13,FALSE))," ",VLOOKUP(TRIM(D121),ALL_SOMIFA!$A$1:$V$2737,13,FALSE)))</f>
        <v>00-0</v>
      </c>
      <c r="N121" t="str">
        <f>IF(ISBLANK(VLOOKUP(TRIM(D121),ALL_SOMIFA!$A$1:$V$2737,14,FALSE)),"",IF(ISERROR(VLOOKUP(TRIM(D121),ALL_SOMIFA!$A$1:$V$2737,14,FALSE))," ",VLOOKUP(TRIM(D121),ALL_SOMIFA!$A$1:$V$2737,14,FALSE)))</f>
        <v/>
      </c>
      <c r="O121" t="str">
        <f>IF(ISBLANK(VLOOKUP(TRIM(D121),ALL_SOMIFA!$A$1:$V$2737,15,FALSE)),"",IF(ISERROR(VLOOKUP(TRIM(D121),ALL_SOMIFA!$A$1:$V$2737,15,FALSE))," ",VLOOKUP(TRIM(D121),ALL_SOMIFA!$A$1:$V$2737,15,FALSE)))</f>
        <v/>
      </c>
      <c r="P121" t="str">
        <f>IF(ISBLANK(VLOOKUP(TRIM(D121),ALL_SOMIFA!$A$1:$V$2737,16,FALSE)),"",IF(ISERROR(VLOOKUP(TRIM(D121),ALL_SOMIFA!$A$1:$V$2737,16,FALSE))," ",VLOOKUP(TRIM(D121),ALL_SOMIFA!$A$1:$V$2737,16,FALSE)))</f>
        <v/>
      </c>
      <c r="Q121" t="str">
        <f>IF(ISBLANK(VLOOKUP(TRIM(D121),ALL_SOMIFA!$A$1:$V$2737,17,FALSE)),"",IF(ISERROR(VLOOKUP(TRIM(D121),ALL_SOMIFA!$A$1:$V$2737,17,FALSE))," ",VLOOKUP(TRIM(D121),ALL_SOMIFA!$A$1:$V$2737,17,FALSE)))</f>
        <v/>
      </c>
      <c r="R121" t="str">
        <f>IF(ISBLANK(VLOOKUP(TRIM(D121),ALL_SOMIFA!$A$1:$V$2737,18,FALSE)),"",IF(ISERROR(VLOOKUP(TRIM(D121),ALL_SOMIFA!$A$1:$V$2737,18,FALSE))," ",VLOOKUP(TRIM(D121),ALL_SOMIFA!$A$1:$V$2737,18,FALSE)))</f>
        <v/>
      </c>
      <c r="S121" t="str">
        <f>IF(ISBLANK(VLOOKUP(TRIM(D121),ALL_SOMIFA!$A$1:$V$2737,19,FALSE)),"",IF(ISERROR(VLOOKUP(TRIM(D121),ALL_SOMIFA!$A$1:$V$2737,19,FALSE))," ",VLOOKUP(TRIM(D121),ALL_SOMIFA!$A$1:$V$2737,19,FALSE)))</f>
        <v/>
      </c>
      <c r="T121" t="str">
        <f>IF(ISBLANK(VLOOKUP(TRIM(D121),ALL_SOMIFA!$A$1:$V$2737,20,FALSE)),"",IF(ISERROR(VLOOKUP(TRIM(D121),ALL_SOMIFA!$A$1:$V$2737,20,FALSE))," ",VLOOKUP(TRIM(D121),ALL_SOMIFA!$A$1:$V$2737,20,FALSE)))</f>
        <v/>
      </c>
      <c r="U121" t="str">
        <f>IF(ISBLANK(VLOOKUP(TRIM(D121),ALL_SOMIFA!$A$1:$V$2737,21,FALSE)),"",IF(ISERROR(VLOOKUP(TRIM(D121),ALL_SOMIFA!$A$1:$V$2737,21,FALSE))," ",VLOOKUP(TRIM(D121),ALL_SOMIFA!$A$1:$V$2737,21,FALSE)))</f>
        <v/>
      </c>
      <c r="V121" t="str">
        <f>IF(ISBLANK(VLOOKUP(TRIM(D121),ALL_SOMIFA!$A$1:$V$2737,22,FALSE)),"",IF(ISERROR(VLOOKUP(TRIM(D121),ALL_SOMIFA!$A$1:$V$2737,22,FALSE))," ",VLOOKUP(TRIM(D121),ALL_SOMIFA!$A$1:$V$2737,22,FALSE)))</f>
        <v/>
      </c>
    </row>
    <row r="122" spans="1:22" x14ac:dyDescent="0.35">
      <c r="A122" t="s">
        <v>3521</v>
      </c>
      <c r="B122" t="s">
        <v>441</v>
      </c>
      <c r="D122" t="s">
        <v>3939</v>
      </c>
      <c r="E122" s="40">
        <v>36796</v>
      </c>
      <c r="F122" t="s">
        <v>3960</v>
      </c>
      <c r="H122" t="str">
        <f>IF(ISBLANK(VLOOKUP(TRIM(D122),ALL_SOMIFA!$A$1:$V$2737,8,FALSE)),"",IF(ISERROR(VLOOKUP(TRIM(D122),ALL_SOMIFA!$A$1:$V$2737,8,FALSE))," ",VLOOKUP(TRIM(D122),ALL_SOMIFA!$A$1:$V$2737,8,FALSE)))</f>
        <v/>
      </c>
      <c r="I122" t="str">
        <f>IF(ISBLANK(VLOOKUP(TRIM(D122),ALL_SOMIFA!$A$1:$V$2737,9,FALSE)),"",IF(ISERROR(VLOOKUP(TRIM(D122),ALL_SOMIFA!$A$1:$V$2737,9,FALSE))," ",VLOOKUP(TRIM(D122),ALL_SOMIFA!$A$1:$V$2737,9,FALSE)))</f>
        <v/>
      </c>
      <c r="J122" t="str">
        <f>IF(ISBLANK(VLOOKUP(TRIM(D122),ALL_SOMIFA!$A$1:$V$2737,10,FALSE)),"",IF(ISERROR(VLOOKUP(TRIM(D122),ALL_SOMIFA!$A$1:$V$2737,10,FALSE))," ",VLOOKUP(TRIM(D122),ALL_SOMIFA!$A$1:$V$2737,10,FALSE)))</f>
        <v/>
      </c>
      <c r="K122" t="str">
        <f>IF(ISBLANK(VLOOKUP(TRIM(D122),ALL_SOMIFA!$A$1:$V$2737,11,FALSE)),"",IF(ISERROR(VLOOKUP(TRIM(D122),ALL_SOMIFA!$A$1:$V$2737,11,FALSE))," ",VLOOKUP(TRIM(D122),ALL_SOMIFA!$A$1:$V$2737,11,FALSE)))</f>
        <v/>
      </c>
      <c r="L122" t="str">
        <f>IF(ISBLANK(VLOOKUP(TRIM(D122),ALL_SOMIFA!$A$1:$V$2737,12,FALSE)),"",IF(ISERROR(VLOOKUP(TRIM(D122),ALL_SOMIFA!$A$1:$V$2737,12,FALSE))," ",VLOOKUP(TRIM(D122),ALL_SOMIFA!$A$1:$V$2737,12,FALSE)))</f>
        <v/>
      </c>
      <c r="M122" t="str">
        <f>IF(ISBLANK(VLOOKUP(TRIM(D122),ALL_SOMIFA!$A$1:$V$2737,13,FALSE)),"",IF(ISERROR(VLOOKUP(TRIM(D122),ALL_SOMIFA!$A$1:$V$2737,13,FALSE))," ",VLOOKUP(TRIM(D122),ALL_SOMIFA!$A$1:$V$2737,13,FALSE)))</f>
        <v/>
      </c>
      <c r="N122" t="str">
        <f>IF(ISBLANK(VLOOKUP(TRIM(D122),ALL_SOMIFA!$A$1:$V$2737,14,FALSE)),"",IF(ISERROR(VLOOKUP(TRIM(D122),ALL_SOMIFA!$A$1:$V$2737,14,FALSE))," ",VLOOKUP(TRIM(D122),ALL_SOMIFA!$A$1:$V$2737,14,FALSE)))</f>
        <v/>
      </c>
      <c r="O122" t="str">
        <f>IF(ISBLANK(VLOOKUP(TRIM(D122),ALL_SOMIFA!$A$1:$V$2737,15,FALSE)),"",IF(ISERROR(VLOOKUP(TRIM(D122),ALL_SOMIFA!$A$1:$V$2737,15,FALSE))," ",VLOOKUP(TRIM(D122),ALL_SOMIFA!$A$1:$V$2737,15,FALSE)))</f>
        <v/>
      </c>
      <c r="P122" t="str">
        <f>IF(ISBLANK(VLOOKUP(TRIM(D122),ALL_SOMIFA!$A$1:$V$2737,16,FALSE)),"",IF(ISERROR(VLOOKUP(TRIM(D122),ALL_SOMIFA!$A$1:$V$2737,16,FALSE))," ",VLOOKUP(TRIM(D122),ALL_SOMIFA!$A$1:$V$2737,16,FALSE)))</f>
        <v/>
      </c>
      <c r="Q122" t="str">
        <f>IF(ISBLANK(VLOOKUP(TRIM(D122),ALL_SOMIFA!$A$1:$V$2737,17,FALSE)),"",IF(ISERROR(VLOOKUP(TRIM(D122),ALL_SOMIFA!$A$1:$V$2737,17,FALSE))," ",VLOOKUP(TRIM(D122),ALL_SOMIFA!$A$1:$V$2737,17,FALSE)))</f>
        <v/>
      </c>
      <c r="R122" t="str">
        <f>IF(ISBLANK(VLOOKUP(TRIM(D122),ALL_SOMIFA!$A$1:$V$2737,18,FALSE)),"",IF(ISERROR(VLOOKUP(TRIM(D122),ALL_SOMIFA!$A$1:$V$2737,18,FALSE))," ",VLOOKUP(TRIM(D122),ALL_SOMIFA!$A$1:$V$2737,18,FALSE)))</f>
        <v/>
      </c>
      <c r="S122" t="str">
        <f>IF(ISBLANK(VLOOKUP(TRIM(D122),ALL_SOMIFA!$A$1:$V$2737,19,FALSE)),"",IF(ISERROR(VLOOKUP(TRIM(D122),ALL_SOMIFA!$A$1:$V$2737,19,FALSE))," ",VLOOKUP(TRIM(D122),ALL_SOMIFA!$A$1:$V$2737,19,FALSE)))</f>
        <v/>
      </c>
      <c r="T122" t="str">
        <f>IF(ISBLANK(VLOOKUP(TRIM(D122),ALL_SOMIFA!$A$1:$V$2737,20,FALSE)),"",IF(ISERROR(VLOOKUP(TRIM(D122),ALL_SOMIFA!$A$1:$V$2737,20,FALSE))," ",VLOOKUP(TRIM(D122),ALL_SOMIFA!$A$1:$V$2737,20,FALSE)))</f>
        <v/>
      </c>
      <c r="U122" t="str">
        <f>IF(ISBLANK(VLOOKUP(TRIM(D122),ALL_SOMIFA!$A$1:$V$2737,21,FALSE)),"",IF(ISERROR(VLOOKUP(TRIM(D122),ALL_SOMIFA!$A$1:$V$2737,21,FALSE))," ",VLOOKUP(TRIM(D122),ALL_SOMIFA!$A$1:$V$2737,21,FALSE)))</f>
        <v/>
      </c>
      <c r="V122" t="str">
        <f>IF(ISBLANK(VLOOKUP(TRIM(D122),ALL_SOMIFA!$A$1:$V$2737,22,FALSE)),"",IF(ISERROR(VLOOKUP(TRIM(D122),ALL_SOMIFA!$A$1:$V$2737,22,FALSE))," ",VLOOKUP(TRIM(D122),ALL_SOMIFA!$A$1:$V$2737,22,FALSE)))</f>
        <v/>
      </c>
    </row>
    <row r="123" spans="1:22" x14ac:dyDescent="0.35">
      <c r="A123" t="s">
        <v>198</v>
      </c>
      <c r="B123" t="s">
        <v>500</v>
      </c>
      <c r="C123" s="8" t="s">
        <v>186</v>
      </c>
      <c r="D123" t="s">
        <v>3743</v>
      </c>
      <c r="E123" s="40">
        <v>36603</v>
      </c>
      <c r="F123" t="s">
        <v>3960</v>
      </c>
      <c r="H123" t="str">
        <f>IF(ISBLANK(VLOOKUP(TRIM(D123),ALL_SOMIFA!$A$1:$V$2737,8,FALSE)),"",IF(ISERROR(VLOOKUP(TRIM(D123),ALL_SOMIFA!$A$1:$V$2737,8,FALSE))," ",VLOOKUP(TRIM(D123),ALL_SOMIFA!$A$1:$V$2737,8,FALSE)))</f>
        <v/>
      </c>
      <c r="I123" t="str">
        <f>IF(ISBLANK(VLOOKUP(TRIM(D123),ALL_SOMIFA!$A$1:$V$2737,9,FALSE)),"",IF(ISERROR(VLOOKUP(TRIM(D123),ALL_SOMIFA!$A$1:$V$2737,9,FALSE))," ",VLOOKUP(TRIM(D123),ALL_SOMIFA!$A$1:$V$2737,9,FALSE)))</f>
        <v/>
      </c>
      <c r="J123" t="str">
        <f>IF(ISBLANK(VLOOKUP(TRIM(D123),ALL_SOMIFA!$A$1:$V$2737,10,FALSE)),"",IF(ISERROR(VLOOKUP(TRIM(D123),ALL_SOMIFA!$A$1:$V$2737,10,FALSE))," ",VLOOKUP(TRIM(D123),ALL_SOMIFA!$A$1:$V$2737,10,FALSE)))</f>
        <v/>
      </c>
      <c r="K123" t="str">
        <f>IF(ISBLANK(VLOOKUP(TRIM(D123),ALL_SOMIFA!$A$1:$V$2737,11,FALSE)),"",IF(ISERROR(VLOOKUP(TRIM(D123),ALL_SOMIFA!$A$1:$V$2737,11,FALSE))," ",VLOOKUP(TRIM(D123),ALL_SOMIFA!$A$1:$V$2737,11,FALSE)))</f>
        <v/>
      </c>
      <c r="L123" t="str">
        <f>IF(ISBLANK(VLOOKUP(TRIM(D123),ALL_SOMIFA!$A$1:$V$2737,12,FALSE)),"",IF(ISERROR(VLOOKUP(TRIM(D123),ALL_SOMIFA!$A$1:$V$2737,12,FALSE))," ",VLOOKUP(TRIM(D123),ALL_SOMIFA!$A$1:$V$2737,12,FALSE)))</f>
        <v/>
      </c>
      <c r="M123" t="str">
        <f>IF(ISBLANK(VLOOKUP(TRIM(D123),ALL_SOMIFA!$A$1:$V$2737,13,FALSE)),"",IF(ISERROR(VLOOKUP(TRIM(D123),ALL_SOMIFA!$A$1:$V$2737,13,FALSE))," ",VLOOKUP(TRIM(D123),ALL_SOMIFA!$A$1:$V$2737,13,FALSE)))</f>
        <v/>
      </c>
      <c r="N123" t="str">
        <f>IF(ISBLANK(VLOOKUP(TRIM(D123),ALL_SOMIFA!$A$1:$V$2737,14,FALSE)),"",IF(ISERROR(VLOOKUP(TRIM(D123),ALL_SOMIFA!$A$1:$V$2737,14,FALSE))," ",VLOOKUP(TRIM(D123),ALL_SOMIFA!$A$1:$V$2737,14,FALSE)))</f>
        <v/>
      </c>
      <c r="O123" t="str">
        <f>IF(ISBLANK(VLOOKUP(TRIM(D123),ALL_SOMIFA!$A$1:$V$2737,15,FALSE)),"",IF(ISERROR(VLOOKUP(TRIM(D123),ALL_SOMIFA!$A$1:$V$2737,15,FALSE))," ",VLOOKUP(TRIM(D123),ALL_SOMIFA!$A$1:$V$2737,15,FALSE)))</f>
        <v/>
      </c>
      <c r="P123" t="str">
        <f>IF(ISBLANK(VLOOKUP(TRIM(D123),ALL_SOMIFA!$A$1:$V$2737,16,FALSE)),"",IF(ISERROR(VLOOKUP(TRIM(D123),ALL_SOMIFA!$A$1:$V$2737,16,FALSE))," ",VLOOKUP(TRIM(D123),ALL_SOMIFA!$A$1:$V$2737,16,FALSE)))</f>
        <v/>
      </c>
      <c r="Q123" t="str">
        <f>IF(ISBLANK(VLOOKUP(TRIM(D123),ALL_SOMIFA!$A$1:$V$2737,17,FALSE)),"",IF(ISERROR(VLOOKUP(TRIM(D123),ALL_SOMIFA!$A$1:$V$2737,17,FALSE))," ",VLOOKUP(TRIM(D123),ALL_SOMIFA!$A$1:$V$2737,17,FALSE)))</f>
        <v/>
      </c>
      <c r="R123" t="str">
        <f>IF(ISBLANK(VLOOKUP(TRIM(D123),ALL_SOMIFA!$A$1:$V$2737,18,FALSE)),"",IF(ISERROR(VLOOKUP(TRIM(D123),ALL_SOMIFA!$A$1:$V$2737,18,FALSE))," ",VLOOKUP(TRIM(D123),ALL_SOMIFA!$A$1:$V$2737,18,FALSE)))</f>
        <v/>
      </c>
      <c r="S123" t="str">
        <f>IF(ISBLANK(VLOOKUP(TRIM(D123),ALL_SOMIFA!$A$1:$V$2737,19,FALSE)),"",IF(ISERROR(VLOOKUP(TRIM(D123),ALL_SOMIFA!$A$1:$V$2737,19,FALSE))," ",VLOOKUP(TRIM(D123),ALL_SOMIFA!$A$1:$V$2737,19,FALSE)))</f>
        <v/>
      </c>
      <c r="T123" t="str">
        <f>IF(ISBLANK(VLOOKUP(TRIM(D123),ALL_SOMIFA!$A$1:$V$2737,20,FALSE)),"",IF(ISERROR(VLOOKUP(TRIM(D123),ALL_SOMIFA!$A$1:$V$2737,20,FALSE))," ",VLOOKUP(TRIM(D123),ALL_SOMIFA!$A$1:$V$2737,20,FALSE)))</f>
        <v/>
      </c>
      <c r="U123" t="str">
        <f>IF(ISBLANK(VLOOKUP(TRIM(D123),ALL_SOMIFA!$A$1:$V$2737,21,FALSE)),"",IF(ISERROR(VLOOKUP(TRIM(D123),ALL_SOMIFA!$A$1:$V$2737,21,FALSE))," ",VLOOKUP(TRIM(D123),ALL_SOMIFA!$A$1:$V$2737,21,FALSE)))</f>
        <v/>
      </c>
      <c r="V123" t="str">
        <f>IF(ISBLANK(VLOOKUP(TRIM(D123),ALL_SOMIFA!$A$1:$V$2737,22,FALSE)),"",IF(ISERROR(VLOOKUP(TRIM(D123),ALL_SOMIFA!$A$1:$V$2737,22,FALSE))," ",VLOOKUP(TRIM(D123),ALL_SOMIFA!$A$1:$V$2737,22,FALSE)))</f>
        <v/>
      </c>
    </row>
    <row r="124" spans="1:22" x14ac:dyDescent="0.35">
      <c r="A124" t="s">
        <v>3521</v>
      </c>
      <c r="B124" t="s">
        <v>3518</v>
      </c>
      <c r="D124" t="s">
        <v>3940</v>
      </c>
      <c r="E124" s="40">
        <v>35431</v>
      </c>
      <c r="F124" t="s">
        <v>3949</v>
      </c>
      <c r="H124" t="str">
        <f>IF(ISBLANK(VLOOKUP(TRIM(D124),ALL_SOMIFA!$A$1:$V$2737,8,FALSE)),"",IF(ISERROR(VLOOKUP(TRIM(D124),ALL_SOMIFA!$A$1:$V$2737,8,FALSE))," ",VLOOKUP(TRIM(D124),ALL_SOMIFA!$A$1:$V$2737,8,FALSE)))</f>
        <v xml:space="preserve"> </v>
      </c>
      <c r="I124" t="str">
        <f>IF(ISBLANK(VLOOKUP(TRIM(D124),ALL_SOMIFA!$A$1:$V$2737,9,FALSE)),"",IF(ISERROR(VLOOKUP(TRIM(D124),ALL_SOMIFA!$A$1:$V$2737,9,FALSE))," ",VLOOKUP(TRIM(D124),ALL_SOMIFA!$A$1:$V$2737,9,FALSE)))</f>
        <v xml:space="preserve"> </v>
      </c>
      <c r="J124" t="str">
        <f>IF(ISBLANK(VLOOKUP(TRIM(D124),ALL_SOMIFA!$A$1:$V$2737,10,FALSE)),"",IF(ISERROR(VLOOKUP(TRIM(D124),ALL_SOMIFA!$A$1:$V$2737,10,FALSE))," ",VLOOKUP(TRIM(D124),ALL_SOMIFA!$A$1:$V$2737,10,FALSE)))</f>
        <v xml:space="preserve"> </v>
      </c>
      <c r="K124" t="str">
        <f>IF(ISBLANK(VLOOKUP(TRIM(D124),ALL_SOMIFA!$A$1:$V$2737,11,FALSE)),"",IF(ISERROR(VLOOKUP(TRIM(D124),ALL_SOMIFA!$A$1:$V$2737,11,FALSE))," ",VLOOKUP(TRIM(D124),ALL_SOMIFA!$A$1:$V$2737,11,FALSE)))</f>
        <v xml:space="preserve"> </v>
      </c>
      <c r="L124" t="str">
        <f>IF(ISBLANK(VLOOKUP(TRIM(D124),ALL_SOMIFA!$A$1:$V$2737,12,FALSE)),"",IF(ISERROR(VLOOKUP(TRIM(D124),ALL_SOMIFA!$A$1:$V$2737,12,FALSE))," ",VLOOKUP(TRIM(D124),ALL_SOMIFA!$A$1:$V$2737,12,FALSE)))</f>
        <v xml:space="preserve"> </v>
      </c>
      <c r="M124" t="str">
        <f>IF(ISBLANK(VLOOKUP(TRIM(D124),ALL_SOMIFA!$A$1:$V$2737,13,FALSE)),"",IF(ISERROR(VLOOKUP(TRIM(D124),ALL_SOMIFA!$A$1:$V$2737,13,FALSE))," ",VLOOKUP(TRIM(D124),ALL_SOMIFA!$A$1:$V$2737,13,FALSE)))</f>
        <v xml:space="preserve"> </v>
      </c>
      <c r="N124" t="str">
        <f>IF(ISBLANK(VLOOKUP(TRIM(D124),ALL_SOMIFA!$A$1:$V$2737,14,FALSE)),"",IF(ISERROR(VLOOKUP(TRIM(D124),ALL_SOMIFA!$A$1:$V$2737,14,FALSE))," ",VLOOKUP(TRIM(D124),ALL_SOMIFA!$A$1:$V$2737,14,FALSE)))</f>
        <v xml:space="preserve"> </v>
      </c>
      <c r="O124" t="str">
        <f>IF(ISBLANK(VLOOKUP(TRIM(D124),ALL_SOMIFA!$A$1:$V$2737,15,FALSE)),"",IF(ISERROR(VLOOKUP(TRIM(D124),ALL_SOMIFA!$A$1:$V$2737,15,FALSE))," ",VLOOKUP(TRIM(D124),ALL_SOMIFA!$A$1:$V$2737,15,FALSE)))</f>
        <v xml:space="preserve"> </v>
      </c>
      <c r="P124" t="str">
        <f>IF(ISBLANK(VLOOKUP(TRIM(D124),ALL_SOMIFA!$A$1:$V$2737,16,FALSE)),"",IF(ISERROR(VLOOKUP(TRIM(D124),ALL_SOMIFA!$A$1:$V$2737,16,FALSE))," ",VLOOKUP(TRIM(D124),ALL_SOMIFA!$A$1:$V$2737,16,FALSE)))</f>
        <v xml:space="preserve"> </v>
      </c>
      <c r="Q124" t="str">
        <f>IF(ISBLANK(VLOOKUP(TRIM(D124),ALL_SOMIFA!$A$1:$V$2737,17,FALSE)),"",IF(ISERROR(VLOOKUP(TRIM(D124),ALL_SOMIFA!$A$1:$V$2737,17,FALSE))," ",VLOOKUP(TRIM(D124),ALL_SOMIFA!$A$1:$V$2737,17,FALSE)))</f>
        <v xml:space="preserve"> </v>
      </c>
      <c r="R124" t="str">
        <f>IF(ISBLANK(VLOOKUP(TRIM(D124),ALL_SOMIFA!$A$1:$V$2737,18,FALSE)),"",IF(ISERROR(VLOOKUP(TRIM(D124),ALL_SOMIFA!$A$1:$V$2737,18,FALSE))," ",VLOOKUP(TRIM(D124),ALL_SOMIFA!$A$1:$V$2737,18,FALSE)))</f>
        <v xml:space="preserve"> </v>
      </c>
      <c r="S124" t="str">
        <f>IF(ISBLANK(VLOOKUP(TRIM(D124),ALL_SOMIFA!$A$1:$V$2737,19,FALSE)),"",IF(ISERROR(VLOOKUP(TRIM(D124),ALL_SOMIFA!$A$1:$V$2737,19,FALSE))," ",VLOOKUP(TRIM(D124),ALL_SOMIFA!$A$1:$V$2737,19,FALSE)))</f>
        <v xml:space="preserve"> </v>
      </c>
      <c r="T124" t="str">
        <f>IF(ISBLANK(VLOOKUP(TRIM(D124),ALL_SOMIFA!$A$1:$V$2737,20,FALSE)),"",IF(ISERROR(VLOOKUP(TRIM(D124),ALL_SOMIFA!$A$1:$V$2737,20,FALSE))," ",VLOOKUP(TRIM(D124),ALL_SOMIFA!$A$1:$V$2737,20,FALSE)))</f>
        <v xml:space="preserve"> </v>
      </c>
      <c r="U124" t="str">
        <f>IF(ISBLANK(VLOOKUP(TRIM(D124),ALL_SOMIFA!$A$1:$V$2737,21,FALSE)),"",IF(ISERROR(VLOOKUP(TRIM(D124),ALL_SOMIFA!$A$1:$V$2737,21,FALSE))," ",VLOOKUP(TRIM(D124),ALL_SOMIFA!$A$1:$V$2737,21,FALSE)))</f>
        <v xml:space="preserve"> </v>
      </c>
      <c r="V124" t="str">
        <f>IF(ISBLANK(VLOOKUP(TRIM(D124),ALL_SOMIFA!$A$1:$V$2737,22,FALSE)),"",IF(ISERROR(VLOOKUP(TRIM(D124),ALL_SOMIFA!$A$1:$V$2737,22,FALSE))," ",VLOOKUP(TRIM(D124),ALL_SOMIFA!$A$1:$V$2737,22,FALSE)))</f>
        <v xml:space="preserve"> </v>
      </c>
    </row>
    <row r="125" spans="1:22" x14ac:dyDescent="0.35">
      <c r="A125" t="s">
        <v>304</v>
      </c>
      <c r="B125" t="s">
        <v>143</v>
      </c>
      <c r="C125" s="8" t="s">
        <v>310</v>
      </c>
      <c r="D125" t="s">
        <v>3503</v>
      </c>
      <c r="E125" s="40">
        <v>34201</v>
      </c>
      <c r="F125" t="s">
        <v>443</v>
      </c>
      <c r="H125" t="str">
        <f>IF(ISBLANK(VLOOKUP(TRIM(D125),ALL_SOMIFA!$A$1:$V$2737,8,FALSE)),"",IF(ISERROR(VLOOKUP(TRIM(D125),ALL_SOMIFA!$A$1:$V$2737,8,FALSE))," ",VLOOKUP(TRIM(D125),ALL_SOMIFA!$A$1:$V$2737,8,FALSE)))</f>
        <v/>
      </c>
      <c r="I125" t="str">
        <f>IF(ISBLANK(VLOOKUP(TRIM(D125),ALL_SOMIFA!$A$1:$V$2737,9,FALSE)),"",IF(ISERROR(VLOOKUP(TRIM(D125),ALL_SOMIFA!$A$1:$V$2737,9,FALSE))," ",VLOOKUP(TRIM(D125),ALL_SOMIFA!$A$1:$V$2737,9,FALSE)))</f>
        <v/>
      </c>
      <c r="J125" t="str">
        <f>IF(ISBLANK(VLOOKUP(TRIM(D125),ALL_SOMIFA!$A$1:$V$2737,10,FALSE)),"",IF(ISERROR(VLOOKUP(TRIM(D125),ALL_SOMIFA!$A$1:$V$2737,10,FALSE))," ",VLOOKUP(TRIM(D125),ALL_SOMIFA!$A$1:$V$2737,10,FALSE)))</f>
        <v/>
      </c>
      <c r="K125" t="str">
        <f>IF(ISBLANK(VLOOKUP(TRIM(D125),ALL_SOMIFA!$A$1:$V$2737,11,FALSE)),"",IF(ISERROR(VLOOKUP(TRIM(D125),ALL_SOMIFA!$A$1:$V$2737,11,FALSE))," ",VLOOKUP(TRIM(D125),ALL_SOMIFA!$A$1:$V$2737,11,FALSE)))</f>
        <v/>
      </c>
      <c r="L125" t="str">
        <f>IF(ISBLANK(VLOOKUP(TRIM(D125),ALL_SOMIFA!$A$1:$V$2737,12,FALSE)),"",IF(ISERROR(VLOOKUP(TRIM(D125),ALL_SOMIFA!$A$1:$V$2737,12,FALSE))," ",VLOOKUP(TRIM(D125),ALL_SOMIFA!$A$1:$V$2737,12,FALSE)))</f>
        <v/>
      </c>
      <c r="M125" t="str">
        <f>IF(ISBLANK(VLOOKUP(TRIM(D125),ALL_SOMIFA!$A$1:$V$2737,13,FALSE)),"",IF(ISERROR(VLOOKUP(TRIM(D125),ALL_SOMIFA!$A$1:$V$2737,13,FALSE))," ",VLOOKUP(TRIM(D125),ALL_SOMIFA!$A$1:$V$2737,13,FALSE)))</f>
        <v/>
      </c>
      <c r="N125" t="str">
        <f>IF(ISBLANK(VLOOKUP(TRIM(D125),ALL_SOMIFA!$A$1:$V$2737,14,FALSE)),"",IF(ISERROR(VLOOKUP(TRIM(D125),ALL_SOMIFA!$A$1:$V$2737,14,FALSE))," ",VLOOKUP(TRIM(D125),ALL_SOMIFA!$A$1:$V$2737,14,FALSE)))</f>
        <v>RLB</v>
      </c>
      <c r="O125" t="str">
        <f>IF(ISBLANK(VLOOKUP(TRIM(D125),ALL_SOMIFA!$A$1:$V$2737,15,FALSE)),"",IF(ISERROR(VLOOKUP(TRIM(D125),ALL_SOMIFA!$A$1:$V$2737,15,FALSE))," ",VLOOKUP(TRIM(D125),ALL_SOMIFA!$A$1:$V$2737,15,FALSE)))</f>
        <v>MIN</v>
      </c>
      <c r="P125" t="str">
        <f>IF(ISBLANK(VLOOKUP(TRIM(D125),ALL_SOMIFA!$A$1:$V$2737,16,FALSE)),"",IF(ISERROR(VLOOKUP(TRIM(D125),ALL_SOMIFA!$A$1:$V$2737,16,FALSE))," ",VLOOKUP(TRIM(D125),ALL_SOMIFA!$A$1:$V$2737,16,FALSE)))</f>
        <v>44-3</v>
      </c>
      <c r="Q125" t="str">
        <f>IF(ISBLANK(VLOOKUP(TRIM(D125),ALL_SOMIFA!$A$1:$V$2737,17,FALSE)),"",IF(ISERROR(VLOOKUP(TRIM(D125),ALL_SOMIFA!$A$1:$V$2737,17,FALSE))," ",VLOOKUP(TRIM(D125),ALL_SOMIFA!$A$1:$V$2737,17,FALSE)))</f>
        <v>LB</v>
      </c>
      <c r="R125" t="str">
        <f>IF(ISBLANK(VLOOKUP(TRIM(D125),ALL_SOMIFA!$A$1:$V$2737,18,FALSE)),"",IF(ISERROR(VLOOKUP(TRIM(D125),ALL_SOMIFA!$A$1:$V$2737,18,FALSE))," ",VLOOKUP(TRIM(D125),ALL_SOMIFA!$A$1:$V$2737,18,FALSE)))</f>
        <v>LAC</v>
      </c>
      <c r="S125" t="str">
        <f>IF(ISBLANK(VLOOKUP(TRIM(D125),ALL_SOMIFA!$A$1:$V$2737,19,FALSE)),"",IF(ISERROR(VLOOKUP(TRIM(D125),ALL_SOMIFA!$A$1:$V$2737,19,FALSE))," ",VLOOKUP(TRIM(D125),ALL_SOMIFA!$A$1:$V$2737,19,FALSE)))</f>
        <v>00-4</v>
      </c>
      <c r="T125" t="str">
        <f>IF(ISBLANK(VLOOKUP(TRIM(D125),ALL_SOMIFA!$A$1:$V$2737,20,FALSE)),"",IF(ISERROR(VLOOKUP(TRIM(D125),ALL_SOMIFA!$A$1:$V$2737,20,FALSE))," ",VLOOKUP(TRIM(D125),ALL_SOMIFA!$A$1:$V$2737,20,FALSE)))</f>
        <v>RLB</v>
      </c>
      <c r="U125" t="str">
        <f>IF(ISBLANK(VLOOKUP(TRIM(D125),ALL_SOMIFA!$A$1:$V$2737,21,FALSE)),"",IF(ISERROR(VLOOKUP(TRIM(D125),ALL_SOMIFA!$A$1:$V$2737,21,FALSE))," ",VLOOKUP(TRIM(D125),ALL_SOMIFA!$A$1:$V$2737,21,FALSE)))</f>
        <v>CIN</v>
      </c>
      <c r="V125" t="str">
        <f>IF(ISBLANK(VLOOKUP(TRIM(D125),ALL_SOMIFA!$A$1:$V$2737,22,FALSE)),"",IF(ISERROR(VLOOKUP(TRIM(D125),ALL_SOMIFA!$A$1:$V$2737,22,FALSE))," ",VLOOKUP(TRIM(D125),ALL_SOMIFA!$A$1:$V$2737,22,FALSE)))</f>
        <v>40-4</v>
      </c>
    </row>
    <row r="126" spans="1:22" x14ac:dyDescent="0.35">
      <c r="A126" t="s">
        <v>220</v>
      </c>
      <c r="B126" t="s">
        <v>143</v>
      </c>
      <c r="C126" s="8" t="s">
        <v>231</v>
      </c>
      <c r="D126" t="s">
        <v>3293</v>
      </c>
      <c r="E126" s="40">
        <v>36509</v>
      </c>
      <c r="F126" t="s">
        <v>91</v>
      </c>
      <c r="H126" t="str">
        <f>IF(ISBLANK(VLOOKUP(TRIM(D126),ALL_SOMIFA!$A$1:$V$2737,8,FALSE)),"",IF(ISERROR(VLOOKUP(TRIM(D126),ALL_SOMIFA!$A$1:$V$2737,8,FALSE))," ",VLOOKUP(TRIM(D126),ALL_SOMIFA!$A$1:$V$2737,8,FALSE)))</f>
        <v>T</v>
      </c>
      <c r="I126" t="str">
        <f>IF(ISBLANK(VLOOKUP(TRIM(D126),ALL_SOMIFA!$A$1:$V$2737,9,FALSE)),"",IF(ISERROR(VLOOKUP(TRIM(D126),ALL_SOMIFA!$A$1:$V$2737,9,FALSE))," ",VLOOKUP(TRIM(D126),ALL_SOMIFA!$A$1:$V$2737,9,FALSE)))</f>
        <v>DAL</v>
      </c>
      <c r="J126" t="str">
        <f>IF(ISBLANK(VLOOKUP(TRIM(D126),ALL_SOMIFA!$A$1:$V$2737,10,FALSE)),"",IF(ISERROR(VLOOKUP(TRIM(D126),ALL_SOMIFA!$A$1:$V$2737,10,FALSE))," ",VLOOKUP(TRIM(D126),ALL_SOMIFA!$A$1:$V$2737,10,FALSE)))</f>
        <v>0-0</v>
      </c>
      <c r="K126" t="str">
        <f>IF(ISBLANK(VLOOKUP(TRIM(D126),ALL_SOMIFA!$A$1:$V$2737,11,FALSE)),"",IF(ISERROR(VLOOKUP(TRIM(D126),ALL_SOMIFA!$A$1:$V$2737,11,FALSE))," ",VLOOKUP(TRIM(D126),ALL_SOMIFA!$A$1:$V$2737,11,FALSE)))</f>
        <v/>
      </c>
      <c r="L126" t="str">
        <f>IF(ISBLANK(VLOOKUP(TRIM(D126),ALL_SOMIFA!$A$1:$V$2737,12,FALSE)),"",IF(ISERROR(VLOOKUP(TRIM(D126),ALL_SOMIFA!$A$1:$V$2737,12,FALSE))," ",VLOOKUP(TRIM(D126),ALL_SOMIFA!$A$1:$V$2737,12,FALSE)))</f>
        <v/>
      </c>
      <c r="M126" t="str">
        <f>IF(ISBLANK(VLOOKUP(TRIM(D126),ALL_SOMIFA!$A$1:$V$2737,13,FALSE)),"",IF(ISERROR(VLOOKUP(TRIM(D126),ALL_SOMIFA!$A$1:$V$2737,13,FALSE))," ",VLOOKUP(TRIM(D126),ALL_SOMIFA!$A$1:$V$2737,13,FALSE)))</f>
        <v/>
      </c>
      <c r="N126" t="str">
        <f>IF(ISBLANK(VLOOKUP(TRIM(D126),ALL_SOMIFA!$A$1:$V$2737,14,FALSE)),"",IF(ISERROR(VLOOKUP(TRIM(D126),ALL_SOMIFA!$A$1:$V$2737,14,FALSE))," ",VLOOKUP(TRIM(D126),ALL_SOMIFA!$A$1:$V$2737,14,FALSE)))</f>
        <v/>
      </c>
      <c r="O126" t="str">
        <f>IF(ISBLANK(VLOOKUP(TRIM(D126),ALL_SOMIFA!$A$1:$V$2737,15,FALSE)),"",IF(ISERROR(VLOOKUP(TRIM(D126),ALL_SOMIFA!$A$1:$V$2737,15,FALSE))," ",VLOOKUP(TRIM(D126),ALL_SOMIFA!$A$1:$V$2737,15,FALSE)))</f>
        <v/>
      </c>
      <c r="P126" t="str">
        <f>IF(ISBLANK(VLOOKUP(TRIM(D126),ALL_SOMIFA!$A$1:$V$2737,16,FALSE)),"",IF(ISERROR(VLOOKUP(TRIM(D126),ALL_SOMIFA!$A$1:$V$2737,16,FALSE))," ",VLOOKUP(TRIM(D126),ALL_SOMIFA!$A$1:$V$2737,16,FALSE)))</f>
        <v/>
      </c>
      <c r="Q126" t="str">
        <f>IF(ISBLANK(VLOOKUP(TRIM(D126),ALL_SOMIFA!$A$1:$V$2737,17,FALSE)),"",IF(ISERROR(VLOOKUP(TRIM(D126),ALL_SOMIFA!$A$1:$V$2737,17,FALSE))," ",VLOOKUP(TRIM(D126),ALL_SOMIFA!$A$1:$V$2737,17,FALSE)))</f>
        <v/>
      </c>
      <c r="R126" t="str">
        <f>IF(ISBLANK(VLOOKUP(TRIM(D126),ALL_SOMIFA!$A$1:$V$2737,18,FALSE)),"",IF(ISERROR(VLOOKUP(TRIM(D126),ALL_SOMIFA!$A$1:$V$2737,18,FALSE))," ",VLOOKUP(TRIM(D126),ALL_SOMIFA!$A$1:$V$2737,18,FALSE)))</f>
        <v/>
      </c>
      <c r="S126" t="str">
        <f>IF(ISBLANK(VLOOKUP(TRIM(D126),ALL_SOMIFA!$A$1:$V$2737,19,FALSE)),"",IF(ISERROR(VLOOKUP(TRIM(D126),ALL_SOMIFA!$A$1:$V$2737,19,FALSE))," ",VLOOKUP(TRIM(D126),ALL_SOMIFA!$A$1:$V$2737,19,FALSE)))</f>
        <v/>
      </c>
      <c r="T126" t="str">
        <f>IF(ISBLANK(VLOOKUP(TRIM(D126),ALL_SOMIFA!$A$1:$V$2737,20,FALSE)),"",IF(ISERROR(VLOOKUP(TRIM(D126),ALL_SOMIFA!$A$1:$V$2737,20,FALSE))," ",VLOOKUP(TRIM(D126),ALL_SOMIFA!$A$1:$V$2737,20,FALSE)))</f>
        <v/>
      </c>
      <c r="U126" t="str">
        <f>IF(ISBLANK(VLOOKUP(TRIM(D126),ALL_SOMIFA!$A$1:$V$2737,21,FALSE)),"",IF(ISERROR(VLOOKUP(TRIM(D126),ALL_SOMIFA!$A$1:$V$2737,21,FALSE))," ",VLOOKUP(TRIM(D126),ALL_SOMIFA!$A$1:$V$2737,21,FALSE)))</f>
        <v/>
      </c>
      <c r="V126" t="str">
        <f>IF(ISBLANK(VLOOKUP(TRIM(D126),ALL_SOMIFA!$A$1:$V$2737,22,FALSE)),"",IF(ISERROR(VLOOKUP(TRIM(D126),ALL_SOMIFA!$A$1:$V$2737,22,FALSE))," ",VLOOKUP(TRIM(D126),ALL_SOMIFA!$A$1:$V$2737,22,FALSE)))</f>
        <v/>
      </c>
    </row>
    <row r="127" spans="1:22" x14ac:dyDescent="0.35">
      <c r="A127" t="s">
        <v>327</v>
      </c>
      <c r="B127" t="s">
        <v>3524</v>
      </c>
      <c r="C127" s="129" t="s">
        <v>328</v>
      </c>
      <c r="D127" t="s">
        <v>3884</v>
      </c>
      <c r="E127" s="40">
        <v>36712</v>
      </c>
      <c r="F127" t="s">
        <v>3960</v>
      </c>
      <c r="H127" t="str">
        <f>IF(ISBLANK(VLOOKUP(TRIM(D127),ALL_SOMIFA!$A$1:$V$2737,8,FALSE)),"",IF(ISERROR(VLOOKUP(TRIM(D127),ALL_SOMIFA!$A$1:$V$2737,8,FALSE))," ",VLOOKUP(TRIM(D127),ALL_SOMIFA!$A$1:$V$2737,8,FALSE)))</f>
        <v/>
      </c>
      <c r="I127" t="str">
        <f>IF(ISBLANK(VLOOKUP(TRIM(D127),ALL_SOMIFA!$A$1:$V$2737,9,FALSE)),"",IF(ISERROR(VLOOKUP(TRIM(D127),ALL_SOMIFA!$A$1:$V$2737,9,FALSE))," ",VLOOKUP(TRIM(D127),ALL_SOMIFA!$A$1:$V$2737,9,FALSE)))</f>
        <v/>
      </c>
      <c r="J127" t="str">
        <f>IF(ISBLANK(VLOOKUP(TRIM(D127),ALL_SOMIFA!$A$1:$V$2737,10,FALSE)),"",IF(ISERROR(VLOOKUP(TRIM(D127),ALL_SOMIFA!$A$1:$V$2737,10,FALSE))," ",VLOOKUP(TRIM(D127),ALL_SOMIFA!$A$1:$V$2737,10,FALSE)))</f>
        <v/>
      </c>
      <c r="K127" t="str">
        <f>IF(ISBLANK(VLOOKUP(TRIM(D127),ALL_SOMIFA!$A$1:$V$2737,11,FALSE)),"",IF(ISERROR(VLOOKUP(TRIM(D127),ALL_SOMIFA!$A$1:$V$2737,11,FALSE))," ",VLOOKUP(TRIM(D127),ALL_SOMIFA!$A$1:$V$2737,11,FALSE)))</f>
        <v/>
      </c>
      <c r="L127" t="str">
        <f>IF(ISBLANK(VLOOKUP(TRIM(D127),ALL_SOMIFA!$A$1:$V$2737,12,FALSE)),"",IF(ISERROR(VLOOKUP(TRIM(D127),ALL_SOMIFA!$A$1:$V$2737,12,FALSE))," ",VLOOKUP(TRIM(D127),ALL_SOMIFA!$A$1:$V$2737,12,FALSE)))</f>
        <v/>
      </c>
      <c r="M127" t="str">
        <f>IF(ISBLANK(VLOOKUP(TRIM(D127),ALL_SOMIFA!$A$1:$V$2737,13,FALSE)),"",IF(ISERROR(VLOOKUP(TRIM(D127),ALL_SOMIFA!$A$1:$V$2737,13,FALSE))," ",VLOOKUP(TRIM(D127),ALL_SOMIFA!$A$1:$V$2737,13,FALSE)))</f>
        <v/>
      </c>
      <c r="N127" t="str">
        <f>IF(ISBLANK(VLOOKUP(TRIM(D127),ALL_SOMIFA!$A$1:$V$2737,14,FALSE)),"",IF(ISERROR(VLOOKUP(TRIM(D127),ALL_SOMIFA!$A$1:$V$2737,14,FALSE))," ",VLOOKUP(TRIM(D127),ALL_SOMIFA!$A$1:$V$2737,14,FALSE)))</f>
        <v/>
      </c>
      <c r="O127" t="str">
        <f>IF(ISBLANK(VLOOKUP(TRIM(D127),ALL_SOMIFA!$A$1:$V$2737,15,FALSE)),"",IF(ISERROR(VLOOKUP(TRIM(D127),ALL_SOMIFA!$A$1:$V$2737,15,FALSE))," ",VLOOKUP(TRIM(D127),ALL_SOMIFA!$A$1:$V$2737,15,FALSE)))</f>
        <v/>
      </c>
      <c r="P127" t="str">
        <f>IF(ISBLANK(VLOOKUP(TRIM(D127),ALL_SOMIFA!$A$1:$V$2737,16,FALSE)),"",IF(ISERROR(VLOOKUP(TRIM(D127),ALL_SOMIFA!$A$1:$V$2737,16,FALSE))," ",VLOOKUP(TRIM(D127),ALL_SOMIFA!$A$1:$V$2737,16,FALSE)))</f>
        <v/>
      </c>
      <c r="Q127" t="str">
        <f>IF(ISBLANK(VLOOKUP(TRIM(D127),ALL_SOMIFA!$A$1:$V$2737,17,FALSE)),"",IF(ISERROR(VLOOKUP(TRIM(D127),ALL_SOMIFA!$A$1:$V$2737,17,FALSE))," ",VLOOKUP(TRIM(D127),ALL_SOMIFA!$A$1:$V$2737,17,FALSE)))</f>
        <v/>
      </c>
      <c r="R127" t="str">
        <f>IF(ISBLANK(VLOOKUP(TRIM(D127),ALL_SOMIFA!$A$1:$V$2737,18,FALSE)),"",IF(ISERROR(VLOOKUP(TRIM(D127),ALL_SOMIFA!$A$1:$V$2737,18,FALSE))," ",VLOOKUP(TRIM(D127),ALL_SOMIFA!$A$1:$V$2737,18,FALSE)))</f>
        <v/>
      </c>
      <c r="S127" t="str">
        <f>IF(ISBLANK(VLOOKUP(TRIM(D127),ALL_SOMIFA!$A$1:$V$2737,19,FALSE)),"",IF(ISERROR(VLOOKUP(TRIM(D127),ALL_SOMIFA!$A$1:$V$2737,19,FALSE))," ",VLOOKUP(TRIM(D127),ALL_SOMIFA!$A$1:$V$2737,19,FALSE)))</f>
        <v/>
      </c>
      <c r="T127" t="str">
        <f>IF(ISBLANK(VLOOKUP(TRIM(D127),ALL_SOMIFA!$A$1:$V$2737,20,FALSE)),"",IF(ISERROR(VLOOKUP(TRIM(D127),ALL_SOMIFA!$A$1:$V$2737,20,FALSE))," ",VLOOKUP(TRIM(D127),ALL_SOMIFA!$A$1:$V$2737,20,FALSE)))</f>
        <v/>
      </c>
      <c r="U127" t="str">
        <f>IF(ISBLANK(VLOOKUP(TRIM(D127),ALL_SOMIFA!$A$1:$V$2737,21,FALSE)),"",IF(ISERROR(VLOOKUP(TRIM(D127),ALL_SOMIFA!$A$1:$V$2737,21,FALSE))," ",VLOOKUP(TRIM(D127),ALL_SOMIFA!$A$1:$V$2737,21,FALSE)))</f>
        <v/>
      </c>
      <c r="V127" t="str">
        <f>IF(ISBLANK(VLOOKUP(TRIM(D127),ALL_SOMIFA!$A$1:$V$2737,22,FALSE)),"",IF(ISERROR(VLOOKUP(TRIM(D127),ALL_SOMIFA!$A$1:$V$2737,22,FALSE))," ",VLOOKUP(TRIM(D127),ALL_SOMIFA!$A$1:$V$2737,22,FALSE)))</f>
        <v/>
      </c>
    </row>
    <row r="128" spans="1:22" x14ac:dyDescent="0.35">
      <c r="A128" t="s">
        <v>304</v>
      </c>
      <c r="B128" t="s">
        <v>3527</v>
      </c>
      <c r="C128" s="8" t="s">
        <v>310</v>
      </c>
      <c r="D128" t="s">
        <v>3682</v>
      </c>
      <c r="E128" s="40">
        <v>36770</v>
      </c>
      <c r="F128" t="s">
        <v>4140</v>
      </c>
      <c r="H128" t="str">
        <f>IF(ISBLANK(VLOOKUP(TRIM(D128),ALL_SOMIFA!$A$1:$V$2737,8,FALSE)),"",IF(ISERROR(VLOOKUP(TRIM(D128),ALL_SOMIFA!$A$1:$V$2737,8,FALSE))," ",VLOOKUP(TRIM(D128),ALL_SOMIFA!$A$1:$V$2737,8,FALSE)))</f>
        <v/>
      </c>
      <c r="I128" t="str">
        <f>IF(ISBLANK(VLOOKUP(TRIM(D128),ALL_SOMIFA!$A$1:$V$2737,9,FALSE)),"",IF(ISERROR(VLOOKUP(TRIM(D128),ALL_SOMIFA!$A$1:$V$2737,9,FALSE))," ",VLOOKUP(TRIM(D128),ALL_SOMIFA!$A$1:$V$2737,9,FALSE)))</f>
        <v/>
      </c>
      <c r="J128" t="str">
        <f>IF(ISBLANK(VLOOKUP(TRIM(D128),ALL_SOMIFA!$A$1:$V$2737,10,FALSE)),"",IF(ISERROR(VLOOKUP(TRIM(D128),ALL_SOMIFA!$A$1:$V$2737,10,FALSE))," ",VLOOKUP(TRIM(D128),ALL_SOMIFA!$A$1:$V$2737,10,FALSE)))</f>
        <v/>
      </c>
      <c r="K128" t="str">
        <f>IF(ISBLANK(VLOOKUP(TRIM(D128),ALL_SOMIFA!$A$1:$V$2737,11,FALSE)),"",IF(ISERROR(VLOOKUP(TRIM(D128),ALL_SOMIFA!$A$1:$V$2737,11,FALSE))," ",VLOOKUP(TRIM(D128),ALL_SOMIFA!$A$1:$V$2737,11,FALSE)))</f>
        <v/>
      </c>
      <c r="L128" t="str">
        <f>IF(ISBLANK(VLOOKUP(TRIM(D128),ALL_SOMIFA!$A$1:$V$2737,12,FALSE)),"",IF(ISERROR(VLOOKUP(TRIM(D128),ALL_SOMIFA!$A$1:$V$2737,12,FALSE))," ",VLOOKUP(TRIM(D128),ALL_SOMIFA!$A$1:$V$2737,12,FALSE)))</f>
        <v/>
      </c>
      <c r="M128" t="str">
        <f>IF(ISBLANK(VLOOKUP(TRIM(D128),ALL_SOMIFA!$A$1:$V$2737,13,FALSE)),"",IF(ISERROR(VLOOKUP(TRIM(D128),ALL_SOMIFA!$A$1:$V$2737,13,FALSE))," ",VLOOKUP(TRIM(D128),ALL_SOMIFA!$A$1:$V$2737,13,FALSE)))</f>
        <v/>
      </c>
      <c r="N128" t="str">
        <f>IF(ISBLANK(VLOOKUP(TRIM(D128),ALL_SOMIFA!$A$1:$V$2737,14,FALSE)),"",IF(ISERROR(VLOOKUP(TRIM(D128),ALL_SOMIFA!$A$1:$V$2737,14,FALSE))," ",VLOOKUP(TRIM(D128),ALL_SOMIFA!$A$1:$V$2737,14,FALSE)))</f>
        <v/>
      </c>
      <c r="O128" t="str">
        <f>IF(ISBLANK(VLOOKUP(TRIM(D128),ALL_SOMIFA!$A$1:$V$2737,15,FALSE)),"",IF(ISERROR(VLOOKUP(TRIM(D128),ALL_SOMIFA!$A$1:$V$2737,15,FALSE))," ",VLOOKUP(TRIM(D128),ALL_SOMIFA!$A$1:$V$2737,15,FALSE)))</f>
        <v/>
      </c>
      <c r="P128" t="str">
        <f>IF(ISBLANK(VLOOKUP(TRIM(D128),ALL_SOMIFA!$A$1:$V$2737,16,FALSE)),"",IF(ISERROR(VLOOKUP(TRIM(D128),ALL_SOMIFA!$A$1:$V$2737,16,FALSE))," ",VLOOKUP(TRIM(D128),ALL_SOMIFA!$A$1:$V$2737,16,FALSE)))</f>
        <v/>
      </c>
      <c r="Q128" t="str">
        <f>IF(ISBLANK(VLOOKUP(TRIM(D128),ALL_SOMIFA!$A$1:$V$2737,17,FALSE)),"",IF(ISERROR(VLOOKUP(TRIM(D128),ALL_SOMIFA!$A$1:$V$2737,17,FALSE))," ",VLOOKUP(TRIM(D128),ALL_SOMIFA!$A$1:$V$2737,17,FALSE)))</f>
        <v/>
      </c>
      <c r="R128" t="str">
        <f>IF(ISBLANK(VLOOKUP(TRIM(D128),ALL_SOMIFA!$A$1:$V$2737,18,FALSE)),"",IF(ISERROR(VLOOKUP(TRIM(D128),ALL_SOMIFA!$A$1:$V$2737,18,FALSE))," ",VLOOKUP(TRIM(D128),ALL_SOMIFA!$A$1:$V$2737,18,FALSE)))</f>
        <v/>
      </c>
      <c r="S128" t="str">
        <f>IF(ISBLANK(VLOOKUP(TRIM(D128),ALL_SOMIFA!$A$1:$V$2737,19,FALSE)),"",IF(ISERROR(VLOOKUP(TRIM(D128),ALL_SOMIFA!$A$1:$V$2737,19,FALSE))," ",VLOOKUP(TRIM(D128),ALL_SOMIFA!$A$1:$V$2737,19,FALSE)))</f>
        <v/>
      </c>
      <c r="T128" t="str">
        <f>IF(ISBLANK(VLOOKUP(TRIM(D128),ALL_SOMIFA!$A$1:$V$2737,20,FALSE)),"",IF(ISERROR(VLOOKUP(TRIM(D128),ALL_SOMIFA!$A$1:$V$2737,20,FALSE))," ",VLOOKUP(TRIM(D128),ALL_SOMIFA!$A$1:$V$2737,20,FALSE)))</f>
        <v/>
      </c>
      <c r="U128" t="str">
        <f>IF(ISBLANK(VLOOKUP(TRIM(D128),ALL_SOMIFA!$A$1:$V$2737,21,FALSE)),"",IF(ISERROR(VLOOKUP(TRIM(D128),ALL_SOMIFA!$A$1:$V$2737,21,FALSE))," ",VLOOKUP(TRIM(D128),ALL_SOMIFA!$A$1:$V$2737,21,FALSE)))</f>
        <v/>
      </c>
      <c r="V128" t="str">
        <f>IF(ISBLANK(VLOOKUP(TRIM(D128),ALL_SOMIFA!$A$1:$V$2737,22,FALSE)),"",IF(ISERROR(VLOOKUP(TRIM(D128),ALL_SOMIFA!$A$1:$V$2737,22,FALSE))," ",VLOOKUP(TRIM(D128),ALL_SOMIFA!$A$1:$V$2737,22,FALSE)))</f>
        <v/>
      </c>
    </row>
    <row r="129" spans="1:73" x14ac:dyDescent="0.35">
      <c r="A129" t="s">
        <v>270</v>
      </c>
      <c r="B129" t="s">
        <v>3531</v>
      </c>
      <c r="C129" s="8" t="s">
        <v>231</v>
      </c>
      <c r="D129" t="s">
        <v>3697</v>
      </c>
      <c r="E129" s="40">
        <v>36800</v>
      </c>
      <c r="F129" t="s">
        <v>3960</v>
      </c>
      <c r="H129" t="str">
        <f>IF(ISBLANK(VLOOKUP(TRIM(D129),ALL_SOMIFA!$A$1:$V$2737,8,FALSE)),"",IF(ISERROR(VLOOKUP(TRIM(D129),ALL_SOMIFA!$A$1:$V$2737,8,FALSE))," ",VLOOKUP(TRIM(D129),ALL_SOMIFA!$A$1:$V$2737,8,FALSE)))</f>
        <v/>
      </c>
      <c r="I129" t="str">
        <f>IF(ISBLANK(VLOOKUP(TRIM(D129),ALL_SOMIFA!$A$1:$V$2737,9,FALSE)),"",IF(ISERROR(VLOOKUP(TRIM(D129),ALL_SOMIFA!$A$1:$V$2737,9,FALSE))," ",VLOOKUP(TRIM(D129),ALL_SOMIFA!$A$1:$V$2737,9,FALSE)))</f>
        <v/>
      </c>
      <c r="J129" t="str">
        <f>IF(ISBLANK(VLOOKUP(TRIM(D129),ALL_SOMIFA!$A$1:$V$2737,10,FALSE)),"",IF(ISERROR(VLOOKUP(TRIM(D129),ALL_SOMIFA!$A$1:$V$2737,10,FALSE))," ",VLOOKUP(TRIM(D129),ALL_SOMIFA!$A$1:$V$2737,10,FALSE)))</f>
        <v/>
      </c>
      <c r="K129" t="str">
        <f>IF(ISBLANK(VLOOKUP(TRIM(D129),ALL_SOMIFA!$A$1:$V$2737,11,FALSE)),"",IF(ISERROR(VLOOKUP(TRIM(D129),ALL_SOMIFA!$A$1:$V$2737,11,FALSE))," ",VLOOKUP(TRIM(D129),ALL_SOMIFA!$A$1:$V$2737,11,FALSE)))</f>
        <v/>
      </c>
      <c r="L129" t="str">
        <f>IF(ISBLANK(VLOOKUP(TRIM(D129),ALL_SOMIFA!$A$1:$V$2737,12,FALSE)),"",IF(ISERROR(VLOOKUP(TRIM(D129),ALL_SOMIFA!$A$1:$V$2737,12,FALSE))," ",VLOOKUP(TRIM(D129),ALL_SOMIFA!$A$1:$V$2737,12,FALSE)))</f>
        <v/>
      </c>
      <c r="M129" t="str">
        <f>IF(ISBLANK(VLOOKUP(TRIM(D129),ALL_SOMIFA!$A$1:$V$2737,13,FALSE)),"",IF(ISERROR(VLOOKUP(TRIM(D129),ALL_SOMIFA!$A$1:$V$2737,13,FALSE))," ",VLOOKUP(TRIM(D129),ALL_SOMIFA!$A$1:$V$2737,13,FALSE)))</f>
        <v/>
      </c>
      <c r="N129" t="str">
        <f>IF(ISBLANK(VLOOKUP(TRIM(D129),ALL_SOMIFA!$A$1:$V$2737,14,FALSE)),"",IF(ISERROR(VLOOKUP(TRIM(D129),ALL_SOMIFA!$A$1:$V$2737,14,FALSE))," ",VLOOKUP(TRIM(D129),ALL_SOMIFA!$A$1:$V$2737,14,FALSE)))</f>
        <v/>
      </c>
      <c r="O129" t="str">
        <f>IF(ISBLANK(VLOOKUP(TRIM(D129),ALL_SOMIFA!$A$1:$V$2737,15,FALSE)),"",IF(ISERROR(VLOOKUP(TRIM(D129),ALL_SOMIFA!$A$1:$V$2737,15,FALSE))," ",VLOOKUP(TRIM(D129),ALL_SOMIFA!$A$1:$V$2737,15,FALSE)))</f>
        <v/>
      </c>
      <c r="P129" t="str">
        <f>IF(ISBLANK(VLOOKUP(TRIM(D129),ALL_SOMIFA!$A$1:$V$2737,16,FALSE)),"",IF(ISERROR(VLOOKUP(TRIM(D129),ALL_SOMIFA!$A$1:$V$2737,16,FALSE))," ",VLOOKUP(TRIM(D129),ALL_SOMIFA!$A$1:$V$2737,16,FALSE)))</f>
        <v/>
      </c>
      <c r="Q129" t="str">
        <f>IF(ISBLANK(VLOOKUP(TRIM(D129),ALL_SOMIFA!$A$1:$V$2737,17,FALSE)),"",IF(ISERROR(VLOOKUP(TRIM(D129),ALL_SOMIFA!$A$1:$V$2737,17,FALSE))," ",VLOOKUP(TRIM(D129),ALL_SOMIFA!$A$1:$V$2737,17,FALSE)))</f>
        <v/>
      </c>
      <c r="R129" t="str">
        <f>IF(ISBLANK(VLOOKUP(TRIM(D129),ALL_SOMIFA!$A$1:$V$2737,18,FALSE)),"",IF(ISERROR(VLOOKUP(TRIM(D129),ALL_SOMIFA!$A$1:$V$2737,18,FALSE))," ",VLOOKUP(TRIM(D129),ALL_SOMIFA!$A$1:$V$2737,18,FALSE)))</f>
        <v/>
      </c>
      <c r="S129" t="str">
        <f>IF(ISBLANK(VLOOKUP(TRIM(D129),ALL_SOMIFA!$A$1:$V$2737,19,FALSE)),"",IF(ISERROR(VLOOKUP(TRIM(D129),ALL_SOMIFA!$A$1:$V$2737,19,FALSE))," ",VLOOKUP(TRIM(D129),ALL_SOMIFA!$A$1:$V$2737,19,FALSE)))</f>
        <v/>
      </c>
      <c r="T129" t="str">
        <f>IF(ISBLANK(VLOOKUP(TRIM(D129),ALL_SOMIFA!$A$1:$V$2737,20,FALSE)),"",IF(ISERROR(VLOOKUP(TRIM(D129),ALL_SOMIFA!$A$1:$V$2737,20,FALSE))," ",VLOOKUP(TRIM(D129),ALL_SOMIFA!$A$1:$V$2737,20,FALSE)))</f>
        <v/>
      </c>
      <c r="U129" t="str">
        <f>IF(ISBLANK(VLOOKUP(TRIM(D129),ALL_SOMIFA!$A$1:$V$2737,21,FALSE)),"",IF(ISERROR(VLOOKUP(TRIM(D129),ALL_SOMIFA!$A$1:$V$2737,21,FALSE))," ",VLOOKUP(TRIM(D129),ALL_SOMIFA!$A$1:$V$2737,21,FALSE)))</f>
        <v/>
      </c>
      <c r="V129" t="str">
        <f>IF(ISBLANK(VLOOKUP(TRIM(D129),ALL_SOMIFA!$A$1:$V$2737,22,FALSE)),"",IF(ISERROR(VLOOKUP(TRIM(D129),ALL_SOMIFA!$A$1:$V$2737,22,FALSE))," ",VLOOKUP(TRIM(D129),ALL_SOMIFA!$A$1:$V$2737,22,FALSE)))</f>
        <v/>
      </c>
    </row>
    <row r="130" spans="1:73" x14ac:dyDescent="0.35">
      <c r="A130" t="s">
        <v>270</v>
      </c>
      <c r="B130" t="s">
        <v>143</v>
      </c>
      <c r="C130" s="8" t="s">
        <v>186</v>
      </c>
      <c r="D130" t="s">
        <v>3641</v>
      </c>
      <c r="E130" s="40">
        <v>36502</v>
      </c>
      <c r="F130" t="s">
        <v>391</v>
      </c>
      <c r="H130" t="str">
        <f>IF(ISBLANK(VLOOKUP(TRIM(D130),ALL_SOMIFA!$A$1:$V$2737,8,FALSE)),"",IF(ISERROR(VLOOKUP(TRIM(D130),ALL_SOMIFA!$A$1:$V$2737,8,FALSE))," ",VLOOKUP(TRIM(D130),ALL_SOMIFA!$A$1:$V$2737,8,FALSE)))</f>
        <v/>
      </c>
      <c r="I130" t="str">
        <f>IF(ISBLANK(VLOOKUP(TRIM(D130),ALL_SOMIFA!$A$1:$V$2737,9,FALSE)),"",IF(ISERROR(VLOOKUP(TRIM(D130),ALL_SOMIFA!$A$1:$V$2737,9,FALSE))," ",VLOOKUP(TRIM(D130),ALL_SOMIFA!$A$1:$V$2737,9,FALSE)))</f>
        <v/>
      </c>
      <c r="J130" t="str">
        <f>IF(ISBLANK(VLOOKUP(TRIM(D130),ALL_SOMIFA!$A$1:$V$2737,10,FALSE)),"",IF(ISERROR(VLOOKUP(TRIM(D130),ALL_SOMIFA!$A$1:$V$2737,10,FALSE))," ",VLOOKUP(TRIM(D130),ALL_SOMIFA!$A$1:$V$2737,10,FALSE)))</f>
        <v/>
      </c>
      <c r="K130" t="str">
        <f>IF(ISBLANK(VLOOKUP(TRIM(D130),ALL_SOMIFA!$A$1:$V$2737,11,FALSE)),"",IF(ISERROR(VLOOKUP(TRIM(D130),ALL_SOMIFA!$A$1:$V$2737,11,FALSE))," ",VLOOKUP(TRIM(D130),ALL_SOMIFA!$A$1:$V$2737,11,FALSE)))</f>
        <v/>
      </c>
      <c r="L130" t="str">
        <f>IF(ISBLANK(VLOOKUP(TRIM(D130),ALL_SOMIFA!$A$1:$V$2737,12,FALSE)),"",IF(ISERROR(VLOOKUP(TRIM(D130),ALL_SOMIFA!$A$1:$V$2737,12,FALSE))," ",VLOOKUP(TRIM(D130),ALL_SOMIFA!$A$1:$V$2737,12,FALSE)))</f>
        <v/>
      </c>
      <c r="M130" t="str">
        <f>IF(ISBLANK(VLOOKUP(TRIM(D130),ALL_SOMIFA!$A$1:$V$2737,13,FALSE)),"",IF(ISERROR(VLOOKUP(TRIM(D130),ALL_SOMIFA!$A$1:$V$2737,13,FALSE))," ",VLOOKUP(TRIM(D130),ALL_SOMIFA!$A$1:$V$2737,13,FALSE)))</f>
        <v/>
      </c>
      <c r="N130" t="str">
        <f>IF(ISBLANK(VLOOKUP(TRIM(D130),ALL_SOMIFA!$A$1:$V$2737,14,FALSE)),"",IF(ISERROR(VLOOKUP(TRIM(D130),ALL_SOMIFA!$A$1:$V$2737,14,FALSE))," ",VLOOKUP(TRIM(D130),ALL_SOMIFA!$A$1:$V$2737,14,FALSE)))</f>
        <v/>
      </c>
      <c r="O130" t="str">
        <f>IF(ISBLANK(VLOOKUP(TRIM(D130),ALL_SOMIFA!$A$1:$V$2737,15,FALSE)),"",IF(ISERROR(VLOOKUP(TRIM(D130),ALL_SOMIFA!$A$1:$V$2737,15,FALSE))," ",VLOOKUP(TRIM(D130),ALL_SOMIFA!$A$1:$V$2737,15,FALSE)))</f>
        <v/>
      </c>
      <c r="P130" t="str">
        <f>IF(ISBLANK(VLOOKUP(TRIM(D130),ALL_SOMIFA!$A$1:$V$2737,16,FALSE)),"",IF(ISERROR(VLOOKUP(TRIM(D130),ALL_SOMIFA!$A$1:$V$2737,16,FALSE))," ",VLOOKUP(TRIM(D130),ALL_SOMIFA!$A$1:$V$2737,16,FALSE)))</f>
        <v/>
      </c>
      <c r="Q130" t="str">
        <f>IF(ISBLANK(VLOOKUP(TRIM(D130),ALL_SOMIFA!$A$1:$V$2737,17,FALSE)),"",IF(ISERROR(VLOOKUP(TRIM(D130),ALL_SOMIFA!$A$1:$V$2737,17,FALSE))," ",VLOOKUP(TRIM(D130),ALL_SOMIFA!$A$1:$V$2737,17,FALSE)))</f>
        <v/>
      </c>
      <c r="R130" t="str">
        <f>IF(ISBLANK(VLOOKUP(TRIM(D130),ALL_SOMIFA!$A$1:$V$2737,18,FALSE)),"",IF(ISERROR(VLOOKUP(TRIM(D130),ALL_SOMIFA!$A$1:$V$2737,18,FALSE))," ",VLOOKUP(TRIM(D130),ALL_SOMIFA!$A$1:$V$2737,18,FALSE)))</f>
        <v/>
      </c>
      <c r="S130" t="str">
        <f>IF(ISBLANK(VLOOKUP(TRIM(D130),ALL_SOMIFA!$A$1:$V$2737,19,FALSE)),"",IF(ISERROR(VLOOKUP(TRIM(D130),ALL_SOMIFA!$A$1:$V$2737,19,FALSE))," ",VLOOKUP(TRIM(D130),ALL_SOMIFA!$A$1:$V$2737,19,FALSE)))</f>
        <v/>
      </c>
      <c r="T130" t="str">
        <f>IF(ISBLANK(VLOOKUP(TRIM(D130),ALL_SOMIFA!$A$1:$V$2737,20,FALSE)),"",IF(ISERROR(VLOOKUP(TRIM(D130),ALL_SOMIFA!$A$1:$V$2737,20,FALSE))," ",VLOOKUP(TRIM(D130),ALL_SOMIFA!$A$1:$V$2737,20,FALSE)))</f>
        <v/>
      </c>
      <c r="U130" t="str">
        <f>IF(ISBLANK(VLOOKUP(TRIM(D130),ALL_SOMIFA!$A$1:$V$2737,21,FALSE)),"",IF(ISERROR(VLOOKUP(TRIM(D130),ALL_SOMIFA!$A$1:$V$2737,21,FALSE))," ",VLOOKUP(TRIM(D130),ALL_SOMIFA!$A$1:$V$2737,21,FALSE)))</f>
        <v/>
      </c>
      <c r="V130" t="str">
        <f>IF(ISBLANK(VLOOKUP(TRIM(D130),ALL_SOMIFA!$A$1:$V$2737,22,FALSE)),"",IF(ISERROR(VLOOKUP(TRIM(D130),ALL_SOMIFA!$A$1:$V$2737,22,FALSE))," ",VLOOKUP(TRIM(D130),ALL_SOMIFA!$A$1:$V$2737,22,FALSE)))</f>
        <v/>
      </c>
    </row>
    <row r="131" spans="1:73" x14ac:dyDescent="0.35">
      <c r="A131" t="s">
        <v>3521</v>
      </c>
      <c r="B131" t="s">
        <v>3530</v>
      </c>
      <c r="D131" t="s">
        <v>3947</v>
      </c>
      <c r="E131" s="40">
        <v>36984</v>
      </c>
      <c r="F131" t="s">
        <v>4149</v>
      </c>
      <c r="H131" t="str">
        <f>IF(ISBLANK(VLOOKUP(TRIM(D131),ALL_SOMIFA!$A$1:$V$2737,8,FALSE)),"",IF(ISERROR(VLOOKUP(TRIM(D131),ALL_SOMIFA!$A$1:$V$2737,8,FALSE))," ",VLOOKUP(TRIM(D131),ALL_SOMIFA!$A$1:$V$2737,8,FALSE)))</f>
        <v/>
      </c>
      <c r="I131" t="str">
        <f>IF(ISBLANK(VLOOKUP(TRIM(D131),ALL_SOMIFA!$A$1:$V$2737,9,FALSE)),"",IF(ISERROR(VLOOKUP(TRIM(D131),ALL_SOMIFA!$A$1:$V$2737,9,FALSE))," ",VLOOKUP(TRIM(D131),ALL_SOMIFA!$A$1:$V$2737,9,FALSE)))</f>
        <v/>
      </c>
      <c r="J131" t="str">
        <f>IF(ISBLANK(VLOOKUP(TRIM(D131),ALL_SOMIFA!$A$1:$V$2737,10,FALSE)),"",IF(ISERROR(VLOOKUP(TRIM(D131),ALL_SOMIFA!$A$1:$V$2737,10,FALSE))," ",VLOOKUP(TRIM(D131),ALL_SOMIFA!$A$1:$V$2737,10,FALSE)))</f>
        <v/>
      </c>
      <c r="K131" t="str">
        <f>IF(ISBLANK(VLOOKUP(TRIM(D131),ALL_SOMIFA!$A$1:$V$2737,11,FALSE)),"",IF(ISERROR(VLOOKUP(TRIM(D131),ALL_SOMIFA!$A$1:$V$2737,11,FALSE))," ",VLOOKUP(TRIM(D131),ALL_SOMIFA!$A$1:$V$2737,11,FALSE)))</f>
        <v/>
      </c>
      <c r="L131" t="str">
        <f>IF(ISBLANK(VLOOKUP(TRIM(D131),ALL_SOMIFA!$A$1:$V$2737,12,FALSE)),"",IF(ISERROR(VLOOKUP(TRIM(D131),ALL_SOMIFA!$A$1:$V$2737,12,FALSE))," ",VLOOKUP(TRIM(D131),ALL_SOMIFA!$A$1:$V$2737,12,FALSE)))</f>
        <v/>
      </c>
      <c r="M131" t="str">
        <f>IF(ISBLANK(VLOOKUP(TRIM(D131),ALL_SOMIFA!$A$1:$V$2737,13,FALSE)),"",IF(ISERROR(VLOOKUP(TRIM(D131),ALL_SOMIFA!$A$1:$V$2737,13,FALSE))," ",VLOOKUP(TRIM(D131),ALL_SOMIFA!$A$1:$V$2737,13,FALSE)))</f>
        <v/>
      </c>
      <c r="N131" t="str">
        <f>IF(ISBLANK(VLOOKUP(TRIM(D131),ALL_SOMIFA!$A$1:$V$2737,14,FALSE)),"",IF(ISERROR(VLOOKUP(TRIM(D131),ALL_SOMIFA!$A$1:$V$2737,14,FALSE))," ",VLOOKUP(TRIM(D131),ALL_SOMIFA!$A$1:$V$2737,14,FALSE)))</f>
        <v/>
      </c>
      <c r="O131" t="str">
        <f>IF(ISBLANK(VLOOKUP(TRIM(D131),ALL_SOMIFA!$A$1:$V$2737,15,FALSE)),"",IF(ISERROR(VLOOKUP(TRIM(D131),ALL_SOMIFA!$A$1:$V$2737,15,FALSE))," ",VLOOKUP(TRIM(D131),ALL_SOMIFA!$A$1:$V$2737,15,FALSE)))</f>
        <v/>
      </c>
      <c r="P131" t="str">
        <f>IF(ISBLANK(VLOOKUP(TRIM(D131),ALL_SOMIFA!$A$1:$V$2737,16,FALSE)),"",IF(ISERROR(VLOOKUP(TRIM(D131),ALL_SOMIFA!$A$1:$V$2737,16,FALSE))," ",VLOOKUP(TRIM(D131),ALL_SOMIFA!$A$1:$V$2737,16,FALSE)))</f>
        <v/>
      </c>
      <c r="Q131" t="str">
        <f>IF(ISBLANK(VLOOKUP(TRIM(D131),ALL_SOMIFA!$A$1:$V$2737,17,FALSE)),"",IF(ISERROR(VLOOKUP(TRIM(D131),ALL_SOMIFA!$A$1:$V$2737,17,FALSE))," ",VLOOKUP(TRIM(D131),ALL_SOMIFA!$A$1:$V$2737,17,FALSE)))</f>
        <v/>
      </c>
      <c r="R131" t="str">
        <f>IF(ISBLANK(VLOOKUP(TRIM(D131),ALL_SOMIFA!$A$1:$V$2737,18,FALSE)),"",IF(ISERROR(VLOOKUP(TRIM(D131),ALL_SOMIFA!$A$1:$V$2737,18,FALSE))," ",VLOOKUP(TRIM(D131),ALL_SOMIFA!$A$1:$V$2737,18,FALSE)))</f>
        <v/>
      </c>
      <c r="S131" t="str">
        <f>IF(ISBLANK(VLOOKUP(TRIM(D131),ALL_SOMIFA!$A$1:$V$2737,19,FALSE)),"",IF(ISERROR(VLOOKUP(TRIM(D131),ALL_SOMIFA!$A$1:$V$2737,19,FALSE))," ",VLOOKUP(TRIM(D131),ALL_SOMIFA!$A$1:$V$2737,19,FALSE)))</f>
        <v/>
      </c>
      <c r="T131" t="str">
        <f>IF(ISBLANK(VLOOKUP(TRIM(D131),ALL_SOMIFA!$A$1:$V$2737,20,FALSE)),"",IF(ISERROR(VLOOKUP(TRIM(D131),ALL_SOMIFA!$A$1:$V$2737,20,FALSE))," ",VLOOKUP(TRIM(D131),ALL_SOMIFA!$A$1:$V$2737,20,FALSE)))</f>
        <v/>
      </c>
      <c r="U131" t="str">
        <f>IF(ISBLANK(VLOOKUP(TRIM(D131),ALL_SOMIFA!$A$1:$V$2737,21,FALSE)),"",IF(ISERROR(VLOOKUP(TRIM(D131),ALL_SOMIFA!$A$1:$V$2737,21,FALSE))," ",VLOOKUP(TRIM(D131),ALL_SOMIFA!$A$1:$V$2737,21,FALSE)))</f>
        <v/>
      </c>
      <c r="V131" t="str">
        <f>IF(ISBLANK(VLOOKUP(TRIM(D131),ALL_SOMIFA!$A$1:$V$2737,22,FALSE)),"",IF(ISERROR(VLOOKUP(TRIM(D131),ALL_SOMIFA!$A$1:$V$2737,22,FALSE))," ",VLOOKUP(TRIM(D131),ALL_SOMIFA!$A$1:$V$2737,22,FALSE)))</f>
        <v/>
      </c>
    </row>
    <row r="132" spans="1:73" x14ac:dyDescent="0.35">
      <c r="A132" t="s">
        <v>3521</v>
      </c>
      <c r="B132" t="s">
        <v>3527</v>
      </c>
      <c r="D132" t="s">
        <v>3324</v>
      </c>
      <c r="E132" s="40">
        <v>36604</v>
      </c>
      <c r="F132" t="s">
        <v>295</v>
      </c>
      <c r="H132" t="str">
        <f>IF(ISBLANK(VLOOKUP(TRIM(D132),ALL_SOMIFA!$A$1:$V$2737,8,FALSE)),"",IF(ISERROR(VLOOKUP(TRIM(D132),ALL_SOMIFA!$A$1:$V$2737,8,FALSE))," ",VLOOKUP(TRIM(D132),ALL_SOMIFA!$A$1:$V$2737,8,FALSE)))</f>
        <v/>
      </c>
      <c r="I132" t="str">
        <f>IF(ISBLANK(VLOOKUP(TRIM(D132),ALL_SOMIFA!$A$1:$V$2737,9,FALSE)),"",IF(ISERROR(VLOOKUP(TRIM(D132),ALL_SOMIFA!$A$1:$V$2737,9,FALSE))," ",VLOOKUP(TRIM(D132),ALL_SOMIFA!$A$1:$V$2737,9,FALSE)))</f>
        <v/>
      </c>
      <c r="J132" t="str">
        <f>IF(ISBLANK(VLOOKUP(TRIM(D132),ALL_SOMIFA!$A$1:$V$2737,10,FALSE)),"",IF(ISERROR(VLOOKUP(TRIM(D132),ALL_SOMIFA!$A$1:$V$2737,10,FALSE))," ",VLOOKUP(TRIM(D132),ALL_SOMIFA!$A$1:$V$2737,10,FALSE)))</f>
        <v/>
      </c>
      <c r="K132" t="str">
        <f>IF(ISBLANK(VLOOKUP(TRIM(D132),ALL_SOMIFA!$A$1:$V$2737,11,FALSE)),"",IF(ISERROR(VLOOKUP(TRIM(D132),ALL_SOMIFA!$A$1:$V$2737,11,FALSE))," ",VLOOKUP(TRIM(D132),ALL_SOMIFA!$A$1:$V$2737,11,FALSE)))</f>
        <v>WR</v>
      </c>
      <c r="L132" t="str">
        <f>IF(ISBLANK(VLOOKUP(TRIM(D132),ALL_SOMIFA!$A$1:$V$2737,12,FALSE)),"",IF(ISERROR(VLOOKUP(TRIM(D132),ALL_SOMIFA!$A$1:$V$2737,12,FALSE))," ",VLOOKUP(TRIM(D132),ALL_SOMIFA!$A$1:$V$2737,12,FALSE)))</f>
        <v>CLE</v>
      </c>
      <c r="M132" t="str">
        <f>IF(ISBLANK(VLOOKUP(TRIM(D132),ALL_SOMIFA!$A$1:$V$2737,13,FALSE)),"",IF(ISERROR(VLOOKUP(TRIM(D132),ALL_SOMIFA!$A$1:$V$2737,13,FALSE))," ",VLOOKUP(TRIM(D132),ALL_SOMIFA!$A$1:$V$2737,13,FALSE)))</f>
        <v/>
      </c>
      <c r="N132" t="str">
        <f>IF(ISBLANK(VLOOKUP(TRIM(D132),ALL_SOMIFA!$A$1:$V$2737,14,FALSE)),"",IF(ISERROR(VLOOKUP(TRIM(D132),ALL_SOMIFA!$A$1:$V$2737,14,FALSE))," ",VLOOKUP(TRIM(D132),ALL_SOMIFA!$A$1:$V$2737,14,FALSE)))</f>
        <v/>
      </c>
      <c r="O132" t="str">
        <f>IF(ISBLANK(VLOOKUP(TRIM(D132),ALL_SOMIFA!$A$1:$V$2737,15,FALSE)),"",IF(ISERROR(VLOOKUP(TRIM(D132),ALL_SOMIFA!$A$1:$V$2737,15,FALSE))," ",VLOOKUP(TRIM(D132),ALL_SOMIFA!$A$1:$V$2737,15,FALSE)))</f>
        <v/>
      </c>
      <c r="P132" t="str">
        <f>IF(ISBLANK(VLOOKUP(TRIM(D132),ALL_SOMIFA!$A$1:$V$2737,16,FALSE)),"",IF(ISERROR(VLOOKUP(TRIM(D132),ALL_SOMIFA!$A$1:$V$2737,16,FALSE))," ",VLOOKUP(TRIM(D132),ALL_SOMIFA!$A$1:$V$2737,16,FALSE)))</f>
        <v/>
      </c>
      <c r="Q132" t="str">
        <f>IF(ISBLANK(VLOOKUP(TRIM(D132),ALL_SOMIFA!$A$1:$V$2737,17,FALSE)),"",IF(ISERROR(VLOOKUP(TRIM(D132),ALL_SOMIFA!$A$1:$V$2737,17,FALSE))," ",VLOOKUP(TRIM(D132),ALL_SOMIFA!$A$1:$V$2737,17,FALSE)))</f>
        <v/>
      </c>
      <c r="R132" t="str">
        <f>IF(ISBLANK(VLOOKUP(TRIM(D132),ALL_SOMIFA!$A$1:$V$2737,18,FALSE)),"",IF(ISERROR(VLOOKUP(TRIM(D132),ALL_SOMIFA!$A$1:$V$2737,18,FALSE))," ",VLOOKUP(TRIM(D132),ALL_SOMIFA!$A$1:$V$2737,18,FALSE)))</f>
        <v/>
      </c>
      <c r="S132" t="str">
        <f>IF(ISBLANK(VLOOKUP(TRIM(D132),ALL_SOMIFA!$A$1:$V$2737,19,FALSE)),"",IF(ISERROR(VLOOKUP(TRIM(D132),ALL_SOMIFA!$A$1:$V$2737,19,FALSE))," ",VLOOKUP(TRIM(D132),ALL_SOMIFA!$A$1:$V$2737,19,FALSE)))</f>
        <v/>
      </c>
      <c r="T132" t="str">
        <f>IF(ISBLANK(VLOOKUP(TRIM(D132),ALL_SOMIFA!$A$1:$V$2737,20,FALSE)),"",IF(ISERROR(VLOOKUP(TRIM(D132),ALL_SOMIFA!$A$1:$V$2737,20,FALSE))," ",VLOOKUP(TRIM(D132),ALL_SOMIFA!$A$1:$V$2737,20,FALSE)))</f>
        <v/>
      </c>
      <c r="U132" t="str">
        <f>IF(ISBLANK(VLOOKUP(TRIM(D132),ALL_SOMIFA!$A$1:$V$2737,21,FALSE)),"",IF(ISERROR(VLOOKUP(TRIM(D132),ALL_SOMIFA!$A$1:$V$2737,21,FALSE))," ",VLOOKUP(TRIM(D132),ALL_SOMIFA!$A$1:$V$2737,21,FALSE)))</f>
        <v/>
      </c>
      <c r="V132" t="str">
        <f>IF(ISBLANK(VLOOKUP(TRIM(D132),ALL_SOMIFA!$A$1:$V$2737,22,FALSE)),"",IF(ISERROR(VLOOKUP(TRIM(D132),ALL_SOMIFA!$A$1:$V$2737,22,FALSE))," ",VLOOKUP(TRIM(D132),ALL_SOMIFA!$A$1:$V$2737,22,FALSE)))</f>
        <v/>
      </c>
    </row>
    <row r="133" spans="1:73" x14ac:dyDescent="0.35">
      <c r="A133" t="s">
        <v>327</v>
      </c>
      <c r="B133" t="s">
        <v>452</v>
      </c>
      <c r="C133" s="129" t="s">
        <v>328</v>
      </c>
      <c r="D133" t="s">
        <v>3885</v>
      </c>
      <c r="E133" s="40">
        <v>34752</v>
      </c>
      <c r="F133" t="s">
        <v>443</v>
      </c>
      <c r="H133" t="str">
        <f>IF(ISBLANK(VLOOKUP(TRIM(D133),ALL_SOMIFA!$A$1:$V$2737,8,FALSE)),"",IF(ISERROR(VLOOKUP(TRIM(D133),ALL_SOMIFA!$A$1:$V$2737,8,FALSE))," ",VLOOKUP(TRIM(D133),ALL_SOMIFA!$A$1:$V$2737,8,FALSE)))</f>
        <v/>
      </c>
      <c r="I133" t="str">
        <f>IF(ISBLANK(VLOOKUP(TRIM(D133),ALL_SOMIFA!$A$1:$V$2737,9,FALSE)),"",IF(ISERROR(VLOOKUP(TRIM(D133),ALL_SOMIFA!$A$1:$V$2737,9,FALSE))," ",VLOOKUP(TRIM(D133),ALL_SOMIFA!$A$1:$V$2737,9,FALSE)))</f>
        <v/>
      </c>
      <c r="J133" t="str">
        <f>IF(ISBLANK(VLOOKUP(TRIM(D133),ALL_SOMIFA!$A$1:$V$2737,10,FALSE)),"",IF(ISERROR(VLOOKUP(TRIM(D133),ALL_SOMIFA!$A$1:$V$2737,10,FALSE))," ",VLOOKUP(TRIM(D133),ALL_SOMIFA!$A$1:$V$2737,10,FALSE)))</f>
        <v/>
      </c>
      <c r="K133" t="str">
        <f>IF(ISBLANK(VLOOKUP(TRIM(D133),ALL_SOMIFA!$A$1:$V$2737,11,FALSE)),"",IF(ISERROR(VLOOKUP(TRIM(D133),ALL_SOMIFA!$A$1:$V$2737,11,FALSE))," ",VLOOKUP(TRIM(D133),ALL_SOMIFA!$A$1:$V$2737,11,FALSE)))</f>
        <v>DB</v>
      </c>
      <c r="L133" t="str">
        <f>IF(ISBLANK(VLOOKUP(TRIM(D133),ALL_SOMIFA!$A$1:$V$2737,12,FALSE)),"",IF(ISERROR(VLOOKUP(TRIM(D133),ALL_SOMIFA!$A$1:$V$2737,12,FALSE))," ",VLOOKUP(TRIM(D133),ALL_SOMIFA!$A$1:$V$2737,12,FALSE)))</f>
        <v>BAL</v>
      </c>
      <c r="M133" t="str">
        <f>IF(ISBLANK(VLOOKUP(TRIM(D133),ALL_SOMIFA!$A$1:$V$2737,13,FALSE)),"",IF(ISERROR(VLOOKUP(TRIM(D133),ALL_SOMIFA!$A$1:$V$2737,13,FALSE))," ",VLOOKUP(TRIM(D133),ALL_SOMIFA!$A$1:$V$2737,13,FALSE)))</f>
        <v>00</v>
      </c>
      <c r="N133" t="str">
        <f>IF(ISBLANK(VLOOKUP(TRIM(D133),ALL_SOMIFA!$A$1:$V$2737,14,FALSE)),"",IF(ISERROR(VLOOKUP(TRIM(D133),ALL_SOMIFA!$A$1:$V$2737,14,FALSE))," ",VLOOKUP(TRIM(D133),ALL_SOMIFA!$A$1:$V$2737,14,FALSE)))</f>
        <v/>
      </c>
      <c r="O133" t="str">
        <f>IF(ISBLANK(VLOOKUP(TRIM(D133),ALL_SOMIFA!$A$1:$V$2737,15,FALSE)),"",IF(ISERROR(VLOOKUP(TRIM(D133),ALL_SOMIFA!$A$1:$V$2737,15,FALSE))," ",VLOOKUP(TRIM(D133),ALL_SOMIFA!$A$1:$V$2737,15,FALSE)))</f>
        <v/>
      </c>
      <c r="P133" t="str">
        <f>IF(ISBLANK(VLOOKUP(TRIM(D133),ALL_SOMIFA!$A$1:$V$2737,16,FALSE)),"",IF(ISERROR(VLOOKUP(TRIM(D133),ALL_SOMIFA!$A$1:$V$2737,16,FALSE))," ",VLOOKUP(TRIM(D133),ALL_SOMIFA!$A$1:$V$2737,16,FALSE)))</f>
        <v/>
      </c>
      <c r="Q133" t="str">
        <f>IF(ISBLANK(VLOOKUP(TRIM(D133),ALL_SOMIFA!$A$1:$V$2737,17,FALSE)),"",IF(ISERROR(VLOOKUP(TRIM(D133),ALL_SOMIFA!$A$1:$V$2737,17,FALSE))," ",VLOOKUP(TRIM(D133),ALL_SOMIFA!$A$1:$V$2737,17,FALSE)))</f>
        <v>DB</v>
      </c>
      <c r="R133" t="str">
        <f>IF(ISBLANK(VLOOKUP(TRIM(D133),ALL_SOMIFA!$A$1:$V$2737,18,FALSE)),"",IF(ISERROR(VLOOKUP(TRIM(D133),ALL_SOMIFA!$A$1:$V$2737,18,FALSE))," ",VLOOKUP(TRIM(D133),ALL_SOMIFA!$A$1:$V$2737,18,FALSE)))</f>
        <v>LAV</v>
      </c>
      <c r="S133" t="str">
        <f>IF(ISBLANK(VLOOKUP(TRIM(D133),ALL_SOMIFA!$A$1:$V$2737,19,FALSE)),"",IF(ISERROR(VLOOKUP(TRIM(D133),ALL_SOMIFA!$A$1:$V$2737,19,FALSE))," ",VLOOKUP(TRIM(D133),ALL_SOMIFA!$A$1:$V$2737,19,FALSE)))</f>
        <v>00</v>
      </c>
      <c r="T133" t="str">
        <f>IF(ISBLANK(VLOOKUP(TRIM(D133),ALL_SOMIFA!$A$1:$V$2737,20,FALSE)),"",IF(ISERROR(VLOOKUP(TRIM(D133),ALL_SOMIFA!$A$1:$V$2737,20,FALSE))," ",VLOOKUP(TRIM(D133),ALL_SOMIFA!$A$1:$V$2737,20,FALSE)))</f>
        <v>RCB</v>
      </c>
      <c r="U133" t="str">
        <f>IF(ISBLANK(VLOOKUP(TRIM(D133),ALL_SOMIFA!$A$1:$V$2737,21,FALSE)),"",IF(ISERROR(VLOOKUP(TRIM(D133),ALL_SOMIFA!$A$1:$V$2737,21,FALSE))," ",VLOOKUP(TRIM(D133),ALL_SOMIFA!$A$1:$V$2737,21,FALSE)))</f>
        <v>OAK</v>
      </c>
      <c r="V133" t="str">
        <f>IF(ISBLANK(VLOOKUP(TRIM(D133),ALL_SOMIFA!$A$1:$V$2737,22,FALSE)),"",IF(ISERROR(VLOOKUP(TRIM(D133),ALL_SOMIFA!$A$1:$V$2737,22,FALSE))," ",VLOOKUP(TRIM(D133),ALL_SOMIFA!$A$1:$V$2737,22,FALSE)))</f>
        <v>4</v>
      </c>
    </row>
    <row r="134" spans="1:73" x14ac:dyDescent="0.35">
      <c r="A134" t="s">
        <v>1113</v>
      </c>
      <c r="B134" t="s">
        <v>3531</v>
      </c>
      <c r="C134" s="8" t="s">
        <v>231</v>
      </c>
      <c r="D134" t="s">
        <v>3817</v>
      </c>
      <c r="E134" s="40">
        <v>36069</v>
      </c>
      <c r="F134" t="s">
        <v>3949</v>
      </c>
      <c r="H134" t="str">
        <f>IF(ISBLANK(VLOOKUP(TRIM(D134),ALL_SOMIFA!$A$1:$V$2737,8,FALSE)),"",IF(ISERROR(VLOOKUP(TRIM(D134),ALL_SOMIFA!$A$1:$V$2737,8,FALSE))," ",VLOOKUP(TRIM(D134),ALL_SOMIFA!$A$1:$V$2737,8,FALSE)))</f>
        <v/>
      </c>
      <c r="I134" t="str">
        <f>IF(ISBLANK(VLOOKUP(TRIM(D134),ALL_SOMIFA!$A$1:$V$2737,9,FALSE)),"",IF(ISERROR(VLOOKUP(TRIM(D134),ALL_SOMIFA!$A$1:$V$2737,9,FALSE))," ",VLOOKUP(TRIM(D134),ALL_SOMIFA!$A$1:$V$2737,9,FALSE)))</f>
        <v/>
      </c>
      <c r="J134" t="str">
        <f>IF(ISBLANK(VLOOKUP(TRIM(D134),ALL_SOMIFA!$A$1:$V$2737,10,FALSE)),"",IF(ISERROR(VLOOKUP(TRIM(D134),ALL_SOMIFA!$A$1:$V$2737,10,FALSE))," ",VLOOKUP(TRIM(D134),ALL_SOMIFA!$A$1:$V$2737,10,FALSE)))</f>
        <v/>
      </c>
      <c r="K134" t="str">
        <f>IF(ISBLANK(VLOOKUP(TRIM(D134),ALL_SOMIFA!$A$1:$V$2737,11,FALSE)),"",IF(ISERROR(VLOOKUP(TRIM(D134),ALL_SOMIFA!$A$1:$V$2737,11,FALSE))," ",VLOOKUP(TRIM(D134),ALL_SOMIFA!$A$1:$V$2737,11,FALSE)))</f>
        <v/>
      </c>
      <c r="L134" t="str">
        <f>IF(ISBLANK(VLOOKUP(TRIM(D134),ALL_SOMIFA!$A$1:$V$2737,12,FALSE)),"",IF(ISERROR(VLOOKUP(TRIM(D134),ALL_SOMIFA!$A$1:$V$2737,12,FALSE))," ",VLOOKUP(TRIM(D134),ALL_SOMIFA!$A$1:$V$2737,12,FALSE)))</f>
        <v/>
      </c>
      <c r="M134" t="str">
        <f>IF(ISBLANK(VLOOKUP(TRIM(D134),ALL_SOMIFA!$A$1:$V$2737,13,FALSE)),"",IF(ISERROR(VLOOKUP(TRIM(D134),ALL_SOMIFA!$A$1:$V$2737,13,FALSE))," ",VLOOKUP(TRIM(D134),ALL_SOMIFA!$A$1:$V$2737,13,FALSE)))</f>
        <v/>
      </c>
      <c r="N134" t="str">
        <f>IF(ISBLANK(VLOOKUP(TRIM(D134),ALL_SOMIFA!$A$1:$V$2737,14,FALSE)),"",IF(ISERROR(VLOOKUP(TRIM(D134),ALL_SOMIFA!$A$1:$V$2737,14,FALSE))," ",VLOOKUP(TRIM(D134),ALL_SOMIFA!$A$1:$V$2737,14,FALSE)))</f>
        <v/>
      </c>
      <c r="O134" t="str">
        <f>IF(ISBLANK(VLOOKUP(TRIM(D134),ALL_SOMIFA!$A$1:$V$2737,15,FALSE)),"",IF(ISERROR(VLOOKUP(TRIM(D134),ALL_SOMIFA!$A$1:$V$2737,15,FALSE))," ",VLOOKUP(TRIM(D134),ALL_SOMIFA!$A$1:$V$2737,15,FALSE)))</f>
        <v/>
      </c>
      <c r="P134" t="str">
        <f>IF(ISBLANK(VLOOKUP(TRIM(D134),ALL_SOMIFA!$A$1:$V$2737,16,FALSE)),"",IF(ISERROR(VLOOKUP(TRIM(D134),ALL_SOMIFA!$A$1:$V$2737,16,FALSE))," ",VLOOKUP(TRIM(D134),ALL_SOMIFA!$A$1:$V$2737,16,FALSE)))</f>
        <v/>
      </c>
      <c r="Q134" t="str">
        <f>IF(ISBLANK(VLOOKUP(TRIM(D134),ALL_SOMIFA!$A$1:$V$2737,17,FALSE)),"",IF(ISERROR(VLOOKUP(TRIM(D134),ALL_SOMIFA!$A$1:$V$2737,17,FALSE))," ",VLOOKUP(TRIM(D134),ALL_SOMIFA!$A$1:$V$2737,17,FALSE)))</f>
        <v/>
      </c>
      <c r="R134" t="str">
        <f>IF(ISBLANK(VLOOKUP(TRIM(D134),ALL_SOMIFA!$A$1:$V$2737,18,FALSE)),"",IF(ISERROR(VLOOKUP(TRIM(D134),ALL_SOMIFA!$A$1:$V$2737,18,FALSE))," ",VLOOKUP(TRIM(D134),ALL_SOMIFA!$A$1:$V$2737,18,FALSE)))</f>
        <v/>
      </c>
      <c r="S134" t="str">
        <f>IF(ISBLANK(VLOOKUP(TRIM(D134),ALL_SOMIFA!$A$1:$V$2737,19,FALSE)),"",IF(ISERROR(VLOOKUP(TRIM(D134),ALL_SOMIFA!$A$1:$V$2737,19,FALSE))," ",VLOOKUP(TRIM(D134),ALL_SOMIFA!$A$1:$V$2737,19,FALSE)))</f>
        <v/>
      </c>
      <c r="T134" t="str">
        <f>IF(ISBLANK(VLOOKUP(TRIM(D134),ALL_SOMIFA!$A$1:$V$2737,20,FALSE)),"",IF(ISERROR(VLOOKUP(TRIM(D134),ALL_SOMIFA!$A$1:$V$2737,20,FALSE))," ",VLOOKUP(TRIM(D134),ALL_SOMIFA!$A$1:$V$2737,20,FALSE)))</f>
        <v/>
      </c>
      <c r="U134" t="str">
        <f>IF(ISBLANK(VLOOKUP(TRIM(D134),ALL_SOMIFA!$A$1:$V$2737,21,FALSE)),"",IF(ISERROR(VLOOKUP(TRIM(D134),ALL_SOMIFA!$A$1:$V$2737,21,FALSE))," ",VLOOKUP(TRIM(D134),ALL_SOMIFA!$A$1:$V$2737,21,FALSE)))</f>
        <v/>
      </c>
      <c r="V134" t="str">
        <f>IF(ISBLANK(VLOOKUP(TRIM(D134),ALL_SOMIFA!$A$1:$V$2737,22,FALSE)),"",IF(ISERROR(VLOOKUP(TRIM(D134),ALL_SOMIFA!$A$1:$V$2737,22,FALSE))," ",VLOOKUP(TRIM(D134),ALL_SOMIFA!$A$1:$V$2737,22,FALSE)))</f>
        <v/>
      </c>
    </row>
    <row r="135" spans="1:73" x14ac:dyDescent="0.35">
      <c r="A135" t="s">
        <v>984</v>
      </c>
      <c r="B135" t="s">
        <v>318</v>
      </c>
      <c r="C135" s="8" t="s">
        <v>4197</v>
      </c>
      <c r="D135" t="s">
        <v>3768</v>
      </c>
      <c r="E135" s="40">
        <v>36333</v>
      </c>
      <c r="F135" t="s">
        <v>295</v>
      </c>
      <c r="H135" t="str">
        <f>IF(ISBLANK(VLOOKUP(TRIM(D135),ALL_SOMIFA!$A$1:$V$2737,8,FALSE)),"",IF(ISERROR(VLOOKUP(TRIM(D135),ALL_SOMIFA!$A$1:$V$2737,8,FALSE))," ",VLOOKUP(TRIM(D135),ALL_SOMIFA!$A$1:$V$2737,8,FALSE)))</f>
        <v/>
      </c>
      <c r="I135" t="str">
        <f>IF(ISBLANK(VLOOKUP(TRIM(D135),ALL_SOMIFA!$A$1:$V$2737,9,FALSE)),"",IF(ISERROR(VLOOKUP(TRIM(D135),ALL_SOMIFA!$A$1:$V$2737,9,FALSE))," ",VLOOKUP(TRIM(D135),ALL_SOMIFA!$A$1:$V$2737,9,FALSE)))</f>
        <v/>
      </c>
      <c r="J135" t="str">
        <f>IF(ISBLANK(VLOOKUP(TRIM(D135),ALL_SOMIFA!$A$1:$V$2737,10,FALSE)),"",IF(ISERROR(VLOOKUP(TRIM(D135),ALL_SOMIFA!$A$1:$V$2737,10,FALSE))," ",VLOOKUP(TRIM(D135),ALL_SOMIFA!$A$1:$V$2737,10,FALSE)))</f>
        <v/>
      </c>
      <c r="K135" t="str">
        <f>IF(ISBLANK(VLOOKUP(TRIM(D135),ALL_SOMIFA!$A$1:$V$2737,11,FALSE)),"",IF(ISERROR(VLOOKUP(TRIM(D135),ALL_SOMIFA!$A$1:$V$2737,11,FALSE))," ",VLOOKUP(TRIM(D135),ALL_SOMIFA!$A$1:$V$2737,11,FALSE)))</f>
        <v/>
      </c>
      <c r="L135" t="str">
        <f>IF(ISBLANK(VLOOKUP(TRIM(D135),ALL_SOMIFA!$A$1:$V$2737,12,FALSE)),"",IF(ISERROR(VLOOKUP(TRIM(D135),ALL_SOMIFA!$A$1:$V$2737,12,FALSE))," ",VLOOKUP(TRIM(D135),ALL_SOMIFA!$A$1:$V$2737,12,FALSE)))</f>
        <v/>
      </c>
      <c r="M135" t="str">
        <f>IF(ISBLANK(VLOOKUP(TRIM(D135),ALL_SOMIFA!$A$1:$V$2737,13,FALSE)),"",IF(ISERROR(VLOOKUP(TRIM(D135),ALL_SOMIFA!$A$1:$V$2737,13,FALSE))," ",VLOOKUP(TRIM(D135),ALL_SOMIFA!$A$1:$V$2737,13,FALSE)))</f>
        <v/>
      </c>
      <c r="N135" t="str">
        <f>IF(ISBLANK(VLOOKUP(TRIM(D135),ALL_SOMIFA!$A$1:$V$2737,14,FALSE)),"",IF(ISERROR(VLOOKUP(TRIM(D135),ALL_SOMIFA!$A$1:$V$2737,14,FALSE))," ",VLOOKUP(TRIM(D135),ALL_SOMIFA!$A$1:$V$2737,14,FALSE)))</f>
        <v/>
      </c>
      <c r="O135" t="str">
        <f>IF(ISBLANK(VLOOKUP(TRIM(D135),ALL_SOMIFA!$A$1:$V$2737,15,FALSE)),"",IF(ISERROR(VLOOKUP(TRIM(D135),ALL_SOMIFA!$A$1:$V$2737,15,FALSE))," ",VLOOKUP(TRIM(D135),ALL_SOMIFA!$A$1:$V$2737,15,FALSE)))</f>
        <v/>
      </c>
      <c r="P135" t="str">
        <f>IF(ISBLANK(VLOOKUP(TRIM(D135),ALL_SOMIFA!$A$1:$V$2737,16,FALSE)),"",IF(ISERROR(VLOOKUP(TRIM(D135),ALL_SOMIFA!$A$1:$V$2737,16,FALSE))," ",VLOOKUP(TRIM(D135),ALL_SOMIFA!$A$1:$V$2737,16,FALSE)))</f>
        <v/>
      </c>
      <c r="Q135" t="str">
        <f>IF(ISBLANK(VLOOKUP(TRIM(D135),ALL_SOMIFA!$A$1:$V$2737,17,FALSE)),"",IF(ISERROR(VLOOKUP(TRIM(D135),ALL_SOMIFA!$A$1:$V$2737,17,FALSE))," ",VLOOKUP(TRIM(D135),ALL_SOMIFA!$A$1:$V$2737,17,FALSE)))</f>
        <v/>
      </c>
      <c r="R135" t="str">
        <f>IF(ISBLANK(VLOOKUP(TRIM(D135),ALL_SOMIFA!$A$1:$V$2737,18,FALSE)),"",IF(ISERROR(VLOOKUP(TRIM(D135),ALL_SOMIFA!$A$1:$V$2737,18,FALSE))," ",VLOOKUP(TRIM(D135),ALL_SOMIFA!$A$1:$V$2737,18,FALSE)))</f>
        <v/>
      </c>
      <c r="S135" t="str">
        <f>IF(ISBLANK(VLOOKUP(TRIM(D135),ALL_SOMIFA!$A$1:$V$2737,19,FALSE)),"",IF(ISERROR(VLOOKUP(TRIM(D135),ALL_SOMIFA!$A$1:$V$2737,19,FALSE))," ",VLOOKUP(TRIM(D135),ALL_SOMIFA!$A$1:$V$2737,19,FALSE)))</f>
        <v/>
      </c>
      <c r="T135" t="str">
        <f>IF(ISBLANK(VLOOKUP(TRIM(D135),ALL_SOMIFA!$A$1:$V$2737,20,FALSE)),"",IF(ISERROR(VLOOKUP(TRIM(D135),ALL_SOMIFA!$A$1:$V$2737,20,FALSE))," ",VLOOKUP(TRIM(D135),ALL_SOMIFA!$A$1:$V$2737,20,FALSE)))</f>
        <v/>
      </c>
      <c r="U135" t="str">
        <f>IF(ISBLANK(VLOOKUP(TRIM(D135),ALL_SOMIFA!$A$1:$V$2737,21,FALSE)),"",IF(ISERROR(VLOOKUP(TRIM(D135),ALL_SOMIFA!$A$1:$V$2737,21,FALSE))," ",VLOOKUP(TRIM(D135),ALL_SOMIFA!$A$1:$V$2737,21,FALSE)))</f>
        <v/>
      </c>
      <c r="V135" t="str">
        <f>IF(ISBLANK(VLOOKUP(TRIM(D135),ALL_SOMIFA!$A$1:$V$2737,22,FALSE)),"",IF(ISERROR(VLOOKUP(TRIM(D135),ALL_SOMIFA!$A$1:$V$2737,22,FALSE))," ",VLOOKUP(TRIM(D135),ALL_SOMIFA!$A$1:$V$2737,22,FALSE)))</f>
        <v/>
      </c>
    </row>
    <row r="137" spans="1:73" x14ac:dyDescent="0.35">
      <c r="A137" t="s">
        <v>5284</v>
      </c>
    </row>
    <row r="138" spans="1:73" ht="13.15" x14ac:dyDescent="0.4">
      <c r="A138" s="154" t="s">
        <v>5298</v>
      </c>
    </row>
    <row r="139" spans="1:73" x14ac:dyDescent="0.35">
      <c r="A139" s="19"/>
      <c r="B139" s="26"/>
      <c r="C139" s="144"/>
      <c r="D139" s="19" t="s">
        <v>87</v>
      </c>
      <c r="E139" s="27">
        <v>35878</v>
      </c>
      <c r="F139" s="28" t="s">
        <v>88</v>
      </c>
      <c r="G139" s="28"/>
      <c r="H139" s="26" t="s">
        <v>77</v>
      </c>
      <c r="I139" s="26" t="s">
        <v>89</v>
      </c>
    </row>
    <row r="140" spans="1:73" x14ac:dyDescent="0.35">
      <c r="A140" s="18"/>
      <c r="B140" s="18"/>
      <c r="C140" s="143"/>
      <c r="D140" s="19" t="s">
        <v>106</v>
      </c>
      <c r="E140" s="20">
        <v>36159</v>
      </c>
      <c r="F140" s="26" t="s">
        <v>107</v>
      </c>
      <c r="G140" s="30" t="s">
        <v>108</v>
      </c>
      <c r="H140" s="26"/>
      <c r="I140" s="26" t="s">
        <v>1224</v>
      </c>
      <c r="J140" s="18" t="s">
        <v>93</v>
      </c>
      <c r="K140" s="18" t="s">
        <v>109</v>
      </c>
      <c r="L140" s="18" t="s">
        <v>110</v>
      </c>
      <c r="M140" s="19" t="s">
        <v>111</v>
      </c>
      <c r="N140" s="19" t="s">
        <v>93</v>
      </c>
      <c r="O140" s="19" t="s">
        <v>109</v>
      </c>
      <c r="P140" s="30" t="s">
        <v>112</v>
      </c>
      <c r="Q140" s="19"/>
      <c r="R140" s="19"/>
      <c r="S140" s="30"/>
      <c r="T140" s="19"/>
      <c r="U140" s="19"/>
      <c r="V140" s="30"/>
      <c r="W140" s="19"/>
      <c r="X140" s="19"/>
      <c r="Y140" s="30"/>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row>
    <row r="141" spans="1:73" s="25" customFormat="1" x14ac:dyDescent="0.35">
      <c r="A141" s="18"/>
      <c r="B141" s="18"/>
      <c r="C141" s="143"/>
      <c r="D141" s="19" t="s">
        <v>139</v>
      </c>
      <c r="E141" s="20">
        <v>35128</v>
      </c>
      <c r="F141" s="19" t="s">
        <v>140</v>
      </c>
      <c r="G141" s="19" t="s">
        <v>141</v>
      </c>
      <c r="H141" t="s">
        <v>156</v>
      </c>
      <c r="I141"/>
      <c r="J141" s="18" t="s">
        <v>132</v>
      </c>
      <c r="K141" s="18" t="s">
        <v>142</v>
      </c>
      <c r="L141" s="18"/>
      <c r="M141" s="19"/>
      <c r="N141" s="19" t="s">
        <v>127</v>
      </c>
      <c r="O141" s="19" t="s">
        <v>143</v>
      </c>
      <c r="P141" s="19" t="s">
        <v>79</v>
      </c>
      <c r="Q141" s="19" t="s">
        <v>127</v>
      </c>
      <c r="R141" s="19" t="s">
        <v>142</v>
      </c>
      <c r="S141" s="19"/>
      <c r="T141" s="19" t="s">
        <v>127</v>
      </c>
      <c r="U141" s="19" t="s">
        <v>142</v>
      </c>
      <c r="V141" s="19">
        <v>0</v>
      </c>
      <c r="W141" s="19">
        <v>0</v>
      </c>
      <c r="X141" s="19">
        <v>0</v>
      </c>
      <c r="Y141" s="19">
        <v>0</v>
      </c>
      <c r="Z141" s="19"/>
      <c r="AA141" s="19"/>
      <c r="AB141" s="19"/>
      <c r="AC141" s="19">
        <v>0</v>
      </c>
      <c r="AD141" s="19">
        <v>0</v>
      </c>
      <c r="AE141" s="19">
        <v>0</v>
      </c>
      <c r="AF141" s="19">
        <v>0</v>
      </c>
      <c r="AG141" s="19">
        <v>0</v>
      </c>
      <c r="AH141" s="19">
        <v>0</v>
      </c>
      <c r="AI141" s="19">
        <v>0</v>
      </c>
      <c r="AJ141" s="19">
        <v>0</v>
      </c>
      <c r="AK141" s="19">
        <v>0</v>
      </c>
      <c r="AL141" s="19">
        <v>0</v>
      </c>
      <c r="AM141" s="19">
        <v>0</v>
      </c>
      <c r="AN141" s="19">
        <v>0</v>
      </c>
      <c r="AO141" s="19">
        <v>0</v>
      </c>
      <c r="AP141" s="19">
        <v>0</v>
      </c>
      <c r="AQ141" s="19">
        <v>0</v>
      </c>
      <c r="AR141" s="19">
        <v>0</v>
      </c>
      <c r="AS141" s="19">
        <v>0</v>
      </c>
      <c r="AT141" s="19">
        <v>0</v>
      </c>
    </row>
    <row r="142" spans="1:73" x14ac:dyDescent="0.35">
      <c r="A142" s="18"/>
      <c r="B142" s="18"/>
      <c r="C142" s="143"/>
      <c r="D142" s="19" t="s">
        <v>162</v>
      </c>
      <c r="E142" s="20">
        <v>33983</v>
      </c>
      <c r="F142" s="19" t="s">
        <v>163</v>
      </c>
      <c r="G142" s="19" t="s">
        <v>164</v>
      </c>
      <c r="H142" t="s">
        <v>147</v>
      </c>
      <c r="I142" t="s">
        <v>3502</v>
      </c>
      <c r="J142" s="18" t="s">
        <v>147</v>
      </c>
      <c r="K142" s="18" t="s">
        <v>165</v>
      </c>
      <c r="L142" s="18" t="s">
        <v>166</v>
      </c>
      <c r="M142" s="19" t="s">
        <v>154</v>
      </c>
      <c r="N142" s="19" t="s">
        <v>153</v>
      </c>
      <c r="O142" s="19" t="s">
        <v>123</v>
      </c>
      <c r="P142" s="19" t="s">
        <v>167</v>
      </c>
      <c r="Q142" s="19" t="s">
        <v>153</v>
      </c>
      <c r="R142" s="19"/>
      <c r="S142" s="19" t="s">
        <v>154</v>
      </c>
      <c r="T142" s="19" t="s">
        <v>153</v>
      </c>
      <c r="U142" s="19" t="s">
        <v>123</v>
      </c>
      <c r="V142" s="19" t="s">
        <v>154</v>
      </c>
      <c r="W142" s="19" t="s">
        <v>156</v>
      </c>
      <c r="X142" s="19" t="s">
        <v>123</v>
      </c>
      <c r="Y142" s="19" t="s">
        <v>157</v>
      </c>
      <c r="Z142" s="19" t="s">
        <v>156</v>
      </c>
      <c r="AA142" s="19" t="s">
        <v>123</v>
      </c>
      <c r="AB142" s="19" t="s">
        <v>168</v>
      </c>
      <c r="AC142" s="19"/>
      <c r="AD142" s="19"/>
      <c r="AE142" s="19"/>
      <c r="AF142" s="19"/>
      <c r="AG142" s="19"/>
      <c r="AH142" s="19"/>
      <c r="AI142" s="19"/>
      <c r="AJ142" s="19"/>
      <c r="AK142" s="19"/>
      <c r="AL142" s="19">
        <v>0</v>
      </c>
      <c r="AM142" s="19">
        <v>0</v>
      </c>
      <c r="AN142" s="19">
        <v>0</v>
      </c>
      <c r="AO142" s="19">
        <v>0</v>
      </c>
      <c r="AP142" s="19">
        <v>0</v>
      </c>
      <c r="AQ142" s="19">
        <v>0</v>
      </c>
      <c r="AR142" s="19">
        <v>0</v>
      </c>
      <c r="AS142" s="19">
        <v>0</v>
      </c>
      <c r="AT142" s="19">
        <v>0</v>
      </c>
    </row>
    <row r="143" spans="1:73" x14ac:dyDescent="0.35">
      <c r="A143" s="18"/>
      <c r="B143" s="18"/>
      <c r="C143" s="143"/>
      <c r="D143" s="22" t="s">
        <v>278</v>
      </c>
      <c r="E143" s="23">
        <v>36277</v>
      </c>
      <c r="F143" s="24" t="s">
        <v>279</v>
      </c>
      <c r="G143" s="22" t="s">
        <v>280</v>
      </c>
      <c r="H143" t="s">
        <v>273</v>
      </c>
      <c r="I143" t="s">
        <v>186</v>
      </c>
      <c r="J143" s="18" t="s">
        <v>258</v>
      </c>
      <c r="K143" s="18" t="s">
        <v>235</v>
      </c>
      <c r="L143" s="18" t="s">
        <v>264</v>
      </c>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row>
    <row r="144" spans="1:73" ht="12.75" customHeight="1" x14ac:dyDescent="0.35">
      <c r="A144" s="18"/>
      <c r="B144" s="18"/>
      <c r="C144" s="143"/>
      <c r="D144" s="19" t="s">
        <v>281</v>
      </c>
      <c r="E144" s="20">
        <v>35301</v>
      </c>
      <c r="F144" s="19" t="s">
        <v>282</v>
      </c>
      <c r="G144" s="19" t="s">
        <v>283</v>
      </c>
      <c r="H144" t="s">
        <v>258</v>
      </c>
      <c r="I144" t="s">
        <v>186</v>
      </c>
      <c r="J144" s="18" t="s">
        <v>284</v>
      </c>
      <c r="K144" s="18" t="s">
        <v>103</v>
      </c>
      <c r="L144" s="18" t="s">
        <v>186</v>
      </c>
      <c r="M144" s="19" t="s">
        <v>231</v>
      </c>
      <c r="N144" s="19" t="s">
        <v>220</v>
      </c>
      <c r="O144" s="19" t="s">
        <v>285</v>
      </c>
      <c r="P144" s="19" t="s">
        <v>167</v>
      </c>
      <c r="Q144" s="19" t="s">
        <v>250</v>
      </c>
      <c r="R144" s="19" t="s">
        <v>158</v>
      </c>
      <c r="S144" s="19" t="s">
        <v>231</v>
      </c>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row>
    <row r="145" spans="1:73" ht="12.75" customHeight="1" x14ac:dyDescent="0.35">
      <c r="A145" s="18" t="s">
        <v>304</v>
      </c>
      <c r="B145" s="18" t="s">
        <v>318</v>
      </c>
      <c r="C145" s="143" t="s">
        <v>310</v>
      </c>
      <c r="D145" t="s">
        <v>315</v>
      </c>
      <c r="E145" s="35">
        <v>35312</v>
      </c>
      <c r="F145" s="36" t="s">
        <v>107</v>
      </c>
      <c r="G145" s="36" t="s">
        <v>316</v>
      </c>
      <c r="H145" t="s">
        <v>304</v>
      </c>
      <c r="I145" t="s">
        <v>310</v>
      </c>
      <c r="J145" s="18" t="s">
        <v>304</v>
      </c>
      <c r="K145" s="18" t="s">
        <v>252</v>
      </c>
      <c r="L145" s="18" t="s">
        <v>317</v>
      </c>
      <c r="M145" s="19" t="s">
        <v>310</v>
      </c>
      <c r="N145" s="7" t="s">
        <v>304</v>
      </c>
      <c r="O145" s="7" t="s">
        <v>318</v>
      </c>
      <c r="P145" s="37" t="str">
        <f>IF(ISERROR(VLOOKUP(TRIM(D145),#REF!,8,FALSE())),"",VLOOKUP(TRIM(D145),#REF!,8,FALSE()))</f>
        <v/>
      </c>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row>
    <row r="146" spans="1:73" x14ac:dyDescent="0.35">
      <c r="A146" s="18"/>
      <c r="B146" s="18"/>
      <c r="C146" s="143"/>
      <c r="D146" s="19" t="s">
        <v>350</v>
      </c>
      <c r="E146" s="20">
        <v>34731</v>
      </c>
      <c r="F146" s="19" t="s">
        <v>140</v>
      </c>
      <c r="G146" s="19" t="s">
        <v>303</v>
      </c>
      <c r="H146" t="s">
        <v>296</v>
      </c>
      <c r="I146" t="s">
        <v>335</v>
      </c>
      <c r="J146" s="18" t="s">
        <v>169</v>
      </c>
      <c r="K146" s="18"/>
      <c r="L146" s="18"/>
      <c r="M146" s="19" t="s">
        <v>340</v>
      </c>
      <c r="N146" s="19" t="s">
        <v>331</v>
      </c>
      <c r="O146" s="19" t="s">
        <v>103</v>
      </c>
      <c r="P146" s="19" t="s">
        <v>351</v>
      </c>
      <c r="Q146" s="19" t="s">
        <v>299</v>
      </c>
      <c r="R146" s="19"/>
      <c r="S146" s="19" t="s">
        <v>334</v>
      </c>
      <c r="T146" s="19" t="s">
        <v>296</v>
      </c>
      <c r="U146" s="19" t="s">
        <v>103</v>
      </c>
      <c r="V146" s="19" t="s">
        <v>297</v>
      </c>
      <c r="W146" s="19"/>
      <c r="X146" s="19"/>
      <c r="Y146" s="19"/>
      <c r="Z146" s="19">
        <v>0</v>
      </c>
      <c r="AA146" s="19">
        <v>0</v>
      </c>
      <c r="AB146" s="19">
        <v>0</v>
      </c>
      <c r="AC146" s="19">
        <v>0</v>
      </c>
      <c r="AD146" s="19">
        <v>0</v>
      </c>
      <c r="AE146" s="19">
        <v>0</v>
      </c>
      <c r="AF146" s="19"/>
      <c r="AG146" s="19"/>
      <c r="AH146" s="19"/>
      <c r="AI146" s="19"/>
      <c r="AJ146" s="19"/>
      <c r="AK146" s="19"/>
      <c r="AL146" s="19">
        <v>0</v>
      </c>
      <c r="AM146" s="19">
        <v>0</v>
      </c>
      <c r="AN146" s="19">
        <v>0</v>
      </c>
      <c r="AO146" s="19">
        <v>0</v>
      </c>
      <c r="AP146" s="19">
        <v>0</v>
      </c>
      <c r="AQ146" s="19">
        <v>0</v>
      </c>
      <c r="AR146" s="19">
        <v>0</v>
      </c>
      <c r="AS146" s="19">
        <v>0</v>
      </c>
      <c r="AT146" s="19">
        <v>0</v>
      </c>
    </row>
    <row r="147" spans="1:73" x14ac:dyDescent="0.35">
      <c r="A147" s="18"/>
      <c r="B147" s="18"/>
      <c r="C147" s="143"/>
      <c r="D147" s="19" t="s">
        <v>352</v>
      </c>
      <c r="E147" s="20">
        <v>34852</v>
      </c>
      <c r="F147" s="19" t="s">
        <v>337</v>
      </c>
      <c r="G147" s="19" t="s">
        <v>140</v>
      </c>
      <c r="H147" t="s">
        <v>345</v>
      </c>
      <c r="I147" t="s">
        <v>149</v>
      </c>
      <c r="J147" s="18" t="s">
        <v>327</v>
      </c>
      <c r="K147" s="18" t="s">
        <v>123</v>
      </c>
      <c r="L147" s="18" t="s">
        <v>328</v>
      </c>
      <c r="M147" s="19" t="s">
        <v>351</v>
      </c>
      <c r="N147" s="19" t="s">
        <v>327</v>
      </c>
      <c r="O147" s="19" t="s">
        <v>259</v>
      </c>
      <c r="P147" s="19" t="s">
        <v>353</v>
      </c>
      <c r="Q147" s="19" t="s">
        <v>354</v>
      </c>
      <c r="R147" s="19" t="s">
        <v>259</v>
      </c>
      <c r="S147" s="19" t="s">
        <v>149</v>
      </c>
      <c r="T147" s="19" t="s">
        <v>354</v>
      </c>
      <c r="U147" s="19" t="s">
        <v>259</v>
      </c>
      <c r="V147" s="19" t="s">
        <v>149</v>
      </c>
      <c r="W147" s="19"/>
      <c r="X147" s="19"/>
      <c r="Y147" s="19"/>
      <c r="Z147" s="19">
        <v>0</v>
      </c>
      <c r="AA147" s="19">
        <v>0</v>
      </c>
      <c r="AB147" s="19">
        <v>0</v>
      </c>
      <c r="AC147" s="19">
        <v>0</v>
      </c>
      <c r="AD147" s="19">
        <v>0</v>
      </c>
      <c r="AE147" s="19">
        <v>0</v>
      </c>
      <c r="AF147" s="19">
        <v>0</v>
      </c>
      <c r="AG147" s="19">
        <v>0</v>
      </c>
      <c r="AH147" s="19">
        <v>0</v>
      </c>
      <c r="AI147" s="19">
        <v>0</v>
      </c>
      <c r="AJ147" s="19">
        <v>0</v>
      </c>
      <c r="AK147" s="19">
        <v>0</v>
      </c>
      <c r="AL147" s="19">
        <v>0</v>
      </c>
      <c r="AM147" s="19">
        <v>0</v>
      </c>
      <c r="AN147" s="19">
        <v>0</v>
      </c>
      <c r="AO147" s="19">
        <v>0</v>
      </c>
      <c r="AP147" s="19">
        <v>0</v>
      </c>
      <c r="AQ147" s="19">
        <v>0</v>
      </c>
      <c r="AR147" s="19">
        <v>0</v>
      </c>
      <c r="AS147" s="19">
        <v>0</v>
      </c>
      <c r="AT147" s="19">
        <v>0</v>
      </c>
    </row>
    <row r="148" spans="1:73" s="25" customFormat="1" x14ac:dyDescent="0.35">
      <c r="A148" s="18"/>
      <c r="B148" s="18"/>
      <c r="C148" s="143"/>
      <c r="D148" s="22" t="s">
        <v>355</v>
      </c>
      <c r="E148" s="23">
        <v>35585</v>
      </c>
      <c r="F148" s="24" t="s">
        <v>279</v>
      </c>
      <c r="G148" s="22" t="s">
        <v>83</v>
      </c>
      <c r="H148" t="s">
        <v>169</v>
      </c>
      <c r="I148">
        <v>0</v>
      </c>
      <c r="J148" s="18" t="s">
        <v>356</v>
      </c>
      <c r="K148" s="18" t="s">
        <v>172</v>
      </c>
      <c r="L148" s="18" t="s">
        <v>328</v>
      </c>
    </row>
    <row r="149" spans="1:73" ht="12.75" customHeight="1" x14ac:dyDescent="0.35">
      <c r="A149" s="31"/>
      <c r="B149" s="32"/>
      <c r="C149" s="144"/>
      <c r="D149" s="19" t="s">
        <v>358</v>
      </c>
      <c r="E149" s="27">
        <v>35980</v>
      </c>
      <c r="F149" s="28" t="s">
        <v>359</v>
      </c>
      <c r="G149" s="28" t="s">
        <v>134</v>
      </c>
      <c r="H149" t="s">
        <v>357</v>
      </c>
      <c r="J149" s="33"/>
      <c r="K149" s="33"/>
      <c r="L149" s="33"/>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row>
    <row r="150" spans="1:73" x14ac:dyDescent="0.35">
      <c r="A150" s="18"/>
      <c r="B150" s="18"/>
      <c r="C150" s="143"/>
      <c r="D150" s="19" t="s">
        <v>363</v>
      </c>
      <c r="E150" s="20">
        <v>32858</v>
      </c>
      <c r="F150" s="19" t="s">
        <v>364</v>
      </c>
      <c r="G150" s="19" t="s">
        <v>257</v>
      </c>
      <c r="H150" t="s">
        <v>365</v>
      </c>
      <c r="J150" s="18" t="s">
        <v>365</v>
      </c>
      <c r="K150" s="18" t="s">
        <v>268</v>
      </c>
      <c r="L150" s="18"/>
      <c r="M150" s="19" t="s">
        <v>79</v>
      </c>
      <c r="N150" s="19" t="s">
        <v>366</v>
      </c>
      <c r="O150" s="19" t="s">
        <v>123</v>
      </c>
      <c r="P150" s="19" t="s">
        <v>79</v>
      </c>
      <c r="Q150" s="19" t="s">
        <v>365</v>
      </c>
      <c r="R150" s="19" t="s">
        <v>123</v>
      </c>
      <c r="S150" s="19">
        <v>0</v>
      </c>
      <c r="T150" s="19" t="s">
        <v>365</v>
      </c>
      <c r="U150" s="19" t="s">
        <v>123</v>
      </c>
      <c r="V150" s="19"/>
      <c r="W150" s="19" t="s">
        <v>365</v>
      </c>
      <c r="X150" s="19" t="s">
        <v>123</v>
      </c>
      <c r="Y150" s="19"/>
      <c r="Z150" s="19" t="s">
        <v>365</v>
      </c>
      <c r="AA150" s="19" t="s">
        <v>123</v>
      </c>
      <c r="AB150" s="19">
        <v>0</v>
      </c>
      <c r="AC150" s="19" t="s">
        <v>365</v>
      </c>
      <c r="AD150" s="19" t="s">
        <v>165</v>
      </c>
      <c r="AE150" s="19">
        <v>0</v>
      </c>
      <c r="AF150" s="19" t="s">
        <v>365</v>
      </c>
      <c r="AG150" s="19" t="s">
        <v>165</v>
      </c>
      <c r="AH150" s="19">
        <v>0</v>
      </c>
      <c r="AI150" s="19" t="s">
        <v>365</v>
      </c>
      <c r="AJ150" s="19" t="s">
        <v>235</v>
      </c>
      <c r="AK150" s="19">
        <v>0</v>
      </c>
      <c r="AL150" s="19">
        <v>0</v>
      </c>
      <c r="AM150" s="19">
        <v>0</v>
      </c>
      <c r="AN150" s="19">
        <v>0</v>
      </c>
      <c r="AO150" s="19">
        <v>0</v>
      </c>
      <c r="AP150" s="19">
        <v>0</v>
      </c>
      <c r="AQ150" s="19">
        <v>0</v>
      </c>
      <c r="AR150" s="19">
        <v>0</v>
      </c>
      <c r="AS150" s="19">
        <v>0</v>
      </c>
      <c r="AT150" s="19">
        <v>0</v>
      </c>
    </row>
    <row r="151" spans="1:73" x14ac:dyDescent="0.35">
      <c r="A151" s="18" t="s">
        <v>93</v>
      </c>
      <c r="B151" s="18" t="s">
        <v>419</v>
      </c>
      <c r="C151" s="143" t="str">
        <f>IF(VLOOKUP(D151,Table16[[#All],[Player]:[2024 Card Info]],7,FALSE)&lt;&gt;"",VLOOKUP(D151,Table16[[#All],[Player]:[2024 Card Info]],7,FALSE),"")</f>
        <v>0-0 13</v>
      </c>
      <c r="D151" s="19" t="s">
        <v>113</v>
      </c>
      <c r="E151" s="20">
        <v>34880</v>
      </c>
      <c r="F151" s="19" t="s">
        <v>114</v>
      </c>
      <c r="G151" s="19" t="s">
        <v>115</v>
      </c>
      <c r="H151" s="26" t="s">
        <v>93</v>
      </c>
      <c r="I151" s="26"/>
      <c r="J151" s="18" t="s">
        <v>93</v>
      </c>
      <c r="K151" s="18" t="s">
        <v>116</v>
      </c>
      <c r="L151" s="18" t="s">
        <v>117</v>
      </c>
      <c r="M151" s="19"/>
      <c r="N151" s="19" t="s">
        <v>93</v>
      </c>
      <c r="O151" s="19" t="s">
        <v>86</v>
      </c>
      <c r="P151" s="19" t="s">
        <v>118</v>
      </c>
      <c r="Q151" s="19" t="s">
        <v>93</v>
      </c>
      <c r="R151" s="19" t="s">
        <v>86</v>
      </c>
      <c r="S151" s="19" t="s">
        <v>119</v>
      </c>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row>
    <row r="152" spans="1:73" x14ac:dyDescent="0.35">
      <c r="A152" s="18" t="s">
        <v>220</v>
      </c>
      <c r="B152" s="18" t="s">
        <v>3518</v>
      </c>
      <c r="C152" s="143" t="str">
        <f>VLOOKUP(D152,Table16[[#All],[Player]:[2024 Card Info]],7,FALSE)</f>
        <v>0-3</v>
      </c>
      <c r="D152" s="22" t="s">
        <v>288</v>
      </c>
      <c r="E152" s="23">
        <v>36257</v>
      </c>
      <c r="F152" s="24" t="s">
        <v>171</v>
      </c>
      <c r="G152" s="22" t="s">
        <v>91</v>
      </c>
      <c r="H152" s="26" t="s">
        <v>258</v>
      </c>
      <c r="I152" s="26" t="s">
        <v>231</v>
      </c>
      <c r="J152" s="18" t="s">
        <v>262</v>
      </c>
      <c r="K152" s="18" t="s">
        <v>123</v>
      </c>
      <c r="L152" s="18" t="s">
        <v>289</v>
      </c>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row>
    <row r="153" spans="1:73" ht="12.75" customHeight="1" x14ac:dyDescent="0.35">
      <c r="A153" s="18" t="s">
        <v>2419</v>
      </c>
      <c r="B153" s="18" t="s">
        <v>3518</v>
      </c>
      <c r="C153" s="143" t="e">
        <f>IF(VLOOKUP(D153,Table16[[#All],[Player]:[2024 Card Info]],7,FALSE)&lt;&gt;"",VLOOKUP(D153,Table16[[#All],[Player]:[2024 Card Info]],7,FALSE),"")</f>
        <v>#N/A</v>
      </c>
      <c r="D153" s="22" t="s">
        <v>3582</v>
      </c>
      <c r="E153" s="23">
        <v>36421</v>
      </c>
      <c r="F153" s="24" t="s">
        <v>137</v>
      </c>
      <c r="G153" s="22" t="s">
        <v>280</v>
      </c>
      <c r="H153" s="26" t="s">
        <v>459</v>
      </c>
      <c r="I153" s="26" t="s">
        <v>4284</v>
      </c>
      <c r="J153" s="18" t="s">
        <v>459</v>
      </c>
      <c r="K153" s="18" t="s">
        <v>471</v>
      </c>
      <c r="L153" s="18" t="s">
        <v>166</v>
      </c>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row>
    <row r="154" spans="1:73" ht="12.75" customHeight="1" x14ac:dyDescent="0.4">
      <c r="A154" s="165" t="s">
        <v>5353</v>
      </c>
      <c r="B154" s="18"/>
      <c r="C154" s="143"/>
      <c r="D154" s="22"/>
      <c r="E154" s="23"/>
      <c r="F154" s="24"/>
      <c r="G154" s="22"/>
      <c r="H154" s="26"/>
      <c r="I154" s="26"/>
      <c r="J154" s="18"/>
      <c r="K154" s="18"/>
      <c r="L154" s="18"/>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row>
    <row r="155" spans="1:73" x14ac:dyDescent="0.35">
      <c r="B155" s="18"/>
      <c r="C155" s="143"/>
      <c r="D155" s="19" t="s">
        <v>372</v>
      </c>
      <c r="E155" s="20">
        <v>32796</v>
      </c>
      <c r="F155" s="19" t="s">
        <v>373</v>
      </c>
      <c r="G155" s="19" t="s">
        <v>374</v>
      </c>
      <c r="H155" t="s">
        <v>77</v>
      </c>
      <c r="I155" t="s">
        <v>535</v>
      </c>
      <c r="J155" s="18" t="s">
        <v>77</v>
      </c>
      <c r="K155" s="18" t="s">
        <v>341</v>
      </c>
      <c r="L155" s="18" t="s">
        <v>375</v>
      </c>
      <c r="M155" s="19" t="s">
        <v>376</v>
      </c>
      <c r="N155" s="19" t="s">
        <v>77</v>
      </c>
      <c r="O155" s="19" t="s">
        <v>339</v>
      </c>
      <c r="P155" s="19" t="s">
        <v>377</v>
      </c>
      <c r="Q155" s="19" t="s">
        <v>169</v>
      </c>
      <c r="R155" s="19"/>
      <c r="S155" s="19"/>
      <c r="T155" s="19" t="s">
        <v>77</v>
      </c>
      <c r="U155" s="19" t="s">
        <v>268</v>
      </c>
      <c r="V155" s="19">
        <v>0</v>
      </c>
      <c r="W155" s="19" t="s">
        <v>77</v>
      </c>
      <c r="X155" s="19" t="s">
        <v>78</v>
      </c>
      <c r="Y155" s="19">
        <v>0</v>
      </c>
      <c r="Z155" s="19" t="s">
        <v>77</v>
      </c>
      <c r="AA155" s="19" t="s">
        <v>252</v>
      </c>
      <c r="AB155" s="19">
        <v>0</v>
      </c>
      <c r="AC155" s="19" t="s">
        <v>77</v>
      </c>
      <c r="AD155" s="19" t="s">
        <v>252</v>
      </c>
      <c r="AE155" s="19">
        <v>0</v>
      </c>
      <c r="AF155" s="19" t="s">
        <v>77</v>
      </c>
      <c r="AG155" s="19" t="s">
        <v>252</v>
      </c>
      <c r="AH155" s="19">
        <v>0</v>
      </c>
      <c r="AI155" s="19" t="s">
        <v>77</v>
      </c>
      <c r="AJ155" s="19" t="s">
        <v>252</v>
      </c>
      <c r="AK155" s="19" t="s">
        <v>378</v>
      </c>
      <c r="AL155" s="19" t="s">
        <v>77</v>
      </c>
      <c r="AM155" s="19" t="s">
        <v>96</v>
      </c>
      <c r="AN155" s="19">
        <v>0</v>
      </c>
      <c r="AO155" s="19" t="s">
        <v>77</v>
      </c>
      <c r="AP155" s="19" t="s">
        <v>96</v>
      </c>
      <c r="AQ155" s="19">
        <v>0</v>
      </c>
      <c r="AR155" s="19">
        <v>0</v>
      </c>
      <c r="AS155" s="19">
        <v>0</v>
      </c>
      <c r="AT155" s="19">
        <v>0</v>
      </c>
    </row>
    <row r="156" spans="1:73" ht="12.75" customHeight="1" x14ac:dyDescent="0.35">
      <c r="B156" s="32"/>
      <c r="C156" s="144"/>
      <c r="D156" s="19" t="s">
        <v>384</v>
      </c>
      <c r="E156" s="27">
        <v>37112</v>
      </c>
      <c r="F156" s="28" t="s">
        <v>83</v>
      </c>
      <c r="G156" s="28" t="s">
        <v>230</v>
      </c>
      <c r="H156" t="s">
        <v>169</v>
      </c>
      <c r="I156" t="s">
        <v>385</v>
      </c>
      <c r="J156" s="33"/>
      <c r="K156" s="33"/>
      <c r="L156" s="33"/>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row>
    <row r="157" spans="1:73" x14ac:dyDescent="0.35">
      <c r="B157" s="26"/>
      <c r="C157" s="144"/>
      <c r="D157" s="19" t="s">
        <v>416</v>
      </c>
      <c r="E157" s="27">
        <v>36002</v>
      </c>
      <c r="F157" s="28" t="s">
        <v>279</v>
      </c>
      <c r="G157" s="28" t="s">
        <v>138</v>
      </c>
      <c r="H157" t="s">
        <v>169</v>
      </c>
    </row>
    <row r="158" spans="1:73" x14ac:dyDescent="0.35">
      <c r="B158" s="18"/>
      <c r="C158" s="143"/>
      <c r="D158" s="19" t="s">
        <v>417</v>
      </c>
      <c r="E158" s="20">
        <v>34098</v>
      </c>
      <c r="F158" s="19" t="s">
        <v>344</v>
      </c>
      <c r="G158" s="19" t="s">
        <v>418</v>
      </c>
      <c r="H158" t="s">
        <v>153</v>
      </c>
      <c r="J158" s="18" t="s">
        <v>132</v>
      </c>
      <c r="K158" s="18" t="s">
        <v>78</v>
      </c>
      <c r="L158" s="18"/>
      <c r="M158" s="19"/>
      <c r="N158" s="19" t="s">
        <v>122</v>
      </c>
      <c r="O158" s="19" t="s">
        <v>419</v>
      </c>
      <c r="P158" s="19" t="s">
        <v>79</v>
      </c>
      <c r="Q158" s="19" t="s">
        <v>127</v>
      </c>
      <c r="R158" s="19" t="s">
        <v>165</v>
      </c>
      <c r="S158" s="19">
        <v>0</v>
      </c>
      <c r="T158" s="19" t="s">
        <v>127</v>
      </c>
      <c r="U158" s="19" t="s">
        <v>165</v>
      </c>
      <c r="V158" s="19"/>
      <c r="W158" s="19" t="s">
        <v>127</v>
      </c>
      <c r="X158" s="19" t="s">
        <v>165</v>
      </c>
      <c r="Y158" s="19"/>
      <c r="Z158" s="19" t="s">
        <v>132</v>
      </c>
      <c r="AA158" s="19" t="s">
        <v>165</v>
      </c>
      <c r="AB158" s="19">
        <v>0</v>
      </c>
      <c r="AC158" s="19">
        <v>0</v>
      </c>
      <c r="AD158" s="19">
        <v>0</v>
      </c>
      <c r="AE158" s="19">
        <v>0</v>
      </c>
      <c r="AF158" s="19">
        <v>0</v>
      </c>
      <c r="AG158" s="19">
        <v>0</v>
      </c>
      <c r="AH158" s="19">
        <v>0</v>
      </c>
      <c r="AI158" s="19">
        <v>0</v>
      </c>
      <c r="AJ158" s="19">
        <v>0</v>
      </c>
      <c r="AK158" s="19">
        <v>0</v>
      </c>
      <c r="AL158" s="19">
        <v>0</v>
      </c>
      <c r="AM158" s="19">
        <v>0</v>
      </c>
      <c r="AN158" s="19">
        <v>0</v>
      </c>
      <c r="AO158" s="19">
        <v>0</v>
      </c>
      <c r="AP158" s="19">
        <v>0</v>
      </c>
      <c r="AQ158" s="19">
        <v>0</v>
      </c>
      <c r="AR158" s="19">
        <v>0</v>
      </c>
      <c r="AS158" s="19">
        <v>0</v>
      </c>
      <c r="AT158" s="19">
        <v>0</v>
      </c>
    </row>
    <row r="159" spans="1:73" x14ac:dyDescent="0.35">
      <c r="B159" s="18"/>
      <c r="C159" s="143"/>
      <c r="D159" s="19" t="s">
        <v>404</v>
      </c>
      <c r="E159" s="20">
        <v>34798</v>
      </c>
      <c r="F159" s="19" t="s">
        <v>405</v>
      </c>
      <c r="G159" s="19" t="s">
        <v>406</v>
      </c>
      <c r="H159" t="s">
        <v>147</v>
      </c>
      <c r="J159" s="18" t="s">
        <v>132</v>
      </c>
      <c r="K159" s="18" t="s">
        <v>131</v>
      </c>
      <c r="L159" s="18"/>
      <c r="M159" s="19"/>
      <c r="N159" s="19" t="s">
        <v>407</v>
      </c>
      <c r="O159" s="19" t="s">
        <v>131</v>
      </c>
      <c r="P159" s="19" t="s">
        <v>79</v>
      </c>
      <c r="Q159" s="19" t="s">
        <v>408</v>
      </c>
      <c r="R159" s="19" t="s">
        <v>131</v>
      </c>
      <c r="S159" s="19">
        <v>0</v>
      </c>
      <c r="T159" s="19" t="s">
        <v>409</v>
      </c>
      <c r="U159" s="19" t="s">
        <v>131</v>
      </c>
      <c r="V159" s="19">
        <v>0</v>
      </c>
      <c r="W159" s="19" t="s">
        <v>410</v>
      </c>
      <c r="X159" s="19" t="s">
        <v>116</v>
      </c>
      <c r="Y159" s="19">
        <v>0</v>
      </c>
      <c r="Z159" s="19"/>
      <c r="AA159" s="19"/>
      <c r="AB159" s="19"/>
      <c r="AC159" s="19">
        <v>0</v>
      </c>
      <c r="AD159" s="19">
        <v>0</v>
      </c>
      <c r="AE159" s="19">
        <v>0</v>
      </c>
      <c r="AF159" s="19">
        <v>0</v>
      </c>
      <c r="AG159" s="19">
        <v>0</v>
      </c>
      <c r="AH159" s="19">
        <v>0</v>
      </c>
      <c r="AI159" s="19">
        <v>0</v>
      </c>
      <c r="AJ159" s="19">
        <v>0</v>
      </c>
      <c r="AK159" s="19">
        <v>0</v>
      </c>
      <c r="AL159" s="19">
        <v>0</v>
      </c>
      <c r="AM159" s="19">
        <v>0</v>
      </c>
      <c r="AN159" s="19">
        <v>0</v>
      </c>
      <c r="AO159" s="19">
        <v>0</v>
      </c>
      <c r="AP159" s="19">
        <v>0</v>
      </c>
      <c r="AQ159" s="19">
        <v>0</v>
      </c>
      <c r="AR159" s="19">
        <v>0</v>
      </c>
      <c r="AS159" s="19">
        <v>0</v>
      </c>
      <c r="AT159" s="19">
        <v>0</v>
      </c>
    </row>
    <row r="160" spans="1:73" x14ac:dyDescent="0.35">
      <c r="B160" s="18"/>
      <c r="C160" s="143"/>
      <c r="D160" s="19" t="s">
        <v>437</v>
      </c>
      <c r="E160" s="20">
        <v>34446</v>
      </c>
      <c r="F160" s="19" t="s">
        <v>438</v>
      </c>
      <c r="G160" s="19" t="s">
        <v>439</v>
      </c>
      <c r="H160" t="s">
        <v>459</v>
      </c>
      <c r="I160" t="s">
        <v>181</v>
      </c>
      <c r="J160" s="18" t="s">
        <v>211</v>
      </c>
      <c r="K160" s="18" t="s">
        <v>274</v>
      </c>
      <c r="L160" s="18" t="s">
        <v>181</v>
      </c>
      <c r="M160" s="19" t="s">
        <v>440</v>
      </c>
      <c r="N160" s="19" t="s">
        <v>211</v>
      </c>
      <c r="O160" s="19" t="s">
        <v>441</v>
      </c>
      <c r="P160" s="19" t="s">
        <v>429</v>
      </c>
      <c r="Q160" s="19" t="s">
        <v>211</v>
      </c>
      <c r="R160" s="19" t="s">
        <v>274</v>
      </c>
      <c r="S160" s="19" t="s">
        <v>207</v>
      </c>
      <c r="T160" s="19" t="s">
        <v>211</v>
      </c>
      <c r="U160" s="19" t="s">
        <v>274</v>
      </c>
      <c r="V160" s="19" t="s">
        <v>207</v>
      </c>
      <c r="W160" s="19" t="s">
        <v>211</v>
      </c>
      <c r="X160" s="19" t="s">
        <v>274</v>
      </c>
      <c r="Y160" s="19" t="s">
        <v>430</v>
      </c>
      <c r="Z160" s="19">
        <v>0</v>
      </c>
      <c r="AA160" s="19">
        <v>0</v>
      </c>
      <c r="AB160" s="19">
        <v>0</v>
      </c>
      <c r="AC160" s="19">
        <v>0</v>
      </c>
      <c r="AD160" s="19">
        <v>0</v>
      </c>
      <c r="AE160" s="19">
        <v>0</v>
      </c>
      <c r="AF160" s="19">
        <v>0</v>
      </c>
      <c r="AG160" s="19">
        <v>0</v>
      </c>
      <c r="AH160" s="19">
        <v>0</v>
      </c>
      <c r="AI160" s="19">
        <v>0</v>
      </c>
      <c r="AJ160" s="19">
        <v>0</v>
      </c>
      <c r="AK160" s="19">
        <v>0</v>
      </c>
      <c r="AL160" s="19">
        <v>0</v>
      </c>
      <c r="AM160" s="19">
        <v>0</v>
      </c>
      <c r="AN160" s="19">
        <v>0</v>
      </c>
      <c r="AO160" s="19">
        <v>0</v>
      </c>
      <c r="AP160" s="19">
        <v>0</v>
      </c>
      <c r="AQ160" s="19">
        <v>0</v>
      </c>
      <c r="AR160" s="19">
        <v>0</v>
      </c>
      <c r="AS160" s="19">
        <v>0</v>
      </c>
      <c r="AT160" s="19">
        <v>0</v>
      </c>
    </row>
    <row r="161" spans="1:73" x14ac:dyDescent="0.35">
      <c r="B161" s="34"/>
      <c r="C161" s="143"/>
      <c r="D161" s="19" t="s">
        <v>455</v>
      </c>
      <c r="E161" s="20">
        <v>35284</v>
      </c>
      <c r="F161" s="19" t="s">
        <v>282</v>
      </c>
      <c r="G161" s="19" t="s">
        <v>115</v>
      </c>
      <c r="H161" t="s">
        <v>461</v>
      </c>
      <c r="I161" t="s">
        <v>231</v>
      </c>
      <c r="J161" s="34" t="s">
        <v>205</v>
      </c>
      <c r="K161" s="34" t="s">
        <v>268</v>
      </c>
      <c r="L161" s="34" t="s">
        <v>186</v>
      </c>
      <c r="M161" s="19" t="s">
        <v>231</v>
      </c>
      <c r="N161" s="19" t="s">
        <v>220</v>
      </c>
      <c r="O161" s="19" t="s">
        <v>419</v>
      </c>
      <c r="P161" s="19" t="s">
        <v>167</v>
      </c>
      <c r="Q161" s="19" t="s">
        <v>205</v>
      </c>
      <c r="R161" s="19" t="s">
        <v>190</v>
      </c>
      <c r="S161" s="19" t="s">
        <v>208</v>
      </c>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row>
    <row r="162" spans="1:73" s="25" customFormat="1" x14ac:dyDescent="0.35">
      <c r="A162"/>
      <c r="B162" s="18"/>
      <c r="C162" s="143"/>
      <c r="D162" s="19" t="s">
        <v>478</v>
      </c>
      <c r="E162" s="20">
        <v>34867</v>
      </c>
      <c r="F162" s="19" t="s">
        <v>344</v>
      </c>
      <c r="G162" s="19" t="s">
        <v>479</v>
      </c>
      <c r="H162" t="s">
        <v>243</v>
      </c>
      <c r="I162" t="s">
        <v>264</v>
      </c>
      <c r="J162" s="18" t="s">
        <v>480</v>
      </c>
      <c r="K162" s="18" t="s">
        <v>103</v>
      </c>
      <c r="L162" s="18" t="s">
        <v>481</v>
      </c>
      <c r="M162" s="19"/>
      <c r="N162" s="19" t="s">
        <v>253</v>
      </c>
      <c r="O162" s="19" t="s">
        <v>103</v>
      </c>
      <c r="P162" s="19" t="s">
        <v>482</v>
      </c>
      <c r="Q162" s="19" t="s">
        <v>273</v>
      </c>
      <c r="R162" s="19" t="s">
        <v>103</v>
      </c>
      <c r="S162" s="19" t="s">
        <v>186</v>
      </c>
      <c r="T162" s="19" t="s">
        <v>242</v>
      </c>
      <c r="U162" s="19" t="s">
        <v>103</v>
      </c>
      <c r="V162" s="19" t="s">
        <v>483</v>
      </c>
      <c r="W162" s="19" t="s">
        <v>250</v>
      </c>
      <c r="X162" s="19" t="s">
        <v>206</v>
      </c>
      <c r="Y162" s="19" t="s">
        <v>231</v>
      </c>
      <c r="Z162" s="19" t="s">
        <v>273</v>
      </c>
      <c r="AA162" s="19" t="s">
        <v>206</v>
      </c>
      <c r="AB162" s="19" t="s">
        <v>484</v>
      </c>
      <c r="AC162" s="19">
        <v>0</v>
      </c>
      <c r="AD162" s="19">
        <v>0</v>
      </c>
      <c r="AE162" s="19">
        <v>0</v>
      </c>
      <c r="AF162" s="19">
        <v>0</v>
      </c>
      <c r="AG162" s="19">
        <v>0</v>
      </c>
      <c r="AH162" s="19">
        <v>0</v>
      </c>
      <c r="AI162" s="19">
        <v>0</v>
      </c>
      <c r="AJ162" s="19">
        <v>0</v>
      </c>
      <c r="AK162" s="19">
        <v>0</v>
      </c>
      <c r="AL162" s="19">
        <v>0</v>
      </c>
      <c r="AM162" s="19">
        <v>0</v>
      </c>
      <c r="AN162" s="19">
        <v>0</v>
      </c>
      <c r="AO162" s="19">
        <v>0</v>
      </c>
      <c r="AP162" s="19">
        <v>0</v>
      </c>
      <c r="AQ162" s="19">
        <v>0</v>
      </c>
      <c r="AR162" s="19">
        <v>0</v>
      </c>
      <c r="AS162" s="19">
        <v>0</v>
      </c>
      <c r="AT162" s="19">
        <v>0</v>
      </c>
      <c r="AU162"/>
      <c r="AV162"/>
      <c r="AW162"/>
      <c r="AX162"/>
      <c r="AY162"/>
      <c r="AZ162"/>
      <c r="BA162"/>
      <c r="BB162"/>
      <c r="BC162"/>
      <c r="BD162"/>
      <c r="BE162"/>
      <c r="BF162"/>
      <c r="BG162"/>
      <c r="BH162"/>
      <c r="BI162"/>
      <c r="BJ162"/>
      <c r="BK162"/>
      <c r="BL162"/>
      <c r="BM162"/>
      <c r="BN162"/>
      <c r="BO162"/>
      <c r="BP162"/>
      <c r="BQ162"/>
      <c r="BR162"/>
      <c r="BS162"/>
      <c r="BT162"/>
      <c r="BU162"/>
    </row>
    <row r="163" spans="1:73" x14ac:dyDescent="0.35">
      <c r="B163" s="18"/>
      <c r="C163" s="143"/>
      <c r="D163" s="26" t="s">
        <v>507</v>
      </c>
      <c r="E163" s="27">
        <v>35247</v>
      </c>
      <c r="F163" s="26" t="s">
        <v>114</v>
      </c>
      <c r="G163" s="26" t="s">
        <v>508</v>
      </c>
      <c r="H163" t="s">
        <v>633</v>
      </c>
      <c r="I163" t="s">
        <v>1823</v>
      </c>
      <c r="J163" s="18" t="s">
        <v>169</v>
      </c>
      <c r="K163" s="18"/>
      <c r="L163" s="18"/>
      <c r="M163" s="26" t="s">
        <v>310</v>
      </c>
      <c r="N163" s="27"/>
      <c r="O163" s="27"/>
      <c r="P163" s="27"/>
      <c r="Q163" s="27"/>
      <c r="R163" s="29"/>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row>
    <row r="164" spans="1:73" s="25" customFormat="1" x14ac:dyDescent="0.35">
      <c r="A164"/>
      <c r="B164" s="18"/>
      <c r="C164" s="143"/>
      <c r="D164" s="19" t="s">
        <v>527</v>
      </c>
      <c r="E164" s="20">
        <v>33905</v>
      </c>
      <c r="F164" s="19" t="s">
        <v>344</v>
      </c>
      <c r="G164" s="19" t="s">
        <v>189</v>
      </c>
      <c r="H164" t="s">
        <v>169</v>
      </c>
      <c r="I164"/>
      <c r="J164" s="18" t="s">
        <v>331</v>
      </c>
      <c r="K164" s="18" t="s">
        <v>268</v>
      </c>
      <c r="L164" s="18" t="s">
        <v>528</v>
      </c>
      <c r="M164" s="19" t="s">
        <v>335</v>
      </c>
      <c r="N164" s="19" t="s">
        <v>327</v>
      </c>
      <c r="O164" s="19" t="s">
        <v>339</v>
      </c>
      <c r="P164" s="19" t="s">
        <v>515</v>
      </c>
      <c r="Q164" s="19" t="s">
        <v>299</v>
      </c>
      <c r="R164" s="19" t="s">
        <v>341</v>
      </c>
      <c r="S164" s="19" t="s">
        <v>297</v>
      </c>
      <c r="T164" s="19" t="s">
        <v>296</v>
      </c>
      <c r="U164" s="19" t="s">
        <v>341</v>
      </c>
      <c r="V164" s="19" t="s">
        <v>342</v>
      </c>
      <c r="W164" s="19" t="s">
        <v>327</v>
      </c>
      <c r="X164" s="19" t="s">
        <v>206</v>
      </c>
      <c r="Y164" s="19" t="s">
        <v>328</v>
      </c>
      <c r="Z164" s="19" t="s">
        <v>299</v>
      </c>
      <c r="AA164" s="19" t="s">
        <v>206</v>
      </c>
      <c r="AB164" s="19" t="s">
        <v>301</v>
      </c>
      <c r="AC164" s="19">
        <v>0</v>
      </c>
      <c r="AD164" s="19">
        <v>0</v>
      </c>
      <c r="AE164" s="19">
        <v>0</v>
      </c>
      <c r="AF164" s="19">
        <v>0</v>
      </c>
      <c r="AG164" s="19">
        <v>0</v>
      </c>
      <c r="AH164" s="19">
        <v>0</v>
      </c>
      <c r="AI164" s="19">
        <v>0</v>
      </c>
      <c r="AJ164" s="19">
        <v>0</v>
      </c>
      <c r="AK164" s="19">
        <v>0</v>
      </c>
      <c r="AL164" s="19">
        <v>0</v>
      </c>
      <c r="AM164" s="19">
        <v>0</v>
      </c>
      <c r="AN164" s="19">
        <v>0</v>
      </c>
      <c r="AO164" s="19">
        <v>0</v>
      </c>
      <c r="AP164" s="19">
        <v>0</v>
      </c>
      <c r="AQ164" s="19">
        <v>0</v>
      </c>
      <c r="AR164" s="19">
        <v>0</v>
      </c>
      <c r="AS164" s="19">
        <v>0</v>
      </c>
      <c r="AT164" s="19">
        <v>0</v>
      </c>
    </row>
    <row r="165" spans="1:73" ht="12.75" customHeight="1" x14ac:dyDescent="0.35">
      <c r="B165" s="32"/>
      <c r="C165" s="144"/>
      <c r="D165" s="19" t="s">
        <v>529</v>
      </c>
      <c r="E165" s="27">
        <v>36074</v>
      </c>
      <c r="F165" s="28" t="s">
        <v>313</v>
      </c>
      <c r="G165" s="28" t="s">
        <v>313</v>
      </c>
      <c r="H165" t="s">
        <v>362</v>
      </c>
      <c r="J165" s="33"/>
      <c r="K165" s="33"/>
      <c r="L165" s="33"/>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row>
    <row r="166" spans="1:73" ht="12.75" customHeight="1" x14ac:dyDescent="0.4">
      <c r="A166" s="153" t="s">
        <v>5299</v>
      </c>
      <c r="B166" s="18"/>
      <c r="C166" s="143"/>
      <c r="D166" s="22"/>
      <c r="E166" s="23"/>
      <c r="F166" s="24"/>
      <c r="G166" s="22"/>
      <c r="H166" s="26"/>
      <c r="I166" s="26"/>
      <c r="J166" s="18"/>
      <c r="K166" s="18"/>
      <c r="L166" s="18"/>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row>
    <row r="167" spans="1:73" ht="12.75" customHeight="1" x14ac:dyDescent="0.35">
      <c r="A167" s="18"/>
      <c r="B167" s="18"/>
      <c r="C167" s="143"/>
      <c r="D167" s="26" t="s">
        <v>691</v>
      </c>
      <c r="E167" s="27">
        <v>36466</v>
      </c>
      <c r="F167" s="26" t="s">
        <v>566</v>
      </c>
      <c r="G167" s="26" t="s">
        <v>219</v>
      </c>
      <c r="H167" t="s">
        <v>169</v>
      </c>
      <c r="J167" s="18" t="s">
        <v>296</v>
      </c>
      <c r="K167" s="18" t="s">
        <v>116</v>
      </c>
      <c r="L167" s="18" t="s">
        <v>342</v>
      </c>
      <c r="M167" s="26" t="s">
        <v>335</v>
      </c>
      <c r="N167" s="27"/>
      <c r="O167" s="27"/>
      <c r="P167" s="27"/>
      <c r="Q167" s="27"/>
      <c r="R167" s="29"/>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row>
    <row r="168" spans="1:73" ht="12.75" customHeight="1" x14ac:dyDescent="0.35">
      <c r="A168" s="19"/>
      <c r="B168" s="26"/>
      <c r="C168" s="144"/>
      <c r="D168" s="19" t="s">
        <v>570</v>
      </c>
      <c r="E168" s="27">
        <v>36459</v>
      </c>
      <c r="F168" s="28" t="s">
        <v>313</v>
      </c>
      <c r="G168" s="28" t="s">
        <v>313</v>
      </c>
      <c r="H168" t="s">
        <v>156</v>
      </c>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row>
    <row r="169" spans="1:73" s="25" customFormat="1" ht="12.75" customHeight="1" x14ac:dyDescent="0.35">
      <c r="A169" s="18" t="s">
        <v>177</v>
      </c>
      <c r="B169" s="18" t="s">
        <v>3523</v>
      </c>
      <c r="C169" s="143" t="str">
        <f>IF(VLOOKUP(D169,Table16[[#All],[Player]:[2024 Card Info]],7,FALSE)&lt;&gt;"",VLOOKUP(D169,Table16[[#All],[Player]:[2024 Card Info]],7,FALSE),"")</f>
        <v>0-0</v>
      </c>
      <c r="D169" s="26" t="s">
        <v>592</v>
      </c>
      <c r="E169" s="27">
        <v>36308</v>
      </c>
      <c r="F169" s="26" t="s">
        <v>566</v>
      </c>
      <c r="G169" s="26" t="s">
        <v>219</v>
      </c>
      <c r="H169" s="26" t="s">
        <v>744</v>
      </c>
      <c r="I169" s="26" t="s">
        <v>231</v>
      </c>
      <c r="J169" s="18" t="s">
        <v>184</v>
      </c>
      <c r="K169" s="18" t="s">
        <v>224</v>
      </c>
      <c r="L169" s="18" t="s">
        <v>231</v>
      </c>
      <c r="M169" s="26" t="s">
        <v>231</v>
      </c>
      <c r="N169" s="27"/>
      <c r="O169" s="27"/>
      <c r="P169" s="27"/>
      <c r="Q169" s="27"/>
      <c r="R169" s="29"/>
      <c r="AU169"/>
      <c r="AV169"/>
      <c r="AW169"/>
      <c r="AX169"/>
      <c r="AY169"/>
      <c r="AZ169"/>
      <c r="BA169"/>
      <c r="BB169"/>
      <c r="BC169"/>
      <c r="BD169"/>
      <c r="BE169"/>
      <c r="BF169"/>
      <c r="BG169"/>
      <c r="BH169"/>
      <c r="BI169"/>
      <c r="BJ169"/>
      <c r="BK169"/>
      <c r="BL169"/>
      <c r="BM169"/>
      <c r="BN169"/>
      <c r="BO169"/>
      <c r="BP169"/>
      <c r="BQ169"/>
      <c r="BR169"/>
      <c r="BS169"/>
      <c r="BT169"/>
      <c r="BU169"/>
    </row>
    <row r="170" spans="1:73" ht="13.15" x14ac:dyDescent="0.4">
      <c r="A170" s="153" t="s">
        <v>3340</v>
      </c>
      <c r="B170" s="18"/>
      <c r="C170" s="143"/>
      <c r="D170" s="26"/>
      <c r="E170" s="27"/>
      <c r="F170" s="26"/>
      <c r="G170" s="26"/>
      <c r="H170" s="26"/>
      <c r="I170" s="26"/>
      <c r="J170" s="18"/>
      <c r="K170" s="18"/>
      <c r="L170" s="18"/>
      <c r="M170" s="26"/>
      <c r="N170" s="27"/>
      <c r="O170" s="27"/>
      <c r="P170" s="27"/>
      <c r="Q170" s="27"/>
      <c r="R170" s="29"/>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row>
    <row r="171" spans="1:73" x14ac:dyDescent="0.35">
      <c r="A171" s="18"/>
      <c r="B171" s="18"/>
      <c r="C171" s="143"/>
      <c r="D171" t="s">
        <v>707</v>
      </c>
      <c r="E171" s="35">
        <v>34683</v>
      </c>
      <c r="F171" s="36" t="s">
        <v>101</v>
      </c>
      <c r="G171" s="36" t="s">
        <v>210</v>
      </c>
      <c r="H171" t="s">
        <v>389</v>
      </c>
      <c r="I171" t="s">
        <v>3438</v>
      </c>
      <c r="J171" s="18" t="s">
        <v>389</v>
      </c>
      <c r="K171" s="18" t="s">
        <v>471</v>
      </c>
      <c r="L171" s="18" t="s">
        <v>708</v>
      </c>
      <c r="M171" s="19" t="s">
        <v>709</v>
      </c>
      <c r="N171" s="19" t="s">
        <v>389</v>
      </c>
      <c r="O171" s="19" t="s">
        <v>403</v>
      </c>
      <c r="P171" s="37" t="str">
        <f>IF(ISERROR(VLOOKUP(TRIM(D171),#REF!,8,FALSE())),"",VLOOKUP(TRIM(D171),#REF!,8,FALSE()))</f>
        <v/>
      </c>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row>
    <row r="172" spans="1:73" s="25" customFormat="1" x14ac:dyDescent="0.35">
      <c r="A172" s="19"/>
      <c r="B172" s="19"/>
      <c r="C172" s="144"/>
      <c r="D172" s="19" t="s">
        <v>710</v>
      </c>
      <c r="E172" s="27">
        <v>35200</v>
      </c>
      <c r="F172" s="26" t="s">
        <v>101</v>
      </c>
      <c r="G172" s="30" t="s">
        <v>313</v>
      </c>
      <c r="H172" t="s">
        <v>4386</v>
      </c>
      <c r="I172" t="s">
        <v>711</v>
      </c>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row>
    <row r="173" spans="1:73" s="25" customFormat="1" ht="12.75" customHeight="1" x14ac:dyDescent="0.35">
      <c r="A173" s="18"/>
      <c r="B173" s="18"/>
      <c r="C173" s="143"/>
      <c r="D173" s="26" t="s">
        <v>731</v>
      </c>
      <c r="E173" s="27">
        <v>35516</v>
      </c>
      <c r="F173" s="26" t="s">
        <v>108</v>
      </c>
      <c r="G173" s="26" t="s">
        <v>566</v>
      </c>
      <c r="H173" t="s">
        <v>156</v>
      </c>
      <c r="I173" t="s">
        <v>161</v>
      </c>
      <c r="J173" s="18" t="s">
        <v>156</v>
      </c>
      <c r="K173" s="18" t="s">
        <v>229</v>
      </c>
      <c r="L173" s="18" t="s">
        <v>161</v>
      </c>
      <c r="M173" s="26" t="s">
        <v>173</v>
      </c>
      <c r="N173" s="27"/>
      <c r="O173" s="27"/>
      <c r="P173" s="27"/>
      <c r="Q173" s="27"/>
      <c r="R173" s="29"/>
    </row>
    <row r="174" spans="1:73" s="25" customFormat="1" ht="12.75" customHeight="1" x14ac:dyDescent="0.35">
      <c r="A174" s="21"/>
      <c r="B174" s="21"/>
      <c r="C174" s="143"/>
      <c r="D174" s="19" t="s">
        <v>732</v>
      </c>
      <c r="E174" s="20">
        <v>32086</v>
      </c>
      <c r="F174" s="19" t="s">
        <v>733</v>
      </c>
      <c r="G174" s="19" t="s">
        <v>631</v>
      </c>
      <c r="H174" t="s">
        <v>446</v>
      </c>
      <c r="I174" t="s">
        <v>440</v>
      </c>
      <c r="J174" s="21" t="s">
        <v>177</v>
      </c>
      <c r="K174" s="21" t="s">
        <v>151</v>
      </c>
      <c r="L174" s="21" t="s">
        <v>440</v>
      </c>
      <c r="M174" s="19" t="s">
        <v>207</v>
      </c>
      <c r="N174" s="19" t="s">
        <v>177</v>
      </c>
      <c r="O174" s="19" t="s">
        <v>151</v>
      </c>
      <c r="P174" s="19" t="s">
        <v>734</v>
      </c>
      <c r="Q174" s="19" t="s">
        <v>177</v>
      </c>
      <c r="R174" s="19" t="s">
        <v>151</v>
      </c>
      <c r="S174" s="19" t="s">
        <v>207</v>
      </c>
      <c r="T174" s="19" t="s">
        <v>177</v>
      </c>
      <c r="U174" s="19" t="s">
        <v>151</v>
      </c>
      <c r="V174" s="19" t="s">
        <v>207</v>
      </c>
      <c r="W174" s="19" t="s">
        <v>177</v>
      </c>
      <c r="X174" s="19" t="s">
        <v>151</v>
      </c>
      <c r="Y174" s="19" t="s">
        <v>440</v>
      </c>
      <c r="Z174" s="19" t="s">
        <v>177</v>
      </c>
      <c r="AA174" s="19" t="s">
        <v>151</v>
      </c>
      <c r="AB174" s="19" t="s">
        <v>216</v>
      </c>
      <c r="AC174" s="19" t="s">
        <v>177</v>
      </c>
      <c r="AD174" s="19" t="s">
        <v>151</v>
      </c>
      <c r="AE174" s="19" t="s">
        <v>178</v>
      </c>
      <c r="AF174" s="19" t="s">
        <v>177</v>
      </c>
      <c r="AG174" s="19" t="s">
        <v>151</v>
      </c>
      <c r="AH174" s="19" t="s">
        <v>178</v>
      </c>
      <c r="AI174" s="19" t="s">
        <v>177</v>
      </c>
      <c r="AJ174" s="19" t="s">
        <v>151</v>
      </c>
      <c r="AK174" s="19" t="s">
        <v>440</v>
      </c>
      <c r="AL174" s="19">
        <v>0</v>
      </c>
      <c r="AM174" s="19">
        <v>0</v>
      </c>
      <c r="AN174" s="19">
        <v>0</v>
      </c>
      <c r="AO174" s="19" t="s">
        <v>177</v>
      </c>
      <c r="AP174" s="19" t="s">
        <v>151</v>
      </c>
      <c r="AQ174" s="19" t="s">
        <v>254</v>
      </c>
      <c r="AR174" s="19">
        <v>0</v>
      </c>
      <c r="AS174" s="19">
        <v>0</v>
      </c>
      <c r="AT174" s="19">
        <v>0</v>
      </c>
    </row>
    <row r="175" spans="1:73" s="25" customFormat="1" ht="12.75" customHeight="1" x14ac:dyDescent="0.35">
      <c r="A175" s="18"/>
      <c r="B175" s="18"/>
      <c r="C175" s="143"/>
      <c r="D175" s="22" t="s">
        <v>747</v>
      </c>
      <c r="E175" s="23">
        <v>34781</v>
      </c>
      <c r="F175" s="24" t="s">
        <v>337</v>
      </c>
      <c r="G175" s="22" t="s">
        <v>137</v>
      </c>
      <c r="H175"/>
      <c r="I175"/>
      <c r="J175" s="18" t="s">
        <v>177</v>
      </c>
      <c r="K175" s="18" t="s">
        <v>235</v>
      </c>
      <c r="L175" s="18" t="s">
        <v>264</v>
      </c>
    </row>
    <row r="176" spans="1:73" s="25" customFormat="1" ht="12.75" customHeight="1" x14ac:dyDescent="0.35">
      <c r="A176" s="32"/>
      <c r="B176" s="32"/>
      <c r="C176" s="144"/>
      <c r="D176" s="19" t="s">
        <v>762</v>
      </c>
      <c r="E176" s="27">
        <v>32925</v>
      </c>
      <c r="F176" s="28" t="s">
        <v>763</v>
      </c>
      <c r="G176" s="28" t="s">
        <v>138</v>
      </c>
      <c r="H176" t="s">
        <v>4284</v>
      </c>
      <c r="I176" t="s">
        <v>289</v>
      </c>
      <c r="J176" s="33"/>
      <c r="K176" s="33"/>
      <c r="L176" s="33"/>
      <c r="M176" s="40"/>
      <c r="N176" s="36"/>
      <c r="O176" s="36"/>
      <c r="P176" s="36"/>
      <c r="AU176"/>
      <c r="AV176"/>
      <c r="AW176"/>
      <c r="AX176"/>
      <c r="AY176"/>
      <c r="AZ176"/>
      <c r="BA176"/>
      <c r="BB176"/>
      <c r="BC176"/>
      <c r="BD176"/>
      <c r="BE176"/>
      <c r="BF176"/>
      <c r="BG176"/>
      <c r="BH176"/>
      <c r="BI176"/>
      <c r="BJ176"/>
      <c r="BK176"/>
      <c r="BL176"/>
      <c r="BM176"/>
      <c r="BN176"/>
      <c r="BO176"/>
      <c r="BP176"/>
      <c r="BQ176"/>
      <c r="BR176"/>
      <c r="BS176"/>
      <c r="BT176"/>
      <c r="BU176"/>
    </row>
    <row r="177" spans="1:73" s="19" customFormat="1" x14ac:dyDescent="0.35">
      <c r="A177" s="18"/>
      <c r="B177" s="18"/>
      <c r="C177" s="143"/>
      <c r="D177" s="19" t="s">
        <v>725</v>
      </c>
      <c r="E177" s="20">
        <v>35588</v>
      </c>
      <c r="F177" s="26" t="s">
        <v>101</v>
      </c>
      <c r="G177" s="30" t="s">
        <v>108</v>
      </c>
      <c r="H177" t="s">
        <v>147</v>
      </c>
      <c r="I177"/>
      <c r="J177" s="18" t="s">
        <v>169</v>
      </c>
      <c r="K177" s="18"/>
      <c r="L177" s="18"/>
      <c r="N177" s="19" t="s">
        <v>132</v>
      </c>
      <c r="O177" s="19" t="s">
        <v>224</v>
      </c>
      <c r="P177" s="30"/>
      <c r="S177" s="30"/>
      <c r="V177" s="30"/>
      <c r="Y177" s="30"/>
    </row>
    <row r="178" spans="1:73" x14ac:dyDescent="0.35">
      <c r="A178" s="18"/>
      <c r="B178" s="18"/>
      <c r="C178" s="143"/>
      <c r="D178" s="19" t="s">
        <v>726</v>
      </c>
      <c r="E178" s="20">
        <v>35713</v>
      </c>
      <c r="F178" s="26" t="s">
        <v>204</v>
      </c>
      <c r="G178" s="30" t="s">
        <v>108</v>
      </c>
      <c r="H178" t="s">
        <v>153</v>
      </c>
      <c r="J178" s="18"/>
      <c r="K178" s="18"/>
      <c r="L178" s="18"/>
      <c r="M178" s="19"/>
      <c r="N178" s="19" t="s">
        <v>132</v>
      </c>
      <c r="O178" s="19" t="s">
        <v>165</v>
      </c>
      <c r="P178" s="30"/>
      <c r="Q178" s="19"/>
      <c r="R178" s="19"/>
      <c r="S178" s="30"/>
      <c r="T178" s="19"/>
      <c r="U178" s="19"/>
      <c r="V178" s="30"/>
      <c r="W178" s="19"/>
      <c r="X178" s="19"/>
      <c r="Y178" s="30"/>
      <c r="Z178" s="19"/>
      <c r="AA178" s="19"/>
      <c r="AB178" s="19"/>
      <c r="AC178" s="19"/>
      <c r="AD178" s="19"/>
      <c r="AE178" s="19"/>
      <c r="AF178" s="19"/>
      <c r="AG178" s="19"/>
      <c r="AH178" s="19"/>
      <c r="AI178" s="19"/>
      <c r="AJ178" s="19"/>
      <c r="AK178" s="19"/>
      <c r="AL178" s="19"/>
      <c r="AM178" s="19"/>
      <c r="AN178" s="19"/>
      <c r="AO178" s="19"/>
      <c r="AP178" s="19"/>
      <c r="AQ178" s="19"/>
      <c r="AR178" s="19"/>
      <c r="AS178" s="19"/>
      <c r="AT178" s="19"/>
    </row>
    <row r="179" spans="1:73" s="25" customFormat="1" ht="12.75" customHeight="1" x14ac:dyDescent="0.35">
      <c r="A179" s="31"/>
      <c r="B179" s="32"/>
      <c r="C179" s="144"/>
      <c r="D179" s="19" t="s">
        <v>746</v>
      </c>
      <c r="E179" s="27">
        <v>36075</v>
      </c>
      <c r="F179" s="28" t="s">
        <v>359</v>
      </c>
      <c r="G179" s="28"/>
      <c r="H179" t="s">
        <v>220</v>
      </c>
      <c r="I179" t="s">
        <v>186</v>
      </c>
      <c r="J179" s="33"/>
      <c r="K179" s="33"/>
      <c r="L179" s="33"/>
    </row>
    <row r="180" spans="1:73" ht="12.75" customHeight="1" x14ac:dyDescent="0.35">
      <c r="A180" s="31"/>
      <c r="B180" s="32"/>
      <c r="C180" s="144"/>
      <c r="D180" s="19" t="s">
        <v>785</v>
      </c>
      <c r="E180" s="27">
        <v>35939</v>
      </c>
      <c r="F180" s="28" t="s">
        <v>107</v>
      </c>
      <c r="G180" s="28" t="s">
        <v>320</v>
      </c>
      <c r="H180" t="s">
        <v>304</v>
      </c>
      <c r="I180" t="s">
        <v>310</v>
      </c>
      <c r="J180" s="33"/>
      <c r="K180" s="33"/>
      <c r="L180" s="33"/>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row>
    <row r="181" spans="1:73" ht="12.75" customHeight="1" x14ac:dyDescent="0.4">
      <c r="A181" s="167" t="s">
        <v>5359</v>
      </c>
      <c r="B181" s="32"/>
      <c r="C181" s="144"/>
      <c r="D181" s="19"/>
      <c r="E181" s="27"/>
      <c r="F181" s="28"/>
      <c r="G181" s="28"/>
      <c r="J181" s="33"/>
      <c r="K181" s="33"/>
      <c r="L181" s="33"/>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row>
    <row r="182" spans="1:73" s="19" customFormat="1" ht="12.75" customHeight="1" x14ac:dyDescent="0.35">
      <c r="A182" s="21" t="s">
        <v>77</v>
      </c>
      <c r="B182" s="21" t="s">
        <v>318</v>
      </c>
      <c r="C182" s="143" t="str">
        <f>IF(VLOOKUP(D182,Table16[[#All],[Player]:[2024 Card Info]],7,FALSE)&lt;&gt;"",VLOOKUP(D182,Table16[[#All],[Player]:[2024 Card Info]],7,FALSE),"")</f>
        <v>47 Attempts</v>
      </c>
      <c r="D182" s="22" t="s">
        <v>809</v>
      </c>
      <c r="E182" s="23">
        <v>34725</v>
      </c>
      <c r="F182" s="24" t="s">
        <v>486</v>
      </c>
      <c r="G182" s="22" t="s">
        <v>295</v>
      </c>
      <c r="H182" s="26" t="s">
        <v>77</v>
      </c>
      <c r="I182" s="26"/>
      <c r="J182" s="21" t="s">
        <v>77</v>
      </c>
      <c r="K182" s="21" t="s">
        <v>268</v>
      </c>
      <c r="L182" s="21" t="s">
        <v>810</v>
      </c>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row>
    <row r="183" spans="1:73" x14ac:dyDescent="0.35">
      <c r="A183" s="21"/>
      <c r="B183" s="21"/>
      <c r="C183" s="143"/>
      <c r="D183" s="22" t="s">
        <v>821</v>
      </c>
      <c r="E183" s="23">
        <v>36847</v>
      </c>
      <c r="F183" s="24" t="s">
        <v>295</v>
      </c>
      <c r="G183" s="22" t="s">
        <v>822</v>
      </c>
      <c r="H183" t="s">
        <v>389</v>
      </c>
      <c r="I183" t="s">
        <v>3418</v>
      </c>
      <c r="J183" s="21" t="s">
        <v>93</v>
      </c>
      <c r="K183" s="21" t="s">
        <v>85</v>
      </c>
      <c r="L183" s="21" t="s">
        <v>823</v>
      </c>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row>
    <row r="184" spans="1:73" s="25" customFormat="1" x14ac:dyDescent="0.35">
      <c r="A184" s="31" t="s">
        <v>220</v>
      </c>
      <c r="B184" s="32" t="s">
        <v>452</v>
      </c>
      <c r="C184" s="144" t="str">
        <f>IF(VLOOKUP(D184,Table16[[#All],[Player]:[2024 Card Info]],7,FALSE)&lt;&gt;"",VLOOKUP(D184,Table16[[#All],[Player]:[2024 Card Info]],7,FALSE),"")</f>
        <v>0-0</v>
      </c>
      <c r="D184" s="19" t="s">
        <v>869</v>
      </c>
      <c r="E184" s="27">
        <v>36715</v>
      </c>
      <c r="F184" s="28" t="s">
        <v>313</v>
      </c>
      <c r="G184" s="28" t="s">
        <v>230</v>
      </c>
      <c r="H184" s="26" t="s">
        <v>461</v>
      </c>
      <c r="I184" s="26" t="s">
        <v>231</v>
      </c>
      <c r="J184" s="33"/>
      <c r="K184" s="33"/>
      <c r="L184" s="33"/>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row>
    <row r="185" spans="1:73" s="19" customFormat="1" x14ac:dyDescent="0.35">
      <c r="A185" s="18"/>
      <c r="B185" s="18"/>
      <c r="C185" s="143"/>
      <c r="D185" s="19" t="s">
        <v>862</v>
      </c>
      <c r="E185" s="20">
        <v>33839</v>
      </c>
      <c r="F185" s="19" t="s">
        <v>863</v>
      </c>
      <c r="G185" s="19" t="s">
        <v>508</v>
      </c>
      <c r="H185" t="s">
        <v>220</v>
      </c>
      <c r="I185" t="s">
        <v>477</v>
      </c>
      <c r="J185" s="18" t="s">
        <v>459</v>
      </c>
      <c r="K185" s="18" t="s">
        <v>190</v>
      </c>
      <c r="L185" s="18" t="s">
        <v>426</v>
      </c>
      <c r="M185" s="19" t="s">
        <v>264</v>
      </c>
      <c r="N185" s="19" t="s">
        <v>220</v>
      </c>
      <c r="O185" s="19" t="s">
        <v>143</v>
      </c>
      <c r="P185" s="19" t="s">
        <v>167</v>
      </c>
      <c r="Q185" s="19" t="s">
        <v>220</v>
      </c>
      <c r="R185" s="19" t="s">
        <v>326</v>
      </c>
      <c r="S185" s="19" t="s">
        <v>186</v>
      </c>
      <c r="T185" s="19" t="s">
        <v>192</v>
      </c>
      <c r="U185" s="19" t="s">
        <v>326</v>
      </c>
      <c r="V185" s="19" t="s">
        <v>201</v>
      </c>
      <c r="W185" s="19" t="s">
        <v>864</v>
      </c>
      <c r="X185" s="19" t="s">
        <v>326</v>
      </c>
      <c r="Y185" s="19" t="s">
        <v>865</v>
      </c>
      <c r="Z185" s="19" t="s">
        <v>866</v>
      </c>
      <c r="AA185" s="19" t="s">
        <v>460</v>
      </c>
      <c r="AB185" s="19" t="s">
        <v>231</v>
      </c>
      <c r="AC185" s="19" t="s">
        <v>867</v>
      </c>
      <c r="AD185" s="19" t="s">
        <v>460</v>
      </c>
      <c r="AE185" s="19" t="s">
        <v>231</v>
      </c>
      <c r="AF185" s="19" t="s">
        <v>867</v>
      </c>
      <c r="AG185" s="19" t="s">
        <v>460</v>
      </c>
      <c r="AH185" s="19" t="s">
        <v>231</v>
      </c>
      <c r="AI185" s="19">
        <v>0</v>
      </c>
      <c r="AJ185" s="19">
        <v>0</v>
      </c>
      <c r="AK185" s="19">
        <v>0</v>
      </c>
      <c r="AL185" s="19">
        <v>0</v>
      </c>
      <c r="AM185" s="19">
        <v>0</v>
      </c>
      <c r="AN185" s="19">
        <v>0</v>
      </c>
      <c r="AO185" s="19">
        <v>0</v>
      </c>
      <c r="AP185" s="19">
        <v>0</v>
      </c>
      <c r="AQ185" s="19">
        <v>0</v>
      </c>
      <c r="AR185" s="19">
        <v>0</v>
      </c>
      <c r="AS185" s="19">
        <v>0</v>
      </c>
      <c r="AT185" s="19">
        <v>0</v>
      </c>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row>
    <row r="186" spans="1:73" s="25" customFormat="1" x14ac:dyDescent="0.35">
      <c r="A186" s="44"/>
      <c r="B186" s="44"/>
      <c r="C186" s="143"/>
      <c r="D186" s="26" t="s">
        <v>868</v>
      </c>
      <c r="E186" s="27">
        <v>36669</v>
      </c>
      <c r="F186" s="26" t="s">
        <v>387</v>
      </c>
      <c r="G186" s="26" t="s">
        <v>457</v>
      </c>
      <c r="H186" t="s">
        <v>184</v>
      </c>
      <c r="I186" t="s">
        <v>231</v>
      </c>
      <c r="J186" s="44" t="s">
        <v>169</v>
      </c>
      <c r="K186" s="44"/>
      <c r="L186" s="44"/>
      <c r="M186" s="26" t="s">
        <v>254</v>
      </c>
      <c r="N186" s="27"/>
      <c r="O186" s="27"/>
      <c r="P186" s="27"/>
      <c r="Q186" s="27"/>
      <c r="R186" s="2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row>
    <row r="187" spans="1:73" s="25" customFormat="1" x14ac:dyDescent="0.35">
      <c r="A187" s="19"/>
      <c r="B187" s="26"/>
      <c r="C187" s="144"/>
      <c r="D187" s="19" t="s">
        <v>870</v>
      </c>
      <c r="E187" s="27">
        <v>36434</v>
      </c>
      <c r="F187" s="28" t="s">
        <v>279</v>
      </c>
      <c r="G187" s="28" t="s">
        <v>141</v>
      </c>
      <c r="H187"/>
      <c r="I187" t="s">
        <v>231</v>
      </c>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row>
    <row r="188" spans="1:73" s="19" customFormat="1" x14ac:dyDescent="0.35">
      <c r="A188" s="21" t="s">
        <v>220</v>
      </c>
      <c r="B188" s="21" t="s">
        <v>285</v>
      </c>
      <c r="C188" s="143" t="str">
        <f>IF(VLOOKUP(D188,Table16[[#All],[Player]:[2024 Card Info]],7,FALSE)&lt;&gt;"",VLOOKUP(D188,Table16[[#All],[Player]:[2024 Card Info]],7,FALSE),"")</f>
        <v>0-1</v>
      </c>
      <c r="D188" s="19" t="s">
        <v>881</v>
      </c>
      <c r="E188" s="20">
        <v>34904</v>
      </c>
      <c r="F188" s="19" t="s">
        <v>222</v>
      </c>
      <c r="G188" s="19" t="s">
        <v>882</v>
      </c>
      <c r="H188" s="26"/>
      <c r="I188" s="26" t="s">
        <v>168</v>
      </c>
      <c r="J188" s="21" t="s">
        <v>243</v>
      </c>
      <c r="K188" s="21" t="s">
        <v>158</v>
      </c>
      <c r="L188" s="21" t="s">
        <v>168</v>
      </c>
      <c r="M188" s="19" t="s">
        <v>231</v>
      </c>
      <c r="N188" s="19" t="s">
        <v>220</v>
      </c>
      <c r="O188" s="19" t="s">
        <v>308</v>
      </c>
      <c r="P188" s="19" t="s">
        <v>167</v>
      </c>
      <c r="Q188" s="19" t="s">
        <v>258</v>
      </c>
      <c r="R188" s="19" t="s">
        <v>135</v>
      </c>
      <c r="S188" s="19" t="s">
        <v>231</v>
      </c>
      <c r="T188" s="19" t="s">
        <v>250</v>
      </c>
      <c r="U188" s="19" t="s">
        <v>135</v>
      </c>
      <c r="V188" s="19" t="s">
        <v>185</v>
      </c>
      <c r="W188" s="19" t="s">
        <v>250</v>
      </c>
      <c r="X188" s="19" t="s">
        <v>135</v>
      </c>
      <c r="Y188" s="19" t="s">
        <v>231</v>
      </c>
      <c r="AC188" s="19">
        <v>0</v>
      </c>
      <c r="AD188" s="19">
        <v>0</v>
      </c>
      <c r="AE188" s="19">
        <v>0</v>
      </c>
      <c r="AF188" s="19">
        <v>0</v>
      </c>
      <c r="AG188" s="19">
        <v>0</v>
      </c>
      <c r="AH188" s="19">
        <v>0</v>
      </c>
      <c r="AI188" s="19">
        <v>0</v>
      </c>
      <c r="AJ188" s="19">
        <v>0</v>
      </c>
      <c r="AK188" s="19">
        <v>0</v>
      </c>
      <c r="AL188" s="19">
        <v>0</v>
      </c>
      <c r="AM188" s="19">
        <v>0</v>
      </c>
      <c r="AN188" s="19">
        <v>0</v>
      </c>
      <c r="AO188" s="19">
        <v>0</v>
      </c>
      <c r="AP188" s="19">
        <v>0</v>
      </c>
      <c r="AQ188" s="19">
        <v>0</v>
      </c>
      <c r="AR188" s="19">
        <v>0</v>
      </c>
      <c r="AS188" s="19">
        <v>0</v>
      </c>
      <c r="AT188" s="19">
        <v>0</v>
      </c>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row>
    <row r="189" spans="1:73" s="25" customFormat="1" x14ac:dyDescent="0.35">
      <c r="A189" s="21"/>
      <c r="B189" s="21"/>
      <c r="C189" s="143"/>
      <c r="D189" s="19" t="s">
        <v>915</v>
      </c>
      <c r="E189" s="20">
        <v>35886</v>
      </c>
      <c r="F189" s="28" t="s">
        <v>218</v>
      </c>
      <c r="G189" s="28" t="s">
        <v>882</v>
      </c>
      <c r="H189"/>
      <c r="I189" t="s">
        <v>4284</v>
      </c>
      <c r="J189" s="21"/>
      <c r="K189" s="21"/>
      <c r="L189" s="21"/>
      <c r="M189" s="19"/>
      <c r="N189" s="19" t="s">
        <v>304</v>
      </c>
      <c r="O189" s="19" t="s">
        <v>916</v>
      </c>
      <c r="P189" s="37" t="s">
        <v>309</v>
      </c>
    </row>
    <row r="190" spans="1:73" x14ac:dyDescent="0.35">
      <c r="A190" s="21"/>
      <c r="B190" s="21"/>
      <c r="C190" s="143"/>
      <c r="D190" s="22" t="s">
        <v>933</v>
      </c>
      <c r="E190" s="23">
        <v>36288</v>
      </c>
      <c r="F190" s="24" t="s">
        <v>137</v>
      </c>
      <c r="G190" s="22" t="s">
        <v>287</v>
      </c>
      <c r="H190" t="s">
        <v>327</v>
      </c>
      <c r="I190" t="s">
        <v>328</v>
      </c>
      <c r="J190" s="21" t="s">
        <v>327</v>
      </c>
      <c r="K190" s="21" t="s">
        <v>229</v>
      </c>
      <c r="L190" s="21" t="s">
        <v>335</v>
      </c>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row>
    <row r="191" spans="1:73" ht="12.75" customHeight="1" x14ac:dyDescent="0.35">
      <c r="A191" s="21"/>
      <c r="B191" s="21" t="str">
        <f>IF(ISERROR(VLOOKUP(TRIM($D191),#REF!,3,FALSE())),"",VLOOKUP(TRIM($D191),#REF!,3,FALSE()))</f>
        <v/>
      </c>
      <c r="C191" s="143"/>
      <c r="D191" s="22" t="s">
        <v>935</v>
      </c>
      <c r="E191" s="23">
        <v>35364</v>
      </c>
      <c r="F191" s="24" t="s">
        <v>137</v>
      </c>
      <c r="G191" s="22" t="s">
        <v>892</v>
      </c>
      <c r="I191" t="s">
        <v>4284</v>
      </c>
      <c r="J191" s="21" t="s">
        <v>327</v>
      </c>
      <c r="K191" s="21" t="s">
        <v>78</v>
      </c>
      <c r="L191" s="21" t="s">
        <v>335</v>
      </c>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row>
    <row r="192" spans="1:73" s="25" customFormat="1" ht="12.75" customHeight="1" x14ac:dyDescent="0.4">
      <c r="A192" s="158" t="s">
        <v>5304</v>
      </c>
      <c r="B192" s="32"/>
      <c r="C192" s="144"/>
      <c r="D192" s="19"/>
      <c r="E192" s="27"/>
      <c r="F192" s="28"/>
      <c r="G192" s="28"/>
      <c r="H192"/>
      <c r="I192"/>
      <c r="J192" s="33"/>
      <c r="K192" s="33"/>
      <c r="L192" s="33"/>
      <c r="M192" s="40"/>
      <c r="N192" s="36"/>
      <c r="O192" s="36"/>
      <c r="P192" s="36"/>
      <c r="AU192"/>
      <c r="AV192"/>
      <c r="AW192"/>
      <c r="AX192"/>
      <c r="AY192"/>
      <c r="AZ192"/>
      <c r="BA192"/>
      <c r="BB192"/>
      <c r="BC192"/>
      <c r="BD192"/>
      <c r="BE192"/>
      <c r="BF192"/>
      <c r="BG192"/>
      <c r="BH192"/>
      <c r="BI192"/>
      <c r="BJ192"/>
      <c r="BK192"/>
      <c r="BL192"/>
      <c r="BM192"/>
      <c r="BN192"/>
      <c r="BO192"/>
      <c r="BP192"/>
      <c r="BQ192"/>
      <c r="BR192"/>
      <c r="BS192"/>
      <c r="BT192"/>
      <c r="BU192"/>
    </row>
    <row r="193" spans="1:73" x14ac:dyDescent="0.35">
      <c r="A193" s="18"/>
      <c r="B193" s="18"/>
      <c r="C193" s="143"/>
      <c r="D193" s="19" t="s">
        <v>1070</v>
      </c>
      <c r="E193" s="20">
        <v>35754</v>
      </c>
      <c r="F193" s="26" t="s">
        <v>108</v>
      </c>
      <c r="G193" s="30" t="s">
        <v>108</v>
      </c>
      <c r="H193" t="s">
        <v>147</v>
      </c>
      <c r="I193" t="s">
        <v>3447</v>
      </c>
      <c r="J193" s="18" t="s">
        <v>93</v>
      </c>
      <c r="K193" s="18" t="s">
        <v>224</v>
      </c>
      <c r="L193" s="18" t="s">
        <v>1071</v>
      </c>
      <c r="M193" s="19" t="s">
        <v>1072</v>
      </c>
      <c r="N193" s="19" t="s">
        <v>93</v>
      </c>
      <c r="O193" s="19" t="s">
        <v>224</v>
      </c>
      <c r="P193" s="30" t="s">
        <v>1073</v>
      </c>
      <c r="Q193" s="19"/>
      <c r="R193" s="19"/>
      <c r="S193" s="30"/>
      <c r="T193" s="19"/>
      <c r="U193" s="19"/>
      <c r="V193" s="30"/>
      <c r="W193" s="19"/>
      <c r="X193" s="19"/>
      <c r="Y193" s="30"/>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row>
    <row r="194" spans="1:73" ht="12.75" customHeight="1" x14ac:dyDescent="0.35">
      <c r="A194" s="18"/>
      <c r="B194" s="18"/>
      <c r="C194" s="143"/>
      <c r="D194" s="19" t="s">
        <v>1084</v>
      </c>
      <c r="E194" s="20">
        <v>34717</v>
      </c>
      <c r="F194" s="19" t="s">
        <v>1085</v>
      </c>
      <c r="G194" s="19" t="s">
        <v>1086</v>
      </c>
      <c r="H194" t="s">
        <v>169</v>
      </c>
      <c r="J194" s="18" t="s">
        <v>93</v>
      </c>
      <c r="K194" s="18" t="s">
        <v>341</v>
      </c>
      <c r="L194" s="18" t="s">
        <v>1087</v>
      </c>
      <c r="M194" s="19" t="s">
        <v>1088</v>
      </c>
      <c r="N194" s="19" t="s">
        <v>93</v>
      </c>
      <c r="O194" s="19" t="s">
        <v>339</v>
      </c>
      <c r="P194" s="19" t="s">
        <v>1089</v>
      </c>
      <c r="Q194" s="19" t="s">
        <v>93</v>
      </c>
      <c r="R194" s="19" t="s">
        <v>96</v>
      </c>
      <c r="S194" s="19" t="s">
        <v>1090</v>
      </c>
      <c r="T194" s="19" t="s">
        <v>93</v>
      </c>
      <c r="U194" s="19" t="s">
        <v>96</v>
      </c>
      <c r="V194" s="19" t="s">
        <v>1091</v>
      </c>
      <c r="W194" s="19" t="s">
        <v>93</v>
      </c>
      <c r="X194" s="19" t="s">
        <v>96</v>
      </c>
      <c r="Y194" s="19" t="s">
        <v>1092</v>
      </c>
      <c r="Z194" s="19"/>
      <c r="AA194" s="19"/>
      <c r="AB194" s="19"/>
      <c r="AC194" s="19">
        <v>0</v>
      </c>
      <c r="AD194" s="19">
        <v>0</v>
      </c>
      <c r="AE194" s="19">
        <v>0</v>
      </c>
      <c r="AF194" s="19">
        <v>0</v>
      </c>
      <c r="AG194" s="19">
        <v>0</v>
      </c>
      <c r="AH194" s="19">
        <v>0</v>
      </c>
      <c r="AI194" s="19">
        <v>0</v>
      </c>
      <c r="AJ194" s="19">
        <v>0</v>
      </c>
      <c r="AK194" s="19">
        <v>0</v>
      </c>
      <c r="AL194" s="19">
        <v>0</v>
      </c>
      <c r="AM194" s="19">
        <v>0</v>
      </c>
      <c r="AN194" s="19">
        <v>0</v>
      </c>
      <c r="AO194" s="19">
        <v>0</v>
      </c>
      <c r="AP194" s="19">
        <v>0</v>
      </c>
      <c r="AQ194" s="19">
        <v>0</v>
      </c>
      <c r="AR194" s="19">
        <v>0</v>
      </c>
      <c r="AS194" s="19">
        <v>0</v>
      </c>
      <c r="AT194" s="19">
        <v>0</v>
      </c>
      <c r="AU194" s="19"/>
      <c r="AV194" s="19"/>
      <c r="AW194" s="19"/>
      <c r="AX194" s="19"/>
      <c r="AY194" s="19"/>
      <c r="AZ194" s="19"/>
      <c r="BA194" s="19"/>
      <c r="BB194" s="19"/>
      <c r="BC194" s="19"/>
      <c r="BD194" s="19"/>
      <c r="BE194" s="19"/>
      <c r="BF194" s="19"/>
      <c r="BG194" s="19"/>
      <c r="BH194" s="19"/>
      <c r="BI194" s="19"/>
    </row>
    <row r="195" spans="1:73" x14ac:dyDescent="0.35">
      <c r="A195" s="18"/>
      <c r="B195" s="18"/>
      <c r="C195" s="143"/>
      <c r="D195" s="19" t="s">
        <v>1093</v>
      </c>
      <c r="E195" s="20">
        <v>34360</v>
      </c>
      <c r="F195" s="19" t="s">
        <v>443</v>
      </c>
      <c r="G195" s="19" t="s">
        <v>418</v>
      </c>
      <c r="J195" s="18" t="s">
        <v>93</v>
      </c>
      <c r="K195" s="18" t="s">
        <v>195</v>
      </c>
      <c r="L195" s="18" t="s">
        <v>1094</v>
      </c>
      <c r="M195" s="19" t="s">
        <v>1095</v>
      </c>
      <c r="N195" s="19" t="s">
        <v>93</v>
      </c>
      <c r="O195" s="19" t="s">
        <v>78</v>
      </c>
      <c r="P195" s="19" t="s">
        <v>1096</v>
      </c>
      <c r="Q195" s="19" t="s">
        <v>93</v>
      </c>
      <c r="R195" s="19" t="s">
        <v>78</v>
      </c>
      <c r="S195" s="19" t="s">
        <v>1097</v>
      </c>
      <c r="T195" s="19" t="s">
        <v>954</v>
      </c>
      <c r="U195" s="19" t="s">
        <v>109</v>
      </c>
      <c r="V195" s="19" t="s">
        <v>1098</v>
      </c>
      <c r="W195" s="19" t="s">
        <v>93</v>
      </c>
      <c r="X195" s="19" t="s">
        <v>109</v>
      </c>
      <c r="Y195" s="19" t="s">
        <v>1099</v>
      </c>
      <c r="Z195" s="19" t="s">
        <v>954</v>
      </c>
      <c r="AA195" s="19" t="s">
        <v>109</v>
      </c>
      <c r="AB195" s="19" t="s">
        <v>1100</v>
      </c>
      <c r="AC195" s="19">
        <v>0</v>
      </c>
      <c r="AD195" s="19">
        <v>0</v>
      </c>
      <c r="AE195" s="19">
        <v>0</v>
      </c>
      <c r="AF195" s="19">
        <v>0</v>
      </c>
      <c r="AG195" s="19">
        <v>0</v>
      </c>
      <c r="AH195" s="19">
        <v>0</v>
      </c>
      <c r="AI195" s="19">
        <v>0</v>
      </c>
      <c r="AJ195" s="19">
        <v>0</v>
      </c>
      <c r="AK195" s="19">
        <v>0</v>
      </c>
      <c r="AL195" s="19">
        <v>0</v>
      </c>
      <c r="AM195" s="19">
        <v>0</v>
      </c>
      <c r="AN195" s="19">
        <v>0</v>
      </c>
      <c r="AO195" s="19">
        <v>0</v>
      </c>
      <c r="AP195" s="19">
        <v>0</v>
      </c>
      <c r="AQ195" s="19">
        <v>0</v>
      </c>
      <c r="AR195" s="19">
        <v>0</v>
      </c>
      <c r="AS195" s="19">
        <v>0</v>
      </c>
      <c r="AT195" s="19">
        <v>0</v>
      </c>
      <c r="AU195" s="19"/>
      <c r="AV195" s="19"/>
      <c r="AW195" s="19"/>
      <c r="AX195" s="19"/>
      <c r="AY195" s="19"/>
      <c r="AZ195" s="19"/>
      <c r="BA195" s="19"/>
      <c r="BB195" s="19"/>
      <c r="BC195" s="19"/>
      <c r="BD195" s="19"/>
      <c r="BE195" s="19"/>
      <c r="BF195" s="19"/>
      <c r="BG195" s="19"/>
      <c r="BH195" s="19"/>
      <c r="BI195" s="19"/>
    </row>
    <row r="196" spans="1:73" x14ac:dyDescent="0.35">
      <c r="A196" s="18"/>
      <c r="B196" s="18"/>
      <c r="C196" s="143"/>
      <c r="D196" s="19" t="s">
        <v>1119</v>
      </c>
      <c r="E196" s="20">
        <v>33795</v>
      </c>
      <c r="F196" s="19" t="s">
        <v>454</v>
      </c>
      <c r="G196" s="19" t="s">
        <v>1120</v>
      </c>
      <c r="H196" t="s">
        <v>744</v>
      </c>
      <c r="I196" t="s">
        <v>191</v>
      </c>
      <c r="J196" s="18" t="s">
        <v>177</v>
      </c>
      <c r="K196" s="18" t="s">
        <v>85</v>
      </c>
      <c r="L196" s="18" t="s">
        <v>430</v>
      </c>
      <c r="M196" s="19" t="s">
        <v>430</v>
      </c>
      <c r="N196" s="19" t="s">
        <v>177</v>
      </c>
      <c r="O196" s="19" t="s">
        <v>403</v>
      </c>
      <c r="P196" s="19" t="s">
        <v>1121</v>
      </c>
      <c r="Q196" s="19"/>
      <c r="R196" s="19"/>
      <c r="S196" s="19"/>
      <c r="T196" s="19" t="s">
        <v>177</v>
      </c>
      <c r="U196" s="19" t="s">
        <v>85</v>
      </c>
      <c r="V196" s="19" t="s">
        <v>201</v>
      </c>
      <c r="W196" s="19" t="s">
        <v>177</v>
      </c>
      <c r="X196" s="19" t="s">
        <v>85</v>
      </c>
      <c r="Y196" s="19" t="s">
        <v>430</v>
      </c>
      <c r="Z196" s="19" t="s">
        <v>177</v>
      </c>
      <c r="AA196" s="19" t="s">
        <v>85</v>
      </c>
      <c r="AB196" s="19" t="s">
        <v>201</v>
      </c>
      <c r="AC196" s="19" t="s">
        <v>177</v>
      </c>
      <c r="AD196" s="19" t="s">
        <v>85</v>
      </c>
      <c r="AE196" s="19" t="s">
        <v>254</v>
      </c>
      <c r="AF196" s="19" t="s">
        <v>177</v>
      </c>
      <c r="AG196" s="19" t="s">
        <v>85</v>
      </c>
      <c r="AH196" s="19" t="s">
        <v>254</v>
      </c>
      <c r="AI196" s="19">
        <v>0</v>
      </c>
      <c r="AJ196" s="19">
        <v>0</v>
      </c>
      <c r="AK196" s="19">
        <v>0</v>
      </c>
      <c r="AL196" s="19">
        <v>0</v>
      </c>
      <c r="AM196" s="19">
        <v>0</v>
      </c>
      <c r="AN196" s="19">
        <v>0</v>
      </c>
      <c r="AO196" s="19">
        <v>0</v>
      </c>
      <c r="AP196" s="19">
        <v>0</v>
      </c>
      <c r="AQ196" s="19">
        <v>0</v>
      </c>
      <c r="AR196" s="19">
        <v>0</v>
      </c>
      <c r="AS196" s="19">
        <v>0</v>
      </c>
      <c r="AT196" s="19">
        <v>0</v>
      </c>
      <c r="AU196" s="19"/>
      <c r="AV196" s="19"/>
      <c r="AW196" s="25"/>
      <c r="AX196" s="25"/>
      <c r="AY196" s="25"/>
      <c r="AZ196" s="25"/>
      <c r="BA196" s="25"/>
      <c r="BB196" s="25"/>
      <c r="BC196" s="25"/>
      <c r="BD196" s="25"/>
      <c r="BE196" s="25"/>
      <c r="BF196" s="25"/>
      <c r="BG196" s="25"/>
      <c r="BH196" s="25"/>
      <c r="BI196" s="25"/>
      <c r="BJ196" s="25"/>
      <c r="BK196" s="25"/>
      <c r="BL196" s="25"/>
      <c r="BM196" s="25"/>
      <c r="BN196" s="25"/>
      <c r="BO196" s="25"/>
      <c r="BP196" s="25"/>
      <c r="BQ196" s="25"/>
      <c r="BR196" s="25"/>
      <c r="BS196" s="25"/>
      <c r="BT196" s="25"/>
      <c r="BU196" s="25"/>
    </row>
    <row r="197" spans="1:73" x14ac:dyDescent="0.35">
      <c r="A197" s="18"/>
      <c r="B197" s="18"/>
      <c r="C197" s="143"/>
      <c r="D197" s="19" t="s">
        <v>1166</v>
      </c>
      <c r="E197" s="20">
        <v>32624</v>
      </c>
      <c r="F197" s="19" t="s">
        <v>1167</v>
      </c>
      <c r="G197" s="19" t="s">
        <v>541</v>
      </c>
      <c r="H197" t="s">
        <v>304</v>
      </c>
      <c r="I197" t="s">
        <v>317</v>
      </c>
      <c r="J197" s="18" t="s">
        <v>480</v>
      </c>
      <c r="K197" s="18" t="s">
        <v>109</v>
      </c>
      <c r="L197" s="18" t="s">
        <v>1168</v>
      </c>
      <c r="M197" s="19" t="s">
        <v>1169</v>
      </c>
      <c r="N197" s="19" t="s">
        <v>169</v>
      </c>
      <c r="O197" s="19"/>
      <c r="P197" s="19"/>
      <c r="Q197" s="19" t="s">
        <v>253</v>
      </c>
      <c r="R197" s="19" t="s">
        <v>224</v>
      </c>
      <c r="S197" s="19" t="s">
        <v>604</v>
      </c>
      <c r="T197" s="19" t="s">
        <v>253</v>
      </c>
      <c r="U197" s="19" t="s">
        <v>224</v>
      </c>
      <c r="V197" s="19" t="s">
        <v>1141</v>
      </c>
      <c r="W197" s="19" t="s">
        <v>253</v>
      </c>
      <c r="X197" s="19" t="s">
        <v>224</v>
      </c>
      <c r="Y197" s="19" t="s">
        <v>1170</v>
      </c>
      <c r="Z197" s="19" t="s">
        <v>504</v>
      </c>
      <c r="AA197" s="19" t="s">
        <v>1111</v>
      </c>
      <c r="AB197" s="19" t="s">
        <v>1171</v>
      </c>
      <c r="AC197" s="19" t="s">
        <v>656</v>
      </c>
      <c r="AD197" s="19" t="s">
        <v>1111</v>
      </c>
      <c r="AE197" s="19" t="s">
        <v>1172</v>
      </c>
      <c r="AF197" s="19" t="s">
        <v>656</v>
      </c>
      <c r="AG197" s="19" t="s">
        <v>1111</v>
      </c>
      <c r="AH197" s="19" t="s">
        <v>1172</v>
      </c>
      <c r="AI197" s="19" t="s">
        <v>656</v>
      </c>
      <c r="AJ197" s="19" t="s">
        <v>1111</v>
      </c>
      <c r="AK197" s="19" t="s">
        <v>1159</v>
      </c>
      <c r="AL197" s="19" t="s">
        <v>480</v>
      </c>
      <c r="AM197" s="19" t="s">
        <v>1111</v>
      </c>
      <c r="AN197" s="19" t="s">
        <v>264</v>
      </c>
      <c r="AO197" s="19">
        <v>0</v>
      </c>
      <c r="AP197" s="19">
        <v>0</v>
      </c>
      <c r="AQ197" s="19">
        <v>0</v>
      </c>
      <c r="AR197" s="19">
        <v>0</v>
      </c>
      <c r="AS197" s="19">
        <v>0</v>
      </c>
      <c r="AT197" s="19">
        <v>0</v>
      </c>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row>
    <row r="198" spans="1:73" ht="13.15" x14ac:dyDescent="0.4">
      <c r="A198" s="153" t="s">
        <v>5357</v>
      </c>
      <c r="B198" s="18"/>
      <c r="C198" s="143"/>
      <c r="D198" s="19"/>
      <c r="E198" s="20"/>
      <c r="F198" s="19"/>
      <c r="G198" s="19"/>
      <c r="J198" s="18"/>
      <c r="K198" s="18"/>
      <c r="L198" s="18"/>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row>
    <row r="199" spans="1:73" s="25" customFormat="1" x14ac:dyDescent="0.35">
      <c r="A199" s="21"/>
      <c r="B199" s="21"/>
      <c r="C199" s="143"/>
      <c r="D199" s="19" t="s">
        <v>964</v>
      </c>
      <c r="E199" s="20">
        <v>35591</v>
      </c>
      <c r="F199" s="26" t="s">
        <v>965</v>
      </c>
      <c r="G199" s="30" t="s">
        <v>965</v>
      </c>
      <c r="H199" t="s">
        <v>132</v>
      </c>
      <c r="I199"/>
      <c r="J199" s="21" t="s">
        <v>132</v>
      </c>
      <c r="K199" s="21" t="s">
        <v>86</v>
      </c>
      <c r="L199" s="21"/>
      <c r="M199" s="19"/>
      <c r="N199" s="19" t="s">
        <v>415</v>
      </c>
      <c r="O199" s="19" t="s">
        <v>86</v>
      </c>
      <c r="P199" s="30"/>
      <c r="Q199" s="19"/>
      <c r="R199" s="19"/>
      <c r="S199" s="30"/>
      <c r="T199" s="19"/>
      <c r="U199" s="19"/>
      <c r="V199" s="30"/>
      <c r="W199" s="19"/>
      <c r="X199" s="19"/>
      <c r="Y199" s="30"/>
      <c r="Z199" s="19"/>
      <c r="AA199" s="19"/>
      <c r="AB199" s="19"/>
      <c r="AC199" s="19"/>
      <c r="AD199" s="19"/>
      <c r="AE199" s="19"/>
      <c r="AF199" s="19"/>
      <c r="AG199" s="19"/>
      <c r="AH199" s="19"/>
      <c r="AI199" s="19"/>
      <c r="AJ199" s="19"/>
      <c r="AK199" s="19"/>
      <c r="AL199" s="19"/>
      <c r="AM199" s="19"/>
      <c r="AN199" s="19"/>
      <c r="AO199" s="19"/>
      <c r="AP199" s="19"/>
      <c r="AQ199" s="19"/>
      <c r="AR199" s="19"/>
      <c r="AS199" s="19"/>
      <c r="AT199" s="19"/>
    </row>
    <row r="200" spans="1:73" s="19" customFormat="1" x14ac:dyDescent="0.35">
      <c r="A200" s="21" t="s">
        <v>3535</v>
      </c>
      <c r="B200" s="21" t="s">
        <v>3530</v>
      </c>
      <c r="C200" s="143" t="str">
        <f>IF(VLOOKUP(D200,Table16[[#All],[Player]:[2024 Card Info]],7,FALSE)&lt;&gt;"",VLOOKUP(D200,Table16[[#All],[Player]:[2024 Card Info]],7,FALSE),"")</f>
        <v>0-0/0-0</v>
      </c>
      <c r="D200" s="19" t="s">
        <v>981</v>
      </c>
      <c r="E200" s="20">
        <v>35521</v>
      </c>
      <c r="F200" s="28" t="s">
        <v>108</v>
      </c>
      <c r="G200" s="28" t="s">
        <v>316</v>
      </c>
      <c r="H200" s="26" t="s">
        <v>220</v>
      </c>
      <c r="I200" s="26" t="s">
        <v>231</v>
      </c>
      <c r="J200" s="21" t="s">
        <v>220</v>
      </c>
      <c r="K200" s="21" t="s">
        <v>151</v>
      </c>
      <c r="L200" s="21" t="s">
        <v>168</v>
      </c>
      <c r="M200" s="19" t="s">
        <v>183</v>
      </c>
      <c r="N200" s="19" t="s">
        <v>220</v>
      </c>
      <c r="O200" s="19" t="s">
        <v>151</v>
      </c>
      <c r="P200" s="37" t="str">
        <f>IF(ISERROR(VLOOKUP(TRIM(D200),#REF!,8,FALSE())),"",VLOOKUP(TRIM(D200),#REF!,8,FALSE()))</f>
        <v/>
      </c>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row>
    <row r="201" spans="1:73" s="19" customFormat="1" x14ac:dyDescent="0.35">
      <c r="A201" s="21"/>
      <c r="B201" s="21"/>
      <c r="C201" s="143"/>
      <c r="D201" s="26" t="s">
        <v>982</v>
      </c>
      <c r="E201" s="27">
        <v>35292</v>
      </c>
      <c r="F201" s="26" t="s">
        <v>101</v>
      </c>
      <c r="G201" s="26" t="s">
        <v>349</v>
      </c>
      <c r="H201" t="s">
        <v>184</v>
      </c>
      <c r="I201" t="s">
        <v>231</v>
      </c>
      <c r="J201" s="21" t="s">
        <v>461</v>
      </c>
      <c r="K201" s="21" t="s">
        <v>151</v>
      </c>
      <c r="L201" s="21" t="s">
        <v>231</v>
      </c>
      <c r="M201" s="26" t="s">
        <v>168</v>
      </c>
      <c r="N201" s="27"/>
      <c r="O201" s="27"/>
      <c r="P201" s="27"/>
      <c r="Q201" s="27"/>
      <c r="R201" s="29"/>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row>
    <row r="202" spans="1:73" s="19" customFormat="1" x14ac:dyDescent="0.35">
      <c r="A202" s="21" t="s">
        <v>270</v>
      </c>
      <c r="B202" s="21" t="s">
        <v>3523</v>
      </c>
      <c r="C202" s="143" t="str">
        <f>IF(VLOOKUP(D202,Table16[[#All],[Player]:[2024 Card Info]],7,FALSE)&lt;&gt;"",VLOOKUP(D202,Table16[[#All],[Player]:[2024 Card Info]],7,FALSE),"")</f>
        <v>0-4</v>
      </c>
      <c r="D202" s="19" t="s">
        <v>991</v>
      </c>
      <c r="E202" s="20">
        <v>34589</v>
      </c>
      <c r="F202" s="19" t="s">
        <v>344</v>
      </c>
      <c r="G202" s="19" t="s">
        <v>490</v>
      </c>
      <c r="H202" s="26" t="s">
        <v>273</v>
      </c>
      <c r="I202" s="26" t="s">
        <v>227</v>
      </c>
      <c r="J202" s="21" t="s">
        <v>253</v>
      </c>
      <c r="K202" s="21" t="s">
        <v>224</v>
      </c>
      <c r="L202" s="21" t="s">
        <v>992</v>
      </c>
      <c r="M202" s="19" t="s">
        <v>208</v>
      </c>
      <c r="N202" s="19" t="s">
        <v>270</v>
      </c>
      <c r="O202" s="19" t="s">
        <v>229</v>
      </c>
      <c r="P202" s="19" t="s">
        <v>993</v>
      </c>
      <c r="Q202" s="19" t="s">
        <v>250</v>
      </c>
      <c r="R202" s="19" t="s">
        <v>229</v>
      </c>
      <c r="S202" s="19" t="s">
        <v>186</v>
      </c>
      <c r="W202" s="19" t="s">
        <v>273</v>
      </c>
      <c r="X202" s="19" t="s">
        <v>229</v>
      </c>
      <c r="Y202" s="19" t="s">
        <v>264</v>
      </c>
      <c r="Z202" s="19" t="s">
        <v>273</v>
      </c>
      <c r="AA202" s="19" t="s">
        <v>994</v>
      </c>
      <c r="AB202" s="19" t="s">
        <v>231</v>
      </c>
    </row>
    <row r="203" spans="1:73" ht="12.75" customHeight="1" x14ac:dyDescent="0.35">
      <c r="A203" s="21" t="s">
        <v>480</v>
      </c>
      <c r="B203" s="21" t="s">
        <v>419</v>
      </c>
      <c r="C203" s="143" t="str">
        <f>IF(VLOOKUP(D203,Table16[[#All],[Player]:[2024 Card Info]],7,FALSE)&lt;&gt;"",VLOOKUP(D203,Table16[[#All],[Player]:[2024 Card Info]],7,FALSE),"")</f>
        <v>00-5</v>
      </c>
      <c r="D203" s="22" t="s">
        <v>1015</v>
      </c>
      <c r="E203" s="23">
        <v>36276</v>
      </c>
      <c r="F203" s="24" t="s">
        <v>295</v>
      </c>
      <c r="G203" s="22" t="s">
        <v>822</v>
      </c>
      <c r="H203" s="26" t="s">
        <v>656</v>
      </c>
      <c r="I203" s="26" t="s">
        <v>496</v>
      </c>
      <c r="J203" s="44" t="s">
        <v>273</v>
      </c>
      <c r="K203" s="44" t="s">
        <v>190</v>
      </c>
      <c r="L203" s="44" t="s">
        <v>186</v>
      </c>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row>
    <row r="204" spans="1:73" s="25" customFormat="1" x14ac:dyDescent="0.35">
      <c r="A204" s="21" t="s">
        <v>307</v>
      </c>
      <c r="B204" s="21" t="s">
        <v>86</v>
      </c>
      <c r="C204" s="143" t="str">
        <f>IF(VLOOKUP(D204,Table16[[#All],[Player]:[2024 Card Info]],7,FALSE)&lt;&gt;"",VLOOKUP(D204,Table16[[#All],[Player]:[2024 Card Info]],7,FALSE),"")</f>
        <v>00-0</v>
      </c>
      <c r="D204" s="19" t="s">
        <v>1009</v>
      </c>
      <c r="E204" s="20">
        <v>34470</v>
      </c>
      <c r="F204" s="19" t="s">
        <v>175</v>
      </c>
      <c r="G204" s="19" t="s">
        <v>1010</v>
      </c>
      <c r="H204" s="26" t="s">
        <v>304</v>
      </c>
      <c r="I204" s="26" t="s">
        <v>1020</v>
      </c>
      <c r="J204" s="21" t="s">
        <v>307</v>
      </c>
      <c r="K204" s="21" t="s">
        <v>78</v>
      </c>
      <c r="L204" s="21" t="s">
        <v>310</v>
      </c>
      <c r="M204" s="19" t="s">
        <v>783</v>
      </c>
      <c r="N204" s="19" t="s">
        <v>304</v>
      </c>
      <c r="O204" s="19" t="s">
        <v>109</v>
      </c>
      <c r="P204" s="19" t="s">
        <v>1011</v>
      </c>
      <c r="Q204" s="19" t="s">
        <v>648</v>
      </c>
      <c r="R204" s="19" t="s">
        <v>151</v>
      </c>
      <c r="S204" s="19" t="s">
        <v>496</v>
      </c>
      <c r="T204" s="19" t="s">
        <v>648</v>
      </c>
      <c r="U204" s="19" t="s">
        <v>151</v>
      </c>
      <c r="V204" s="19" t="s">
        <v>1012</v>
      </c>
      <c r="W204" s="19" t="s">
        <v>304</v>
      </c>
      <c r="X204" s="19" t="s">
        <v>151</v>
      </c>
      <c r="Y204" s="19" t="s">
        <v>310</v>
      </c>
      <c r="Z204" s="19" t="s">
        <v>258</v>
      </c>
      <c r="AA204" s="19" t="s">
        <v>151</v>
      </c>
      <c r="AB204" s="19" t="s">
        <v>231</v>
      </c>
      <c r="AC204" s="19">
        <v>0</v>
      </c>
      <c r="AD204" s="19">
        <v>0</v>
      </c>
      <c r="AE204" s="19">
        <v>0</v>
      </c>
      <c r="AF204" s="19">
        <v>0</v>
      </c>
      <c r="AG204" s="19">
        <v>0</v>
      </c>
      <c r="AH204" s="19">
        <v>0</v>
      </c>
      <c r="AI204" s="19">
        <v>0</v>
      </c>
      <c r="AJ204" s="19">
        <v>0</v>
      </c>
      <c r="AK204" s="19">
        <v>0</v>
      </c>
      <c r="AL204" s="19">
        <v>0</v>
      </c>
      <c r="AM204" s="19">
        <v>0</v>
      </c>
      <c r="AN204" s="19">
        <v>0</v>
      </c>
      <c r="AO204" s="19">
        <v>0</v>
      </c>
      <c r="AP204" s="19">
        <v>0</v>
      </c>
      <c r="AQ204" s="19">
        <v>0</v>
      </c>
      <c r="AR204" s="19">
        <v>0</v>
      </c>
      <c r="AS204" s="19">
        <v>0</v>
      </c>
      <c r="AT204" s="19">
        <v>0</v>
      </c>
    </row>
    <row r="205" spans="1:73" s="19" customFormat="1" x14ac:dyDescent="0.35">
      <c r="A205" s="21"/>
      <c r="B205" s="21"/>
      <c r="C205" s="143"/>
      <c r="D205" s="22" t="s">
        <v>1030</v>
      </c>
      <c r="E205" s="23">
        <v>34473</v>
      </c>
      <c r="F205" s="24" t="s">
        <v>720</v>
      </c>
      <c r="G205" s="22" t="s">
        <v>287</v>
      </c>
      <c r="H205" t="s">
        <v>304</v>
      </c>
      <c r="I205" t="s">
        <v>310</v>
      </c>
      <c r="J205" s="21" t="s">
        <v>311</v>
      </c>
      <c r="K205" s="21" t="s">
        <v>268</v>
      </c>
      <c r="L205" s="21" t="s">
        <v>1012</v>
      </c>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row>
    <row r="206" spans="1:73" s="25" customFormat="1" x14ac:dyDescent="0.35">
      <c r="A206" s="21"/>
      <c r="B206" s="21"/>
      <c r="C206" s="143"/>
      <c r="D206" s="22" t="s">
        <v>1031</v>
      </c>
      <c r="E206" s="23">
        <v>35045</v>
      </c>
      <c r="F206" s="22" t="s">
        <v>189</v>
      </c>
      <c r="G206" s="22" t="s">
        <v>822</v>
      </c>
      <c r="H206" t="s">
        <v>304</v>
      </c>
      <c r="I206" t="s">
        <v>310</v>
      </c>
      <c r="J206" s="21" t="s">
        <v>304</v>
      </c>
      <c r="K206" s="21" t="s">
        <v>421</v>
      </c>
      <c r="L206" s="21" t="s">
        <v>496</v>
      </c>
    </row>
    <row r="207" spans="1:73" s="19" customFormat="1" ht="12.75" customHeight="1" x14ac:dyDescent="0.35">
      <c r="A207" s="44"/>
      <c r="B207" s="44"/>
      <c r="C207" s="143"/>
      <c r="D207" s="22" t="s">
        <v>1032</v>
      </c>
      <c r="E207" s="23">
        <v>35314</v>
      </c>
      <c r="F207" s="24" t="s">
        <v>130</v>
      </c>
      <c r="G207" s="22" t="s">
        <v>769</v>
      </c>
      <c r="H207"/>
      <c r="I207"/>
      <c r="J207" s="19" t="s">
        <v>307</v>
      </c>
      <c r="K207" s="22" t="s">
        <v>259</v>
      </c>
      <c r="L207" s="22" t="s">
        <v>310</v>
      </c>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row>
    <row r="208" spans="1:73" s="25" customFormat="1" x14ac:dyDescent="0.35">
      <c r="A208" s="21"/>
      <c r="B208" s="21"/>
      <c r="C208" s="143"/>
      <c r="D208" s="19" t="s">
        <v>1051</v>
      </c>
      <c r="E208" s="20">
        <v>35395</v>
      </c>
      <c r="F208" s="19" t="s">
        <v>101</v>
      </c>
      <c r="G208" s="19" t="s">
        <v>412</v>
      </c>
      <c r="H208" t="s">
        <v>4376</v>
      </c>
      <c r="I208"/>
      <c r="J208" s="21" t="s">
        <v>132</v>
      </c>
      <c r="K208" s="21" t="s">
        <v>158</v>
      </c>
      <c r="L208" s="21"/>
      <c r="M208" s="19"/>
      <c r="N208" s="19" t="s">
        <v>1052</v>
      </c>
      <c r="O208" s="19" t="s">
        <v>403</v>
      </c>
      <c r="P208" s="19" t="s">
        <v>79</v>
      </c>
      <c r="Q208" s="19" t="s">
        <v>410</v>
      </c>
      <c r="R208" s="19" t="s">
        <v>85</v>
      </c>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row>
    <row r="209" spans="1:73" ht="13.15" x14ac:dyDescent="0.4">
      <c r="A209" s="153" t="s">
        <v>3344</v>
      </c>
      <c r="B209" s="18"/>
      <c r="C209" s="143"/>
      <c r="D209" s="26"/>
      <c r="E209" s="27"/>
      <c r="F209" s="26"/>
      <c r="G209" s="26"/>
      <c r="H209" s="26"/>
      <c r="I209" s="26"/>
      <c r="J209" s="18"/>
      <c r="K209" s="18"/>
      <c r="L209" s="18"/>
      <c r="M209" s="26"/>
      <c r="N209" s="27"/>
      <c r="O209" s="27"/>
      <c r="P209" s="27"/>
      <c r="Q209" s="27"/>
      <c r="R209" s="29"/>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row>
    <row r="210" spans="1:73" s="19" customFormat="1" x14ac:dyDescent="0.35">
      <c r="A210" s="21"/>
      <c r="B210" s="21"/>
      <c r="C210" s="143"/>
      <c r="D210" s="19" t="s">
        <v>1350</v>
      </c>
      <c r="E210" s="20">
        <v>34746</v>
      </c>
      <c r="F210" s="19" t="s">
        <v>486</v>
      </c>
      <c r="G210" s="19" t="s">
        <v>1005</v>
      </c>
      <c r="H210" t="s">
        <v>127</v>
      </c>
      <c r="I210"/>
      <c r="J210" s="21" t="s">
        <v>132</v>
      </c>
      <c r="K210" s="21" t="s">
        <v>103</v>
      </c>
      <c r="L210" s="21"/>
      <c r="N210" s="19" t="s">
        <v>132</v>
      </c>
      <c r="O210" s="19" t="s">
        <v>229</v>
      </c>
      <c r="P210" s="19" t="s">
        <v>79</v>
      </c>
      <c r="Q210" s="19" t="s">
        <v>132</v>
      </c>
      <c r="R210" s="19" t="s">
        <v>229</v>
      </c>
      <c r="T210" s="19" t="s">
        <v>132</v>
      </c>
      <c r="U210" s="19" t="s">
        <v>229</v>
      </c>
      <c r="V210" s="19">
        <v>0</v>
      </c>
      <c r="W210" s="19" t="s">
        <v>132</v>
      </c>
      <c r="X210" s="19" t="s">
        <v>229</v>
      </c>
      <c r="Y210" s="19">
        <v>0</v>
      </c>
      <c r="AC210" s="19">
        <v>0</v>
      </c>
      <c r="AD210" s="19">
        <v>0</v>
      </c>
      <c r="AE210" s="19">
        <v>0</v>
      </c>
      <c r="AF210" s="19">
        <v>0</v>
      </c>
      <c r="AG210" s="19">
        <v>0</v>
      </c>
      <c r="AH210" s="19">
        <v>0</v>
      </c>
      <c r="AI210" s="19">
        <v>0</v>
      </c>
      <c r="AJ210" s="19">
        <v>0</v>
      </c>
      <c r="AK210" s="19">
        <v>0</v>
      </c>
      <c r="AL210" s="19">
        <v>0</v>
      </c>
      <c r="AM210" s="19">
        <v>0</v>
      </c>
      <c r="AN210" s="19">
        <v>0</v>
      </c>
      <c r="AO210" s="19">
        <v>0</v>
      </c>
      <c r="AP210" s="19">
        <v>0</v>
      </c>
      <c r="AQ210" s="19">
        <v>0</v>
      </c>
      <c r="AR210" s="19">
        <v>0</v>
      </c>
      <c r="AS210" s="19">
        <v>0</v>
      </c>
      <c r="AT210" s="19">
        <v>0</v>
      </c>
    </row>
    <row r="211" spans="1:73" s="25" customFormat="1" ht="12.75" customHeight="1" x14ac:dyDescent="0.35">
      <c r="A211" s="21"/>
      <c r="B211" s="21"/>
      <c r="C211" s="143"/>
      <c r="D211" s="22" t="s">
        <v>1351</v>
      </c>
      <c r="E211" s="23">
        <v>36517</v>
      </c>
      <c r="F211" s="24" t="s">
        <v>279</v>
      </c>
      <c r="G211" s="22" t="s">
        <v>295</v>
      </c>
      <c r="H211" t="s">
        <v>413</v>
      </c>
      <c r="I211"/>
      <c r="J211" s="21" t="s">
        <v>1352</v>
      </c>
      <c r="K211" s="21" t="s">
        <v>341</v>
      </c>
      <c r="L211" s="21"/>
    </row>
    <row r="212" spans="1:73" s="19" customFormat="1" ht="12.75" customHeight="1" x14ac:dyDescent="0.35">
      <c r="A212" s="21"/>
      <c r="B212" s="21"/>
      <c r="C212" s="143"/>
      <c r="D212" s="19" t="s">
        <v>1368</v>
      </c>
      <c r="E212" s="20">
        <v>29973</v>
      </c>
      <c r="F212" s="19" t="s">
        <v>1369</v>
      </c>
      <c r="G212" s="19" t="s">
        <v>1370</v>
      </c>
      <c r="H212" t="s">
        <v>867</v>
      </c>
      <c r="I212" t="s">
        <v>168</v>
      </c>
      <c r="J212" s="44" t="s">
        <v>459</v>
      </c>
      <c r="K212" s="44" t="s">
        <v>142</v>
      </c>
      <c r="L212" s="44" t="s">
        <v>468</v>
      </c>
      <c r="M212" s="19" t="s">
        <v>430</v>
      </c>
      <c r="N212" s="19" t="s">
        <v>1371</v>
      </c>
      <c r="O212" s="19" t="s">
        <v>151</v>
      </c>
      <c r="P212" s="19" t="s">
        <v>238</v>
      </c>
      <c r="Q212" s="19" t="s">
        <v>205</v>
      </c>
      <c r="R212" s="19" t="s">
        <v>151</v>
      </c>
      <c r="S212" s="19" t="s">
        <v>430</v>
      </c>
      <c r="T212" s="19" t="s">
        <v>205</v>
      </c>
      <c r="U212" s="19" t="s">
        <v>151</v>
      </c>
      <c r="V212" s="19" t="s">
        <v>430</v>
      </c>
      <c r="W212" s="19" t="s">
        <v>861</v>
      </c>
      <c r="X212" s="19">
        <v>0</v>
      </c>
      <c r="Y212" s="19">
        <v>0</v>
      </c>
      <c r="Z212" s="19" t="s">
        <v>205</v>
      </c>
      <c r="AA212" s="19" t="s">
        <v>151</v>
      </c>
      <c r="AB212" s="19" t="s">
        <v>207</v>
      </c>
      <c r="AC212" s="19" t="s">
        <v>205</v>
      </c>
      <c r="AD212" s="19" t="s">
        <v>151</v>
      </c>
      <c r="AE212" s="19" t="s">
        <v>207</v>
      </c>
      <c r="AF212" s="19" t="s">
        <v>205</v>
      </c>
      <c r="AG212" s="19" t="s">
        <v>151</v>
      </c>
      <c r="AH212" s="19" t="s">
        <v>207</v>
      </c>
      <c r="AI212" s="19" t="s">
        <v>205</v>
      </c>
      <c r="AJ212" s="19" t="s">
        <v>151</v>
      </c>
      <c r="AK212" s="19" t="s">
        <v>207</v>
      </c>
      <c r="AL212" s="19">
        <v>0</v>
      </c>
      <c r="AM212" s="19">
        <v>0</v>
      </c>
      <c r="AN212" s="19">
        <v>0</v>
      </c>
      <c r="AO212" s="19" t="s">
        <v>205</v>
      </c>
      <c r="AP212" s="19" t="s">
        <v>151</v>
      </c>
      <c r="AQ212" s="19" t="s">
        <v>207</v>
      </c>
      <c r="AR212" s="19" t="s">
        <v>205</v>
      </c>
      <c r="AS212" s="19" t="s">
        <v>151</v>
      </c>
      <c r="AT212" s="19" t="s">
        <v>207</v>
      </c>
      <c r="AU212" s="19" t="s">
        <v>205</v>
      </c>
      <c r="AV212" s="19" t="s">
        <v>151</v>
      </c>
      <c r="AW212" s="19" t="s">
        <v>207</v>
      </c>
      <c r="AX212" s="19" t="s">
        <v>205</v>
      </c>
      <c r="AY212" s="19" t="s">
        <v>131</v>
      </c>
      <c r="AZ212" s="19" t="s">
        <v>207</v>
      </c>
      <c r="BA212" s="19" t="s">
        <v>205</v>
      </c>
      <c r="BB212" s="19" t="s">
        <v>131</v>
      </c>
      <c r="BC212" s="19" t="s">
        <v>207</v>
      </c>
      <c r="BD212" s="19" t="s">
        <v>205</v>
      </c>
      <c r="BE212" s="19" t="s">
        <v>131</v>
      </c>
      <c r="BF212" s="19" t="s">
        <v>191</v>
      </c>
      <c r="BG212" s="19" t="s">
        <v>211</v>
      </c>
      <c r="BH212" s="19" t="s">
        <v>131</v>
      </c>
      <c r="BI212" s="19" t="s">
        <v>208</v>
      </c>
      <c r="BJ212" s="25"/>
      <c r="BK212" s="25"/>
      <c r="BL212" s="25"/>
      <c r="BM212" s="25"/>
      <c r="BN212" s="25"/>
      <c r="BO212" s="25"/>
      <c r="BP212" s="25"/>
      <c r="BQ212" s="25"/>
      <c r="BR212" s="25"/>
      <c r="BS212" s="25"/>
      <c r="BT212" s="25"/>
      <c r="BU212" s="25"/>
    </row>
    <row r="213" spans="1:73" s="19" customFormat="1" x14ac:dyDescent="0.35">
      <c r="A213" s="21"/>
      <c r="B213" s="21"/>
      <c r="C213" s="143"/>
      <c r="D213" s="19" t="s">
        <v>1378</v>
      </c>
      <c r="E213" s="20">
        <v>33363</v>
      </c>
      <c r="F213" s="19" t="s">
        <v>900</v>
      </c>
      <c r="G213" s="19" t="s">
        <v>1010</v>
      </c>
      <c r="H213" t="s">
        <v>864</v>
      </c>
      <c r="I213" t="s">
        <v>231</v>
      </c>
      <c r="J213" s="21" t="s">
        <v>226</v>
      </c>
      <c r="K213" s="21" t="s">
        <v>96</v>
      </c>
      <c r="L213" s="21" t="s">
        <v>477</v>
      </c>
      <c r="M213" s="19" t="s">
        <v>168</v>
      </c>
      <c r="N213" s="19" t="s">
        <v>984</v>
      </c>
      <c r="O213" s="19" t="s">
        <v>860</v>
      </c>
      <c r="P213" s="19" t="s">
        <v>1135</v>
      </c>
      <c r="Q213" s="19" t="s">
        <v>177</v>
      </c>
      <c r="R213" s="19" t="s">
        <v>96</v>
      </c>
      <c r="S213" s="19" t="s">
        <v>231</v>
      </c>
      <c r="T213" s="19" t="s">
        <v>1379</v>
      </c>
      <c r="U213" s="19" t="s">
        <v>96</v>
      </c>
      <c r="V213" s="19" t="s">
        <v>1380</v>
      </c>
      <c r="W213" s="19" t="s">
        <v>1365</v>
      </c>
      <c r="X213" s="19" t="s">
        <v>96</v>
      </c>
      <c r="Y213" s="19" t="s">
        <v>865</v>
      </c>
      <c r="Z213" s="19" t="s">
        <v>184</v>
      </c>
      <c r="AA213" s="19" t="s">
        <v>96</v>
      </c>
      <c r="AB213" s="19" t="s">
        <v>231</v>
      </c>
      <c r="AC213" s="19" t="s">
        <v>184</v>
      </c>
      <c r="AD213" s="19" t="s">
        <v>96</v>
      </c>
      <c r="AE213" s="19" t="s">
        <v>231</v>
      </c>
      <c r="AF213" s="19" t="s">
        <v>184</v>
      </c>
      <c r="AG213" s="19" t="s">
        <v>96</v>
      </c>
      <c r="AH213" s="19" t="s">
        <v>231</v>
      </c>
      <c r="AI213" s="19" t="s">
        <v>461</v>
      </c>
      <c r="AJ213" s="19" t="s">
        <v>96</v>
      </c>
      <c r="AK213" s="19" t="s">
        <v>231</v>
      </c>
      <c r="AL213" s="19">
        <v>0</v>
      </c>
      <c r="AM213" s="19">
        <v>0</v>
      </c>
      <c r="AN213" s="19">
        <v>0</v>
      </c>
      <c r="AO213" s="19">
        <v>0</v>
      </c>
      <c r="AP213" s="19">
        <v>0</v>
      </c>
      <c r="AQ213" s="19">
        <v>0</v>
      </c>
      <c r="AR213" s="19">
        <v>0</v>
      </c>
      <c r="AS213" s="19">
        <v>0</v>
      </c>
      <c r="AT213" s="19">
        <v>0</v>
      </c>
    </row>
    <row r="214" spans="1:73" ht="12.75" customHeight="1" x14ac:dyDescent="0.35">
      <c r="A214" s="21"/>
      <c r="B214" s="21"/>
      <c r="C214" s="143"/>
      <c r="D214" s="19" t="s">
        <v>1387</v>
      </c>
      <c r="E214" s="20">
        <v>32368</v>
      </c>
      <c r="F214" s="19" t="s">
        <v>1388</v>
      </c>
      <c r="G214" s="19" t="s">
        <v>1103</v>
      </c>
      <c r="H214" t="s">
        <v>273</v>
      </c>
      <c r="I214" t="s">
        <v>227</v>
      </c>
      <c r="J214" s="21" t="s">
        <v>242</v>
      </c>
      <c r="K214" s="21" t="s">
        <v>235</v>
      </c>
      <c r="L214" s="21" t="s">
        <v>1389</v>
      </c>
      <c r="M214" s="19" t="s">
        <v>201</v>
      </c>
      <c r="N214" s="19" t="s">
        <v>242</v>
      </c>
      <c r="O214" s="19" t="s">
        <v>131</v>
      </c>
      <c r="P214" s="19" t="s">
        <v>194</v>
      </c>
      <c r="Q214" s="19" t="s">
        <v>253</v>
      </c>
      <c r="R214" s="19" t="s">
        <v>131</v>
      </c>
      <c r="S214" s="19" t="s">
        <v>201</v>
      </c>
      <c r="T214" s="19" t="s">
        <v>253</v>
      </c>
      <c r="U214" s="19" t="s">
        <v>131</v>
      </c>
      <c r="V214" s="19" t="s">
        <v>178</v>
      </c>
      <c r="W214" s="19" t="s">
        <v>253</v>
      </c>
      <c r="X214" s="19" t="s">
        <v>131</v>
      </c>
      <c r="Y214" s="19" t="s">
        <v>440</v>
      </c>
      <c r="Z214" s="19" t="s">
        <v>656</v>
      </c>
      <c r="AA214" s="19" t="s">
        <v>131</v>
      </c>
      <c r="AB214" s="19" t="s">
        <v>1390</v>
      </c>
      <c r="AC214" s="19" t="s">
        <v>253</v>
      </c>
      <c r="AD214" s="19" t="s">
        <v>131</v>
      </c>
      <c r="AE214" s="19" t="s">
        <v>430</v>
      </c>
      <c r="AF214" s="19" t="s">
        <v>253</v>
      </c>
      <c r="AG214" s="19" t="s">
        <v>131</v>
      </c>
      <c r="AH214" s="19" t="s">
        <v>430</v>
      </c>
      <c r="AI214" s="19" t="s">
        <v>253</v>
      </c>
      <c r="AJ214" s="19" t="s">
        <v>131</v>
      </c>
      <c r="AK214" s="19" t="s">
        <v>1170</v>
      </c>
      <c r="AL214" s="19" t="s">
        <v>480</v>
      </c>
      <c r="AM214" s="19" t="s">
        <v>172</v>
      </c>
      <c r="AN214" s="19" t="s">
        <v>743</v>
      </c>
      <c r="AO214" s="19" t="s">
        <v>273</v>
      </c>
      <c r="AP214" s="19" t="s">
        <v>172</v>
      </c>
      <c r="AQ214" s="19" t="s">
        <v>264</v>
      </c>
      <c r="AR214" s="19" t="s">
        <v>273</v>
      </c>
      <c r="AS214" s="19" t="s">
        <v>172</v>
      </c>
      <c r="AT214" s="19" t="s">
        <v>231</v>
      </c>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row>
    <row r="215" spans="1:73" s="25" customFormat="1" x14ac:dyDescent="0.35">
      <c r="A215" s="21"/>
      <c r="B215" s="21"/>
      <c r="C215" s="143"/>
      <c r="D215" s="19" t="s">
        <v>1393</v>
      </c>
      <c r="E215" s="20">
        <v>35565</v>
      </c>
      <c r="F215" s="19" t="s">
        <v>140</v>
      </c>
      <c r="G215" s="19" t="s">
        <v>188</v>
      </c>
      <c r="H215" t="s">
        <v>250</v>
      </c>
      <c r="I215" t="s">
        <v>186</v>
      </c>
      <c r="J215" s="21" t="s">
        <v>273</v>
      </c>
      <c r="K215" s="21" t="s">
        <v>235</v>
      </c>
      <c r="L215" s="21" t="s">
        <v>761</v>
      </c>
      <c r="M215" s="19" t="s">
        <v>178</v>
      </c>
      <c r="N215" s="19" t="s">
        <v>270</v>
      </c>
      <c r="O215" s="19" t="s">
        <v>259</v>
      </c>
      <c r="P215" s="19" t="s">
        <v>997</v>
      </c>
      <c r="Q215" s="19" t="s">
        <v>273</v>
      </c>
      <c r="R215" s="19" t="s">
        <v>259</v>
      </c>
      <c r="S215" s="19" t="s">
        <v>227</v>
      </c>
      <c r="T215" s="19" t="s">
        <v>273</v>
      </c>
      <c r="U215" s="19" t="s">
        <v>259</v>
      </c>
      <c r="V215" s="19" t="s">
        <v>186</v>
      </c>
      <c r="W215" s="19">
        <v>0</v>
      </c>
      <c r="X215" s="19">
        <v>0</v>
      </c>
      <c r="Y215" s="19">
        <v>0</v>
      </c>
      <c r="Z215" s="19"/>
      <c r="AA215" s="19"/>
      <c r="AB215" s="19"/>
      <c r="AC215" s="19">
        <v>0</v>
      </c>
      <c r="AD215" s="19">
        <v>0</v>
      </c>
      <c r="AE215" s="19">
        <v>0</v>
      </c>
      <c r="AF215" s="19">
        <v>0</v>
      </c>
      <c r="AG215" s="19">
        <v>0</v>
      </c>
      <c r="AH215" s="19">
        <v>0</v>
      </c>
      <c r="AI215" s="19">
        <v>0</v>
      </c>
      <c r="AJ215" s="19">
        <v>0</v>
      </c>
      <c r="AK215" s="19">
        <v>0</v>
      </c>
      <c r="AL215" s="19">
        <v>0</v>
      </c>
      <c r="AM215" s="19">
        <v>0</v>
      </c>
      <c r="AN215" s="19">
        <v>0</v>
      </c>
      <c r="AO215" s="19">
        <v>0</v>
      </c>
      <c r="AP215" s="19">
        <v>0</v>
      </c>
      <c r="AQ215" s="19">
        <v>0</v>
      </c>
      <c r="AR215" s="19">
        <v>0</v>
      </c>
      <c r="AS215" s="19">
        <v>0</v>
      </c>
      <c r="AT215" s="19">
        <v>0</v>
      </c>
      <c r="AU215" s="19"/>
      <c r="AV215" s="19"/>
      <c r="AW215" s="19"/>
      <c r="AX215" s="19"/>
      <c r="AY215" s="19"/>
      <c r="AZ215" s="19"/>
      <c r="BA215" s="19"/>
      <c r="BB215" s="19"/>
      <c r="BC215" s="19"/>
      <c r="BD215" s="19"/>
      <c r="BE215" s="19"/>
      <c r="BF215" s="19"/>
      <c r="BG215" s="19"/>
      <c r="BH215" s="19"/>
      <c r="BI215" s="19"/>
      <c r="BJ215"/>
      <c r="BK215"/>
      <c r="BL215"/>
      <c r="BM215"/>
      <c r="BN215"/>
      <c r="BO215"/>
      <c r="BP215"/>
      <c r="BQ215"/>
      <c r="BR215"/>
      <c r="BS215"/>
      <c r="BT215"/>
      <c r="BU215"/>
    </row>
    <row r="216" spans="1:73" ht="12.75" customHeight="1" x14ac:dyDescent="0.35">
      <c r="A216" s="21"/>
      <c r="B216" s="21"/>
      <c r="C216" s="143"/>
      <c r="D216" s="22" t="s">
        <v>1396</v>
      </c>
      <c r="E216" s="23">
        <v>33931</v>
      </c>
      <c r="F216" s="24" t="s">
        <v>454</v>
      </c>
      <c r="G216" s="22" t="s">
        <v>1397</v>
      </c>
      <c r="H216" t="s">
        <v>169</v>
      </c>
      <c r="I216" t="s">
        <v>4284</v>
      </c>
      <c r="J216" s="31" t="s">
        <v>258</v>
      </c>
      <c r="K216" s="47" t="s">
        <v>252</v>
      </c>
      <c r="L216" s="47" t="s">
        <v>231</v>
      </c>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c r="BI216" s="25"/>
    </row>
    <row r="217" spans="1:73" x14ac:dyDescent="0.35">
      <c r="A217" s="21"/>
      <c r="B217" s="21"/>
      <c r="C217" s="143"/>
      <c r="D217" s="19" t="s">
        <v>1420</v>
      </c>
      <c r="E217" s="20">
        <v>33310</v>
      </c>
      <c r="F217" s="19" t="s">
        <v>265</v>
      </c>
      <c r="G217" s="19" t="s">
        <v>146</v>
      </c>
      <c r="H217" t="s">
        <v>304</v>
      </c>
      <c r="I217" t="s">
        <v>671</v>
      </c>
      <c r="J217" s="21" t="s">
        <v>504</v>
      </c>
      <c r="K217" s="21" t="s">
        <v>78</v>
      </c>
      <c r="L217" s="21" t="s">
        <v>1421</v>
      </c>
      <c r="M217" s="19" t="s">
        <v>1422</v>
      </c>
      <c r="N217" s="19" t="s">
        <v>504</v>
      </c>
      <c r="O217" s="19" t="s">
        <v>78</v>
      </c>
      <c r="P217" s="19" t="s">
        <v>1411</v>
      </c>
      <c r="Q217" s="19" t="s">
        <v>504</v>
      </c>
      <c r="R217" s="19" t="s">
        <v>206</v>
      </c>
      <c r="S217" s="19" t="s">
        <v>1423</v>
      </c>
      <c r="T217" s="19" t="s">
        <v>242</v>
      </c>
      <c r="U217" s="19" t="s">
        <v>78</v>
      </c>
      <c r="V217" s="19" t="s">
        <v>201</v>
      </c>
      <c r="W217" s="19" t="s">
        <v>861</v>
      </c>
      <c r="X217" s="19"/>
      <c r="Y217" s="19"/>
      <c r="Z217" s="19" t="s">
        <v>656</v>
      </c>
      <c r="AA217" s="19" t="s">
        <v>78</v>
      </c>
      <c r="AB217" s="19" t="s">
        <v>1424</v>
      </c>
      <c r="AC217" s="19" t="s">
        <v>504</v>
      </c>
      <c r="AD217" s="19" t="s">
        <v>78</v>
      </c>
      <c r="AE217" s="19" t="s">
        <v>778</v>
      </c>
      <c r="AF217" s="19" t="s">
        <v>504</v>
      </c>
      <c r="AG217" s="19" t="s">
        <v>78</v>
      </c>
      <c r="AH217" s="19" t="s">
        <v>778</v>
      </c>
      <c r="AI217" s="19">
        <v>0</v>
      </c>
      <c r="AJ217" s="19">
        <v>0</v>
      </c>
      <c r="AK217" s="19">
        <v>0</v>
      </c>
      <c r="AL217" s="19">
        <v>0</v>
      </c>
      <c r="AM217" s="19">
        <v>0</v>
      </c>
      <c r="AN217" s="19">
        <v>0</v>
      </c>
      <c r="AO217" s="19">
        <v>0</v>
      </c>
      <c r="AP217" s="19">
        <v>0</v>
      </c>
      <c r="AQ217" s="19">
        <v>0</v>
      </c>
      <c r="AR217" s="19">
        <v>0</v>
      </c>
      <c r="AS217" s="19">
        <v>0</v>
      </c>
      <c r="AT217" s="19">
        <v>0</v>
      </c>
      <c r="AU217" s="19"/>
      <c r="AV217" s="19"/>
      <c r="AW217" s="19"/>
      <c r="AX217" s="19"/>
      <c r="AY217" s="19"/>
      <c r="AZ217" s="19"/>
      <c r="BA217" s="19"/>
      <c r="BB217" s="19"/>
      <c r="BC217" s="19"/>
      <c r="BD217" s="19"/>
      <c r="BE217" s="19"/>
      <c r="BF217" s="19"/>
    </row>
    <row r="218" spans="1:73" s="19" customFormat="1" x14ac:dyDescent="0.35">
      <c r="A218" s="21"/>
      <c r="B218" s="21"/>
      <c r="C218" s="143"/>
      <c r="D218" s="26" t="s">
        <v>1426</v>
      </c>
      <c r="E218" s="27">
        <v>35731</v>
      </c>
      <c r="F218" s="26" t="s">
        <v>108</v>
      </c>
      <c r="G218" s="26" t="s">
        <v>349</v>
      </c>
      <c r="H218" t="s">
        <v>304</v>
      </c>
      <c r="I218" t="s">
        <v>310</v>
      </c>
      <c r="J218" s="21" t="s">
        <v>304</v>
      </c>
      <c r="K218" s="21" t="s">
        <v>96</v>
      </c>
      <c r="L218" s="21" t="s">
        <v>310</v>
      </c>
      <c r="M218" s="26" t="s">
        <v>310</v>
      </c>
      <c r="N218" s="27"/>
      <c r="O218" s="27"/>
      <c r="P218" s="27"/>
      <c r="Q218" s="27"/>
      <c r="R218" s="29"/>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row>
    <row r="219" spans="1:73" x14ac:dyDescent="0.35">
      <c r="A219" s="21"/>
      <c r="B219" s="21"/>
      <c r="C219" s="143"/>
      <c r="D219" s="22" t="s">
        <v>1427</v>
      </c>
      <c r="E219" s="23">
        <v>36365</v>
      </c>
      <c r="F219" s="24" t="s">
        <v>295</v>
      </c>
      <c r="G219" s="22" t="s">
        <v>1428</v>
      </c>
      <c r="H219" t="s">
        <v>169</v>
      </c>
      <c r="I219" t="s">
        <v>4284</v>
      </c>
      <c r="J219" s="31" t="s">
        <v>304</v>
      </c>
      <c r="K219" s="47" t="s">
        <v>151</v>
      </c>
      <c r="L219" s="47" t="s">
        <v>310</v>
      </c>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row>
    <row r="220" spans="1:73" x14ac:dyDescent="0.35">
      <c r="A220" s="21" t="str">
        <f>IF(ISERROR(VLOOKUP(TRIM($D220),#REF!,2,FALSE())),"",VLOOKUP(TRIM($D220),#REF!,2,FALSE()))</f>
        <v/>
      </c>
      <c r="B220" s="21" t="str">
        <f>IF(ISERROR(VLOOKUP(TRIM($D220),#REF!,3,FALSE())),"",VLOOKUP(TRIM($D220),#REF!,3,FALSE()))</f>
        <v/>
      </c>
      <c r="C220" s="143"/>
      <c r="D220" s="19" t="s">
        <v>1451</v>
      </c>
      <c r="E220" s="20">
        <v>33666</v>
      </c>
      <c r="F220" s="19" t="s">
        <v>115</v>
      </c>
      <c r="G220" s="19" t="s">
        <v>490</v>
      </c>
      <c r="H220" t="s">
        <v>362</v>
      </c>
      <c r="J220" s="21" t="s">
        <v>362</v>
      </c>
      <c r="K220" s="21" t="s">
        <v>252</v>
      </c>
      <c r="L220" s="21"/>
      <c r="M220" s="19"/>
      <c r="N220" s="19" t="s">
        <v>802</v>
      </c>
      <c r="O220" s="19" t="s">
        <v>318</v>
      </c>
      <c r="P220" s="19" t="s">
        <v>79</v>
      </c>
      <c r="Q220" s="19" t="s">
        <v>362</v>
      </c>
      <c r="R220" s="19" t="s">
        <v>252</v>
      </c>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row>
    <row r="221" spans="1:73" ht="13.15" x14ac:dyDescent="0.4">
      <c r="A221" s="157" t="s">
        <v>3352</v>
      </c>
      <c r="B221" s="44"/>
      <c r="C221" s="143"/>
      <c r="D221" s="19"/>
      <c r="E221" s="20"/>
      <c r="F221" s="19"/>
      <c r="G221" s="19"/>
      <c r="J221" s="44"/>
      <c r="K221" s="44"/>
      <c r="L221" s="44"/>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row>
    <row r="222" spans="1:73" x14ac:dyDescent="0.35">
      <c r="A222" s="19"/>
      <c r="B222" s="26"/>
      <c r="C222" s="144"/>
      <c r="D222" s="19" t="s">
        <v>1223</v>
      </c>
      <c r="E222" s="27">
        <v>37534</v>
      </c>
      <c r="F222" s="28" t="s">
        <v>88</v>
      </c>
      <c r="G222" s="28" t="s">
        <v>230</v>
      </c>
      <c r="H222" t="s">
        <v>93</v>
      </c>
      <c r="I222" t="s">
        <v>1224</v>
      </c>
    </row>
    <row r="223" spans="1:73" x14ac:dyDescent="0.35">
      <c r="A223" s="18"/>
      <c r="B223" s="18"/>
      <c r="C223" s="143"/>
      <c r="D223" s="19" t="s">
        <v>1225</v>
      </c>
      <c r="E223" s="20">
        <v>33727</v>
      </c>
      <c r="F223" s="19" t="s">
        <v>1226</v>
      </c>
      <c r="G223" s="19" t="s">
        <v>1227</v>
      </c>
      <c r="H223" t="s">
        <v>93</v>
      </c>
      <c r="I223" t="s">
        <v>3323</v>
      </c>
      <c r="J223" s="18" t="s">
        <v>93</v>
      </c>
      <c r="K223" s="18" t="s">
        <v>326</v>
      </c>
      <c r="L223" s="18" t="s">
        <v>1228</v>
      </c>
      <c r="M223" s="19" t="s">
        <v>1229</v>
      </c>
      <c r="N223" s="19" t="s">
        <v>1230</v>
      </c>
      <c r="O223" s="19" t="s">
        <v>318</v>
      </c>
      <c r="P223" s="19" t="s">
        <v>1231</v>
      </c>
      <c r="Q223" s="19" t="s">
        <v>169</v>
      </c>
      <c r="R223" s="19"/>
      <c r="S223" s="19"/>
      <c r="T223" s="19" t="s">
        <v>861</v>
      </c>
      <c r="U223" s="19">
        <v>0</v>
      </c>
      <c r="V223" s="19">
        <v>0</v>
      </c>
      <c r="W223" s="19" t="s">
        <v>954</v>
      </c>
      <c r="X223" s="19" t="s">
        <v>86</v>
      </c>
      <c r="Y223" s="19" t="s">
        <v>1232</v>
      </c>
      <c r="Z223" s="19" t="s">
        <v>93</v>
      </c>
      <c r="AA223" s="19" t="s">
        <v>86</v>
      </c>
      <c r="AB223" s="19" t="s">
        <v>1233</v>
      </c>
      <c r="AC223" s="19" t="s">
        <v>93</v>
      </c>
      <c r="AD223" s="19" t="s">
        <v>86</v>
      </c>
      <c r="AE223" s="19" t="s">
        <v>1234</v>
      </c>
      <c r="AF223" s="19" t="s">
        <v>93</v>
      </c>
      <c r="AG223" s="19" t="s">
        <v>86</v>
      </c>
      <c r="AH223" s="19" t="s">
        <v>1234</v>
      </c>
      <c r="AI223" s="19" t="s">
        <v>93</v>
      </c>
      <c r="AJ223" s="19" t="s">
        <v>86</v>
      </c>
      <c r="AK223" s="19" t="s">
        <v>231</v>
      </c>
      <c r="AL223" s="19">
        <v>0</v>
      </c>
      <c r="AM223" s="19">
        <v>0</v>
      </c>
      <c r="AN223" s="19">
        <v>0</v>
      </c>
      <c r="AO223" s="19">
        <v>0</v>
      </c>
      <c r="AP223" s="19">
        <v>0</v>
      </c>
      <c r="AQ223" s="19">
        <v>0</v>
      </c>
      <c r="AR223" s="19">
        <v>0</v>
      </c>
      <c r="AS223" s="19">
        <v>0</v>
      </c>
      <c r="AT223" s="19">
        <v>0</v>
      </c>
    </row>
    <row r="224" spans="1:73" x14ac:dyDescent="0.35">
      <c r="A224" s="18"/>
      <c r="B224" s="18"/>
      <c r="C224" s="143"/>
      <c r="D224" s="19" t="s">
        <v>1238</v>
      </c>
      <c r="E224" s="20">
        <v>35338</v>
      </c>
      <c r="F224" s="19" t="s">
        <v>188</v>
      </c>
      <c r="G224" s="19" t="s">
        <v>337</v>
      </c>
      <c r="J224" s="18" t="s">
        <v>127</v>
      </c>
      <c r="K224" s="18" t="s">
        <v>421</v>
      </c>
      <c r="L224" s="18"/>
      <c r="M224" s="19"/>
      <c r="N224" s="19" t="s">
        <v>169</v>
      </c>
      <c r="O224" s="19"/>
      <c r="P224" s="19"/>
      <c r="Q224" s="19" t="s">
        <v>169</v>
      </c>
      <c r="R224" s="19"/>
      <c r="S224" s="19"/>
      <c r="T224" s="19" t="s">
        <v>132</v>
      </c>
      <c r="U224" s="19" t="s">
        <v>135</v>
      </c>
      <c r="V224" s="19">
        <v>0</v>
      </c>
      <c r="W224" s="19">
        <v>0</v>
      </c>
      <c r="X224" s="19">
        <v>0</v>
      </c>
      <c r="Y224" s="19">
        <v>0</v>
      </c>
      <c r="Z224" s="19"/>
      <c r="AA224" s="19"/>
      <c r="AB224" s="19"/>
      <c r="AC224" s="19">
        <v>0</v>
      </c>
      <c r="AD224" s="19">
        <v>0</v>
      </c>
      <c r="AE224" s="19">
        <v>0</v>
      </c>
      <c r="AF224" s="19">
        <v>0</v>
      </c>
      <c r="AG224" s="19">
        <v>0</v>
      </c>
      <c r="AH224" s="19">
        <v>0</v>
      </c>
      <c r="AI224" s="19">
        <v>0</v>
      </c>
      <c r="AJ224" s="19">
        <v>0</v>
      </c>
      <c r="AK224" s="19">
        <v>0</v>
      </c>
      <c r="AL224" s="19">
        <v>0</v>
      </c>
      <c r="AM224" s="19">
        <v>0</v>
      </c>
      <c r="AN224" s="19">
        <v>0</v>
      </c>
      <c r="AO224" s="19">
        <v>0</v>
      </c>
      <c r="AP224" s="19">
        <v>0</v>
      </c>
      <c r="AQ224" s="19">
        <v>0</v>
      </c>
      <c r="AR224" s="19">
        <v>0</v>
      </c>
      <c r="AS224" s="19">
        <v>0</v>
      </c>
      <c r="AT224" s="19">
        <v>0</v>
      </c>
    </row>
    <row r="225" spans="1:73" s="25" customFormat="1" ht="12.75" customHeight="1" x14ac:dyDescent="0.35">
      <c r="A225" s="18"/>
      <c r="B225" s="18"/>
      <c r="C225" s="143"/>
      <c r="D225" s="19" t="s">
        <v>1240</v>
      </c>
      <c r="E225" s="20">
        <v>35983</v>
      </c>
      <c r="F225" s="26" t="s">
        <v>204</v>
      </c>
      <c r="G225" s="30" t="s">
        <v>204</v>
      </c>
      <c r="H225"/>
      <c r="I225"/>
      <c r="J225" s="18" t="s">
        <v>132</v>
      </c>
      <c r="K225" s="18" t="s">
        <v>421</v>
      </c>
      <c r="L225" s="18"/>
      <c r="M225" s="19"/>
      <c r="N225" s="19" t="s">
        <v>132</v>
      </c>
      <c r="O225" s="19" t="s">
        <v>158</v>
      </c>
      <c r="P225" s="30"/>
      <c r="Q225" s="19"/>
      <c r="R225" s="19"/>
      <c r="S225" s="30"/>
      <c r="T225" s="19"/>
      <c r="U225" s="19"/>
      <c r="V225" s="30"/>
      <c r="W225" s="19"/>
      <c r="X225" s="19"/>
      <c r="Y225" s="30"/>
      <c r="Z225" s="19"/>
      <c r="AA225" s="19"/>
      <c r="AB225" s="19"/>
      <c r="AC225" s="19"/>
      <c r="AD225" s="19"/>
      <c r="AE225" s="19"/>
      <c r="AF225" s="19"/>
      <c r="AG225" s="19"/>
      <c r="AH225" s="19"/>
      <c r="AI225" s="19"/>
      <c r="AJ225" s="19"/>
      <c r="AK225" s="19"/>
      <c r="AL225" s="19"/>
      <c r="AM225" s="19"/>
      <c r="AN225" s="19"/>
      <c r="AO225" s="19"/>
      <c r="AP225" s="19"/>
      <c r="AQ225" s="19"/>
      <c r="AR225" s="19"/>
      <c r="AS225" s="19"/>
      <c r="AT225" s="19"/>
    </row>
    <row r="226" spans="1:73" ht="12.75" customHeight="1" x14ac:dyDescent="0.35">
      <c r="A226" s="31"/>
      <c r="B226" s="32"/>
      <c r="C226" s="144"/>
      <c r="D226" s="19" t="s">
        <v>1264</v>
      </c>
      <c r="E226" s="27">
        <v>36480</v>
      </c>
      <c r="F226" s="28" t="s">
        <v>88</v>
      </c>
      <c r="G226" s="28" t="s">
        <v>138</v>
      </c>
      <c r="H226" s="26" t="s">
        <v>169</v>
      </c>
      <c r="I226" s="26" t="s">
        <v>231</v>
      </c>
      <c r="J226" s="33"/>
      <c r="K226" s="33"/>
      <c r="L226" s="33"/>
    </row>
    <row r="227" spans="1:73" ht="12.75" customHeight="1" x14ac:dyDescent="0.35">
      <c r="A227" s="21"/>
      <c r="B227" s="21"/>
      <c r="C227" s="143"/>
      <c r="D227" s="26" t="s">
        <v>1284</v>
      </c>
      <c r="E227" s="27">
        <v>31861</v>
      </c>
      <c r="F227" s="26" t="s">
        <v>1285</v>
      </c>
      <c r="G227" s="26" t="s">
        <v>1286</v>
      </c>
      <c r="H227" t="s">
        <v>258</v>
      </c>
      <c r="I227" t="s">
        <v>264</v>
      </c>
      <c r="J227" s="21" t="s">
        <v>243</v>
      </c>
      <c r="K227" s="21" t="s">
        <v>259</v>
      </c>
      <c r="L227" s="21" t="s">
        <v>576</v>
      </c>
      <c r="M227" s="26" t="s">
        <v>608</v>
      </c>
      <c r="N227" s="27"/>
      <c r="O227" s="27"/>
      <c r="P227" s="27"/>
      <c r="Q227" s="27"/>
      <c r="R227" s="29"/>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row>
    <row r="228" spans="1:73" x14ac:dyDescent="0.35">
      <c r="A228" s="19"/>
      <c r="B228" s="19"/>
      <c r="C228" s="143"/>
      <c r="D228" s="19" t="s">
        <v>1287</v>
      </c>
      <c r="E228" s="27">
        <v>35926</v>
      </c>
      <c r="F228" s="26" t="s">
        <v>204</v>
      </c>
      <c r="G228" s="30" t="s">
        <v>316</v>
      </c>
      <c r="H228" t="s">
        <v>250</v>
      </c>
      <c r="I228" t="s">
        <v>484</v>
      </c>
    </row>
    <row r="229" spans="1:73" ht="13.15" x14ac:dyDescent="0.4">
      <c r="A229" s="166" t="s">
        <v>5354</v>
      </c>
      <c r="B229" s="19"/>
      <c r="C229" s="143"/>
      <c r="D229" s="19"/>
      <c r="E229" s="27"/>
      <c r="F229" s="26"/>
      <c r="G229" s="30"/>
    </row>
    <row r="230" spans="1:73" ht="12.75" customHeight="1" x14ac:dyDescent="0.35">
      <c r="A230" s="18"/>
      <c r="B230" s="18"/>
      <c r="C230" s="143"/>
      <c r="D230" s="19" t="s">
        <v>1533</v>
      </c>
      <c r="E230" s="20">
        <v>35538</v>
      </c>
      <c r="F230" s="19" t="s">
        <v>140</v>
      </c>
      <c r="G230" s="19" t="s">
        <v>303</v>
      </c>
      <c r="H230" t="s">
        <v>307</v>
      </c>
      <c r="I230" t="s">
        <v>3421</v>
      </c>
      <c r="J230" s="18" t="s">
        <v>327</v>
      </c>
      <c r="K230" s="18" t="s">
        <v>460</v>
      </c>
      <c r="L230" s="18" t="s">
        <v>328</v>
      </c>
      <c r="M230" s="19" t="s">
        <v>300</v>
      </c>
      <c r="N230" s="19" t="s">
        <v>331</v>
      </c>
      <c r="O230" s="19" t="s">
        <v>460</v>
      </c>
      <c r="P230" s="19" t="s">
        <v>340</v>
      </c>
      <c r="Q230" s="19" t="s">
        <v>299</v>
      </c>
      <c r="R230" s="19" t="s">
        <v>96</v>
      </c>
      <c r="S230" s="19" t="s">
        <v>342</v>
      </c>
      <c r="T230" s="19" t="s">
        <v>327</v>
      </c>
      <c r="U230" s="19" t="s">
        <v>96</v>
      </c>
      <c r="V230" s="19" t="s">
        <v>328</v>
      </c>
      <c r="W230" s="19">
        <v>0</v>
      </c>
      <c r="X230" s="19">
        <v>0</v>
      </c>
      <c r="Y230" s="19">
        <v>0</v>
      </c>
      <c r="Z230" s="19"/>
      <c r="AA230" s="19"/>
      <c r="AB230" s="19"/>
      <c r="AC230" s="19">
        <v>0</v>
      </c>
      <c r="AD230" s="19">
        <v>0</v>
      </c>
      <c r="AE230" s="19">
        <v>0</v>
      </c>
      <c r="AF230" s="19">
        <v>0</v>
      </c>
      <c r="AG230" s="19">
        <v>0</v>
      </c>
      <c r="AH230" s="19">
        <v>0</v>
      </c>
      <c r="AI230" s="19">
        <v>0</v>
      </c>
      <c r="AJ230" s="19">
        <v>0</v>
      </c>
      <c r="AK230" s="19">
        <v>0</v>
      </c>
      <c r="AL230" s="19">
        <v>0</v>
      </c>
      <c r="AM230" s="19">
        <v>0</v>
      </c>
      <c r="AN230" s="19">
        <v>0</v>
      </c>
      <c r="AO230" s="19">
        <v>0</v>
      </c>
      <c r="AP230" s="19">
        <v>0</v>
      </c>
      <c r="AQ230" s="19">
        <v>0</v>
      </c>
      <c r="AR230" s="19">
        <v>0</v>
      </c>
      <c r="AS230" s="19">
        <v>0</v>
      </c>
      <c r="AT230" s="19">
        <v>0</v>
      </c>
      <c r="AU230" s="19"/>
      <c r="AV230" s="19"/>
      <c r="AW230" s="19"/>
      <c r="AX230" s="19"/>
      <c r="AY230" s="19"/>
      <c r="AZ230" s="19"/>
      <c r="BA230" s="19"/>
      <c r="BB230" s="19"/>
      <c r="BC230" s="19"/>
      <c r="BD230" s="19"/>
      <c r="BE230" s="19"/>
      <c r="BF230" s="19"/>
    </row>
    <row r="231" spans="1:73" x14ac:dyDescent="0.35">
      <c r="A231" s="18"/>
      <c r="B231" s="18"/>
      <c r="C231" s="143"/>
      <c r="D231" s="19" t="s">
        <v>1466</v>
      </c>
      <c r="E231" s="20">
        <v>35472</v>
      </c>
      <c r="F231" s="26" t="s">
        <v>125</v>
      </c>
      <c r="G231" s="30" t="s">
        <v>1467</v>
      </c>
      <c r="H231" t="s">
        <v>954</v>
      </c>
      <c r="I231" t="s">
        <v>104</v>
      </c>
      <c r="J231" s="18" t="s">
        <v>93</v>
      </c>
      <c r="K231" s="18" t="s">
        <v>85</v>
      </c>
      <c r="L231" s="18" t="s">
        <v>1468</v>
      </c>
      <c r="M231" s="19" t="s">
        <v>1469</v>
      </c>
      <c r="N231" s="19" t="s">
        <v>93</v>
      </c>
      <c r="O231" s="19" t="s">
        <v>85</v>
      </c>
      <c r="P231" s="30" t="s">
        <v>1470</v>
      </c>
      <c r="Q231" s="19"/>
      <c r="R231" s="19"/>
      <c r="S231" s="30"/>
      <c r="T231" s="19"/>
      <c r="U231" s="19"/>
      <c r="V231" s="30"/>
      <c r="W231" s="19"/>
      <c r="X231" s="19"/>
      <c r="Y231" s="30"/>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row>
    <row r="232" spans="1:73" ht="12.75" customHeight="1" x14ac:dyDescent="0.35">
      <c r="A232" s="18"/>
      <c r="B232" s="18"/>
      <c r="C232" s="143"/>
      <c r="D232" s="22" t="s">
        <v>1474</v>
      </c>
      <c r="E232" s="23">
        <v>36209</v>
      </c>
      <c r="F232" s="24" t="s">
        <v>359</v>
      </c>
      <c r="G232" s="22" t="s">
        <v>295</v>
      </c>
      <c r="H232" t="s">
        <v>169</v>
      </c>
      <c r="J232" s="18" t="s">
        <v>93</v>
      </c>
      <c r="K232" s="18" t="s">
        <v>172</v>
      </c>
      <c r="L232" s="18" t="s">
        <v>1475</v>
      </c>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row>
    <row r="233" spans="1:73" ht="12.75" customHeight="1" x14ac:dyDescent="0.35">
      <c r="A233" s="18"/>
      <c r="B233" s="18"/>
      <c r="C233" s="143"/>
      <c r="D233" s="26" t="s">
        <v>1476</v>
      </c>
      <c r="E233" s="27">
        <v>36263</v>
      </c>
      <c r="F233" s="26" t="s">
        <v>624</v>
      </c>
      <c r="G233" s="26" t="s">
        <v>457</v>
      </c>
      <c r="H233" t="s">
        <v>169</v>
      </c>
      <c r="J233" s="18" t="s">
        <v>93</v>
      </c>
      <c r="K233" s="18" t="s">
        <v>274</v>
      </c>
      <c r="L233" s="18" t="s">
        <v>1477</v>
      </c>
      <c r="M233" s="26" t="s">
        <v>706</v>
      </c>
      <c r="N233" s="27"/>
      <c r="O233" s="27"/>
      <c r="P233" s="27"/>
      <c r="Q233" s="27"/>
      <c r="R233" s="29"/>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row>
    <row r="234" spans="1:73" x14ac:dyDescent="0.35">
      <c r="A234" s="18"/>
      <c r="B234" s="18"/>
      <c r="C234" s="143"/>
      <c r="D234" s="19" t="s">
        <v>1491</v>
      </c>
      <c r="E234" s="20">
        <v>34228</v>
      </c>
      <c r="F234" s="19" t="s">
        <v>581</v>
      </c>
      <c r="G234" s="19" t="s">
        <v>176</v>
      </c>
      <c r="H234" t="s">
        <v>156</v>
      </c>
      <c r="I234" t="s">
        <v>161</v>
      </c>
      <c r="J234" s="18" t="s">
        <v>153</v>
      </c>
      <c r="K234" s="18" t="s">
        <v>268</v>
      </c>
      <c r="L234" s="18" t="s">
        <v>155</v>
      </c>
      <c r="M234" s="19" t="s">
        <v>154</v>
      </c>
      <c r="N234" s="19" t="s">
        <v>150</v>
      </c>
      <c r="O234" s="19" t="s">
        <v>452</v>
      </c>
      <c r="P234" s="19" t="s">
        <v>492</v>
      </c>
      <c r="Q234" s="19"/>
      <c r="R234" s="19"/>
      <c r="S234" s="19"/>
      <c r="T234" s="19" t="s">
        <v>153</v>
      </c>
      <c r="U234" s="19" t="s">
        <v>142</v>
      </c>
      <c r="V234" s="19" t="s">
        <v>154</v>
      </c>
      <c r="W234" s="19" t="s">
        <v>156</v>
      </c>
      <c r="X234" s="19" t="s">
        <v>142</v>
      </c>
      <c r="Y234" s="19" t="s">
        <v>1492</v>
      </c>
      <c r="Z234" s="19" t="s">
        <v>147</v>
      </c>
      <c r="AA234" s="19" t="s">
        <v>142</v>
      </c>
      <c r="AB234" s="19" t="s">
        <v>1493</v>
      </c>
      <c r="AC234" s="19">
        <v>0</v>
      </c>
      <c r="AD234" s="19">
        <v>0</v>
      </c>
      <c r="AE234" s="19">
        <v>0</v>
      </c>
      <c r="AF234" s="19">
        <v>0</v>
      </c>
      <c r="AG234" s="19">
        <v>0</v>
      </c>
      <c r="AH234" s="19">
        <v>0</v>
      </c>
      <c r="AI234" s="19">
        <v>0</v>
      </c>
      <c r="AJ234" s="19">
        <v>0</v>
      </c>
      <c r="AK234" s="19">
        <v>0</v>
      </c>
      <c r="AL234" s="19">
        <v>0</v>
      </c>
      <c r="AM234" s="19">
        <v>0</v>
      </c>
      <c r="AN234" s="19">
        <v>0</v>
      </c>
      <c r="AO234" s="19">
        <v>0</v>
      </c>
      <c r="AP234" s="19">
        <v>0</v>
      </c>
      <c r="AQ234" s="19">
        <v>0</v>
      </c>
      <c r="AR234" s="19">
        <v>0</v>
      </c>
      <c r="AS234" s="19">
        <v>0</v>
      </c>
      <c r="AT234" s="19">
        <v>0</v>
      </c>
      <c r="AU234" s="19"/>
      <c r="AV234" s="19"/>
      <c r="AW234" s="19"/>
      <c r="AX234" s="19"/>
      <c r="AY234" s="19"/>
      <c r="AZ234" s="19"/>
      <c r="BA234" s="19"/>
      <c r="BB234" s="19"/>
      <c r="BC234" s="19"/>
      <c r="BD234" s="19"/>
      <c r="BE234" s="19"/>
      <c r="BF234" s="19"/>
    </row>
    <row r="235" spans="1:73" ht="12.75" customHeight="1" x14ac:dyDescent="0.35">
      <c r="A235" s="18"/>
      <c r="B235" s="18"/>
      <c r="C235" s="143"/>
      <c r="D235" s="26" t="s">
        <v>1494</v>
      </c>
      <c r="E235" s="27">
        <v>35315</v>
      </c>
      <c r="F235" s="26" t="s">
        <v>107</v>
      </c>
      <c r="G235" s="26"/>
      <c r="H235" t="s">
        <v>156</v>
      </c>
      <c r="I235" t="s">
        <v>161</v>
      </c>
      <c r="J235" s="18" t="s">
        <v>156</v>
      </c>
      <c r="K235" s="18" t="s">
        <v>123</v>
      </c>
      <c r="L235" s="18" t="s">
        <v>161</v>
      </c>
      <c r="M235" s="26" t="s">
        <v>173</v>
      </c>
      <c r="N235" s="27"/>
      <c r="O235" s="27"/>
      <c r="P235" s="27"/>
      <c r="Q235" s="27"/>
      <c r="R235" s="29"/>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row>
    <row r="236" spans="1:73" x14ac:dyDescent="0.35">
      <c r="A236" s="18"/>
      <c r="B236" s="18"/>
      <c r="C236" s="143"/>
      <c r="D236" s="19" t="s">
        <v>1498</v>
      </c>
      <c r="E236" s="20">
        <v>33520</v>
      </c>
      <c r="F236" s="19" t="s">
        <v>1499</v>
      </c>
      <c r="G236" s="19" t="s">
        <v>1193</v>
      </c>
      <c r="H236" t="s">
        <v>744</v>
      </c>
      <c r="I236" t="s">
        <v>178</v>
      </c>
      <c r="J236" s="18" t="s">
        <v>205</v>
      </c>
      <c r="K236" s="18" t="s">
        <v>128</v>
      </c>
      <c r="L236" s="18" t="s">
        <v>178</v>
      </c>
      <c r="M236" s="19" t="s">
        <v>178</v>
      </c>
      <c r="N236" s="19" t="s">
        <v>205</v>
      </c>
      <c r="O236" s="19" t="s">
        <v>271</v>
      </c>
      <c r="P236" s="19" t="s">
        <v>180</v>
      </c>
      <c r="Q236" s="19" t="s">
        <v>205</v>
      </c>
      <c r="R236" s="19" t="s">
        <v>421</v>
      </c>
      <c r="S236" s="19" t="s">
        <v>477</v>
      </c>
      <c r="T236" s="19" t="s">
        <v>205</v>
      </c>
      <c r="U236" s="19" t="s">
        <v>421</v>
      </c>
      <c r="V236" s="19" t="s">
        <v>178</v>
      </c>
      <c r="W236" s="19" t="s">
        <v>205</v>
      </c>
      <c r="X236" s="19" t="s">
        <v>421</v>
      </c>
      <c r="Y236" s="19" t="s">
        <v>430</v>
      </c>
      <c r="Z236" s="19" t="s">
        <v>205</v>
      </c>
      <c r="AA236" s="19" t="s">
        <v>421</v>
      </c>
      <c r="AB236" s="19" t="s">
        <v>477</v>
      </c>
      <c r="AC236" s="19" t="s">
        <v>205</v>
      </c>
      <c r="AD236" s="19" t="s">
        <v>421</v>
      </c>
      <c r="AE236" s="19" t="s">
        <v>254</v>
      </c>
      <c r="AF236" s="19" t="s">
        <v>205</v>
      </c>
      <c r="AG236" s="19" t="s">
        <v>421</v>
      </c>
      <c r="AH236" s="19" t="s">
        <v>254</v>
      </c>
      <c r="AI236" s="19" t="s">
        <v>459</v>
      </c>
      <c r="AJ236" s="19" t="s">
        <v>421</v>
      </c>
      <c r="AK236" s="19" t="s">
        <v>166</v>
      </c>
      <c r="AL236" s="19">
        <v>0</v>
      </c>
      <c r="AM236" s="19">
        <v>0</v>
      </c>
      <c r="AN236" s="19">
        <v>0</v>
      </c>
      <c r="AO236" s="19">
        <v>0</v>
      </c>
      <c r="AP236" s="19">
        <v>0</v>
      </c>
      <c r="AQ236" s="19">
        <v>0</v>
      </c>
      <c r="AR236" s="19">
        <v>0</v>
      </c>
      <c r="AS236" s="19">
        <v>0</v>
      </c>
      <c r="AT236" s="19">
        <v>0</v>
      </c>
      <c r="AU236" s="19"/>
      <c r="AV236" s="19"/>
      <c r="AW236" s="19"/>
      <c r="AX236" s="19"/>
      <c r="AY236" s="19"/>
      <c r="AZ236" s="19"/>
      <c r="BA236" s="19"/>
      <c r="BB236" s="19"/>
      <c r="BC236" s="19"/>
      <c r="BD236" s="19"/>
      <c r="BE236" s="19"/>
      <c r="BF236" s="19"/>
      <c r="BG236" s="25"/>
      <c r="BH236" s="25"/>
      <c r="BI236" s="25"/>
      <c r="BJ236" s="25"/>
      <c r="BK236" s="25"/>
      <c r="BL236" s="25"/>
      <c r="BM236" s="25"/>
      <c r="BN236" s="25"/>
      <c r="BO236" s="25"/>
      <c r="BP236" s="25"/>
      <c r="BQ236" s="25"/>
      <c r="BR236" s="25"/>
      <c r="BS236" s="25"/>
      <c r="BT236" s="25"/>
      <c r="BU236" s="25"/>
    </row>
    <row r="237" spans="1:73" s="25" customFormat="1" ht="12.75" customHeight="1" x14ac:dyDescent="0.35">
      <c r="A237" s="18"/>
      <c r="B237" s="18"/>
      <c r="C237" s="143"/>
      <c r="D237" s="19" t="s">
        <v>1500</v>
      </c>
      <c r="E237" s="20">
        <v>35686</v>
      </c>
      <c r="F237" s="19" t="s">
        <v>425</v>
      </c>
      <c r="G237" s="19" t="s">
        <v>425</v>
      </c>
      <c r="H237" t="s">
        <v>220</v>
      </c>
      <c r="I237" t="s">
        <v>178</v>
      </c>
      <c r="J237" s="18" t="s">
        <v>578</v>
      </c>
      <c r="K237" s="18" t="s">
        <v>158</v>
      </c>
      <c r="L237" s="18" t="s">
        <v>1501</v>
      </c>
      <c r="M237" s="19" t="s">
        <v>216</v>
      </c>
      <c r="N237" s="19" t="s">
        <v>169</v>
      </c>
      <c r="O237" s="19"/>
      <c r="P237" s="19"/>
      <c r="Q237" s="19" t="s">
        <v>226</v>
      </c>
      <c r="R237" s="19" t="s">
        <v>421</v>
      </c>
      <c r="S237" s="19" t="s">
        <v>179</v>
      </c>
      <c r="T237" s="19" t="s">
        <v>192</v>
      </c>
      <c r="U237" s="19" t="s">
        <v>421</v>
      </c>
      <c r="V237" s="19" t="s">
        <v>208</v>
      </c>
      <c r="W237" s="19">
        <v>0</v>
      </c>
      <c r="X237" s="19">
        <v>0</v>
      </c>
      <c r="Y237" s="19">
        <v>0</v>
      </c>
      <c r="Z237" s="19"/>
      <c r="AA237" s="19"/>
      <c r="AB237" s="19"/>
      <c r="AC237" s="19">
        <v>0</v>
      </c>
      <c r="AD237" s="19">
        <v>0</v>
      </c>
      <c r="AE237" s="19">
        <v>0</v>
      </c>
      <c r="AF237" s="19">
        <v>0</v>
      </c>
      <c r="AG237" s="19">
        <v>0</v>
      </c>
      <c r="AH237" s="19">
        <v>0</v>
      </c>
      <c r="AI237" s="19">
        <v>0</v>
      </c>
      <c r="AJ237" s="19">
        <v>0</v>
      </c>
      <c r="AK237" s="19">
        <v>0</v>
      </c>
      <c r="AL237" s="19">
        <v>0</v>
      </c>
      <c r="AM237" s="19">
        <v>0</v>
      </c>
      <c r="AN237" s="19">
        <v>0</v>
      </c>
      <c r="AO237" s="19">
        <v>0</v>
      </c>
      <c r="AP237" s="19">
        <v>0</v>
      </c>
      <c r="AQ237" s="19">
        <v>0</v>
      </c>
      <c r="AR237" s="19">
        <v>0</v>
      </c>
      <c r="AS237" s="19">
        <v>0</v>
      </c>
      <c r="AT237" s="19">
        <v>0</v>
      </c>
      <c r="AU237" s="19"/>
      <c r="AV237" s="19"/>
      <c r="AW237" s="19"/>
      <c r="AX237" s="19"/>
      <c r="AY237" s="19"/>
      <c r="AZ237" s="19"/>
      <c r="BA237" s="19"/>
      <c r="BB237" s="19"/>
      <c r="BC237" s="19"/>
      <c r="BD237" s="19"/>
      <c r="BE237" s="19"/>
      <c r="BF237" s="19"/>
    </row>
    <row r="238" spans="1:73" x14ac:dyDescent="0.35">
      <c r="A238" s="18"/>
      <c r="B238" s="18"/>
      <c r="C238" s="143"/>
      <c r="D238" s="26" t="s">
        <v>1504</v>
      </c>
      <c r="E238" s="27">
        <v>35756</v>
      </c>
      <c r="F238" s="26" t="s">
        <v>218</v>
      </c>
      <c r="G238" s="26" t="s">
        <v>508</v>
      </c>
      <c r="H238" t="s">
        <v>184</v>
      </c>
      <c r="I238" t="s">
        <v>231</v>
      </c>
      <c r="J238" s="18" t="s">
        <v>220</v>
      </c>
      <c r="K238" s="18" t="s">
        <v>326</v>
      </c>
      <c r="L238" s="18" t="s">
        <v>231</v>
      </c>
      <c r="M238" s="26" t="s">
        <v>231</v>
      </c>
      <c r="N238" s="27"/>
      <c r="O238" s="27"/>
      <c r="P238" s="27"/>
      <c r="Q238" s="27"/>
      <c r="R238" s="29"/>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row>
    <row r="239" spans="1:73" ht="12.75" customHeight="1" x14ac:dyDescent="0.35">
      <c r="A239" s="18"/>
      <c r="B239" s="18"/>
      <c r="C239" s="143"/>
      <c r="D239" s="19" t="s">
        <v>1512</v>
      </c>
      <c r="E239" s="20">
        <v>35268</v>
      </c>
      <c r="F239" s="19" t="s">
        <v>282</v>
      </c>
      <c r="G239" s="19" t="s">
        <v>490</v>
      </c>
      <c r="H239" t="s">
        <v>250</v>
      </c>
      <c r="I239" t="s">
        <v>289</v>
      </c>
      <c r="J239" s="18" t="s">
        <v>284</v>
      </c>
      <c r="K239" s="18" t="s">
        <v>421</v>
      </c>
      <c r="L239" s="18" t="s">
        <v>186</v>
      </c>
      <c r="M239" s="19" t="s">
        <v>260</v>
      </c>
      <c r="N239" s="19" t="s">
        <v>220</v>
      </c>
      <c r="O239" s="19" t="s">
        <v>86</v>
      </c>
      <c r="P239" s="19" t="s">
        <v>997</v>
      </c>
      <c r="Q239" s="19" t="s">
        <v>258</v>
      </c>
      <c r="R239" s="19" t="s">
        <v>86</v>
      </c>
      <c r="S239" s="19" t="s">
        <v>186</v>
      </c>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25"/>
      <c r="BH239" s="25"/>
      <c r="BI239" s="25"/>
      <c r="BJ239" s="25"/>
      <c r="BK239" s="25"/>
      <c r="BL239" s="25"/>
      <c r="BM239" s="25"/>
      <c r="BN239" s="25"/>
      <c r="BO239" s="25"/>
      <c r="BP239" s="25"/>
      <c r="BQ239" s="25"/>
      <c r="BR239" s="25"/>
      <c r="BS239" s="25"/>
      <c r="BT239" s="25"/>
      <c r="BU239" s="25"/>
    </row>
    <row r="240" spans="1:73" ht="12.75" customHeight="1" x14ac:dyDescent="0.35">
      <c r="A240" s="18"/>
      <c r="B240" s="18"/>
      <c r="C240" s="143"/>
      <c r="D240" s="22" t="s">
        <v>1516</v>
      </c>
      <c r="E240" s="23">
        <v>36993</v>
      </c>
      <c r="F240" s="24" t="s">
        <v>84</v>
      </c>
      <c r="G240" s="22" t="s">
        <v>83</v>
      </c>
      <c r="H240" t="s">
        <v>258</v>
      </c>
      <c r="I240" t="s">
        <v>477</v>
      </c>
      <c r="J240" s="18" t="s">
        <v>273</v>
      </c>
      <c r="K240" s="18" t="s">
        <v>252</v>
      </c>
      <c r="L240" s="18" t="s">
        <v>254</v>
      </c>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row>
    <row r="241" spans="1:73" ht="12.75" customHeight="1" x14ac:dyDescent="0.35">
      <c r="A241" s="18"/>
      <c r="B241" s="18"/>
      <c r="C241" s="143"/>
      <c r="D241" s="25" t="s">
        <v>1517</v>
      </c>
      <c r="E241" s="35">
        <v>35282</v>
      </c>
      <c r="F241" s="36" t="s">
        <v>101</v>
      </c>
      <c r="G241" s="51" t="s">
        <v>932</v>
      </c>
      <c r="H241" t="s">
        <v>250</v>
      </c>
      <c r="I241" t="s">
        <v>477</v>
      </c>
      <c r="J241" s="18" t="s">
        <v>258</v>
      </c>
      <c r="K241" s="18" t="s">
        <v>268</v>
      </c>
      <c r="L241" s="18" t="s">
        <v>168</v>
      </c>
      <c r="M241" s="19"/>
      <c r="N241" s="19" t="s">
        <v>220</v>
      </c>
      <c r="O241" s="19" t="s">
        <v>103</v>
      </c>
      <c r="P241" s="37" t="str">
        <f>IF(ISERROR(VLOOKUP(TRIM(D241),#REF!,8,FALSE())),"",VLOOKUP(TRIM(D241),#REF!,8,FALSE()))</f>
        <v/>
      </c>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row>
    <row r="242" spans="1:73" ht="12.75" customHeight="1" x14ac:dyDescent="0.35">
      <c r="A242" s="18"/>
      <c r="B242" s="18"/>
      <c r="C242" s="143"/>
      <c r="D242" s="19" t="s">
        <v>1536</v>
      </c>
      <c r="E242" s="20">
        <v>35282</v>
      </c>
      <c r="F242" s="19" t="s">
        <v>101</v>
      </c>
      <c r="G242" s="19" t="s">
        <v>996</v>
      </c>
      <c r="H242" t="s">
        <v>304</v>
      </c>
      <c r="I242" t="s">
        <v>310</v>
      </c>
      <c r="J242" s="18" t="s">
        <v>480</v>
      </c>
      <c r="K242" s="18" t="s">
        <v>158</v>
      </c>
      <c r="L242" s="18" t="s">
        <v>1537</v>
      </c>
      <c r="M242" s="19" t="s">
        <v>510</v>
      </c>
      <c r="N242" s="19" t="s">
        <v>504</v>
      </c>
      <c r="O242" s="19" t="s">
        <v>116</v>
      </c>
      <c r="P242" s="19" t="s">
        <v>1538</v>
      </c>
      <c r="Q242" s="19" t="s">
        <v>480</v>
      </c>
      <c r="R242" s="19" t="s">
        <v>116</v>
      </c>
      <c r="S242" s="19" t="s">
        <v>906</v>
      </c>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row>
    <row r="243" spans="1:73" ht="12.75" customHeight="1" x14ac:dyDescent="0.35">
      <c r="A243" s="18"/>
      <c r="B243" s="18"/>
      <c r="C243" s="143"/>
      <c r="D243" s="26" t="s">
        <v>1527</v>
      </c>
      <c r="E243" s="27">
        <v>35766</v>
      </c>
      <c r="F243" s="26" t="s">
        <v>102</v>
      </c>
      <c r="G243" s="26" t="s">
        <v>102</v>
      </c>
      <c r="H243" t="s">
        <v>4395</v>
      </c>
      <c r="I243" t="s">
        <v>314</v>
      </c>
      <c r="J243" s="18"/>
      <c r="K243" s="18"/>
      <c r="L243" s="18"/>
      <c r="M243" s="26" t="s">
        <v>310</v>
      </c>
      <c r="N243" s="27"/>
      <c r="O243" s="27"/>
      <c r="P243" s="27"/>
      <c r="Q243" s="27"/>
      <c r="R243" s="29"/>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row>
    <row r="244" spans="1:73" ht="13.15" x14ac:dyDescent="0.4">
      <c r="A244" s="155" t="s">
        <v>3363</v>
      </c>
      <c r="B244" s="21"/>
      <c r="C244" s="143"/>
      <c r="D244" s="19"/>
      <c r="E244" s="20"/>
      <c r="F244" s="19"/>
      <c r="G244" s="19"/>
      <c r="J244" s="21"/>
      <c r="K244" s="21"/>
      <c r="L244" s="21"/>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row>
    <row r="245" spans="1:73" ht="12.75" customHeight="1" x14ac:dyDescent="0.35">
      <c r="A245" s="18" t="s">
        <v>77</v>
      </c>
      <c r="B245" s="18" t="s">
        <v>1315</v>
      </c>
      <c r="C245" s="143" t="str">
        <f>IF(VLOOKUP(D245,Table16[[#All],[Player]:[2024 Card Info]],7,FALSE)&lt;&gt;"",VLOOKUP(D245,Table16[[#All],[Player]:[2024 Card Info]],7,FALSE),"")</f>
        <v>14 Attempts</v>
      </c>
      <c r="D245" s="22" t="s">
        <v>1562</v>
      </c>
      <c r="E245" s="23">
        <v>36785</v>
      </c>
      <c r="F245" s="24" t="s">
        <v>91</v>
      </c>
      <c r="G245" s="22" t="s">
        <v>84</v>
      </c>
      <c r="H245" s="26" t="s">
        <v>77</v>
      </c>
      <c r="I245" s="26"/>
      <c r="J245" s="18" t="s">
        <v>77</v>
      </c>
      <c r="K245" s="18" t="s">
        <v>128</v>
      </c>
      <c r="L245" s="18" t="s">
        <v>537</v>
      </c>
      <c r="M245" s="25"/>
      <c r="N245" s="25"/>
      <c r="O245" s="25"/>
      <c r="P245" s="25"/>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row>
    <row r="246" spans="1:73" x14ac:dyDescent="0.35">
      <c r="A246" s="18"/>
      <c r="B246" s="18"/>
      <c r="C246" s="143"/>
      <c r="D246" s="19" t="s">
        <v>1582</v>
      </c>
      <c r="E246" s="20">
        <v>34031</v>
      </c>
      <c r="F246" s="19" t="s">
        <v>540</v>
      </c>
      <c r="G246" s="19" t="s">
        <v>541</v>
      </c>
      <c r="H246" t="s">
        <v>844</v>
      </c>
      <c r="J246" s="18" t="s">
        <v>132</v>
      </c>
      <c r="K246" s="18" t="s">
        <v>274</v>
      </c>
      <c r="L246" s="18"/>
      <c r="M246" s="19"/>
      <c r="N246" s="19" t="s">
        <v>132</v>
      </c>
      <c r="O246" s="19" t="s">
        <v>441</v>
      </c>
      <c r="P246" s="19"/>
      <c r="Q246" s="19" t="s">
        <v>127</v>
      </c>
      <c r="R246" s="19" t="s">
        <v>274</v>
      </c>
      <c r="S246" s="19"/>
      <c r="T246" s="19" t="s">
        <v>127</v>
      </c>
      <c r="U246" s="19" t="s">
        <v>274</v>
      </c>
      <c r="V246" s="19">
        <v>0</v>
      </c>
      <c r="W246" s="19" t="s">
        <v>127</v>
      </c>
      <c r="X246" s="19" t="s">
        <v>274</v>
      </c>
      <c r="Y246" s="19">
        <v>0</v>
      </c>
      <c r="Z246" s="19" t="s">
        <v>127</v>
      </c>
      <c r="AA246" s="19" t="s">
        <v>274</v>
      </c>
      <c r="AB246" s="19"/>
      <c r="AC246" s="19">
        <v>0</v>
      </c>
      <c r="AD246" s="19">
        <v>0</v>
      </c>
      <c r="AE246" s="19">
        <v>0</v>
      </c>
      <c r="AF246" s="19">
        <v>0</v>
      </c>
      <c r="AG246" s="19">
        <v>0</v>
      </c>
      <c r="AH246" s="19">
        <v>0</v>
      </c>
      <c r="AI246" s="19">
        <v>0</v>
      </c>
      <c r="AJ246" s="19">
        <v>0</v>
      </c>
      <c r="AK246" s="19">
        <v>0</v>
      </c>
      <c r="AL246" s="19">
        <v>0</v>
      </c>
      <c r="AM246" s="19">
        <v>0</v>
      </c>
      <c r="AN246" s="19">
        <v>0</v>
      </c>
      <c r="AO246" s="19">
        <v>0</v>
      </c>
      <c r="AP246" s="19">
        <v>0</v>
      </c>
      <c r="AQ246" s="19">
        <v>0</v>
      </c>
      <c r="AR246" s="19">
        <v>0</v>
      </c>
      <c r="AS246" s="19">
        <v>0</v>
      </c>
      <c r="AT246" s="19">
        <v>0</v>
      </c>
      <c r="AU246" s="19"/>
      <c r="AV246" s="19"/>
      <c r="AW246" s="19"/>
      <c r="AX246" s="19"/>
      <c r="AY246" s="19"/>
      <c r="AZ246" s="19"/>
      <c r="BA246" s="19"/>
      <c r="BB246" s="19"/>
      <c r="BC246" s="19"/>
      <c r="BD246" s="19"/>
      <c r="BE246" s="19"/>
      <c r="BF246" s="19"/>
    </row>
    <row r="247" spans="1:73" s="25" customFormat="1" ht="12.75" customHeight="1" x14ac:dyDescent="0.35">
      <c r="A247" s="18" t="s">
        <v>220</v>
      </c>
      <c r="B247" s="18" t="s">
        <v>109</v>
      </c>
      <c r="C247" s="143" t="str">
        <f>IF(VLOOKUP(D247,Table16[[#All],[Player]:[2024 Card Info]],7,FALSE)&lt;&gt;"",VLOOKUP(D247,Table16[[#All],[Player]:[2024 Card Info]],7,FALSE),"")</f>
        <v>0-0</v>
      </c>
      <c r="D247" s="26" t="s">
        <v>1599</v>
      </c>
      <c r="E247" s="27">
        <v>36547</v>
      </c>
      <c r="F247" s="26" t="s">
        <v>241</v>
      </c>
      <c r="G247" s="26" t="s">
        <v>566</v>
      </c>
      <c r="H247" s="26" t="s">
        <v>461</v>
      </c>
      <c r="I247" s="26" t="s">
        <v>231</v>
      </c>
      <c r="J247" s="18" t="s">
        <v>459</v>
      </c>
      <c r="K247" s="18" t="s">
        <v>123</v>
      </c>
      <c r="L247" s="18" t="s">
        <v>166</v>
      </c>
      <c r="M247" s="26" t="s">
        <v>166</v>
      </c>
      <c r="N247" s="27"/>
      <c r="O247" s="27"/>
      <c r="P247" s="27"/>
      <c r="Q247" s="27"/>
      <c r="R247" s="29"/>
    </row>
    <row r="248" spans="1:73" ht="12.75" customHeight="1" x14ac:dyDescent="0.35">
      <c r="A248" s="31" t="s">
        <v>304</v>
      </c>
      <c r="B248" s="32" t="s">
        <v>419</v>
      </c>
      <c r="C248" s="144" t="str">
        <f>IF(VLOOKUP(D248,Table16[[#All],[Player]:[2024 Card Info]],7,FALSE)&lt;&gt;"",VLOOKUP(D248,Table16[[#All],[Player]:[2024 Card Info]],7,FALSE),"")</f>
        <v>00-0</v>
      </c>
      <c r="D248" s="19" t="s">
        <v>1622</v>
      </c>
      <c r="E248" s="27">
        <v>36275</v>
      </c>
      <c r="F248" s="28" t="s">
        <v>279</v>
      </c>
      <c r="G248" s="28" t="s">
        <v>1286</v>
      </c>
      <c r="H248" s="26" t="s">
        <v>304</v>
      </c>
      <c r="I248" s="26" t="s">
        <v>310</v>
      </c>
      <c r="J248" s="33"/>
      <c r="K248" s="33"/>
      <c r="L248" s="33"/>
      <c r="M248" s="25"/>
      <c r="N248" s="25"/>
      <c r="O248" s="25"/>
      <c r="P248" s="25"/>
      <c r="Q248" s="25"/>
      <c r="R248" s="25"/>
      <c r="S248" s="25"/>
      <c r="T248" s="25"/>
      <c r="U248" s="25"/>
      <c r="V248" s="25"/>
      <c r="W248" s="25"/>
      <c r="X248" s="25"/>
      <c r="Y248" s="25"/>
      <c r="Z248" s="25"/>
      <c r="AA248" s="25"/>
      <c r="AB248" s="25"/>
      <c r="AC248" s="25"/>
      <c r="AD248" s="25"/>
      <c r="AE248" s="25"/>
      <c r="AF248" s="25"/>
      <c r="AG248" s="25"/>
      <c r="AH248" s="25"/>
      <c r="AI248" s="25"/>
      <c r="AJ248" s="25"/>
      <c r="AK248" s="25"/>
      <c r="AL248" s="25"/>
      <c r="AM248" s="25"/>
      <c r="AN248" s="25"/>
      <c r="AO248" s="25"/>
      <c r="AP248" s="25"/>
      <c r="AQ248" s="25"/>
      <c r="AR248" s="25"/>
      <c r="AS248" s="25"/>
      <c r="AT248" s="25"/>
      <c r="AU248" s="25"/>
      <c r="AV248" s="25"/>
      <c r="AW248" s="25"/>
      <c r="AX248" s="25"/>
      <c r="AY248" s="25"/>
      <c r="AZ248" s="25"/>
      <c r="BA248" s="25"/>
      <c r="BB248" s="25"/>
      <c r="BC248" s="25"/>
      <c r="BD248" s="25"/>
      <c r="BE248" s="25"/>
      <c r="BF248" s="25"/>
    </row>
    <row r="249" spans="1:73" x14ac:dyDescent="0.35">
      <c r="A249" s="18" t="s">
        <v>1113</v>
      </c>
      <c r="B249" s="18" t="s">
        <v>271</v>
      </c>
      <c r="C249" s="143" t="str">
        <f>IF(VLOOKUP(D249,Table16[[#All],[Player]:[2024 Card Info]],7,FALSE)&lt;&gt;"",VLOOKUP(D249,Table16[[#All],[Player]:[2024 Card Info]],7,FALSE),"")</f>
        <v>4-0  3-3-0</v>
      </c>
      <c r="D249" s="19" t="s">
        <v>1588</v>
      </c>
      <c r="E249" s="20">
        <v>30821</v>
      </c>
      <c r="F249" s="19" t="s">
        <v>1589</v>
      </c>
      <c r="G249" s="19" t="s">
        <v>374</v>
      </c>
      <c r="H249" s="26" t="s">
        <v>156</v>
      </c>
      <c r="I249" s="26" t="s">
        <v>1986</v>
      </c>
      <c r="J249" s="18" t="s">
        <v>153</v>
      </c>
      <c r="K249" s="18" t="s">
        <v>135</v>
      </c>
      <c r="L249" s="18" t="s">
        <v>422</v>
      </c>
      <c r="M249" s="19" t="s">
        <v>422</v>
      </c>
      <c r="N249" s="19" t="s">
        <v>153</v>
      </c>
      <c r="O249" s="19" t="s">
        <v>308</v>
      </c>
      <c r="P249" s="19" t="s">
        <v>1114</v>
      </c>
      <c r="Q249" s="19" t="s">
        <v>153</v>
      </c>
      <c r="R249" s="19" t="s">
        <v>135</v>
      </c>
      <c r="S249" s="19" t="s">
        <v>422</v>
      </c>
      <c r="T249" s="19" t="s">
        <v>153</v>
      </c>
      <c r="U249" s="19" t="s">
        <v>135</v>
      </c>
      <c r="V249" s="19" t="s">
        <v>154</v>
      </c>
      <c r="W249" s="19" t="s">
        <v>153</v>
      </c>
      <c r="X249" s="19" t="s">
        <v>96</v>
      </c>
      <c r="Y249" s="19" t="s">
        <v>155</v>
      </c>
      <c r="Z249" s="19" t="s">
        <v>153</v>
      </c>
      <c r="AA249" s="19" t="s">
        <v>96</v>
      </c>
      <c r="AB249" s="19" t="s">
        <v>149</v>
      </c>
      <c r="AC249" s="19" t="s">
        <v>153</v>
      </c>
      <c r="AD249" s="19" t="s">
        <v>96</v>
      </c>
      <c r="AE249" s="19" t="s">
        <v>154</v>
      </c>
      <c r="AF249" s="19" t="s">
        <v>153</v>
      </c>
      <c r="AG249" s="19" t="s">
        <v>96</v>
      </c>
      <c r="AH249" s="19" t="s">
        <v>154</v>
      </c>
      <c r="AI249" s="19" t="s">
        <v>153</v>
      </c>
      <c r="AJ249" s="19" t="s">
        <v>96</v>
      </c>
      <c r="AK249" s="19" t="s">
        <v>154</v>
      </c>
      <c r="AL249" s="19" t="s">
        <v>153</v>
      </c>
      <c r="AM249" s="19" t="s">
        <v>96</v>
      </c>
      <c r="AN249" s="19" t="s">
        <v>155</v>
      </c>
      <c r="AO249" s="19" t="s">
        <v>153</v>
      </c>
      <c r="AP249" s="19" t="s">
        <v>96</v>
      </c>
      <c r="AQ249" s="19" t="s">
        <v>422</v>
      </c>
      <c r="AR249" s="19" t="s">
        <v>153</v>
      </c>
      <c r="AS249" s="19" t="s">
        <v>96</v>
      </c>
      <c r="AT249" s="19" t="s">
        <v>155</v>
      </c>
      <c r="AU249" s="19" t="s">
        <v>153</v>
      </c>
      <c r="AV249" s="19" t="s">
        <v>96</v>
      </c>
      <c r="AW249" s="19" t="s">
        <v>422</v>
      </c>
      <c r="AX249" s="19" t="s">
        <v>153</v>
      </c>
      <c r="AY249" s="19" t="s">
        <v>96</v>
      </c>
      <c r="AZ249" s="19" t="s">
        <v>1590</v>
      </c>
      <c r="BA249" s="19" t="s">
        <v>153</v>
      </c>
      <c r="BB249" s="19" t="s">
        <v>96</v>
      </c>
      <c r="BC249" s="19" t="s">
        <v>1591</v>
      </c>
      <c r="BD249" s="19" t="s">
        <v>156</v>
      </c>
      <c r="BE249" s="19" t="s">
        <v>96</v>
      </c>
      <c r="BF249" s="19" t="s">
        <v>1592</v>
      </c>
    </row>
    <row r="251" spans="1:73" s="25" customFormat="1" ht="13.15" x14ac:dyDescent="0.4">
      <c r="A251" s="153" t="s">
        <v>5355</v>
      </c>
      <c r="B251" s="18"/>
      <c r="C251" s="143"/>
      <c r="D251" s="19"/>
      <c r="E251" s="20"/>
      <c r="F251" s="26"/>
      <c r="G251" s="30"/>
      <c r="H251" s="26"/>
      <c r="I251" s="26"/>
      <c r="J251" s="18"/>
      <c r="K251" s="18"/>
      <c r="L251" s="18"/>
      <c r="M251" s="19"/>
      <c r="N251" s="19"/>
      <c r="O251" s="19"/>
      <c r="P251" s="30"/>
      <c r="Q251" s="19"/>
      <c r="R251" s="19"/>
      <c r="S251" s="30"/>
      <c r="T251" s="19"/>
      <c r="U251" s="19"/>
      <c r="V251" s="30"/>
      <c r="W251" s="19"/>
      <c r="X251" s="19"/>
      <c r="Y251" s="30"/>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row>
    <row r="252" spans="1:73" ht="12.75" customHeight="1" x14ac:dyDescent="0.35">
      <c r="A252" s="31" t="s">
        <v>77</v>
      </c>
      <c r="B252" s="32" t="s">
        <v>339</v>
      </c>
      <c r="C252" s="144"/>
      <c r="D252" s="19" t="s">
        <v>1646</v>
      </c>
      <c r="E252" s="27">
        <v>35860</v>
      </c>
      <c r="F252" s="28" t="s">
        <v>241</v>
      </c>
      <c r="G252" s="28" t="s">
        <v>138</v>
      </c>
      <c r="H252" s="26" t="s">
        <v>77</v>
      </c>
      <c r="I252" s="26" t="s">
        <v>1647</v>
      </c>
      <c r="J252" s="33"/>
      <c r="K252" s="33"/>
      <c r="L252" s="33"/>
      <c r="M252" s="25"/>
      <c r="N252" s="25"/>
      <c r="O252" s="25"/>
      <c r="P252" s="25"/>
      <c r="Q252" s="25"/>
      <c r="R252" s="25"/>
      <c r="S252" s="25"/>
      <c r="T252" s="25"/>
      <c r="U252" s="25"/>
      <c r="V252" s="25"/>
      <c r="W252" s="25"/>
      <c r="X252" s="25"/>
      <c r="Y252" s="25"/>
      <c r="Z252" s="25"/>
      <c r="AA252" s="25"/>
      <c r="AB252" s="25"/>
      <c r="AC252" s="25"/>
      <c r="AD252" s="25"/>
      <c r="AE252" s="25"/>
      <c r="AF252" s="25"/>
      <c r="AG252" s="25"/>
      <c r="AH252" s="25"/>
      <c r="AI252" s="25"/>
      <c r="AJ252" s="25"/>
      <c r="AK252" s="25"/>
      <c r="AL252" s="25"/>
      <c r="AM252" s="25"/>
      <c r="AN252" s="25"/>
      <c r="AO252" s="25"/>
      <c r="AP252" s="25"/>
      <c r="AQ252" s="25"/>
      <c r="AR252" s="25"/>
      <c r="AS252" s="25"/>
      <c r="AT252" s="25"/>
      <c r="AU252" s="25"/>
      <c r="AV252" s="25"/>
      <c r="AW252" s="25"/>
      <c r="AX252" s="25"/>
      <c r="AY252" s="25"/>
      <c r="AZ252" s="25"/>
      <c r="BA252" s="25"/>
      <c r="BB252" s="25"/>
      <c r="BC252" s="25"/>
      <c r="BD252" s="25"/>
      <c r="BE252" s="25"/>
      <c r="BF252" s="25"/>
    </row>
    <row r="253" spans="1:73" s="25" customFormat="1" ht="12.75" customHeight="1" x14ac:dyDescent="0.35">
      <c r="A253" s="31" t="s">
        <v>2419</v>
      </c>
      <c r="B253" s="31" t="s">
        <v>3530</v>
      </c>
      <c r="C253" s="144" t="str">
        <f>IF(VLOOKUP(D253,Table16[[#All],[Player]:[2024 Card Info]],7,FALSE)&lt;&gt;"",VLOOKUP(D253,Table16[[#All],[Player]:[2024 Card Info]],7,FALSE),"")</f>
        <v>0-0/4    3-3-0</v>
      </c>
      <c r="D253" s="19" t="s">
        <v>1681</v>
      </c>
      <c r="E253" s="27">
        <v>35586</v>
      </c>
      <c r="F253" s="26" t="s">
        <v>101</v>
      </c>
      <c r="G253" s="30" t="s">
        <v>134</v>
      </c>
      <c r="H253" s="26" t="s">
        <v>461</v>
      </c>
      <c r="I253" s="26" t="s">
        <v>264</v>
      </c>
      <c r="J253" s="33"/>
      <c r="K253" s="33"/>
      <c r="L253" s="3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row>
    <row r="254" spans="1:73" x14ac:dyDescent="0.35">
      <c r="A254" s="18" t="s">
        <v>304</v>
      </c>
      <c r="B254" s="18" t="s">
        <v>109</v>
      </c>
      <c r="C254" s="143" t="str">
        <f>IF(VLOOKUP(D254,Table16[[#All],[Player]:[2024 Card Info]],7,FALSE)&lt;&gt;"",VLOOKUP(D254,Table16[[#All],[Player]:[2024 Card Info]],7,FALSE),"")</f>
        <v>00-0</v>
      </c>
      <c r="D254" s="19" t="s">
        <v>1715</v>
      </c>
      <c r="E254" s="20">
        <v>34555</v>
      </c>
      <c r="F254" s="19" t="s">
        <v>222</v>
      </c>
      <c r="G254" s="19" t="s">
        <v>486</v>
      </c>
      <c r="H254" s="26" t="s">
        <v>304</v>
      </c>
      <c r="I254" s="26" t="s">
        <v>1012</v>
      </c>
      <c r="J254" s="18" t="s">
        <v>307</v>
      </c>
      <c r="K254" s="18" t="s">
        <v>109</v>
      </c>
      <c r="L254" s="18" t="s">
        <v>777</v>
      </c>
      <c r="M254" s="19" t="s">
        <v>496</v>
      </c>
      <c r="N254" s="19" t="s">
        <v>648</v>
      </c>
      <c r="O254" s="19" t="s">
        <v>151</v>
      </c>
      <c r="P254" s="19" t="s">
        <v>1716</v>
      </c>
      <c r="Q254" s="19" t="s">
        <v>480</v>
      </c>
      <c r="R254" s="19" t="s">
        <v>151</v>
      </c>
      <c r="S254" s="19" t="s">
        <v>310</v>
      </c>
      <c r="T254" s="19" t="s">
        <v>304</v>
      </c>
      <c r="U254" s="19" t="s">
        <v>94</v>
      </c>
      <c r="V254" s="19" t="s">
        <v>310</v>
      </c>
      <c r="W254" s="19" t="s">
        <v>304</v>
      </c>
      <c r="X254" s="19" t="s">
        <v>94</v>
      </c>
      <c r="Y254" s="19" t="s">
        <v>310</v>
      </c>
      <c r="Z254" s="19"/>
      <c r="AA254" s="19"/>
      <c r="AB254" s="19"/>
      <c r="AC254" s="19">
        <v>0</v>
      </c>
      <c r="AD254" s="19">
        <v>0</v>
      </c>
      <c r="AE254" s="19">
        <v>0</v>
      </c>
      <c r="AF254" s="19">
        <v>0</v>
      </c>
      <c r="AG254" s="19">
        <v>0</v>
      </c>
      <c r="AH254" s="19">
        <v>0</v>
      </c>
      <c r="AI254" s="19">
        <v>0</v>
      </c>
      <c r="AJ254" s="19">
        <v>0</v>
      </c>
      <c r="AK254" s="19">
        <v>0</v>
      </c>
      <c r="AL254" s="19">
        <v>0</v>
      </c>
      <c r="AM254" s="19">
        <v>0</v>
      </c>
      <c r="AN254" s="19">
        <v>0</v>
      </c>
      <c r="AO254" s="19">
        <v>0</v>
      </c>
      <c r="AP254" s="19">
        <v>0</v>
      </c>
      <c r="AQ254" s="19">
        <v>0</v>
      </c>
      <c r="AR254" s="19">
        <v>0</v>
      </c>
      <c r="AS254" s="19">
        <v>0</v>
      </c>
      <c r="AT254" s="19">
        <v>0</v>
      </c>
      <c r="AU254" s="19"/>
      <c r="AV254" s="19"/>
      <c r="AW254" s="19"/>
      <c r="AX254" s="19"/>
      <c r="AY254" s="19"/>
      <c r="AZ254" s="19"/>
      <c r="BA254" s="19"/>
      <c r="BB254" s="19"/>
      <c r="BC254" s="19"/>
      <c r="BD254" s="19"/>
      <c r="BE254" s="19"/>
      <c r="BF254" s="19"/>
    </row>
    <row r="255" spans="1:73" ht="12.75" customHeight="1" x14ac:dyDescent="0.35">
      <c r="A255" s="18"/>
      <c r="B255" s="18"/>
      <c r="C255" s="143"/>
      <c r="D255" s="19" t="s">
        <v>1676</v>
      </c>
      <c r="E255" s="20">
        <v>33644</v>
      </c>
      <c r="F255" s="19" t="s">
        <v>1108</v>
      </c>
      <c r="G255" s="19" t="s">
        <v>1677</v>
      </c>
      <c r="H255" t="s">
        <v>184</v>
      </c>
      <c r="I255" t="s">
        <v>168</v>
      </c>
      <c r="J255" s="18" t="s">
        <v>177</v>
      </c>
      <c r="K255" s="18" t="s">
        <v>206</v>
      </c>
      <c r="L255" s="18" t="s">
        <v>477</v>
      </c>
      <c r="M255" s="19" t="s">
        <v>166</v>
      </c>
      <c r="N255" s="19" t="s">
        <v>1678</v>
      </c>
      <c r="O255" s="19" t="s">
        <v>131</v>
      </c>
      <c r="P255" s="19" t="s">
        <v>1679</v>
      </c>
      <c r="Q255" s="19" t="s">
        <v>446</v>
      </c>
      <c r="R255" s="19" t="s">
        <v>131</v>
      </c>
      <c r="S255" s="19" t="s">
        <v>183</v>
      </c>
      <c r="T255" s="19" t="s">
        <v>1365</v>
      </c>
      <c r="U255" s="19" t="s">
        <v>275</v>
      </c>
      <c r="V255" s="19" t="s">
        <v>1680</v>
      </c>
      <c r="W255" s="19" t="s">
        <v>184</v>
      </c>
      <c r="X255" s="19" t="s">
        <v>275</v>
      </c>
      <c r="Y255" s="19" t="s">
        <v>264</v>
      </c>
      <c r="Z255" s="19" t="s">
        <v>184</v>
      </c>
      <c r="AA255" s="19" t="s">
        <v>275</v>
      </c>
      <c r="AB255" s="19" t="s">
        <v>186</v>
      </c>
      <c r="AC255" s="19" t="s">
        <v>461</v>
      </c>
      <c r="AD255" s="19" t="s">
        <v>275</v>
      </c>
      <c r="AE255" s="19" t="s">
        <v>231</v>
      </c>
      <c r="AF255" s="19" t="s">
        <v>461</v>
      </c>
      <c r="AG255" s="19" t="s">
        <v>275</v>
      </c>
      <c r="AH255" s="19" t="s">
        <v>231</v>
      </c>
      <c r="AI255" s="19">
        <v>0</v>
      </c>
      <c r="AJ255" s="19">
        <v>0</v>
      </c>
      <c r="AK255" s="19">
        <v>0</v>
      </c>
      <c r="AL255" s="19">
        <v>0</v>
      </c>
      <c r="AM255" s="19">
        <v>0</v>
      </c>
      <c r="AN255" s="19">
        <v>0</v>
      </c>
      <c r="AO255" s="19">
        <v>0</v>
      </c>
      <c r="AP255" s="19">
        <v>0</v>
      </c>
      <c r="AQ255" s="19">
        <v>0</v>
      </c>
      <c r="AR255" s="19">
        <v>0</v>
      </c>
      <c r="AS255" s="19">
        <v>0</v>
      </c>
      <c r="AT255" s="19">
        <v>0</v>
      </c>
      <c r="AU255" s="19"/>
      <c r="AV255" s="19"/>
      <c r="AW255" s="19"/>
      <c r="AX255" s="19"/>
      <c r="AY255" s="19"/>
      <c r="AZ255" s="19"/>
      <c r="BA255" s="19"/>
      <c r="BB255" s="19"/>
      <c r="BC255" s="19"/>
      <c r="BD255" s="19"/>
      <c r="BE255" s="19"/>
      <c r="BF255" s="19"/>
    </row>
    <row r="256" spans="1:73" s="25" customFormat="1" ht="12.75" customHeight="1" x14ac:dyDescent="0.35">
      <c r="A256" s="18"/>
      <c r="B256" s="18"/>
      <c r="C256" s="143"/>
      <c r="D256" s="26" t="s">
        <v>1732</v>
      </c>
      <c r="E256" s="27">
        <v>36420</v>
      </c>
      <c r="F256" s="26" t="s">
        <v>359</v>
      </c>
      <c r="G256" s="26" t="s">
        <v>102</v>
      </c>
      <c r="H256" t="s">
        <v>365</v>
      </c>
      <c r="I256"/>
      <c r="J256" s="18" t="s">
        <v>365</v>
      </c>
      <c r="K256" s="18" t="s">
        <v>96</v>
      </c>
      <c r="L256" s="18"/>
      <c r="M256" s="19"/>
      <c r="N256" s="27"/>
      <c r="O256" s="27"/>
      <c r="P256" s="27"/>
      <c r="Q256" s="27"/>
      <c r="R256" s="29"/>
    </row>
    <row r="257" spans="1:73" x14ac:dyDescent="0.35">
      <c r="A257" s="18"/>
      <c r="B257" s="18"/>
      <c r="C257" s="143"/>
      <c r="D257" s="22" t="s">
        <v>1714</v>
      </c>
      <c r="E257" s="23">
        <v>36386</v>
      </c>
      <c r="F257" s="24" t="s">
        <v>137</v>
      </c>
      <c r="G257" s="22" t="s">
        <v>137</v>
      </c>
      <c r="H257" t="s">
        <v>480</v>
      </c>
      <c r="I257" t="s">
        <v>520</v>
      </c>
      <c r="J257" s="18" t="s">
        <v>307</v>
      </c>
      <c r="K257" s="18" t="s">
        <v>158</v>
      </c>
      <c r="L257" s="18" t="s">
        <v>310</v>
      </c>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row>
    <row r="258" spans="1:73" ht="12.75" customHeight="1" x14ac:dyDescent="0.35">
      <c r="A258" s="31"/>
      <c r="B258" s="53"/>
      <c r="C258" s="144"/>
      <c r="D258" s="19" t="s">
        <v>1717</v>
      </c>
      <c r="E258" s="27">
        <v>35540</v>
      </c>
      <c r="F258" s="28" t="s">
        <v>189</v>
      </c>
      <c r="G258" s="28" t="s">
        <v>320</v>
      </c>
      <c r="H258" t="s">
        <v>304</v>
      </c>
      <c r="I258" t="s">
        <v>496</v>
      </c>
      <c r="J258" s="33"/>
      <c r="K258" s="33"/>
      <c r="L258" s="33"/>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row>
    <row r="259" spans="1:73" s="25" customFormat="1" ht="12.75" customHeight="1" x14ac:dyDescent="0.35">
      <c r="A259" s="18"/>
      <c r="B259" s="18"/>
      <c r="C259" s="143"/>
      <c r="D259" s="19" t="s">
        <v>1683</v>
      </c>
      <c r="E259" s="20">
        <v>36367</v>
      </c>
      <c r="F259" s="26" t="s">
        <v>108</v>
      </c>
      <c r="G259" s="30" t="s">
        <v>624</v>
      </c>
      <c r="H259" t="s">
        <v>169</v>
      </c>
      <c r="I259" t="s">
        <v>186</v>
      </c>
      <c r="J259" s="18" t="s">
        <v>461</v>
      </c>
      <c r="K259" s="18" t="s">
        <v>128</v>
      </c>
      <c r="L259" s="18" t="s">
        <v>231</v>
      </c>
      <c r="M259" s="19" t="s">
        <v>185</v>
      </c>
      <c r="N259" s="19" t="s">
        <v>461</v>
      </c>
      <c r="O259" s="19" t="s">
        <v>128</v>
      </c>
      <c r="P259" s="30" t="s">
        <v>231</v>
      </c>
      <c r="Q259" s="19"/>
      <c r="R259" s="19"/>
      <c r="S259" s="30"/>
      <c r="T259" s="19"/>
      <c r="U259" s="19"/>
      <c r="V259" s="30"/>
      <c r="W259" s="19"/>
      <c r="X259" s="19"/>
      <c r="Y259" s="30"/>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c r="BH259"/>
      <c r="BI259"/>
      <c r="BJ259"/>
      <c r="BK259"/>
      <c r="BL259"/>
      <c r="BM259"/>
      <c r="BN259"/>
      <c r="BO259"/>
      <c r="BP259"/>
      <c r="BQ259"/>
      <c r="BR259"/>
      <c r="BS259"/>
      <c r="BT259"/>
      <c r="BU259"/>
    </row>
    <row r="260" spans="1:73" x14ac:dyDescent="0.35">
      <c r="A260" s="21"/>
      <c r="B260" s="21"/>
      <c r="C260" s="143"/>
      <c r="D260" s="19" t="s">
        <v>4069</v>
      </c>
      <c r="E260" s="20">
        <v>35858</v>
      </c>
      <c r="F260" s="26" t="s">
        <v>108</v>
      </c>
      <c r="G260" s="30" t="s">
        <v>624</v>
      </c>
      <c r="H260" t="s">
        <v>954</v>
      </c>
      <c r="I260" t="s">
        <v>4284</v>
      </c>
      <c r="J260" s="21" t="s">
        <v>169</v>
      </c>
      <c r="K260" s="21"/>
      <c r="L260" s="21"/>
      <c r="M260" s="19"/>
      <c r="N260" s="19" t="s">
        <v>93</v>
      </c>
      <c r="O260" s="19" t="s">
        <v>158</v>
      </c>
      <c r="P260" s="30" t="s">
        <v>1072</v>
      </c>
      <c r="Q260" s="19"/>
      <c r="R260" s="19"/>
      <c r="S260" s="30"/>
      <c r="T260" s="19"/>
      <c r="U260" s="19"/>
      <c r="V260" s="30"/>
      <c r="W260" s="19"/>
      <c r="X260" s="19"/>
      <c r="Y260" s="30"/>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row>
    <row r="261" spans="1:73" ht="13.15" x14ac:dyDescent="0.4">
      <c r="A261" s="155" t="s">
        <v>5356</v>
      </c>
      <c r="B261" s="21"/>
      <c r="C261" s="143"/>
      <c r="D261" s="19"/>
      <c r="E261" s="20"/>
      <c r="F261" s="26"/>
      <c r="G261" s="30"/>
      <c r="J261" s="21"/>
      <c r="K261" s="21"/>
      <c r="L261" s="21"/>
      <c r="M261" s="19"/>
      <c r="N261" s="19"/>
      <c r="O261" s="19"/>
      <c r="P261" s="30"/>
      <c r="Q261" s="19"/>
      <c r="R261" s="19"/>
      <c r="S261" s="30"/>
      <c r="T261" s="19"/>
      <c r="U261" s="19"/>
      <c r="V261" s="30"/>
      <c r="W261" s="19"/>
      <c r="X261" s="19"/>
      <c r="Y261" s="30"/>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row>
    <row r="262" spans="1:73" x14ac:dyDescent="0.35">
      <c r="A262" s="18" t="s">
        <v>1113</v>
      </c>
      <c r="B262" s="18" t="s">
        <v>109</v>
      </c>
      <c r="C262" s="143" t="str">
        <f>IF(VLOOKUP(D262,Table16[[#All],[Player]:[2024 Card Info]],7,FALSE)&lt;&gt;"",VLOOKUP(D262,Table16[[#All],[Player]:[2024 Card Info]],7,FALSE),"")</f>
        <v>0-0  3-3-0</v>
      </c>
      <c r="D262" s="19" t="s">
        <v>1763</v>
      </c>
      <c r="E262" s="20">
        <v>34920</v>
      </c>
      <c r="F262" s="19" t="s">
        <v>303</v>
      </c>
      <c r="G262" s="19" t="s">
        <v>189</v>
      </c>
      <c r="H262" s="26" t="s">
        <v>153</v>
      </c>
      <c r="I262" s="26" t="s">
        <v>154</v>
      </c>
      <c r="J262" s="18" t="s">
        <v>153</v>
      </c>
      <c r="K262" s="18" t="s">
        <v>109</v>
      </c>
      <c r="L262" s="18" t="s">
        <v>422</v>
      </c>
      <c r="M262" s="19" t="s">
        <v>1764</v>
      </c>
      <c r="N262" s="19" t="s">
        <v>150</v>
      </c>
      <c r="O262" s="19" t="s">
        <v>109</v>
      </c>
      <c r="P262" s="19" t="s">
        <v>180</v>
      </c>
      <c r="Q262" s="19" t="s">
        <v>153</v>
      </c>
      <c r="R262" s="19" t="s">
        <v>109</v>
      </c>
      <c r="S262" s="19" t="s">
        <v>154</v>
      </c>
      <c r="T262" s="19" t="s">
        <v>153</v>
      </c>
      <c r="U262" s="19" t="s">
        <v>109</v>
      </c>
      <c r="V262" s="19" t="s">
        <v>154</v>
      </c>
      <c r="W262" s="19">
        <v>0</v>
      </c>
      <c r="X262" s="19">
        <v>0</v>
      </c>
      <c r="Y262" s="19">
        <v>0</v>
      </c>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row>
    <row r="263" spans="1:73" x14ac:dyDescent="0.35">
      <c r="A263" s="18"/>
      <c r="B263" s="18"/>
      <c r="C263" s="143"/>
      <c r="D263" s="19" t="s">
        <v>1762</v>
      </c>
      <c r="E263" s="20">
        <v>33420</v>
      </c>
      <c r="F263" s="19" t="s">
        <v>600</v>
      </c>
      <c r="G263" s="19" t="s">
        <v>283</v>
      </c>
      <c r="H263" t="s">
        <v>153</v>
      </c>
      <c r="I263" t="s">
        <v>154</v>
      </c>
      <c r="J263" s="18" t="s">
        <v>153</v>
      </c>
      <c r="K263" s="18" t="s">
        <v>128</v>
      </c>
      <c r="L263" s="18" t="s">
        <v>149</v>
      </c>
      <c r="M263" s="19" t="s">
        <v>173</v>
      </c>
      <c r="N263" s="19" t="s">
        <v>153</v>
      </c>
      <c r="O263" s="19" t="s">
        <v>128</v>
      </c>
      <c r="P263" s="19" t="s">
        <v>492</v>
      </c>
      <c r="Q263" s="19" t="s">
        <v>156</v>
      </c>
      <c r="R263" s="19" t="s">
        <v>103</v>
      </c>
      <c r="S263" s="19" t="s">
        <v>161</v>
      </c>
      <c r="T263" s="19" t="s">
        <v>156</v>
      </c>
      <c r="U263" s="19" t="s">
        <v>131</v>
      </c>
      <c r="V263" s="19" t="s">
        <v>161</v>
      </c>
      <c r="W263" s="19">
        <v>0</v>
      </c>
      <c r="X263" s="19">
        <v>0</v>
      </c>
      <c r="Y263" s="19">
        <v>0</v>
      </c>
      <c r="Z263" s="19"/>
      <c r="AA263" s="19"/>
      <c r="AB263" s="19"/>
      <c r="AC263" s="19">
        <v>0</v>
      </c>
      <c r="AD263" s="19">
        <v>0</v>
      </c>
      <c r="AE263" s="19">
        <v>0</v>
      </c>
      <c r="AF263" s="19">
        <v>0</v>
      </c>
      <c r="AG263" s="19">
        <v>0</v>
      </c>
      <c r="AH263" s="19">
        <v>0</v>
      </c>
      <c r="AI263" s="19">
        <v>0</v>
      </c>
      <c r="AJ263" s="19">
        <v>0</v>
      </c>
      <c r="AK263" s="19">
        <v>0</v>
      </c>
      <c r="AL263" s="19">
        <v>0</v>
      </c>
      <c r="AM263" s="19">
        <v>0</v>
      </c>
      <c r="AN263" s="19">
        <v>0</v>
      </c>
      <c r="AO263" s="19">
        <v>0</v>
      </c>
      <c r="AP263" s="19">
        <v>0</v>
      </c>
      <c r="AQ263" s="19">
        <v>0</v>
      </c>
      <c r="AR263" s="19">
        <v>0</v>
      </c>
      <c r="AS263" s="19">
        <v>0</v>
      </c>
      <c r="AT263" s="19">
        <v>0</v>
      </c>
      <c r="AU263" s="19"/>
      <c r="AV263" s="19"/>
      <c r="AW263" s="19"/>
      <c r="AX263" s="19"/>
      <c r="AY263" s="19"/>
      <c r="AZ263" s="19"/>
      <c r="BA263" s="19"/>
      <c r="BB263" s="19"/>
      <c r="BC263" s="19"/>
      <c r="BD263" s="19"/>
      <c r="BE263" s="19"/>
      <c r="BF263" s="19"/>
    </row>
    <row r="264" spans="1:73" x14ac:dyDescent="0.35">
      <c r="A264" s="31" t="s">
        <v>177</v>
      </c>
      <c r="B264" s="31" t="s">
        <v>452</v>
      </c>
      <c r="C264" s="144" t="str">
        <f>IF(VLOOKUP(D264,Table16[[#All],[Player]:[2024 Card Info]],7,FALSE)&lt;&gt;"",VLOOKUP(D264,Table16[[#All],[Player]:[2024 Card Info]],7,FALSE),"")</f>
        <v>0-0</v>
      </c>
      <c r="D264" s="19" t="s">
        <v>1777</v>
      </c>
      <c r="E264" s="27">
        <v>34558</v>
      </c>
      <c r="F264" s="28" t="s">
        <v>330</v>
      </c>
      <c r="G264" s="30" t="s">
        <v>141</v>
      </c>
      <c r="H264" s="26" t="s">
        <v>177</v>
      </c>
      <c r="I264" s="26" t="s">
        <v>231</v>
      </c>
      <c r="J264" s="33"/>
      <c r="K264" s="33"/>
      <c r="L264" s="33"/>
    </row>
    <row r="265" spans="1:73" x14ac:dyDescent="0.35">
      <c r="A265" s="34"/>
      <c r="B265" s="34"/>
      <c r="C265" s="143"/>
      <c r="D265" s="19" t="s">
        <v>1765</v>
      </c>
      <c r="E265" s="20">
        <v>33589</v>
      </c>
      <c r="F265" s="19" t="s">
        <v>900</v>
      </c>
      <c r="G265" s="19" t="s">
        <v>1766</v>
      </c>
      <c r="H265" t="s">
        <v>220</v>
      </c>
      <c r="I265" t="s">
        <v>179</v>
      </c>
      <c r="J265" s="34" t="s">
        <v>205</v>
      </c>
      <c r="K265" s="34" t="s">
        <v>274</v>
      </c>
      <c r="L265" s="34" t="s">
        <v>743</v>
      </c>
      <c r="M265" s="19" t="s">
        <v>223</v>
      </c>
      <c r="N265" s="19" t="s">
        <v>1767</v>
      </c>
      <c r="O265" s="19" t="s">
        <v>441</v>
      </c>
      <c r="P265" s="19" t="s">
        <v>985</v>
      </c>
      <c r="Q265" s="19" t="s">
        <v>864</v>
      </c>
      <c r="R265" s="19" t="s">
        <v>195</v>
      </c>
      <c r="S265" s="19" t="s">
        <v>1768</v>
      </c>
      <c r="T265" s="19" t="s">
        <v>744</v>
      </c>
      <c r="U265" s="19" t="s">
        <v>195</v>
      </c>
      <c r="V265" s="19" t="s">
        <v>264</v>
      </c>
      <c r="W265" s="19" t="s">
        <v>192</v>
      </c>
      <c r="X265" s="19" t="s">
        <v>195</v>
      </c>
      <c r="Y265" s="19" t="s">
        <v>743</v>
      </c>
      <c r="Z265" s="19" t="s">
        <v>220</v>
      </c>
      <c r="AA265" s="19" t="s">
        <v>195</v>
      </c>
      <c r="AB265" s="19" t="s">
        <v>231</v>
      </c>
      <c r="AC265" s="19" t="s">
        <v>459</v>
      </c>
      <c r="AD265" s="19" t="s">
        <v>195</v>
      </c>
      <c r="AE265" s="19" t="s">
        <v>148</v>
      </c>
      <c r="AF265" s="19" t="s">
        <v>459</v>
      </c>
      <c r="AG265" s="19" t="s">
        <v>195</v>
      </c>
      <c r="AH265" s="19" t="s">
        <v>148</v>
      </c>
      <c r="AI265" s="19" t="s">
        <v>220</v>
      </c>
      <c r="AJ265" s="19" t="s">
        <v>195</v>
      </c>
      <c r="AK265" s="19" t="s">
        <v>186</v>
      </c>
      <c r="AL265" s="19">
        <v>0</v>
      </c>
      <c r="AM265" s="19">
        <v>0</v>
      </c>
      <c r="AN265" s="19">
        <v>0</v>
      </c>
      <c r="AO265" s="19">
        <v>0</v>
      </c>
      <c r="AP265" s="19">
        <v>0</v>
      </c>
      <c r="AQ265" s="19">
        <v>0</v>
      </c>
      <c r="AR265" s="19">
        <v>0</v>
      </c>
      <c r="AS265" s="19">
        <v>0</v>
      </c>
      <c r="AT265" s="19">
        <v>0</v>
      </c>
      <c r="AU265" s="19"/>
      <c r="AV265" s="19"/>
      <c r="AW265" s="19"/>
      <c r="AX265" s="19"/>
      <c r="AY265" s="19"/>
      <c r="AZ265" s="19"/>
      <c r="BA265" s="19"/>
      <c r="BB265" s="19"/>
      <c r="BC265" s="19"/>
      <c r="BD265" s="19"/>
      <c r="BE265" s="19"/>
      <c r="BF265" s="19"/>
    </row>
    <row r="266" spans="1:73" x14ac:dyDescent="0.35">
      <c r="A266" s="18"/>
      <c r="B266" s="18"/>
      <c r="C266" s="143"/>
      <c r="D266" s="19" t="s">
        <v>1770</v>
      </c>
      <c r="E266" s="20">
        <v>35986</v>
      </c>
      <c r="F266" s="19" t="s">
        <v>101</v>
      </c>
      <c r="G266" s="19" t="s">
        <v>490</v>
      </c>
      <c r="H266" t="s">
        <v>184</v>
      </c>
      <c r="I266" t="s">
        <v>488</v>
      </c>
      <c r="J266" s="18" t="s">
        <v>198</v>
      </c>
      <c r="K266" s="18" t="s">
        <v>165</v>
      </c>
      <c r="L266" s="18" t="s">
        <v>227</v>
      </c>
      <c r="M266" s="19" t="s">
        <v>488</v>
      </c>
      <c r="N266" s="19" t="s">
        <v>1678</v>
      </c>
      <c r="O266" s="19" t="s">
        <v>151</v>
      </c>
      <c r="P266" s="19" t="s">
        <v>1771</v>
      </c>
      <c r="Q266" s="19" t="s">
        <v>220</v>
      </c>
      <c r="R266" s="19" t="s">
        <v>151</v>
      </c>
      <c r="S266" s="19" t="s">
        <v>1771</v>
      </c>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row>
    <row r="267" spans="1:73" s="25" customFormat="1" ht="12.75" customHeight="1" x14ac:dyDescent="0.35">
      <c r="A267" s="18"/>
      <c r="B267" s="18"/>
      <c r="C267" s="143"/>
      <c r="D267" s="19" t="s">
        <v>1773</v>
      </c>
      <c r="E267" s="20">
        <v>33804</v>
      </c>
      <c r="F267" s="19" t="s">
        <v>344</v>
      </c>
      <c r="G267" s="19" t="s">
        <v>282</v>
      </c>
      <c r="H267" t="s">
        <v>169</v>
      </c>
      <c r="I267" t="s">
        <v>227</v>
      </c>
      <c r="J267" s="18" t="s">
        <v>211</v>
      </c>
      <c r="K267" s="18" t="s">
        <v>165</v>
      </c>
      <c r="L267" s="18" t="s">
        <v>231</v>
      </c>
      <c r="M267" s="19" t="s">
        <v>178</v>
      </c>
      <c r="N267" s="19" t="s">
        <v>211</v>
      </c>
      <c r="O267" s="19" t="s">
        <v>165</v>
      </c>
      <c r="P267" s="19" t="s">
        <v>152</v>
      </c>
      <c r="Q267" s="19" t="s">
        <v>459</v>
      </c>
      <c r="R267" s="19" t="s">
        <v>259</v>
      </c>
      <c r="S267" s="19" t="s">
        <v>426</v>
      </c>
      <c r="T267" s="19" t="s">
        <v>459</v>
      </c>
      <c r="U267" s="19" t="s">
        <v>259</v>
      </c>
      <c r="V267" s="19" t="s">
        <v>148</v>
      </c>
      <c r="W267" s="19"/>
      <c r="X267" s="19"/>
      <c r="Y267" s="19"/>
      <c r="Z267" s="19" t="s">
        <v>205</v>
      </c>
      <c r="AA267" s="19" t="s">
        <v>259</v>
      </c>
      <c r="AB267" s="19" t="s">
        <v>477</v>
      </c>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c r="BH267"/>
      <c r="BI267"/>
      <c r="BJ267"/>
      <c r="BK267"/>
      <c r="BL267"/>
      <c r="BM267"/>
      <c r="BN267"/>
      <c r="BO267"/>
      <c r="BP267"/>
      <c r="BQ267"/>
      <c r="BR267"/>
      <c r="BS267"/>
      <c r="BT267"/>
      <c r="BU267"/>
    </row>
    <row r="268" spans="1:73" x14ac:dyDescent="0.35">
      <c r="A268" s="34"/>
      <c r="B268" s="34"/>
      <c r="C268" s="143"/>
      <c r="D268" s="26" t="s">
        <v>1792</v>
      </c>
      <c r="E268" s="27">
        <v>34928</v>
      </c>
      <c r="F268" s="26" t="s">
        <v>107</v>
      </c>
      <c r="G268" s="26" t="s">
        <v>1375</v>
      </c>
      <c r="H268" t="s">
        <v>258</v>
      </c>
      <c r="I268" t="s">
        <v>185</v>
      </c>
      <c r="J268" s="34" t="s">
        <v>250</v>
      </c>
      <c r="K268" s="34" t="s">
        <v>229</v>
      </c>
      <c r="L268" s="34" t="s">
        <v>484</v>
      </c>
      <c r="M268" s="26" t="s">
        <v>231</v>
      </c>
      <c r="N268" s="27"/>
      <c r="O268" s="27"/>
      <c r="P268" s="27"/>
      <c r="Q268" s="27"/>
      <c r="R268" s="29"/>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row>
    <row r="269" spans="1:73" s="25" customFormat="1" x14ac:dyDescent="0.35">
      <c r="A269" s="18"/>
      <c r="B269" s="18"/>
      <c r="C269" s="143"/>
      <c r="D269" s="19" t="s">
        <v>1821</v>
      </c>
      <c r="E269" s="20">
        <v>34713</v>
      </c>
      <c r="F269" s="19" t="s">
        <v>337</v>
      </c>
      <c r="G269" s="19" t="s">
        <v>322</v>
      </c>
      <c r="H269" t="s">
        <v>169</v>
      </c>
      <c r="I269"/>
      <c r="J269" s="18" t="s">
        <v>304</v>
      </c>
      <c r="K269" s="18" t="s">
        <v>460</v>
      </c>
      <c r="L269" s="18" t="s">
        <v>310</v>
      </c>
      <c r="M269" s="19" t="s">
        <v>651</v>
      </c>
      <c r="N269" s="19" t="s">
        <v>654</v>
      </c>
      <c r="O269" s="19" t="s">
        <v>419</v>
      </c>
      <c r="P269" s="19" t="s">
        <v>1822</v>
      </c>
      <c r="Q269" s="19" t="s">
        <v>304</v>
      </c>
      <c r="R269" s="19" t="s">
        <v>190</v>
      </c>
      <c r="S269" s="19" t="s">
        <v>1823</v>
      </c>
      <c r="T269" s="19" t="s">
        <v>480</v>
      </c>
      <c r="U269" s="19" t="s">
        <v>190</v>
      </c>
      <c r="V269" s="19" t="s">
        <v>310</v>
      </c>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row>
    <row r="270" spans="1:73" s="25" customFormat="1" x14ac:dyDescent="0.35">
      <c r="A270" s="18" t="s">
        <v>366</v>
      </c>
      <c r="B270" s="18" t="s">
        <v>193</v>
      </c>
      <c r="C270" s="143" t="str">
        <f>IF(VLOOKUP(D270,Table16[[#All],[Player]:[2024 Card Info]],7,FALSE)&lt;&gt;"",VLOOKUP(D270,Table16[[#All],[Player]:[2024 Card Info]],7,FALSE),"")</f>
        <v/>
      </c>
      <c r="D270" s="19" t="s">
        <v>1841</v>
      </c>
      <c r="E270" s="20">
        <v>32833</v>
      </c>
      <c r="F270" s="19" t="s">
        <v>1443</v>
      </c>
      <c r="G270" s="19" t="s">
        <v>626</v>
      </c>
      <c r="H270" s="26" t="s">
        <v>365</v>
      </c>
      <c r="I270" s="26"/>
      <c r="J270" s="18" t="s">
        <v>365</v>
      </c>
      <c r="K270" s="18" t="s">
        <v>195</v>
      </c>
      <c r="L270" s="18"/>
      <c r="M270" s="19"/>
      <c r="N270" s="19" t="s">
        <v>366</v>
      </c>
      <c r="O270" s="19" t="s">
        <v>193</v>
      </c>
      <c r="P270" s="19" t="s">
        <v>79</v>
      </c>
      <c r="Q270" s="19" t="s">
        <v>365</v>
      </c>
      <c r="R270" s="19" t="s">
        <v>195</v>
      </c>
      <c r="S270" s="19">
        <v>0</v>
      </c>
      <c r="T270" s="19" t="s">
        <v>365</v>
      </c>
      <c r="U270" s="19" t="s">
        <v>195</v>
      </c>
      <c r="V270" s="19">
        <v>0</v>
      </c>
      <c r="W270" s="19" t="s">
        <v>365</v>
      </c>
      <c r="X270" s="19" t="s">
        <v>195</v>
      </c>
      <c r="Y270" s="19">
        <v>0</v>
      </c>
      <c r="Z270" s="19" t="s">
        <v>365</v>
      </c>
      <c r="AA270" s="19" t="s">
        <v>195</v>
      </c>
      <c r="AB270" s="19"/>
      <c r="AC270" s="19" t="s">
        <v>365</v>
      </c>
      <c r="AD270" s="19" t="s">
        <v>195</v>
      </c>
      <c r="AE270" s="19">
        <v>0</v>
      </c>
      <c r="AF270" s="19" t="s">
        <v>365</v>
      </c>
      <c r="AG270" s="19" t="s">
        <v>195</v>
      </c>
      <c r="AH270" s="19">
        <v>0</v>
      </c>
      <c r="AI270" s="19" t="s">
        <v>365</v>
      </c>
      <c r="AJ270" s="19" t="s">
        <v>195</v>
      </c>
      <c r="AK270" s="19">
        <v>0</v>
      </c>
      <c r="AL270" s="19" t="s">
        <v>365</v>
      </c>
      <c r="AM270" s="19" t="s">
        <v>195</v>
      </c>
      <c r="AN270" s="19">
        <v>0</v>
      </c>
      <c r="AO270" s="19">
        <v>0</v>
      </c>
      <c r="AP270" s="19">
        <v>0</v>
      </c>
      <c r="AQ270" s="19">
        <v>0</v>
      </c>
      <c r="AR270" s="19">
        <v>0</v>
      </c>
      <c r="AS270" s="19">
        <v>0</v>
      </c>
      <c r="AT270" s="19">
        <v>0</v>
      </c>
      <c r="AU270" s="19"/>
      <c r="AV270" s="19"/>
      <c r="AW270" s="19"/>
      <c r="AX270" s="19"/>
      <c r="AY270" s="19"/>
      <c r="AZ270" s="19"/>
      <c r="BA270" s="19"/>
      <c r="BB270" s="19"/>
      <c r="BC270" s="19"/>
      <c r="BD270" s="19"/>
      <c r="BE270" s="19"/>
      <c r="BF270" s="19"/>
    </row>
    <row r="271" spans="1:73" s="25" customFormat="1" ht="13.15" x14ac:dyDescent="0.4">
      <c r="A271" s="165" t="s">
        <v>5364</v>
      </c>
      <c r="B271" s="34"/>
      <c r="C271" s="143"/>
      <c r="D271" s="19"/>
      <c r="E271" s="20"/>
      <c r="F271" s="19"/>
      <c r="G271" s="19"/>
      <c r="H271" s="26"/>
      <c r="I271" s="26"/>
      <c r="J271" s="34"/>
      <c r="K271" s="34"/>
      <c r="L271" s="34"/>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row>
    <row r="272" spans="1:73" x14ac:dyDescent="0.35">
      <c r="A272" s="19" t="s">
        <v>77</v>
      </c>
      <c r="B272" s="26" t="s">
        <v>916</v>
      </c>
      <c r="C272" s="144" t="str">
        <f>IF(VLOOKUP(D272,Table16[[#All],[Player]:[2024 Card Info]],7,FALSE)&lt;&gt;"",VLOOKUP(D272,Table16[[#All],[Player]:[2024 Card Info]],7,FALSE),"")</f>
        <v>44 Attempts</v>
      </c>
      <c r="D272" s="19" t="s">
        <v>1845</v>
      </c>
      <c r="E272" s="27">
        <v>36014</v>
      </c>
      <c r="F272" s="28" t="s">
        <v>391</v>
      </c>
      <c r="G272" s="28" t="s">
        <v>88</v>
      </c>
      <c r="H272" s="26" t="s">
        <v>77</v>
      </c>
      <c r="I272" s="26"/>
    </row>
    <row r="273" spans="1:73" x14ac:dyDescent="0.35">
      <c r="A273" s="18" t="s">
        <v>93</v>
      </c>
      <c r="B273" s="18" t="s">
        <v>271</v>
      </c>
      <c r="C273" s="143" t="str">
        <f>IF(VLOOKUP(D273,Table16[[#All],[Player]:[2024 Card Info]],7,FALSE)&lt;&gt;"",VLOOKUP(D273,Table16[[#All],[Player]:[2024 Card Info]],7,FALSE),"")</f>
        <v>0-7 6</v>
      </c>
      <c r="D273" s="19" t="s">
        <v>1868</v>
      </c>
      <c r="E273" s="20">
        <v>36014</v>
      </c>
      <c r="F273" s="19" t="s">
        <v>282</v>
      </c>
      <c r="G273" s="19" t="s">
        <v>490</v>
      </c>
      <c r="H273" s="26" t="s">
        <v>93</v>
      </c>
      <c r="I273" s="26"/>
      <c r="J273" s="18" t="s">
        <v>93</v>
      </c>
      <c r="K273" s="18" t="s">
        <v>259</v>
      </c>
      <c r="L273" s="18" t="s">
        <v>1869</v>
      </c>
      <c r="M273" s="19"/>
      <c r="N273" s="19" t="s">
        <v>1230</v>
      </c>
      <c r="O273" s="19" t="s">
        <v>259</v>
      </c>
      <c r="P273" s="19" t="s">
        <v>1870</v>
      </c>
      <c r="Q273" s="19" t="s">
        <v>1190</v>
      </c>
      <c r="R273" s="19" t="s">
        <v>259</v>
      </c>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row>
    <row r="274" spans="1:73" s="25" customFormat="1" x14ac:dyDescent="0.35">
      <c r="A274" s="18"/>
      <c r="B274" s="18"/>
      <c r="C274" s="143"/>
      <c r="D274" s="19" t="s">
        <v>1848</v>
      </c>
      <c r="E274" s="20">
        <v>32891</v>
      </c>
      <c r="F274" s="19" t="s">
        <v>1849</v>
      </c>
      <c r="G274" s="19" t="s">
        <v>606</v>
      </c>
      <c r="H274" t="s">
        <v>169</v>
      </c>
      <c r="I274" t="s">
        <v>3473</v>
      </c>
      <c r="J274" s="18" t="s">
        <v>93</v>
      </c>
      <c r="K274" s="18" t="s">
        <v>116</v>
      </c>
      <c r="L274" s="18" t="s">
        <v>1850</v>
      </c>
      <c r="M274" s="19" t="s">
        <v>1851</v>
      </c>
      <c r="N274" s="19" t="s">
        <v>93</v>
      </c>
      <c r="O274" s="19" t="s">
        <v>441</v>
      </c>
      <c r="P274" s="19" t="s">
        <v>1852</v>
      </c>
      <c r="Q274" s="19" t="s">
        <v>93</v>
      </c>
      <c r="R274" s="19" t="s">
        <v>274</v>
      </c>
      <c r="S274" s="19" t="s">
        <v>1853</v>
      </c>
      <c r="T274" s="19" t="s">
        <v>93</v>
      </c>
      <c r="U274" s="19" t="s">
        <v>86</v>
      </c>
      <c r="V274" s="19" t="s">
        <v>1854</v>
      </c>
      <c r="W274" s="19" t="s">
        <v>93</v>
      </c>
      <c r="X274" s="19" t="s">
        <v>86</v>
      </c>
      <c r="Y274" s="19" t="s">
        <v>1855</v>
      </c>
      <c r="Z274" s="19" t="s">
        <v>93</v>
      </c>
      <c r="AA274" s="19" t="s">
        <v>275</v>
      </c>
      <c r="AB274" s="19" t="s">
        <v>1856</v>
      </c>
      <c r="AC274" s="19" t="s">
        <v>93</v>
      </c>
      <c r="AD274" s="19" t="s">
        <v>275</v>
      </c>
      <c r="AE274" s="19" t="s">
        <v>1857</v>
      </c>
      <c r="AF274" s="19" t="s">
        <v>93</v>
      </c>
      <c r="AG274" s="19" t="s">
        <v>275</v>
      </c>
      <c r="AH274" s="19" t="s">
        <v>1857</v>
      </c>
      <c r="AI274" s="19" t="s">
        <v>954</v>
      </c>
      <c r="AJ274" s="19" t="s">
        <v>275</v>
      </c>
      <c r="AK274" s="19" t="s">
        <v>231</v>
      </c>
      <c r="AL274" s="19">
        <v>0</v>
      </c>
      <c r="AM274" s="19">
        <v>0</v>
      </c>
      <c r="AN274" s="19">
        <v>0</v>
      </c>
      <c r="AO274" s="19">
        <v>0</v>
      </c>
      <c r="AP274" s="19">
        <v>0</v>
      </c>
      <c r="AQ274" s="19">
        <v>0</v>
      </c>
      <c r="AR274" s="19">
        <v>0</v>
      </c>
      <c r="AS274" s="19">
        <v>0</v>
      </c>
      <c r="AT274" s="19">
        <v>0</v>
      </c>
      <c r="AU274" s="19"/>
      <c r="AV274" s="19"/>
      <c r="AW274" s="19"/>
      <c r="AX274" s="19"/>
      <c r="AY274" s="19"/>
      <c r="AZ274" s="19"/>
      <c r="BA274" s="19"/>
      <c r="BB274" s="19"/>
      <c r="BC274" s="19"/>
      <c r="BD274" s="19"/>
      <c r="BE274" s="19"/>
      <c r="BF274" s="19"/>
    </row>
    <row r="275" spans="1:73" s="25" customFormat="1" ht="12.75" customHeight="1" x14ac:dyDescent="0.35">
      <c r="A275" s="19"/>
      <c r="B275" s="26"/>
      <c r="C275" s="144"/>
      <c r="D275" s="19" t="s">
        <v>1864</v>
      </c>
      <c r="E275" s="27">
        <v>35703</v>
      </c>
      <c r="F275" s="28" t="s">
        <v>107</v>
      </c>
      <c r="G275" s="28" t="s">
        <v>138</v>
      </c>
      <c r="H275" t="s">
        <v>169</v>
      </c>
      <c r="I275" t="s">
        <v>1865</v>
      </c>
    </row>
    <row r="276" spans="1:73" ht="12.75" customHeight="1" x14ac:dyDescent="0.35">
      <c r="A276" s="18"/>
      <c r="B276" s="18"/>
      <c r="C276" s="143"/>
      <c r="D276" s="22" t="s">
        <v>1866</v>
      </c>
      <c r="E276" s="23">
        <v>35985</v>
      </c>
      <c r="F276" s="24" t="s">
        <v>130</v>
      </c>
      <c r="G276" s="22" t="s">
        <v>822</v>
      </c>
      <c r="H276" t="s">
        <v>4284</v>
      </c>
      <c r="I276" t="s">
        <v>4284</v>
      </c>
      <c r="J276" s="18" t="s">
        <v>93</v>
      </c>
      <c r="K276" s="18" t="s">
        <v>421</v>
      </c>
      <c r="L276" s="18" t="s">
        <v>1867</v>
      </c>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row>
    <row r="277" spans="1:73" ht="12.75" customHeight="1" x14ac:dyDescent="0.35">
      <c r="A277" s="18"/>
      <c r="B277" s="18"/>
      <c r="C277" s="143"/>
      <c r="D277" s="19" t="s">
        <v>1883</v>
      </c>
      <c r="E277" s="20">
        <v>35152</v>
      </c>
      <c r="F277" s="19" t="s">
        <v>140</v>
      </c>
      <c r="G277" s="19" t="s">
        <v>303</v>
      </c>
      <c r="H277" t="s">
        <v>4284</v>
      </c>
      <c r="I277" t="s">
        <v>185</v>
      </c>
      <c r="J277" s="18" t="s">
        <v>177</v>
      </c>
      <c r="K277" s="18" t="s">
        <v>158</v>
      </c>
      <c r="L277" s="18" t="s">
        <v>430</v>
      </c>
      <c r="M277" s="19" t="s">
        <v>1884</v>
      </c>
      <c r="N277" s="19" t="s">
        <v>177</v>
      </c>
      <c r="O277" s="19" t="s">
        <v>78</v>
      </c>
      <c r="P277" s="19" t="s">
        <v>487</v>
      </c>
      <c r="Q277" s="19" t="s">
        <v>1365</v>
      </c>
      <c r="R277" s="19" t="s">
        <v>78</v>
      </c>
      <c r="S277" s="19" t="s">
        <v>1261</v>
      </c>
      <c r="T277" s="19" t="s">
        <v>177</v>
      </c>
      <c r="U277" s="19" t="s">
        <v>78</v>
      </c>
      <c r="V277" s="19" t="s">
        <v>185</v>
      </c>
      <c r="W277" s="19">
        <v>0</v>
      </c>
      <c r="X277" s="19">
        <v>0</v>
      </c>
      <c r="Y277" s="19">
        <v>0</v>
      </c>
      <c r="Z277" s="19"/>
      <c r="AA277" s="19"/>
      <c r="AB277" s="19"/>
      <c r="AC277" s="19">
        <v>0</v>
      </c>
      <c r="AD277" s="19">
        <v>0</v>
      </c>
      <c r="AE277" s="19">
        <v>0</v>
      </c>
      <c r="AF277" s="19">
        <v>0</v>
      </c>
      <c r="AG277" s="19">
        <v>0</v>
      </c>
      <c r="AH277" s="19">
        <v>0</v>
      </c>
      <c r="AI277" s="19">
        <v>0</v>
      </c>
      <c r="AJ277" s="19">
        <v>0</v>
      </c>
      <c r="AK277" s="19">
        <v>0</v>
      </c>
      <c r="AL277" s="19">
        <v>0</v>
      </c>
      <c r="AM277" s="19">
        <v>0</v>
      </c>
      <c r="AN277" s="19">
        <v>0</v>
      </c>
      <c r="AO277" s="19">
        <v>0</v>
      </c>
      <c r="AP277" s="19">
        <v>0</v>
      </c>
      <c r="AQ277" s="19">
        <v>0</v>
      </c>
      <c r="AR277" s="19">
        <v>0</v>
      </c>
      <c r="AS277" s="19">
        <v>0</v>
      </c>
      <c r="AT277" s="19">
        <v>0</v>
      </c>
      <c r="AU277" s="19"/>
      <c r="AV277" s="19"/>
      <c r="AW277" s="19"/>
      <c r="AX277" s="19"/>
      <c r="AY277" s="19"/>
      <c r="AZ277" s="19"/>
      <c r="BA277" s="19"/>
      <c r="BB277" s="19"/>
      <c r="BC277" s="19"/>
      <c r="BD277" s="19"/>
      <c r="BE277" s="19"/>
      <c r="BF277" s="19"/>
      <c r="BG277" s="25"/>
      <c r="BH277" s="25"/>
      <c r="BI277" s="25"/>
      <c r="BJ277" s="25"/>
      <c r="BK277" s="25"/>
      <c r="BL277" s="25"/>
      <c r="BM277" s="25"/>
      <c r="BN277" s="25"/>
      <c r="BO277" s="25"/>
      <c r="BP277" s="25"/>
      <c r="BQ277" s="25"/>
      <c r="BR277" s="25"/>
      <c r="BS277" s="25"/>
      <c r="BT277" s="25"/>
      <c r="BU277" s="25"/>
    </row>
    <row r="278" spans="1:73" x14ac:dyDescent="0.35">
      <c r="A278" s="34"/>
      <c r="B278" s="34"/>
      <c r="C278" s="143"/>
      <c r="D278" s="25" t="s">
        <v>1919</v>
      </c>
      <c r="E278" s="35">
        <v>35770</v>
      </c>
      <c r="F278" s="36" t="s">
        <v>965</v>
      </c>
      <c r="G278" s="36" t="s">
        <v>316</v>
      </c>
      <c r="H278" t="s">
        <v>304</v>
      </c>
      <c r="I278" t="s">
        <v>293</v>
      </c>
      <c r="J278" s="34" t="s">
        <v>304</v>
      </c>
      <c r="K278" s="34" t="s">
        <v>128</v>
      </c>
      <c r="L278" s="34" t="s">
        <v>310</v>
      </c>
      <c r="M278" s="19" t="s">
        <v>310</v>
      </c>
      <c r="N278" s="19" t="s">
        <v>304</v>
      </c>
      <c r="O278" s="19" t="s">
        <v>128</v>
      </c>
      <c r="P278" s="37" t="str">
        <f>IF(ISERROR(VLOOKUP(TRIM(D278),#REF!,8,FALSE())),"",VLOOKUP(TRIM(D278),#REF!,8,FALSE()))</f>
        <v/>
      </c>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row>
    <row r="279" spans="1:73" x14ac:dyDescent="0.35">
      <c r="A279" s="18"/>
      <c r="B279" s="18"/>
      <c r="C279" s="143"/>
      <c r="D279" s="19" t="s">
        <v>1920</v>
      </c>
      <c r="E279" s="20">
        <v>34907</v>
      </c>
      <c r="F279" s="19" t="s">
        <v>425</v>
      </c>
      <c r="G279" s="19" t="s">
        <v>1921</v>
      </c>
      <c r="H279" t="s">
        <v>304</v>
      </c>
      <c r="I279" t="s">
        <v>520</v>
      </c>
      <c r="J279" s="18" t="s">
        <v>307</v>
      </c>
      <c r="K279" s="18" t="s">
        <v>172</v>
      </c>
      <c r="L279" s="18" t="s">
        <v>310</v>
      </c>
      <c r="M279" s="19" t="s">
        <v>1922</v>
      </c>
      <c r="N279" s="19" t="s">
        <v>648</v>
      </c>
      <c r="O279" s="19" t="s">
        <v>500</v>
      </c>
      <c r="P279" s="19" t="s">
        <v>1923</v>
      </c>
      <c r="Q279" s="19" t="s">
        <v>276</v>
      </c>
      <c r="R279" s="19" t="s">
        <v>172</v>
      </c>
      <c r="S279" s="19" t="s">
        <v>1924</v>
      </c>
      <c r="T279" s="19" t="s">
        <v>648</v>
      </c>
      <c r="U279" s="19" t="s">
        <v>172</v>
      </c>
      <c r="V279" s="19" t="s">
        <v>1925</v>
      </c>
      <c r="W279" s="19">
        <v>0</v>
      </c>
      <c r="X279" s="19">
        <v>0</v>
      </c>
      <c r="Y279" s="19">
        <v>0</v>
      </c>
      <c r="Z279" s="19"/>
      <c r="AA279" s="19"/>
      <c r="AB279" s="19"/>
      <c r="AC279" s="19">
        <v>0</v>
      </c>
      <c r="AD279" s="19">
        <v>0</v>
      </c>
      <c r="AE279" s="19">
        <v>0</v>
      </c>
      <c r="AF279" s="19">
        <v>0</v>
      </c>
      <c r="AG279" s="19">
        <v>0</v>
      </c>
      <c r="AH279" s="19">
        <v>0</v>
      </c>
      <c r="AI279" s="19">
        <v>0</v>
      </c>
      <c r="AJ279" s="19">
        <v>0</v>
      </c>
      <c r="AK279" s="19">
        <v>0</v>
      </c>
      <c r="AL279" s="19">
        <v>0</v>
      </c>
      <c r="AM279" s="19">
        <v>0</v>
      </c>
      <c r="AN279" s="19">
        <v>0</v>
      </c>
      <c r="AO279" s="19">
        <v>0</v>
      </c>
      <c r="AP279" s="19">
        <v>0</v>
      </c>
      <c r="AQ279" s="19">
        <v>0</v>
      </c>
      <c r="AR279" s="19">
        <v>0</v>
      </c>
      <c r="AS279" s="19">
        <v>0</v>
      </c>
      <c r="AT279" s="19">
        <v>0</v>
      </c>
      <c r="AU279" s="19"/>
      <c r="AV279" s="19"/>
      <c r="AW279" s="19"/>
      <c r="AX279" s="19"/>
      <c r="AY279" s="19"/>
      <c r="AZ279" s="19"/>
      <c r="BA279" s="19"/>
      <c r="BB279" s="19"/>
      <c r="BC279" s="19"/>
      <c r="BD279" s="19"/>
      <c r="BE279" s="19"/>
      <c r="BF279" s="19"/>
    </row>
    <row r="280" spans="1:73" s="25" customFormat="1" x14ac:dyDescent="0.35">
      <c r="A280" s="18" t="s">
        <v>366</v>
      </c>
      <c r="B280" s="18" t="s">
        <v>3531</v>
      </c>
      <c r="C280" s="143" t="str">
        <f>IF(VLOOKUP(D280,Table16[[#All],[Player]:[2024 Card Info]],7,FALSE)&lt;&gt;"",VLOOKUP(D280,Table16[[#All],[Player]:[2024 Card Info]],7,FALSE),"")</f>
        <v/>
      </c>
      <c r="D280" s="19" t="s">
        <v>1943</v>
      </c>
      <c r="E280" s="20">
        <v>32138</v>
      </c>
      <c r="F280" s="19" t="s">
        <v>1944</v>
      </c>
      <c r="G280" s="19" t="s">
        <v>1103</v>
      </c>
      <c r="H280" s="26" t="s">
        <v>365</v>
      </c>
      <c r="I280" s="26"/>
      <c r="J280" s="18" t="s">
        <v>365</v>
      </c>
      <c r="K280" s="18" t="s">
        <v>165</v>
      </c>
      <c r="L280" s="18"/>
      <c r="M280" s="19"/>
      <c r="N280" s="19" t="s">
        <v>366</v>
      </c>
      <c r="O280" s="19" t="s">
        <v>143</v>
      </c>
      <c r="P280" s="19" t="s">
        <v>79</v>
      </c>
      <c r="Q280" s="19" t="s">
        <v>365</v>
      </c>
      <c r="R280" s="19" t="s">
        <v>229</v>
      </c>
      <c r="S280" s="19"/>
      <c r="T280" s="19" t="s">
        <v>365</v>
      </c>
      <c r="U280" s="19" t="s">
        <v>229</v>
      </c>
      <c r="V280" s="19">
        <v>0</v>
      </c>
      <c r="W280" s="19" t="s">
        <v>365</v>
      </c>
      <c r="X280" s="19" t="s">
        <v>229</v>
      </c>
      <c r="Y280" s="19">
        <v>0</v>
      </c>
      <c r="Z280" s="19" t="s">
        <v>365</v>
      </c>
      <c r="AA280" s="19" t="s">
        <v>994</v>
      </c>
      <c r="AB280" s="19"/>
      <c r="AC280" s="19" t="s">
        <v>365</v>
      </c>
      <c r="AD280" s="19" t="s">
        <v>1447</v>
      </c>
      <c r="AE280" s="19">
        <v>0</v>
      </c>
      <c r="AF280" s="19"/>
      <c r="AG280" s="19"/>
      <c r="AH280" s="19"/>
      <c r="AI280" s="19"/>
      <c r="AJ280" s="19"/>
      <c r="AK280" s="19"/>
      <c r="AL280" s="19" t="s">
        <v>365</v>
      </c>
      <c r="AM280" s="19" t="s">
        <v>1447</v>
      </c>
      <c r="AN280" s="19">
        <v>0</v>
      </c>
      <c r="AO280" s="19">
        <v>0</v>
      </c>
      <c r="AP280" s="19">
        <v>0</v>
      </c>
      <c r="AQ280" s="19">
        <v>0</v>
      </c>
      <c r="AR280" s="19">
        <v>0</v>
      </c>
      <c r="AS280" s="19">
        <v>0</v>
      </c>
      <c r="AT280" s="19">
        <v>0</v>
      </c>
      <c r="AU280" s="19"/>
      <c r="AV280" s="19"/>
      <c r="AW280" s="19"/>
      <c r="AX280" s="19"/>
      <c r="AY280" s="19"/>
      <c r="AZ280" s="19"/>
      <c r="BA280" s="19"/>
      <c r="BB280" s="19"/>
      <c r="BC280" s="19"/>
      <c r="BD280" s="19"/>
      <c r="BE280" s="19"/>
      <c r="BF280" s="19"/>
    </row>
    <row r="281" spans="1:73" s="25" customFormat="1" ht="13.15" x14ac:dyDescent="0.4">
      <c r="A281" s="153" t="s">
        <v>3353</v>
      </c>
      <c r="B281" s="18"/>
      <c r="C281" s="143"/>
      <c r="D281" s="19"/>
      <c r="E281" s="20"/>
      <c r="F281" s="26"/>
      <c r="G281" s="30"/>
      <c r="H281" s="26"/>
      <c r="I281" s="26"/>
      <c r="J281" s="18"/>
      <c r="K281" s="18"/>
      <c r="L281" s="18"/>
      <c r="M281" s="19"/>
      <c r="N281" s="19"/>
      <c r="O281" s="19"/>
      <c r="P281" s="30"/>
      <c r="Q281" s="19"/>
      <c r="R281" s="19"/>
      <c r="S281" s="30"/>
      <c r="T281" s="19"/>
      <c r="U281" s="19"/>
      <c r="V281" s="30"/>
      <c r="W281" s="19"/>
      <c r="X281" s="19"/>
      <c r="Y281" s="30"/>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row>
    <row r="282" spans="1:73" x14ac:dyDescent="0.35">
      <c r="A282" s="18"/>
      <c r="B282" s="18"/>
      <c r="C282" s="143"/>
      <c r="D282" s="19" t="s">
        <v>1967</v>
      </c>
      <c r="E282" s="20">
        <v>34367</v>
      </c>
      <c r="F282" s="19" t="s">
        <v>256</v>
      </c>
      <c r="G282" s="19" t="s">
        <v>282</v>
      </c>
      <c r="H282" t="s">
        <v>4284</v>
      </c>
      <c r="J282" s="18" t="s">
        <v>93</v>
      </c>
      <c r="K282" s="18" t="s">
        <v>128</v>
      </c>
      <c r="L282" s="18" t="s">
        <v>385</v>
      </c>
      <c r="M282" s="19"/>
      <c r="N282" s="19"/>
      <c r="O282" s="19"/>
      <c r="P282" s="19"/>
      <c r="Q282" s="19"/>
      <c r="R282" s="19" t="s">
        <v>172</v>
      </c>
      <c r="S282" s="19" t="s">
        <v>1968</v>
      </c>
      <c r="T282" s="19" t="s">
        <v>861</v>
      </c>
      <c r="U282" s="19"/>
      <c r="V282" s="19"/>
      <c r="W282" s="19"/>
      <c r="X282" s="19"/>
      <c r="Y282" s="19"/>
      <c r="Z282" s="19" t="s">
        <v>93</v>
      </c>
      <c r="AA282" s="19" t="s">
        <v>131</v>
      </c>
      <c r="AB282" s="19" t="s">
        <v>1969</v>
      </c>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row>
    <row r="283" spans="1:73" x14ac:dyDescent="0.35">
      <c r="A283" s="18"/>
      <c r="B283" s="18"/>
      <c r="C283" s="143"/>
      <c r="D283" s="19" t="s">
        <v>1970</v>
      </c>
      <c r="E283" s="20">
        <v>35825</v>
      </c>
      <c r="F283" s="26" t="s">
        <v>108</v>
      </c>
      <c r="G283" s="30" t="s">
        <v>965</v>
      </c>
      <c r="H283" t="s">
        <v>389</v>
      </c>
      <c r="I283" t="s">
        <v>4284</v>
      </c>
      <c r="J283" s="18" t="s">
        <v>169</v>
      </c>
      <c r="K283" s="18"/>
      <c r="L283" s="18"/>
      <c r="M283" s="19"/>
      <c r="N283" s="19" t="s">
        <v>93</v>
      </c>
      <c r="O283" s="19" t="s">
        <v>165</v>
      </c>
      <c r="P283" s="30" t="s">
        <v>1971</v>
      </c>
      <c r="Q283" s="19"/>
      <c r="R283" s="19"/>
      <c r="S283" s="30"/>
      <c r="T283" s="19"/>
      <c r="U283" s="19"/>
      <c r="V283" s="30"/>
      <c r="W283" s="19"/>
      <c r="X283" s="19"/>
      <c r="Y283" s="30"/>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row>
    <row r="284" spans="1:73" x14ac:dyDescent="0.35">
      <c r="A284" s="18"/>
      <c r="B284" s="18"/>
      <c r="C284" s="143"/>
      <c r="D284" s="19" t="s">
        <v>1979</v>
      </c>
      <c r="E284" s="20">
        <v>34290</v>
      </c>
      <c r="F284" s="19" t="s">
        <v>114</v>
      </c>
      <c r="G284" s="19" t="s">
        <v>412</v>
      </c>
      <c r="H284" t="s">
        <v>562</v>
      </c>
      <c r="J284" s="18" t="s">
        <v>132</v>
      </c>
      <c r="K284" s="18" t="s">
        <v>421</v>
      </c>
      <c r="L284" s="18"/>
      <c r="M284" s="19"/>
      <c r="N284" s="19" t="s">
        <v>1980</v>
      </c>
      <c r="O284" s="19" t="s">
        <v>325</v>
      </c>
      <c r="P284" s="19" t="s">
        <v>79</v>
      </c>
      <c r="Q284" s="19" t="s">
        <v>1980</v>
      </c>
      <c r="R284" s="19" t="s">
        <v>325</v>
      </c>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row>
    <row r="285" spans="1:73" ht="12.75" customHeight="1" x14ac:dyDescent="0.35">
      <c r="A285" s="18"/>
      <c r="B285" s="18"/>
      <c r="C285" s="143"/>
      <c r="D285" s="22" t="s">
        <v>1982</v>
      </c>
      <c r="E285" s="23">
        <v>35878</v>
      </c>
      <c r="F285" s="24" t="s">
        <v>137</v>
      </c>
      <c r="G285" s="22" t="s">
        <v>137</v>
      </c>
      <c r="H285" t="s">
        <v>169</v>
      </c>
      <c r="J285" s="18" t="s">
        <v>132</v>
      </c>
      <c r="K285" s="18" t="s">
        <v>135</v>
      </c>
      <c r="L285" s="18"/>
      <c r="M285" s="25"/>
      <c r="N285" s="25"/>
      <c r="O285" s="25"/>
      <c r="P285" s="25"/>
      <c r="Q285" s="25"/>
      <c r="R285" s="25"/>
      <c r="S285" s="25"/>
      <c r="T285" s="25"/>
      <c r="U285" s="25"/>
      <c r="V285" s="25"/>
      <c r="W285" s="25"/>
      <c r="X285" s="25"/>
      <c r="Y285" s="25"/>
      <c r="Z285" s="25"/>
      <c r="AA285" s="25"/>
      <c r="AB285" s="25"/>
      <c r="AC285" s="25"/>
      <c r="AD285" s="25"/>
      <c r="AE285" s="25"/>
      <c r="AF285" s="25"/>
      <c r="AG285" s="25"/>
      <c r="AH285" s="25"/>
      <c r="AI285" s="25"/>
      <c r="AJ285" s="25"/>
      <c r="AK285" s="25"/>
      <c r="AL285" s="25"/>
      <c r="AM285" s="25"/>
      <c r="AN285" s="25"/>
      <c r="AO285" s="25"/>
      <c r="AP285" s="25"/>
      <c r="AQ285" s="25"/>
      <c r="AR285" s="25"/>
      <c r="AS285" s="25"/>
      <c r="AT285" s="25"/>
      <c r="AU285" s="25"/>
      <c r="AV285" s="25"/>
      <c r="AW285" s="25"/>
      <c r="AX285" s="25"/>
      <c r="AY285" s="25"/>
      <c r="AZ285" s="25"/>
      <c r="BA285" s="25"/>
      <c r="BB285" s="25"/>
      <c r="BC285" s="25"/>
      <c r="BD285" s="25"/>
      <c r="BE285" s="25"/>
      <c r="BF285" s="25"/>
    </row>
    <row r="286" spans="1:73" x14ac:dyDescent="0.35">
      <c r="A286" s="18"/>
      <c r="B286" s="18"/>
      <c r="C286" s="143"/>
      <c r="D286" s="22" t="s">
        <v>1983</v>
      </c>
      <c r="E286" s="23">
        <v>35662</v>
      </c>
      <c r="F286" s="24" t="s">
        <v>107</v>
      </c>
      <c r="G286" s="22" t="s">
        <v>280</v>
      </c>
      <c r="H286" t="s">
        <v>156</v>
      </c>
      <c r="I286" t="s">
        <v>848</v>
      </c>
      <c r="J286" s="18" t="s">
        <v>156</v>
      </c>
      <c r="K286" s="18" t="s">
        <v>206</v>
      </c>
      <c r="L286" s="18" t="s">
        <v>161</v>
      </c>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row>
    <row r="287" spans="1:73" ht="12.75" customHeight="1" x14ac:dyDescent="0.35">
      <c r="A287" s="18"/>
      <c r="B287" s="18"/>
      <c r="C287" s="143"/>
      <c r="D287" s="26" t="s">
        <v>1984</v>
      </c>
      <c r="E287" s="27">
        <v>33457</v>
      </c>
      <c r="F287" s="26" t="s">
        <v>1108</v>
      </c>
      <c r="G287" s="26" t="s">
        <v>349</v>
      </c>
      <c r="H287" t="s">
        <v>156</v>
      </c>
      <c r="I287" t="s">
        <v>161</v>
      </c>
      <c r="J287" s="18"/>
      <c r="K287" s="18"/>
      <c r="L287" s="18"/>
      <c r="M287" s="26" t="s">
        <v>848</v>
      </c>
      <c r="N287" s="27"/>
      <c r="O287" s="27"/>
      <c r="P287" s="27"/>
      <c r="Q287" s="27"/>
      <c r="R287" s="29"/>
      <c r="S287" s="25"/>
      <c r="T287" s="25"/>
      <c r="U287" s="25"/>
      <c r="V287" s="25"/>
      <c r="W287" s="25"/>
      <c r="X287" s="25"/>
      <c r="Y287" s="25"/>
      <c r="Z287" s="25"/>
      <c r="AA287" s="25"/>
      <c r="AB287" s="25"/>
      <c r="AC287" s="25"/>
      <c r="AD287" s="25"/>
      <c r="AE287" s="25"/>
      <c r="AF287" s="25"/>
      <c r="AG287" s="25"/>
      <c r="AH287" s="25"/>
      <c r="AI287" s="25"/>
      <c r="AJ287" s="25"/>
      <c r="AK287" s="25"/>
      <c r="AL287" s="25"/>
      <c r="AM287" s="25"/>
      <c r="AN287" s="25"/>
      <c r="AO287" s="25"/>
      <c r="AP287" s="25"/>
      <c r="AQ287" s="25"/>
      <c r="AR287" s="25"/>
      <c r="AS287" s="25"/>
      <c r="AT287" s="25"/>
      <c r="AU287" s="25"/>
      <c r="AV287" s="25"/>
      <c r="AW287" s="25"/>
      <c r="AX287" s="25"/>
      <c r="AY287" s="25"/>
      <c r="AZ287" s="25"/>
      <c r="BA287" s="25"/>
      <c r="BB287" s="25"/>
      <c r="BC287" s="25"/>
      <c r="BD287" s="25"/>
      <c r="BE287" s="25"/>
      <c r="BF287" s="25"/>
    </row>
    <row r="288" spans="1:73" x14ac:dyDescent="0.35">
      <c r="A288" s="34"/>
      <c r="B288" s="34"/>
      <c r="C288" s="143"/>
      <c r="D288" s="19" t="s">
        <v>1993</v>
      </c>
      <c r="E288" s="20">
        <v>33427</v>
      </c>
      <c r="F288" s="19" t="s">
        <v>900</v>
      </c>
      <c r="G288" s="19" t="s">
        <v>1994</v>
      </c>
      <c r="H288" t="s">
        <v>177</v>
      </c>
      <c r="I288" t="s">
        <v>168</v>
      </c>
      <c r="J288" s="34" t="s">
        <v>177</v>
      </c>
      <c r="K288" s="34" t="s">
        <v>128</v>
      </c>
      <c r="L288" s="34" t="s">
        <v>168</v>
      </c>
      <c r="M288" s="19" t="s">
        <v>208</v>
      </c>
      <c r="N288" s="19" t="s">
        <v>984</v>
      </c>
      <c r="O288" s="19" t="s">
        <v>419</v>
      </c>
      <c r="P288" s="19" t="s">
        <v>985</v>
      </c>
      <c r="Q288" s="19" t="s">
        <v>184</v>
      </c>
      <c r="R288" s="19" t="s">
        <v>190</v>
      </c>
      <c r="S288" s="19" t="s">
        <v>186</v>
      </c>
      <c r="T288" s="19" t="s">
        <v>184</v>
      </c>
      <c r="U288" s="19" t="s">
        <v>190</v>
      </c>
      <c r="V288" s="19" t="s">
        <v>231</v>
      </c>
      <c r="W288" s="19" t="s">
        <v>177</v>
      </c>
      <c r="X288" s="19" t="s">
        <v>190</v>
      </c>
      <c r="Y288" s="19" t="s">
        <v>208</v>
      </c>
      <c r="Z288" s="19" t="s">
        <v>177</v>
      </c>
      <c r="AA288" s="19" t="s">
        <v>190</v>
      </c>
      <c r="AB288" s="19" t="s">
        <v>264</v>
      </c>
      <c r="AC288" s="19">
        <v>0</v>
      </c>
      <c r="AD288" s="19">
        <v>0</v>
      </c>
      <c r="AE288" s="19">
        <v>0</v>
      </c>
      <c r="AF288" s="19">
        <v>0</v>
      </c>
      <c r="AG288" s="19">
        <v>0</v>
      </c>
      <c r="AH288" s="19">
        <v>0</v>
      </c>
      <c r="AI288" s="19">
        <v>0</v>
      </c>
      <c r="AJ288" s="19">
        <v>0</v>
      </c>
      <c r="AK288" s="19">
        <v>0</v>
      </c>
      <c r="AL288" s="19">
        <v>0</v>
      </c>
      <c r="AM288" s="19">
        <v>0</v>
      </c>
      <c r="AN288" s="19">
        <v>0</v>
      </c>
      <c r="AO288" s="19">
        <v>0</v>
      </c>
      <c r="AP288" s="19">
        <v>0</v>
      </c>
      <c r="AQ288" s="19">
        <v>0</v>
      </c>
      <c r="AR288" s="19">
        <v>0</v>
      </c>
      <c r="AS288" s="19">
        <v>0</v>
      </c>
      <c r="AT288" s="19">
        <v>0</v>
      </c>
      <c r="AU288" s="19"/>
      <c r="AV288" s="19"/>
      <c r="AW288" s="19"/>
      <c r="AX288" s="19"/>
      <c r="AY288" s="19"/>
      <c r="AZ288" s="19"/>
      <c r="BA288" s="19"/>
      <c r="BB288" s="19"/>
      <c r="BC288" s="19"/>
      <c r="BD288" s="19"/>
      <c r="BE288" s="19"/>
      <c r="BF288" s="19"/>
    </row>
    <row r="289" spans="1:73" x14ac:dyDescent="0.35">
      <c r="A289" s="18"/>
      <c r="B289" s="18"/>
      <c r="C289" s="143"/>
      <c r="D289" s="22" t="s">
        <v>1998</v>
      </c>
      <c r="E289" s="23">
        <v>35930</v>
      </c>
      <c r="F289" s="24" t="s">
        <v>457</v>
      </c>
      <c r="G289" s="22" t="s">
        <v>892</v>
      </c>
      <c r="H289" t="s">
        <v>4284</v>
      </c>
      <c r="I289" t="s">
        <v>4284</v>
      </c>
      <c r="J289" s="46" t="s">
        <v>220</v>
      </c>
      <c r="K289" s="47" t="s">
        <v>142</v>
      </c>
      <c r="L289" s="47" t="s">
        <v>231</v>
      </c>
      <c r="M289" s="25"/>
      <c r="N289" s="25"/>
      <c r="O289" s="25"/>
      <c r="P289" s="25"/>
      <c r="Q289" s="25"/>
      <c r="R289" s="25"/>
      <c r="S289" s="25"/>
      <c r="T289" s="25"/>
      <c r="U289" s="25"/>
      <c r="V289" s="25"/>
      <c r="W289" s="25"/>
      <c r="X289" s="25"/>
      <c r="Y289" s="25"/>
      <c r="Z289" s="25"/>
      <c r="AA289" s="25"/>
      <c r="AB289" s="25"/>
      <c r="AC289" s="25"/>
      <c r="AD289" s="25"/>
      <c r="AE289" s="25"/>
      <c r="AF289" s="25"/>
      <c r="AG289" s="25"/>
      <c r="AH289" s="25"/>
      <c r="AI289" s="25"/>
      <c r="AJ289" s="25"/>
      <c r="AK289" s="25"/>
      <c r="AL289" s="25"/>
      <c r="AM289" s="25"/>
      <c r="AN289" s="25"/>
      <c r="AO289" s="25"/>
      <c r="AP289" s="25"/>
      <c r="AQ289" s="25"/>
      <c r="AR289" s="25"/>
      <c r="AS289" s="25"/>
      <c r="AT289" s="25"/>
      <c r="AU289" s="25"/>
      <c r="AV289" s="25"/>
      <c r="AW289" s="25"/>
      <c r="AX289" s="25"/>
      <c r="AY289" s="25"/>
      <c r="AZ289" s="25"/>
      <c r="BA289" s="25"/>
      <c r="BB289" s="25"/>
      <c r="BC289" s="25"/>
      <c r="BD289" s="25"/>
      <c r="BE289" s="25"/>
      <c r="BF289" s="25"/>
    </row>
    <row r="290" spans="1:73" s="25" customFormat="1" ht="12.75" customHeight="1" x14ac:dyDescent="0.35">
      <c r="A290" s="34"/>
      <c r="B290" s="34"/>
      <c r="C290" s="143"/>
      <c r="D290" s="19" t="s">
        <v>1999</v>
      </c>
      <c r="E290" s="20">
        <v>33514</v>
      </c>
      <c r="F290" s="19" t="s">
        <v>2000</v>
      </c>
      <c r="G290" s="19" t="s">
        <v>1280</v>
      </c>
      <c r="H290"/>
      <c r="I290"/>
      <c r="J290" s="34" t="s">
        <v>198</v>
      </c>
      <c r="K290" s="34" t="s">
        <v>235</v>
      </c>
      <c r="L290" s="34" t="s">
        <v>254</v>
      </c>
      <c r="M290" s="19"/>
      <c r="N290" s="19" t="s">
        <v>198</v>
      </c>
      <c r="O290" s="19" t="s">
        <v>860</v>
      </c>
      <c r="P290" s="19" t="s">
        <v>194</v>
      </c>
      <c r="Q290" s="19" t="s">
        <v>198</v>
      </c>
      <c r="R290" s="19" t="s">
        <v>96</v>
      </c>
      <c r="S290" s="19" t="s">
        <v>186</v>
      </c>
      <c r="T290" s="19" t="s">
        <v>198</v>
      </c>
      <c r="U290" s="19" t="s">
        <v>96</v>
      </c>
      <c r="V290" s="19" t="s">
        <v>208</v>
      </c>
      <c r="W290" s="19" t="s">
        <v>198</v>
      </c>
      <c r="X290" s="19" t="s">
        <v>96</v>
      </c>
      <c r="Y290" s="19" t="s">
        <v>201</v>
      </c>
      <c r="Z290" s="19" t="s">
        <v>198</v>
      </c>
      <c r="AA290" s="19" t="s">
        <v>96</v>
      </c>
      <c r="AB290" s="19" t="s">
        <v>477</v>
      </c>
      <c r="AC290" s="19" t="s">
        <v>198</v>
      </c>
      <c r="AD290" s="19" t="s">
        <v>96</v>
      </c>
      <c r="AE290" s="19" t="s">
        <v>227</v>
      </c>
      <c r="AF290" s="19" t="s">
        <v>198</v>
      </c>
      <c r="AG290" s="19" t="s">
        <v>96</v>
      </c>
      <c r="AH290" s="19" t="s">
        <v>227</v>
      </c>
      <c r="AI290" s="19">
        <v>0</v>
      </c>
      <c r="AJ290" s="19">
        <v>0</v>
      </c>
      <c r="AK290" s="19">
        <v>0</v>
      </c>
      <c r="AL290" s="19">
        <v>0</v>
      </c>
      <c r="AM290" s="19">
        <v>0</v>
      </c>
      <c r="AN290" s="19">
        <v>0</v>
      </c>
      <c r="AO290" s="19">
        <v>0</v>
      </c>
      <c r="AP290" s="19">
        <v>0</v>
      </c>
      <c r="AQ290" s="19">
        <v>0</v>
      </c>
      <c r="AR290" s="19">
        <v>0</v>
      </c>
      <c r="AS290" s="19">
        <v>0</v>
      </c>
      <c r="AT290" s="19">
        <v>0</v>
      </c>
      <c r="AU290" s="19"/>
      <c r="AV290" s="19"/>
      <c r="AW290" s="19"/>
      <c r="AX290" s="19"/>
      <c r="AY290" s="19"/>
      <c r="AZ290" s="19"/>
      <c r="BA290" s="19"/>
      <c r="BB290" s="19"/>
      <c r="BC290" s="19"/>
      <c r="BD290" s="19"/>
      <c r="BE290" s="19"/>
      <c r="BF290" s="19"/>
    </row>
    <row r="291" spans="1:73" s="25" customFormat="1" x14ac:dyDescent="0.35">
      <c r="A291" s="18"/>
      <c r="B291" s="18"/>
      <c r="C291" s="143"/>
      <c r="D291" t="s">
        <v>2015</v>
      </c>
      <c r="E291" s="35">
        <v>34842</v>
      </c>
      <c r="F291" s="36" t="s">
        <v>107</v>
      </c>
      <c r="G291" s="36" t="s">
        <v>210</v>
      </c>
      <c r="H291" t="s">
        <v>4284</v>
      </c>
      <c r="I291" t="s">
        <v>4284</v>
      </c>
      <c r="J291" s="18" t="s">
        <v>273</v>
      </c>
      <c r="K291" s="18" t="s">
        <v>471</v>
      </c>
      <c r="L291" s="18" t="s">
        <v>231</v>
      </c>
      <c r="M291" s="19"/>
      <c r="N291" s="19" t="s">
        <v>220</v>
      </c>
      <c r="O291" s="19" t="s">
        <v>471</v>
      </c>
      <c r="P291" s="37" t="str">
        <f>IF(ISERROR(VLOOKUP(TRIM(D291),#REF!,8,FALSE())),"",VLOOKUP(TRIM(D291),#REF!,8,FALSE()))</f>
        <v/>
      </c>
    </row>
    <row r="292" spans="1:73" s="25" customFormat="1" x14ac:dyDescent="0.35">
      <c r="A292" s="18"/>
      <c r="B292" s="18"/>
      <c r="C292" s="143"/>
      <c r="D292" s="26" t="s">
        <v>2023</v>
      </c>
      <c r="E292" s="27">
        <v>36077</v>
      </c>
      <c r="F292" s="26" t="s">
        <v>566</v>
      </c>
      <c r="G292" s="26" t="s">
        <v>387</v>
      </c>
      <c r="H292"/>
      <c r="I292"/>
      <c r="J292" s="18" t="s">
        <v>504</v>
      </c>
      <c r="K292" s="18" t="s">
        <v>94</v>
      </c>
      <c r="L292" s="18" t="s">
        <v>481</v>
      </c>
      <c r="M292" s="26" t="s">
        <v>1537</v>
      </c>
      <c r="N292" s="27"/>
      <c r="O292" s="27"/>
      <c r="P292" s="27"/>
      <c r="Q292" s="27"/>
      <c r="R292" s="29"/>
      <c r="BG292"/>
      <c r="BH292"/>
      <c r="BI292"/>
      <c r="BJ292"/>
      <c r="BK292"/>
      <c r="BL292"/>
      <c r="BM292"/>
      <c r="BN292"/>
      <c r="BO292"/>
      <c r="BP292"/>
      <c r="BQ292"/>
      <c r="BR292"/>
      <c r="BS292"/>
      <c r="BT292"/>
      <c r="BU292"/>
    </row>
    <row r="293" spans="1:73" ht="12.75" customHeight="1" x14ac:dyDescent="0.35">
      <c r="A293" s="18"/>
      <c r="B293" s="18"/>
      <c r="C293" s="143"/>
      <c r="D293" s="19" t="s">
        <v>2029</v>
      </c>
      <c r="E293" s="20">
        <v>33092</v>
      </c>
      <c r="F293" s="19" t="s">
        <v>1443</v>
      </c>
      <c r="G293" s="19" t="s">
        <v>1227</v>
      </c>
      <c r="H293" t="s">
        <v>327</v>
      </c>
      <c r="I293" t="s">
        <v>929</v>
      </c>
      <c r="J293" s="18" t="s">
        <v>299</v>
      </c>
      <c r="K293" s="18" t="s">
        <v>252</v>
      </c>
      <c r="L293" s="18" t="s">
        <v>929</v>
      </c>
      <c r="M293" s="19" t="s">
        <v>297</v>
      </c>
      <c r="N293" s="19" t="s">
        <v>299</v>
      </c>
      <c r="O293" s="19" t="s">
        <v>271</v>
      </c>
      <c r="P293" s="19" t="s">
        <v>1181</v>
      </c>
      <c r="Q293" s="19" t="s">
        <v>299</v>
      </c>
      <c r="R293" s="19" t="s">
        <v>235</v>
      </c>
      <c r="S293" s="19" t="s">
        <v>342</v>
      </c>
      <c r="T293" s="19" t="s">
        <v>299</v>
      </c>
      <c r="U293" s="19" t="s">
        <v>96</v>
      </c>
      <c r="V293" s="19" t="s">
        <v>297</v>
      </c>
      <c r="W293" s="19" t="s">
        <v>299</v>
      </c>
      <c r="X293" s="19" t="s">
        <v>96</v>
      </c>
      <c r="Y293" s="19" t="s">
        <v>301</v>
      </c>
      <c r="Z293" s="19" t="s">
        <v>299</v>
      </c>
      <c r="AA293" s="19" t="s">
        <v>96</v>
      </c>
      <c r="AB293" s="19" t="s">
        <v>297</v>
      </c>
      <c r="AC293" s="19" t="s">
        <v>299</v>
      </c>
      <c r="AD293" s="19" t="s">
        <v>460</v>
      </c>
      <c r="AE293" s="19" t="s">
        <v>297</v>
      </c>
      <c r="AF293" s="19" t="s">
        <v>299</v>
      </c>
      <c r="AG293" s="19" t="s">
        <v>460</v>
      </c>
      <c r="AH293" s="19" t="s">
        <v>297</v>
      </c>
      <c r="AI293" s="19" t="s">
        <v>299</v>
      </c>
      <c r="AJ293" s="19" t="s">
        <v>460</v>
      </c>
      <c r="AK293" s="19" t="s">
        <v>791</v>
      </c>
      <c r="AL293" s="19" t="s">
        <v>327</v>
      </c>
      <c r="AM293" s="19" t="s">
        <v>460</v>
      </c>
      <c r="AN293" s="19" t="s">
        <v>149</v>
      </c>
      <c r="AO293" s="19">
        <v>0</v>
      </c>
      <c r="AP293" s="19">
        <v>0</v>
      </c>
      <c r="AQ293" s="19">
        <v>0</v>
      </c>
      <c r="AR293" s="19">
        <v>0</v>
      </c>
      <c r="AS293" s="19">
        <v>0</v>
      </c>
      <c r="AT293" s="19">
        <v>0</v>
      </c>
      <c r="AU293" s="19"/>
      <c r="AV293" s="19"/>
      <c r="AW293" s="19"/>
      <c r="AX293" s="19"/>
      <c r="AY293" s="19"/>
      <c r="AZ293" s="19"/>
      <c r="BA293" s="19"/>
      <c r="BB293" s="19"/>
      <c r="BC293" s="19"/>
      <c r="BD293" s="19"/>
      <c r="BE293" s="19"/>
      <c r="BF293" s="19"/>
    </row>
    <row r="294" spans="1:73" x14ac:dyDescent="0.35">
      <c r="A294" s="18"/>
      <c r="B294" s="18"/>
      <c r="C294" s="143"/>
      <c r="D294" s="19" t="s">
        <v>2033</v>
      </c>
      <c r="E294" s="20">
        <v>33725</v>
      </c>
      <c r="F294" s="19" t="s">
        <v>2034</v>
      </c>
      <c r="G294" s="19" t="s">
        <v>601</v>
      </c>
      <c r="H294" t="s">
        <v>4284</v>
      </c>
      <c r="I294" t="s">
        <v>328</v>
      </c>
      <c r="J294" s="18" t="s">
        <v>327</v>
      </c>
      <c r="K294" s="18" t="s">
        <v>274</v>
      </c>
      <c r="L294" s="18" t="s">
        <v>328</v>
      </c>
      <c r="M294" s="19" t="s">
        <v>328</v>
      </c>
      <c r="N294" s="19" t="s">
        <v>354</v>
      </c>
      <c r="O294" s="19" t="s">
        <v>235</v>
      </c>
      <c r="P294" s="19" t="s">
        <v>346</v>
      </c>
      <c r="Q294" s="19" t="s">
        <v>354</v>
      </c>
      <c r="R294" s="19" t="s">
        <v>235</v>
      </c>
      <c r="S294" s="19" t="s">
        <v>422</v>
      </c>
      <c r="T294" s="19" t="s">
        <v>323</v>
      </c>
      <c r="U294" s="19" t="s">
        <v>116</v>
      </c>
      <c r="V294" s="19" t="s">
        <v>154</v>
      </c>
      <c r="W294" s="19" t="s">
        <v>345</v>
      </c>
      <c r="X294" s="19" t="s">
        <v>116</v>
      </c>
      <c r="Y294" s="19" t="s">
        <v>422</v>
      </c>
      <c r="Z294" s="19" t="s">
        <v>327</v>
      </c>
      <c r="AA294" s="19" t="s">
        <v>116</v>
      </c>
      <c r="AB294" s="19" t="s">
        <v>335</v>
      </c>
      <c r="AC294" s="19" t="s">
        <v>345</v>
      </c>
      <c r="AD294" s="19" t="s">
        <v>116</v>
      </c>
      <c r="AE294" s="19" t="s">
        <v>422</v>
      </c>
      <c r="AF294" s="19" t="s">
        <v>345</v>
      </c>
      <c r="AG294" s="19" t="s">
        <v>116</v>
      </c>
      <c r="AH294" s="19" t="s">
        <v>422</v>
      </c>
      <c r="AI294" s="19" t="s">
        <v>345</v>
      </c>
      <c r="AJ294" s="19" t="s">
        <v>116</v>
      </c>
      <c r="AK294" s="19" t="s">
        <v>154</v>
      </c>
      <c r="AL294" s="19">
        <v>0</v>
      </c>
      <c r="AM294" s="19">
        <v>0</v>
      </c>
      <c r="AN294" s="19">
        <v>0</v>
      </c>
      <c r="AO294" s="19">
        <v>0</v>
      </c>
      <c r="AP294" s="19">
        <v>0</v>
      </c>
      <c r="AQ294" s="19">
        <v>0</v>
      </c>
      <c r="AR294" s="19">
        <v>0</v>
      </c>
      <c r="AS294" s="19">
        <v>0</v>
      </c>
      <c r="AT294" s="19">
        <v>0</v>
      </c>
      <c r="AU294" s="19"/>
      <c r="AV294" s="19"/>
      <c r="AW294" s="19"/>
      <c r="AX294" s="19"/>
      <c r="AY294" s="19"/>
      <c r="AZ294" s="19"/>
      <c r="BA294" s="19"/>
      <c r="BB294" s="19"/>
      <c r="BC294" s="19"/>
      <c r="BD294" s="19"/>
      <c r="BE294" s="19"/>
      <c r="BF294" s="19"/>
    </row>
    <row r="295" spans="1:73" s="25" customFormat="1" ht="12.75" customHeight="1" x14ac:dyDescent="0.35">
      <c r="A295" s="18"/>
      <c r="B295" s="18"/>
      <c r="C295" s="143"/>
      <c r="D295" s="22" t="s">
        <v>2036</v>
      </c>
      <c r="E295" s="23">
        <v>34937</v>
      </c>
      <c r="F295" s="24" t="s">
        <v>249</v>
      </c>
      <c r="G295" s="22" t="s">
        <v>295</v>
      </c>
      <c r="H295"/>
      <c r="I295"/>
      <c r="J295" s="18" t="s">
        <v>296</v>
      </c>
      <c r="K295" s="18" t="s">
        <v>274</v>
      </c>
      <c r="L295" s="18" t="s">
        <v>342</v>
      </c>
    </row>
    <row r="296" spans="1:73" ht="12.75" customHeight="1" x14ac:dyDescent="0.35">
      <c r="A296" s="18"/>
      <c r="B296" s="18"/>
      <c r="C296" s="143"/>
      <c r="D296" s="26" t="s">
        <v>4152</v>
      </c>
      <c r="E296" s="27">
        <v>35416</v>
      </c>
      <c r="F296" s="26" t="s">
        <v>107</v>
      </c>
      <c r="G296" s="26" t="s">
        <v>566</v>
      </c>
      <c r="J296" s="18"/>
      <c r="K296" s="18"/>
      <c r="L296" s="18"/>
      <c r="M296" s="19"/>
      <c r="N296" s="27"/>
      <c r="O296" s="27"/>
      <c r="P296" s="27"/>
      <c r="Q296" s="27"/>
      <c r="R296" s="29"/>
      <c r="S296" s="25"/>
      <c r="T296" s="25"/>
      <c r="U296" s="25"/>
      <c r="V296" s="25"/>
      <c r="W296" s="25"/>
      <c r="X296" s="25"/>
      <c r="Y296" s="25"/>
      <c r="Z296" s="25"/>
      <c r="AA296" s="25"/>
      <c r="AB296" s="25"/>
      <c r="AC296" s="25"/>
      <c r="AD296" s="25"/>
      <c r="AE296" s="25"/>
      <c r="AF296" s="25"/>
      <c r="AG296" s="25"/>
      <c r="AH296" s="25"/>
      <c r="AI296" s="25"/>
      <c r="AJ296" s="25"/>
      <c r="AK296" s="25"/>
      <c r="AL296" s="25"/>
      <c r="AM296" s="25"/>
      <c r="AN296" s="25"/>
      <c r="AO296" s="25"/>
      <c r="AP296" s="25"/>
      <c r="AQ296" s="25"/>
      <c r="AR296" s="25"/>
      <c r="AS296" s="25"/>
      <c r="AT296" s="25"/>
      <c r="AU296" s="25"/>
      <c r="AV296" s="25"/>
      <c r="AW296" s="25"/>
      <c r="AX296" s="25"/>
      <c r="AY296" s="25"/>
      <c r="AZ296" s="25"/>
      <c r="BA296" s="25"/>
      <c r="BB296" s="25"/>
      <c r="BC296" s="25"/>
      <c r="BD296" s="25"/>
      <c r="BE296" s="25"/>
      <c r="BF296" s="25"/>
    </row>
    <row r="297" spans="1:73" ht="12.75" customHeight="1" x14ac:dyDescent="0.4">
      <c r="A297" s="153" t="s">
        <v>5363</v>
      </c>
      <c r="B297" s="18"/>
      <c r="C297" s="143"/>
      <c r="D297" s="26"/>
      <c r="E297" s="27"/>
      <c r="F297" s="26"/>
      <c r="G297" s="26"/>
      <c r="J297" s="18"/>
      <c r="K297" s="18"/>
      <c r="L297" s="18"/>
      <c r="M297" s="19"/>
      <c r="N297" s="27"/>
      <c r="O297" s="27"/>
      <c r="P297" s="27"/>
      <c r="Q297" s="27"/>
      <c r="R297" s="29"/>
      <c r="S297" s="25"/>
      <c r="T297" s="25"/>
      <c r="U297" s="25"/>
      <c r="V297" s="25"/>
      <c r="W297" s="25"/>
      <c r="X297" s="25"/>
      <c r="Y297" s="25"/>
      <c r="Z297" s="25"/>
      <c r="AA297" s="25"/>
      <c r="AB297" s="25"/>
      <c r="AC297" s="25"/>
      <c r="AD297" s="25"/>
      <c r="AE297" s="25"/>
      <c r="AF297" s="25"/>
      <c r="AG297" s="25"/>
      <c r="AH297" s="25"/>
      <c r="AI297" s="25"/>
      <c r="AJ297" s="25"/>
      <c r="AK297" s="25"/>
      <c r="AL297" s="25"/>
      <c r="AM297" s="25"/>
      <c r="AN297" s="25"/>
      <c r="AO297" s="25"/>
      <c r="AP297" s="25"/>
      <c r="AQ297" s="25"/>
      <c r="AR297" s="25"/>
      <c r="AS297" s="25"/>
      <c r="AT297" s="25"/>
      <c r="AU297" s="25"/>
      <c r="AV297" s="25"/>
      <c r="AW297" s="25"/>
      <c r="AX297" s="25"/>
      <c r="AY297" s="25"/>
      <c r="AZ297" s="25"/>
      <c r="BA297" s="25"/>
      <c r="BB297" s="25"/>
      <c r="BC297" s="25"/>
      <c r="BD297" s="25"/>
      <c r="BE297" s="25"/>
      <c r="BF297" s="25"/>
    </row>
    <row r="298" spans="1:73" ht="12.75" customHeight="1" x14ac:dyDescent="0.35">
      <c r="A298" s="18"/>
      <c r="B298" s="18"/>
      <c r="C298" s="143"/>
      <c r="D298" s="22" t="s">
        <v>2096</v>
      </c>
      <c r="E298" s="23">
        <v>35441</v>
      </c>
      <c r="F298" s="24" t="s">
        <v>107</v>
      </c>
      <c r="G298" s="22" t="s">
        <v>295</v>
      </c>
      <c r="H298" t="s">
        <v>184</v>
      </c>
      <c r="I298" t="s">
        <v>231</v>
      </c>
      <c r="J298" s="18" t="s">
        <v>226</v>
      </c>
      <c r="K298" s="18" t="s">
        <v>341</v>
      </c>
      <c r="L298" s="18" t="s">
        <v>477</v>
      </c>
      <c r="M298" s="25"/>
      <c r="N298" s="25"/>
      <c r="O298" s="25"/>
      <c r="P298" s="25"/>
      <c r="Q298" s="25"/>
      <c r="R298" s="25"/>
      <c r="S298" s="25"/>
      <c r="T298" s="25"/>
      <c r="U298" s="25"/>
      <c r="V298" s="25"/>
      <c r="W298" s="25"/>
      <c r="X298" s="25"/>
      <c r="Y298" s="25"/>
      <c r="Z298" s="25"/>
      <c r="AA298" s="25"/>
      <c r="AB298" s="25"/>
      <c r="AC298" s="25"/>
      <c r="AD298" s="25"/>
      <c r="AE298" s="25"/>
      <c r="AF298" s="25"/>
      <c r="AG298" s="25"/>
      <c r="AH298" s="25"/>
      <c r="AI298" s="25"/>
      <c r="AJ298" s="25"/>
      <c r="AK298" s="25"/>
      <c r="AL298" s="25"/>
      <c r="AM298" s="25"/>
      <c r="AN298" s="25"/>
      <c r="AO298" s="25"/>
      <c r="AP298" s="25"/>
      <c r="AQ298" s="25"/>
      <c r="AR298" s="25"/>
      <c r="AS298" s="25"/>
      <c r="AT298" s="25"/>
      <c r="AU298" s="25"/>
      <c r="AV298" s="25"/>
      <c r="AW298" s="25"/>
      <c r="AX298" s="25"/>
      <c r="AY298" s="25"/>
      <c r="AZ298" s="25"/>
      <c r="BA298" s="25"/>
      <c r="BB298" s="25"/>
      <c r="BC298" s="25"/>
      <c r="BD298" s="25"/>
      <c r="BE298" s="25"/>
      <c r="BF298" s="25"/>
    </row>
    <row r="299" spans="1:73" x14ac:dyDescent="0.35">
      <c r="A299" s="18"/>
      <c r="B299" s="18"/>
      <c r="C299" s="143"/>
      <c r="D299" s="19" t="s">
        <v>2097</v>
      </c>
      <c r="E299" s="20">
        <v>34223</v>
      </c>
      <c r="F299" s="19" t="s">
        <v>175</v>
      </c>
      <c r="G299" s="19" t="s">
        <v>405</v>
      </c>
      <c r="H299" t="s">
        <v>461</v>
      </c>
      <c r="I299" t="s">
        <v>231</v>
      </c>
      <c r="J299" s="18" t="s">
        <v>184</v>
      </c>
      <c r="K299" s="18" t="s">
        <v>128</v>
      </c>
      <c r="L299" s="18" t="s">
        <v>231</v>
      </c>
      <c r="M299" s="19" t="s">
        <v>2098</v>
      </c>
      <c r="N299" s="19" t="s">
        <v>192</v>
      </c>
      <c r="O299" s="19" t="s">
        <v>128</v>
      </c>
      <c r="P299" s="19" t="s">
        <v>2099</v>
      </c>
      <c r="Q299" s="19" t="s">
        <v>184</v>
      </c>
      <c r="R299" s="19" t="s">
        <v>94</v>
      </c>
      <c r="S299" s="19" t="s">
        <v>231</v>
      </c>
      <c r="T299" s="19" t="s">
        <v>192</v>
      </c>
      <c r="U299" s="19" t="s">
        <v>94</v>
      </c>
      <c r="V299" s="19" t="s">
        <v>208</v>
      </c>
      <c r="W299" s="19" t="s">
        <v>198</v>
      </c>
      <c r="X299" s="19" t="s">
        <v>94</v>
      </c>
      <c r="Y299" s="19" t="s">
        <v>208</v>
      </c>
      <c r="Z299" s="19"/>
      <c r="AA299" s="19"/>
      <c r="AB299" s="19"/>
      <c r="AC299" s="19">
        <v>0</v>
      </c>
      <c r="AD299" s="19">
        <v>0</v>
      </c>
      <c r="AE299" s="19">
        <v>0</v>
      </c>
      <c r="AF299" s="19">
        <v>0</v>
      </c>
      <c r="AG299" s="19">
        <v>0</v>
      </c>
      <c r="AH299" s="19">
        <v>0</v>
      </c>
      <c r="AI299" s="19">
        <v>0</v>
      </c>
      <c r="AJ299" s="19">
        <v>0</v>
      </c>
      <c r="AK299" s="19">
        <v>0</v>
      </c>
      <c r="AL299" s="19">
        <v>0</v>
      </c>
      <c r="AM299" s="19">
        <v>0</v>
      </c>
      <c r="AN299" s="19">
        <v>0</v>
      </c>
      <c r="AO299" s="19">
        <v>0</v>
      </c>
      <c r="AP299" s="19">
        <v>0</v>
      </c>
      <c r="AQ299" s="19">
        <v>0</v>
      </c>
      <c r="AR299" s="19">
        <v>0</v>
      </c>
      <c r="AS299" s="19">
        <v>0</v>
      </c>
      <c r="AT299" s="19">
        <v>0</v>
      </c>
      <c r="AU299" s="19"/>
      <c r="AV299" s="19"/>
      <c r="AW299" s="19"/>
      <c r="AX299" s="19"/>
      <c r="AY299" s="19"/>
      <c r="AZ299" s="19"/>
      <c r="BA299" s="19"/>
      <c r="BB299" s="19"/>
      <c r="BC299" s="19"/>
      <c r="BD299" s="19"/>
      <c r="BE299" s="19"/>
      <c r="BF299" s="19"/>
    </row>
    <row r="300" spans="1:73" s="25" customFormat="1" x14ac:dyDescent="0.35">
      <c r="A300" s="18"/>
      <c r="B300" s="18"/>
      <c r="C300" s="143"/>
      <c r="D300" s="19" t="s">
        <v>2105</v>
      </c>
      <c r="E300" s="20">
        <v>33381</v>
      </c>
      <c r="F300" s="19" t="s">
        <v>2106</v>
      </c>
      <c r="G300" s="19" t="s">
        <v>2107</v>
      </c>
      <c r="H300" t="s">
        <v>250</v>
      </c>
      <c r="I300" t="s">
        <v>1141</v>
      </c>
      <c r="J300" s="18" t="s">
        <v>253</v>
      </c>
      <c r="K300" s="18" t="s">
        <v>229</v>
      </c>
      <c r="L300" s="18" t="s">
        <v>1143</v>
      </c>
      <c r="M300" s="19" t="s">
        <v>595</v>
      </c>
      <c r="N300" s="19" t="s">
        <v>253</v>
      </c>
      <c r="O300" s="19" t="s">
        <v>229</v>
      </c>
      <c r="P300" s="19" t="s">
        <v>2108</v>
      </c>
      <c r="Q300" s="19" t="s">
        <v>253</v>
      </c>
      <c r="R300" s="19" t="s">
        <v>229</v>
      </c>
      <c r="S300" s="19" t="s">
        <v>595</v>
      </c>
      <c r="T300" s="19" t="s">
        <v>253</v>
      </c>
      <c r="U300" s="19" t="s">
        <v>229</v>
      </c>
      <c r="V300" s="19" t="s">
        <v>2102</v>
      </c>
      <c r="W300" s="19" t="s">
        <v>253</v>
      </c>
      <c r="X300" s="19" t="s">
        <v>229</v>
      </c>
      <c r="Y300" s="19" t="s">
        <v>874</v>
      </c>
      <c r="Z300" s="19" t="s">
        <v>491</v>
      </c>
      <c r="AA300" s="19" t="s">
        <v>994</v>
      </c>
      <c r="AB300" s="19" t="s">
        <v>876</v>
      </c>
      <c r="AC300" s="19" t="s">
        <v>491</v>
      </c>
      <c r="AD300" s="19" t="s">
        <v>1447</v>
      </c>
      <c r="AE300" s="19" t="s">
        <v>595</v>
      </c>
      <c r="AF300" s="19" t="s">
        <v>491</v>
      </c>
      <c r="AG300" s="19" t="s">
        <v>1447</v>
      </c>
      <c r="AH300" s="19" t="s">
        <v>595</v>
      </c>
      <c r="AI300" s="19" t="s">
        <v>491</v>
      </c>
      <c r="AJ300" s="19" t="s">
        <v>1447</v>
      </c>
      <c r="AK300" s="19" t="s">
        <v>1896</v>
      </c>
      <c r="AL300" s="19">
        <v>0</v>
      </c>
      <c r="AM300" s="19">
        <v>0</v>
      </c>
      <c r="AN300" s="19">
        <v>0</v>
      </c>
      <c r="AO300" s="19">
        <v>0</v>
      </c>
      <c r="AP300" s="19">
        <v>0</v>
      </c>
      <c r="AQ300" s="19">
        <v>0</v>
      </c>
      <c r="AR300" s="19">
        <v>0</v>
      </c>
      <c r="AS300" s="19">
        <v>0</v>
      </c>
      <c r="AT300" s="19">
        <v>0</v>
      </c>
      <c r="AU300" s="19"/>
      <c r="AV300" s="19"/>
      <c r="AW300" s="19"/>
      <c r="AX300" s="19"/>
      <c r="AY300" s="19"/>
      <c r="AZ300" s="19"/>
      <c r="BA300" s="19"/>
      <c r="BB300" s="19"/>
      <c r="BC300" s="19"/>
      <c r="BD300" s="19"/>
      <c r="BE300" s="19"/>
      <c r="BF300" s="19"/>
    </row>
    <row r="301" spans="1:73" s="25" customFormat="1" x14ac:dyDescent="0.35">
      <c r="A301" s="34"/>
      <c r="B301" s="34"/>
      <c r="C301" s="143"/>
      <c r="D301" s="19" t="s">
        <v>2110</v>
      </c>
      <c r="E301" s="20">
        <v>33348</v>
      </c>
      <c r="F301" s="19" t="s">
        <v>1322</v>
      </c>
      <c r="G301" s="19" t="s">
        <v>125</v>
      </c>
      <c r="H301" t="s">
        <v>273</v>
      </c>
      <c r="I301" t="s">
        <v>168</v>
      </c>
      <c r="J301" s="34" t="s">
        <v>258</v>
      </c>
      <c r="K301" s="34" t="s">
        <v>116</v>
      </c>
      <c r="L301" s="34" t="s">
        <v>186</v>
      </c>
      <c r="M301" s="19" t="s">
        <v>168</v>
      </c>
      <c r="N301" s="19" t="s">
        <v>169</v>
      </c>
      <c r="O301" s="19"/>
      <c r="P301" s="19"/>
      <c r="Q301" s="19" t="s">
        <v>243</v>
      </c>
      <c r="R301" s="19" t="s">
        <v>116</v>
      </c>
      <c r="S301" s="19" t="s">
        <v>607</v>
      </c>
      <c r="T301" s="19"/>
      <c r="U301" s="19"/>
      <c r="V301" s="19"/>
      <c r="W301" s="19"/>
      <c r="X301" s="19"/>
      <c r="Y301" s="19"/>
      <c r="Z301" s="19" t="s">
        <v>243</v>
      </c>
      <c r="AA301" s="19" t="s">
        <v>252</v>
      </c>
      <c r="AB301" s="19" t="s">
        <v>231</v>
      </c>
      <c r="AC301" s="19" t="s">
        <v>2111</v>
      </c>
      <c r="AD301" s="19" t="s">
        <v>252</v>
      </c>
      <c r="AE301" s="19" t="s">
        <v>231</v>
      </c>
      <c r="AF301" s="19" t="s">
        <v>243</v>
      </c>
      <c r="AG301" s="19" t="s">
        <v>252</v>
      </c>
      <c r="AH301" s="19" t="s">
        <v>231</v>
      </c>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row>
    <row r="302" spans="1:73" ht="12.75" customHeight="1" x14ac:dyDescent="0.35">
      <c r="A302" s="18"/>
      <c r="B302" s="18"/>
      <c r="C302" s="143"/>
      <c r="D302" s="19" t="s">
        <v>2116</v>
      </c>
      <c r="E302" s="20">
        <v>35879</v>
      </c>
      <c r="F302" s="19" t="s">
        <v>398</v>
      </c>
      <c r="G302" s="19" t="s">
        <v>115</v>
      </c>
      <c r="H302" t="s">
        <v>169</v>
      </c>
      <c r="J302" s="18" t="s">
        <v>258</v>
      </c>
      <c r="K302" s="18" t="s">
        <v>78</v>
      </c>
      <c r="L302" s="18" t="s">
        <v>484</v>
      </c>
      <c r="M302" s="19" t="s">
        <v>484</v>
      </c>
      <c r="N302" s="19" t="s">
        <v>220</v>
      </c>
      <c r="O302" s="19" t="s">
        <v>143</v>
      </c>
      <c r="P302" s="19" t="s">
        <v>167</v>
      </c>
      <c r="Q302" s="19" t="s">
        <v>258</v>
      </c>
      <c r="R302" s="19" t="s">
        <v>142</v>
      </c>
      <c r="S302" s="19" t="s">
        <v>167</v>
      </c>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row>
    <row r="303" spans="1:73" ht="12.75" customHeight="1" x14ac:dyDescent="0.35">
      <c r="A303" s="18"/>
      <c r="C303" s="143"/>
      <c r="D303" s="19" t="s">
        <v>2119</v>
      </c>
      <c r="E303" s="20">
        <v>34549</v>
      </c>
      <c r="F303" s="19" t="s">
        <v>1108</v>
      </c>
      <c r="G303" s="19" t="s">
        <v>615</v>
      </c>
      <c r="H303" t="s">
        <v>304</v>
      </c>
      <c r="I303" t="s">
        <v>1915</v>
      </c>
      <c r="J303" s="18" t="s">
        <v>648</v>
      </c>
      <c r="K303" s="18" t="s">
        <v>165</v>
      </c>
      <c r="L303" s="18" t="s">
        <v>520</v>
      </c>
      <c r="M303" s="19" t="s">
        <v>1020</v>
      </c>
      <c r="N303" s="19" t="s">
        <v>2120</v>
      </c>
      <c r="O303" s="19" t="s">
        <v>441</v>
      </c>
      <c r="P303" s="19" t="s">
        <v>2121</v>
      </c>
      <c r="Q303" s="19" t="s">
        <v>648</v>
      </c>
      <c r="R303" s="19" t="s">
        <v>252</v>
      </c>
      <c r="S303" s="19" t="s">
        <v>2122</v>
      </c>
      <c r="T303" s="19" t="s">
        <v>861</v>
      </c>
      <c r="U303" s="19">
        <v>0</v>
      </c>
      <c r="V303" s="19">
        <v>0</v>
      </c>
      <c r="W303" s="19" t="s">
        <v>654</v>
      </c>
      <c r="X303" s="19" t="s">
        <v>341</v>
      </c>
      <c r="Y303" s="19" t="s">
        <v>314</v>
      </c>
      <c r="Z303" s="19" t="s">
        <v>654</v>
      </c>
      <c r="AA303" s="19" t="s">
        <v>341</v>
      </c>
      <c r="AB303" s="19" t="s">
        <v>646</v>
      </c>
      <c r="AC303" s="19" t="s">
        <v>654</v>
      </c>
      <c r="AD303" s="19" t="s">
        <v>341</v>
      </c>
      <c r="AE303" s="19" t="s">
        <v>1283</v>
      </c>
      <c r="AF303" s="19" t="s">
        <v>654</v>
      </c>
      <c r="AG303" s="19" t="s">
        <v>341</v>
      </c>
      <c r="AH303" s="19" t="s">
        <v>1283</v>
      </c>
      <c r="AI303" s="19">
        <v>0</v>
      </c>
      <c r="AJ303" s="19">
        <v>0</v>
      </c>
      <c r="AK303" s="19">
        <v>0</v>
      </c>
      <c r="AL303" s="19">
        <v>0</v>
      </c>
      <c r="AM303" s="19">
        <v>0</v>
      </c>
      <c r="AN303" s="19">
        <v>0</v>
      </c>
      <c r="AO303" s="19">
        <v>0</v>
      </c>
      <c r="AP303" s="19">
        <v>0</v>
      </c>
      <c r="AQ303" s="19">
        <v>0</v>
      </c>
      <c r="AR303" s="19">
        <v>0</v>
      </c>
      <c r="AS303" s="19">
        <v>0</v>
      </c>
      <c r="AT303" s="19">
        <v>0</v>
      </c>
    </row>
    <row r="304" spans="1:73" s="25" customFormat="1" ht="12.75" customHeight="1" x14ac:dyDescent="0.35">
      <c r="A304" s="18"/>
      <c r="B304" s="18"/>
      <c r="C304" s="143"/>
      <c r="D304" s="26" t="s">
        <v>2146</v>
      </c>
      <c r="E304" s="27">
        <v>36426</v>
      </c>
      <c r="F304" s="26" t="s">
        <v>387</v>
      </c>
      <c r="G304" s="26" t="s">
        <v>387</v>
      </c>
      <c r="H304"/>
      <c r="I304"/>
      <c r="J304" s="18" t="s">
        <v>410</v>
      </c>
      <c r="K304" s="18" t="s">
        <v>135</v>
      </c>
      <c r="L304" s="18"/>
      <c r="M304" s="19"/>
      <c r="N304" s="27"/>
      <c r="O304" s="27"/>
      <c r="P304" s="27"/>
      <c r="Q304" s="27"/>
      <c r="R304" s="29"/>
    </row>
    <row r="305" spans="1:73" x14ac:dyDescent="0.35">
      <c r="A305" s="19" t="s">
        <v>362</v>
      </c>
      <c r="B305" s="26" t="s">
        <v>274</v>
      </c>
      <c r="C305" s="144"/>
      <c r="D305" s="19" t="s">
        <v>2149</v>
      </c>
      <c r="E305" s="27">
        <v>34146</v>
      </c>
      <c r="F305" s="28" t="s">
        <v>391</v>
      </c>
      <c r="G305" s="28" t="s">
        <v>230</v>
      </c>
      <c r="H305" t="s">
        <v>362</v>
      </c>
    </row>
    <row r="306" spans="1:73" ht="12.75" customHeight="1" x14ac:dyDescent="0.4">
      <c r="A306" s="153" t="s">
        <v>5360</v>
      </c>
      <c r="B306" s="18"/>
      <c r="C306" s="143"/>
      <c r="D306" s="26"/>
      <c r="E306" s="27"/>
      <c r="F306" s="26"/>
      <c r="G306" s="26"/>
      <c r="J306" s="18"/>
      <c r="K306" s="18"/>
      <c r="L306" s="18"/>
      <c r="M306" s="19"/>
      <c r="N306" s="27"/>
      <c r="O306" s="27"/>
      <c r="P306" s="27"/>
      <c r="Q306" s="27"/>
      <c r="R306" s="29"/>
      <c r="S306" s="25"/>
      <c r="T306" s="25"/>
      <c r="U306" s="25"/>
      <c r="V306" s="25"/>
      <c r="W306" s="25"/>
      <c r="X306" s="25"/>
      <c r="Y306" s="25"/>
      <c r="Z306" s="25"/>
      <c r="AA306" s="25"/>
      <c r="AB306" s="25"/>
      <c r="AC306" s="25"/>
      <c r="AD306" s="25"/>
      <c r="AE306" s="25"/>
      <c r="AF306" s="25"/>
      <c r="AG306" s="25"/>
      <c r="AH306" s="25"/>
      <c r="AI306" s="25"/>
      <c r="AJ306" s="25"/>
      <c r="AK306" s="25"/>
      <c r="AL306" s="25"/>
      <c r="AM306" s="25"/>
      <c r="AN306" s="25"/>
      <c r="AO306" s="25"/>
      <c r="AP306" s="25"/>
      <c r="AQ306" s="25"/>
      <c r="AR306" s="25"/>
      <c r="AS306" s="25"/>
      <c r="AT306" s="25"/>
      <c r="AU306" s="25"/>
      <c r="AV306" s="25"/>
      <c r="AW306" s="25"/>
      <c r="AX306" s="25"/>
      <c r="AY306" s="25"/>
      <c r="AZ306" s="25"/>
      <c r="BA306" s="25"/>
      <c r="BB306" s="25"/>
      <c r="BC306" s="25"/>
      <c r="BD306" s="25"/>
      <c r="BE306" s="25"/>
      <c r="BF306" s="25"/>
    </row>
    <row r="307" spans="1:73" s="25" customFormat="1" x14ac:dyDescent="0.35">
      <c r="A307" s="18" t="s">
        <v>2406</v>
      </c>
      <c r="B307" s="18" t="s">
        <v>3530</v>
      </c>
      <c r="C307" s="143" t="str">
        <f>IF(VLOOKUP(D307,Table16[[#All],[Player]:[2024 Card Info]],7,FALSE)&lt;&gt;"",VLOOKUP(D307,Table16[[#All],[Player]:[2024 Card Info]],7,FALSE),"")</f>
        <v>0-0/0-0</v>
      </c>
      <c r="D307" s="19" t="s">
        <v>2181</v>
      </c>
      <c r="E307" s="20">
        <v>35030</v>
      </c>
      <c r="F307" s="19" t="s">
        <v>114</v>
      </c>
      <c r="G307" s="19" t="s">
        <v>282</v>
      </c>
      <c r="H307" s="26" t="s">
        <v>459</v>
      </c>
      <c r="I307" s="26" t="s">
        <v>216</v>
      </c>
      <c r="J307" s="18" t="s">
        <v>184</v>
      </c>
      <c r="K307" s="18" t="s">
        <v>206</v>
      </c>
      <c r="L307" s="18" t="s">
        <v>231</v>
      </c>
      <c r="M307" s="19"/>
      <c r="N307" s="19" t="s">
        <v>177</v>
      </c>
      <c r="O307" s="19" t="s">
        <v>916</v>
      </c>
      <c r="P307" s="19" t="s">
        <v>272</v>
      </c>
      <c r="Q307" s="19" t="s">
        <v>864</v>
      </c>
      <c r="R307" s="19" t="s">
        <v>206</v>
      </c>
      <c r="S307" s="19" t="s">
        <v>1130</v>
      </c>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row>
    <row r="308" spans="1:73" x14ac:dyDescent="0.35">
      <c r="A308" s="18" t="s">
        <v>1767</v>
      </c>
      <c r="B308" s="18" t="s">
        <v>3518</v>
      </c>
      <c r="C308" s="143" t="str">
        <f>IF(VLOOKUP(D308,Table16[[#All],[Player]:[2024 Card Info]],7,FALSE)&lt;&gt;"",VLOOKUP(D308,Table16[[#All],[Player]:[2024 Card Info]],7,FALSE),"")</f>
        <v>0-0/0-0  3-3-0</v>
      </c>
      <c r="D308" s="19" t="s">
        <v>2182</v>
      </c>
      <c r="E308" s="20">
        <v>34277</v>
      </c>
      <c r="F308" s="19" t="s">
        <v>2183</v>
      </c>
      <c r="G308" s="19" t="s">
        <v>146</v>
      </c>
      <c r="H308" s="26" t="s">
        <v>220</v>
      </c>
      <c r="I308" s="26" t="s">
        <v>1501</v>
      </c>
      <c r="J308" s="18" t="s">
        <v>192</v>
      </c>
      <c r="K308" s="18" t="s">
        <v>274</v>
      </c>
      <c r="L308" s="18" t="s">
        <v>231</v>
      </c>
      <c r="M308" s="19"/>
      <c r="N308" s="19" t="s">
        <v>192</v>
      </c>
      <c r="O308" s="19" t="s">
        <v>441</v>
      </c>
      <c r="P308" s="19" t="s">
        <v>853</v>
      </c>
      <c r="Q308" s="19" t="s">
        <v>1672</v>
      </c>
      <c r="R308" s="19" t="s">
        <v>274</v>
      </c>
      <c r="S308" s="19" t="s">
        <v>477</v>
      </c>
      <c r="T308" s="19" t="s">
        <v>1672</v>
      </c>
      <c r="U308" s="19" t="s">
        <v>274</v>
      </c>
      <c r="V308" s="19" t="s">
        <v>201</v>
      </c>
      <c r="W308" s="19" t="s">
        <v>1672</v>
      </c>
      <c r="X308" s="19" t="s">
        <v>274</v>
      </c>
      <c r="Y308" s="19" t="s">
        <v>1501</v>
      </c>
      <c r="Z308" s="19" t="s">
        <v>2184</v>
      </c>
      <c r="AA308" s="19" t="s">
        <v>274</v>
      </c>
      <c r="AB308" s="19" t="s">
        <v>201</v>
      </c>
      <c r="AC308" s="19" t="s">
        <v>744</v>
      </c>
      <c r="AD308" s="19" t="s">
        <v>274</v>
      </c>
      <c r="AE308" s="19" t="s">
        <v>231</v>
      </c>
      <c r="AF308" s="19" t="s">
        <v>744</v>
      </c>
      <c r="AG308" s="19" t="s">
        <v>274</v>
      </c>
      <c r="AH308" s="19" t="s">
        <v>231</v>
      </c>
      <c r="AI308" s="19">
        <v>0</v>
      </c>
      <c r="AJ308" s="19">
        <v>0</v>
      </c>
      <c r="AK308" s="19">
        <v>0</v>
      </c>
      <c r="AL308" s="19">
        <v>0</v>
      </c>
      <c r="AM308" s="19">
        <v>0</v>
      </c>
      <c r="AN308" s="19">
        <v>0</v>
      </c>
      <c r="AO308" s="19">
        <v>0</v>
      </c>
      <c r="AP308" s="19">
        <v>0</v>
      </c>
      <c r="AQ308" s="19">
        <v>0</v>
      </c>
      <c r="AR308" s="19">
        <v>0</v>
      </c>
      <c r="AS308" s="19">
        <v>0</v>
      </c>
      <c r="AT308" s="19">
        <v>0</v>
      </c>
    </row>
    <row r="309" spans="1:73" ht="12.75" customHeight="1" x14ac:dyDescent="0.35">
      <c r="A309" s="18" t="s">
        <v>461</v>
      </c>
      <c r="B309" s="18" t="s">
        <v>109</v>
      </c>
      <c r="C309" s="143" t="str">
        <f>IF(VLOOKUP(D309,Table16[[#All],[Player]:[2024 Card Info]],7,FALSE)&lt;&gt;"",VLOOKUP(D309,Table16[[#All],[Player]:[2024 Card Info]],7,FALSE),"")</f>
        <v>0-0</v>
      </c>
      <c r="D309" s="19" t="s">
        <v>2196</v>
      </c>
      <c r="E309" s="20">
        <v>35042</v>
      </c>
      <c r="F309" s="19" t="s">
        <v>1361</v>
      </c>
      <c r="G309" s="19" t="s">
        <v>398</v>
      </c>
      <c r="H309" s="26" t="s">
        <v>461</v>
      </c>
      <c r="I309" s="26"/>
      <c r="J309" s="18" t="s">
        <v>2197</v>
      </c>
      <c r="K309" s="18" t="s">
        <v>85</v>
      </c>
      <c r="L309" s="18" t="s">
        <v>488</v>
      </c>
      <c r="M309" s="19" t="s">
        <v>191</v>
      </c>
      <c r="N309" s="19" t="s">
        <v>1371</v>
      </c>
      <c r="O309" s="19" t="s">
        <v>403</v>
      </c>
      <c r="P309" s="19" t="s">
        <v>1771</v>
      </c>
      <c r="Q309" s="19" t="s">
        <v>205</v>
      </c>
      <c r="R309" s="19" t="s">
        <v>85</v>
      </c>
      <c r="S309" s="19" t="s">
        <v>254</v>
      </c>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row>
    <row r="310" spans="1:73" s="19" customFormat="1" ht="12.75" customHeight="1" x14ac:dyDescent="0.35">
      <c r="A310" s="18" t="s">
        <v>304</v>
      </c>
      <c r="B310" s="18" t="s">
        <v>116</v>
      </c>
      <c r="C310" s="143" t="str">
        <f>IF(VLOOKUP(D310,Table16[[#All],[Player]:[2024 Card Info]],7,FALSE)&lt;&gt;"",VLOOKUP(D310,Table16[[#All],[Player]:[2024 Card Info]],7,FALSE),"")</f>
        <v>00-0</v>
      </c>
      <c r="D310" s="19" t="s">
        <v>2219</v>
      </c>
      <c r="E310" s="20">
        <v>34730</v>
      </c>
      <c r="F310" s="19" t="s">
        <v>486</v>
      </c>
      <c r="G310" s="19" t="s">
        <v>330</v>
      </c>
      <c r="H310" s="26" t="s">
        <v>480</v>
      </c>
      <c r="I310" s="26" t="s">
        <v>317</v>
      </c>
      <c r="J310" s="18" t="s">
        <v>304</v>
      </c>
      <c r="K310" s="18" t="s">
        <v>235</v>
      </c>
      <c r="L310" s="18" t="s">
        <v>310</v>
      </c>
      <c r="M310" s="19" t="s">
        <v>496</v>
      </c>
      <c r="N310" s="19" t="s">
        <v>304</v>
      </c>
      <c r="O310" s="19" t="s">
        <v>103</v>
      </c>
      <c r="P310" s="19" t="s">
        <v>309</v>
      </c>
      <c r="Q310" s="19" t="s">
        <v>304</v>
      </c>
      <c r="R310" s="19" t="s">
        <v>103</v>
      </c>
      <c r="S310" s="19" t="s">
        <v>496</v>
      </c>
      <c r="T310" s="19" t="s">
        <v>304</v>
      </c>
      <c r="U310" s="19" t="s">
        <v>103</v>
      </c>
      <c r="V310" s="19" t="s">
        <v>310</v>
      </c>
      <c r="W310" s="19" t="s">
        <v>304</v>
      </c>
      <c r="X310" s="19" t="s">
        <v>103</v>
      </c>
      <c r="Y310" s="19" t="s">
        <v>306</v>
      </c>
      <c r="AC310" s="19">
        <v>0</v>
      </c>
      <c r="AD310" s="19">
        <v>0</v>
      </c>
      <c r="AE310" s="19">
        <v>0</v>
      </c>
      <c r="AF310" s="19">
        <v>0</v>
      </c>
      <c r="AG310" s="19">
        <v>0</v>
      </c>
      <c r="AH310" s="19">
        <v>0</v>
      </c>
      <c r="AI310" s="19">
        <v>0</v>
      </c>
      <c r="AJ310" s="19">
        <v>0</v>
      </c>
      <c r="AK310" s="19">
        <v>0</v>
      </c>
      <c r="AL310" s="19">
        <v>0</v>
      </c>
      <c r="AM310" s="19">
        <v>0</v>
      </c>
      <c r="AN310" s="19">
        <v>0</v>
      </c>
      <c r="AO310" s="19">
        <v>0</v>
      </c>
      <c r="AP310" s="19">
        <v>0</v>
      </c>
      <c r="AQ310" s="19">
        <v>0</v>
      </c>
      <c r="AR310" s="19">
        <v>0</v>
      </c>
      <c r="AS310" s="19">
        <v>0</v>
      </c>
      <c r="AT310" s="19">
        <v>0</v>
      </c>
      <c r="AU310"/>
      <c r="AV310"/>
      <c r="AW310"/>
      <c r="AX310"/>
      <c r="AY310"/>
      <c r="AZ310"/>
      <c r="BA310"/>
      <c r="BB310"/>
      <c r="BC310"/>
      <c r="BD310"/>
      <c r="BE310"/>
      <c r="BF310"/>
      <c r="BG310"/>
      <c r="BH310"/>
      <c r="BI310"/>
      <c r="BJ310"/>
      <c r="BK310"/>
      <c r="BL310"/>
      <c r="BM310"/>
      <c r="BN310"/>
      <c r="BO310"/>
      <c r="BP310"/>
      <c r="BQ310"/>
      <c r="BR310"/>
      <c r="BS310"/>
      <c r="BT310"/>
      <c r="BU310"/>
    </row>
    <row r="311" spans="1:73" x14ac:dyDescent="0.35">
      <c r="A311" s="31" t="s">
        <v>220</v>
      </c>
      <c r="B311" s="32" t="s">
        <v>860</v>
      </c>
      <c r="C311" s="144" t="str">
        <f>IF(VLOOKUP(D311,Table16[[#All],[Player]:[2024 Card Info]],7,FALSE)&lt;&gt;"",VLOOKUP(D311,Table16[[#All],[Player]:[2024 Card Info]],7,FALSE),"")</f>
        <v>0-0</v>
      </c>
      <c r="D311" s="19" t="s">
        <v>2207</v>
      </c>
      <c r="E311" s="27">
        <v>36474</v>
      </c>
      <c r="F311" s="28" t="s">
        <v>160</v>
      </c>
      <c r="G311" s="28" t="s">
        <v>313</v>
      </c>
      <c r="H311" s="26" t="s">
        <v>250</v>
      </c>
      <c r="I311" s="26" t="s">
        <v>231</v>
      </c>
      <c r="J311" s="33"/>
      <c r="K311" s="33"/>
      <c r="L311" s="33"/>
      <c r="AU311" s="25"/>
      <c r="AV311" s="25"/>
      <c r="AW311" s="25"/>
      <c r="AX311" s="25"/>
      <c r="AY311" s="25"/>
      <c r="AZ311" s="25"/>
      <c r="BA311" s="25"/>
      <c r="BB311" s="25"/>
      <c r="BC311" s="25"/>
      <c r="BD311" s="25"/>
      <c r="BE311" s="25"/>
      <c r="BF311" s="25"/>
      <c r="BG311" s="25"/>
      <c r="BH311" s="25"/>
      <c r="BI311" s="25"/>
      <c r="BJ311" s="25"/>
      <c r="BK311" s="25"/>
      <c r="BL311" s="25"/>
      <c r="BM311" s="25"/>
      <c r="BN311" s="25"/>
      <c r="BO311" s="25"/>
      <c r="BP311" s="25"/>
      <c r="BQ311" s="25"/>
      <c r="BR311" s="25"/>
      <c r="BS311" s="25"/>
      <c r="BT311" s="25"/>
      <c r="BU311" s="25"/>
    </row>
    <row r="312" spans="1:73" s="25" customFormat="1" x14ac:dyDescent="0.35">
      <c r="A312" s="18"/>
      <c r="B312" s="18"/>
      <c r="C312" s="143"/>
      <c r="D312" s="19" t="s">
        <v>2153</v>
      </c>
      <c r="E312" s="20">
        <v>32351</v>
      </c>
      <c r="F312" s="19" t="s">
        <v>2154</v>
      </c>
      <c r="G312" s="19" t="s">
        <v>1286</v>
      </c>
      <c r="H312" t="s">
        <v>169</v>
      </c>
      <c r="I312"/>
      <c r="J312" s="18" t="s">
        <v>77</v>
      </c>
      <c r="K312" s="18" t="s">
        <v>268</v>
      </c>
      <c r="L312" s="18"/>
      <c r="M312" s="19"/>
      <c r="N312" s="19" t="s">
        <v>77</v>
      </c>
      <c r="O312" s="19" t="s">
        <v>452</v>
      </c>
      <c r="P312" s="19" t="s">
        <v>79</v>
      </c>
      <c r="Q312" s="19" t="s">
        <v>77</v>
      </c>
      <c r="R312" s="19" t="s">
        <v>268</v>
      </c>
      <c r="S312" s="19"/>
      <c r="T312" s="19" t="s">
        <v>77</v>
      </c>
      <c r="U312" s="19" t="s">
        <v>109</v>
      </c>
      <c r="V312" s="19">
        <v>0</v>
      </c>
      <c r="W312" s="19" t="s">
        <v>861</v>
      </c>
      <c r="X312" s="19">
        <v>0</v>
      </c>
      <c r="Y312" s="19">
        <v>0</v>
      </c>
      <c r="Z312" s="19" t="s">
        <v>77</v>
      </c>
      <c r="AA312" s="19" t="s">
        <v>109</v>
      </c>
      <c r="AB312" s="19"/>
      <c r="AC312" s="19" t="s">
        <v>77</v>
      </c>
      <c r="AD312" s="19" t="s">
        <v>109</v>
      </c>
      <c r="AE312" s="19">
        <v>0</v>
      </c>
      <c r="AF312" s="19" t="s">
        <v>77</v>
      </c>
      <c r="AG312" s="19" t="s">
        <v>109</v>
      </c>
      <c r="AH312" s="19">
        <v>0</v>
      </c>
      <c r="AI312" s="19" t="s">
        <v>77</v>
      </c>
      <c r="AJ312" s="19" t="s">
        <v>109</v>
      </c>
      <c r="AK312" s="19">
        <v>0</v>
      </c>
      <c r="AL312" s="19" t="s">
        <v>77</v>
      </c>
      <c r="AM312" s="19" t="s">
        <v>109</v>
      </c>
      <c r="AN312" s="19">
        <v>0</v>
      </c>
      <c r="AO312" s="19">
        <v>0</v>
      </c>
      <c r="AP312" s="19">
        <v>0</v>
      </c>
      <c r="AQ312" s="19">
        <v>0</v>
      </c>
      <c r="AR312" s="19">
        <v>0</v>
      </c>
      <c r="AS312" s="19">
        <v>0</v>
      </c>
      <c r="AT312" s="19">
        <v>0</v>
      </c>
    </row>
    <row r="313" spans="1:73" s="19" customFormat="1" x14ac:dyDescent="0.35">
      <c r="A313" s="34"/>
      <c r="B313" s="34"/>
      <c r="C313" s="143"/>
      <c r="D313" s="19" t="s">
        <v>2208</v>
      </c>
      <c r="E313" s="20">
        <v>33774</v>
      </c>
      <c r="F313" s="19" t="s">
        <v>2209</v>
      </c>
      <c r="G313" s="19" t="s">
        <v>714</v>
      </c>
      <c r="H313" t="s">
        <v>304</v>
      </c>
      <c r="I313" t="s">
        <v>3470</v>
      </c>
      <c r="J313" s="34" t="s">
        <v>654</v>
      </c>
      <c r="K313" s="34" t="s">
        <v>165</v>
      </c>
      <c r="L313" s="34" t="s">
        <v>1165</v>
      </c>
      <c r="M313" s="19" t="s">
        <v>277</v>
      </c>
      <c r="N313" s="19" t="s">
        <v>169</v>
      </c>
      <c r="T313" s="19" t="s">
        <v>292</v>
      </c>
      <c r="U313" s="19" t="s">
        <v>195</v>
      </c>
      <c r="V313" s="19" t="s">
        <v>2210</v>
      </c>
      <c r="W313" s="19" t="s">
        <v>292</v>
      </c>
      <c r="X313" s="19" t="s">
        <v>195</v>
      </c>
      <c r="Y313" s="19" t="s">
        <v>494</v>
      </c>
      <c r="Z313" s="19" t="s">
        <v>292</v>
      </c>
      <c r="AA313" s="19" t="s">
        <v>195</v>
      </c>
      <c r="AB313" s="19" t="s">
        <v>1922</v>
      </c>
      <c r="AC313" s="19" t="s">
        <v>292</v>
      </c>
      <c r="AD313" s="19" t="s">
        <v>195</v>
      </c>
      <c r="AE313" s="19" t="s">
        <v>1159</v>
      </c>
      <c r="AF313" s="19" t="s">
        <v>292</v>
      </c>
      <c r="AG313" s="19" t="s">
        <v>195</v>
      </c>
      <c r="AH313" s="19" t="s">
        <v>1159</v>
      </c>
      <c r="AI313" s="19" t="s">
        <v>292</v>
      </c>
      <c r="AJ313" s="19" t="s">
        <v>195</v>
      </c>
      <c r="AK313" s="19" t="s">
        <v>2211</v>
      </c>
      <c r="AL313" s="19">
        <v>0</v>
      </c>
      <c r="AM313" s="19">
        <v>0</v>
      </c>
      <c r="AN313" s="19">
        <v>0</v>
      </c>
      <c r="AO313" s="19">
        <v>0</v>
      </c>
      <c r="AP313" s="19">
        <v>0</v>
      </c>
      <c r="AQ313" s="19">
        <v>0</v>
      </c>
      <c r="AR313" s="19">
        <v>0</v>
      </c>
      <c r="AS313" s="19">
        <v>0</v>
      </c>
      <c r="AT313" s="19">
        <v>0</v>
      </c>
      <c r="AU313" s="25"/>
      <c r="AV313" s="25"/>
      <c r="AW313" s="25"/>
      <c r="AX313" s="25"/>
      <c r="AY313" s="25"/>
      <c r="AZ313" s="25"/>
      <c r="BA313" s="25"/>
      <c r="BB313" s="25"/>
      <c r="BC313" s="25"/>
      <c r="BD313" s="25"/>
      <c r="BE313" s="25"/>
      <c r="BF313" s="25"/>
      <c r="BG313" s="25"/>
      <c r="BH313" s="25"/>
      <c r="BI313" s="25"/>
      <c r="BJ313" s="25"/>
      <c r="BK313" s="25"/>
      <c r="BL313" s="25"/>
      <c r="BM313" s="25"/>
      <c r="BN313" s="25"/>
      <c r="BO313" s="25"/>
      <c r="BP313" s="25"/>
      <c r="BQ313" s="25"/>
      <c r="BR313" s="25"/>
      <c r="BS313" s="25"/>
      <c r="BT313" s="25"/>
      <c r="BU313" s="25"/>
    </row>
    <row r="314" spans="1:73" s="25" customFormat="1" ht="12.75" customHeight="1" x14ac:dyDescent="0.35">
      <c r="A314" s="44"/>
      <c r="B314" s="44"/>
      <c r="C314" s="143"/>
      <c r="D314" s="19" t="s">
        <v>2227</v>
      </c>
      <c r="E314" s="20">
        <v>33065</v>
      </c>
      <c r="F314" s="19" t="s">
        <v>2228</v>
      </c>
      <c r="G314" s="19" t="s">
        <v>2229</v>
      </c>
      <c r="H314" t="s">
        <v>169</v>
      </c>
      <c r="I314" t="s">
        <v>154</v>
      </c>
      <c r="J314" s="44" t="s">
        <v>323</v>
      </c>
      <c r="K314" s="44" t="s">
        <v>86</v>
      </c>
      <c r="L314" s="44" t="s">
        <v>422</v>
      </c>
      <c r="M314" s="19" t="s">
        <v>154</v>
      </c>
      <c r="N314" s="19" t="s">
        <v>323</v>
      </c>
      <c r="O314" s="19" t="s">
        <v>78</v>
      </c>
      <c r="P314" s="19" t="s">
        <v>324</v>
      </c>
      <c r="Q314" s="19" t="s">
        <v>323</v>
      </c>
      <c r="R314" s="19" t="s">
        <v>78</v>
      </c>
      <c r="S314" s="19" t="s">
        <v>422</v>
      </c>
      <c r="T314" s="19" t="s">
        <v>1834</v>
      </c>
      <c r="U314" s="19" t="s">
        <v>78</v>
      </c>
      <c r="V314" s="19" t="s">
        <v>155</v>
      </c>
      <c r="W314" s="19" t="s">
        <v>1834</v>
      </c>
      <c r="X314" s="19" t="s">
        <v>78</v>
      </c>
      <c r="Y314" s="19" t="s">
        <v>155</v>
      </c>
      <c r="Z314" s="19" t="s">
        <v>1834</v>
      </c>
      <c r="AA314" s="19" t="s">
        <v>78</v>
      </c>
      <c r="AB314" s="19" t="s">
        <v>155</v>
      </c>
      <c r="AC314" s="19" t="s">
        <v>2230</v>
      </c>
      <c r="AD314" s="19" t="s">
        <v>78</v>
      </c>
      <c r="AE314" s="19" t="s">
        <v>155</v>
      </c>
      <c r="AF314" s="19" t="s">
        <v>2230</v>
      </c>
      <c r="AG314" s="19" t="s">
        <v>78</v>
      </c>
      <c r="AH314" s="19" t="s">
        <v>155</v>
      </c>
      <c r="AI314" s="19" t="s">
        <v>323</v>
      </c>
      <c r="AJ314" s="19" t="s">
        <v>78</v>
      </c>
      <c r="AK314" s="19" t="s">
        <v>155</v>
      </c>
      <c r="AL314" s="19" t="s">
        <v>2230</v>
      </c>
      <c r="AM314" s="19" t="s">
        <v>78</v>
      </c>
      <c r="AN314" s="19" t="s">
        <v>155</v>
      </c>
      <c r="AO314" s="19" t="s">
        <v>2231</v>
      </c>
      <c r="AP314" s="19" t="s">
        <v>78</v>
      </c>
      <c r="AQ314" s="19" t="s">
        <v>154</v>
      </c>
      <c r="AR314" s="19">
        <v>0</v>
      </c>
      <c r="AS314" s="19">
        <v>0</v>
      </c>
      <c r="AT314" s="19">
        <v>0</v>
      </c>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row>
    <row r="315" spans="1:73" ht="13.15" x14ac:dyDescent="0.4">
      <c r="A315" s="155" t="s">
        <v>5301</v>
      </c>
      <c r="B315" s="21"/>
      <c r="C315" s="143"/>
      <c r="D315" s="19"/>
      <c r="E315" s="20"/>
      <c r="F315" s="19"/>
      <c r="G315" s="19"/>
      <c r="J315" s="21"/>
      <c r="K315" s="21"/>
      <c r="L315" s="21"/>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row>
    <row r="316" spans="1:73" s="19" customFormat="1" x14ac:dyDescent="0.35">
      <c r="B316" s="26"/>
      <c r="C316" s="144"/>
      <c r="D316" s="19" t="s">
        <v>2268</v>
      </c>
      <c r="E316" s="27">
        <v>35238</v>
      </c>
      <c r="F316" s="28" t="s">
        <v>189</v>
      </c>
      <c r="G316" s="28" t="s">
        <v>320</v>
      </c>
      <c r="H316" t="s">
        <v>93</v>
      </c>
      <c r="I316" t="s">
        <v>2269</v>
      </c>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row>
    <row r="317" spans="1:73" s="19" customFormat="1" x14ac:dyDescent="0.35">
      <c r="A317" s="21"/>
      <c r="B317" s="21"/>
      <c r="C317" s="143"/>
      <c r="D317" s="22" t="s">
        <v>2270</v>
      </c>
      <c r="E317" s="23">
        <v>36219</v>
      </c>
      <c r="F317" s="24" t="s">
        <v>102</v>
      </c>
      <c r="G317" s="22" t="s">
        <v>137</v>
      </c>
      <c r="H317" t="s">
        <v>169</v>
      </c>
      <c r="I317"/>
      <c r="J317" s="21" t="s">
        <v>554</v>
      </c>
      <c r="K317" s="21" t="s">
        <v>206</v>
      </c>
      <c r="L317" s="21" t="s">
        <v>2271</v>
      </c>
      <c r="M317" s="25"/>
      <c r="N317" s="25"/>
      <c r="O317" s="25"/>
      <c r="P317" s="25"/>
      <c r="Q317" s="25"/>
      <c r="R317" s="25"/>
      <c r="S317" s="25"/>
      <c r="T317" s="25"/>
      <c r="U317" s="25"/>
      <c r="V317" s="25"/>
      <c r="W317" s="25"/>
      <c r="X317" s="25"/>
      <c r="Y317" s="25"/>
      <c r="Z317" s="25"/>
      <c r="AA317" s="25"/>
      <c r="AB317" s="25"/>
      <c r="AC317" s="25"/>
      <c r="AD317" s="25"/>
      <c r="AE317" s="25"/>
      <c r="AF317" s="25"/>
      <c r="AG317" s="25"/>
      <c r="AH317" s="25"/>
      <c r="AI317" s="25"/>
      <c r="AJ317" s="25"/>
      <c r="AK317" s="25"/>
      <c r="AL317" s="25"/>
      <c r="AM317" s="25"/>
      <c r="AN317" s="25"/>
      <c r="AO317" s="25"/>
      <c r="AP317" s="25"/>
      <c r="AQ317" s="25"/>
      <c r="AR317" s="25"/>
      <c r="AS317" s="25"/>
      <c r="AT317" s="25"/>
    </row>
    <row r="318" spans="1:73" ht="12.75" customHeight="1" x14ac:dyDescent="0.35">
      <c r="A318" s="21"/>
      <c r="B318" s="21"/>
      <c r="C318" s="143"/>
      <c r="D318" s="19" t="s">
        <v>2280</v>
      </c>
      <c r="E318" s="20">
        <v>33852</v>
      </c>
      <c r="F318" s="19" t="s">
        <v>2281</v>
      </c>
      <c r="G318" s="19" t="s">
        <v>626</v>
      </c>
      <c r="H318" t="s">
        <v>132</v>
      </c>
      <c r="J318" s="44" t="s">
        <v>169</v>
      </c>
      <c r="K318" s="44"/>
      <c r="L318" s="44"/>
      <c r="M318" s="19"/>
      <c r="N318" s="19" t="s">
        <v>132</v>
      </c>
      <c r="O318" s="19" t="s">
        <v>460</v>
      </c>
      <c r="P318" s="19" t="s">
        <v>79</v>
      </c>
      <c r="Q318" s="19" t="s">
        <v>127</v>
      </c>
      <c r="R318" s="19" t="s">
        <v>460</v>
      </c>
      <c r="S318" s="19"/>
      <c r="T318" s="19" t="s">
        <v>127</v>
      </c>
      <c r="U318" s="19" t="s">
        <v>206</v>
      </c>
      <c r="V318" s="19">
        <v>0</v>
      </c>
      <c r="W318" s="19" t="s">
        <v>132</v>
      </c>
      <c r="X318" s="19" t="s">
        <v>206</v>
      </c>
      <c r="Y318" s="19">
        <v>0</v>
      </c>
      <c r="Z318" s="19" t="s">
        <v>1106</v>
      </c>
      <c r="AA318" s="19" t="s">
        <v>206</v>
      </c>
      <c r="AB318" s="19"/>
      <c r="AC318" s="19" t="s">
        <v>127</v>
      </c>
      <c r="AD318" s="19" t="s">
        <v>206</v>
      </c>
      <c r="AE318" s="19">
        <v>0</v>
      </c>
      <c r="AF318" s="19" t="s">
        <v>127</v>
      </c>
      <c r="AG318" s="19" t="s">
        <v>206</v>
      </c>
      <c r="AH318" s="19">
        <v>0</v>
      </c>
      <c r="AI318" s="19" t="s">
        <v>2273</v>
      </c>
      <c r="AJ318" s="19" t="s">
        <v>206</v>
      </c>
      <c r="AK318" s="19">
        <v>0</v>
      </c>
      <c r="AL318" s="19">
        <v>0</v>
      </c>
      <c r="AM318" s="19">
        <v>0</v>
      </c>
      <c r="AN318" s="19">
        <v>0</v>
      </c>
      <c r="AO318" s="19">
        <v>0</v>
      </c>
      <c r="AP318" s="19">
        <v>0</v>
      </c>
      <c r="AQ318" s="19">
        <v>0</v>
      </c>
      <c r="AR318" s="19">
        <v>0</v>
      </c>
      <c r="AS318" s="19">
        <v>0</v>
      </c>
      <c r="AT318" s="19">
        <v>0</v>
      </c>
    </row>
    <row r="319" spans="1:73" s="25" customFormat="1" x14ac:dyDescent="0.35">
      <c r="A319" s="21"/>
      <c r="B319" s="21"/>
      <c r="C319" s="143"/>
      <c r="D319" s="19" t="s">
        <v>2286</v>
      </c>
      <c r="E319" s="20">
        <v>36016</v>
      </c>
      <c r="F319" s="19" t="s">
        <v>398</v>
      </c>
      <c r="G319" s="19" t="s">
        <v>398</v>
      </c>
      <c r="H319" t="s">
        <v>147</v>
      </c>
      <c r="I319" t="s">
        <v>161</v>
      </c>
      <c r="J319" s="21" t="s">
        <v>156</v>
      </c>
      <c r="K319" s="21" t="s">
        <v>86</v>
      </c>
      <c r="L319" s="21" t="s">
        <v>161</v>
      </c>
      <c r="M319" s="19"/>
      <c r="N319" s="19" t="s">
        <v>153</v>
      </c>
      <c r="O319" s="19" t="s">
        <v>86</v>
      </c>
      <c r="P319" s="19" t="s">
        <v>492</v>
      </c>
      <c r="Q319" s="19" t="s">
        <v>156</v>
      </c>
      <c r="R319" s="19" t="s">
        <v>86</v>
      </c>
      <c r="S319" s="19" t="s">
        <v>161</v>
      </c>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row>
    <row r="320" spans="1:73" x14ac:dyDescent="0.35">
      <c r="A320" s="44"/>
      <c r="B320" s="44"/>
      <c r="C320" s="143"/>
      <c r="D320" s="22" t="s">
        <v>2304</v>
      </c>
      <c r="E320" s="23">
        <v>35685</v>
      </c>
      <c r="F320" s="24" t="s">
        <v>101</v>
      </c>
      <c r="G320" s="22" t="s">
        <v>287</v>
      </c>
      <c r="H320" t="s">
        <v>250</v>
      </c>
      <c r="I320" t="s">
        <v>208</v>
      </c>
      <c r="J320" s="44" t="s">
        <v>273</v>
      </c>
      <c r="K320" s="44" t="s">
        <v>78</v>
      </c>
      <c r="L320" s="44" t="s">
        <v>484</v>
      </c>
      <c r="M320" s="25"/>
      <c r="N320" s="25"/>
      <c r="O320" s="25"/>
      <c r="P320" s="25"/>
      <c r="Q320" s="25"/>
      <c r="R320" s="25"/>
      <c r="S320" s="25"/>
      <c r="T320" s="25"/>
      <c r="U320" s="25"/>
      <c r="V320" s="25"/>
      <c r="W320" s="25"/>
      <c r="X320" s="25"/>
      <c r="Y320" s="25"/>
      <c r="Z320" s="25"/>
      <c r="AA320" s="25"/>
      <c r="AB320" s="25"/>
      <c r="AC320" s="25"/>
      <c r="AD320" s="25"/>
      <c r="AE320" s="25"/>
      <c r="AF320" s="25"/>
      <c r="AG320" s="25"/>
      <c r="AH320" s="25"/>
      <c r="AI320" s="25"/>
      <c r="AJ320" s="25"/>
      <c r="AK320" s="25"/>
      <c r="AL320" s="25"/>
      <c r="AM320" s="25"/>
      <c r="AN320" s="25"/>
      <c r="AO320" s="25"/>
      <c r="AP320" s="25"/>
      <c r="AQ320" s="25"/>
      <c r="AR320" s="25"/>
      <c r="AS320" s="25"/>
      <c r="AT320" s="25"/>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row>
    <row r="321" spans="1:73" s="19" customFormat="1" ht="12.75" customHeight="1" x14ac:dyDescent="0.35">
      <c r="A321" s="31"/>
      <c r="B321" s="32"/>
      <c r="C321" s="144"/>
      <c r="D321" s="19" t="s">
        <v>2314</v>
      </c>
      <c r="E321" s="27">
        <v>36685</v>
      </c>
      <c r="F321" s="28" t="s">
        <v>160</v>
      </c>
      <c r="G321" s="28" t="s">
        <v>138</v>
      </c>
      <c r="H321" t="s">
        <v>258</v>
      </c>
      <c r="I321" t="s">
        <v>231</v>
      </c>
      <c r="J321" s="33"/>
      <c r="K321" s="33"/>
      <c r="L321" s="33"/>
      <c r="M321" s="25"/>
      <c r="N321" s="25"/>
      <c r="O321" s="25"/>
      <c r="P321" s="25"/>
      <c r="Q321" s="25"/>
      <c r="R321" s="25"/>
      <c r="S321" s="25"/>
      <c r="T321" s="25"/>
      <c r="U321" s="25"/>
      <c r="V321" s="25"/>
      <c r="W321" s="25"/>
      <c r="X321" s="25"/>
      <c r="Y321" s="25"/>
      <c r="Z321" s="25"/>
      <c r="AA321" s="25"/>
      <c r="AB321" s="25"/>
      <c r="AC321" s="25"/>
      <c r="AD321" s="25"/>
      <c r="AE321" s="25"/>
      <c r="AF321" s="25"/>
      <c r="AG321" s="25"/>
      <c r="AH321" s="25"/>
      <c r="AI321" s="25"/>
      <c r="AJ321" s="25"/>
      <c r="AK321" s="25"/>
      <c r="AL321" s="25"/>
      <c r="AM321" s="25"/>
      <c r="AN321" s="25"/>
      <c r="AO321" s="25"/>
      <c r="AP321" s="25"/>
      <c r="AQ321" s="25"/>
      <c r="AR321" s="25"/>
      <c r="AS321" s="25"/>
      <c r="AT321" s="25"/>
    </row>
    <row r="322" spans="1:73" x14ac:dyDescent="0.35">
      <c r="A322" s="21"/>
      <c r="B322" s="21"/>
      <c r="C322" s="143"/>
      <c r="D322" s="19" t="s">
        <v>2322</v>
      </c>
      <c r="E322" s="20">
        <v>34376</v>
      </c>
      <c r="F322" s="19" t="s">
        <v>2133</v>
      </c>
      <c r="G322" s="19" t="s">
        <v>1010</v>
      </c>
      <c r="H322" t="s">
        <v>480</v>
      </c>
      <c r="I322" t="s">
        <v>3446</v>
      </c>
      <c r="J322" s="21" t="s">
        <v>331</v>
      </c>
      <c r="K322" s="21" t="s">
        <v>142</v>
      </c>
      <c r="L322" s="21" t="s">
        <v>301</v>
      </c>
      <c r="M322" s="19" t="s">
        <v>2323</v>
      </c>
      <c r="N322" s="19" t="s">
        <v>327</v>
      </c>
      <c r="O322" s="19" t="s">
        <v>103</v>
      </c>
      <c r="P322" s="19" t="s">
        <v>515</v>
      </c>
      <c r="Q322" s="19" t="s">
        <v>296</v>
      </c>
      <c r="R322" s="19" t="s">
        <v>86</v>
      </c>
      <c r="S322" s="19" t="s">
        <v>297</v>
      </c>
      <c r="T322" s="19" t="s">
        <v>327</v>
      </c>
      <c r="U322" s="19" t="s">
        <v>86</v>
      </c>
      <c r="V322" s="19" t="s">
        <v>335</v>
      </c>
      <c r="W322" s="19" t="s">
        <v>327</v>
      </c>
      <c r="X322" s="19" t="s">
        <v>86</v>
      </c>
      <c r="Y322" s="19" t="s">
        <v>328</v>
      </c>
      <c r="Z322" s="19" t="s">
        <v>327</v>
      </c>
      <c r="AA322" s="19" t="s">
        <v>86</v>
      </c>
      <c r="AB322" s="19" t="s">
        <v>328</v>
      </c>
      <c r="AC322" s="19">
        <v>0</v>
      </c>
      <c r="AD322" s="19">
        <v>0</v>
      </c>
      <c r="AE322" s="19">
        <v>0</v>
      </c>
      <c r="AF322" s="19">
        <v>0</v>
      </c>
      <c r="AG322" s="19">
        <v>0</v>
      </c>
      <c r="AH322" s="19">
        <v>0</v>
      </c>
      <c r="AI322" s="19">
        <v>0</v>
      </c>
      <c r="AJ322" s="19">
        <v>0</v>
      </c>
      <c r="AK322" s="19">
        <v>0</v>
      </c>
      <c r="AL322" s="19">
        <v>0</v>
      </c>
      <c r="AM322" s="19">
        <v>0</v>
      </c>
      <c r="AN322" s="19">
        <v>0</v>
      </c>
      <c r="AO322" s="19">
        <v>0</v>
      </c>
      <c r="AP322" s="19">
        <v>0</v>
      </c>
      <c r="AQ322" s="19">
        <v>0</v>
      </c>
      <c r="AR322" s="19">
        <v>0</v>
      </c>
      <c r="AS322" s="19">
        <v>0</v>
      </c>
      <c r="AT322" s="19">
        <v>0</v>
      </c>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row>
    <row r="323" spans="1:73" x14ac:dyDescent="0.35">
      <c r="A323" s="21"/>
      <c r="B323" s="21"/>
      <c r="C323" s="143"/>
      <c r="D323" s="19" t="s">
        <v>2335</v>
      </c>
      <c r="E323" s="20">
        <v>34864</v>
      </c>
      <c r="F323" s="19" t="s">
        <v>540</v>
      </c>
      <c r="G323" s="19" t="s">
        <v>724</v>
      </c>
      <c r="H323" t="s">
        <v>304</v>
      </c>
      <c r="I323" t="s">
        <v>310</v>
      </c>
      <c r="J323" s="21" t="s">
        <v>311</v>
      </c>
      <c r="K323" s="21" t="s">
        <v>206</v>
      </c>
      <c r="L323" s="21" t="s">
        <v>293</v>
      </c>
      <c r="M323" s="19" t="s">
        <v>317</v>
      </c>
      <c r="N323" s="19" t="s">
        <v>648</v>
      </c>
      <c r="O323" s="19" t="s">
        <v>143</v>
      </c>
      <c r="P323" s="19" t="s">
        <v>2336</v>
      </c>
      <c r="Q323" s="19" t="s">
        <v>654</v>
      </c>
      <c r="R323" s="19" t="s">
        <v>142</v>
      </c>
      <c r="S323" s="19" t="s">
        <v>2337</v>
      </c>
      <c r="T323" s="19" t="s">
        <v>654</v>
      </c>
      <c r="U323" s="19" t="s">
        <v>142</v>
      </c>
      <c r="V323" s="19" t="s">
        <v>774</v>
      </c>
      <c r="W323" s="19" t="s">
        <v>304</v>
      </c>
      <c r="X323" s="19" t="s">
        <v>142</v>
      </c>
      <c r="Y323" s="19" t="s">
        <v>1915</v>
      </c>
      <c r="Z323" s="19"/>
      <c r="AA323" s="19"/>
      <c r="AB323" s="19"/>
      <c r="AC323" s="19">
        <v>0</v>
      </c>
      <c r="AD323" s="19">
        <v>0</v>
      </c>
      <c r="AE323" s="19">
        <v>0</v>
      </c>
      <c r="AF323" s="19">
        <v>0</v>
      </c>
      <c r="AG323" s="19">
        <v>0</v>
      </c>
      <c r="AH323" s="19">
        <v>0</v>
      </c>
      <c r="AI323" s="19">
        <v>0</v>
      </c>
      <c r="AJ323" s="19">
        <v>0</v>
      </c>
      <c r="AK323" s="19">
        <v>0</v>
      </c>
      <c r="AL323" s="19">
        <v>0</v>
      </c>
      <c r="AM323" s="19">
        <v>0</v>
      </c>
      <c r="AN323" s="19">
        <v>0</v>
      </c>
      <c r="AO323" s="19">
        <v>0</v>
      </c>
      <c r="AP323" s="19">
        <v>0</v>
      </c>
      <c r="AQ323" s="19">
        <v>0</v>
      </c>
      <c r="AR323" s="19">
        <v>0</v>
      </c>
      <c r="AS323" s="19">
        <v>0</v>
      </c>
      <c r="AT323" s="19">
        <v>0</v>
      </c>
    </row>
    <row r="324" spans="1:73" s="25" customFormat="1" x14ac:dyDescent="0.35">
      <c r="A324" s="31"/>
      <c r="B324" s="32"/>
      <c r="C324" s="144"/>
      <c r="D324" s="19" t="s">
        <v>2344</v>
      </c>
      <c r="E324" s="27">
        <v>36237</v>
      </c>
      <c r="F324" s="28" t="s">
        <v>98</v>
      </c>
      <c r="G324" s="28" t="s">
        <v>313</v>
      </c>
      <c r="H324" t="s">
        <v>327</v>
      </c>
      <c r="I324" t="s">
        <v>154</v>
      </c>
      <c r="J324" s="33"/>
      <c r="K324" s="33"/>
      <c r="L324" s="33"/>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row>
    <row r="325" spans="1:73" s="25" customFormat="1" x14ac:dyDescent="0.35">
      <c r="A325" s="21"/>
      <c r="B325" s="21"/>
      <c r="C325" s="143"/>
      <c r="D325" s="19" t="s">
        <v>2345</v>
      </c>
      <c r="E325" s="20">
        <v>35057</v>
      </c>
      <c r="F325" s="28" t="s">
        <v>114</v>
      </c>
      <c r="G325" s="28" t="s">
        <v>2346</v>
      </c>
      <c r="H325" t="s">
        <v>327</v>
      </c>
      <c r="I325" t="s">
        <v>335</v>
      </c>
      <c r="J325" s="21" t="s">
        <v>331</v>
      </c>
      <c r="K325" s="21" t="s">
        <v>259</v>
      </c>
      <c r="L325" s="21" t="s">
        <v>682</v>
      </c>
      <c r="M325" s="19" t="s">
        <v>335</v>
      </c>
      <c r="N325" s="19" t="s">
        <v>327</v>
      </c>
      <c r="O325" s="19" t="s">
        <v>259</v>
      </c>
      <c r="P325" s="37" t="s">
        <v>351</v>
      </c>
    </row>
    <row r="326" spans="1:73" x14ac:dyDescent="0.35">
      <c r="A326" s="21"/>
      <c r="B326" s="21"/>
      <c r="C326" s="143"/>
      <c r="D326" s="19" t="s">
        <v>2347</v>
      </c>
      <c r="E326" s="20">
        <v>33278</v>
      </c>
      <c r="F326" s="19" t="s">
        <v>1509</v>
      </c>
      <c r="G326" s="19" t="s">
        <v>1110</v>
      </c>
      <c r="H326" t="s">
        <v>327</v>
      </c>
      <c r="I326" t="s">
        <v>328</v>
      </c>
      <c r="J326" s="21" t="s">
        <v>345</v>
      </c>
      <c r="K326" s="21" t="s">
        <v>341</v>
      </c>
      <c r="L326" s="21" t="s">
        <v>154</v>
      </c>
      <c r="M326" s="19" t="s">
        <v>300</v>
      </c>
      <c r="N326" s="19" t="s">
        <v>299</v>
      </c>
      <c r="O326" s="19" t="s">
        <v>916</v>
      </c>
      <c r="P326" s="19" t="s">
        <v>340</v>
      </c>
      <c r="Q326" s="19" t="s">
        <v>345</v>
      </c>
      <c r="R326" s="19" t="s">
        <v>268</v>
      </c>
      <c r="S326" s="19" t="s">
        <v>154</v>
      </c>
      <c r="T326" s="19" t="s">
        <v>345</v>
      </c>
      <c r="U326" s="19" t="s">
        <v>268</v>
      </c>
      <c r="V326" s="19" t="s">
        <v>154</v>
      </c>
      <c r="W326" s="19" t="s">
        <v>354</v>
      </c>
      <c r="X326" s="19" t="s">
        <v>268</v>
      </c>
      <c r="Y326" s="19" t="s">
        <v>154</v>
      </c>
      <c r="Z326" s="19" t="s">
        <v>354</v>
      </c>
      <c r="AA326" s="19" t="s">
        <v>85</v>
      </c>
      <c r="AB326" s="19" t="s">
        <v>422</v>
      </c>
      <c r="AC326" s="19" t="s">
        <v>354</v>
      </c>
      <c r="AD326" s="19" t="s">
        <v>85</v>
      </c>
      <c r="AE326" s="19" t="s">
        <v>422</v>
      </c>
      <c r="AF326" s="19" t="s">
        <v>354</v>
      </c>
      <c r="AG326" s="19" t="s">
        <v>85</v>
      </c>
      <c r="AH326" s="19" t="s">
        <v>422</v>
      </c>
      <c r="AI326" s="19" t="s">
        <v>327</v>
      </c>
      <c r="AJ326" s="19" t="s">
        <v>85</v>
      </c>
      <c r="AK326" s="19" t="s">
        <v>328</v>
      </c>
      <c r="AL326" s="19">
        <v>0</v>
      </c>
      <c r="AM326" s="19">
        <v>0</v>
      </c>
      <c r="AN326" s="19">
        <v>0</v>
      </c>
      <c r="AO326" s="19">
        <v>0</v>
      </c>
      <c r="AP326" s="19">
        <v>0</v>
      </c>
      <c r="AQ326" s="19">
        <v>0</v>
      </c>
      <c r="AR326" s="19">
        <v>0</v>
      </c>
      <c r="AS326" s="19">
        <v>0</v>
      </c>
      <c r="AT326" s="19">
        <v>0</v>
      </c>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row>
    <row r="327" spans="1:73" ht="12.75" customHeight="1" x14ac:dyDescent="0.35">
      <c r="A327" s="21"/>
      <c r="B327" s="21"/>
      <c r="C327" s="143"/>
      <c r="D327" s="19" t="s">
        <v>2348</v>
      </c>
      <c r="E327" s="20">
        <v>35373</v>
      </c>
      <c r="F327" s="19" t="s">
        <v>101</v>
      </c>
      <c r="G327" s="19" t="s">
        <v>498</v>
      </c>
      <c r="H327" t="s">
        <v>327</v>
      </c>
      <c r="I327" t="s">
        <v>328</v>
      </c>
      <c r="J327" s="21" t="s">
        <v>345</v>
      </c>
      <c r="K327" s="21" t="s">
        <v>109</v>
      </c>
      <c r="L327" s="21" t="s">
        <v>154</v>
      </c>
      <c r="M327" s="19" t="s">
        <v>154</v>
      </c>
      <c r="N327" s="19" t="s">
        <v>327</v>
      </c>
      <c r="O327" s="19" t="s">
        <v>109</v>
      </c>
      <c r="P327" s="19" t="s">
        <v>515</v>
      </c>
      <c r="Q327" s="19" t="s">
        <v>323</v>
      </c>
      <c r="R327" s="19" t="s">
        <v>109</v>
      </c>
      <c r="S327" s="19" t="s">
        <v>154</v>
      </c>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row>
    <row r="328" spans="1:73" x14ac:dyDescent="0.35">
      <c r="A328" s="21"/>
      <c r="B328" s="21"/>
      <c r="C328" s="143"/>
      <c r="D328" s="19" t="s">
        <v>2352</v>
      </c>
      <c r="E328" s="20">
        <v>35693</v>
      </c>
      <c r="F328" s="19" t="s">
        <v>398</v>
      </c>
      <c r="G328" s="19" t="s">
        <v>398</v>
      </c>
      <c r="H328" t="s">
        <v>169</v>
      </c>
      <c r="J328" s="21"/>
      <c r="K328" s="21"/>
      <c r="L328" s="21"/>
      <c r="M328" s="19"/>
      <c r="N328" s="19" t="s">
        <v>323</v>
      </c>
      <c r="O328" s="19" t="s">
        <v>471</v>
      </c>
      <c r="P328" s="19" t="s">
        <v>324</v>
      </c>
      <c r="Q328" s="19" t="s">
        <v>323</v>
      </c>
      <c r="R328" s="19" t="s">
        <v>275</v>
      </c>
      <c r="S328" s="19" t="s">
        <v>154</v>
      </c>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row>
    <row r="329" spans="1:73" x14ac:dyDescent="0.35">
      <c r="A329" s="21" t="str">
        <f>IF(ISERROR(VLOOKUP(TRIM($D329),#REF!,2,FALSE())),"",VLOOKUP(TRIM($D329),#REF!,2,FALSE()))</f>
        <v/>
      </c>
      <c r="B329" s="21"/>
      <c r="C329" s="143"/>
      <c r="D329" s="19" t="s">
        <v>2354</v>
      </c>
      <c r="E329" s="20">
        <v>34454</v>
      </c>
      <c r="F329" s="26" t="s">
        <v>405</v>
      </c>
      <c r="G329" s="30" t="s">
        <v>624</v>
      </c>
      <c r="J329" s="21" t="s">
        <v>569</v>
      </c>
      <c r="K329" s="21" t="s">
        <v>123</v>
      </c>
      <c r="L329" s="21"/>
      <c r="M329" s="19"/>
      <c r="N329" s="19" t="s">
        <v>410</v>
      </c>
      <c r="O329" s="19" t="s">
        <v>252</v>
      </c>
      <c r="P329" s="30"/>
      <c r="Q329" s="19"/>
      <c r="R329" s="19"/>
      <c r="S329" s="19"/>
      <c r="T329" s="19" t="s">
        <v>410</v>
      </c>
      <c r="U329" s="19" t="s">
        <v>252</v>
      </c>
      <c r="V329" s="19"/>
      <c r="W329" s="19" t="s">
        <v>569</v>
      </c>
      <c r="X329" s="19" t="s">
        <v>252</v>
      </c>
      <c r="Y329" s="30"/>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row>
    <row r="330" spans="1:73" ht="13.15" x14ac:dyDescent="0.4">
      <c r="A330" s="155" t="s">
        <v>5361</v>
      </c>
      <c r="B330" s="21"/>
      <c r="C330" s="143"/>
      <c r="D330" s="19"/>
      <c r="E330" s="20"/>
      <c r="F330" s="26"/>
      <c r="G330" s="30"/>
      <c r="J330" s="21"/>
      <c r="K330" s="21"/>
      <c r="L330" s="21"/>
      <c r="M330" s="19"/>
      <c r="N330" s="19"/>
      <c r="O330" s="19"/>
      <c r="P330" s="30"/>
      <c r="Q330" s="19"/>
      <c r="R330" s="19"/>
      <c r="S330" s="19"/>
      <c r="T330" s="19"/>
      <c r="U330" s="19"/>
      <c r="V330" s="19"/>
      <c r="W330" s="19"/>
      <c r="X330" s="19"/>
      <c r="Y330" s="30"/>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row>
    <row r="331" spans="1:73" ht="12.75" customHeight="1" x14ac:dyDescent="0.35">
      <c r="A331" s="31"/>
      <c r="B331" s="32"/>
      <c r="C331" s="144"/>
      <c r="D331" s="19" t="s">
        <v>2361</v>
      </c>
      <c r="E331" s="27">
        <v>34957</v>
      </c>
      <c r="F331" s="28" t="s">
        <v>498</v>
      </c>
      <c r="G331" s="28" t="s">
        <v>134</v>
      </c>
      <c r="H331" t="s">
        <v>77</v>
      </c>
      <c r="J331" s="33"/>
      <c r="K331" s="33"/>
      <c r="L331" s="33"/>
      <c r="M331" s="25"/>
      <c r="N331" s="25"/>
      <c r="O331" s="25"/>
      <c r="P331" s="25"/>
      <c r="Q331" s="25"/>
      <c r="R331" s="25"/>
      <c r="S331" s="25"/>
      <c r="T331" s="25"/>
      <c r="U331" s="25"/>
      <c r="V331" s="25"/>
      <c r="W331" s="25"/>
      <c r="X331" s="25"/>
      <c r="Y331" s="25"/>
      <c r="Z331" s="25"/>
      <c r="AA331" s="25"/>
      <c r="AB331" s="25"/>
      <c r="AC331" s="25"/>
      <c r="AD331" s="25"/>
      <c r="AE331" s="25"/>
      <c r="AF331" s="25"/>
      <c r="AG331" s="25"/>
      <c r="AH331" s="25"/>
      <c r="AI331" s="25"/>
      <c r="AJ331" s="25"/>
      <c r="AK331" s="25"/>
      <c r="AL331" s="25"/>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row>
    <row r="332" spans="1:73" x14ac:dyDescent="0.35">
      <c r="A332" s="34"/>
      <c r="B332" s="34"/>
      <c r="C332" s="143"/>
      <c r="D332" s="19" t="s">
        <v>2362</v>
      </c>
      <c r="E332" s="20">
        <v>31333</v>
      </c>
      <c r="F332" s="19" t="s">
        <v>2363</v>
      </c>
      <c r="G332" s="19" t="s">
        <v>2364</v>
      </c>
      <c r="H332" t="s">
        <v>77</v>
      </c>
      <c r="I332" t="s">
        <v>2249</v>
      </c>
      <c r="J332" s="34" t="s">
        <v>77</v>
      </c>
      <c r="K332" s="34" t="s">
        <v>85</v>
      </c>
      <c r="L332" s="34" t="s">
        <v>1951</v>
      </c>
      <c r="M332" s="19" t="s">
        <v>376</v>
      </c>
      <c r="N332" s="19" t="s">
        <v>77</v>
      </c>
      <c r="O332" s="19" t="s">
        <v>403</v>
      </c>
      <c r="P332" s="19" t="s">
        <v>79</v>
      </c>
      <c r="Q332" s="19" t="s">
        <v>77</v>
      </c>
      <c r="R332" s="19" t="s">
        <v>172</v>
      </c>
      <c r="S332" s="19" t="s">
        <v>2365</v>
      </c>
      <c r="T332" s="19" t="s">
        <v>77</v>
      </c>
      <c r="U332" s="19" t="s">
        <v>85</v>
      </c>
      <c r="V332" s="19" t="s">
        <v>1204</v>
      </c>
      <c r="W332" s="19" t="s">
        <v>77</v>
      </c>
      <c r="X332" s="19" t="s">
        <v>85</v>
      </c>
      <c r="Y332" s="19">
        <v>0</v>
      </c>
      <c r="Z332" s="19" t="s">
        <v>77</v>
      </c>
      <c r="AA332" s="19" t="s">
        <v>421</v>
      </c>
      <c r="AB332" s="19"/>
      <c r="AC332" s="19" t="s">
        <v>77</v>
      </c>
      <c r="AD332" s="19" t="s">
        <v>235</v>
      </c>
      <c r="AE332" s="19">
        <v>0</v>
      </c>
      <c r="AF332" s="19" t="s">
        <v>77</v>
      </c>
      <c r="AG332" s="19" t="s">
        <v>235</v>
      </c>
      <c r="AH332" s="19">
        <v>0</v>
      </c>
      <c r="AI332" s="19" t="s">
        <v>77</v>
      </c>
      <c r="AJ332" s="19" t="s">
        <v>460</v>
      </c>
      <c r="AK332" s="19">
        <v>0</v>
      </c>
      <c r="AL332" s="19">
        <v>0</v>
      </c>
      <c r="AM332" s="19">
        <v>0</v>
      </c>
      <c r="AN332" s="19">
        <v>0</v>
      </c>
      <c r="AO332" s="19" t="s">
        <v>77</v>
      </c>
      <c r="AP332" s="19" t="s">
        <v>85</v>
      </c>
      <c r="AQ332" s="19" t="s">
        <v>1647</v>
      </c>
      <c r="AR332" s="19" t="s">
        <v>77</v>
      </c>
      <c r="AS332" s="19" t="s">
        <v>85</v>
      </c>
      <c r="AT332" s="19" t="s">
        <v>1066</v>
      </c>
      <c r="AU332" s="19" t="s">
        <v>77</v>
      </c>
      <c r="AV332" s="19" t="s">
        <v>85</v>
      </c>
      <c r="AW332" s="19" t="s">
        <v>1329</v>
      </c>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row>
    <row r="333" spans="1:73" x14ac:dyDescent="0.35">
      <c r="A333" s="18"/>
      <c r="B333" s="18"/>
      <c r="C333" s="143"/>
      <c r="D333" s="19" t="s">
        <v>2366</v>
      </c>
      <c r="E333" s="20">
        <v>28340</v>
      </c>
      <c r="F333" s="19" t="s">
        <v>2367</v>
      </c>
      <c r="G333" s="19" t="s">
        <v>2368</v>
      </c>
      <c r="H333" t="s">
        <v>169</v>
      </c>
      <c r="J333" s="18" t="s">
        <v>77</v>
      </c>
      <c r="K333" s="18" t="s">
        <v>341</v>
      </c>
      <c r="L333" s="18">
        <v>0</v>
      </c>
      <c r="M333" s="19"/>
      <c r="N333" s="19" t="s">
        <v>77</v>
      </c>
      <c r="O333" s="19" t="s">
        <v>339</v>
      </c>
      <c r="P333" s="19" t="s">
        <v>79</v>
      </c>
      <c r="Q333" s="19" t="s">
        <v>77</v>
      </c>
      <c r="R333" s="19" t="s">
        <v>85</v>
      </c>
      <c r="S333" s="19"/>
      <c r="T333" s="19" t="s">
        <v>77</v>
      </c>
      <c r="U333" s="19" t="s">
        <v>85</v>
      </c>
      <c r="V333" s="19">
        <v>0</v>
      </c>
      <c r="W333" s="19" t="s">
        <v>77</v>
      </c>
      <c r="X333" s="19" t="s">
        <v>85</v>
      </c>
      <c r="Y333" s="19">
        <v>0</v>
      </c>
      <c r="Z333" s="19" t="s">
        <v>77</v>
      </c>
      <c r="AA333" s="19" t="s">
        <v>85</v>
      </c>
      <c r="AB333" s="19"/>
      <c r="AC333" s="19" t="s">
        <v>77</v>
      </c>
      <c r="AD333" s="19" t="s">
        <v>85</v>
      </c>
      <c r="AE333" s="19">
        <v>0</v>
      </c>
      <c r="AF333" s="19" t="s">
        <v>77</v>
      </c>
      <c r="AG333" s="19" t="s">
        <v>85</v>
      </c>
      <c r="AH333" s="19">
        <v>0</v>
      </c>
      <c r="AI333" s="19" t="s">
        <v>77</v>
      </c>
      <c r="AJ333" s="19" t="s">
        <v>85</v>
      </c>
      <c r="AK333" s="19">
        <v>0</v>
      </c>
      <c r="AL333" s="19" t="s">
        <v>77</v>
      </c>
      <c r="AM333" s="19" t="s">
        <v>85</v>
      </c>
      <c r="AN333" s="19">
        <v>0</v>
      </c>
      <c r="AO333" s="19" t="s">
        <v>77</v>
      </c>
      <c r="AP333" s="19" t="s">
        <v>85</v>
      </c>
      <c r="AQ333" s="19">
        <v>0</v>
      </c>
      <c r="AR333" s="19" t="s">
        <v>77</v>
      </c>
      <c r="AS333" s="19" t="s">
        <v>85</v>
      </c>
      <c r="AT333" s="19">
        <v>0</v>
      </c>
      <c r="AU333" s="19" t="s">
        <v>77</v>
      </c>
      <c r="AV333" s="19" t="s">
        <v>85</v>
      </c>
      <c r="AW333" s="19"/>
      <c r="AX333" s="19" t="s">
        <v>861</v>
      </c>
      <c r="AY333" s="19"/>
      <c r="AZ333" s="19"/>
      <c r="BA333" s="19" t="s">
        <v>77</v>
      </c>
      <c r="BB333" s="19" t="s">
        <v>85</v>
      </c>
      <c r="BC333" s="19" t="s">
        <v>2369</v>
      </c>
      <c r="BD333" s="19" t="s">
        <v>77</v>
      </c>
      <c r="BE333" s="19" t="s">
        <v>85</v>
      </c>
      <c r="BF333" s="19" t="s">
        <v>2370</v>
      </c>
      <c r="BG333" s="19" t="s">
        <v>77</v>
      </c>
      <c r="BH333" s="19" t="s">
        <v>85</v>
      </c>
      <c r="BI333" s="19" t="s">
        <v>2371</v>
      </c>
      <c r="BJ333" s="19" t="s">
        <v>77</v>
      </c>
      <c r="BK333" s="19" t="s">
        <v>85</v>
      </c>
      <c r="BL333" s="19" t="s">
        <v>2372</v>
      </c>
      <c r="BM333" s="19" t="s">
        <v>77</v>
      </c>
      <c r="BN333" s="19" t="s">
        <v>85</v>
      </c>
      <c r="BO333" s="19" t="s">
        <v>2373</v>
      </c>
      <c r="BP333" s="19" t="s">
        <v>77</v>
      </c>
      <c r="BQ333" s="19" t="s">
        <v>85</v>
      </c>
      <c r="BR333" s="19" t="s">
        <v>2374</v>
      </c>
      <c r="BS333" s="19" t="s">
        <v>77</v>
      </c>
      <c r="BT333" s="19" t="s">
        <v>85</v>
      </c>
      <c r="BU333" s="19" t="s">
        <v>2375</v>
      </c>
    </row>
    <row r="334" spans="1:73" x14ac:dyDescent="0.35">
      <c r="A334" s="18"/>
      <c r="B334" s="18"/>
      <c r="C334" s="143"/>
      <c r="D334" s="19" t="s">
        <v>2381</v>
      </c>
      <c r="E334" s="20">
        <v>35119</v>
      </c>
      <c r="F334" s="19" t="s">
        <v>140</v>
      </c>
      <c r="G334" s="19" t="s">
        <v>425</v>
      </c>
      <c r="H334" t="s">
        <v>93</v>
      </c>
      <c r="I334" t="s">
        <v>3408</v>
      </c>
      <c r="J334" s="18" t="s">
        <v>93</v>
      </c>
      <c r="K334" s="18" t="s">
        <v>235</v>
      </c>
      <c r="L334" s="18" t="s">
        <v>2382</v>
      </c>
      <c r="M334" s="19" t="s">
        <v>2383</v>
      </c>
      <c r="N334" s="19" t="s">
        <v>93</v>
      </c>
      <c r="O334" s="19" t="s">
        <v>116</v>
      </c>
      <c r="P334" s="19" t="s">
        <v>388</v>
      </c>
      <c r="Q334" s="19" t="s">
        <v>93</v>
      </c>
      <c r="R334" s="19" t="s">
        <v>116</v>
      </c>
      <c r="S334" s="19" t="s">
        <v>2384</v>
      </c>
      <c r="T334" s="19" t="s">
        <v>93</v>
      </c>
      <c r="U334" s="19" t="s">
        <v>116</v>
      </c>
      <c r="V334" s="19" t="s">
        <v>2385</v>
      </c>
      <c r="W334" s="19">
        <v>0</v>
      </c>
      <c r="X334" s="19">
        <v>0</v>
      </c>
      <c r="Y334" s="19">
        <v>0</v>
      </c>
      <c r="Z334" s="19"/>
      <c r="AA334" s="19"/>
      <c r="AB334" s="19"/>
      <c r="AC334" s="19">
        <v>0</v>
      </c>
      <c r="AD334" s="19">
        <v>0</v>
      </c>
      <c r="AE334" s="19">
        <v>0</v>
      </c>
      <c r="AF334" s="19">
        <v>0</v>
      </c>
      <c r="AG334" s="19">
        <v>0</v>
      </c>
      <c r="AH334" s="19">
        <v>0</v>
      </c>
      <c r="AI334" s="19">
        <v>0</v>
      </c>
      <c r="AJ334" s="19">
        <v>0</v>
      </c>
      <c r="AK334" s="19">
        <v>0</v>
      </c>
      <c r="AL334" s="19">
        <v>0</v>
      </c>
      <c r="AM334" s="19">
        <v>0</v>
      </c>
      <c r="AN334" s="19">
        <v>0</v>
      </c>
      <c r="AO334" s="19">
        <v>0</v>
      </c>
      <c r="AP334" s="19">
        <v>0</v>
      </c>
      <c r="AQ334" s="19">
        <v>0</v>
      </c>
      <c r="AR334" s="19">
        <v>0</v>
      </c>
      <c r="AS334" s="19">
        <v>0</v>
      </c>
      <c r="AT334" s="19">
        <v>0</v>
      </c>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row>
    <row r="335" spans="1:73" s="25" customFormat="1" x14ac:dyDescent="0.35">
      <c r="A335" s="18"/>
      <c r="B335" s="18"/>
      <c r="C335" s="143"/>
      <c r="D335" s="19" t="s">
        <v>2410</v>
      </c>
      <c r="E335" s="20">
        <v>31289</v>
      </c>
      <c r="F335" s="19" t="s">
        <v>2411</v>
      </c>
      <c r="G335" s="19" t="s">
        <v>750</v>
      </c>
      <c r="H335" t="s">
        <v>205</v>
      </c>
      <c r="I335" t="s">
        <v>231</v>
      </c>
      <c r="J335" s="18" t="s">
        <v>205</v>
      </c>
      <c r="K335" s="18" t="s">
        <v>165</v>
      </c>
      <c r="L335" s="18" t="s">
        <v>178</v>
      </c>
      <c r="M335" s="19" t="s">
        <v>430</v>
      </c>
      <c r="N335" s="19" t="s">
        <v>205</v>
      </c>
      <c r="O335" s="19" t="s">
        <v>259</v>
      </c>
      <c r="P335" s="19" t="s">
        <v>429</v>
      </c>
      <c r="Q335" s="19" t="s">
        <v>205</v>
      </c>
      <c r="R335" s="19" t="s">
        <v>259</v>
      </c>
      <c r="S335" s="19" t="s">
        <v>181</v>
      </c>
      <c r="T335" s="19" t="s">
        <v>2184</v>
      </c>
      <c r="U335" s="19" t="s">
        <v>259</v>
      </c>
      <c r="V335" s="19" t="s">
        <v>2412</v>
      </c>
      <c r="W335" s="19" t="s">
        <v>205</v>
      </c>
      <c r="X335" s="19" t="s">
        <v>259</v>
      </c>
      <c r="Y335" s="19" t="s">
        <v>430</v>
      </c>
      <c r="Z335" s="19" t="s">
        <v>205</v>
      </c>
      <c r="AA335" s="19" t="s">
        <v>235</v>
      </c>
      <c r="AB335" s="19" t="s">
        <v>181</v>
      </c>
      <c r="AC335" s="19" t="s">
        <v>205</v>
      </c>
      <c r="AD335" s="19" t="s">
        <v>235</v>
      </c>
      <c r="AE335" s="19" t="s">
        <v>178</v>
      </c>
      <c r="AF335" s="19" t="s">
        <v>205</v>
      </c>
      <c r="AG335" s="19" t="s">
        <v>235</v>
      </c>
      <c r="AH335" s="19" t="s">
        <v>178</v>
      </c>
      <c r="AI335" s="19" t="s">
        <v>205</v>
      </c>
      <c r="AJ335" s="19" t="s">
        <v>235</v>
      </c>
      <c r="AK335" s="19" t="s">
        <v>207</v>
      </c>
      <c r="AL335" s="19" t="s">
        <v>205</v>
      </c>
      <c r="AM335" s="19" t="s">
        <v>235</v>
      </c>
      <c r="AN335" s="19" t="s">
        <v>207</v>
      </c>
      <c r="AO335" s="19" t="s">
        <v>205</v>
      </c>
      <c r="AP335" s="19" t="s">
        <v>235</v>
      </c>
      <c r="AQ335" s="19" t="s">
        <v>207</v>
      </c>
      <c r="AR335" s="19" t="s">
        <v>205</v>
      </c>
      <c r="AS335" s="19" t="s">
        <v>235</v>
      </c>
      <c r="AT335" s="19" t="s">
        <v>181</v>
      </c>
      <c r="AU335" s="19" t="s">
        <v>205</v>
      </c>
      <c r="AV335" s="19" t="s">
        <v>235</v>
      </c>
      <c r="AW335" s="19" t="s">
        <v>181</v>
      </c>
      <c r="AX335" s="19" t="s">
        <v>205</v>
      </c>
      <c r="AY335" s="19" t="s">
        <v>235</v>
      </c>
      <c r="AZ335" s="19" t="s">
        <v>430</v>
      </c>
      <c r="BA335" s="19"/>
      <c r="BB335" s="19"/>
      <c r="BC335" s="19"/>
      <c r="BD335" s="19"/>
      <c r="BE335" s="19"/>
      <c r="BF335" s="19"/>
      <c r="BG335" s="19"/>
      <c r="BH335" s="19"/>
      <c r="BI335" s="19"/>
      <c r="BJ335" s="19"/>
      <c r="BK335" s="19"/>
      <c r="BL335" s="19"/>
      <c r="BM335" s="19"/>
      <c r="BN335" s="19"/>
      <c r="BO335" s="19"/>
      <c r="BP335" s="19"/>
      <c r="BQ335" s="19"/>
      <c r="BR335" s="19"/>
      <c r="BS335" s="19"/>
      <c r="BT335" s="19"/>
      <c r="BU335" s="19"/>
    </row>
    <row r="336" spans="1:73" ht="12.75" customHeight="1" x14ac:dyDescent="0.35">
      <c r="A336" s="18"/>
      <c r="B336" s="18"/>
      <c r="C336" s="143"/>
      <c r="D336" s="19" t="s">
        <v>2430</v>
      </c>
      <c r="E336" s="20">
        <v>34642</v>
      </c>
      <c r="F336" s="19" t="s">
        <v>540</v>
      </c>
      <c r="G336" s="19" t="s">
        <v>615</v>
      </c>
      <c r="H336" t="s">
        <v>504</v>
      </c>
      <c r="I336" t="s">
        <v>1020</v>
      </c>
      <c r="J336" s="18" t="s">
        <v>654</v>
      </c>
      <c r="K336" s="18" t="s">
        <v>460</v>
      </c>
      <c r="L336" s="18" t="s">
        <v>671</v>
      </c>
      <c r="M336" s="19" t="s">
        <v>1421</v>
      </c>
      <c r="N336" s="19" t="s">
        <v>654</v>
      </c>
      <c r="O336" s="19" t="s">
        <v>1124</v>
      </c>
      <c r="P336" s="19" t="s">
        <v>2431</v>
      </c>
      <c r="Q336" s="19" t="s">
        <v>654</v>
      </c>
      <c r="R336" s="19" t="s">
        <v>94</v>
      </c>
      <c r="S336" s="19" t="s">
        <v>771</v>
      </c>
      <c r="T336" s="19" t="s">
        <v>654</v>
      </c>
      <c r="U336" s="19" t="s">
        <v>94</v>
      </c>
      <c r="V336" s="19" t="s">
        <v>1610</v>
      </c>
      <c r="W336" s="19" t="s">
        <v>654</v>
      </c>
      <c r="X336" s="19" t="s">
        <v>94</v>
      </c>
      <c r="Y336" s="19" t="s">
        <v>653</v>
      </c>
      <c r="Z336" s="19" t="s">
        <v>654</v>
      </c>
      <c r="AA336" s="19" t="s">
        <v>94</v>
      </c>
      <c r="AB336" s="19" t="s">
        <v>2320</v>
      </c>
      <c r="AC336" s="19">
        <v>0</v>
      </c>
      <c r="AD336" s="19">
        <v>0</v>
      </c>
      <c r="AE336" s="19">
        <v>0</v>
      </c>
      <c r="AF336" s="19">
        <v>0</v>
      </c>
      <c r="AG336" s="19">
        <v>0</v>
      </c>
      <c r="AH336" s="19">
        <v>0</v>
      </c>
      <c r="AI336" s="19">
        <v>0</v>
      </c>
      <c r="AJ336" s="19">
        <v>0</v>
      </c>
      <c r="AK336" s="19">
        <v>0</v>
      </c>
      <c r="AL336" s="19">
        <v>0</v>
      </c>
      <c r="AM336" s="19">
        <v>0</v>
      </c>
      <c r="AN336" s="19">
        <v>0</v>
      </c>
      <c r="AO336" s="19">
        <v>0</v>
      </c>
      <c r="AP336" s="19">
        <v>0</v>
      </c>
      <c r="AQ336" s="19">
        <v>0</v>
      </c>
      <c r="AR336" s="19">
        <v>0</v>
      </c>
      <c r="AS336" s="19">
        <v>0</v>
      </c>
      <c r="AT336" s="19">
        <v>0</v>
      </c>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row>
    <row r="337" spans="1:73" s="25" customFormat="1" x14ac:dyDescent="0.35">
      <c r="A337" s="18"/>
      <c r="B337" s="18"/>
      <c r="C337" s="143"/>
      <c r="D337" s="22" t="s">
        <v>2435</v>
      </c>
      <c r="E337" s="23">
        <v>36329</v>
      </c>
      <c r="F337" s="24" t="s">
        <v>566</v>
      </c>
      <c r="G337" s="22" t="s">
        <v>280</v>
      </c>
      <c r="H337" t="s">
        <v>304</v>
      </c>
      <c r="I337" t="s">
        <v>310</v>
      </c>
      <c r="J337" s="18" t="s">
        <v>304</v>
      </c>
      <c r="K337" s="18" t="s">
        <v>460</v>
      </c>
      <c r="L337" s="18" t="s">
        <v>310</v>
      </c>
    </row>
    <row r="338" spans="1:73" s="25" customFormat="1" ht="12.75" customHeight="1" x14ac:dyDescent="0.35">
      <c r="A338" s="18"/>
      <c r="B338" s="18"/>
      <c r="C338" s="143"/>
      <c r="D338" s="19" t="s">
        <v>2441</v>
      </c>
      <c r="E338" s="20">
        <v>35739</v>
      </c>
      <c r="F338" s="26" t="s">
        <v>965</v>
      </c>
      <c r="G338" s="30" t="s">
        <v>204</v>
      </c>
      <c r="H338" t="s">
        <v>327</v>
      </c>
      <c r="I338" t="s">
        <v>154</v>
      </c>
      <c r="J338" s="18"/>
      <c r="K338" s="18"/>
      <c r="L338" s="18"/>
      <c r="M338" s="19" t="s">
        <v>154</v>
      </c>
      <c r="N338" s="19" t="s">
        <v>323</v>
      </c>
      <c r="O338" s="19" t="s">
        <v>165</v>
      </c>
      <c r="P338" s="30" t="s">
        <v>154</v>
      </c>
      <c r="Q338" s="19"/>
      <c r="R338" s="19"/>
      <c r="S338" s="30"/>
      <c r="T338" s="19"/>
      <c r="U338" s="19"/>
      <c r="V338" s="30"/>
      <c r="W338" s="19"/>
      <c r="X338" s="19"/>
      <c r="Y338" s="30"/>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row>
    <row r="339" spans="1:73" s="25" customFormat="1" ht="12.75" customHeight="1" x14ac:dyDescent="0.35">
      <c r="A339" s="18"/>
      <c r="B339" s="18"/>
      <c r="C339" s="143"/>
      <c r="D339" s="26" t="s">
        <v>2446</v>
      </c>
      <c r="E339" s="27">
        <v>34195</v>
      </c>
      <c r="F339" s="26" t="s">
        <v>1116</v>
      </c>
      <c r="G339" s="26" t="s">
        <v>361</v>
      </c>
      <c r="H339" t="s">
        <v>327</v>
      </c>
      <c r="I339" t="s">
        <v>328</v>
      </c>
      <c r="J339" s="18" t="s">
        <v>327</v>
      </c>
      <c r="K339" s="18" t="s">
        <v>326</v>
      </c>
      <c r="L339" s="18" t="s">
        <v>328</v>
      </c>
      <c r="M339" s="26" t="s">
        <v>297</v>
      </c>
      <c r="N339" s="27"/>
      <c r="O339" s="27"/>
      <c r="P339" s="27"/>
      <c r="Q339" s="27"/>
      <c r="R339" s="29"/>
    </row>
    <row r="340" spans="1:73" ht="12.75" customHeight="1" x14ac:dyDescent="0.35">
      <c r="A340" s="18"/>
      <c r="B340" s="18"/>
      <c r="C340" s="143"/>
      <c r="D340" s="22" t="s">
        <v>2447</v>
      </c>
      <c r="E340" s="23">
        <v>34750</v>
      </c>
      <c r="F340" s="24" t="s">
        <v>114</v>
      </c>
      <c r="G340" s="22" t="s">
        <v>137</v>
      </c>
      <c r="H340" t="s">
        <v>327</v>
      </c>
      <c r="I340" t="s">
        <v>328</v>
      </c>
      <c r="J340" s="18" t="s">
        <v>327</v>
      </c>
      <c r="K340" s="18" t="s">
        <v>341</v>
      </c>
      <c r="L340" s="18" t="s">
        <v>328</v>
      </c>
      <c r="M340" s="25"/>
      <c r="N340" s="25"/>
      <c r="O340" s="25"/>
      <c r="P340" s="25"/>
      <c r="Q340" s="25"/>
      <c r="R340" s="25"/>
      <c r="S340" s="25"/>
      <c r="T340" s="25"/>
      <c r="U340" s="25"/>
      <c r="V340" s="25"/>
      <c r="W340" s="25"/>
      <c r="X340" s="25"/>
      <c r="Y340" s="25"/>
      <c r="Z340" s="25"/>
      <c r="AA340" s="25"/>
      <c r="AB340" s="25"/>
      <c r="AC340" s="25"/>
      <c r="AD340" s="25"/>
      <c r="AE340" s="25"/>
      <c r="AF340" s="25"/>
      <c r="AG340" s="25"/>
      <c r="AH340" s="25"/>
      <c r="AI340" s="25"/>
      <c r="AJ340" s="25"/>
      <c r="AK340" s="25"/>
      <c r="AL340" s="25"/>
      <c r="AM340" s="25"/>
      <c r="AN340" s="25"/>
      <c r="AO340" s="25"/>
      <c r="AP340" s="25"/>
      <c r="AQ340" s="25"/>
      <c r="AR340" s="25"/>
      <c r="AS340" s="25"/>
      <c r="AT340" s="25"/>
      <c r="AU340" s="25"/>
      <c r="AV340" s="25"/>
      <c r="AW340" s="25"/>
      <c r="AX340" s="25"/>
      <c r="AY340" s="25"/>
      <c r="AZ340" s="25"/>
      <c r="BA340" s="25"/>
      <c r="BB340" s="25"/>
      <c r="BC340" s="25"/>
      <c r="BD340" s="25"/>
      <c r="BE340" s="25"/>
      <c r="BF340" s="25"/>
      <c r="BG340" s="25"/>
      <c r="BH340" s="25"/>
      <c r="BI340" s="25"/>
      <c r="BJ340" s="25"/>
      <c r="BK340" s="25"/>
      <c r="BL340" s="25"/>
      <c r="BM340" s="25"/>
      <c r="BN340" s="25"/>
      <c r="BO340" s="25"/>
      <c r="BP340" s="25"/>
      <c r="BQ340" s="25"/>
      <c r="BR340" s="25"/>
      <c r="BS340" s="25"/>
      <c r="BT340" s="25"/>
      <c r="BU340" s="25"/>
    </row>
    <row r="341" spans="1:73" ht="13.15" x14ac:dyDescent="0.4">
      <c r="A341" s="155" t="s">
        <v>3349</v>
      </c>
      <c r="B341" s="21"/>
      <c r="C341" s="143"/>
      <c r="D341" s="19"/>
      <c r="E341" s="20"/>
      <c r="F341" s="19"/>
      <c r="G341" s="19"/>
      <c r="J341" s="21"/>
      <c r="K341" s="21"/>
      <c r="L341" s="21"/>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row>
    <row r="342" spans="1:73" ht="12.75" customHeight="1" x14ac:dyDescent="0.35">
      <c r="A342" s="18"/>
      <c r="B342" s="18"/>
      <c r="C342" s="143"/>
      <c r="D342" s="26" t="s">
        <v>2454</v>
      </c>
      <c r="E342" s="27">
        <v>33598</v>
      </c>
      <c r="F342" s="26" t="s">
        <v>581</v>
      </c>
      <c r="G342" s="26" t="s">
        <v>361</v>
      </c>
      <c r="H342" t="s">
        <v>77</v>
      </c>
      <c r="I342">
        <v>0</v>
      </c>
      <c r="J342" s="18" t="s">
        <v>77</v>
      </c>
      <c r="K342" s="18" t="s">
        <v>421</v>
      </c>
      <c r="L342" s="18" t="s">
        <v>2455</v>
      </c>
      <c r="M342" s="19"/>
      <c r="N342" s="27"/>
      <c r="O342" s="27"/>
      <c r="P342" s="27"/>
      <c r="Q342" s="27"/>
      <c r="R342" s="29"/>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row>
    <row r="343" spans="1:73" ht="12.75" customHeight="1" x14ac:dyDescent="0.35">
      <c r="A343" s="18"/>
      <c r="B343" s="18"/>
      <c r="C343" s="143"/>
      <c r="D343" s="26" t="s">
        <v>2474</v>
      </c>
      <c r="E343" s="27">
        <v>36187</v>
      </c>
      <c r="F343" s="26" t="s">
        <v>739</v>
      </c>
      <c r="G343" s="26" t="s">
        <v>387</v>
      </c>
      <c r="H343" t="s">
        <v>132</v>
      </c>
      <c r="J343" s="18" t="s">
        <v>844</v>
      </c>
      <c r="K343" s="18" t="s">
        <v>326</v>
      </c>
      <c r="L343" s="18"/>
      <c r="M343" s="19"/>
      <c r="N343" s="27"/>
      <c r="O343" s="27"/>
      <c r="P343" s="27"/>
      <c r="Q343" s="27"/>
      <c r="R343" s="29"/>
      <c r="S343" s="25"/>
      <c r="T343" s="25"/>
      <c r="U343" s="25"/>
      <c r="V343" s="25"/>
      <c r="W343" s="25"/>
      <c r="X343" s="25"/>
      <c r="Y343" s="25"/>
      <c r="Z343" s="25"/>
      <c r="AA343" s="25"/>
      <c r="AB343" s="25"/>
      <c r="AC343" s="25"/>
      <c r="AD343" s="25"/>
      <c r="AE343" s="25"/>
      <c r="AF343" s="25"/>
      <c r="AG343" s="25"/>
      <c r="AH343" s="25"/>
      <c r="AI343" s="25"/>
      <c r="AJ343" s="25"/>
      <c r="AK343" s="25"/>
      <c r="AL343" s="25"/>
      <c r="AM343" s="25"/>
      <c r="AN343" s="25"/>
      <c r="AO343" s="25"/>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row>
    <row r="344" spans="1:73" x14ac:dyDescent="0.35">
      <c r="A344" s="34"/>
      <c r="B344" s="34"/>
      <c r="C344" s="143"/>
      <c r="D344" s="19" t="s">
        <v>2499</v>
      </c>
      <c r="E344" s="20">
        <v>35043</v>
      </c>
      <c r="F344" s="19" t="s">
        <v>189</v>
      </c>
      <c r="G344" s="19" t="s">
        <v>322</v>
      </c>
      <c r="H344" t="s">
        <v>177</v>
      </c>
      <c r="I344" t="s">
        <v>264</v>
      </c>
      <c r="J344" s="34" t="s">
        <v>1379</v>
      </c>
      <c r="K344" s="34" t="s">
        <v>224</v>
      </c>
      <c r="L344" s="34" t="s">
        <v>166</v>
      </c>
      <c r="M344" s="19" t="s">
        <v>1130</v>
      </c>
      <c r="N344" s="19" t="s">
        <v>2500</v>
      </c>
      <c r="O344" s="19" t="s">
        <v>441</v>
      </c>
      <c r="P344" s="19" t="s">
        <v>2501</v>
      </c>
      <c r="Q344" s="19" t="s">
        <v>1365</v>
      </c>
      <c r="R344" s="19" t="s">
        <v>274</v>
      </c>
      <c r="S344" s="19" t="s">
        <v>426</v>
      </c>
      <c r="T344" s="19" t="s">
        <v>461</v>
      </c>
      <c r="U344" s="19" t="s">
        <v>274</v>
      </c>
      <c r="V344" s="19" t="s">
        <v>231</v>
      </c>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row>
    <row r="345" spans="1:73" s="25" customFormat="1" x14ac:dyDescent="0.35">
      <c r="A345" s="18"/>
      <c r="B345" s="18"/>
      <c r="C345" s="143"/>
      <c r="D345" s="22" t="s">
        <v>2510</v>
      </c>
      <c r="E345" s="23">
        <v>35088</v>
      </c>
      <c r="F345" s="24" t="s">
        <v>114</v>
      </c>
      <c r="G345" s="22" t="s">
        <v>287</v>
      </c>
      <c r="H345" t="s">
        <v>758</v>
      </c>
      <c r="I345" t="s">
        <v>484</v>
      </c>
      <c r="J345" s="18" t="s">
        <v>243</v>
      </c>
      <c r="K345" s="18" t="s">
        <v>94</v>
      </c>
      <c r="L345" s="18" t="s">
        <v>186</v>
      </c>
    </row>
    <row r="346" spans="1:73" x14ac:dyDescent="0.35">
      <c r="A346" s="18"/>
      <c r="B346" s="18"/>
      <c r="C346" s="143"/>
      <c r="D346" s="22" t="s">
        <v>2535</v>
      </c>
      <c r="E346" s="23">
        <v>34639</v>
      </c>
      <c r="F346" s="24" t="s">
        <v>330</v>
      </c>
      <c r="G346" s="22" t="s">
        <v>295</v>
      </c>
      <c r="H346" t="s">
        <v>323</v>
      </c>
      <c r="I346" t="s">
        <v>342</v>
      </c>
      <c r="J346" s="18" t="s">
        <v>296</v>
      </c>
      <c r="K346" s="18" t="s">
        <v>135</v>
      </c>
      <c r="L346" s="18" t="s">
        <v>342</v>
      </c>
      <c r="M346" s="25"/>
      <c r="N346" s="25"/>
      <c r="O346" s="25"/>
      <c r="P346" s="25"/>
      <c r="Q346" s="25"/>
      <c r="R346" s="25"/>
      <c r="S346" s="25"/>
      <c r="T346" s="25"/>
      <c r="U346" s="25"/>
      <c r="V346" s="25"/>
      <c r="W346" s="25"/>
      <c r="X346" s="25"/>
      <c r="Y346" s="25"/>
      <c r="Z346" s="25"/>
      <c r="AA346" s="25"/>
      <c r="AB346" s="25"/>
      <c r="AC346" s="25"/>
      <c r="AD346" s="25"/>
      <c r="AE346" s="25"/>
      <c r="AF346" s="25"/>
      <c r="AG346" s="25"/>
      <c r="AH346" s="25"/>
      <c r="AI346" s="25"/>
      <c r="AJ346" s="25"/>
      <c r="AK346" s="25"/>
      <c r="AL346" s="25"/>
      <c r="AM346" s="25"/>
      <c r="AN346" s="25"/>
      <c r="AO346" s="25"/>
      <c r="AP346" s="25"/>
      <c r="AQ346" s="25"/>
      <c r="AR346" s="25"/>
      <c r="AS346" s="25"/>
      <c r="AT346" s="25"/>
      <c r="AU346" s="25"/>
      <c r="AV346" s="25"/>
      <c r="AW346" s="25"/>
      <c r="AX346" s="25"/>
      <c r="AY346" s="25"/>
      <c r="AZ346" s="25"/>
      <c r="BA346" s="25"/>
      <c r="BB346" s="25"/>
      <c r="BC346" s="25"/>
      <c r="BD346" s="25"/>
      <c r="BE346" s="25"/>
      <c r="BF346" s="25"/>
      <c r="BG346" s="25"/>
      <c r="BH346" s="25"/>
      <c r="BI346" s="25"/>
      <c r="BJ346" s="25"/>
      <c r="BK346" s="25"/>
      <c r="BL346" s="25"/>
      <c r="BM346" s="25"/>
      <c r="BN346" s="25"/>
      <c r="BO346" s="25"/>
      <c r="BP346" s="25"/>
      <c r="BQ346" s="25"/>
      <c r="BR346" s="25"/>
      <c r="BS346" s="25"/>
      <c r="BT346" s="25"/>
      <c r="BU346" s="25"/>
    </row>
    <row r="347" spans="1:73" s="25" customFormat="1" x14ac:dyDescent="0.35">
      <c r="A347" s="18"/>
      <c r="B347" s="18"/>
      <c r="C347" s="143"/>
      <c r="D347" s="19" t="s">
        <v>2543</v>
      </c>
      <c r="E347" s="20">
        <v>36041</v>
      </c>
      <c r="F347" s="26" t="s">
        <v>130</v>
      </c>
      <c r="G347" s="30" t="s">
        <v>204</v>
      </c>
      <c r="H347" t="s">
        <v>169</v>
      </c>
      <c r="I347"/>
      <c r="J347" s="18" t="s">
        <v>354</v>
      </c>
      <c r="K347" s="18" t="s">
        <v>86</v>
      </c>
      <c r="L347" s="18" t="s">
        <v>154</v>
      </c>
      <c r="M347" s="19" t="s">
        <v>154</v>
      </c>
      <c r="N347" s="19" t="s">
        <v>354</v>
      </c>
      <c r="O347" s="19" t="s">
        <v>86</v>
      </c>
      <c r="P347" s="30" t="s">
        <v>154</v>
      </c>
      <c r="Q347" s="19"/>
      <c r="R347" s="19"/>
      <c r="S347" s="30"/>
      <c r="T347" s="19"/>
      <c r="U347" s="19"/>
      <c r="V347" s="30"/>
      <c r="W347" s="19"/>
      <c r="X347" s="19"/>
      <c r="Y347" s="30"/>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row>
    <row r="348" spans="1:73" ht="12.75" customHeight="1" x14ac:dyDescent="0.35">
      <c r="A348" s="18"/>
      <c r="B348" s="18"/>
      <c r="C348" s="143"/>
      <c r="D348" s="22" t="s">
        <v>2544</v>
      </c>
      <c r="E348" s="23">
        <v>34947</v>
      </c>
      <c r="F348" s="24" t="s">
        <v>189</v>
      </c>
      <c r="G348" s="22" t="s">
        <v>137</v>
      </c>
      <c r="H348" t="s">
        <v>4284</v>
      </c>
      <c r="J348" s="18" t="s">
        <v>2273</v>
      </c>
      <c r="K348" s="18" t="s">
        <v>206</v>
      </c>
      <c r="L348" s="18"/>
      <c r="M348" s="25"/>
      <c r="N348" s="25"/>
      <c r="O348" s="25"/>
      <c r="P348" s="25"/>
      <c r="Q348" s="25"/>
      <c r="R348" s="25"/>
      <c r="S348" s="25"/>
      <c r="T348" s="25"/>
      <c r="U348" s="25"/>
      <c r="V348" s="25"/>
      <c r="W348" s="25"/>
      <c r="X348" s="25"/>
      <c r="Y348" s="25"/>
      <c r="Z348" s="25"/>
      <c r="AA348" s="25"/>
      <c r="AB348" s="25"/>
      <c r="AC348" s="25"/>
      <c r="AD348" s="25"/>
      <c r="AE348" s="25"/>
      <c r="AF348" s="25"/>
      <c r="AG348" s="25"/>
      <c r="AH348" s="25"/>
      <c r="AI348" s="25"/>
      <c r="AJ348" s="25"/>
      <c r="AK348" s="25"/>
      <c r="AL348" s="25"/>
      <c r="AM348" s="25"/>
      <c r="AN348" s="25"/>
      <c r="AO348" s="25"/>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row>
    <row r="349" spans="1:73" ht="12.75" customHeight="1" x14ac:dyDescent="0.35">
      <c r="A349" s="18"/>
      <c r="B349" s="18"/>
      <c r="C349" s="143"/>
      <c r="D349" s="22" t="s">
        <v>2524</v>
      </c>
      <c r="E349" s="23">
        <v>32082</v>
      </c>
      <c r="F349" s="24" t="s">
        <v>2525</v>
      </c>
      <c r="G349" s="22" t="s">
        <v>822</v>
      </c>
      <c r="H349" t="s">
        <v>480</v>
      </c>
      <c r="I349" t="s">
        <v>317</v>
      </c>
      <c r="J349" s="18" t="s">
        <v>656</v>
      </c>
      <c r="K349" s="18" t="s">
        <v>259</v>
      </c>
      <c r="L349" s="18" t="s">
        <v>1168</v>
      </c>
      <c r="M349" s="25"/>
      <c r="N349" s="25"/>
      <c r="O349" s="25"/>
      <c r="P349" s="25"/>
      <c r="Q349" s="25"/>
      <c r="R349" s="25"/>
      <c r="S349" s="25"/>
      <c r="T349" s="25"/>
      <c r="U349" s="25"/>
      <c r="V349" s="25"/>
      <c r="W349" s="25"/>
      <c r="X349" s="25"/>
      <c r="Y349" s="25"/>
      <c r="Z349" s="25"/>
      <c r="AA349" s="25"/>
      <c r="AB349" s="25"/>
      <c r="AC349" s="25"/>
      <c r="AD349" s="25"/>
      <c r="AE349" s="25"/>
      <c r="AF349" s="25"/>
      <c r="AG349" s="25"/>
      <c r="AH349" s="25"/>
      <c r="AI349" s="25"/>
      <c r="AJ349" s="25"/>
      <c r="AK349" s="25"/>
      <c r="AL349" s="25"/>
      <c r="AM349" s="25"/>
      <c r="AN349" s="25"/>
      <c r="AO349" s="25"/>
      <c r="AP349" s="25"/>
      <c r="AQ349" s="25"/>
      <c r="AR349" s="25"/>
      <c r="AS349" s="25"/>
      <c r="AT349" s="25"/>
      <c r="AU349" s="25"/>
      <c r="AV349" s="25"/>
      <c r="AW349" s="25"/>
      <c r="AX349" s="25"/>
      <c r="AY349" s="25"/>
      <c r="AZ349" s="25"/>
      <c r="BA349" s="25"/>
      <c r="BB349" s="25"/>
      <c r="BC349" s="25"/>
      <c r="BD349" s="25"/>
      <c r="BE349" s="25"/>
      <c r="BF349" s="25"/>
      <c r="BG349" s="25"/>
      <c r="BH349" s="25"/>
      <c r="BI349" s="25"/>
      <c r="BJ349" s="25"/>
      <c r="BK349" s="25"/>
      <c r="BL349" s="25"/>
      <c r="BM349" s="25"/>
      <c r="BN349" s="25"/>
      <c r="BO349" s="25"/>
      <c r="BP349" s="25"/>
      <c r="BQ349" s="25"/>
      <c r="BR349" s="25"/>
      <c r="BS349" s="25"/>
      <c r="BT349" s="25"/>
      <c r="BU349" s="25"/>
    </row>
    <row r="350" spans="1:73" x14ac:dyDescent="0.35">
      <c r="A350" s="18"/>
      <c r="B350" s="18"/>
      <c r="C350" s="143"/>
      <c r="D350" s="19" t="s">
        <v>2475</v>
      </c>
      <c r="E350" s="20">
        <v>34136</v>
      </c>
      <c r="F350" s="19" t="s">
        <v>1116</v>
      </c>
      <c r="G350" s="19" t="s">
        <v>330</v>
      </c>
      <c r="H350" t="s">
        <v>132</v>
      </c>
      <c r="J350" s="18" t="s">
        <v>132</v>
      </c>
      <c r="K350" s="18" t="s">
        <v>235</v>
      </c>
      <c r="L350" s="18"/>
      <c r="M350" s="19"/>
      <c r="N350" s="19"/>
      <c r="O350" s="19"/>
      <c r="P350" s="19"/>
      <c r="Q350" s="19" t="s">
        <v>169</v>
      </c>
      <c r="R350" s="19"/>
      <c r="S350" s="19"/>
      <c r="T350" s="19" t="s">
        <v>408</v>
      </c>
      <c r="U350" s="19" t="s">
        <v>195</v>
      </c>
      <c r="V350" s="19"/>
      <c r="W350" s="19" t="s">
        <v>408</v>
      </c>
      <c r="X350" s="19" t="s">
        <v>195</v>
      </c>
      <c r="Y350" s="19">
        <v>0</v>
      </c>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row>
    <row r="351" spans="1:73" ht="13.15" x14ac:dyDescent="0.4">
      <c r="A351" s="165" t="s">
        <v>5362</v>
      </c>
      <c r="B351" s="34"/>
      <c r="C351" s="143"/>
      <c r="D351" s="19"/>
      <c r="E351" s="20"/>
      <c r="F351" s="19"/>
      <c r="G351" s="19"/>
      <c r="J351" s="34"/>
      <c r="K351" s="34"/>
      <c r="L351" s="34"/>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row>
    <row r="352" spans="1:73" s="25" customFormat="1" ht="12.75" customHeight="1" x14ac:dyDescent="0.35">
      <c r="A352" s="19" t="s">
        <v>77</v>
      </c>
      <c r="B352" s="26" t="s">
        <v>3527</v>
      </c>
      <c r="C352" s="144" t="str">
        <f>IF(VLOOKUP(D352,Table16[[#All],[Player]:[2024 Card Info]],7,FALSE)&lt;&gt;"",VLOOKUP(D352,Table16[[#All],[Player]:[2024 Card Info]],7,FALSE),"")</f>
        <v>118 Attempts</v>
      </c>
      <c r="D352" s="19" t="s">
        <v>2553</v>
      </c>
      <c r="E352" s="27">
        <v>36478</v>
      </c>
      <c r="F352" s="28" t="s">
        <v>88</v>
      </c>
      <c r="G352" s="28" t="s">
        <v>138</v>
      </c>
      <c r="H352" s="26" t="s">
        <v>77</v>
      </c>
      <c r="I352" s="26"/>
    </row>
    <row r="353" spans="1:73" ht="12.75" customHeight="1" x14ac:dyDescent="0.35">
      <c r="A353" s="18"/>
      <c r="B353" s="18"/>
      <c r="C353" s="143"/>
      <c r="D353" s="22" t="s">
        <v>2554</v>
      </c>
      <c r="E353" s="23">
        <v>36068</v>
      </c>
      <c r="F353" s="24" t="s">
        <v>102</v>
      </c>
      <c r="G353" s="22" t="s">
        <v>280</v>
      </c>
      <c r="H353" t="s">
        <v>169</v>
      </c>
      <c r="J353" s="18" t="s">
        <v>77</v>
      </c>
      <c r="K353" s="18" t="s">
        <v>172</v>
      </c>
      <c r="L353" s="18"/>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25"/>
      <c r="AL353" s="25"/>
      <c r="AM353" s="25"/>
      <c r="AN353" s="25"/>
      <c r="AO353" s="25"/>
      <c r="AP353" s="25"/>
      <c r="AQ353" s="25"/>
      <c r="AR353" s="25"/>
      <c r="AS353" s="25"/>
      <c r="AT353" s="25"/>
      <c r="AU353" s="25"/>
      <c r="AV353" s="25"/>
      <c r="AW353" s="25"/>
      <c r="AX353" s="25"/>
      <c r="AY353" s="25"/>
      <c r="AZ353" s="25"/>
      <c r="BA353" s="25"/>
      <c r="BB353" s="25"/>
      <c r="BC353" s="25"/>
      <c r="BD353" s="25"/>
      <c r="BE353" s="25"/>
      <c r="BF353" s="25"/>
      <c r="BG353" s="25"/>
      <c r="BH353" s="25"/>
      <c r="BI353" s="25"/>
      <c r="BJ353" s="25"/>
      <c r="BK353" s="25"/>
      <c r="BL353" s="25"/>
      <c r="BM353" s="25"/>
      <c r="BN353" s="25"/>
      <c r="BO353" s="25"/>
      <c r="BP353" s="25"/>
      <c r="BQ353" s="25"/>
      <c r="BR353" s="25"/>
      <c r="BS353" s="25"/>
      <c r="BT353" s="25"/>
      <c r="BU353" s="25"/>
    </row>
    <row r="354" spans="1:73" ht="12.75" customHeight="1" x14ac:dyDescent="0.35">
      <c r="A354" s="18"/>
      <c r="B354" s="18"/>
      <c r="C354" s="143"/>
      <c r="D354" s="26" t="s">
        <v>2572</v>
      </c>
      <c r="E354" s="27">
        <v>36204</v>
      </c>
      <c r="F354" s="26" t="s">
        <v>102</v>
      </c>
      <c r="G354" s="26" t="s">
        <v>219</v>
      </c>
      <c r="H354" t="s">
        <v>169</v>
      </c>
      <c r="I354" t="s">
        <v>4284</v>
      </c>
      <c r="J354" s="18" t="s">
        <v>169</v>
      </c>
      <c r="K354" s="18"/>
      <c r="L354" s="18"/>
      <c r="M354" s="26" t="s">
        <v>2573</v>
      </c>
      <c r="N354" s="27"/>
      <c r="O354" s="27"/>
      <c r="P354" s="27"/>
      <c r="Q354" s="27"/>
      <c r="R354" s="29"/>
      <c r="S354" s="25"/>
      <c r="T354" s="25"/>
      <c r="U354" s="25"/>
      <c r="V354" s="25"/>
      <c r="W354" s="25"/>
      <c r="X354" s="25"/>
      <c r="Y354" s="25"/>
      <c r="Z354" s="25"/>
      <c r="AA354" s="25"/>
      <c r="AB354" s="25"/>
      <c r="AC354" s="25"/>
      <c r="AD354" s="25"/>
      <c r="AE354" s="25"/>
      <c r="AF354" s="25"/>
      <c r="AG354" s="25"/>
      <c r="AH354" s="25"/>
      <c r="AI354" s="25"/>
      <c r="AJ354" s="25"/>
      <c r="AK354" s="25"/>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25"/>
      <c r="BJ354" s="25"/>
      <c r="BK354" s="25"/>
      <c r="BL354" s="25"/>
      <c r="BM354" s="25"/>
      <c r="BN354" s="25"/>
      <c r="BO354" s="25"/>
      <c r="BP354" s="25"/>
      <c r="BQ354" s="25"/>
      <c r="BR354" s="25"/>
      <c r="BS354" s="25"/>
      <c r="BT354" s="25"/>
      <c r="BU354" s="25"/>
    </row>
    <row r="355" spans="1:73" x14ac:dyDescent="0.35">
      <c r="A355" s="18" t="s">
        <v>220</v>
      </c>
      <c r="B355" s="18" t="s">
        <v>3527</v>
      </c>
      <c r="C355" s="143" t="str">
        <f>IF(VLOOKUP(D355,Table16[[#All],[Player]:[2024 Card Info]],7,FALSE)&lt;&gt;"",VLOOKUP(D355,Table16[[#All],[Player]:[2024 Card Info]],7,FALSE),"")</f>
        <v>0-0</v>
      </c>
      <c r="D355" s="19" t="s">
        <v>2595</v>
      </c>
      <c r="E355" s="20">
        <v>36297</v>
      </c>
      <c r="F355" s="26" t="s">
        <v>2596</v>
      </c>
      <c r="G355" s="30" t="s">
        <v>840</v>
      </c>
      <c r="H355" s="26" t="s">
        <v>461</v>
      </c>
      <c r="I355" s="26" t="s">
        <v>186</v>
      </c>
      <c r="J355" s="18" t="s">
        <v>205</v>
      </c>
      <c r="K355" s="18" t="s">
        <v>460</v>
      </c>
      <c r="L355" s="18" t="s">
        <v>264</v>
      </c>
      <c r="M355" s="19" t="s">
        <v>186</v>
      </c>
      <c r="N355" s="19" t="s">
        <v>205</v>
      </c>
      <c r="O355" s="19" t="s">
        <v>460</v>
      </c>
      <c r="P355" s="30" t="s">
        <v>254</v>
      </c>
      <c r="Q355" s="19"/>
      <c r="R355" s="19"/>
      <c r="S355" s="30"/>
      <c r="T355" s="19"/>
      <c r="U355" s="19"/>
      <c r="V355" s="30"/>
      <c r="W355" s="19"/>
      <c r="X355" s="19"/>
      <c r="Y355" s="30"/>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row>
    <row r="356" spans="1:73" x14ac:dyDescent="0.35">
      <c r="A356" s="18"/>
      <c r="B356" s="18"/>
      <c r="C356" s="143"/>
      <c r="D356" t="s">
        <v>2602</v>
      </c>
      <c r="E356" s="35">
        <v>36001</v>
      </c>
      <c r="F356" s="36" t="s">
        <v>965</v>
      </c>
      <c r="G356" s="51" t="s">
        <v>932</v>
      </c>
      <c r="J356" s="18" t="s">
        <v>169</v>
      </c>
      <c r="K356" s="18"/>
      <c r="L356" s="18"/>
      <c r="M356" s="19" t="s">
        <v>168</v>
      </c>
      <c r="N356" s="19" t="s">
        <v>984</v>
      </c>
      <c r="O356" s="19" t="s">
        <v>128</v>
      </c>
      <c r="P356" s="37" t="str">
        <f>IF(ISERROR(VLOOKUP(TRIM(D356),#REF!,8,FALSE())),"",VLOOKUP(TRIM(D356),#REF!,8,FALSE()))</f>
        <v/>
      </c>
      <c r="Q356" s="25"/>
      <c r="R356" s="25"/>
      <c r="S356" s="25"/>
      <c r="T356" s="25"/>
      <c r="U356" s="25"/>
      <c r="V356" s="25"/>
      <c r="W356" s="25"/>
      <c r="X356" s="25"/>
      <c r="Y356" s="25"/>
      <c r="Z356" s="25"/>
      <c r="AA356" s="25"/>
      <c r="AB356" s="25"/>
      <c r="AC356" s="25"/>
      <c r="AD356" s="25"/>
      <c r="AE356" s="25"/>
      <c r="AF356" s="25"/>
      <c r="AG356" s="25"/>
      <c r="AH356" s="25"/>
      <c r="AI356" s="25"/>
      <c r="AJ356" s="25"/>
      <c r="AK356" s="25"/>
      <c r="AL356" s="25"/>
      <c r="AM356" s="25"/>
      <c r="AN356" s="25"/>
      <c r="AO356" s="25"/>
      <c r="AP356" s="25"/>
      <c r="AQ356" s="25"/>
      <c r="AR356" s="25"/>
      <c r="AS356" s="25"/>
      <c r="AT356" s="25"/>
      <c r="AU356" s="25"/>
      <c r="AV356" s="25"/>
      <c r="AW356" s="25"/>
      <c r="AX356" s="25"/>
      <c r="AY356" s="25"/>
      <c r="AZ356" s="25"/>
      <c r="BA356" s="25"/>
      <c r="BB356" s="25"/>
      <c r="BC356" s="25"/>
      <c r="BD356" s="25"/>
      <c r="BE356" s="25"/>
      <c r="BF356" s="25"/>
      <c r="BG356" s="25"/>
      <c r="BH356" s="25"/>
      <c r="BI356" s="25"/>
      <c r="BJ356" s="25"/>
      <c r="BK356" s="25"/>
      <c r="BL356" s="25"/>
      <c r="BM356" s="25"/>
      <c r="BN356" s="25"/>
      <c r="BO356" s="25"/>
      <c r="BP356" s="25"/>
      <c r="BQ356" s="25"/>
      <c r="BR356" s="25"/>
      <c r="BS356" s="25"/>
      <c r="BT356" s="25"/>
      <c r="BU356" s="25"/>
    </row>
    <row r="357" spans="1:73" s="25" customFormat="1" x14ac:dyDescent="0.35">
      <c r="A357" s="18"/>
      <c r="B357" s="18"/>
      <c r="C357" s="143"/>
      <c r="D357" t="s">
        <v>2635</v>
      </c>
      <c r="E357" s="35">
        <v>35594</v>
      </c>
      <c r="F357" s="36" t="s">
        <v>965</v>
      </c>
      <c r="G357" s="36" t="s">
        <v>210</v>
      </c>
      <c r="H357" t="s">
        <v>504</v>
      </c>
      <c r="I357" t="s">
        <v>317</v>
      </c>
      <c r="J357" s="18" t="s">
        <v>242</v>
      </c>
      <c r="K357" s="18" t="s">
        <v>421</v>
      </c>
      <c r="L357" s="18" t="s">
        <v>477</v>
      </c>
      <c r="M357" s="19" t="s">
        <v>2636</v>
      </c>
      <c r="N357" s="19" t="s">
        <v>2637</v>
      </c>
      <c r="O357" s="19" t="s">
        <v>271</v>
      </c>
      <c r="P357" s="37" t="s">
        <v>2638</v>
      </c>
    </row>
    <row r="358" spans="1:73" ht="13.15" x14ac:dyDescent="0.4">
      <c r="A358" s="153" t="s">
        <v>3343</v>
      </c>
      <c r="B358" s="18"/>
      <c r="C358" s="143"/>
      <c r="D358" s="26"/>
      <c r="E358" s="27"/>
      <c r="F358" s="26"/>
      <c r="G358" s="26"/>
      <c r="H358" s="26"/>
      <c r="I358" s="26"/>
      <c r="J358" s="18"/>
      <c r="K358" s="18"/>
      <c r="L358" s="18"/>
      <c r="M358" s="26"/>
      <c r="N358" s="27"/>
      <c r="O358" s="27"/>
      <c r="P358" s="27"/>
      <c r="Q358" s="27"/>
      <c r="R358" s="29"/>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row>
    <row r="359" spans="1:73" x14ac:dyDescent="0.35">
      <c r="A359" s="18"/>
      <c r="B359" s="18"/>
      <c r="C359" s="143"/>
      <c r="D359" s="19" t="s">
        <v>2664</v>
      </c>
      <c r="E359" s="20">
        <v>34921</v>
      </c>
      <c r="F359" s="19" t="s">
        <v>249</v>
      </c>
      <c r="G359" s="19" t="s">
        <v>2125</v>
      </c>
      <c r="H359" t="s">
        <v>93</v>
      </c>
      <c r="I359" t="s">
        <v>3388</v>
      </c>
      <c r="J359" s="18" t="s">
        <v>93</v>
      </c>
      <c r="K359" s="18" t="s">
        <v>86</v>
      </c>
      <c r="L359" s="18" t="s">
        <v>2665</v>
      </c>
      <c r="M359" s="19" t="s">
        <v>2666</v>
      </c>
      <c r="N359" s="19" t="s">
        <v>93</v>
      </c>
      <c r="O359" s="19" t="s">
        <v>86</v>
      </c>
      <c r="P359" s="19" t="s">
        <v>2667</v>
      </c>
      <c r="Q359" s="19" t="s">
        <v>93</v>
      </c>
      <c r="R359" s="19" t="s">
        <v>86</v>
      </c>
      <c r="S359" s="19" t="s">
        <v>2668</v>
      </c>
      <c r="T359" s="19" t="s">
        <v>93</v>
      </c>
      <c r="U359" s="19" t="s">
        <v>86</v>
      </c>
      <c r="V359" s="19" t="s">
        <v>2558</v>
      </c>
      <c r="W359" s="19" t="s">
        <v>93</v>
      </c>
      <c r="X359" s="19" t="s">
        <v>86</v>
      </c>
      <c r="Y359" s="19" t="s">
        <v>2669</v>
      </c>
      <c r="Z359" s="19"/>
      <c r="AA359" s="19"/>
      <c r="AB359" s="19"/>
      <c r="AC359" s="19">
        <v>0</v>
      </c>
      <c r="AD359" s="19">
        <v>0</v>
      </c>
      <c r="AE359" s="19">
        <v>0</v>
      </c>
      <c r="AF359" s="19">
        <v>0</v>
      </c>
      <c r="AG359" s="19">
        <v>0</v>
      </c>
      <c r="AH359" s="19">
        <v>0</v>
      </c>
      <c r="AI359" s="19">
        <v>0</v>
      </c>
      <c r="AJ359" s="19">
        <v>0</v>
      </c>
      <c r="AK359" s="19">
        <v>0</v>
      </c>
      <c r="AL359" s="19">
        <v>0</v>
      </c>
      <c r="AM359" s="19">
        <v>0</v>
      </c>
      <c r="AN359" s="19">
        <v>0</v>
      </c>
      <c r="AO359" s="19">
        <v>0</v>
      </c>
      <c r="AP359" s="19">
        <v>0</v>
      </c>
      <c r="AQ359" s="19">
        <v>0</v>
      </c>
      <c r="AR359" s="19">
        <v>0</v>
      </c>
      <c r="AS359" s="19">
        <v>0</v>
      </c>
      <c r="AT359" s="19">
        <v>0</v>
      </c>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row>
    <row r="360" spans="1:73" ht="12.75" customHeight="1" x14ac:dyDescent="0.35">
      <c r="A360" s="18"/>
      <c r="B360" s="18"/>
      <c r="C360" s="143"/>
      <c r="D360" s="26" t="s">
        <v>2696</v>
      </c>
      <c r="E360" s="27">
        <v>36025</v>
      </c>
      <c r="F360" s="26" t="s">
        <v>130</v>
      </c>
      <c r="G360" s="26" t="s">
        <v>219</v>
      </c>
      <c r="H360" t="s">
        <v>220</v>
      </c>
      <c r="I360" t="s">
        <v>231</v>
      </c>
      <c r="J360" s="34" t="s">
        <v>220</v>
      </c>
      <c r="K360" s="34" t="s">
        <v>326</v>
      </c>
      <c r="L360" s="34" t="s">
        <v>231</v>
      </c>
      <c r="M360" s="26" t="s">
        <v>231</v>
      </c>
      <c r="N360" s="27"/>
      <c r="O360" s="27"/>
      <c r="P360" s="27"/>
      <c r="Q360" s="27"/>
      <c r="R360" s="29"/>
      <c r="S360" s="25"/>
      <c r="T360" s="25"/>
      <c r="U360" s="25"/>
      <c r="V360" s="25"/>
      <c r="W360" s="25"/>
      <c r="X360" s="25"/>
      <c r="Y360" s="25"/>
      <c r="Z360" s="25"/>
      <c r="AA360" s="25"/>
      <c r="AB360" s="25"/>
      <c r="AC360" s="25"/>
      <c r="AD360" s="25"/>
      <c r="AE360" s="25"/>
      <c r="AF360" s="25"/>
      <c r="AG360" s="25"/>
      <c r="AH360" s="25"/>
      <c r="AI360" s="25"/>
      <c r="AJ360" s="25"/>
      <c r="AK360" s="25"/>
      <c r="AL360" s="25"/>
      <c r="AM360" s="25"/>
      <c r="AN360" s="25"/>
      <c r="AO360" s="25"/>
      <c r="AP360" s="25"/>
      <c r="AQ360" s="25"/>
      <c r="AR360" s="25"/>
      <c r="AS360" s="25"/>
      <c r="AT360" s="25"/>
      <c r="AU360" s="25"/>
      <c r="AV360" s="25"/>
    </row>
    <row r="361" spans="1:73" x14ac:dyDescent="0.35">
      <c r="A361" s="34"/>
      <c r="B361" s="34"/>
      <c r="C361" s="143"/>
      <c r="D361" s="19" t="s">
        <v>2701</v>
      </c>
      <c r="E361" s="20">
        <v>34502</v>
      </c>
      <c r="F361" s="19" t="s">
        <v>2702</v>
      </c>
      <c r="G361" s="19" t="s">
        <v>873</v>
      </c>
      <c r="H361" t="s">
        <v>273</v>
      </c>
      <c r="I361" t="s">
        <v>264</v>
      </c>
      <c r="J361" s="34" t="s">
        <v>253</v>
      </c>
      <c r="K361" s="34" t="s">
        <v>131</v>
      </c>
      <c r="L361" s="34" t="s">
        <v>254</v>
      </c>
      <c r="M361" s="19" t="s">
        <v>216</v>
      </c>
      <c r="N361" s="19" t="s">
        <v>2632</v>
      </c>
      <c r="O361" s="19" t="s">
        <v>109</v>
      </c>
      <c r="P361" s="19" t="s">
        <v>2703</v>
      </c>
      <c r="Q361" s="19" t="s">
        <v>273</v>
      </c>
      <c r="R361" s="19" t="s">
        <v>131</v>
      </c>
      <c r="S361" s="19" t="s">
        <v>743</v>
      </c>
      <c r="T361" s="19" t="s">
        <v>273</v>
      </c>
      <c r="U361" s="19" t="s">
        <v>131</v>
      </c>
      <c r="V361" s="19" t="s">
        <v>254</v>
      </c>
      <c r="W361" s="19" t="s">
        <v>242</v>
      </c>
      <c r="X361" s="19" t="s">
        <v>131</v>
      </c>
      <c r="Y361" s="19" t="s">
        <v>201</v>
      </c>
      <c r="Z361" s="19" t="s">
        <v>480</v>
      </c>
      <c r="AA361" s="19" t="s">
        <v>131</v>
      </c>
      <c r="AB361" s="19" t="s">
        <v>671</v>
      </c>
      <c r="AC361" s="19">
        <v>0</v>
      </c>
      <c r="AD361" s="19">
        <v>0</v>
      </c>
      <c r="AE361" s="19">
        <v>0</v>
      </c>
      <c r="AF361" s="19">
        <v>0</v>
      </c>
      <c r="AG361" s="19">
        <v>0</v>
      </c>
      <c r="AH361" s="19">
        <v>0</v>
      </c>
      <c r="AI361" s="19">
        <v>0</v>
      </c>
      <c r="AJ361" s="19">
        <v>0</v>
      </c>
      <c r="AK361" s="19">
        <v>0</v>
      </c>
      <c r="AL361" s="19">
        <v>0</v>
      </c>
      <c r="AM361" s="19">
        <v>0</v>
      </c>
      <c r="AN361" s="19">
        <v>0</v>
      </c>
      <c r="AO361" s="19">
        <v>0</v>
      </c>
      <c r="AP361" s="19">
        <v>0</v>
      </c>
      <c r="AQ361" s="19">
        <v>0</v>
      </c>
      <c r="AR361" s="19">
        <v>0</v>
      </c>
      <c r="AS361" s="19">
        <v>0</v>
      </c>
      <c r="AT361" s="19">
        <v>0</v>
      </c>
      <c r="AU361" s="19"/>
      <c r="AV361" s="19"/>
    </row>
    <row r="362" spans="1:73" x14ac:dyDescent="0.35">
      <c r="A362" s="18"/>
      <c r="B362" s="18"/>
      <c r="C362" s="143"/>
      <c r="D362" s="19" t="s">
        <v>2724</v>
      </c>
      <c r="E362" s="20">
        <v>35079</v>
      </c>
      <c r="F362" s="19" t="s">
        <v>498</v>
      </c>
      <c r="G362" s="19" t="s">
        <v>490</v>
      </c>
      <c r="H362" t="s">
        <v>480</v>
      </c>
      <c r="I362" t="s">
        <v>317</v>
      </c>
      <c r="J362" s="18" t="s">
        <v>480</v>
      </c>
      <c r="K362" s="18" t="s">
        <v>135</v>
      </c>
      <c r="L362" s="18" t="s">
        <v>2325</v>
      </c>
      <c r="M362" s="19" t="s">
        <v>1823</v>
      </c>
      <c r="N362" s="19" t="s">
        <v>480</v>
      </c>
      <c r="O362" s="19" t="s">
        <v>229</v>
      </c>
      <c r="P362" s="19" t="s">
        <v>2725</v>
      </c>
      <c r="Q362" s="19" t="s">
        <v>480</v>
      </c>
      <c r="R362" s="19" t="s">
        <v>116</v>
      </c>
      <c r="S362" s="19" t="s">
        <v>1537</v>
      </c>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row>
    <row r="363" spans="1:73" x14ac:dyDescent="0.35">
      <c r="A363" s="18"/>
      <c r="B363" s="18"/>
      <c r="C363" s="143"/>
      <c r="D363" s="19" t="s">
        <v>2734</v>
      </c>
      <c r="E363" s="20">
        <v>33880</v>
      </c>
      <c r="F363" s="19" t="s">
        <v>265</v>
      </c>
      <c r="G363" s="19" t="s">
        <v>1370</v>
      </c>
      <c r="H363" t="s">
        <v>4387</v>
      </c>
      <c r="I363" t="s">
        <v>335</v>
      </c>
      <c r="J363" s="18" t="s">
        <v>331</v>
      </c>
      <c r="K363" s="18" t="s">
        <v>109</v>
      </c>
      <c r="L363" s="18" t="s">
        <v>335</v>
      </c>
      <c r="M363" s="19" t="s">
        <v>297</v>
      </c>
      <c r="N363" s="19" t="s">
        <v>331</v>
      </c>
      <c r="O363" s="19" t="s">
        <v>109</v>
      </c>
      <c r="P363" s="19" t="s">
        <v>333</v>
      </c>
      <c r="Q363" s="19" t="s">
        <v>331</v>
      </c>
      <c r="R363" s="19" t="s">
        <v>109</v>
      </c>
      <c r="S363" s="19" t="s">
        <v>297</v>
      </c>
      <c r="T363" s="19" t="s">
        <v>327</v>
      </c>
      <c r="U363" s="19" t="s">
        <v>85</v>
      </c>
      <c r="V363" s="19" t="s">
        <v>328</v>
      </c>
      <c r="W363" s="19" t="s">
        <v>327</v>
      </c>
      <c r="X363" s="19" t="s">
        <v>85</v>
      </c>
      <c r="Y363" s="19" t="s">
        <v>328</v>
      </c>
      <c r="Z363" s="19" t="s">
        <v>345</v>
      </c>
      <c r="AA363" s="19" t="s">
        <v>85</v>
      </c>
      <c r="AB363" s="19" t="s">
        <v>154</v>
      </c>
      <c r="AC363" s="19" t="s">
        <v>327</v>
      </c>
      <c r="AD363" s="19" t="s">
        <v>151</v>
      </c>
      <c r="AE363" s="19" t="s">
        <v>328</v>
      </c>
      <c r="AF363" s="19" t="s">
        <v>327</v>
      </c>
      <c r="AG363" s="19" t="s">
        <v>151</v>
      </c>
      <c r="AH363" s="19" t="s">
        <v>328</v>
      </c>
      <c r="AI363" s="19">
        <v>0</v>
      </c>
      <c r="AJ363" s="19">
        <v>0</v>
      </c>
      <c r="AK363" s="19">
        <v>0</v>
      </c>
      <c r="AL363" s="19">
        <v>0</v>
      </c>
      <c r="AM363" s="19">
        <v>0</v>
      </c>
      <c r="AN363" s="19">
        <v>0</v>
      </c>
      <c r="AO363" s="19">
        <v>0</v>
      </c>
      <c r="AP363" s="19">
        <v>0</v>
      </c>
      <c r="AQ363" s="19">
        <v>0</v>
      </c>
      <c r="AR363" s="19">
        <v>0</v>
      </c>
      <c r="AS363" s="19">
        <v>0</v>
      </c>
      <c r="AT363" s="19">
        <v>0</v>
      </c>
      <c r="AU363" s="19"/>
      <c r="AV363" s="19"/>
      <c r="AW363" s="25"/>
      <c r="AX363" s="25"/>
      <c r="AY363" s="25"/>
      <c r="AZ363" s="25"/>
      <c r="BA363" s="25"/>
      <c r="BB363" s="25"/>
      <c r="BC363" s="25"/>
      <c r="BD363" s="25"/>
      <c r="BE363" s="25"/>
      <c r="BF363" s="25"/>
      <c r="BG363" s="25"/>
      <c r="BH363" s="25"/>
      <c r="BI363" s="25"/>
      <c r="BJ363" s="25"/>
      <c r="BK363" s="25"/>
      <c r="BL363" s="25"/>
      <c r="BM363" s="25"/>
      <c r="BN363" s="25"/>
      <c r="BO363" s="25"/>
      <c r="BP363" s="25"/>
      <c r="BQ363" s="25"/>
      <c r="BR363" s="25"/>
      <c r="BS363" s="25"/>
      <c r="BT363" s="25"/>
      <c r="BU363" s="25"/>
    </row>
    <row r="364" spans="1:73" x14ac:dyDescent="0.35">
      <c r="A364" s="18"/>
      <c r="B364" s="18"/>
      <c r="C364" s="143"/>
      <c r="D364" s="19" t="s">
        <v>2737</v>
      </c>
      <c r="E364" s="20">
        <v>35020</v>
      </c>
      <c r="F364" s="19" t="s">
        <v>114</v>
      </c>
      <c r="G364" s="19" t="s">
        <v>140</v>
      </c>
      <c r="H364" t="s">
        <v>327</v>
      </c>
      <c r="I364" t="s">
        <v>328</v>
      </c>
      <c r="J364" s="18"/>
      <c r="K364" s="18"/>
      <c r="L364" s="18"/>
      <c r="M364" s="19" t="s">
        <v>155</v>
      </c>
      <c r="N364" s="19" t="s">
        <v>323</v>
      </c>
      <c r="O364" s="19" t="s">
        <v>403</v>
      </c>
      <c r="P364" s="19" t="s">
        <v>346</v>
      </c>
      <c r="Q364" s="19" t="s">
        <v>345</v>
      </c>
      <c r="R364" s="19" t="s">
        <v>85</v>
      </c>
      <c r="S364" s="19" t="s">
        <v>154</v>
      </c>
      <c r="T364" s="19" t="s">
        <v>345</v>
      </c>
      <c r="U364" s="19" t="s">
        <v>85</v>
      </c>
      <c r="V364" s="19" t="s">
        <v>154</v>
      </c>
      <c r="W364" s="19">
        <v>0</v>
      </c>
      <c r="X364" s="19">
        <v>0</v>
      </c>
      <c r="Y364" s="19">
        <v>0</v>
      </c>
      <c r="Z364" s="19"/>
      <c r="AA364" s="19"/>
      <c r="AB364" s="19"/>
      <c r="AC364" s="19">
        <v>0</v>
      </c>
      <c r="AD364" s="19">
        <v>0</v>
      </c>
      <c r="AE364" s="19">
        <v>0</v>
      </c>
      <c r="AF364" s="19">
        <v>0</v>
      </c>
      <c r="AG364" s="19">
        <v>0</v>
      </c>
      <c r="AH364" s="19">
        <v>0</v>
      </c>
      <c r="AI364" s="19">
        <v>0</v>
      </c>
      <c r="AJ364" s="19">
        <v>0</v>
      </c>
      <c r="AK364" s="19">
        <v>0</v>
      </c>
      <c r="AL364" s="19">
        <v>0</v>
      </c>
      <c r="AM364" s="19">
        <v>0</v>
      </c>
      <c r="AN364" s="19">
        <v>0</v>
      </c>
      <c r="AO364" s="19">
        <v>0</v>
      </c>
      <c r="AP364" s="19">
        <v>0</v>
      </c>
      <c r="AQ364" s="19">
        <v>0</v>
      </c>
      <c r="AR364" s="19">
        <v>0</v>
      </c>
      <c r="AS364" s="19">
        <v>0</v>
      </c>
      <c r="AT364" s="19">
        <v>0</v>
      </c>
      <c r="AU364" s="19"/>
      <c r="AV364" s="19"/>
    </row>
    <row r="365" spans="1:73" x14ac:dyDescent="0.35">
      <c r="A365" s="18"/>
      <c r="B365" s="18"/>
      <c r="C365" s="143"/>
      <c r="D365" s="19" t="s">
        <v>2732</v>
      </c>
      <c r="E365" s="20">
        <v>34088</v>
      </c>
      <c r="F365" s="19" t="s">
        <v>163</v>
      </c>
      <c r="G365" s="19" t="s">
        <v>615</v>
      </c>
      <c r="H365" t="s">
        <v>4388</v>
      </c>
      <c r="I365" t="s">
        <v>3371</v>
      </c>
      <c r="J365" s="18" t="s">
        <v>331</v>
      </c>
      <c r="K365" s="18" t="s">
        <v>135</v>
      </c>
      <c r="L365" s="18" t="s">
        <v>297</v>
      </c>
      <c r="M365" s="19" t="s">
        <v>929</v>
      </c>
      <c r="N365" s="19" t="s">
        <v>331</v>
      </c>
      <c r="O365" s="19" t="s">
        <v>308</v>
      </c>
      <c r="P365" s="19" t="s">
        <v>2733</v>
      </c>
      <c r="Q365" s="19" t="s">
        <v>331</v>
      </c>
      <c r="R365" s="19" t="s">
        <v>135</v>
      </c>
      <c r="S365" s="19" t="s">
        <v>682</v>
      </c>
      <c r="T365" s="19" t="s">
        <v>331</v>
      </c>
      <c r="U365" s="19" t="s">
        <v>421</v>
      </c>
      <c r="V365" s="19" t="s">
        <v>929</v>
      </c>
      <c r="W365" s="19" t="s">
        <v>331</v>
      </c>
      <c r="X365" s="19" t="s">
        <v>421</v>
      </c>
      <c r="Y365" s="19" t="s">
        <v>684</v>
      </c>
      <c r="Z365" s="19" t="s">
        <v>299</v>
      </c>
      <c r="AA365" s="19" t="s">
        <v>421</v>
      </c>
      <c r="AB365" s="19" t="s">
        <v>682</v>
      </c>
      <c r="AC365" s="19" t="s">
        <v>299</v>
      </c>
      <c r="AD365" s="19" t="s">
        <v>421</v>
      </c>
      <c r="AE365" s="19" t="s">
        <v>301</v>
      </c>
      <c r="AF365" s="19" t="s">
        <v>299</v>
      </c>
      <c r="AG365" s="19" t="s">
        <v>421</v>
      </c>
      <c r="AH365" s="19" t="s">
        <v>301</v>
      </c>
      <c r="AI365" s="19">
        <v>0</v>
      </c>
      <c r="AJ365" s="19">
        <v>0</v>
      </c>
      <c r="AK365" s="19">
        <v>0</v>
      </c>
      <c r="AL365" s="19">
        <v>0</v>
      </c>
      <c r="AM365" s="19">
        <v>0</v>
      </c>
      <c r="AN365" s="19">
        <v>0</v>
      </c>
      <c r="AO365" s="19">
        <v>0</v>
      </c>
      <c r="AP365" s="19">
        <v>0</v>
      </c>
      <c r="AQ365" s="19">
        <v>0</v>
      </c>
      <c r="AR365" s="19">
        <v>0</v>
      </c>
      <c r="AS365" s="19">
        <v>0</v>
      </c>
      <c r="AT365" s="19">
        <v>0</v>
      </c>
      <c r="AU365" s="19"/>
      <c r="AV365" s="19"/>
    </row>
    <row r="366" spans="1:73" ht="12.75" customHeight="1" x14ac:dyDescent="0.35">
      <c r="A366" s="21"/>
      <c r="B366" s="21"/>
      <c r="C366" s="143"/>
      <c r="D366" s="19" t="s">
        <v>2745</v>
      </c>
      <c r="E366" s="20">
        <v>35627</v>
      </c>
      <c r="F366" s="19" t="s">
        <v>398</v>
      </c>
      <c r="G366" s="19" t="s">
        <v>125</v>
      </c>
      <c r="H366" t="s">
        <v>4284</v>
      </c>
      <c r="J366" s="21" t="s">
        <v>122</v>
      </c>
      <c r="K366" s="21" t="s">
        <v>172</v>
      </c>
      <c r="L366" s="21"/>
      <c r="M366" s="19"/>
      <c r="N366" s="19" t="s">
        <v>169</v>
      </c>
      <c r="O366" s="19"/>
      <c r="P366" s="19"/>
      <c r="Q366" s="19" t="s">
        <v>1190</v>
      </c>
      <c r="R366" s="19" t="s">
        <v>172</v>
      </c>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row>
    <row r="367" spans="1:73" ht="12.75" customHeight="1" x14ac:dyDescent="0.35">
      <c r="A367" s="18"/>
      <c r="B367" s="18"/>
      <c r="C367" s="143"/>
      <c r="D367" s="22" t="s">
        <v>2746</v>
      </c>
      <c r="E367" s="23">
        <v>36270</v>
      </c>
      <c r="F367" s="24" t="s">
        <v>83</v>
      </c>
      <c r="G367" s="22" t="s">
        <v>137</v>
      </c>
      <c r="H367" t="s">
        <v>1190</v>
      </c>
      <c r="J367" s="18" t="s">
        <v>362</v>
      </c>
      <c r="K367" s="18" t="s">
        <v>341</v>
      </c>
      <c r="L367" s="18"/>
      <c r="M367" s="25"/>
      <c r="N367" s="25"/>
      <c r="O367" s="25"/>
      <c r="P367" s="25"/>
      <c r="Q367" s="25"/>
      <c r="R367" s="25"/>
      <c r="S367" s="25"/>
      <c r="T367" s="25"/>
      <c r="U367" s="25"/>
      <c r="V367" s="25"/>
      <c r="W367" s="25"/>
      <c r="X367" s="25"/>
      <c r="Y367" s="25"/>
      <c r="Z367" s="25"/>
      <c r="AA367" s="25"/>
      <c r="AB367" s="25"/>
      <c r="AC367" s="25"/>
      <c r="AD367" s="25"/>
      <c r="AE367" s="25"/>
      <c r="AF367" s="25"/>
      <c r="AG367" s="25"/>
      <c r="AH367" s="25"/>
      <c r="AI367" s="25"/>
      <c r="AJ367" s="25"/>
      <c r="AK367" s="25"/>
      <c r="AL367" s="25"/>
      <c r="AM367" s="25"/>
      <c r="AN367" s="25"/>
      <c r="AO367" s="25"/>
      <c r="AP367" s="25"/>
      <c r="AQ367" s="25"/>
      <c r="AR367" s="25"/>
      <c r="AS367" s="25"/>
      <c r="AT367" s="25"/>
      <c r="AU367" s="25"/>
      <c r="AV367" s="25"/>
    </row>
    <row r="368" spans="1:73" ht="13.15" x14ac:dyDescent="0.4">
      <c r="A368" s="153" t="s">
        <v>3339</v>
      </c>
      <c r="B368" s="18"/>
      <c r="C368" s="143"/>
      <c r="D368" s="26"/>
      <c r="E368" s="27"/>
      <c r="F368" s="26"/>
      <c r="G368" s="26"/>
      <c r="H368" s="26"/>
      <c r="I368" s="26"/>
      <c r="J368" s="18"/>
      <c r="K368" s="18"/>
      <c r="L368" s="18"/>
      <c r="M368" s="26"/>
      <c r="N368" s="27"/>
      <c r="O368" s="27"/>
      <c r="P368" s="27"/>
      <c r="Q368" s="27"/>
      <c r="R368" s="29"/>
      <c r="S368" s="25"/>
      <c r="T368" s="25"/>
      <c r="U368" s="25"/>
      <c r="V368" s="25"/>
      <c r="W368" s="25"/>
      <c r="X368" s="25"/>
      <c r="Y368" s="25"/>
      <c r="Z368" s="25"/>
      <c r="AA368" s="25"/>
      <c r="AB368" s="25"/>
      <c r="AC368" s="25"/>
      <c r="AD368" s="25"/>
      <c r="AE368" s="25"/>
      <c r="AF368" s="25"/>
      <c r="AG368" s="25"/>
      <c r="AH368" s="25"/>
      <c r="AI368" s="25"/>
      <c r="AJ368" s="25"/>
      <c r="AK368" s="25"/>
      <c r="AL368" s="25"/>
      <c r="AM368" s="25"/>
      <c r="AN368" s="25"/>
      <c r="AO368" s="25"/>
      <c r="AP368" s="25"/>
      <c r="AQ368" s="25"/>
      <c r="AR368" s="25"/>
      <c r="AS368" s="25"/>
      <c r="AT368" s="25"/>
    </row>
    <row r="369" spans="1:73" s="25" customFormat="1" ht="12.75" customHeight="1" x14ac:dyDescent="0.35">
      <c r="A369" s="18"/>
      <c r="B369" s="18"/>
      <c r="C369" s="143"/>
      <c r="D369" s="19" t="s">
        <v>2757</v>
      </c>
      <c r="E369" s="20">
        <v>34758</v>
      </c>
      <c r="F369" s="19" t="s">
        <v>720</v>
      </c>
      <c r="G369" s="19" t="s">
        <v>141</v>
      </c>
      <c r="H369" t="s">
        <v>93</v>
      </c>
      <c r="I369" t="s">
        <v>3377</v>
      </c>
      <c r="J369" s="18" t="s">
        <v>93</v>
      </c>
      <c r="K369" s="18" t="s">
        <v>206</v>
      </c>
      <c r="L369" s="18" t="s">
        <v>2758</v>
      </c>
      <c r="M369" s="19" t="s">
        <v>2759</v>
      </c>
      <c r="N369" s="19" t="s">
        <v>93</v>
      </c>
      <c r="O369" s="19" t="s">
        <v>109</v>
      </c>
      <c r="P369" s="19" t="s">
        <v>2760</v>
      </c>
      <c r="Q369" s="19" t="s">
        <v>93</v>
      </c>
      <c r="R369" s="19" t="s">
        <v>252</v>
      </c>
      <c r="S369" s="19" t="s">
        <v>2761</v>
      </c>
      <c r="T369" s="19" t="s">
        <v>93</v>
      </c>
      <c r="U369" s="19" t="s">
        <v>252</v>
      </c>
      <c r="V369" s="19" t="s">
        <v>2261</v>
      </c>
      <c r="W369" s="19" t="s">
        <v>954</v>
      </c>
      <c r="X369" s="19" t="s">
        <v>252</v>
      </c>
      <c r="Y369" s="19" t="s">
        <v>2762</v>
      </c>
      <c r="Z369" s="19"/>
      <c r="AA369" s="19"/>
      <c r="AB369" s="19"/>
      <c r="AC369" s="19">
        <v>0</v>
      </c>
      <c r="AD369" s="19">
        <v>0</v>
      </c>
      <c r="AE369" s="19">
        <v>0</v>
      </c>
      <c r="AF369" s="19">
        <v>0</v>
      </c>
      <c r="AG369" s="19">
        <v>0</v>
      </c>
      <c r="AH369" s="19">
        <v>0</v>
      </c>
      <c r="AI369" s="19">
        <v>0</v>
      </c>
      <c r="AJ369" s="19">
        <v>0</v>
      </c>
      <c r="AK369" s="19">
        <v>0</v>
      </c>
      <c r="AL369" s="19">
        <v>0</v>
      </c>
      <c r="AM369" s="19">
        <v>0</v>
      </c>
      <c r="AN369" s="19">
        <v>0</v>
      </c>
      <c r="AO369" s="19">
        <v>0</v>
      </c>
      <c r="AP369" s="19">
        <v>0</v>
      </c>
      <c r="AQ369" s="19">
        <v>0</v>
      </c>
      <c r="AR369" s="19">
        <v>0</v>
      </c>
      <c r="AS369" s="19">
        <v>0</v>
      </c>
      <c r="AT369" s="19">
        <v>0</v>
      </c>
      <c r="AU369" s="19"/>
      <c r="AV369" s="19"/>
    </row>
    <row r="370" spans="1:73" ht="12.75" customHeight="1" x14ac:dyDescent="0.35">
      <c r="A370" s="18"/>
      <c r="B370" s="18"/>
      <c r="C370" s="143"/>
      <c r="D370" s="19" t="s">
        <v>4025</v>
      </c>
      <c r="E370" s="20">
        <v>35661</v>
      </c>
      <c r="F370" s="19" t="s">
        <v>125</v>
      </c>
      <c r="G370" s="19" t="s">
        <v>1286</v>
      </c>
      <c r="H370" t="s">
        <v>93</v>
      </c>
      <c r="I370" t="s">
        <v>4284</v>
      </c>
      <c r="J370" s="34" t="s">
        <v>93</v>
      </c>
      <c r="K370" s="34" t="s">
        <v>229</v>
      </c>
      <c r="L370" s="34" t="s">
        <v>2763</v>
      </c>
      <c r="M370" s="19" t="s">
        <v>955</v>
      </c>
      <c r="N370" s="19" t="s">
        <v>93</v>
      </c>
      <c r="O370" s="19" t="s">
        <v>229</v>
      </c>
      <c r="P370" s="19" t="s">
        <v>2764</v>
      </c>
      <c r="Q370" s="19" t="s">
        <v>93</v>
      </c>
      <c r="R370" s="19" t="s">
        <v>229</v>
      </c>
      <c r="S370" s="19" t="s">
        <v>2765</v>
      </c>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row>
    <row r="371" spans="1:73" s="25" customFormat="1" x14ac:dyDescent="0.35">
      <c r="A371" s="18"/>
      <c r="B371" s="18"/>
      <c r="C371" s="143"/>
      <c r="D371" t="s">
        <v>2766</v>
      </c>
      <c r="E371" s="35">
        <v>35247</v>
      </c>
      <c r="F371" s="36" t="s">
        <v>101</v>
      </c>
      <c r="G371" s="36" t="s">
        <v>316</v>
      </c>
      <c r="H371" t="s">
        <v>389</v>
      </c>
      <c r="I371" t="s">
        <v>3375</v>
      </c>
      <c r="J371" s="18" t="s">
        <v>826</v>
      </c>
      <c r="K371" s="18" t="s">
        <v>421</v>
      </c>
      <c r="L371" s="18" t="s">
        <v>2767</v>
      </c>
      <c r="M371" s="19"/>
      <c r="N371" s="19" t="s">
        <v>389</v>
      </c>
      <c r="O371" s="19" t="s">
        <v>452</v>
      </c>
      <c r="P371" s="37" t="str">
        <f>IF(ISERROR(VLOOKUP(TRIM(D371),#REF!,8,FALSE())),"",VLOOKUP(TRIM(D371),#REF!,8,FALSE()))</f>
        <v/>
      </c>
    </row>
    <row r="372" spans="1:73" x14ac:dyDescent="0.35">
      <c r="A372" s="34" t="s">
        <v>253</v>
      </c>
      <c r="B372" s="34" t="s">
        <v>81</v>
      </c>
      <c r="C372" s="143" t="str">
        <f>IF(VLOOKUP(D372,Table16[[#All],[Player]:[2024 Card Info]],7,FALSE)&lt;&gt;"",VLOOKUP(D372,Table16[[#All],[Player]:[2024 Card Info]],7,FALSE),"")</f>
        <v>0-4</v>
      </c>
      <c r="D372" s="19" t="s">
        <v>2801</v>
      </c>
      <c r="E372" s="20">
        <v>34954</v>
      </c>
      <c r="F372" s="19" t="s">
        <v>2802</v>
      </c>
      <c r="G372" s="19" t="s">
        <v>498</v>
      </c>
      <c r="H372" s="26" t="s">
        <v>250</v>
      </c>
      <c r="I372" s="26"/>
      <c r="J372" s="34" t="s">
        <v>273</v>
      </c>
      <c r="K372" s="34" t="s">
        <v>259</v>
      </c>
      <c r="L372" s="34" t="s">
        <v>231</v>
      </c>
      <c r="M372" s="19" t="s">
        <v>231</v>
      </c>
      <c r="N372" s="19" t="s">
        <v>253</v>
      </c>
      <c r="O372" s="19" t="s">
        <v>259</v>
      </c>
      <c r="P372" s="19" t="s">
        <v>487</v>
      </c>
      <c r="Q372" s="19" t="s">
        <v>273</v>
      </c>
      <c r="R372" s="19" t="s">
        <v>259</v>
      </c>
      <c r="S372" s="19" t="s">
        <v>231</v>
      </c>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row>
    <row r="373" spans="1:73" ht="12.75" customHeight="1" x14ac:dyDescent="0.35">
      <c r="A373" s="31" t="s">
        <v>1395</v>
      </c>
      <c r="B373" s="32" t="s">
        <v>3524</v>
      </c>
      <c r="C373" s="144" t="str">
        <f>IF(VLOOKUP(D373,Table16[[#All],[Player]:[2024 Card Info]],7,FALSE)&lt;&gt;"",VLOOKUP(D373,Table16[[#All],[Player]:[2024 Card Info]],7,FALSE),"")</f>
        <v>0/0-1</v>
      </c>
      <c r="D373" s="19" t="s">
        <v>2800</v>
      </c>
      <c r="E373" s="27">
        <v>36406</v>
      </c>
      <c r="F373" s="28" t="s">
        <v>134</v>
      </c>
      <c r="G373" s="28" t="s">
        <v>138</v>
      </c>
      <c r="H373" s="26" t="s">
        <v>169</v>
      </c>
      <c r="I373" s="26" t="s">
        <v>186</v>
      </c>
      <c r="J373" s="33"/>
      <c r="K373" s="33"/>
      <c r="L373" s="33"/>
    </row>
    <row r="374" spans="1:73" ht="12.75" customHeight="1" x14ac:dyDescent="0.35">
      <c r="A374" s="18" t="s">
        <v>480</v>
      </c>
      <c r="B374" s="18" t="s">
        <v>109</v>
      </c>
      <c r="C374" s="143" t="str">
        <f>IF(VLOOKUP(D374,Table16[[#All],[Player]:[2024 Card Info]],7,FALSE)&lt;&gt;"",VLOOKUP(D374,Table16[[#All],[Player]:[2024 Card Info]],7,FALSE),"")</f>
        <v>04-0</v>
      </c>
      <c r="D374" s="19" t="s">
        <v>2814</v>
      </c>
      <c r="E374" s="20">
        <v>34842</v>
      </c>
      <c r="F374" s="19" t="s">
        <v>249</v>
      </c>
      <c r="G374" s="19" t="s">
        <v>405</v>
      </c>
      <c r="H374" s="26" t="s">
        <v>304</v>
      </c>
      <c r="I374" s="26"/>
      <c r="J374" s="18" t="s">
        <v>480</v>
      </c>
      <c r="K374" s="18" t="s">
        <v>195</v>
      </c>
      <c r="L374" s="18" t="s">
        <v>1823</v>
      </c>
      <c r="M374" s="19" t="s">
        <v>2805</v>
      </c>
      <c r="N374" s="19" t="s">
        <v>480</v>
      </c>
      <c r="O374" s="19" t="s">
        <v>193</v>
      </c>
      <c r="P374" s="19" t="s">
        <v>2815</v>
      </c>
      <c r="Q374" s="19" t="s">
        <v>480</v>
      </c>
      <c r="R374" s="19" t="s">
        <v>195</v>
      </c>
      <c r="S374" s="19" t="s">
        <v>2816</v>
      </c>
      <c r="T374" s="19" t="s">
        <v>480</v>
      </c>
      <c r="U374" s="19" t="s">
        <v>195</v>
      </c>
      <c r="V374" s="19" t="s">
        <v>306</v>
      </c>
      <c r="W374" s="19" t="s">
        <v>480</v>
      </c>
      <c r="X374" s="19" t="s">
        <v>195</v>
      </c>
      <c r="Y374" s="19" t="s">
        <v>671</v>
      </c>
      <c r="Z374" s="19">
        <v>0</v>
      </c>
      <c r="AA374" s="19">
        <v>0</v>
      </c>
      <c r="AB374" s="19">
        <v>0</v>
      </c>
      <c r="AC374" s="19">
        <v>0</v>
      </c>
      <c r="AD374" s="19">
        <v>0</v>
      </c>
      <c r="AE374" s="19">
        <v>0</v>
      </c>
      <c r="AF374" s="19">
        <v>0</v>
      </c>
      <c r="AG374" s="19">
        <v>0</v>
      </c>
      <c r="AH374" s="19">
        <v>0</v>
      </c>
      <c r="AI374" s="19">
        <v>0</v>
      </c>
      <c r="AJ374" s="19">
        <v>0</v>
      </c>
      <c r="AK374" s="19">
        <v>0</v>
      </c>
      <c r="AL374" s="19">
        <v>0</v>
      </c>
      <c r="AM374" s="19">
        <v>0</v>
      </c>
      <c r="AN374" s="19">
        <v>0</v>
      </c>
      <c r="AO374" s="19">
        <v>0</v>
      </c>
      <c r="AP374" s="19">
        <v>0</v>
      </c>
      <c r="AQ374" s="19">
        <v>0</v>
      </c>
      <c r="AR374" s="19">
        <v>0</v>
      </c>
      <c r="AS374" s="19">
        <v>0</v>
      </c>
      <c r="AT374" s="19">
        <v>0</v>
      </c>
      <c r="AU374" s="19"/>
      <c r="AV374" s="19"/>
    </row>
    <row r="375" spans="1:73" x14ac:dyDescent="0.35">
      <c r="A375" t="s">
        <v>327</v>
      </c>
      <c r="B375" t="s">
        <v>143</v>
      </c>
      <c r="C375" s="143" t="str">
        <f>IF(VLOOKUP(D375,Table16[[#All],[Player]:[2024 Card Info]],7,FALSE)&lt;&gt;"",VLOOKUP(D375,Table16[[#All],[Player]:[2024 Card Info]],7,FALSE),"")</f>
        <v>00</v>
      </c>
      <c r="D375" t="s">
        <v>3863</v>
      </c>
      <c r="E375" s="40">
        <v>37318</v>
      </c>
      <c r="F375" t="s">
        <v>3981</v>
      </c>
      <c r="G375" t="s">
        <v>5283</v>
      </c>
      <c r="H375" t="str">
        <f>IF(ISBLANK(VLOOKUP(TRIM(D375),ALL_SOMIFA!$A$1:$V$2737,8,FALSE)),"",IF(ISERROR(VLOOKUP(TRIM(D375),ALL_SOMIFA!$A$1:$V$2737,8,FALSE))," ",VLOOKUP(TRIM(D375),ALL_SOMIFA!$A$1:$V$2737,8,FALSE)))</f>
        <v/>
      </c>
      <c r="I375" t="str">
        <f>IF(ISBLANK(VLOOKUP(TRIM(D375),ALL_SOMIFA!$A$1:$V$2737,9,FALSE)),"",IF(ISERROR(VLOOKUP(TRIM(D375),ALL_SOMIFA!$A$1:$V$2737,9,FALSE))," ",VLOOKUP(TRIM(D375),ALL_SOMIFA!$A$1:$V$2737,9,FALSE)))</f>
        <v/>
      </c>
      <c r="J375" t="str">
        <f>IF(ISBLANK(VLOOKUP(TRIM(D375),ALL_SOMIFA!$A$1:$V$2737,10,FALSE)),"",IF(ISERROR(VLOOKUP(TRIM(D375),ALL_SOMIFA!$A$1:$V$2737,10,FALSE))," ",VLOOKUP(TRIM(D375),ALL_SOMIFA!$A$1:$V$2737,10,FALSE)))</f>
        <v/>
      </c>
      <c r="K375" t="str">
        <f>IF(ISBLANK(VLOOKUP(TRIM(D375),ALL_SOMIFA!$A$1:$V$2737,11,FALSE)),"",IF(ISERROR(VLOOKUP(TRIM(D375),ALL_SOMIFA!$A$1:$V$2737,11,FALSE))," ",VLOOKUP(TRIM(D375),ALL_SOMIFA!$A$1:$V$2737,11,FALSE)))</f>
        <v/>
      </c>
      <c r="L375" t="str">
        <f>IF(ISBLANK(VLOOKUP(TRIM(D375),ALL_SOMIFA!$A$1:$V$2737,12,FALSE)),"",IF(ISERROR(VLOOKUP(TRIM(D375),ALL_SOMIFA!$A$1:$V$2737,12,FALSE))," ",VLOOKUP(TRIM(D375),ALL_SOMIFA!$A$1:$V$2737,12,FALSE)))</f>
        <v/>
      </c>
      <c r="M375" t="str">
        <f>IF(ISBLANK(VLOOKUP(TRIM(D375),ALL_SOMIFA!$A$1:$V$2737,13,FALSE)),"",IF(ISERROR(VLOOKUP(TRIM(D375),ALL_SOMIFA!$A$1:$V$2737,13,FALSE))," ",VLOOKUP(TRIM(D375),ALL_SOMIFA!$A$1:$V$2737,13,FALSE)))</f>
        <v/>
      </c>
      <c r="N375" t="str">
        <f>IF(ISBLANK(VLOOKUP(TRIM(D375),ALL_SOMIFA!$A$1:$V$2737,14,FALSE)),"",IF(ISERROR(VLOOKUP(TRIM(D375),ALL_SOMIFA!$A$1:$V$2737,14,FALSE))," ",VLOOKUP(TRIM(D375),ALL_SOMIFA!$A$1:$V$2737,14,FALSE)))</f>
        <v/>
      </c>
      <c r="O375" t="str">
        <f>IF(ISBLANK(VLOOKUP(TRIM(D375),ALL_SOMIFA!$A$1:$V$2737,15,FALSE)),"",IF(ISERROR(VLOOKUP(TRIM(D375),ALL_SOMIFA!$A$1:$V$2737,15,FALSE))," ",VLOOKUP(TRIM(D375),ALL_SOMIFA!$A$1:$V$2737,15,FALSE)))</f>
        <v/>
      </c>
      <c r="P375" t="str">
        <f>IF(ISBLANK(VLOOKUP(TRIM(D375),ALL_SOMIFA!$A$1:$V$2737,16,FALSE)),"",IF(ISERROR(VLOOKUP(TRIM(D375),ALL_SOMIFA!$A$1:$V$2737,16,FALSE))," ",VLOOKUP(TRIM(D375),ALL_SOMIFA!$A$1:$V$2737,16,FALSE)))</f>
        <v/>
      </c>
      <c r="Q375" t="str">
        <f>IF(ISBLANK(VLOOKUP(TRIM(D375),ALL_SOMIFA!$A$1:$V$2737,17,FALSE)),"",IF(ISERROR(VLOOKUP(TRIM(D375),ALL_SOMIFA!$A$1:$V$2737,17,FALSE))," ",VLOOKUP(TRIM(D375),ALL_SOMIFA!$A$1:$V$2737,17,FALSE)))</f>
        <v/>
      </c>
      <c r="R375" t="str">
        <f>IF(ISBLANK(VLOOKUP(TRIM(D375),ALL_SOMIFA!$A$1:$V$2737,18,FALSE)),"",IF(ISERROR(VLOOKUP(TRIM(D375),ALL_SOMIFA!$A$1:$V$2737,18,FALSE))," ",VLOOKUP(TRIM(D375),ALL_SOMIFA!$A$1:$V$2737,18,FALSE)))</f>
        <v/>
      </c>
      <c r="S375" t="str">
        <f>IF(ISBLANK(VLOOKUP(TRIM(D375),ALL_SOMIFA!$A$1:$V$2737,19,FALSE)),"",IF(ISERROR(VLOOKUP(TRIM(D375),ALL_SOMIFA!$A$1:$V$2737,19,FALSE))," ",VLOOKUP(TRIM(D375),ALL_SOMIFA!$A$1:$V$2737,19,FALSE)))</f>
        <v/>
      </c>
      <c r="T375" t="str">
        <f>IF(ISBLANK(VLOOKUP(TRIM(D375),ALL_SOMIFA!$A$1:$V$2737,20,FALSE)),"",IF(ISERROR(VLOOKUP(TRIM(D375),ALL_SOMIFA!$A$1:$V$2737,20,FALSE))," ",VLOOKUP(TRIM(D375),ALL_SOMIFA!$A$1:$V$2737,20,FALSE)))</f>
        <v/>
      </c>
      <c r="U375" t="str">
        <f>IF(ISBLANK(VLOOKUP(TRIM(D375),ALL_SOMIFA!$A$1:$V$2737,21,FALSE)),"",IF(ISERROR(VLOOKUP(TRIM(D375),ALL_SOMIFA!$A$1:$V$2737,21,FALSE))," ",VLOOKUP(TRIM(D375),ALL_SOMIFA!$A$1:$V$2737,21,FALSE)))</f>
        <v/>
      </c>
      <c r="V375" t="str">
        <f>IF(ISBLANK(VLOOKUP(TRIM(D375),ALL_SOMIFA!$A$1:$V$2737,22,FALSE)),"",IF(ISERROR(VLOOKUP(TRIM(D375),ALL_SOMIFA!$A$1:$V$2737,22,FALSE))," ",VLOOKUP(TRIM(D375),ALL_SOMIFA!$A$1:$V$2737,22,FALSE)))</f>
        <v/>
      </c>
    </row>
    <row r="376" spans="1:73" x14ac:dyDescent="0.35">
      <c r="A376" s="18"/>
      <c r="B376" s="18"/>
      <c r="C376" s="143"/>
      <c r="D376" s="19" t="s">
        <v>2824</v>
      </c>
      <c r="E376" s="20">
        <v>34185</v>
      </c>
      <c r="F376" s="19" t="s">
        <v>540</v>
      </c>
      <c r="G376" s="19" t="s">
        <v>626</v>
      </c>
      <c r="H376" t="s">
        <v>169</v>
      </c>
      <c r="I376" t="s">
        <v>149</v>
      </c>
      <c r="J376" s="18" t="s">
        <v>354</v>
      </c>
      <c r="K376" s="18" t="s">
        <v>151</v>
      </c>
      <c r="L376" s="18" t="s">
        <v>155</v>
      </c>
      <c r="M376" s="19" t="s">
        <v>154</v>
      </c>
      <c r="N376" s="19" t="s">
        <v>323</v>
      </c>
      <c r="O376" s="19" t="s">
        <v>916</v>
      </c>
      <c r="P376" s="19" t="s">
        <v>678</v>
      </c>
      <c r="Q376" s="19" t="s">
        <v>354</v>
      </c>
      <c r="R376" s="19" t="s">
        <v>190</v>
      </c>
      <c r="S376" s="19" t="s">
        <v>422</v>
      </c>
      <c r="T376" s="19" t="s">
        <v>323</v>
      </c>
      <c r="U376" s="19" t="s">
        <v>190</v>
      </c>
      <c r="V376" s="19" t="s">
        <v>154</v>
      </c>
      <c r="W376" s="19" t="s">
        <v>323</v>
      </c>
      <c r="X376" s="19" t="s">
        <v>190</v>
      </c>
      <c r="Y376" s="19" t="s">
        <v>149</v>
      </c>
      <c r="Z376" s="19" t="s">
        <v>323</v>
      </c>
      <c r="AA376" s="19" t="s">
        <v>190</v>
      </c>
      <c r="AB376" s="19" t="s">
        <v>422</v>
      </c>
      <c r="AC376" s="19">
        <v>0</v>
      </c>
      <c r="AD376" s="19">
        <v>0</v>
      </c>
      <c r="AE376" s="19">
        <v>0</v>
      </c>
      <c r="AF376" s="19">
        <v>0</v>
      </c>
      <c r="AG376" s="19">
        <v>0</v>
      </c>
      <c r="AH376" s="19">
        <v>0</v>
      </c>
      <c r="AI376" s="19">
        <v>0</v>
      </c>
      <c r="AJ376" s="19">
        <v>0</v>
      </c>
      <c r="AK376" s="19">
        <v>0</v>
      </c>
      <c r="AL376" s="19">
        <v>0</v>
      </c>
      <c r="AM376" s="19">
        <v>0</v>
      </c>
      <c r="AN376" s="19">
        <v>0</v>
      </c>
      <c r="AO376" s="19">
        <v>0</v>
      </c>
      <c r="AP376" s="19">
        <v>0</v>
      </c>
      <c r="AQ376" s="19">
        <v>0</v>
      </c>
      <c r="AR376" s="19">
        <v>0</v>
      </c>
      <c r="AS376" s="19">
        <v>0</v>
      </c>
      <c r="AT376" s="19">
        <v>0</v>
      </c>
      <c r="AU376" s="19"/>
      <c r="AV376" s="19"/>
    </row>
    <row r="377" spans="1:73" x14ac:dyDescent="0.35">
      <c r="A377" s="31"/>
      <c r="B377" s="31"/>
      <c r="C377" s="143"/>
      <c r="D377" s="19" t="s">
        <v>2829</v>
      </c>
      <c r="E377" s="27">
        <v>33991</v>
      </c>
      <c r="F377" s="28" t="s">
        <v>2000</v>
      </c>
      <c r="G377" s="28" t="s">
        <v>230</v>
      </c>
      <c r="H377" t="s">
        <v>1190</v>
      </c>
      <c r="J377" s="33"/>
      <c r="K377" s="33"/>
      <c r="L377" s="33"/>
    </row>
    <row r="378" spans="1:73" ht="13.15" x14ac:dyDescent="0.4">
      <c r="A378" s="167" t="s">
        <v>5358</v>
      </c>
      <c r="B378" s="31"/>
      <c r="C378" s="143"/>
      <c r="D378" s="19"/>
      <c r="E378" s="27"/>
      <c r="F378" s="28"/>
      <c r="G378" s="28"/>
      <c r="J378" s="33"/>
      <c r="K378" s="33"/>
      <c r="L378" s="33"/>
    </row>
    <row r="379" spans="1:73" s="25" customFormat="1" ht="12.75" customHeight="1" x14ac:dyDescent="0.35">
      <c r="A379" s="18" t="s">
        <v>3533</v>
      </c>
      <c r="B379" s="18" t="s">
        <v>403</v>
      </c>
      <c r="C379" s="143" t="str">
        <f>IF(VLOOKUP(D379,Table16[[#All],[Player]:[2024 Card Info]],7,FALSE)&lt;&gt;"",VLOOKUP(D379,Table16[[#All],[Player]:[2024 Card Info]],7,FALSE),"")</f>
        <v>0-0 20</v>
      </c>
      <c r="D379" s="26" t="s">
        <v>2848</v>
      </c>
      <c r="E379" s="27">
        <v>35320</v>
      </c>
      <c r="F379" s="26" t="s">
        <v>107</v>
      </c>
      <c r="G379" s="26" t="s">
        <v>458</v>
      </c>
      <c r="H379" s="26" t="s">
        <v>954</v>
      </c>
      <c r="I379" s="26"/>
      <c r="J379" s="18" t="s">
        <v>93</v>
      </c>
      <c r="K379" s="18" t="s">
        <v>96</v>
      </c>
      <c r="L379" s="18" t="s">
        <v>2849</v>
      </c>
      <c r="M379" s="19"/>
      <c r="N379" s="27"/>
      <c r="O379" s="27"/>
      <c r="P379" s="27"/>
      <c r="Q379" s="27"/>
      <c r="R379" s="29"/>
    </row>
    <row r="380" spans="1:73" ht="12.75" customHeight="1" x14ac:dyDescent="0.35">
      <c r="A380" s="34"/>
      <c r="B380" s="34"/>
      <c r="C380" s="143"/>
      <c r="D380" s="19" t="s">
        <v>2868</v>
      </c>
      <c r="E380" s="20">
        <v>34143</v>
      </c>
      <c r="F380" s="19" t="s">
        <v>265</v>
      </c>
      <c r="G380" s="19" t="s">
        <v>582</v>
      </c>
      <c r="H380" t="s">
        <v>461</v>
      </c>
      <c r="I380" t="s">
        <v>227</v>
      </c>
      <c r="J380" s="34" t="s">
        <v>205</v>
      </c>
      <c r="K380" s="34" t="s">
        <v>341</v>
      </c>
      <c r="L380" s="34" t="s">
        <v>178</v>
      </c>
      <c r="M380" s="19" t="s">
        <v>181</v>
      </c>
      <c r="N380" s="19" t="s">
        <v>205</v>
      </c>
      <c r="O380" s="19" t="s">
        <v>339</v>
      </c>
      <c r="P380" s="19" t="s">
        <v>433</v>
      </c>
      <c r="Q380" s="19" t="s">
        <v>205</v>
      </c>
      <c r="R380" s="19" t="s">
        <v>341</v>
      </c>
      <c r="S380" s="19" t="s">
        <v>201</v>
      </c>
      <c r="T380" s="19" t="s">
        <v>205</v>
      </c>
      <c r="U380" s="19" t="s">
        <v>341</v>
      </c>
      <c r="V380" s="19" t="s">
        <v>201</v>
      </c>
      <c r="W380" s="19" t="s">
        <v>205</v>
      </c>
      <c r="X380" s="19" t="s">
        <v>341</v>
      </c>
      <c r="Y380" s="19" t="s">
        <v>477</v>
      </c>
      <c r="Z380" s="19" t="s">
        <v>205</v>
      </c>
      <c r="AA380" s="19" t="s">
        <v>341</v>
      </c>
      <c r="AB380" s="19" t="s">
        <v>185</v>
      </c>
      <c r="AC380" s="19" t="s">
        <v>205</v>
      </c>
      <c r="AD380" s="19" t="s">
        <v>341</v>
      </c>
      <c r="AE380" s="19" t="s">
        <v>254</v>
      </c>
      <c r="AF380" s="19" t="s">
        <v>205</v>
      </c>
      <c r="AG380" s="19" t="s">
        <v>341</v>
      </c>
      <c r="AH380" s="19" t="s">
        <v>254</v>
      </c>
      <c r="AI380" s="19">
        <v>0</v>
      </c>
      <c r="AJ380" s="19">
        <v>0</v>
      </c>
      <c r="AK380" s="19">
        <v>0</v>
      </c>
      <c r="AL380" s="19">
        <v>0</v>
      </c>
      <c r="AM380" s="19">
        <v>0</v>
      </c>
      <c r="AN380" s="19">
        <v>0</v>
      </c>
      <c r="AO380" s="19">
        <v>0</v>
      </c>
      <c r="AP380" s="19">
        <v>0</v>
      </c>
      <c r="AQ380" s="19">
        <v>0</v>
      </c>
      <c r="AR380" s="19">
        <v>0</v>
      </c>
      <c r="AS380" s="19">
        <v>0</v>
      </c>
      <c r="AT380" s="19">
        <v>0</v>
      </c>
      <c r="AU380" s="19"/>
      <c r="AV380" s="19"/>
      <c r="AW380" s="25"/>
      <c r="AX380" s="25"/>
      <c r="AY380" s="25"/>
      <c r="AZ380" s="25"/>
      <c r="BA380" s="25"/>
      <c r="BB380" s="25"/>
      <c r="BC380" s="25"/>
      <c r="BD380" s="25"/>
      <c r="BE380" s="25"/>
      <c r="BF380" s="25"/>
      <c r="BG380" s="25"/>
      <c r="BH380" s="25"/>
      <c r="BI380" s="25"/>
      <c r="BJ380" s="25"/>
      <c r="BK380" s="25"/>
      <c r="BL380" s="25"/>
      <c r="BM380" s="25"/>
      <c r="BN380" s="25"/>
      <c r="BO380" s="25"/>
      <c r="BP380" s="25"/>
      <c r="BQ380" s="25"/>
      <c r="BR380" s="25"/>
      <c r="BS380" s="25"/>
      <c r="BT380" s="25"/>
      <c r="BU380" s="25"/>
    </row>
    <row r="381" spans="1:73" ht="12.75" customHeight="1" x14ac:dyDescent="0.35">
      <c r="A381" s="34"/>
      <c r="B381" s="34"/>
      <c r="C381" s="143"/>
      <c r="D381" s="19" t="s">
        <v>2877</v>
      </c>
      <c r="E381" s="20">
        <v>33220</v>
      </c>
      <c r="F381" s="19" t="s">
        <v>2878</v>
      </c>
      <c r="G381" s="19" t="s">
        <v>626</v>
      </c>
      <c r="H381" t="s">
        <v>258</v>
      </c>
      <c r="I381" t="s">
        <v>201</v>
      </c>
      <c r="J381" s="34" t="s">
        <v>242</v>
      </c>
      <c r="K381" s="34" t="s">
        <v>151</v>
      </c>
      <c r="L381" s="34" t="s">
        <v>877</v>
      </c>
      <c r="M381" s="19" t="s">
        <v>430</v>
      </c>
      <c r="N381" s="19" t="s">
        <v>205</v>
      </c>
      <c r="O381" s="19" t="s">
        <v>151</v>
      </c>
      <c r="P381" s="19" t="s">
        <v>1787</v>
      </c>
      <c r="Q381" s="19" t="s">
        <v>491</v>
      </c>
      <c r="R381" s="19" t="s">
        <v>151</v>
      </c>
      <c r="S381" s="19" t="s">
        <v>212</v>
      </c>
      <c r="T381" s="19" t="s">
        <v>491</v>
      </c>
      <c r="U381" s="19" t="s">
        <v>151</v>
      </c>
      <c r="V381" s="19" t="s">
        <v>596</v>
      </c>
      <c r="W381" s="19" t="s">
        <v>491</v>
      </c>
      <c r="X381" s="19" t="s">
        <v>151</v>
      </c>
      <c r="Y381" s="19" t="s">
        <v>440</v>
      </c>
      <c r="Z381" s="19" t="s">
        <v>284</v>
      </c>
      <c r="AA381" s="19" t="s">
        <v>151</v>
      </c>
      <c r="AB381" s="19" t="s">
        <v>1141</v>
      </c>
      <c r="AC381" s="19" t="s">
        <v>242</v>
      </c>
      <c r="AD381" s="19" t="s">
        <v>151</v>
      </c>
      <c r="AE381" s="19" t="s">
        <v>876</v>
      </c>
      <c r="AF381" s="19" t="s">
        <v>242</v>
      </c>
      <c r="AG381" s="19" t="s">
        <v>151</v>
      </c>
      <c r="AH381" s="19" t="s">
        <v>876</v>
      </c>
      <c r="AI381" s="19" t="s">
        <v>253</v>
      </c>
      <c r="AJ381" s="19" t="s">
        <v>151</v>
      </c>
      <c r="AK381" s="19" t="s">
        <v>212</v>
      </c>
      <c r="AL381" s="19" t="s">
        <v>284</v>
      </c>
      <c r="AM381" s="19" t="s">
        <v>151</v>
      </c>
      <c r="AN381" s="19" t="s">
        <v>604</v>
      </c>
      <c r="AO381" s="19">
        <v>0</v>
      </c>
      <c r="AP381" s="19">
        <v>0</v>
      </c>
      <c r="AQ381" s="19">
        <v>0</v>
      </c>
      <c r="AR381" s="19">
        <v>0</v>
      </c>
      <c r="AS381" s="19">
        <v>0</v>
      </c>
      <c r="AT381" s="19">
        <v>0</v>
      </c>
      <c r="AU381" s="19"/>
      <c r="AV381" s="19"/>
    </row>
    <row r="382" spans="1:73" x14ac:dyDescent="0.35">
      <c r="A382" s="18"/>
      <c r="B382" s="18"/>
      <c r="C382" s="143"/>
      <c r="D382" s="19" t="s">
        <v>2883</v>
      </c>
      <c r="E382" s="20">
        <v>34134</v>
      </c>
      <c r="F382" s="19" t="s">
        <v>265</v>
      </c>
      <c r="G382" s="19" t="s">
        <v>615</v>
      </c>
      <c r="H382" t="s">
        <v>169</v>
      </c>
      <c r="I382" t="s">
        <v>2512</v>
      </c>
      <c r="J382" s="18" t="s">
        <v>253</v>
      </c>
      <c r="K382" s="18" t="s">
        <v>326</v>
      </c>
      <c r="L382" s="18" t="s">
        <v>761</v>
      </c>
      <c r="M382" s="19" t="s">
        <v>260</v>
      </c>
      <c r="N382" s="19" t="s">
        <v>253</v>
      </c>
      <c r="O382" s="19" t="s">
        <v>325</v>
      </c>
      <c r="P382" s="19" t="s">
        <v>2794</v>
      </c>
      <c r="Q382" s="19" t="s">
        <v>253</v>
      </c>
      <c r="R382" s="19" t="s">
        <v>326</v>
      </c>
      <c r="S382" s="19" t="s">
        <v>876</v>
      </c>
      <c r="T382" s="19" t="s">
        <v>253</v>
      </c>
      <c r="U382" s="19" t="s">
        <v>259</v>
      </c>
      <c r="V382" s="19" t="s">
        <v>2884</v>
      </c>
      <c r="W382" s="19" t="s">
        <v>253</v>
      </c>
      <c r="X382" s="19" t="s">
        <v>259</v>
      </c>
      <c r="Y382" s="19" t="s">
        <v>2885</v>
      </c>
      <c r="Z382" s="19" t="s">
        <v>273</v>
      </c>
      <c r="AA382" s="19" t="s">
        <v>259</v>
      </c>
      <c r="AB382" s="19" t="s">
        <v>2010</v>
      </c>
      <c r="AC382" s="19" t="s">
        <v>273</v>
      </c>
      <c r="AD382" s="19" t="s">
        <v>259</v>
      </c>
      <c r="AE382" s="19" t="s">
        <v>264</v>
      </c>
      <c r="AF382" s="19" t="s">
        <v>273</v>
      </c>
      <c r="AG382" s="19" t="s">
        <v>259</v>
      </c>
      <c r="AH382" s="19" t="s">
        <v>264</v>
      </c>
      <c r="AI382" s="19">
        <v>0</v>
      </c>
      <c r="AJ382" s="19">
        <v>0</v>
      </c>
      <c r="AK382" s="19">
        <v>0</v>
      </c>
      <c r="AL382" s="19">
        <v>0</v>
      </c>
      <c r="AM382" s="19">
        <v>0</v>
      </c>
      <c r="AN382" s="19">
        <v>0</v>
      </c>
      <c r="AO382" s="19">
        <v>0</v>
      </c>
      <c r="AP382" s="19">
        <v>0</v>
      </c>
      <c r="AQ382" s="19">
        <v>0</v>
      </c>
      <c r="AR382" s="19">
        <v>0</v>
      </c>
      <c r="AS382" s="19">
        <v>0</v>
      </c>
      <c r="AT382" s="19">
        <v>0</v>
      </c>
      <c r="AU382" s="19"/>
      <c r="AV382" s="19"/>
    </row>
    <row r="383" spans="1:73" ht="12.75" customHeight="1" x14ac:dyDescent="0.35">
      <c r="A383" s="18"/>
      <c r="B383" s="18"/>
      <c r="C383" s="143"/>
      <c r="D383" s="19" t="s">
        <v>2914</v>
      </c>
      <c r="E383" s="20">
        <v>33991</v>
      </c>
      <c r="F383" s="19" t="s">
        <v>2000</v>
      </c>
      <c r="G383" s="19" t="s">
        <v>631</v>
      </c>
      <c r="I383" t="s">
        <v>422</v>
      </c>
      <c r="J383" s="18" t="s">
        <v>354</v>
      </c>
      <c r="K383" s="18" t="s">
        <v>235</v>
      </c>
      <c r="L383" s="18" t="s">
        <v>154</v>
      </c>
      <c r="M383" s="19" t="s">
        <v>154</v>
      </c>
      <c r="N383" s="19" t="s">
        <v>354</v>
      </c>
      <c r="O383" s="19" t="s">
        <v>285</v>
      </c>
      <c r="P383" s="19" t="s">
        <v>324</v>
      </c>
      <c r="Q383" s="19" t="s">
        <v>354</v>
      </c>
      <c r="R383" s="19" t="s">
        <v>158</v>
      </c>
      <c r="S383" s="19" t="s">
        <v>422</v>
      </c>
      <c r="T383" s="19" t="s">
        <v>354</v>
      </c>
      <c r="U383" s="19" t="s">
        <v>326</v>
      </c>
      <c r="V383" s="19" t="s">
        <v>154</v>
      </c>
      <c r="W383" s="19" t="s">
        <v>1044</v>
      </c>
      <c r="X383" s="19" t="s">
        <v>326</v>
      </c>
      <c r="Y383" s="19" t="s">
        <v>154</v>
      </c>
      <c r="Z383" s="19" t="s">
        <v>354</v>
      </c>
      <c r="AA383" s="19" t="s">
        <v>326</v>
      </c>
      <c r="AB383" s="19" t="s">
        <v>154</v>
      </c>
      <c r="AC383" s="19">
        <v>0</v>
      </c>
      <c r="AD383" s="19">
        <v>0</v>
      </c>
      <c r="AE383" s="19">
        <v>0</v>
      </c>
      <c r="AF383" s="19">
        <v>0</v>
      </c>
      <c r="AG383" s="19">
        <v>0</v>
      </c>
      <c r="AH383" s="19">
        <v>0</v>
      </c>
      <c r="AI383" s="19">
        <v>0</v>
      </c>
      <c r="AJ383" s="19">
        <v>0</v>
      </c>
      <c r="AK383" s="19">
        <v>0</v>
      </c>
      <c r="AL383" s="19">
        <v>0</v>
      </c>
      <c r="AM383" s="19">
        <v>0</v>
      </c>
      <c r="AN383" s="19">
        <v>0</v>
      </c>
      <c r="AO383" s="19">
        <v>0</v>
      </c>
      <c r="AP383" s="19">
        <v>0</v>
      </c>
      <c r="AQ383" s="19">
        <v>0</v>
      </c>
      <c r="AR383" s="19">
        <v>0</v>
      </c>
      <c r="AS383" s="19">
        <v>0</v>
      </c>
      <c r="AT383" s="19">
        <v>0</v>
      </c>
      <c r="AU383" s="19"/>
      <c r="AV383" s="19"/>
    </row>
    <row r="384" spans="1:73" ht="13.15" x14ac:dyDescent="0.4">
      <c r="A384" s="153" t="s">
        <v>5300</v>
      </c>
      <c r="B384" s="18"/>
      <c r="C384" s="143"/>
      <c r="D384" s="26"/>
      <c r="E384" s="27"/>
      <c r="F384" s="26"/>
      <c r="G384" s="26"/>
      <c r="H384" s="26"/>
      <c r="I384" s="26"/>
      <c r="J384" s="18"/>
      <c r="K384" s="18"/>
      <c r="L384" s="18"/>
      <c r="M384" s="26"/>
      <c r="N384" s="27"/>
      <c r="O384" s="27"/>
      <c r="P384" s="27"/>
      <c r="Q384" s="27"/>
      <c r="R384" s="29"/>
      <c r="S384" s="25"/>
      <c r="T384" s="25"/>
      <c r="U384" s="25"/>
      <c r="V384" s="25"/>
      <c r="W384" s="25"/>
      <c r="X384" s="25"/>
      <c r="Y384" s="25"/>
      <c r="Z384" s="25"/>
      <c r="AA384" s="25"/>
      <c r="AB384" s="25"/>
      <c r="AC384" s="25"/>
      <c r="AD384" s="25"/>
      <c r="AE384" s="25"/>
      <c r="AF384" s="25"/>
      <c r="AG384" s="25"/>
      <c r="AH384" s="25"/>
      <c r="AI384" s="25"/>
      <c r="AJ384" s="25"/>
      <c r="AK384" s="25"/>
      <c r="AL384" s="25"/>
      <c r="AM384" s="25"/>
      <c r="AN384" s="25"/>
      <c r="AO384" s="25"/>
      <c r="AP384" s="25"/>
      <c r="AQ384" s="25"/>
      <c r="AR384" s="25"/>
      <c r="AS384" s="25"/>
      <c r="AT384" s="25"/>
    </row>
    <row r="385" spans="1:73" ht="12.75" customHeight="1" x14ac:dyDescent="0.35">
      <c r="A385" s="18"/>
      <c r="B385" s="18"/>
      <c r="C385" s="143"/>
      <c r="D385" s="22" t="s">
        <v>2974</v>
      </c>
      <c r="E385" s="23">
        <v>35025</v>
      </c>
      <c r="F385" s="24" t="s">
        <v>115</v>
      </c>
      <c r="G385" s="22" t="s">
        <v>83</v>
      </c>
      <c r="H385" t="s">
        <v>273</v>
      </c>
      <c r="I385" t="s">
        <v>208</v>
      </c>
      <c r="J385" s="18" t="s">
        <v>253</v>
      </c>
      <c r="K385" s="18" t="s">
        <v>103</v>
      </c>
      <c r="L385" s="18" t="s">
        <v>201</v>
      </c>
      <c r="M385" s="25"/>
      <c r="N385" s="25"/>
      <c r="O385" s="25"/>
      <c r="P385" s="25"/>
      <c r="Q385" s="25"/>
      <c r="R385" s="25"/>
      <c r="S385" s="25"/>
      <c r="T385" s="25"/>
      <c r="U385" s="25"/>
      <c r="V385" s="25"/>
      <c r="W385" s="25"/>
      <c r="X385" s="25"/>
      <c r="Y385" s="25"/>
      <c r="Z385" s="25"/>
      <c r="AA385" s="25"/>
      <c r="AB385" s="25"/>
      <c r="AC385" s="25"/>
      <c r="AD385" s="25"/>
      <c r="AE385" s="25"/>
      <c r="AF385" s="25"/>
      <c r="AG385" s="25"/>
      <c r="AH385" s="25"/>
      <c r="AI385" s="25"/>
      <c r="AJ385" s="25"/>
      <c r="AK385" s="25"/>
      <c r="AL385" s="25"/>
      <c r="AM385" s="25"/>
      <c r="AN385" s="25"/>
      <c r="AO385" s="25"/>
      <c r="AP385" s="25"/>
      <c r="AQ385" s="25"/>
      <c r="AR385" s="25"/>
      <c r="AS385" s="25"/>
      <c r="AT385" s="25"/>
      <c r="AU385" s="25"/>
      <c r="AV385" s="25"/>
    </row>
    <row r="386" spans="1:73" x14ac:dyDescent="0.35">
      <c r="A386" s="18"/>
      <c r="B386" s="18"/>
      <c r="C386" s="143"/>
      <c r="D386" s="19" t="s">
        <v>2985</v>
      </c>
      <c r="E386" s="20">
        <v>34890</v>
      </c>
      <c r="F386" s="19" t="s">
        <v>720</v>
      </c>
      <c r="G386" s="19" t="s">
        <v>1005</v>
      </c>
      <c r="H386" t="s">
        <v>4407</v>
      </c>
      <c r="I386" t="s">
        <v>902</v>
      </c>
      <c r="J386" s="18" t="s">
        <v>276</v>
      </c>
      <c r="K386" s="18" t="s">
        <v>421</v>
      </c>
      <c r="L386" s="18" t="s">
        <v>314</v>
      </c>
      <c r="M386" s="19"/>
      <c r="N386" s="19" t="s">
        <v>276</v>
      </c>
      <c r="O386" s="19" t="s">
        <v>471</v>
      </c>
      <c r="P386" s="19" t="s">
        <v>2986</v>
      </c>
      <c r="Q386" s="19" t="s">
        <v>648</v>
      </c>
      <c r="R386" s="19" t="s">
        <v>275</v>
      </c>
      <c r="S386" s="19" t="s">
        <v>310</v>
      </c>
      <c r="T386" s="19" t="s">
        <v>648</v>
      </c>
      <c r="U386" s="19" t="s">
        <v>275</v>
      </c>
      <c r="V386" s="19" t="s">
        <v>1823</v>
      </c>
      <c r="W386" s="19" t="s">
        <v>304</v>
      </c>
      <c r="X386" s="19" t="s">
        <v>275</v>
      </c>
      <c r="Y386" s="19" t="s">
        <v>310</v>
      </c>
      <c r="Z386" s="19">
        <v>0</v>
      </c>
      <c r="AA386" s="19">
        <v>0</v>
      </c>
      <c r="AB386" s="19">
        <v>0</v>
      </c>
      <c r="AC386" s="19">
        <v>0</v>
      </c>
      <c r="AD386" s="19">
        <v>0</v>
      </c>
      <c r="AE386" s="19">
        <v>0</v>
      </c>
      <c r="AF386" s="19">
        <v>0</v>
      </c>
      <c r="AG386" s="19">
        <v>0</v>
      </c>
      <c r="AH386" s="19">
        <v>0</v>
      </c>
      <c r="AI386" s="19">
        <v>0</v>
      </c>
      <c r="AJ386" s="19">
        <v>0</v>
      </c>
      <c r="AK386" s="19">
        <v>0</v>
      </c>
      <c r="AL386" s="19">
        <v>0</v>
      </c>
      <c r="AM386" s="19">
        <v>0</v>
      </c>
      <c r="AN386" s="19">
        <v>0</v>
      </c>
      <c r="AO386" s="19">
        <v>0</v>
      </c>
      <c r="AP386" s="19">
        <v>0</v>
      </c>
      <c r="AQ386" s="19">
        <v>0</v>
      </c>
      <c r="AR386" s="19">
        <v>0</v>
      </c>
      <c r="AS386" s="19">
        <v>0</v>
      </c>
      <c r="AT386" s="19">
        <v>0</v>
      </c>
      <c r="AU386" s="19"/>
      <c r="AV386" s="19"/>
    </row>
    <row r="387" spans="1:73" x14ac:dyDescent="0.35">
      <c r="A387" s="18"/>
      <c r="B387" s="18"/>
      <c r="C387" s="143"/>
      <c r="D387" s="19" t="s">
        <v>2992</v>
      </c>
      <c r="E387" s="20">
        <v>34950</v>
      </c>
      <c r="F387" s="19" t="s">
        <v>1948</v>
      </c>
      <c r="G387" s="19" t="s">
        <v>140</v>
      </c>
      <c r="H387" t="s">
        <v>304</v>
      </c>
      <c r="I387" t="s">
        <v>310</v>
      </c>
      <c r="J387" s="18" t="s">
        <v>292</v>
      </c>
      <c r="K387" s="18" t="s">
        <v>94</v>
      </c>
      <c r="L387" s="18" t="s">
        <v>906</v>
      </c>
      <c r="M387" s="19" t="s">
        <v>310</v>
      </c>
      <c r="N387" s="19" t="s">
        <v>311</v>
      </c>
      <c r="O387" s="19" t="s">
        <v>452</v>
      </c>
      <c r="P387" s="19" t="s">
        <v>2993</v>
      </c>
      <c r="Q387" s="19" t="s">
        <v>311</v>
      </c>
      <c r="R387" s="19" t="s">
        <v>268</v>
      </c>
      <c r="S387" s="19" t="s">
        <v>906</v>
      </c>
      <c r="T387" s="19" t="s">
        <v>304</v>
      </c>
      <c r="U387" s="19" t="s">
        <v>268</v>
      </c>
      <c r="V387" s="19" t="s">
        <v>496</v>
      </c>
      <c r="W387" s="19">
        <v>0</v>
      </c>
      <c r="X387" s="19">
        <v>0</v>
      </c>
      <c r="Y387" s="19">
        <v>0</v>
      </c>
      <c r="Z387" s="19"/>
      <c r="AA387" s="19"/>
      <c r="AB387" s="19"/>
      <c r="AC387" s="19">
        <v>0</v>
      </c>
      <c r="AD387" s="19">
        <v>0</v>
      </c>
      <c r="AE387" s="19">
        <v>0</v>
      </c>
      <c r="AF387" s="19">
        <v>0</v>
      </c>
      <c r="AG387" s="19">
        <v>0</v>
      </c>
      <c r="AH387" s="19">
        <v>0</v>
      </c>
      <c r="AI387" s="19">
        <v>0</v>
      </c>
      <c r="AJ387" s="19">
        <v>0</v>
      </c>
      <c r="AK387" s="19">
        <v>0</v>
      </c>
      <c r="AL387" s="19">
        <v>0</v>
      </c>
      <c r="AM387" s="19">
        <v>0</v>
      </c>
      <c r="AN387" s="19">
        <v>0</v>
      </c>
      <c r="AO387" s="19">
        <v>0</v>
      </c>
      <c r="AP387" s="19">
        <v>0</v>
      </c>
      <c r="AQ387" s="19">
        <v>0</v>
      </c>
      <c r="AR387" s="19">
        <v>0</v>
      </c>
      <c r="AS387" s="19">
        <v>0</v>
      </c>
      <c r="AT387" s="19">
        <v>0</v>
      </c>
      <c r="AU387" s="19"/>
      <c r="AV387" s="19"/>
    </row>
    <row r="388" spans="1:73" x14ac:dyDescent="0.35">
      <c r="A388" s="18"/>
      <c r="B388" s="18"/>
      <c r="C388" s="143"/>
      <c r="D388" s="19" t="s">
        <v>2994</v>
      </c>
      <c r="E388" s="20">
        <v>33978</v>
      </c>
      <c r="F388" s="19" t="s">
        <v>2995</v>
      </c>
      <c r="G388" s="19" t="s">
        <v>2996</v>
      </c>
      <c r="H388" t="s">
        <v>327</v>
      </c>
      <c r="I388" t="s">
        <v>154</v>
      </c>
      <c r="J388" s="18" t="s">
        <v>323</v>
      </c>
      <c r="K388" s="18" t="s">
        <v>195</v>
      </c>
      <c r="L388" s="18" t="s">
        <v>154</v>
      </c>
      <c r="M388" s="19"/>
      <c r="N388" s="19" t="s">
        <v>323</v>
      </c>
      <c r="O388" s="19" t="s">
        <v>193</v>
      </c>
      <c r="P388" s="19" t="s">
        <v>346</v>
      </c>
      <c r="Q388" s="19" t="s">
        <v>354</v>
      </c>
      <c r="R388" s="19" t="s">
        <v>195</v>
      </c>
      <c r="S388" s="19" t="s">
        <v>155</v>
      </c>
      <c r="T388" s="19" t="s">
        <v>323</v>
      </c>
      <c r="U388" s="19" t="s">
        <v>229</v>
      </c>
      <c r="V388" s="19" t="s">
        <v>149</v>
      </c>
      <c r="W388" s="19" t="s">
        <v>323</v>
      </c>
      <c r="X388" s="19" t="s">
        <v>326</v>
      </c>
      <c r="Y388" s="19" t="s">
        <v>155</v>
      </c>
      <c r="Z388" s="19" t="s">
        <v>323</v>
      </c>
      <c r="AA388" s="19" t="s">
        <v>326</v>
      </c>
      <c r="AB388" s="19" t="s">
        <v>155</v>
      </c>
      <c r="AC388" s="19" t="s">
        <v>323</v>
      </c>
      <c r="AD388" s="19" t="s">
        <v>326</v>
      </c>
      <c r="AE388" s="19" t="s">
        <v>422</v>
      </c>
      <c r="AF388" s="19" t="s">
        <v>323</v>
      </c>
      <c r="AG388" s="19" t="s">
        <v>326</v>
      </c>
      <c r="AH388" s="19" t="s">
        <v>422</v>
      </c>
      <c r="AI388" s="19">
        <v>0</v>
      </c>
      <c r="AJ388" s="19">
        <v>0</v>
      </c>
      <c r="AK388" s="19">
        <v>0</v>
      </c>
      <c r="AL388" s="19">
        <v>0</v>
      </c>
      <c r="AM388" s="19">
        <v>0</v>
      </c>
      <c r="AN388" s="19">
        <v>0</v>
      </c>
      <c r="AO388" s="19">
        <v>0</v>
      </c>
      <c r="AP388" s="19">
        <v>0</v>
      </c>
      <c r="AQ388" s="19">
        <v>0</v>
      </c>
      <c r="AR388" s="19">
        <v>0</v>
      </c>
      <c r="AS388" s="19">
        <v>0</v>
      </c>
      <c r="AT388" s="19">
        <v>0</v>
      </c>
      <c r="AU388" s="19"/>
      <c r="AV388" s="19"/>
    </row>
    <row r="389" spans="1:73" s="25" customFormat="1" x14ac:dyDescent="0.35">
      <c r="A389" s="18"/>
      <c r="B389" s="18"/>
      <c r="C389" s="143"/>
      <c r="D389" s="19" t="s">
        <v>2998</v>
      </c>
      <c r="E389" s="20">
        <v>35091</v>
      </c>
      <c r="F389" s="19" t="s">
        <v>282</v>
      </c>
      <c r="G389" s="19" t="s">
        <v>490</v>
      </c>
      <c r="H389" t="s">
        <v>327</v>
      </c>
      <c r="I389" t="s">
        <v>297</v>
      </c>
      <c r="J389" s="18" t="s">
        <v>299</v>
      </c>
      <c r="K389" s="18" t="s">
        <v>151</v>
      </c>
      <c r="L389" s="18" t="s">
        <v>332</v>
      </c>
      <c r="M389" s="19" t="s">
        <v>297</v>
      </c>
      <c r="N389" s="19" t="s">
        <v>296</v>
      </c>
      <c r="O389" s="19" t="s">
        <v>151</v>
      </c>
      <c r="P389" s="19" t="s">
        <v>333</v>
      </c>
      <c r="Q389" s="19" t="s">
        <v>327</v>
      </c>
      <c r="R389" s="19" t="s">
        <v>151</v>
      </c>
      <c r="S389" s="19" t="s">
        <v>328</v>
      </c>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c r="AX389"/>
      <c r="AY389"/>
      <c r="AZ389"/>
      <c r="BA389"/>
      <c r="BB389"/>
      <c r="BC389"/>
      <c r="BD389"/>
      <c r="BE389"/>
      <c r="BF389"/>
      <c r="BG389"/>
      <c r="BH389"/>
      <c r="BI389"/>
      <c r="BJ389"/>
      <c r="BK389"/>
      <c r="BL389"/>
      <c r="BM389"/>
      <c r="BN389"/>
      <c r="BO389"/>
      <c r="BP389"/>
      <c r="BQ389"/>
      <c r="BR389"/>
      <c r="BS389"/>
      <c r="BT389"/>
      <c r="BU389"/>
    </row>
    <row r="390" spans="1:73" x14ac:dyDescent="0.35">
      <c r="A390" s="18"/>
      <c r="B390" s="18"/>
      <c r="C390" s="143"/>
      <c r="D390" s="19" t="s">
        <v>3002</v>
      </c>
      <c r="E390" s="20">
        <v>33479</v>
      </c>
      <c r="F390" s="19" t="s">
        <v>454</v>
      </c>
      <c r="G390" s="19" t="s">
        <v>2092</v>
      </c>
      <c r="H390" t="s">
        <v>354</v>
      </c>
      <c r="I390" t="s">
        <v>328</v>
      </c>
      <c r="J390" s="18" t="s">
        <v>323</v>
      </c>
      <c r="K390" s="18" t="s">
        <v>229</v>
      </c>
      <c r="L390" s="18" t="s">
        <v>422</v>
      </c>
      <c r="M390" s="19" t="s">
        <v>154</v>
      </c>
      <c r="N390" s="19" t="s">
        <v>345</v>
      </c>
      <c r="O390" s="19" t="s">
        <v>229</v>
      </c>
      <c r="P390" s="19" t="s">
        <v>346</v>
      </c>
      <c r="Q390" s="19" t="s">
        <v>354</v>
      </c>
      <c r="R390" s="19" t="s">
        <v>229</v>
      </c>
      <c r="S390" s="19" t="s">
        <v>422</v>
      </c>
      <c r="T390" s="19" t="s">
        <v>327</v>
      </c>
      <c r="U390" s="19" t="s">
        <v>229</v>
      </c>
      <c r="V390" s="19" t="s">
        <v>300</v>
      </c>
      <c r="W390" s="19" t="s">
        <v>327</v>
      </c>
      <c r="X390" s="19" t="s">
        <v>229</v>
      </c>
      <c r="Y390" s="19" t="s">
        <v>328</v>
      </c>
      <c r="Z390" s="19" t="s">
        <v>327</v>
      </c>
      <c r="AA390" s="19" t="s">
        <v>994</v>
      </c>
      <c r="AB390" s="19" t="s">
        <v>335</v>
      </c>
      <c r="AC390" s="19">
        <v>0</v>
      </c>
      <c r="AD390" s="19">
        <v>0</v>
      </c>
      <c r="AE390" s="19">
        <v>0</v>
      </c>
      <c r="AF390" s="19">
        <v>0</v>
      </c>
      <c r="AG390" s="19">
        <v>0</v>
      </c>
      <c r="AH390" s="19">
        <v>0</v>
      </c>
      <c r="AI390" s="19">
        <v>0</v>
      </c>
      <c r="AJ390" s="19">
        <v>0</v>
      </c>
      <c r="AK390" s="19">
        <v>0</v>
      </c>
      <c r="AL390" s="19">
        <v>0</v>
      </c>
      <c r="AM390" s="19">
        <v>0</v>
      </c>
      <c r="AN390" s="19">
        <v>0</v>
      </c>
      <c r="AO390" s="19">
        <v>0</v>
      </c>
      <c r="AP390" s="19">
        <v>0</v>
      </c>
      <c r="AQ390" s="19">
        <v>0</v>
      </c>
      <c r="AR390" s="19">
        <v>0</v>
      </c>
      <c r="AS390" s="19">
        <v>0</v>
      </c>
      <c r="AT390" s="19">
        <v>0</v>
      </c>
      <c r="AU390" s="19"/>
      <c r="AV390" s="19"/>
    </row>
    <row r="391" spans="1:73" ht="12.75" customHeight="1" x14ac:dyDescent="0.35">
      <c r="A391" s="18"/>
      <c r="B391" s="18"/>
      <c r="C391" s="143"/>
      <c r="D391" s="22" t="s">
        <v>3003</v>
      </c>
      <c r="E391" s="23">
        <v>35346</v>
      </c>
      <c r="F391" s="24" t="s">
        <v>282</v>
      </c>
      <c r="G391" s="22" t="s">
        <v>295</v>
      </c>
      <c r="H391" t="s">
        <v>169</v>
      </c>
      <c r="I391" t="s">
        <v>328</v>
      </c>
      <c r="J391" s="18" t="s">
        <v>345</v>
      </c>
      <c r="K391" s="18" t="s">
        <v>86</v>
      </c>
      <c r="L391" s="18" t="s">
        <v>422</v>
      </c>
      <c r="M391" s="25"/>
      <c r="N391" s="25"/>
      <c r="O391" s="25"/>
      <c r="P391" s="25"/>
      <c r="Q391" s="25"/>
      <c r="R391" s="25"/>
      <c r="S391" s="25"/>
      <c r="T391" s="25"/>
      <c r="U391" s="25"/>
      <c r="V391" s="25"/>
      <c r="W391" s="25"/>
      <c r="X391" s="25"/>
      <c r="Y391" s="25"/>
      <c r="Z391" s="25"/>
      <c r="AA391" s="25"/>
      <c r="AB391" s="25"/>
      <c r="AC391" s="25"/>
      <c r="AD391" s="25"/>
      <c r="AE391" s="25"/>
      <c r="AF391" s="25"/>
      <c r="AG391" s="25"/>
      <c r="AH391" s="25"/>
      <c r="AI391" s="25"/>
      <c r="AJ391" s="25"/>
      <c r="AK391" s="25"/>
      <c r="AL391" s="25"/>
      <c r="AM391" s="25"/>
      <c r="AN391" s="25"/>
      <c r="AO391" s="25"/>
      <c r="AP391" s="25"/>
      <c r="AQ391" s="25"/>
      <c r="AR391" s="25"/>
      <c r="AS391" s="25"/>
      <c r="AT391" s="25"/>
      <c r="AU391" s="25"/>
      <c r="AV391" s="25"/>
    </row>
    <row r="392" spans="1:73" s="25" customFormat="1" x14ac:dyDescent="0.35">
      <c r="A392" s="21" t="s">
        <v>366</v>
      </c>
      <c r="B392" s="21" t="s">
        <v>1124</v>
      </c>
      <c r="C392" s="143" t="str">
        <f>IF(VLOOKUP(D392,Table16[[#All],[Player]:[2024 Card Info]],7,FALSE)&lt;&gt;"",VLOOKUP(D392,Table16[[#All],[Player]:[2024 Card Info]],7,FALSE),"")</f>
        <v/>
      </c>
      <c r="D392" s="19" t="s">
        <v>3009</v>
      </c>
      <c r="E392" s="20">
        <v>34549</v>
      </c>
      <c r="F392" s="19" t="s">
        <v>720</v>
      </c>
      <c r="G392" s="19" t="s">
        <v>498</v>
      </c>
      <c r="H392" s="26" t="s">
        <v>365</v>
      </c>
      <c r="I392" s="26"/>
      <c r="J392" s="21" t="s">
        <v>365</v>
      </c>
      <c r="K392" s="21" t="s">
        <v>94</v>
      </c>
      <c r="L392" s="21">
        <v>0</v>
      </c>
      <c r="M392" s="19"/>
      <c r="N392" s="19" t="s">
        <v>366</v>
      </c>
      <c r="O392" s="19" t="s">
        <v>1124</v>
      </c>
      <c r="P392" s="19" t="s">
        <v>79</v>
      </c>
      <c r="Q392" s="19" t="s">
        <v>365</v>
      </c>
      <c r="R392" s="19" t="s">
        <v>94</v>
      </c>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row>
    <row r="393" spans="1:73" ht="12.75" customHeight="1" x14ac:dyDescent="0.35">
      <c r="A393" s="18"/>
      <c r="B393" s="18"/>
      <c r="C393" s="143"/>
      <c r="D393" s="26" t="s">
        <v>3008</v>
      </c>
      <c r="E393" s="27">
        <v>34587</v>
      </c>
      <c r="F393" s="26" t="s">
        <v>114</v>
      </c>
      <c r="G393" s="26" t="s">
        <v>361</v>
      </c>
      <c r="H393" t="s">
        <v>1190</v>
      </c>
      <c r="J393" s="18" t="s">
        <v>1190</v>
      </c>
      <c r="K393" s="18" t="s">
        <v>259</v>
      </c>
      <c r="L393" s="18"/>
      <c r="M393" s="19"/>
      <c r="N393" s="27"/>
      <c r="O393" s="27"/>
      <c r="P393" s="27"/>
      <c r="Q393" s="27"/>
      <c r="R393" s="29"/>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row>
    <row r="394" spans="1:73" ht="13.15" x14ac:dyDescent="0.4">
      <c r="A394" s="154" t="s">
        <v>3360</v>
      </c>
    </row>
    <row r="395" spans="1:73" ht="12.75" customHeight="1" x14ac:dyDescent="0.35">
      <c r="A395" s="18" t="s">
        <v>77</v>
      </c>
      <c r="B395" s="18" t="s">
        <v>318</v>
      </c>
      <c r="C395" s="143" t="str">
        <f>IF(VLOOKUP(D395,Table16[[#All],[Player]:[2024 Card Info]],7,FALSE)&lt;&gt;"",VLOOKUP(D395,Table16[[#All],[Player]:[2024 Card Info]],7,FALSE),"")</f>
        <v>30 Attempts</v>
      </c>
      <c r="D395" s="22" t="s">
        <v>3016</v>
      </c>
      <c r="E395" s="23">
        <v>33852</v>
      </c>
      <c r="F395" s="22" t="s">
        <v>175</v>
      </c>
      <c r="G395" s="22" t="s">
        <v>280</v>
      </c>
      <c r="H395" s="26" t="s">
        <v>169</v>
      </c>
      <c r="I395" s="26"/>
      <c r="J395" s="18" t="s">
        <v>77</v>
      </c>
      <c r="K395" s="18" t="s">
        <v>123</v>
      </c>
      <c r="L395" s="18" t="s">
        <v>3017</v>
      </c>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row>
    <row r="396" spans="1:73" ht="12.75" customHeight="1" x14ac:dyDescent="0.35">
      <c r="A396" s="18"/>
      <c r="B396" s="18"/>
      <c r="C396" s="143"/>
      <c r="D396" s="26" t="s">
        <v>3025</v>
      </c>
      <c r="E396" s="27">
        <v>35721</v>
      </c>
      <c r="F396" s="26" t="s">
        <v>282</v>
      </c>
      <c r="G396" s="26" t="s">
        <v>219</v>
      </c>
      <c r="H396" t="s">
        <v>93</v>
      </c>
      <c r="I396" t="s">
        <v>3513</v>
      </c>
      <c r="J396" s="18" t="s">
        <v>954</v>
      </c>
      <c r="K396" s="18" t="s">
        <v>123</v>
      </c>
      <c r="L396" s="18" t="s">
        <v>3026</v>
      </c>
      <c r="M396" s="26" t="s">
        <v>3027</v>
      </c>
      <c r="N396" s="27"/>
      <c r="O396" s="27"/>
      <c r="P396" s="27"/>
      <c r="Q396" s="27"/>
      <c r="R396" s="29"/>
      <c r="S396" s="25"/>
      <c r="T396" s="25"/>
      <c r="U396" s="25"/>
      <c r="V396" s="25"/>
      <c r="W396" s="25"/>
      <c r="X396" s="25"/>
      <c r="Y396" s="25"/>
      <c r="Z396" s="25"/>
      <c r="AA396" s="25"/>
      <c r="AB396" s="25"/>
      <c r="AC396" s="25"/>
      <c r="AD396" s="25"/>
      <c r="AE396" s="25"/>
      <c r="AF396" s="25"/>
      <c r="AG396" s="25"/>
      <c r="AH396" s="25"/>
      <c r="AI396" s="25"/>
      <c r="AJ396" s="25"/>
      <c r="AK396" s="25"/>
      <c r="AL396" s="25"/>
      <c r="AM396" s="25"/>
      <c r="AN396" s="25"/>
      <c r="AO396" s="25"/>
      <c r="AP396" s="25"/>
      <c r="AQ396" s="25"/>
      <c r="AR396" s="25"/>
      <c r="AS396" s="25"/>
      <c r="AT396" s="25"/>
      <c r="AU396" s="25"/>
      <c r="AV396" s="25"/>
    </row>
    <row r="397" spans="1:73" s="25" customFormat="1" ht="12.75" customHeight="1" x14ac:dyDescent="0.35">
      <c r="A397" s="31"/>
      <c r="B397" s="32"/>
      <c r="C397" s="144"/>
      <c r="D397" s="19" t="s">
        <v>3039</v>
      </c>
      <c r="E397" s="27">
        <v>36601</v>
      </c>
      <c r="F397" s="28" t="s">
        <v>91</v>
      </c>
      <c r="G397" s="28" t="s">
        <v>141</v>
      </c>
      <c r="H397" t="s">
        <v>156</v>
      </c>
      <c r="I397" t="s">
        <v>161</v>
      </c>
      <c r="J397" s="33"/>
      <c r="K397" s="33"/>
      <c r="L397" s="33"/>
    </row>
    <row r="398" spans="1:73" ht="12.75" customHeight="1" x14ac:dyDescent="0.35">
      <c r="A398" s="18"/>
      <c r="B398" s="18"/>
      <c r="C398" s="143"/>
      <c r="D398" s="19" t="s">
        <v>3048</v>
      </c>
      <c r="E398" s="20">
        <v>33551</v>
      </c>
      <c r="F398" s="19" t="s">
        <v>1108</v>
      </c>
      <c r="G398" s="19" t="s">
        <v>1624</v>
      </c>
      <c r="H398" t="s">
        <v>1365</v>
      </c>
      <c r="I398" t="s">
        <v>1130</v>
      </c>
      <c r="J398" s="18" t="s">
        <v>192</v>
      </c>
      <c r="K398" s="18" t="s">
        <v>78</v>
      </c>
      <c r="L398" s="18" t="s">
        <v>477</v>
      </c>
      <c r="M398" s="19" t="s">
        <v>477</v>
      </c>
      <c r="N398" s="19" t="s">
        <v>461</v>
      </c>
      <c r="O398" s="19" t="s">
        <v>78</v>
      </c>
      <c r="P398" s="19" t="s">
        <v>167</v>
      </c>
      <c r="Q398" s="19"/>
      <c r="R398" s="19"/>
      <c r="S398" s="19"/>
      <c r="T398" s="19" t="s">
        <v>861</v>
      </c>
      <c r="U398" s="19">
        <v>0</v>
      </c>
      <c r="V398" s="19">
        <v>0</v>
      </c>
      <c r="W398" s="19" t="s">
        <v>192</v>
      </c>
      <c r="X398" s="19" t="s">
        <v>116</v>
      </c>
      <c r="Y398" s="19" t="s">
        <v>208</v>
      </c>
      <c r="Z398" s="19" t="s">
        <v>192</v>
      </c>
      <c r="AA398" s="19" t="s">
        <v>116</v>
      </c>
      <c r="AB398" s="19" t="s">
        <v>201</v>
      </c>
      <c r="AC398" s="19" t="s">
        <v>461</v>
      </c>
      <c r="AD398" s="19" t="s">
        <v>116</v>
      </c>
      <c r="AE398" s="19" t="s">
        <v>264</v>
      </c>
      <c r="AF398" s="19" t="s">
        <v>461</v>
      </c>
      <c r="AG398" s="19" t="s">
        <v>116</v>
      </c>
      <c r="AH398" s="19" t="s">
        <v>264</v>
      </c>
      <c r="AI398" s="19">
        <v>0</v>
      </c>
      <c r="AJ398" s="19">
        <v>0</v>
      </c>
      <c r="AK398" s="19">
        <v>0</v>
      </c>
      <c r="AL398" s="19">
        <v>0</v>
      </c>
      <c r="AM398" s="19">
        <v>0</v>
      </c>
      <c r="AN398" s="19">
        <v>0</v>
      </c>
      <c r="AO398" s="19">
        <v>0</v>
      </c>
      <c r="AP398" s="19">
        <v>0</v>
      </c>
      <c r="AQ398" s="19">
        <v>0</v>
      </c>
      <c r="AR398" s="19">
        <v>0</v>
      </c>
      <c r="AS398" s="19">
        <v>0</v>
      </c>
      <c r="AT398" s="19">
        <v>0</v>
      </c>
      <c r="AU398" s="19"/>
      <c r="AV398" s="19"/>
    </row>
    <row r="399" spans="1:73" x14ac:dyDescent="0.35">
      <c r="A399" s="31" t="s">
        <v>3563</v>
      </c>
      <c r="B399" s="32" t="s">
        <v>109</v>
      </c>
      <c r="C399" s="143" t="str">
        <f>IF(VLOOKUP(D399,Table16[[#All],[Player]:[2024 Card Info]],7,FALSE)&lt;&gt;"",VLOOKUP(D399,Table16[[#All],[Player]:[2024 Card Info]],7,FALSE),"")</f>
        <v>0/0-0</v>
      </c>
      <c r="D399" s="19" t="s">
        <v>3064</v>
      </c>
      <c r="E399" s="27">
        <v>36252</v>
      </c>
      <c r="F399" s="28" t="s">
        <v>391</v>
      </c>
      <c r="G399" s="28" t="s">
        <v>2909</v>
      </c>
      <c r="H399" s="26" t="s">
        <v>258</v>
      </c>
      <c r="I399" s="26" t="s">
        <v>231</v>
      </c>
      <c r="J399" s="33"/>
      <c r="K399" s="33"/>
      <c r="L399" s="33"/>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row>
    <row r="400" spans="1:73" x14ac:dyDescent="0.35">
      <c r="A400" s="34"/>
      <c r="B400" s="34"/>
      <c r="C400" s="143"/>
      <c r="D400" s="19" t="s">
        <v>3050</v>
      </c>
      <c r="E400" s="20">
        <v>32949</v>
      </c>
      <c r="F400" s="19" t="s">
        <v>3051</v>
      </c>
      <c r="G400" s="19" t="s">
        <v>873</v>
      </c>
      <c r="H400" t="s">
        <v>250</v>
      </c>
      <c r="I400" t="s">
        <v>168</v>
      </c>
      <c r="J400" s="34" t="s">
        <v>242</v>
      </c>
      <c r="K400" s="34" t="s">
        <v>85</v>
      </c>
      <c r="L400" s="34" t="s">
        <v>185</v>
      </c>
      <c r="M400" s="19" t="s">
        <v>576</v>
      </c>
      <c r="N400" s="19" t="s">
        <v>242</v>
      </c>
      <c r="O400" s="19" t="s">
        <v>403</v>
      </c>
      <c r="P400" s="19" t="s">
        <v>487</v>
      </c>
      <c r="Q400" s="19" t="s">
        <v>610</v>
      </c>
      <c r="R400" s="19" t="s">
        <v>85</v>
      </c>
      <c r="S400" s="19" t="s">
        <v>183</v>
      </c>
      <c r="T400" s="19" t="s">
        <v>491</v>
      </c>
      <c r="U400" s="19" t="s">
        <v>85</v>
      </c>
      <c r="V400" s="19" t="s">
        <v>3052</v>
      </c>
      <c r="W400" s="19" t="s">
        <v>242</v>
      </c>
      <c r="X400" s="19" t="s">
        <v>85</v>
      </c>
      <c r="Y400" s="19" t="s">
        <v>289</v>
      </c>
      <c r="Z400" s="19" t="s">
        <v>3053</v>
      </c>
      <c r="AA400" s="19" t="s">
        <v>195</v>
      </c>
      <c r="AB400" s="19" t="s">
        <v>3054</v>
      </c>
      <c r="AC400" s="19" t="s">
        <v>273</v>
      </c>
      <c r="AD400" s="19" t="s">
        <v>195</v>
      </c>
      <c r="AE400" s="19" t="s">
        <v>201</v>
      </c>
      <c r="AF400" s="19" t="s">
        <v>273</v>
      </c>
      <c r="AG400" s="19" t="s">
        <v>195</v>
      </c>
      <c r="AH400" s="19" t="s">
        <v>201</v>
      </c>
      <c r="AI400" s="19" t="s">
        <v>250</v>
      </c>
      <c r="AJ400" s="19" t="s">
        <v>195</v>
      </c>
      <c r="AK400" s="19" t="s">
        <v>231</v>
      </c>
      <c r="AL400" s="19" t="s">
        <v>273</v>
      </c>
      <c r="AM400" s="19" t="s">
        <v>172</v>
      </c>
      <c r="AN400" s="19" t="s">
        <v>186</v>
      </c>
      <c r="AO400" s="19">
        <v>0</v>
      </c>
      <c r="AP400" s="19">
        <v>0</v>
      </c>
      <c r="AQ400" s="19">
        <v>0</v>
      </c>
      <c r="AR400" s="19">
        <v>0</v>
      </c>
      <c r="AS400" s="19">
        <v>0</v>
      </c>
      <c r="AT400" s="19">
        <v>0</v>
      </c>
      <c r="AU400" s="19"/>
      <c r="AV400" s="19"/>
    </row>
    <row r="401" spans="1:73" s="25" customFormat="1" x14ac:dyDescent="0.35">
      <c r="A401" s="18"/>
      <c r="B401" s="18"/>
      <c r="C401" s="143"/>
      <c r="D401" s="19" t="s">
        <v>3062</v>
      </c>
      <c r="E401" s="20">
        <v>34319</v>
      </c>
      <c r="F401" s="19" t="s">
        <v>303</v>
      </c>
      <c r="G401" s="19" t="s">
        <v>322</v>
      </c>
      <c r="H401" t="s">
        <v>169</v>
      </c>
      <c r="I401" t="s">
        <v>1905</v>
      </c>
      <c r="J401" s="18" t="s">
        <v>273</v>
      </c>
      <c r="K401" s="18" t="s">
        <v>190</v>
      </c>
      <c r="L401" s="18" t="s">
        <v>227</v>
      </c>
      <c r="M401" s="19" t="s">
        <v>227</v>
      </c>
      <c r="N401" s="19" t="s">
        <v>2632</v>
      </c>
      <c r="O401" s="19" t="s">
        <v>419</v>
      </c>
      <c r="P401" s="19" t="s">
        <v>1700</v>
      </c>
      <c r="Q401" s="19" t="s">
        <v>480</v>
      </c>
      <c r="R401" s="19" t="s">
        <v>190</v>
      </c>
      <c r="S401" s="19" t="s">
        <v>671</v>
      </c>
      <c r="T401" s="19" t="s">
        <v>273</v>
      </c>
      <c r="U401" s="19" t="s">
        <v>190</v>
      </c>
      <c r="V401" s="19" t="s">
        <v>231</v>
      </c>
      <c r="W401" s="19">
        <v>0</v>
      </c>
      <c r="X401" s="19">
        <v>0</v>
      </c>
      <c r="Y401" s="19">
        <v>0</v>
      </c>
      <c r="Z401" s="19"/>
      <c r="AA401" s="19"/>
      <c r="AB401" s="19"/>
      <c r="AC401" s="19">
        <v>0</v>
      </c>
      <c r="AD401" s="19">
        <v>0</v>
      </c>
      <c r="AE401" s="19">
        <v>0</v>
      </c>
      <c r="AF401" s="19">
        <v>0</v>
      </c>
      <c r="AG401" s="19">
        <v>0</v>
      </c>
      <c r="AH401" s="19">
        <v>0</v>
      </c>
      <c r="AI401" s="19">
        <v>0</v>
      </c>
      <c r="AJ401" s="19">
        <v>0</v>
      </c>
      <c r="AK401" s="19">
        <v>0</v>
      </c>
      <c r="AL401" s="19">
        <v>0</v>
      </c>
      <c r="AM401" s="19">
        <v>0</v>
      </c>
      <c r="AN401" s="19">
        <v>0</v>
      </c>
      <c r="AO401" s="19">
        <v>0</v>
      </c>
      <c r="AP401" s="19">
        <v>0</v>
      </c>
      <c r="AQ401" s="19">
        <v>0</v>
      </c>
      <c r="AR401" s="19">
        <v>0</v>
      </c>
      <c r="AS401" s="19">
        <v>0</v>
      </c>
      <c r="AT401" s="19">
        <v>0</v>
      </c>
      <c r="AU401" s="19"/>
      <c r="AV401" s="19"/>
      <c r="AW401"/>
      <c r="AX401"/>
      <c r="AY401"/>
      <c r="AZ401"/>
      <c r="BA401"/>
      <c r="BB401"/>
      <c r="BC401"/>
      <c r="BD401"/>
      <c r="BE401"/>
      <c r="BF401"/>
      <c r="BG401"/>
      <c r="BH401"/>
      <c r="BI401"/>
      <c r="BJ401"/>
      <c r="BK401"/>
      <c r="BL401"/>
      <c r="BM401"/>
      <c r="BN401"/>
      <c r="BO401"/>
      <c r="BP401"/>
      <c r="BQ401"/>
      <c r="BR401"/>
      <c r="BS401"/>
      <c r="BT401"/>
      <c r="BU401"/>
    </row>
    <row r="402" spans="1:73" ht="12.75" customHeight="1" x14ac:dyDescent="0.35">
      <c r="A402" s="31" t="s">
        <v>307</v>
      </c>
      <c r="B402" s="31" t="s">
        <v>916</v>
      </c>
      <c r="C402" s="143" t="str">
        <f>IF(VLOOKUP(D402,Table16[[#All],[Player]:[2024 Card Info]],7,FALSE)&lt;&gt;"",VLOOKUP(D402,Table16[[#All],[Player]:[2024 Card Info]],7,FALSE),"")</f>
        <v>04-4</v>
      </c>
      <c r="D402" s="19" t="s">
        <v>3078</v>
      </c>
      <c r="E402" s="27">
        <v>35064</v>
      </c>
      <c r="F402" s="26" t="s">
        <v>996</v>
      </c>
      <c r="G402" s="30" t="s">
        <v>1286</v>
      </c>
      <c r="H402" s="26" t="s">
        <v>480</v>
      </c>
      <c r="I402" s="26" t="s">
        <v>310</v>
      </c>
      <c r="J402" s="38"/>
      <c r="K402" s="38"/>
      <c r="L402" s="38"/>
      <c r="M402" s="25"/>
      <c r="N402" s="25"/>
      <c r="O402" s="25"/>
      <c r="P402" s="25"/>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row>
    <row r="403" spans="1:73" s="25" customFormat="1" ht="12.75" customHeight="1" x14ac:dyDescent="0.35">
      <c r="A403" s="34" t="s">
        <v>304</v>
      </c>
      <c r="B403" s="34" t="s">
        <v>86</v>
      </c>
      <c r="C403" s="143" t="str">
        <f>IF(VLOOKUP(D403,Table16[[#All],[Player]:[2024 Card Info]],7,FALSE)&lt;&gt;"",VLOOKUP(D403,Table16[[#All],[Player]:[2024 Card Info]],7,FALSE),"")</f>
        <v>00-2</v>
      </c>
      <c r="D403" s="26" t="s">
        <v>3075</v>
      </c>
      <c r="E403" s="27">
        <v>36141</v>
      </c>
      <c r="F403" s="26" t="s">
        <v>1988</v>
      </c>
      <c r="G403" s="26" t="s">
        <v>241</v>
      </c>
      <c r="H403" s="26" t="s">
        <v>304</v>
      </c>
      <c r="I403" s="26" t="s">
        <v>906</v>
      </c>
      <c r="J403" s="34" t="s">
        <v>276</v>
      </c>
      <c r="K403" s="34" t="s">
        <v>128</v>
      </c>
      <c r="L403" s="34" t="s">
        <v>1421</v>
      </c>
      <c r="M403" s="26" t="s">
        <v>520</v>
      </c>
      <c r="N403" s="27"/>
      <c r="O403" s="27"/>
      <c r="P403" s="27"/>
      <c r="Q403" s="27"/>
      <c r="R403" s="29"/>
    </row>
    <row r="404" spans="1:73" s="25" customFormat="1" ht="12.75" customHeight="1" x14ac:dyDescent="0.35">
      <c r="A404" s="18"/>
      <c r="B404" s="18"/>
      <c r="C404" s="143"/>
      <c r="D404" s="26" t="s">
        <v>3087</v>
      </c>
      <c r="E404" s="27">
        <v>35699</v>
      </c>
      <c r="F404" s="26" t="s">
        <v>359</v>
      </c>
      <c r="G404" s="26" t="s">
        <v>566</v>
      </c>
      <c r="H404" t="s">
        <v>327</v>
      </c>
      <c r="I404" t="s">
        <v>149</v>
      </c>
      <c r="J404" s="18" t="s">
        <v>323</v>
      </c>
      <c r="K404" s="18" t="s">
        <v>103</v>
      </c>
      <c r="L404" s="18" t="s">
        <v>149</v>
      </c>
      <c r="M404" s="26" t="s">
        <v>154</v>
      </c>
      <c r="N404" s="27"/>
      <c r="O404" s="27"/>
      <c r="P404" s="27"/>
      <c r="Q404" s="27"/>
      <c r="R404" s="29"/>
    </row>
    <row r="405" spans="1:73" x14ac:dyDescent="0.35">
      <c r="A405" s="19"/>
      <c r="B405" s="26"/>
      <c r="C405" s="143"/>
      <c r="D405" s="19" t="s">
        <v>3089</v>
      </c>
      <c r="E405" s="27">
        <v>36616</v>
      </c>
      <c r="F405" s="28" t="s">
        <v>391</v>
      </c>
      <c r="G405" s="28" t="s">
        <v>230</v>
      </c>
      <c r="H405" t="s">
        <v>920</v>
      </c>
      <c r="I405" t="s">
        <v>328</v>
      </c>
    </row>
    <row r="406" spans="1:73" x14ac:dyDescent="0.35">
      <c r="A406" s="31"/>
      <c r="B406" s="32"/>
      <c r="C406" s="144"/>
      <c r="D406" s="19" t="s">
        <v>3090</v>
      </c>
      <c r="E406" s="27">
        <v>36036</v>
      </c>
      <c r="F406" s="28" t="s">
        <v>107</v>
      </c>
      <c r="G406" s="28" t="s">
        <v>320</v>
      </c>
      <c r="H406" t="s">
        <v>410</v>
      </c>
      <c r="J406" s="33"/>
      <c r="K406" s="33"/>
      <c r="L406" s="33"/>
    </row>
    <row r="407" spans="1:73" ht="13.15" x14ac:dyDescent="0.4">
      <c r="A407" s="154" t="s">
        <v>3354</v>
      </c>
    </row>
    <row r="408" spans="1:73" ht="12.75" customHeight="1" x14ac:dyDescent="0.35">
      <c r="A408" s="18" t="s">
        <v>77</v>
      </c>
      <c r="B408" s="18" t="s">
        <v>3522</v>
      </c>
      <c r="C408" s="143" t="str">
        <f>IF(VLOOKUP(D408,Table16[[#All],[Player]:[2024 Card Info]],7,FALSE)&lt;&gt;"",VLOOKUP(D408,Table16[[#All],[Player]:[2024 Card Info]],7,FALSE),"")</f>
        <v>36 Attempts</v>
      </c>
      <c r="D408" s="26" t="s">
        <v>3094</v>
      </c>
      <c r="E408" s="27">
        <v>36089</v>
      </c>
      <c r="F408" s="26" t="s">
        <v>387</v>
      </c>
      <c r="G408" s="26"/>
      <c r="H408" s="26" t="s">
        <v>77</v>
      </c>
      <c r="I408" s="26"/>
      <c r="J408" s="18" t="s">
        <v>77</v>
      </c>
      <c r="K408" s="18" t="s">
        <v>235</v>
      </c>
      <c r="L408" s="18"/>
      <c r="M408" s="19"/>
      <c r="N408" s="27"/>
      <c r="O408" s="27"/>
      <c r="P408" s="27"/>
      <c r="Q408" s="27"/>
      <c r="R408" s="29"/>
      <c r="S408" s="25"/>
      <c r="T408" s="25"/>
      <c r="U408" s="25"/>
      <c r="V408" s="25"/>
      <c r="W408" s="25"/>
      <c r="X408" s="25"/>
      <c r="Y408" s="25"/>
      <c r="Z408" s="25"/>
      <c r="AA408" s="25"/>
      <c r="AB408" s="25"/>
      <c r="AC408" s="25"/>
      <c r="AD408" s="25"/>
      <c r="AE408" s="25"/>
      <c r="AF408" s="25"/>
      <c r="AG408" s="25"/>
      <c r="AH408" s="25"/>
      <c r="AI408" s="25"/>
      <c r="AJ408" s="25"/>
      <c r="AK408" s="25"/>
      <c r="AL408" s="25"/>
      <c r="AM408" s="25"/>
      <c r="AN408" s="25"/>
      <c r="AO408" s="25"/>
      <c r="AP408" s="25"/>
      <c r="AQ408" s="25"/>
      <c r="AR408" s="25"/>
      <c r="AS408" s="25"/>
      <c r="AT408" s="25"/>
      <c r="AU408" s="25"/>
      <c r="AV408" s="25"/>
    </row>
    <row r="409" spans="1:73" s="25" customFormat="1" x14ac:dyDescent="0.35">
      <c r="A409" s="18"/>
      <c r="B409" s="18"/>
      <c r="C409" s="143"/>
      <c r="D409" s="22" t="s">
        <v>3120</v>
      </c>
      <c r="E409" s="23">
        <v>36089</v>
      </c>
      <c r="F409" s="24" t="s">
        <v>218</v>
      </c>
      <c r="G409" s="22" t="s">
        <v>295</v>
      </c>
      <c r="H409" t="s">
        <v>156</v>
      </c>
      <c r="I409"/>
      <c r="J409" s="18" t="s">
        <v>132</v>
      </c>
      <c r="K409" s="18" t="s">
        <v>206</v>
      </c>
      <c r="L409" s="18"/>
    </row>
    <row r="410" spans="1:73" s="25" customFormat="1" ht="12.75" customHeight="1" x14ac:dyDescent="0.35">
      <c r="A410" s="18"/>
      <c r="B410" s="18"/>
      <c r="C410" s="143"/>
      <c r="D410" s="26" t="s">
        <v>3121</v>
      </c>
      <c r="E410" s="27">
        <v>35955</v>
      </c>
      <c r="F410" s="26" t="s">
        <v>218</v>
      </c>
      <c r="G410" s="26" t="s">
        <v>457</v>
      </c>
      <c r="H410" t="s">
        <v>153</v>
      </c>
      <c r="I410"/>
      <c r="J410" s="18" t="s">
        <v>132</v>
      </c>
      <c r="K410" s="18" t="s">
        <v>151</v>
      </c>
      <c r="L410" s="18"/>
      <c r="M410" s="19"/>
      <c r="N410" s="27"/>
      <c r="O410" s="27"/>
      <c r="P410" s="27"/>
      <c r="Q410" s="27"/>
      <c r="R410" s="29"/>
    </row>
    <row r="411" spans="1:73" ht="12.75" customHeight="1" x14ac:dyDescent="0.35">
      <c r="A411" s="18"/>
      <c r="B411" s="18"/>
      <c r="C411" s="143"/>
      <c r="D411" s="19" t="s">
        <v>3132</v>
      </c>
      <c r="E411" s="20">
        <v>34983</v>
      </c>
      <c r="F411" s="19" t="s">
        <v>303</v>
      </c>
      <c r="G411" s="19" t="s">
        <v>337</v>
      </c>
      <c r="H411" t="s">
        <v>461</v>
      </c>
      <c r="I411" t="s">
        <v>186</v>
      </c>
      <c r="J411" s="18" t="s">
        <v>177</v>
      </c>
      <c r="K411" s="18" t="s">
        <v>229</v>
      </c>
      <c r="L411" s="18" t="s">
        <v>168</v>
      </c>
      <c r="M411" s="19" t="s">
        <v>430</v>
      </c>
      <c r="N411" s="19" t="s">
        <v>169</v>
      </c>
      <c r="O411" s="19"/>
      <c r="P411" s="19"/>
      <c r="Q411" s="19" t="s">
        <v>177</v>
      </c>
      <c r="R411" s="19" t="s">
        <v>229</v>
      </c>
      <c r="S411" s="19" t="s">
        <v>430</v>
      </c>
      <c r="T411" s="19" t="s">
        <v>177</v>
      </c>
      <c r="U411" s="19" t="s">
        <v>229</v>
      </c>
      <c r="V411" s="19" t="s">
        <v>186</v>
      </c>
      <c r="W411" s="19">
        <v>0</v>
      </c>
      <c r="X411" s="19">
        <v>0</v>
      </c>
      <c r="Y411" s="19">
        <v>0</v>
      </c>
      <c r="Z411" s="19"/>
      <c r="AA411" s="19"/>
      <c r="AB411" s="19"/>
      <c r="AC411" s="19">
        <v>0</v>
      </c>
      <c r="AD411" s="19">
        <v>0</v>
      </c>
      <c r="AE411" s="19">
        <v>0</v>
      </c>
      <c r="AF411" s="19">
        <v>0</v>
      </c>
      <c r="AG411" s="19">
        <v>0</v>
      </c>
      <c r="AH411" s="19">
        <v>0</v>
      </c>
      <c r="AI411" s="19">
        <v>0</v>
      </c>
      <c r="AJ411" s="19">
        <v>0</v>
      </c>
      <c r="AK411" s="19">
        <v>0</v>
      </c>
      <c r="AL411" s="19">
        <v>0</v>
      </c>
      <c r="AM411" s="19">
        <v>0</v>
      </c>
      <c r="AN411" s="19">
        <v>0</v>
      </c>
      <c r="AO411" s="19">
        <v>0</v>
      </c>
      <c r="AP411" s="19">
        <v>0</v>
      </c>
      <c r="AQ411" s="19">
        <v>0</v>
      </c>
      <c r="AR411" s="19">
        <v>0</v>
      </c>
      <c r="AS411" s="19">
        <v>0</v>
      </c>
      <c r="AT411" s="19">
        <v>0</v>
      </c>
      <c r="AU411" s="19"/>
      <c r="AV411" s="19"/>
    </row>
    <row r="412" spans="1:73" ht="12.75" customHeight="1" x14ac:dyDescent="0.35">
      <c r="A412" s="18"/>
      <c r="B412" s="18"/>
      <c r="C412" s="143"/>
      <c r="D412" s="26" t="s">
        <v>3134</v>
      </c>
      <c r="E412" s="27">
        <v>35293</v>
      </c>
      <c r="F412" s="26" t="s">
        <v>107</v>
      </c>
      <c r="G412" s="26" t="s">
        <v>1003</v>
      </c>
      <c r="H412" t="s">
        <v>169</v>
      </c>
      <c r="I412" t="s">
        <v>231</v>
      </c>
      <c r="J412" s="18" t="s">
        <v>744</v>
      </c>
      <c r="K412" s="18" t="s">
        <v>274</v>
      </c>
      <c r="L412" s="18" t="s">
        <v>231</v>
      </c>
      <c r="M412" s="26" t="s">
        <v>1118</v>
      </c>
      <c r="N412" s="27"/>
      <c r="O412" s="27"/>
      <c r="P412" s="27"/>
      <c r="Q412" s="27"/>
      <c r="R412" s="29"/>
      <c r="S412" s="25"/>
      <c r="T412" s="25"/>
      <c r="U412" s="25"/>
      <c r="V412" s="25"/>
      <c r="W412" s="25"/>
      <c r="X412" s="25"/>
      <c r="Y412" s="25"/>
      <c r="Z412" s="25"/>
      <c r="AA412" s="25"/>
      <c r="AB412" s="25"/>
      <c r="AC412" s="25"/>
      <c r="AD412" s="25"/>
      <c r="AE412" s="25"/>
      <c r="AF412" s="25"/>
      <c r="AG412" s="25"/>
      <c r="AH412" s="25"/>
      <c r="AI412" s="25"/>
      <c r="AJ412" s="25"/>
      <c r="AK412" s="25"/>
      <c r="AL412" s="25"/>
      <c r="AM412" s="25"/>
      <c r="AN412" s="25"/>
      <c r="AO412" s="25"/>
      <c r="AP412" s="25"/>
      <c r="AQ412" s="25"/>
      <c r="AR412" s="25"/>
      <c r="AS412" s="25"/>
      <c r="AT412" s="25"/>
      <c r="AU412" s="25"/>
      <c r="AV412" s="25"/>
    </row>
    <row r="413" spans="1:73" ht="12.75" customHeight="1" x14ac:dyDescent="0.35">
      <c r="A413" s="34" t="s">
        <v>220</v>
      </c>
      <c r="B413" s="34" t="s">
        <v>1315</v>
      </c>
      <c r="C413" s="143" t="str">
        <f>IF(VLOOKUP(D413,Table16[[#All],[Player]:[2024 Card Info]],7,FALSE)&lt;&gt;"",VLOOKUP(D413,Table16[[#All],[Player]:[2024 Card Info]],7,FALSE),"")</f>
        <v>0-1</v>
      </c>
      <c r="D413" s="19" t="s">
        <v>3142</v>
      </c>
      <c r="E413" s="20">
        <v>33692</v>
      </c>
      <c r="F413" s="19" t="s">
        <v>145</v>
      </c>
      <c r="G413" s="19" t="s">
        <v>769</v>
      </c>
      <c r="H413" s="26" t="s">
        <v>258</v>
      </c>
      <c r="I413" s="26" t="s">
        <v>227</v>
      </c>
      <c r="J413" s="34" t="s">
        <v>258</v>
      </c>
      <c r="K413" s="34" t="s">
        <v>142</v>
      </c>
      <c r="L413" s="34" t="s">
        <v>231</v>
      </c>
      <c r="M413" s="19" t="s">
        <v>168</v>
      </c>
      <c r="N413" s="19" t="s">
        <v>211</v>
      </c>
      <c r="O413" s="19" t="s">
        <v>471</v>
      </c>
      <c r="P413" s="19" t="s">
        <v>2099</v>
      </c>
      <c r="Q413" s="19" t="s">
        <v>491</v>
      </c>
      <c r="R413" s="19" t="s">
        <v>275</v>
      </c>
      <c r="S413" s="19" t="s">
        <v>576</v>
      </c>
      <c r="T413" s="19" t="s">
        <v>284</v>
      </c>
      <c r="U413" s="19" t="s">
        <v>275</v>
      </c>
      <c r="V413" s="19" t="s">
        <v>168</v>
      </c>
      <c r="W413" s="19" t="s">
        <v>242</v>
      </c>
      <c r="X413" s="19" t="s">
        <v>172</v>
      </c>
      <c r="Y413" s="19" t="s">
        <v>464</v>
      </c>
      <c r="Z413" s="19" t="s">
        <v>284</v>
      </c>
      <c r="AA413" s="19" t="s">
        <v>206</v>
      </c>
      <c r="AB413" s="19" t="s">
        <v>208</v>
      </c>
      <c r="AC413" s="19" t="s">
        <v>284</v>
      </c>
      <c r="AD413" s="19" t="s">
        <v>206</v>
      </c>
      <c r="AE413" s="19" t="s">
        <v>472</v>
      </c>
      <c r="AF413" s="19" t="s">
        <v>284</v>
      </c>
      <c r="AG413" s="19" t="s">
        <v>206</v>
      </c>
      <c r="AH413" s="19" t="s">
        <v>472</v>
      </c>
      <c r="AI413" s="19" t="s">
        <v>284</v>
      </c>
      <c r="AJ413" s="19" t="s">
        <v>206</v>
      </c>
      <c r="AK413" s="19" t="s">
        <v>1145</v>
      </c>
      <c r="AL413" s="19"/>
      <c r="AM413" s="19"/>
      <c r="AN413" s="19"/>
      <c r="AO413" s="19"/>
      <c r="AP413" s="19"/>
      <c r="AQ413" s="19"/>
      <c r="AR413" s="19"/>
      <c r="AS413" s="19"/>
      <c r="AT413" s="19"/>
      <c r="AU413" s="19"/>
      <c r="AV413" s="19"/>
    </row>
    <row r="414" spans="1:73" s="25" customFormat="1" x14ac:dyDescent="0.35">
      <c r="A414" s="18"/>
      <c r="B414" s="18"/>
      <c r="C414" s="143"/>
      <c r="D414" s="19" t="s">
        <v>3149</v>
      </c>
      <c r="E414" s="20">
        <v>34199</v>
      </c>
      <c r="F414" s="19" t="s">
        <v>163</v>
      </c>
      <c r="G414" s="19" t="s">
        <v>3150</v>
      </c>
      <c r="H414" t="s">
        <v>480</v>
      </c>
      <c r="I414" t="s">
        <v>1537</v>
      </c>
      <c r="J414" s="18" t="s">
        <v>307</v>
      </c>
      <c r="K414" s="18" t="s">
        <v>128</v>
      </c>
      <c r="L414" s="18" t="s">
        <v>317</v>
      </c>
      <c r="M414" s="19" t="s">
        <v>496</v>
      </c>
      <c r="N414" s="19" t="s">
        <v>480</v>
      </c>
      <c r="O414" s="19" t="s">
        <v>916</v>
      </c>
      <c r="P414" s="19" t="s">
        <v>309</v>
      </c>
      <c r="Q414" s="19" t="s">
        <v>311</v>
      </c>
      <c r="R414" s="19" t="s">
        <v>206</v>
      </c>
      <c r="S414" s="19" t="s">
        <v>1418</v>
      </c>
      <c r="T414" s="19" t="s">
        <v>304</v>
      </c>
      <c r="U414" s="19" t="s">
        <v>190</v>
      </c>
      <c r="V414" s="19" t="s">
        <v>310</v>
      </c>
      <c r="W414" s="19" t="s">
        <v>654</v>
      </c>
      <c r="X414" s="19" t="s">
        <v>190</v>
      </c>
      <c r="Y414" s="19" t="s">
        <v>310</v>
      </c>
      <c r="Z414" s="19" t="s">
        <v>304</v>
      </c>
      <c r="AA414" s="19" t="s">
        <v>190</v>
      </c>
      <c r="AB414" s="19" t="s">
        <v>310</v>
      </c>
      <c r="AC414" s="19">
        <v>0</v>
      </c>
      <c r="AD414" s="19">
        <v>0</v>
      </c>
      <c r="AE414" s="19">
        <v>0</v>
      </c>
      <c r="AF414" s="19">
        <v>0</v>
      </c>
      <c r="AG414" s="19">
        <v>0</v>
      </c>
      <c r="AH414" s="19">
        <v>0</v>
      </c>
      <c r="AI414" s="19">
        <v>0</v>
      </c>
      <c r="AJ414" s="19">
        <v>0</v>
      </c>
      <c r="AK414" s="19">
        <v>0</v>
      </c>
      <c r="AL414" s="19">
        <v>0</v>
      </c>
      <c r="AM414" s="19">
        <v>0</v>
      </c>
      <c r="AN414" s="19">
        <v>0</v>
      </c>
      <c r="AO414" s="19">
        <v>0</v>
      </c>
      <c r="AP414" s="19">
        <v>0</v>
      </c>
      <c r="AQ414" s="19">
        <v>0</v>
      </c>
      <c r="AR414" s="19">
        <v>0</v>
      </c>
      <c r="AS414" s="19">
        <v>0</v>
      </c>
      <c r="AT414" s="19">
        <v>0</v>
      </c>
      <c r="AU414" s="19"/>
      <c r="AV414" s="19"/>
    </row>
    <row r="415" spans="1:73" ht="12.75" customHeight="1" x14ac:dyDescent="0.35">
      <c r="A415" s="18"/>
      <c r="B415" s="18"/>
      <c r="C415" s="143"/>
      <c r="D415" s="25" t="s">
        <v>3158</v>
      </c>
      <c r="E415" s="35">
        <v>34072</v>
      </c>
      <c r="F415" s="36" t="s">
        <v>175</v>
      </c>
      <c r="G415" s="51" t="s">
        <v>3159</v>
      </c>
      <c r="H415" t="s">
        <v>354</v>
      </c>
      <c r="I415" t="s">
        <v>328</v>
      </c>
      <c r="J415" s="18" t="s">
        <v>327</v>
      </c>
      <c r="K415" s="18" t="s">
        <v>421</v>
      </c>
      <c r="L415" s="18" t="s">
        <v>328</v>
      </c>
      <c r="M415" s="19" t="s">
        <v>335</v>
      </c>
      <c r="N415" s="19" t="s">
        <v>327</v>
      </c>
      <c r="O415" s="19" t="s">
        <v>271</v>
      </c>
      <c r="P415" s="37" t="s">
        <v>515</v>
      </c>
      <c r="Q415" s="25"/>
      <c r="R415" s="25"/>
      <c r="S415" s="25"/>
      <c r="T415" s="25"/>
      <c r="U415" s="25"/>
      <c r="V415" s="25"/>
      <c r="W415" s="25"/>
      <c r="X415" s="25"/>
      <c r="Y415" s="25"/>
      <c r="Z415" s="25"/>
      <c r="AA415" s="25"/>
      <c r="AB415" s="25"/>
      <c r="AC415" s="25"/>
      <c r="AD415" s="25"/>
      <c r="AE415" s="25"/>
      <c r="AF415" s="25"/>
      <c r="AG415" s="25"/>
      <c r="AH415" s="25"/>
      <c r="AI415" s="25"/>
      <c r="AJ415" s="25"/>
      <c r="AK415" s="25"/>
      <c r="AL415" s="25"/>
      <c r="AM415" s="25"/>
      <c r="AN415" s="25"/>
      <c r="AO415" s="25"/>
      <c r="AP415" s="25"/>
      <c r="AQ415" s="25"/>
      <c r="AR415" s="25"/>
      <c r="AS415" s="25"/>
      <c r="AT415" s="25"/>
      <c r="AU415" s="25"/>
      <c r="AV415" s="25"/>
      <c r="AW415" s="25"/>
      <c r="AX415" s="25"/>
      <c r="AY415" s="25"/>
      <c r="AZ415" s="25"/>
      <c r="BA415" s="25"/>
      <c r="BB415" s="25"/>
      <c r="BC415" s="25"/>
      <c r="BD415" s="25"/>
      <c r="BE415" s="25"/>
      <c r="BF415" s="25"/>
      <c r="BG415" s="25"/>
      <c r="BH415" s="25"/>
      <c r="BI415" s="25"/>
      <c r="BJ415" s="25"/>
      <c r="BK415" s="25"/>
      <c r="BL415" s="25"/>
      <c r="BM415" s="25"/>
      <c r="BN415" s="25"/>
      <c r="BO415" s="25"/>
      <c r="BP415" s="25"/>
      <c r="BQ415" s="25"/>
      <c r="BR415" s="25"/>
      <c r="BS415" s="25"/>
      <c r="BT415" s="25"/>
      <c r="BU415" s="25"/>
    </row>
    <row r="416" spans="1:73" x14ac:dyDescent="0.35">
      <c r="A416" s="19"/>
      <c r="B416" s="26"/>
      <c r="C416" s="144"/>
      <c r="D416" s="19" t="s">
        <v>3164</v>
      </c>
      <c r="E416" s="27">
        <v>36484</v>
      </c>
      <c r="F416" s="28" t="s">
        <v>137</v>
      </c>
      <c r="G416" s="28" t="s">
        <v>141</v>
      </c>
      <c r="H416" t="s">
        <v>327</v>
      </c>
      <c r="I416" t="s">
        <v>328</v>
      </c>
    </row>
    <row r="417" spans="1:48" ht="12.75" customHeight="1" x14ac:dyDescent="0.35">
      <c r="A417" s="18"/>
      <c r="B417" s="18"/>
      <c r="C417" s="143"/>
      <c r="D417" s="26" t="s">
        <v>3160</v>
      </c>
      <c r="E417" s="27">
        <v>36412</v>
      </c>
      <c r="F417" s="26" t="s">
        <v>387</v>
      </c>
      <c r="G417" s="26" t="s">
        <v>102</v>
      </c>
      <c r="H417" t="s">
        <v>327</v>
      </c>
      <c r="I417" t="s">
        <v>154</v>
      </c>
      <c r="J417" s="18" t="s">
        <v>169</v>
      </c>
      <c r="K417" s="18"/>
      <c r="L417" s="18"/>
      <c r="M417" s="26" t="s">
        <v>335</v>
      </c>
      <c r="N417" s="27"/>
      <c r="O417" s="27"/>
      <c r="P417" s="27"/>
      <c r="Q417" s="27"/>
      <c r="R417" s="29"/>
      <c r="S417" s="25"/>
      <c r="T417" s="25"/>
      <c r="U417" s="25"/>
      <c r="V417" s="25"/>
      <c r="W417" s="25"/>
      <c r="X417" s="25"/>
      <c r="Y417" s="25"/>
      <c r="Z417" s="25"/>
      <c r="AA417" s="25"/>
      <c r="AB417" s="25"/>
      <c r="AC417" s="25"/>
      <c r="AD417" s="25"/>
      <c r="AE417" s="25"/>
      <c r="AF417" s="25"/>
      <c r="AG417" s="25"/>
      <c r="AH417" s="25"/>
      <c r="AI417" s="25"/>
      <c r="AJ417" s="25"/>
      <c r="AK417" s="25"/>
      <c r="AL417" s="25"/>
      <c r="AM417" s="25"/>
      <c r="AN417" s="25"/>
      <c r="AO417" s="25"/>
      <c r="AP417" s="25"/>
      <c r="AQ417" s="25"/>
      <c r="AR417" s="25"/>
      <c r="AS417" s="25"/>
      <c r="AT417" s="25"/>
      <c r="AU417" s="25"/>
      <c r="AV417" s="25"/>
    </row>
    <row r="418" spans="1:48" s="25" customFormat="1" x14ac:dyDescent="0.35">
      <c r="A418" s="18" t="s">
        <v>802</v>
      </c>
      <c r="B418" s="18" t="s">
        <v>916</v>
      </c>
      <c r="C418" s="143" t="str">
        <f>IF(VLOOKUP(D418,Table16[[#All],[Player]:[2024 Card Info]],7,FALSE)&lt;&gt;"",VLOOKUP(D418,Table16[[#All],[Player]:[2024 Card Info]],7,FALSE),"")</f>
        <v/>
      </c>
      <c r="D418" s="19" t="s">
        <v>3166</v>
      </c>
      <c r="E418" s="20">
        <v>35615</v>
      </c>
      <c r="F418" s="19" t="s">
        <v>101</v>
      </c>
      <c r="G418" s="19" t="s">
        <v>996</v>
      </c>
      <c r="H418" s="26" t="s">
        <v>362</v>
      </c>
      <c r="I418" s="26"/>
      <c r="J418" s="18" t="s">
        <v>362</v>
      </c>
      <c r="K418" s="18" t="s">
        <v>206</v>
      </c>
      <c r="L418" s="18"/>
      <c r="M418" s="19"/>
      <c r="N418" s="19" t="s">
        <v>802</v>
      </c>
      <c r="O418" s="19" t="s">
        <v>460</v>
      </c>
      <c r="P418" s="19" t="s">
        <v>79</v>
      </c>
      <c r="Q418" s="19" t="s">
        <v>362</v>
      </c>
      <c r="R418" s="19" t="s">
        <v>460</v>
      </c>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row>
    <row r="419" spans="1:48" ht="13.15" x14ac:dyDescent="0.4">
      <c r="A419" s="154" t="s">
        <v>5303</v>
      </c>
    </row>
    <row r="420" spans="1:48" s="25" customFormat="1" x14ac:dyDescent="0.35">
      <c r="A420" s="18"/>
      <c r="B420" s="18"/>
      <c r="C420" s="143"/>
      <c r="D420" s="19" t="s">
        <v>3186</v>
      </c>
      <c r="E420" s="20">
        <v>35168</v>
      </c>
      <c r="F420" s="19" t="s">
        <v>303</v>
      </c>
      <c r="G420" s="19" t="s">
        <v>769</v>
      </c>
      <c r="H420" t="s">
        <v>93</v>
      </c>
      <c r="I420" t="s">
        <v>1968</v>
      </c>
      <c r="J420" s="18" t="s">
        <v>93</v>
      </c>
      <c r="K420" s="18" t="s">
        <v>116</v>
      </c>
      <c r="L420" s="18" t="s">
        <v>1475</v>
      </c>
      <c r="M420" s="19" t="s">
        <v>3107</v>
      </c>
      <c r="N420" s="19" t="s">
        <v>1230</v>
      </c>
      <c r="O420" s="19" t="s">
        <v>78</v>
      </c>
      <c r="P420" s="19" t="s">
        <v>3187</v>
      </c>
      <c r="Q420" s="19" t="s">
        <v>93</v>
      </c>
      <c r="R420" s="19" t="s">
        <v>78</v>
      </c>
      <c r="S420" s="19" t="s">
        <v>3188</v>
      </c>
      <c r="T420" s="19" t="s">
        <v>93</v>
      </c>
      <c r="U420" s="19" t="s">
        <v>78</v>
      </c>
      <c r="V420" s="19" t="s">
        <v>3189</v>
      </c>
      <c r="W420" s="19">
        <v>0</v>
      </c>
      <c r="X420" s="19">
        <v>0</v>
      </c>
      <c r="Y420" s="19">
        <v>0</v>
      </c>
      <c r="Z420" s="19"/>
      <c r="AA420" s="19"/>
      <c r="AB420" s="19"/>
      <c r="AC420" s="19">
        <v>0</v>
      </c>
      <c r="AD420" s="19">
        <v>0</v>
      </c>
      <c r="AE420" s="19">
        <v>0</v>
      </c>
      <c r="AF420" s="19">
        <v>0</v>
      </c>
      <c r="AG420" s="19">
        <v>0</v>
      </c>
      <c r="AH420" s="19">
        <v>0</v>
      </c>
      <c r="AI420" s="19">
        <v>0</v>
      </c>
      <c r="AJ420" s="19">
        <v>0</v>
      </c>
      <c r="AK420" s="19">
        <v>0</v>
      </c>
      <c r="AL420" s="19">
        <v>0</v>
      </c>
      <c r="AM420" s="19">
        <v>0</v>
      </c>
      <c r="AN420" s="19">
        <v>0</v>
      </c>
      <c r="AO420" s="19">
        <v>0</v>
      </c>
      <c r="AP420" s="19">
        <v>0</v>
      </c>
      <c r="AQ420" s="19">
        <v>0</v>
      </c>
      <c r="AR420" s="19">
        <v>0</v>
      </c>
      <c r="AS420" s="19">
        <v>0</v>
      </c>
      <c r="AT420" s="19">
        <v>0</v>
      </c>
      <c r="AU420" s="19"/>
      <c r="AV420" s="19"/>
    </row>
    <row r="421" spans="1:48" x14ac:dyDescent="0.35">
      <c r="A421" s="18"/>
      <c r="B421" s="18"/>
      <c r="C421" s="143"/>
      <c r="D421" s="19" t="s">
        <v>3195</v>
      </c>
      <c r="E421" s="20">
        <v>33989</v>
      </c>
      <c r="F421" s="19" t="s">
        <v>3196</v>
      </c>
      <c r="G421" s="19" t="s">
        <v>606</v>
      </c>
      <c r="H421" t="s">
        <v>156</v>
      </c>
      <c r="J421" s="18" t="s">
        <v>127</v>
      </c>
      <c r="K421" s="18" t="s">
        <v>85</v>
      </c>
      <c r="L421" s="18"/>
      <c r="M421" s="19"/>
      <c r="N421" s="19" t="s">
        <v>122</v>
      </c>
      <c r="O421" s="19" t="s">
        <v>109</v>
      </c>
      <c r="P421" s="19" t="s">
        <v>79</v>
      </c>
      <c r="Q421" s="19" t="s">
        <v>127</v>
      </c>
      <c r="R421" s="19" t="s">
        <v>109</v>
      </c>
      <c r="S421" s="19"/>
      <c r="T421" s="19" t="s">
        <v>127</v>
      </c>
      <c r="U421" s="19" t="s">
        <v>109</v>
      </c>
      <c r="V421" s="19"/>
      <c r="W421" s="19" t="s">
        <v>122</v>
      </c>
      <c r="X421" s="19" t="s">
        <v>109</v>
      </c>
      <c r="Y421" s="19"/>
      <c r="Z421" s="19" t="s">
        <v>132</v>
      </c>
      <c r="AA421" s="19" t="s">
        <v>109</v>
      </c>
      <c r="AB421" s="19">
        <v>0</v>
      </c>
      <c r="AC421" s="19" t="s">
        <v>132</v>
      </c>
      <c r="AD421" s="19" t="s">
        <v>109</v>
      </c>
      <c r="AE421" s="19">
        <v>0</v>
      </c>
      <c r="AF421" s="19" t="s">
        <v>132</v>
      </c>
      <c r="AG421" s="19" t="s">
        <v>109</v>
      </c>
      <c r="AH421" s="19">
        <v>0</v>
      </c>
      <c r="AI421" s="19">
        <v>0</v>
      </c>
      <c r="AJ421" s="19">
        <v>0</v>
      </c>
      <c r="AK421" s="19">
        <v>0</v>
      </c>
      <c r="AL421" s="19">
        <v>0</v>
      </c>
      <c r="AM421" s="19">
        <v>0</v>
      </c>
      <c r="AN421" s="19">
        <v>0</v>
      </c>
      <c r="AO421" s="19">
        <v>0</v>
      </c>
      <c r="AP421" s="19">
        <v>0</v>
      </c>
      <c r="AQ421" s="19">
        <v>0</v>
      </c>
      <c r="AR421" s="19">
        <v>0</v>
      </c>
      <c r="AS421" s="19">
        <v>0</v>
      </c>
      <c r="AT421" s="19">
        <v>0</v>
      </c>
      <c r="AU421" s="19"/>
      <c r="AV421" s="19"/>
    </row>
    <row r="422" spans="1:48" s="25" customFormat="1" ht="12.75" customHeight="1" x14ac:dyDescent="0.35">
      <c r="A422" s="18"/>
      <c r="B422" s="18"/>
      <c r="C422" s="143"/>
      <c r="D422" s="22" t="s">
        <v>3198</v>
      </c>
      <c r="E422" s="23">
        <v>35043</v>
      </c>
      <c r="F422" s="24" t="s">
        <v>101</v>
      </c>
      <c r="G422" s="22" t="s">
        <v>287</v>
      </c>
      <c r="H422" t="s">
        <v>156</v>
      </c>
      <c r="I422"/>
      <c r="J422" s="18" t="s">
        <v>132</v>
      </c>
      <c r="K422" s="18" t="s">
        <v>123</v>
      </c>
      <c r="L422" s="18"/>
    </row>
    <row r="423" spans="1:48" s="25" customFormat="1" ht="12.75" customHeight="1" x14ac:dyDescent="0.35">
      <c r="A423" s="18"/>
      <c r="B423" s="18"/>
      <c r="C423" s="143"/>
      <c r="D423" s="26" t="s">
        <v>3200</v>
      </c>
      <c r="E423" s="27">
        <v>35475</v>
      </c>
      <c r="F423" s="26" t="s">
        <v>130</v>
      </c>
      <c r="G423" s="26" t="s">
        <v>566</v>
      </c>
      <c r="H423" t="s">
        <v>4284</v>
      </c>
      <c r="I423" t="s">
        <v>161</v>
      </c>
      <c r="J423" s="18" t="s">
        <v>156</v>
      </c>
      <c r="K423" s="18" t="s">
        <v>135</v>
      </c>
      <c r="L423" s="18" t="s">
        <v>173</v>
      </c>
      <c r="M423" s="26" t="s">
        <v>848</v>
      </c>
      <c r="N423" s="27"/>
      <c r="O423" s="27"/>
      <c r="P423" s="27"/>
      <c r="Q423" s="27"/>
      <c r="R423" s="29"/>
    </row>
    <row r="424" spans="1:48" ht="12.75" customHeight="1" x14ac:dyDescent="0.35">
      <c r="A424" s="18" t="s">
        <v>3535</v>
      </c>
      <c r="B424" s="18" t="s">
        <v>3523</v>
      </c>
      <c r="C424" s="143" t="str">
        <f>IF(VLOOKUP(D424,Table16[[#All],[Player]:[2024 Card Info]],7,FALSE)&lt;&gt;"",VLOOKUP(D424,Table16[[#All],[Player]:[2024 Card Info]],7,FALSE),"")</f>
        <v>0-0/0-0</v>
      </c>
      <c r="D424" s="19" t="s">
        <v>3208</v>
      </c>
      <c r="E424" s="20">
        <v>35290</v>
      </c>
      <c r="F424" s="26" t="s">
        <v>101</v>
      </c>
      <c r="G424" s="30" t="s">
        <v>108</v>
      </c>
      <c r="H424" s="26" t="s">
        <v>220</v>
      </c>
      <c r="I424" s="26" t="s">
        <v>488</v>
      </c>
      <c r="J424" s="18" t="s">
        <v>177</v>
      </c>
      <c r="K424" s="18" t="s">
        <v>421</v>
      </c>
      <c r="L424" s="18" t="s">
        <v>185</v>
      </c>
      <c r="M424" s="19" t="s">
        <v>264</v>
      </c>
      <c r="N424" s="19" t="s">
        <v>177</v>
      </c>
      <c r="O424" s="19" t="s">
        <v>421</v>
      </c>
      <c r="P424" s="30" t="s">
        <v>208</v>
      </c>
      <c r="Q424" s="19"/>
      <c r="R424" s="19"/>
      <c r="S424" s="30"/>
      <c r="T424" s="19"/>
      <c r="U424" s="19"/>
      <c r="V424" s="30"/>
      <c r="W424" s="19"/>
      <c r="X424" s="19"/>
      <c r="Y424" s="30"/>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row>
    <row r="425" spans="1:48" x14ac:dyDescent="0.35">
      <c r="A425" s="18" t="s">
        <v>220</v>
      </c>
      <c r="B425" s="18" t="s">
        <v>86</v>
      </c>
      <c r="C425" s="143" t="str">
        <f>IF(VLOOKUP(D425,Table16[[#All],[Player]:[2024 Card Info]],7,FALSE)&lt;&gt;"",VLOOKUP(D425,Table16[[#All],[Player]:[2024 Card Info]],7,FALSE),"")</f>
        <v>0-0</v>
      </c>
      <c r="D425" s="19" t="s">
        <v>3210</v>
      </c>
      <c r="E425" s="20">
        <v>33109</v>
      </c>
      <c r="F425" s="26" t="s">
        <v>1849</v>
      </c>
      <c r="G425" s="30" t="s">
        <v>965</v>
      </c>
      <c r="H425" s="26" t="s">
        <v>192</v>
      </c>
      <c r="I425" s="26" t="s">
        <v>477</v>
      </c>
      <c r="J425" s="18" t="s">
        <v>744</v>
      </c>
      <c r="K425" s="18" t="s">
        <v>131</v>
      </c>
      <c r="L425" s="18" t="s">
        <v>186</v>
      </c>
      <c r="M425" s="19" t="s">
        <v>212</v>
      </c>
      <c r="N425" s="19" t="s">
        <v>434</v>
      </c>
      <c r="O425" s="19" t="s">
        <v>268</v>
      </c>
      <c r="P425" s="30" t="s">
        <v>855</v>
      </c>
      <c r="Q425" s="19" t="s">
        <v>2865</v>
      </c>
      <c r="R425" s="19" t="s">
        <v>268</v>
      </c>
      <c r="S425" s="19" t="s">
        <v>148</v>
      </c>
      <c r="T425" s="19"/>
      <c r="U425" s="19"/>
      <c r="V425" s="30"/>
      <c r="W425" s="19" t="s">
        <v>461</v>
      </c>
      <c r="X425" s="19" t="s">
        <v>235</v>
      </c>
      <c r="Y425" s="30" t="s">
        <v>231</v>
      </c>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row>
    <row r="426" spans="1:48" x14ac:dyDescent="0.35">
      <c r="A426" s="34"/>
      <c r="B426" s="34"/>
      <c r="C426" s="143"/>
      <c r="D426" s="19" t="s">
        <v>3211</v>
      </c>
      <c r="E426" s="20">
        <v>33792</v>
      </c>
      <c r="F426" s="19" t="s">
        <v>900</v>
      </c>
      <c r="G426" s="19" t="s">
        <v>979</v>
      </c>
      <c r="H426" t="s">
        <v>184</v>
      </c>
      <c r="I426" t="s">
        <v>264</v>
      </c>
      <c r="J426" s="34" t="s">
        <v>192</v>
      </c>
      <c r="K426" s="34" t="s">
        <v>224</v>
      </c>
      <c r="L426" s="34" t="s">
        <v>201</v>
      </c>
      <c r="M426" s="19" t="s">
        <v>191</v>
      </c>
      <c r="N426" s="19" t="s">
        <v>1134</v>
      </c>
      <c r="O426" s="19" t="s">
        <v>285</v>
      </c>
      <c r="P426" s="19" t="s">
        <v>3212</v>
      </c>
      <c r="Q426" s="19" t="s">
        <v>211</v>
      </c>
      <c r="R426" s="19" t="s">
        <v>158</v>
      </c>
      <c r="S426" s="19" t="s">
        <v>201</v>
      </c>
      <c r="T426" s="19" t="s">
        <v>974</v>
      </c>
      <c r="U426" s="19" t="s">
        <v>158</v>
      </c>
      <c r="V426" s="19" t="s">
        <v>1501</v>
      </c>
      <c r="W426" s="19" t="s">
        <v>744</v>
      </c>
      <c r="X426" s="19" t="s">
        <v>158</v>
      </c>
      <c r="Y426" s="19" t="s">
        <v>231</v>
      </c>
      <c r="Z426" s="19"/>
      <c r="AA426" s="19"/>
      <c r="AB426" s="19"/>
      <c r="AC426" s="19">
        <v>0</v>
      </c>
      <c r="AD426" s="19">
        <v>0</v>
      </c>
      <c r="AE426" s="19">
        <v>0</v>
      </c>
      <c r="AF426" s="19">
        <v>0</v>
      </c>
      <c r="AG426" s="19">
        <v>0</v>
      </c>
      <c r="AH426" s="19">
        <v>0</v>
      </c>
      <c r="AI426" s="19">
        <v>0</v>
      </c>
      <c r="AJ426" s="19">
        <v>0</v>
      </c>
      <c r="AK426" s="19">
        <v>0</v>
      </c>
      <c r="AL426" s="19">
        <v>0</v>
      </c>
      <c r="AM426" s="19">
        <v>0</v>
      </c>
      <c r="AN426" s="19">
        <v>0</v>
      </c>
      <c r="AO426" s="19">
        <v>0</v>
      </c>
      <c r="AP426" s="19">
        <v>0</v>
      </c>
      <c r="AQ426" s="19">
        <v>0</v>
      </c>
      <c r="AR426" s="19">
        <v>0</v>
      </c>
      <c r="AS426" s="19">
        <v>0</v>
      </c>
      <c r="AT426" s="19">
        <v>0</v>
      </c>
      <c r="AU426" s="19"/>
      <c r="AV426" s="19"/>
    </row>
    <row r="427" spans="1:48" ht="12.75" customHeight="1" x14ac:dyDescent="0.35">
      <c r="A427" s="31"/>
      <c r="B427" s="31"/>
      <c r="C427" s="144"/>
      <c r="D427" s="19" t="s">
        <v>3213</v>
      </c>
      <c r="E427" s="27">
        <v>35115</v>
      </c>
      <c r="F427" s="26" t="s">
        <v>101</v>
      </c>
      <c r="G427" s="30" t="s">
        <v>230</v>
      </c>
      <c r="H427" t="s">
        <v>4284</v>
      </c>
      <c r="I427" t="s">
        <v>264</v>
      </c>
      <c r="J427" s="33"/>
      <c r="K427" s="33"/>
      <c r="L427" s="31"/>
      <c r="M427" s="26"/>
      <c r="N427" s="28"/>
      <c r="O427" s="30"/>
      <c r="P427" s="30"/>
    </row>
    <row r="428" spans="1:48" ht="12.75" customHeight="1" x14ac:dyDescent="0.35">
      <c r="A428" s="18"/>
      <c r="B428" s="18"/>
      <c r="C428" s="143"/>
      <c r="D428" s="22" t="s">
        <v>3225</v>
      </c>
      <c r="E428" s="23">
        <v>34537</v>
      </c>
      <c r="F428" s="24" t="s">
        <v>140</v>
      </c>
      <c r="G428" s="22" t="s">
        <v>295</v>
      </c>
      <c r="H428" t="s">
        <v>4284</v>
      </c>
      <c r="J428" s="18" t="s">
        <v>258</v>
      </c>
      <c r="K428" s="18" t="s">
        <v>341</v>
      </c>
      <c r="L428" s="18" t="s">
        <v>289</v>
      </c>
      <c r="M428" s="25"/>
      <c r="N428" s="25"/>
      <c r="O428" s="25"/>
      <c r="P428" s="25"/>
      <c r="Q428" s="25"/>
      <c r="R428" s="25"/>
      <c r="S428" s="25"/>
      <c r="T428" s="25"/>
      <c r="U428" s="25"/>
      <c r="V428" s="25"/>
      <c r="W428" s="25"/>
      <c r="X428" s="25"/>
      <c r="Y428" s="25"/>
      <c r="Z428" s="25"/>
      <c r="AA428" s="25"/>
      <c r="AB428" s="25"/>
      <c r="AC428" s="25"/>
      <c r="AD428" s="25"/>
      <c r="AE428" s="25"/>
      <c r="AF428" s="25"/>
      <c r="AG428" s="25"/>
      <c r="AH428" s="25"/>
      <c r="AI428" s="25"/>
      <c r="AJ428" s="25"/>
      <c r="AK428" s="25"/>
      <c r="AL428" s="25"/>
      <c r="AM428" s="25"/>
      <c r="AN428" s="25"/>
      <c r="AO428" s="25"/>
      <c r="AP428" s="25"/>
      <c r="AQ428" s="25"/>
      <c r="AR428" s="25"/>
      <c r="AS428" s="25"/>
      <c r="AT428" s="25"/>
      <c r="AU428" s="25"/>
      <c r="AV428" s="25"/>
    </row>
    <row r="429" spans="1:48" x14ac:dyDescent="0.35">
      <c r="A429" s="18"/>
      <c r="B429" s="18"/>
      <c r="C429" s="143"/>
      <c r="D429" s="19" t="s">
        <v>3229</v>
      </c>
      <c r="E429" s="20">
        <v>35276</v>
      </c>
      <c r="F429" s="19" t="s">
        <v>498</v>
      </c>
      <c r="G429" s="19" t="s">
        <v>498</v>
      </c>
      <c r="H429" t="s">
        <v>304</v>
      </c>
      <c r="I429" t="s">
        <v>896</v>
      </c>
      <c r="J429" s="18" t="s">
        <v>169</v>
      </c>
      <c r="K429" s="18"/>
      <c r="L429" s="18"/>
      <c r="M429" s="19" t="s">
        <v>520</v>
      </c>
      <c r="N429" s="19" t="s">
        <v>276</v>
      </c>
      <c r="O429" s="19" t="s">
        <v>128</v>
      </c>
      <c r="P429" s="19" t="s">
        <v>1933</v>
      </c>
      <c r="Q429" s="19" t="s">
        <v>311</v>
      </c>
      <c r="R429" s="19" t="s">
        <v>128</v>
      </c>
      <c r="S429" s="19" t="s">
        <v>1421</v>
      </c>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row>
    <row r="430" spans="1:48" x14ac:dyDescent="0.35">
      <c r="A430" s="31"/>
      <c r="B430" s="32"/>
      <c r="C430" s="147"/>
      <c r="D430" s="19" t="s">
        <v>3274</v>
      </c>
      <c r="E430" s="27">
        <v>35384</v>
      </c>
      <c r="F430" s="28" t="s">
        <v>140</v>
      </c>
      <c r="G430" s="28" t="s">
        <v>3515</v>
      </c>
      <c r="H430" t="s">
        <v>4284</v>
      </c>
      <c r="I430" t="s">
        <v>310</v>
      </c>
      <c r="J430" s="33"/>
      <c r="K430" s="33"/>
      <c r="L430" s="33"/>
    </row>
    <row r="431" spans="1:48" ht="12.75" customHeight="1" x14ac:dyDescent="0.35">
      <c r="A431" s="18" t="s">
        <v>327</v>
      </c>
      <c r="B431" s="18" t="s">
        <v>3520</v>
      </c>
      <c r="C431" s="143" t="str">
        <f>IF(VLOOKUP(D431,Table16[[#All],[Player]:[2024 Card Info]],7,FALSE)&lt;&gt;"",VLOOKUP(D431,Table16[[#All],[Player]:[2024 Card Info]],7,FALSE),"")</f>
        <v>00</v>
      </c>
      <c r="D431" s="22" t="s">
        <v>3246</v>
      </c>
      <c r="E431" s="23">
        <v>36302</v>
      </c>
      <c r="F431" s="24" t="s">
        <v>566</v>
      </c>
      <c r="G431" s="22" t="s">
        <v>84</v>
      </c>
      <c r="H431" s="26" t="s">
        <v>327</v>
      </c>
      <c r="I431" s="26">
        <v>0</v>
      </c>
      <c r="J431" s="18" t="s">
        <v>299</v>
      </c>
      <c r="K431" s="18" t="s">
        <v>128</v>
      </c>
      <c r="L431" s="18" t="s">
        <v>334</v>
      </c>
      <c r="M431" s="25"/>
      <c r="N431" s="25"/>
      <c r="O431" s="25"/>
      <c r="P431" s="25"/>
      <c r="Q431" s="25"/>
      <c r="R431" s="25"/>
      <c r="S431" s="25"/>
      <c r="T431" s="25"/>
      <c r="U431" s="25"/>
      <c r="V431" s="25"/>
      <c r="W431" s="25"/>
      <c r="X431" s="25"/>
      <c r="Y431" s="25"/>
      <c r="Z431" s="25"/>
      <c r="AA431" s="25"/>
      <c r="AB431" s="25"/>
      <c r="AC431" s="25"/>
      <c r="AD431" s="25"/>
      <c r="AE431" s="25"/>
      <c r="AF431" s="25"/>
      <c r="AG431" s="25"/>
      <c r="AH431" s="25"/>
      <c r="AI431" s="25"/>
      <c r="AJ431" s="25"/>
      <c r="AK431" s="25"/>
      <c r="AL431" s="25"/>
      <c r="AM431" s="25"/>
      <c r="AN431" s="25"/>
      <c r="AO431" s="25"/>
      <c r="AP431" s="25"/>
      <c r="AQ431" s="25"/>
      <c r="AR431" s="25"/>
      <c r="AS431" s="25"/>
      <c r="AT431" s="25"/>
      <c r="AU431" s="25"/>
      <c r="AV431" s="25"/>
    </row>
    <row r="432" spans="1:48" x14ac:dyDescent="0.35">
      <c r="A432" s="18"/>
      <c r="B432" s="18"/>
      <c r="C432" s="143"/>
      <c r="D432" s="26" t="s">
        <v>3243</v>
      </c>
      <c r="E432" s="27">
        <v>35135</v>
      </c>
      <c r="F432" s="26" t="s">
        <v>114</v>
      </c>
      <c r="G432" s="26" t="s">
        <v>387</v>
      </c>
      <c r="H432" t="s">
        <v>169</v>
      </c>
      <c r="I432" t="s">
        <v>154</v>
      </c>
      <c r="J432" s="18" t="s">
        <v>345</v>
      </c>
      <c r="K432" s="18" t="s">
        <v>235</v>
      </c>
      <c r="L432" s="18" t="s">
        <v>154</v>
      </c>
      <c r="M432" s="26" t="s">
        <v>422</v>
      </c>
      <c r="N432" s="27"/>
      <c r="O432" s="27"/>
      <c r="P432" s="27"/>
      <c r="Q432" s="27"/>
      <c r="R432" s="29"/>
      <c r="S432" s="25"/>
      <c r="T432" s="25"/>
      <c r="U432" s="25"/>
      <c r="V432" s="25"/>
      <c r="W432" s="25"/>
      <c r="X432" s="25"/>
      <c r="Y432" s="25"/>
      <c r="Z432" s="25"/>
      <c r="AA432" s="25"/>
      <c r="AB432" s="25"/>
      <c r="AC432" s="25"/>
      <c r="AD432" s="25"/>
      <c r="AE432" s="25"/>
      <c r="AF432" s="25"/>
      <c r="AG432" s="25"/>
      <c r="AH432" s="25"/>
      <c r="AI432" s="25"/>
      <c r="AJ432" s="25"/>
      <c r="AK432" s="25"/>
      <c r="AL432" s="25"/>
      <c r="AM432" s="25"/>
      <c r="AN432" s="25"/>
      <c r="AO432" s="25"/>
      <c r="AP432" s="25"/>
      <c r="AQ432" s="25"/>
      <c r="AR432" s="25"/>
      <c r="AS432" s="25"/>
      <c r="AT432" s="25"/>
      <c r="AU432" s="25"/>
      <c r="AV432" s="25"/>
    </row>
    <row r="433" spans="1:73" ht="12.75" customHeight="1" x14ac:dyDescent="0.35">
      <c r="A433" s="18"/>
      <c r="B433" s="18"/>
      <c r="C433" s="143"/>
      <c r="D433" s="22" t="s">
        <v>4039</v>
      </c>
      <c r="E433" s="23">
        <v>35007</v>
      </c>
      <c r="F433" s="24" t="s">
        <v>398</v>
      </c>
      <c r="G433" s="22" t="s">
        <v>822</v>
      </c>
      <c r="H433" t="s">
        <v>169</v>
      </c>
      <c r="I433" t="s">
        <v>4284</v>
      </c>
      <c r="J433" s="18" t="s">
        <v>327</v>
      </c>
      <c r="K433" s="18" t="s">
        <v>268</v>
      </c>
      <c r="L433" s="18" t="s">
        <v>328</v>
      </c>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row>
    <row r="434" spans="1:73" ht="12.75" customHeight="1" x14ac:dyDescent="0.35">
      <c r="A434" s="18"/>
      <c r="B434" s="18"/>
      <c r="C434" s="143"/>
      <c r="D434" s="22" t="s">
        <v>3248</v>
      </c>
      <c r="E434" s="23">
        <v>35507</v>
      </c>
      <c r="F434" s="24" t="s">
        <v>279</v>
      </c>
      <c r="G434" s="22" t="s">
        <v>137</v>
      </c>
      <c r="H434" t="s">
        <v>1352</v>
      </c>
      <c r="J434" s="18" t="s">
        <v>1352</v>
      </c>
      <c r="K434" s="18" t="s">
        <v>151</v>
      </c>
      <c r="L434" s="18"/>
      <c r="M434" s="25"/>
      <c r="N434" s="25"/>
      <c r="O434" s="25"/>
      <c r="P434" s="25"/>
      <c r="Q434" s="25"/>
      <c r="R434" s="25"/>
      <c r="S434" s="25"/>
      <c r="T434" s="25"/>
      <c r="U434" s="25"/>
      <c r="V434" s="25"/>
      <c r="W434" s="25"/>
      <c r="X434" s="25"/>
      <c r="Y434" s="25"/>
      <c r="Z434" s="25"/>
      <c r="AA434" s="25"/>
      <c r="AB434" s="25"/>
      <c r="AC434" s="25"/>
      <c r="AD434" s="25"/>
      <c r="AE434" s="25"/>
      <c r="AF434" s="25"/>
      <c r="AG434" s="25"/>
      <c r="AH434" s="25"/>
      <c r="AI434" s="25"/>
      <c r="AJ434" s="25"/>
      <c r="AK434" s="25"/>
      <c r="AL434" s="25"/>
      <c r="AM434" s="25"/>
      <c r="AN434" s="25"/>
      <c r="AO434" s="25"/>
      <c r="AP434" s="25"/>
      <c r="AQ434" s="25"/>
      <c r="AR434" s="25"/>
      <c r="AS434" s="25"/>
      <c r="AT434" s="25"/>
      <c r="AU434" s="25"/>
      <c r="AV434" s="25"/>
    </row>
    <row r="435" spans="1:73" ht="12.75" customHeight="1" x14ac:dyDescent="0.35">
      <c r="A435" s="18"/>
      <c r="B435" s="18"/>
      <c r="C435" s="143"/>
      <c r="D435" s="22" t="s">
        <v>4042</v>
      </c>
      <c r="E435" s="23">
        <v>35561</v>
      </c>
      <c r="F435" s="24" t="s">
        <v>171</v>
      </c>
      <c r="G435" s="22" t="s">
        <v>137</v>
      </c>
      <c r="H435" t="s">
        <v>2267</v>
      </c>
      <c r="J435" s="18" t="s">
        <v>1190</v>
      </c>
      <c r="K435" s="18" t="s">
        <v>421</v>
      </c>
      <c r="L435" s="18"/>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row>
    <row r="436" spans="1:73" ht="13.15" x14ac:dyDescent="0.4">
      <c r="A436" s="154" t="s">
        <v>5365</v>
      </c>
    </row>
    <row r="437" spans="1:73" x14ac:dyDescent="0.35">
      <c r="A437" s="21" t="s">
        <v>296</v>
      </c>
      <c r="B437" s="21" t="s">
        <v>318</v>
      </c>
      <c r="C437" s="143" t="str">
        <f>IF(VLOOKUP(D437,Table16[[#All],[Player]:[2024 Card Info]],7,FALSE)&lt;&gt;"",VLOOKUP(D437,Table16[[#All],[Player]:[2024 Card Info]],7,FALSE),"")</f>
        <v>04</v>
      </c>
      <c r="D437" s="26" t="s">
        <v>1050</v>
      </c>
      <c r="E437" s="27">
        <v>34276</v>
      </c>
      <c r="F437" s="26" t="s">
        <v>114</v>
      </c>
      <c r="G437" s="26" t="s">
        <v>724</v>
      </c>
      <c r="H437" s="26" t="s">
        <v>327</v>
      </c>
      <c r="I437" s="26" t="s">
        <v>4284</v>
      </c>
      <c r="J437" s="21" t="s">
        <v>327</v>
      </c>
      <c r="K437" s="21" t="s">
        <v>252</v>
      </c>
      <c r="L437" s="21" t="s">
        <v>328</v>
      </c>
      <c r="M437" s="26" t="s">
        <v>335</v>
      </c>
      <c r="N437" s="27"/>
      <c r="O437" s="27"/>
      <c r="P437" s="27"/>
      <c r="Q437" s="27"/>
      <c r="R437" s="29"/>
      <c r="S437" s="25"/>
      <c r="T437" s="25"/>
      <c r="U437" s="25"/>
      <c r="V437" s="25"/>
      <c r="W437" s="25"/>
      <c r="X437" s="25"/>
      <c r="Y437" s="25"/>
      <c r="Z437" s="25"/>
      <c r="AA437" s="25"/>
      <c r="AB437" s="25"/>
      <c r="AC437" s="25"/>
      <c r="AD437" s="25"/>
      <c r="AE437" s="25"/>
      <c r="AF437" s="25"/>
      <c r="AG437" s="25"/>
      <c r="AH437" s="25"/>
      <c r="AI437" s="25"/>
      <c r="AJ437" s="25"/>
      <c r="AK437" s="25"/>
      <c r="AL437" s="25"/>
      <c r="AM437" s="25"/>
      <c r="AN437" s="25"/>
      <c r="AO437" s="25"/>
      <c r="AP437" s="25"/>
      <c r="AQ437" s="25"/>
      <c r="AR437" s="25"/>
      <c r="AS437" s="25"/>
      <c r="AT437" s="25"/>
      <c r="AU437" s="25"/>
      <c r="AV437" s="25"/>
    </row>
    <row r="438" spans="1:73" s="25" customFormat="1" ht="12.75" customHeight="1" x14ac:dyDescent="0.35">
      <c r="A438" s="18"/>
      <c r="B438" s="18"/>
      <c r="C438" s="143"/>
      <c r="D438" s="19" t="s">
        <v>1136</v>
      </c>
      <c r="E438" s="20">
        <v>33755</v>
      </c>
      <c r="F438" s="19" t="s">
        <v>900</v>
      </c>
      <c r="G438" s="19" t="s">
        <v>1137</v>
      </c>
      <c r="H438" t="s">
        <v>184</v>
      </c>
      <c r="I438" t="s">
        <v>231</v>
      </c>
      <c r="J438" s="18" t="s">
        <v>461</v>
      </c>
      <c r="K438" s="18" t="s">
        <v>235</v>
      </c>
      <c r="L438" s="18" t="s">
        <v>231</v>
      </c>
      <c r="M438" s="19" t="s">
        <v>231</v>
      </c>
      <c r="N438" s="19" t="s">
        <v>461</v>
      </c>
      <c r="O438" s="19" t="s">
        <v>1124</v>
      </c>
      <c r="P438" s="19" t="s">
        <v>167</v>
      </c>
      <c r="Q438" s="19" t="s">
        <v>864</v>
      </c>
      <c r="R438" s="19" t="s">
        <v>460</v>
      </c>
      <c r="S438" s="19" t="s">
        <v>1130</v>
      </c>
      <c r="T438" s="19" t="s">
        <v>744</v>
      </c>
      <c r="U438" s="19" t="s">
        <v>135</v>
      </c>
      <c r="V438" s="19" t="s">
        <v>231</v>
      </c>
      <c r="W438" s="19" t="s">
        <v>867</v>
      </c>
      <c r="X438" s="19" t="s">
        <v>135</v>
      </c>
      <c r="Y438" s="19" t="s">
        <v>231</v>
      </c>
      <c r="Z438" s="19">
        <v>0</v>
      </c>
      <c r="AA438" s="19">
        <v>0</v>
      </c>
      <c r="AB438" s="19">
        <v>0</v>
      </c>
      <c r="AC438" s="19">
        <v>0</v>
      </c>
      <c r="AD438" s="19">
        <v>0</v>
      </c>
      <c r="AE438" s="19">
        <v>0</v>
      </c>
      <c r="AF438" s="19">
        <v>0</v>
      </c>
      <c r="AG438" s="19">
        <v>0</v>
      </c>
      <c r="AH438" s="19">
        <v>0</v>
      </c>
      <c r="AI438" s="19">
        <v>0</v>
      </c>
      <c r="AJ438" s="19">
        <v>0</v>
      </c>
      <c r="AK438" s="19">
        <v>0</v>
      </c>
      <c r="AL438" s="19">
        <v>0</v>
      </c>
      <c r="AM438" s="19">
        <v>0</v>
      </c>
      <c r="AN438" s="19">
        <v>0</v>
      </c>
      <c r="AO438" s="19">
        <v>0</v>
      </c>
      <c r="AP438" s="19">
        <v>0</v>
      </c>
      <c r="AQ438" s="19">
        <v>0</v>
      </c>
      <c r="AR438" s="19">
        <v>0</v>
      </c>
      <c r="AS438" s="19">
        <v>0</v>
      </c>
      <c r="AT438" s="19">
        <v>0</v>
      </c>
      <c r="AU438" s="19"/>
      <c r="AV438" s="19"/>
    </row>
    <row r="439" spans="1:73" ht="12.75" customHeight="1" x14ac:dyDescent="0.35">
      <c r="A439" s="18"/>
      <c r="B439" s="22"/>
      <c r="C439" s="143"/>
      <c r="D439" s="22" t="s">
        <v>1138</v>
      </c>
      <c r="E439" s="23">
        <v>33410</v>
      </c>
      <c r="F439" s="24" t="s">
        <v>900</v>
      </c>
      <c r="G439" s="22" t="s">
        <v>769</v>
      </c>
      <c r="H439" t="s">
        <v>4284</v>
      </c>
      <c r="I439" t="s">
        <v>4284</v>
      </c>
      <c r="J439" s="16" t="s">
        <v>184</v>
      </c>
      <c r="K439" s="22" t="s">
        <v>274</v>
      </c>
      <c r="L439" s="22" t="s">
        <v>231</v>
      </c>
      <c r="M439" s="25"/>
      <c r="N439" s="25"/>
      <c r="O439" s="25"/>
      <c r="P439" s="25"/>
      <c r="Q439" s="25"/>
      <c r="R439" s="25"/>
      <c r="S439" s="25"/>
      <c r="T439" s="25"/>
      <c r="U439" s="25"/>
      <c r="V439" s="25"/>
      <c r="W439" s="25"/>
      <c r="X439" s="25"/>
      <c r="Y439" s="25"/>
      <c r="Z439" s="25"/>
      <c r="AA439" s="25"/>
      <c r="AB439" s="25"/>
      <c r="AC439" s="25"/>
      <c r="AD439" s="25"/>
      <c r="AE439" s="25"/>
      <c r="AF439" s="25"/>
      <c r="AG439" s="25"/>
      <c r="AH439" s="25"/>
      <c r="AI439" s="25"/>
      <c r="AJ439" s="25"/>
      <c r="AK439" s="25"/>
      <c r="AL439" s="25"/>
      <c r="AM439" s="25"/>
      <c r="AN439" s="25"/>
      <c r="AO439" s="25"/>
      <c r="AP439" s="25"/>
      <c r="AQ439" s="25"/>
      <c r="AR439" s="25"/>
      <c r="AS439" s="25"/>
      <c r="AT439" s="25"/>
      <c r="AU439" s="25"/>
      <c r="AV439" s="25"/>
    </row>
    <row r="440" spans="1:73" x14ac:dyDescent="0.35">
      <c r="A440" s="19" t="s">
        <v>270</v>
      </c>
      <c r="B440" s="26" t="s">
        <v>403</v>
      </c>
      <c r="C440" s="144" t="str">
        <f>IF(VLOOKUP(D440,Table16[[#All],[Player]:[2024 Card Info]],7,FALSE)&lt;&gt;"",VLOOKUP(D440,Table16[[#All],[Player]:[2024 Card Info]],7,FALSE),"")</f>
        <v>0-3</v>
      </c>
      <c r="D440" s="19" t="s">
        <v>3545</v>
      </c>
      <c r="E440" s="27">
        <v>35354</v>
      </c>
      <c r="F440" s="28" t="s">
        <v>107</v>
      </c>
      <c r="G440" s="28" t="s">
        <v>138</v>
      </c>
      <c r="H440" s="26" t="s">
        <v>273</v>
      </c>
      <c r="I440" s="26" t="s">
        <v>231</v>
      </c>
      <c r="M440" s="25"/>
      <c r="N440" s="25"/>
      <c r="O440" s="25"/>
      <c r="P440" s="25"/>
      <c r="Q440" s="25"/>
      <c r="R440" s="25"/>
      <c r="S440" s="25"/>
      <c r="T440" s="25"/>
      <c r="U440" s="25"/>
      <c r="V440" s="25"/>
      <c r="W440" s="25"/>
      <c r="X440" s="25"/>
      <c r="Y440" s="25"/>
      <c r="Z440" s="25"/>
      <c r="AA440" s="25"/>
      <c r="AB440" s="25"/>
      <c r="AC440" s="25"/>
      <c r="AD440" s="25"/>
      <c r="AE440" s="25"/>
      <c r="AF440" s="25"/>
      <c r="AG440" s="25"/>
      <c r="AH440" s="25"/>
      <c r="AI440" s="25"/>
      <c r="AJ440" s="25"/>
      <c r="AK440" s="25"/>
      <c r="AL440" s="25"/>
      <c r="AM440" s="25"/>
      <c r="AN440" s="25"/>
      <c r="AO440" s="25"/>
      <c r="AP440" s="25"/>
      <c r="AQ440" s="25"/>
      <c r="AR440" s="25"/>
      <c r="AS440" s="25"/>
      <c r="AT440" s="25"/>
      <c r="AU440" s="25"/>
      <c r="AV440" s="25"/>
      <c r="AW440" s="25"/>
      <c r="AX440" s="25"/>
      <c r="AY440" s="25"/>
      <c r="AZ440" s="25"/>
      <c r="BA440" s="25"/>
      <c r="BB440" s="25"/>
      <c r="BC440" s="25"/>
      <c r="BD440" s="25"/>
      <c r="BE440" s="25"/>
      <c r="BF440" s="25"/>
      <c r="BG440" s="25"/>
      <c r="BH440" s="25"/>
      <c r="BI440" s="25"/>
      <c r="BJ440" s="25"/>
      <c r="BK440" s="25"/>
      <c r="BL440" s="25"/>
      <c r="BM440" s="25"/>
      <c r="BN440" s="25"/>
      <c r="BO440" s="25"/>
      <c r="BP440" s="25"/>
      <c r="BQ440" s="25"/>
      <c r="BR440" s="25"/>
      <c r="BS440" s="25"/>
      <c r="BT440" s="25"/>
      <c r="BU440" s="25"/>
    </row>
    <row r="441" spans="1:73" ht="12.75" customHeight="1" x14ac:dyDescent="0.35">
      <c r="A441" s="31" t="s">
        <v>220</v>
      </c>
      <c r="B441" s="32" t="s">
        <v>271</v>
      </c>
      <c r="C441" s="144" t="str">
        <f>IF(VLOOKUP(D441,Table16[[#All],[Player]:[2024 Card Info]],7,FALSE)&lt;&gt;"",VLOOKUP(D441,Table16[[#All],[Player]:[2024 Card Info]],7,FALSE),"")</f>
        <v>0-3</v>
      </c>
      <c r="D441" s="19" t="s">
        <v>3145</v>
      </c>
      <c r="E441" s="27">
        <v>36591</v>
      </c>
      <c r="F441" s="28" t="s">
        <v>98</v>
      </c>
      <c r="G441" s="28" t="s">
        <v>134</v>
      </c>
      <c r="H441" s="26" t="s">
        <v>491</v>
      </c>
      <c r="I441" s="26" t="s">
        <v>484</v>
      </c>
      <c r="J441" s="38"/>
      <c r="K441" s="38"/>
      <c r="L441" s="38"/>
      <c r="M441" s="25"/>
      <c r="N441" s="25"/>
      <c r="O441" s="25"/>
      <c r="P441" s="25"/>
      <c r="Q441" s="25"/>
      <c r="R441" s="25"/>
      <c r="S441" s="25"/>
      <c r="T441" s="25"/>
      <c r="U441" s="25"/>
      <c r="V441" s="25"/>
      <c r="W441" s="25"/>
      <c r="X441" s="25"/>
      <c r="Y441" s="25"/>
      <c r="Z441" s="25"/>
      <c r="AA441" s="25"/>
      <c r="AB441" s="25"/>
      <c r="AC441" s="25"/>
      <c r="AD441" s="25"/>
      <c r="AE441" s="25"/>
      <c r="AF441" s="25"/>
      <c r="AG441" s="25"/>
      <c r="AH441" s="25"/>
      <c r="AI441" s="25"/>
      <c r="AJ441" s="25"/>
      <c r="AK441" s="25"/>
      <c r="AL441" s="25"/>
      <c r="AM441" s="25"/>
      <c r="AN441" s="25"/>
      <c r="AO441" s="25"/>
      <c r="AP441" s="25"/>
      <c r="AQ441" s="25"/>
      <c r="AR441" s="25"/>
      <c r="AS441" s="25"/>
      <c r="AT441" s="25"/>
      <c r="AU441" s="25"/>
      <c r="AV441" s="25"/>
    </row>
    <row r="442" spans="1:73" x14ac:dyDescent="0.35">
      <c r="A442" s="18"/>
      <c r="B442" s="18"/>
      <c r="C442" s="143"/>
      <c r="D442" s="19" t="s">
        <v>797</v>
      </c>
      <c r="E442" s="20">
        <v>34163</v>
      </c>
      <c r="F442" s="19" t="s">
        <v>720</v>
      </c>
      <c r="G442" s="19" t="s">
        <v>282</v>
      </c>
      <c r="H442" t="s">
        <v>299</v>
      </c>
      <c r="I442" t="s">
        <v>154</v>
      </c>
      <c r="J442" s="18" t="s">
        <v>327</v>
      </c>
      <c r="K442" s="18" t="s">
        <v>158</v>
      </c>
      <c r="L442" s="18" t="s">
        <v>335</v>
      </c>
      <c r="M442" s="19" t="s">
        <v>300</v>
      </c>
      <c r="N442" s="19" t="s">
        <v>327</v>
      </c>
      <c r="O442" s="19" t="s">
        <v>165</v>
      </c>
      <c r="P442" s="19" t="s">
        <v>515</v>
      </c>
      <c r="Q442" s="19" t="s">
        <v>323</v>
      </c>
      <c r="R442" s="19" t="s">
        <v>165</v>
      </c>
      <c r="S442" s="19" t="s">
        <v>149</v>
      </c>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row>
    <row r="443" spans="1:73" s="25" customFormat="1" ht="12.75" customHeight="1" x14ac:dyDescent="0.35">
      <c r="A443" s="18" t="s">
        <v>802</v>
      </c>
      <c r="B443" s="18" t="s">
        <v>86</v>
      </c>
      <c r="C443" s="143" t="str">
        <f>IF(VLOOKUP(D443,Table16[[#All],[Player]:[2024 Card Info]],7,FALSE)&lt;&gt;"",VLOOKUP(D443,Table16[[#All],[Player]:[2024 Card Info]],7,FALSE),"")</f>
        <v/>
      </c>
      <c r="D443" s="22" t="s">
        <v>3091</v>
      </c>
      <c r="E443" s="23">
        <v>36678</v>
      </c>
      <c r="F443" s="24" t="s">
        <v>279</v>
      </c>
      <c r="G443" s="22" t="s">
        <v>822</v>
      </c>
      <c r="H443" s="26" t="s">
        <v>362</v>
      </c>
      <c r="I443" s="26"/>
      <c r="J443" s="18" t="s">
        <v>362</v>
      </c>
      <c r="K443" s="18" t="s">
        <v>86</v>
      </c>
      <c r="L443" s="18"/>
    </row>
    <row r="444" spans="1:73" x14ac:dyDescent="0.35">
      <c r="A444" s="19" t="s">
        <v>1395</v>
      </c>
      <c r="B444" s="28" t="s">
        <v>3520</v>
      </c>
      <c r="C444" s="144" t="str">
        <f>IF(VLOOKUP(D444,Table16[[#All],[Player]:[2024 Card Info]],7,FALSE)&lt;&gt;"",VLOOKUP(D444,Table16[[#All],[Player]:[2024 Card Info]],7,FALSE),"")</f>
        <v>0/0-4</v>
      </c>
      <c r="D444" s="19" t="s">
        <v>2709</v>
      </c>
      <c r="E444" s="27">
        <v>35089</v>
      </c>
      <c r="F444" s="28" t="s">
        <v>303</v>
      </c>
      <c r="G444" s="28" t="s">
        <v>1286</v>
      </c>
      <c r="H444" s="26" t="s">
        <v>273</v>
      </c>
      <c r="I444" s="26" t="s">
        <v>264</v>
      </c>
    </row>
    <row r="445" spans="1:73" x14ac:dyDescent="0.35">
      <c r="A445" s="21" t="s">
        <v>1395</v>
      </c>
      <c r="B445" s="21" t="s">
        <v>419</v>
      </c>
      <c r="C445" s="143" t="str">
        <f>IF(VLOOKUP(D445,Table16[[#All],[Player]:[2024 Card Info]],7,FALSE)&lt;&gt;"",VLOOKUP(D445,Table16[[#All],[Player]:[2024 Card Info]],7,FALSE),"")</f>
        <v>0/0-2</v>
      </c>
      <c r="D445" s="19" t="s">
        <v>2706</v>
      </c>
      <c r="E445" s="20">
        <v>33967</v>
      </c>
      <c r="F445" s="28" t="s">
        <v>454</v>
      </c>
      <c r="G445" s="26" t="s">
        <v>1624</v>
      </c>
      <c r="H445" s="26" t="s">
        <v>258</v>
      </c>
      <c r="I445" s="26" t="s">
        <v>186</v>
      </c>
      <c r="J445" s="21" t="s">
        <v>253</v>
      </c>
      <c r="K445" s="21" t="s">
        <v>116</v>
      </c>
      <c r="L445" s="21" t="s">
        <v>201</v>
      </c>
      <c r="M445" s="19" t="s">
        <v>186</v>
      </c>
      <c r="N445" s="26" t="s">
        <v>243</v>
      </c>
      <c r="O445" s="26" t="s">
        <v>103</v>
      </c>
      <c r="P445" s="28" t="s">
        <v>185</v>
      </c>
      <c r="Q445" s="26"/>
      <c r="R445" s="28"/>
      <c r="S445" s="19"/>
      <c r="T445" s="19"/>
      <c r="U445" s="19"/>
      <c r="V445" s="30"/>
      <c r="W445" s="19"/>
      <c r="X445" s="19"/>
      <c r="Y445" s="28"/>
      <c r="Z445" s="19" t="s">
        <v>258</v>
      </c>
      <c r="AA445" s="19" t="s">
        <v>123</v>
      </c>
      <c r="AB445" s="28" t="s">
        <v>484</v>
      </c>
      <c r="AC445" s="19"/>
      <c r="AD445" s="19"/>
      <c r="AE445" s="19"/>
      <c r="AF445" s="19"/>
      <c r="AG445" s="19"/>
      <c r="AH445" s="19"/>
      <c r="AI445" s="19"/>
      <c r="AJ445" s="19"/>
      <c r="AK445" s="19"/>
      <c r="AL445" s="19"/>
      <c r="AM445" s="19"/>
      <c r="AN445" s="19"/>
      <c r="AO445" s="19"/>
      <c r="AP445" s="19"/>
      <c r="AQ445" s="19"/>
      <c r="AR445" s="19"/>
      <c r="AS445" s="19"/>
      <c r="AT445" s="19"/>
      <c r="AU445" s="19"/>
      <c r="AV445" s="19"/>
    </row>
    <row r="446" spans="1:73" s="25" customFormat="1" ht="12.75" customHeight="1" x14ac:dyDescent="0.35">
      <c r="A446" s="18" t="s">
        <v>1113</v>
      </c>
      <c r="B446" s="18" t="s">
        <v>3523</v>
      </c>
      <c r="C446" s="143" t="str">
        <f>IF(VLOOKUP(D446,Table16[[#All],[Player]:[2024 Card Info]],7,FALSE)&lt;&gt;"",VLOOKUP(D446,Table16[[#All],[Player]:[2024 Card Info]],7,FALSE),"")</f>
        <v>0-0  3-3-0</v>
      </c>
      <c r="D446" s="19" t="s">
        <v>2080</v>
      </c>
      <c r="E446" s="20">
        <v>34205</v>
      </c>
      <c r="F446" s="19" t="s">
        <v>2081</v>
      </c>
      <c r="G446" s="19" t="s">
        <v>398</v>
      </c>
      <c r="H446" s="26" t="s">
        <v>156</v>
      </c>
      <c r="I446" s="26" t="s">
        <v>848</v>
      </c>
      <c r="J446" s="18" t="s">
        <v>153</v>
      </c>
      <c r="K446" s="18" t="s">
        <v>123</v>
      </c>
      <c r="L446" s="18" t="s">
        <v>422</v>
      </c>
      <c r="M446" s="19" t="s">
        <v>161</v>
      </c>
      <c r="N446" s="19" t="s">
        <v>150</v>
      </c>
      <c r="O446" s="19" t="s">
        <v>1124</v>
      </c>
      <c r="P446" s="19" t="s">
        <v>225</v>
      </c>
      <c r="Q446" s="19" t="s">
        <v>156</v>
      </c>
      <c r="R446" s="19" t="s">
        <v>195</v>
      </c>
      <c r="S446" s="19" t="s">
        <v>161</v>
      </c>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row>
    <row r="447" spans="1:73" x14ac:dyDescent="0.35">
      <c r="A447" s="18" t="s">
        <v>93</v>
      </c>
      <c r="B447" s="18" t="s">
        <v>143</v>
      </c>
      <c r="C447" s="143" t="str">
        <f>IF(VLOOKUP(D447,Table16[[#All],[Player]:[2024 Card Info]],7,FALSE)&lt;&gt;"",VLOOKUP(D447,Table16[[#All],[Player]:[2024 Card Info]],7,FALSE),"")</f>
        <v>0-2 74</v>
      </c>
      <c r="D447" s="19" t="s">
        <v>2048</v>
      </c>
      <c r="E447" s="20">
        <v>34902</v>
      </c>
      <c r="F447" s="19" t="s">
        <v>2049</v>
      </c>
      <c r="G447" s="19" t="s">
        <v>2050</v>
      </c>
      <c r="H447" s="26" t="s">
        <v>93</v>
      </c>
      <c r="I447" s="26" t="s">
        <v>3403</v>
      </c>
      <c r="J447" s="18" t="s">
        <v>93</v>
      </c>
      <c r="K447" s="18" t="s">
        <v>142</v>
      </c>
      <c r="L447" s="18" t="s">
        <v>2051</v>
      </c>
      <c r="M447" s="19" t="s">
        <v>2052</v>
      </c>
      <c r="N447" s="19" t="s">
        <v>93</v>
      </c>
      <c r="O447" s="19" t="s">
        <v>143</v>
      </c>
      <c r="P447" s="19" t="s">
        <v>2053</v>
      </c>
      <c r="Q447" s="19" t="s">
        <v>93</v>
      </c>
      <c r="R447" s="19" t="s">
        <v>142</v>
      </c>
      <c r="S447" s="19" t="s">
        <v>2054</v>
      </c>
      <c r="T447" s="19" t="s">
        <v>93</v>
      </c>
      <c r="U447" s="19" t="s">
        <v>142</v>
      </c>
      <c r="V447" s="19" t="s">
        <v>2055</v>
      </c>
      <c r="W447" s="19" t="s">
        <v>93</v>
      </c>
      <c r="X447" s="19" t="s">
        <v>142</v>
      </c>
      <c r="Y447" s="19" t="s">
        <v>2056</v>
      </c>
      <c r="Z447" s="19" t="s">
        <v>93</v>
      </c>
      <c r="AA447" s="19" t="s">
        <v>142</v>
      </c>
      <c r="AB447" s="19" t="s">
        <v>2057</v>
      </c>
      <c r="AC447" s="19">
        <v>0</v>
      </c>
      <c r="AD447" s="19">
        <v>0</v>
      </c>
      <c r="AE447" s="19">
        <v>0</v>
      </c>
      <c r="AF447" s="19">
        <v>0</v>
      </c>
      <c r="AG447" s="19">
        <v>0</v>
      </c>
      <c r="AH447" s="19">
        <v>0</v>
      </c>
      <c r="AI447" s="19">
        <v>0</v>
      </c>
      <c r="AJ447" s="19">
        <v>0</v>
      </c>
      <c r="AK447" s="19">
        <v>0</v>
      </c>
      <c r="AL447" s="19">
        <v>0</v>
      </c>
      <c r="AM447" s="19">
        <v>0</v>
      </c>
      <c r="AN447" s="19">
        <v>0</v>
      </c>
      <c r="AO447" s="19">
        <v>0</v>
      </c>
      <c r="AP447" s="19">
        <v>0</v>
      </c>
      <c r="AQ447" s="19">
        <v>0</v>
      </c>
      <c r="AR447" s="19">
        <v>0</v>
      </c>
      <c r="AS447" s="19">
        <v>0</v>
      </c>
      <c r="AT447" s="19">
        <v>0</v>
      </c>
      <c r="AU447" s="19"/>
      <c r="AV447" s="19"/>
      <c r="AW447" s="19"/>
      <c r="AX447" s="19"/>
      <c r="AY447" s="19"/>
      <c r="AZ447" s="19"/>
      <c r="BA447" s="19"/>
      <c r="BB447" s="19"/>
      <c r="BC447" s="19"/>
      <c r="BD447" s="19"/>
      <c r="BE447" s="19"/>
      <c r="BF447" s="19"/>
    </row>
    <row r="448" spans="1:73" ht="12.75" customHeight="1" x14ac:dyDescent="0.35">
      <c r="A448" s="34" t="s">
        <v>327</v>
      </c>
      <c r="B448" s="34" t="s">
        <v>3520</v>
      </c>
      <c r="C448" s="143" t="str">
        <f>IF(VLOOKUP(D448,Table16[[#All],[Player]:[2024 Card Info]],7,FALSE)&lt;&gt;"",VLOOKUP(D448,Table16[[#All],[Player]:[2024 Card Info]],7,FALSE),"")</f>
        <v>00</v>
      </c>
      <c r="D448" s="26" t="s">
        <v>3006</v>
      </c>
      <c r="E448" s="20">
        <v>34705</v>
      </c>
      <c r="F448" s="19" t="s">
        <v>720</v>
      </c>
      <c r="G448" s="19" t="s">
        <v>1430</v>
      </c>
      <c r="H448" s="26" t="s">
        <v>327</v>
      </c>
      <c r="I448" s="26" t="s">
        <v>149</v>
      </c>
      <c r="J448" s="34" t="s">
        <v>354</v>
      </c>
      <c r="K448" s="34" t="s">
        <v>224</v>
      </c>
      <c r="L448" s="34" t="s">
        <v>422</v>
      </c>
      <c r="M448" s="19" t="s">
        <v>149</v>
      </c>
      <c r="N448" s="19" t="s">
        <v>354</v>
      </c>
      <c r="O448" s="19" t="s">
        <v>224</v>
      </c>
      <c r="P448" s="19" t="s">
        <v>324</v>
      </c>
      <c r="Q448" s="19" t="s">
        <v>323</v>
      </c>
      <c r="R448" s="19" t="s">
        <v>224</v>
      </c>
      <c r="S448" s="19" t="s">
        <v>154</v>
      </c>
      <c r="T448" s="19" t="s">
        <v>323</v>
      </c>
      <c r="U448" s="19" t="s">
        <v>224</v>
      </c>
      <c r="V448" s="19" t="s">
        <v>154</v>
      </c>
      <c r="W448" s="19" t="s">
        <v>327</v>
      </c>
      <c r="X448" s="19" t="s">
        <v>224</v>
      </c>
      <c r="Y448" s="19" t="s">
        <v>328</v>
      </c>
      <c r="Z448" s="19"/>
      <c r="AA448" s="19"/>
      <c r="AB448" s="19"/>
      <c r="AC448" s="19">
        <v>0</v>
      </c>
      <c r="AD448" s="19">
        <v>0</v>
      </c>
      <c r="AE448" s="19">
        <v>0</v>
      </c>
      <c r="AF448" s="19">
        <v>0</v>
      </c>
      <c r="AG448" s="19">
        <v>0</v>
      </c>
      <c r="AH448" s="19">
        <v>0</v>
      </c>
      <c r="AI448" s="19">
        <v>0</v>
      </c>
      <c r="AJ448" s="19">
        <v>0</v>
      </c>
      <c r="AK448" s="19">
        <v>0</v>
      </c>
      <c r="AL448" s="19">
        <v>0</v>
      </c>
      <c r="AM448" s="19">
        <v>0</v>
      </c>
      <c r="AN448" s="19">
        <v>0</v>
      </c>
      <c r="AO448" s="19">
        <v>0</v>
      </c>
      <c r="AP448" s="19">
        <v>0</v>
      </c>
      <c r="AQ448" s="19">
        <v>0</v>
      </c>
      <c r="AR448" s="19">
        <v>0</v>
      </c>
      <c r="AS448" s="19">
        <v>0</v>
      </c>
      <c r="AT448" s="19">
        <v>0</v>
      </c>
      <c r="AU448" s="19"/>
      <c r="AV448" s="19"/>
    </row>
    <row r="449" spans="1:73" x14ac:dyDescent="0.35">
      <c r="A449" s="18"/>
      <c r="B449" s="18"/>
      <c r="C449" s="143"/>
      <c r="D449" s="19" t="s">
        <v>1302</v>
      </c>
      <c r="E449" s="20">
        <v>33238</v>
      </c>
      <c r="F449" s="19" t="s">
        <v>1303</v>
      </c>
      <c r="G449" s="19" t="s">
        <v>901</v>
      </c>
      <c r="H449" t="s">
        <v>4393</v>
      </c>
      <c r="I449" t="s">
        <v>342</v>
      </c>
      <c r="J449" s="18"/>
      <c r="K449" s="18"/>
      <c r="L449" s="18"/>
      <c r="M449" s="19" t="s">
        <v>791</v>
      </c>
      <c r="N449" s="19" t="s">
        <v>299</v>
      </c>
      <c r="O449" s="19" t="s">
        <v>131</v>
      </c>
      <c r="P449" s="19" t="s">
        <v>1304</v>
      </c>
      <c r="Q449" s="19" t="s">
        <v>299</v>
      </c>
      <c r="R449" s="19" t="s">
        <v>131</v>
      </c>
      <c r="S449" s="19" t="s">
        <v>682</v>
      </c>
      <c r="T449" s="19" t="s">
        <v>1305</v>
      </c>
      <c r="U449" s="19" t="s">
        <v>131</v>
      </c>
      <c r="V449" s="19" t="s">
        <v>681</v>
      </c>
      <c r="W449" s="19" t="s">
        <v>331</v>
      </c>
      <c r="X449" s="19" t="s">
        <v>131</v>
      </c>
      <c r="Y449" s="19" t="s">
        <v>681</v>
      </c>
      <c r="Z449" s="19" t="s">
        <v>1306</v>
      </c>
      <c r="AA449" s="19" t="s">
        <v>135</v>
      </c>
      <c r="AB449" s="19" t="s">
        <v>301</v>
      </c>
      <c r="AC449" s="19" t="s">
        <v>1307</v>
      </c>
      <c r="AD449" s="19" t="s">
        <v>135</v>
      </c>
      <c r="AE449" s="19" t="s">
        <v>342</v>
      </c>
      <c r="AF449" s="19" t="s">
        <v>1307</v>
      </c>
      <c r="AG449" s="19" t="s">
        <v>135</v>
      </c>
      <c r="AH449" s="19" t="s">
        <v>342</v>
      </c>
      <c r="AI449" s="19" t="s">
        <v>920</v>
      </c>
      <c r="AJ449" s="19" t="s">
        <v>135</v>
      </c>
      <c r="AK449" s="19" t="s">
        <v>342</v>
      </c>
      <c r="AL449" s="19">
        <v>0</v>
      </c>
      <c r="AM449" s="19">
        <v>0</v>
      </c>
      <c r="AN449" s="19">
        <v>0</v>
      </c>
      <c r="AO449" s="19">
        <v>0</v>
      </c>
      <c r="AP449" s="19">
        <v>0</v>
      </c>
      <c r="AQ449" s="19">
        <v>0</v>
      </c>
      <c r="AR449" s="19">
        <v>0</v>
      </c>
      <c r="AS449" s="19">
        <v>0</v>
      </c>
      <c r="AT449" s="19">
        <v>0</v>
      </c>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row>
    <row r="450" spans="1:73" ht="12.75" customHeight="1" x14ac:dyDescent="0.35">
      <c r="A450" s="31"/>
      <c r="B450" s="32"/>
      <c r="C450" s="144"/>
      <c r="D450" s="19" t="s">
        <v>1297</v>
      </c>
      <c r="E450" s="27">
        <v>36482</v>
      </c>
      <c r="F450" s="28" t="s">
        <v>102</v>
      </c>
      <c r="G450" s="28" t="s">
        <v>313</v>
      </c>
      <c r="H450" t="s">
        <v>480</v>
      </c>
      <c r="I450" t="s">
        <v>510</v>
      </c>
      <c r="J450" s="33"/>
      <c r="K450" s="33"/>
      <c r="L450" s="33"/>
    </row>
    <row r="451" spans="1:73" x14ac:dyDescent="0.35">
      <c r="A451" s="18"/>
      <c r="B451" s="18"/>
      <c r="C451" s="143"/>
      <c r="D451" s="26" t="s">
        <v>1298</v>
      </c>
      <c r="E451" s="27">
        <v>35780</v>
      </c>
      <c r="F451" s="26" t="s">
        <v>241</v>
      </c>
      <c r="G451" s="26" t="s">
        <v>566</v>
      </c>
      <c r="H451" t="s">
        <v>304</v>
      </c>
      <c r="I451" t="s">
        <v>310</v>
      </c>
      <c r="J451" s="18" t="s">
        <v>273</v>
      </c>
      <c r="K451" s="18" t="s">
        <v>131</v>
      </c>
      <c r="L451" s="18" t="s">
        <v>264</v>
      </c>
      <c r="M451" s="26" t="s">
        <v>227</v>
      </c>
      <c r="N451" s="27"/>
      <c r="O451" s="27"/>
      <c r="P451" s="27"/>
      <c r="Q451" s="27"/>
      <c r="R451" s="29"/>
      <c r="S451" s="25"/>
      <c r="T451" s="25"/>
      <c r="U451" s="25"/>
      <c r="V451" s="25"/>
      <c r="W451" s="25"/>
      <c r="X451" s="25"/>
      <c r="Y451" s="25"/>
      <c r="Z451" s="25"/>
      <c r="AA451" s="25"/>
      <c r="AB451" s="25"/>
      <c r="AC451" s="25"/>
      <c r="AD451" s="25"/>
      <c r="AE451" s="25"/>
      <c r="AF451" s="25"/>
      <c r="AG451" s="25"/>
      <c r="AH451" s="25"/>
      <c r="AI451" s="25"/>
      <c r="AJ451" s="25"/>
      <c r="AK451" s="25"/>
      <c r="AL451" s="25"/>
      <c r="AM451" s="25"/>
      <c r="AN451" s="25"/>
      <c r="AO451" s="25"/>
      <c r="AP451" s="25"/>
      <c r="AQ451" s="25"/>
      <c r="AR451" s="25"/>
      <c r="AS451" s="25"/>
      <c r="AT451" s="25"/>
    </row>
    <row r="452" spans="1:73" s="25" customFormat="1" x14ac:dyDescent="0.35">
      <c r="A452" s="18" t="s">
        <v>461</v>
      </c>
      <c r="B452" s="18" t="s">
        <v>3522</v>
      </c>
      <c r="C452" s="143" t="str">
        <f>IF(VLOOKUP(D452,Table16[[#All],[Player]:[2024 Card Info]],7,FALSE)&lt;&gt;"",VLOOKUP(D452,Table16[[#All],[Player]:[2024 Card Info]],7,FALSE),"")</f>
        <v>0-0</v>
      </c>
      <c r="D452" s="26" t="s">
        <v>1256</v>
      </c>
      <c r="E452" s="27">
        <v>36151</v>
      </c>
      <c r="F452" s="26" t="s">
        <v>387</v>
      </c>
      <c r="G452" s="26" t="s">
        <v>566</v>
      </c>
      <c r="H452" s="26" t="s">
        <v>446</v>
      </c>
      <c r="I452" s="26" t="s">
        <v>264</v>
      </c>
      <c r="J452" s="18"/>
      <c r="K452" s="18"/>
      <c r="L452" s="18"/>
      <c r="M452" s="26" t="s">
        <v>477</v>
      </c>
      <c r="N452" s="27"/>
      <c r="O452" s="27"/>
      <c r="P452" s="27"/>
      <c r="Q452" s="27"/>
      <c r="R452" s="29"/>
      <c r="AU452"/>
      <c r="AV452"/>
      <c r="AW452"/>
      <c r="AX452"/>
      <c r="AY452"/>
      <c r="AZ452"/>
      <c r="BA452"/>
      <c r="BB452"/>
      <c r="BC452"/>
      <c r="BD452"/>
      <c r="BE452"/>
      <c r="BF452"/>
      <c r="BG452"/>
      <c r="BH452"/>
      <c r="BI452"/>
      <c r="BJ452"/>
      <c r="BK452"/>
      <c r="BL452"/>
      <c r="BM452"/>
      <c r="BN452"/>
      <c r="BO452"/>
      <c r="BP452"/>
      <c r="BQ452"/>
      <c r="BR452"/>
      <c r="BS452"/>
      <c r="BT452"/>
      <c r="BU452"/>
    </row>
    <row r="453" spans="1:73" s="19" customFormat="1" x14ac:dyDescent="0.35">
      <c r="A453" s="31" t="s">
        <v>304</v>
      </c>
      <c r="B453" s="32" t="s">
        <v>441</v>
      </c>
      <c r="C453" s="144" t="str">
        <f>IF(VLOOKUP(D453,Table16[[#All],[Player]:[2024 Card Info]],7,FALSE)&lt;&gt;"",VLOOKUP(D453,Table16[[#All],[Player]:[2024 Card Info]],7,FALSE),"")</f>
        <v>00-0</v>
      </c>
      <c r="D453" s="19" t="s">
        <v>2222</v>
      </c>
      <c r="E453" s="27">
        <v>35996</v>
      </c>
      <c r="F453" s="28" t="s">
        <v>91</v>
      </c>
      <c r="G453" s="28" t="s">
        <v>320</v>
      </c>
      <c r="H453" s="26" t="s">
        <v>304</v>
      </c>
      <c r="I453" s="26" t="s">
        <v>310</v>
      </c>
      <c r="J453" s="33"/>
      <c r="K453" s="33"/>
      <c r="L453" s="3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row>
    <row r="454" spans="1:73" x14ac:dyDescent="0.35">
      <c r="A454" t="s">
        <v>327</v>
      </c>
      <c r="B454" t="s">
        <v>193</v>
      </c>
      <c r="C454" s="143" t="str">
        <f>IF(VLOOKUP(D454,Table16[[#All],[Player]:[2024 Card Info]],7,FALSE)&lt;&gt;"",VLOOKUP(D454,Table16[[#All],[Player]:[2024 Card Info]],7,FALSE),"")</f>
        <v>04</v>
      </c>
      <c r="D454" t="s">
        <v>3845</v>
      </c>
      <c r="E454" s="40">
        <v>36406</v>
      </c>
      <c r="F454" t="s">
        <v>83</v>
      </c>
      <c r="G454" s="22" t="s">
        <v>134</v>
      </c>
      <c r="H454" t="str">
        <f>IF(ISBLANK(VLOOKUP(TRIM(D454),ALL_SOMIFA!$A$1:$V$2737,8,FALSE)),"",IF(ISERROR(VLOOKUP(TRIM(D454),ALL_SOMIFA!$A$1:$V$2737,8,FALSE))," ",VLOOKUP(TRIM(D454),ALL_SOMIFA!$A$1:$V$2737,8,FALSE)))</f>
        <v/>
      </c>
      <c r="I454" t="str">
        <f>IF(ISBLANK(VLOOKUP(TRIM(D454),ALL_SOMIFA!$A$1:$V$2737,9,FALSE)),"",IF(ISERROR(VLOOKUP(TRIM(D454),ALL_SOMIFA!$A$1:$V$2737,9,FALSE))," ",VLOOKUP(TRIM(D454),ALL_SOMIFA!$A$1:$V$2737,9,FALSE)))</f>
        <v/>
      </c>
      <c r="J454" t="str">
        <f>IF(ISBLANK(VLOOKUP(TRIM(D454),ALL_SOMIFA!$A$1:$V$2737,10,FALSE)),"",IF(ISERROR(VLOOKUP(TRIM(D454),ALL_SOMIFA!$A$1:$V$2737,10,FALSE))," ",VLOOKUP(TRIM(D454),ALL_SOMIFA!$A$1:$V$2737,10,FALSE)))</f>
        <v/>
      </c>
      <c r="K454" t="str">
        <f>IF(ISBLANK(VLOOKUP(TRIM(D454),ALL_SOMIFA!$A$1:$V$2737,11,FALSE)),"",IF(ISERROR(VLOOKUP(TRIM(D454),ALL_SOMIFA!$A$1:$V$2737,11,FALSE))," ",VLOOKUP(TRIM(D454),ALL_SOMIFA!$A$1:$V$2737,11,FALSE)))</f>
        <v/>
      </c>
      <c r="L454" t="str">
        <f>IF(ISBLANK(VLOOKUP(TRIM(D454),ALL_SOMIFA!$A$1:$V$2737,12,FALSE)),"",IF(ISERROR(VLOOKUP(TRIM(D454),ALL_SOMIFA!$A$1:$V$2737,12,FALSE))," ",VLOOKUP(TRIM(D454),ALL_SOMIFA!$A$1:$V$2737,12,FALSE)))</f>
        <v/>
      </c>
      <c r="M454" t="str">
        <f>IF(ISBLANK(VLOOKUP(TRIM(D454),ALL_SOMIFA!$A$1:$V$2737,13,FALSE)),"",IF(ISERROR(VLOOKUP(TRIM(D454),ALL_SOMIFA!$A$1:$V$2737,13,FALSE))," ",VLOOKUP(TRIM(D454),ALL_SOMIFA!$A$1:$V$2737,13,FALSE)))</f>
        <v/>
      </c>
      <c r="N454" t="str">
        <f>IF(ISBLANK(VLOOKUP(TRIM(D454),ALL_SOMIFA!$A$1:$V$2737,14,FALSE)),"",IF(ISERROR(VLOOKUP(TRIM(D454),ALL_SOMIFA!$A$1:$V$2737,14,FALSE))," ",VLOOKUP(TRIM(D454),ALL_SOMIFA!$A$1:$V$2737,14,FALSE)))</f>
        <v/>
      </c>
      <c r="O454" t="str">
        <f>IF(ISBLANK(VLOOKUP(TRIM(D454),ALL_SOMIFA!$A$1:$V$2737,15,FALSE)),"",IF(ISERROR(VLOOKUP(TRIM(D454),ALL_SOMIFA!$A$1:$V$2737,15,FALSE))," ",VLOOKUP(TRIM(D454),ALL_SOMIFA!$A$1:$V$2737,15,FALSE)))</f>
        <v/>
      </c>
      <c r="P454" t="str">
        <f>IF(ISBLANK(VLOOKUP(TRIM(D454),ALL_SOMIFA!$A$1:$V$2737,16,FALSE)),"",IF(ISERROR(VLOOKUP(TRIM(D454),ALL_SOMIFA!$A$1:$V$2737,16,FALSE))," ",VLOOKUP(TRIM(D454),ALL_SOMIFA!$A$1:$V$2737,16,FALSE)))</f>
        <v/>
      </c>
      <c r="Q454" t="str">
        <f>IF(ISBLANK(VLOOKUP(TRIM(D454),ALL_SOMIFA!$A$1:$V$2737,17,FALSE)),"",IF(ISERROR(VLOOKUP(TRIM(D454),ALL_SOMIFA!$A$1:$V$2737,17,FALSE))," ",VLOOKUP(TRIM(D454),ALL_SOMIFA!$A$1:$V$2737,17,FALSE)))</f>
        <v/>
      </c>
      <c r="R454" t="str">
        <f>IF(ISBLANK(VLOOKUP(TRIM(D454),ALL_SOMIFA!$A$1:$V$2737,18,FALSE)),"",IF(ISERROR(VLOOKUP(TRIM(D454),ALL_SOMIFA!$A$1:$V$2737,18,FALSE))," ",VLOOKUP(TRIM(D454),ALL_SOMIFA!$A$1:$V$2737,18,FALSE)))</f>
        <v/>
      </c>
      <c r="S454" t="str">
        <f>IF(ISBLANK(VLOOKUP(TRIM(D454),ALL_SOMIFA!$A$1:$V$2737,19,FALSE)),"",IF(ISERROR(VLOOKUP(TRIM(D454),ALL_SOMIFA!$A$1:$V$2737,19,FALSE))," ",VLOOKUP(TRIM(D454),ALL_SOMIFA!$A$1:$V$2737,19,FALSE)))</f>
        <v/>
      </c>
      <c r="T454" t="str">
        <f>IF(ISBLANK(VLOOKUP(TRIM(D454),ALL_SOMIFA!$A$1:$V$2737,20,FALSE)),"",IF(ISERROR(VLOOKUP(TRIM(D454),ALL_SOMIFA!$A$1:$V$2737,20,FALSE))," ",VLOOKUP(TRIM(D454),ALL_SOMIFA!$A$1:$V$2737,20,FALSE)))</f>
        <v/>
      </c>
      <c r="U454" t="str">
        <f>IF(ISBLANK(VLOOKUP(TRIM(D454),ALL_SOMIFA!$A$1:$V$2737,21,FALSE)),"",IF(ISERROR(VLOOKUP(TRIM(D454),ALL_SOMIFA!$A$1:$V$2737,21,FALSE))," ",VLOOKUP(TRIM(D454),ALL_SOMIFA!$A$1:$V$2737,21,FALSE)))</f>
        <v/>
      </c>
      <c r="V454" t="str">
        <f>IF(ISBLANK(VLOOKUP(TRIM(D454),ALL_SOMIFA!$A$1:$V$2737,22,FALSE)),"",IF(ISERROR(VLOOKUP(TRIM(D454),ALL_SOMIFA!$A$1:$V$2737,22,FALSE))," ",VLOOKUP(TRIM(D454),ALL_SOMIFA!$A$1:$V$2737,22,FALSE)))</f>
        <v/>
      </c>
    </row>
    <row r="455" spans="1:73" x14ac:dyDescent="0.35">
      <c r="A455" s="19"/>
      <c r="B455" s="26"/>
      <c r="C455" s="144"/>
      <c r="D455" s="19" t="s">
        <v>1506</v>
      </c>
      <c r="E455" s="27">
        <v>35399</v>
      </c>
      <c r="F455" s="28" t="s">
        <v>279</v>
      </c>
      <c r="G455" s="28" t="s">
        <v>320</v>
      </c>
      <c r="H455" t="s">
        <v>184</v>
      </c>
      <c r="I455" t="s">
        <v>231</v>
      </c>
    </row>
    <row r="456" spans="1:73" ht="12.75" customHeight="1" x14ac:dyDescent="0.35">
      <c r="B456" s="18"/>
      <c r="C456" s="143"/>
      <c r="D456" s="19" t="s">
        <v>514</v>
      </c>
      <c r="E456" s="20">
        <v>33993</v>
      </c>
      <c r="F456" s="19" t="s">
        <v>344</v>
      </c>
      <c r="G456" s="19" t="s">
        <v>401</v>
      </c>
      <c r="H456" t="s">
        <v>327</v>
      </c>
      <c r="I456" t="s">
        <v>154</v>
      </c>
      <c r="J456" s="18" t="s">
        <v>345</v>
      </c>
      <c r="K456" s="18" t="s">
        <v>78</v>
      </c>
      <c r="L456" s="18" t="s">
        <v>154</v>
      </c>
      <c r="M456" s="19" t="s">
        <v>335</v>
      </c>
      <c r="N456" s="19" t="s">
        <v>327</v>
      </c>
      <c r="O456" s="19" t="s">
        <v>325</v>
      </c>
      <c r="P456" s="19" t="s">
        <v>515</v>
      </c>
      <c r="Q456" s="19" t="s">
        <v>327</v>
      </c>
      <c r="R456" s="19" t="s">
        <v>206</v>
      </c>
      <c r="S456" s="19" t="s">
        <v>328</v>
      </c>
      <c r="T456" s="19"/>
      <c r="U456" s="19"/>
      <c r="V456" s="19"/>
      <c r="W456" s="19" t="s">
        <v>327</v>
      </c>
      <c r="X456" s="19" t="s">
        <v>275</v>
      </c>
      <c r="Y456" s="19" t="s">
        <v>328</v>
      </c>
      <c r="Z456" s="19"/>
      <c r="AA456" s="19"/>
      <c r="AB456" s="19"/>
      <c r="AC456" s="19"/>
      <c r="AD456" s="19"/>
      <c r="AE456" s="19"/>
      <c r="AF456" s="19"/>
      <c r="AG456" s="19"/>
      <c r="AH456" s="19"/>
      <c r="AI456" s="19"/>
      <c r="AJ456" s="19"/>
      <c r="AK456" s="19"/>
      <c r="AL456" s="19"/>
      <c r="AM456" s="19"/>
      <c r="AN456" s="19"/>
      <c r="AO456" s="19"/>
      <c r="AP456" s="19"/>
      <c r="AQ456" s="19"/>
      <c r="AR456" s="19"/>
      <c r="AS456" s="19"/>
      <c r="AT456" s="19"/>
    </row>
  </sheetData>
  <sortState xmlns:xlrd2="http://schemas.microsoft.com/office/spreadsheetml/2017/richdata2" ref="A2:BX135">
    <sortCondition ref="D2:D135"/>
  </sortState>
  <conditionalFormatting sqref="B268">
    <cfRule type="duplicateValues" dxfId="249" priority="79"/>
    <cfRule type="duplicateValues" dxfId="248" priority="78"/>
  </conditionalFormatting>
  <conditionalFormatting sqref="D79">
    <cfRule type="duplicateValues" dxfId="247" priority="220"/>
  </conditionalFormatting>
  <conditionalFormatting sqref="D139">
    <cfRule type="duplicateValues" dxfId="246" priority="213"/>
  </conditionalFormatting>
  <conditionalFormatting sqref="D140 D150 D142:D144 D146:D148">
    <cfRule type="duplicateValues" dxfId="245" priority="219"/>
  </conditionalFormatting>
  <conditionalFormatting sqref="D141">
    <cfRule type="duplicateValues" dxfId="244" priority="214"/>
  </conditionalFormatting>
  <conditionalFormatting sqref="D145">
    <cfRule type="duplicateValues" dxfId="243" priority="216"/>
    <cfRule type="duplicateValues" dxfId="242" priority="215"/>
  </conditionalFormatting>
  <conditionalFormatting sqref="D149">
    <cfRule type="duplicateValues" dxfId="241" priority="217"/>
    <cfRule type="duplicateValues" dxfId="240" priority="218"/>
  </conditionalFormatting>
  <conditionalFormatting sqref="D151:D152">
    <cfRule type="duplicateValues" dxfId="239" priority="212"/>
  </conditionalFormatting>
  <conditionalFormatting sqref="D155">
    <cfRule type="duplicateValues" dxfId="238" priority="104"/>
    <cfRule type="duplicateValues" dxfId="237" priority="105"/>
    <cfRule type="duplicateValues" dxfId="236" priority="106"/>
  </conditionalFormatting>
  <conditionalFormatting sqref="D156">
    <cfRule type="duplicateValues" dxfId="235" priority="99"/>
  </conditionalFormatting>
  <conditionalFormatting sqref="D157">
    <cfRule type="duplicateValues" dxfId="234" priority="98"/>
  </conditionalFormatting>
  <conditionalFormatting sqref="D158:D160 D163:D164">
    <cfRule type="duplicateValues" dxfId="233" priority="107"/>
  </conditionalFormatting>
  <conditionalFormatting sqref="D161">
    <cfRule type="duplicateValues" dxfId="232" priority="100"/>
  </conditionalFormatting>
  <conditionalFormatting sqref="D162">
    <cfRule type="duplicateValues" dxfId="231" priority="103"/>
  </conditionalFormatting>
  <conditionalFormatting sqref="D165">
    <cfRule type="duplicateValues" dxfId="230" priority="101"/>
    <cfRule type="duplicateValues" dxfId="229" priority="102"/>
  </conditionalFormatting>
  <conditionalFormatting sqref="D168">
    <cfRule type="duplicateValues" dxfId="228" priority="208"/>
    <cfRule type="duplicateValues" dxfId="227" priority="207"/>
  </conditionalFormatting>
  <conditionalFormatting sqref="D171 D173:D176 D192">
    <cfRule type="duplicateValues" dxfId="226" priority="122"/>
  </conditionalFormatting>
  <conditionalFormatting sqref="D172">
    <cfRule type="duplicateValues" dxfId="225" priority="121"/>
  </conditionalFormatting>
  <conditionalFormatting sqref="D177:D178">
    <cfRule type="duplicateValues" dxfId="224" priority="112"/>
  </conditionalFormatting>
  <conditionalFormatting sqref="D179">
    <cfRule type="duplicateValues" dxfId="223" priority="108"/>
    <cfRule type="duplicateValues" dxfId="222" priority="109"/>
  </conditionalFormatting>
  <conditionalFormatting sqref="D180:D181">
    <cfRule type="duplicateValues" dxfId="221" priority="110"/>
    <cfRule type="duplicateValues" dxfId="220" priority="111"/>
  </conditionalFormatting>
  <conditionalFormatting sqref="D182">
    <cfRule type="duplicateValues" dxfId="219" priority="61"/>
  </conditionalFormatting>
  <conditionalFormatting sqref="D183">
    <cfRule type="duplicateValues" dxfId="218" priority="59"/>
  </conditionalFormatting>
  <conditionalFormatting sqref="D184">
    <cfRule type="duplicateValues" dxfId="217" priority="62"/>
  </conditionalFormatting>
  <conditionalFormatting sqref="D185">
    <cfRule type="duplicateValues" dxfId="216" priority="58"/>
  </conditionalFormatting>
  <conditionalFormatting sqref="D186">
    <cfRule type="duplicateValues" dxfId="215" priority="55"/>
  </conditionalFormatting>
  <conditionalFormatting sqref="D187">
    <cfRule type="duplicateValues" dxfId="214" priority="54"/>
  </conditionalFormatting>
  <conditionalFormatting sqref="D188">
    <cfRule type="duplicateValues" dxfId="213" priority="60"/>
  </conditionalFormatting>
  <conditionalFormatting sqref="D189">
    <cfRule type="duplicateValues" dxfId="212" priority="56"/>
  </conditionalFormatting>
  <conditionalFormatting sqref="D190">
    <cfRule type="duplicateValues" dxfId="211" priority="57"/>
  </conditionalFormatting>
  <conditionalFormatting sqref="D193:D198">
    <cfRule type="duplicateValues" dxfId="210" priority="113"/>
  </conditionalFormatting>
  <conditionalFormatting sqref="D199">
    <cfRule type="duplicateValues" dxfId="209" priority="74"/>
  </conditionalFormatting>
  <conditionalFormatting sqref="D200">
    <cfRule type="duplicateValues" dxfId="208" priority="68"/>
  </conditionalFormatting>
  <conditionalFormatting sqref="D201">
    <cfRule type="duplicateValues" dxfId="207" priority="71"/>
    <cfRule type="duplicateValues" dxfId="206" priority="72"/>
    <cfRule type="duplicateValues" dxfId="205" priority="69"/>
    <cfRule type="duplicateValues" dxfId="204" priority="70"/>
  </conditionalFormatting>
  <conditionalFormatting sqref="D202">
    <cfRule type="duplicateValues" dxfId="203" priority="75"/>
  </conditionalFormatting>
  <conditionalFormatting sqref="D204">
    <cfRule type="duplicateValues" dxfId="202" priority="76"/>
  </conditionalFormatting>
  <conditionalFormatting sqref="D205">
    <cfRule type="duplicateValues" dxfId="201" priority="67"/>
  </conditionalFormatting>
  <conditionalFormatting sqref="D206">
    <cfRule type="duplicateValues" dxfId="200" priority="66"/>
  </conditionalFormatting>
  <conditionalFormatting sqref="D208">
    <cfRule type="duplicateValues" dxfId="199" priority="73"/>
  </conditionalFormatting>
  <conditionalFormatting sqref="D210">
    <cfRule type="duplicateValues" dxfId="198" priority="169"/>
  </conditionalFormatting>
  <conditionalFormatting sqref="D211">
    <cfRule type="duplicateValues" dxfId="197" priority="168"/>
  </conditionalFormatting>
  <conditionalFormatting sqref="D213">
    <cfRule type="duplicateValues" dxfId="196" priority="164"/>
  </conditionalFormatting>
  <conditionalFormatting sqref="D214">
    <cfRule type="duplicateValues" dxfId="195" priority="166"/>
  </conditionalFormatting>
  <conditionalFormatting sqref="D215">
    <cfRule type="duplicateValues" dxfId="194" priority="165"/>
  </conditionalFormatting>
  <conditionalFormatting sqref="D217">
    <cfRule type="duplicateValues" dxfId="193" priority="170"/>
  </conditionalFormatting>
  <conditionalFormatting sqref="D218">
    <cfRule type="duplicateValues" dxfId="192" priority="163"/>
  </conditionalFormatting>
  <conditionalFormatting sqref="D219">
    <cfRule type="duplicateValues" dxfId="191" priority="162"/>
  </conditionalFormatting>
  <conditionalFormatting sqref="D222">
    <cfRule type="duplicateValues" dxfId="190" priority="130"/>
  </conditionalFormatting>
  <conditionalFormatting sqref="D223:D225">
    <cfRule type="duplicateValues" dxfId="189" priority="134"/>
  </conditionalFormatting>
  <conditionalFormatting sqref="D225">
    <cfRule type="duplicateValues" dxfId="188" priority="133"/>
    <cfRule type="duplicateValues" dxfId="187" priority="132"/>
    <cfRule type="duplicateValues" dxfId="186" priority="131"/>
  </conditionalFormatting>
  <conditionalFormatting sqref="D227">
    <cfRule type="duplicateValues" dxfId="185" priority="129"/>
  </conditionalFormatting>
  <conditionalFormatting sqref="D228:D229">
    <cfRule type="duplicateValues" dxfId="184" priority="128"/>
  </conditionalFormatting>
  <conditionalFormatting sqref="D236:D237 D242:D243 D230:D234">
    <cfRule type="duplicateValues" dxfId="183" priority="97"/>
  </conditionalFormatting>
  <conditionalFormatting sqref="D238">
    <cfRule type="duplicateValues" dxfId="182" priority="93"/>
    <cfRule type="duplicateValues" dxfId="181" priority="92"/>
  </conditionalFormatting>
  <conditionalFormatting sqref="D239">
    <cfRule type="duplicateValues" dxfId="180" priority="96"/>
    <cfRule type="duplicateValues" dxfId="179" priority="95"/>
    <cfRule type="duplicateValues" dxfId="178" priority="94"/>
  </conditionalFormatting>
  <conditionalFormatting sqref="D241">
    <cfRule type="duplicateValues" dxfId="177" priority="90"/>
    <cfRule type="duplicateValues" dxfId="176" priority="91"/>
  </conditionalFormatting>
  <conditionalFormatting sqref="D248">
    <cfRule type="duplicateValues" dxfId="175" priority="135"/>
  </conditionalFormatting>
  <conditionalFormatting sqref="D252">
    <cfRule type="duplicateValues" dxfId="174" priority="86"/>
  </conditionalFormatting>
  <conditionalFormatting sqref="D253">
    <cfRule type="duplicateValues" dxfId="173" priority="88"/>
    <cfRule type="duplicateValues" dxfId="172" priority="87"/>
  </conditionalFormatting>
  <conditionalFormatting sqref="D255">
    <cfRule type="duplicateValues" dxfId="171" priority="22"/>
  </conditionalFormatting>
  <conditionalFormatting sqref="D256:D259 D254">
    <cfRule type="duplicateValues" dxfId="170" priority="89"/>
  </conditionalFormatting>
  <conditionalFormatting sqref="D260:D261">
    <cfRule type="duplicateValues" dxfId="169" priority="85"/>
  </conditionalFormatting>
  <conditionalFormatting sqref="D265">
    <cfRule type="duplicateValues" dxfId="168" priority="80"/>
  </conditionalFormatting>
  <conditionalFormatting sqref="D266">
    <cfRule type="duplicateValues" dxfId="167" priority="77"/>
  </conditionalFormatting>
  <conditionalFormatting sqref="D267 D269:D271 D262:D264">
    <cfRule type="duplicateValues" dxfId="166" priority="84"/>
  </conditionalFormatting>
  <conditionalFormatting sqref="D272">
    <cfRule type="duplicateValues" dxfId="165" priority="31"/>
  </conditionalFormatting>
  <conditionalFormatting sqref="D273:D274 D276 D279:D280">
    <cfRule type="duplicateValues" dxfId="164" priority="32"/>
  </conditionalFormatting>
  <conditionalFormatting sqref="D275">
    <cfRule type="duplicateValues" dxfId="163" priority="25"/>
    <cfRule type="duplicateValues" dxfId="162" priority="29"/>
    <cfRule type="duplicateValues" dxfId="161" priority="28"/>
    <cfRule type="duplicateValues" dxfId="160" priority="27"/>
    <cfRule type="duplicateValues" dxfId="159" priority="26"/>
  </conditionalFormatting>
  <conditionalFormatting sqref="D277">
    <cfRule type="duplicateValues" dxfId="158" priority="23"/>
    <cfRule type="duplicateValues" dxfId="157" priority="24"/>
  </conditionalFormatting>
  <conditionalFormatting sqref="D278">
    <cfRule type="duplicateValues" dxfId="156" priority="30"/>
  </conditionalFormatting>
  <conditionalFormatting sqref="D281 D246:D247 D249 D251">
    <cfRule type="duplicateValues" dxfId="155" priority="136"/>
  </conditionalFormatting>
  <conditionalFormatting sqref="D288">
    <cfRule type="duplicateValues" dxfId="154" priority="123"/>
  </conditionalFormatting>
  <conditionalFormatting sqref="D289 D282:D287 D291:D294">
    <cfRule type="duplicateValues" dxfId="153" priority="127"/>
  </conditionalFormatting>
  <conditionalFormatting sqref="D298:D300">
    <cfRule type="duplicateValues" dxfId="152" priority="38"/>
  </conditionalFormatting>
  <conditionalFormatting sqref="D301">
    <cfRule type="duplicateValues" dxfId="151" priority="33"/>
  </conditionalFormatting>
  <conditionalFormatting sqref="D303">
    <cfRule type="duplicateValues" dxfId="150" priority="34"/>
    <cfRule type="duplicateValues" dxfId="149" priority="35"/>
  </conditionalFormatting>
  <conditionalFormatting sqref="D304">
    <cfRule type="duplicateValues" dxfId="148" priority="37"/>
  </conditionalFormatting>
  <conditionalFormatting sqref="D305">
    <cfRule type="duplicateValues" dxfId="147" priority="36"/>
  </conditionalFormatting>
  <conditionalFormatting sqref="D306 D296:D297">
    <cfRule type="duplicateValues" dxfId="146" priority="126"/>
    <cfRule type="duplicateValues" dxfId="145" priority="125"/>
    <cfRule type="duplicateValues" dxfId="144" priority="124"/>
  </conditionalFormatting>
  <conditionalFormatting sqref="D307:D311">
    <cfRule type="duplicateValues" dxfId="143" priority="53"/>
  </conditionalFormatting>
  <conditionalFormatting sqref="D312">
    <cfRule type="duplicateValues" dxfId="142" priority="51"/>
  </conditionalFormatting>
  <conditionalFormatting sqref="D313">
    <cfRule type="duplicateValues" dxfId="141" priority="52"/>
  </conditionalFormatting>
  <conditionalFormatting sqref="D316">
    <cfRule type="duplicateValues" dxfId="140" priority="145"/>
  </conditionalFormatting>
  <conditionalFormatting sqref="D317">
    <cfRule type="duplicateValues" dxfId="139" priority="146"/>
  </conditionalFormatting>
  <conditionalFormatting sqref="D319">
    <cfRule type="duplicateValues" dxfId="138" priority="144"/>
  </conditionalFormatting>
  <conditionalFormatting sqref="D320">
    <cfRule type="duplicateValues" dxfId="137" priority="137"/>
  </conditionalFormatting>
  <conditionalFormatting sqref="D321">
    <cfRule type="duplicateValues" dxfId="136" priority="138"/>
    <cfRule type="duplicateValues" dxfId="135" priority="139"/>
  </conditionalFormatting>
  <conditionalFormatting sqref="D322">
    <cfRule type="duplicateValues" dxfId="134" priority="143"/>
  </conditionalFormatting>
  <conditionalFormatting sqref="D323">
    <cfRule type="duplicateValues" dxfId="133" priority="142"/>
    <cfRule type="duplicateValues" dxfId="132" priority="140"/>
    <cfRule type="duplicateValues" dxfId="131" priority="141"/>
  </conditionalFormatting>
  <conditionalFormatting sqref="D324">
    <cfRule type="duplicateValues" dxfId="130" priority="152"/>
  </conditionalFormatting>
  <conditionalFormatting sqref="D325">
    <cfRule type="duplicateValues" dxfId="129" priority="151"/>
  </conditionalFormatting>
  <conditionalFormatting sqref="D326">
    <cfRule type="duplicateValues" dxfId="128" priority="150"/>
  </conditionalFormatting>
  <conditionalFormatting sqref="D327">
    <cfRule type="duplicateValues" dxfId="127" priority="148"/>
    <cfRule type="duplicateValues" dxfId="126" priority="147"/>
  </conditionalFormatting>
  <conditionalFormatting sqref="D328">
    <cfRule type="duplicateValues" dxfId="125" priority="149"/>
  </conditionalFormatting>
  <conditionalFormatting sqref="D329:D330">
    <cfRule type="duplicateValues" dxfId="124" priority="153"/>
  </conditionalFormatting>
  <conditionalFormatting sqref="D331">
    <cfRule type="duplicateValues" dxfId="123" priority="44"/>
    <cfRule type="duplicateValues" dxfId="122" priority="43"/>
  </conditionalFormatting>
  <conditionalFormatting sqref="D332">
    <cfRule type="duplicateValues" dxfId="121" priority="45"/>
  </conditionalFormatting>
  <conditionalFormatting sqref="D333">
    <cfRule type="duplicateValues" dxfId="120" priority="46"/>
  </conditionalFormatting>
  <conditionalFormatting sqref="D334:D340">
    <cfRule type="duplicateValues" dxfId="119" priority="50"/>
  </conditionalFormatting>
  <conditionalFormatting sqref="D335">
    <cfRule type="duplicateValues" dxfId="118" priority="48"/>
    <cfRule type="duplicateValues" dxfId="117" priority="47"/>
    <cfRule type="duplicateValues" dxfId="116" priority="49"/>
  </conditionalFormatting>
  <conditionalFormatting sqref="D341 D220:D221 D315 D244">
    <cfRule type="duplicateValues" dxfId="115" priority="167"/>
  </conditionalFormatting>
  <conditionalFormatting sqref="D343 D346:D348 D350:D351">
    <cfRule type="duplicateValues" dxfId="114" priority="160"/>
  </conditionalFormatting>
  <conditionalFormatting sqref="D344">
    <cfRule type="duplicateValues" dxfId="113" priority="154"/>
  </conditionalFormatting>
  <conditionalFormatting sqref="D345">
    <cfRule type="duplicateValues" dxfId="112" priority="157"/>
    <cfRule type="duplicateValues" dxfId="111" priority="158"/>
    <cfRule type="duplicateValues" dxfId="110" priority="159"/>
  </conditionalFormatting>
  <conditionalFormatting sqref="D349">
    <cfRule type="duplicateValues" dxfId="109" priority="155"/>
    <cfRule type="duplicateValues" dxfId="108" priority="156"/>
  </conditionalFormatting>
  <conditionalFormatting sqref="D352">
    <cfRule type="duplicateValues" dxfId="107" priority="41"/>
    <cfRule type="duplicateValues" dxfId="106" priority="40"/>
  </conditionalFormatting>
  <conditionalFormatting sqref="D353 D356:D357">
    <cfRule type="duplicateValues" dxfId="105" priority="42"/>
  </conditionalFormatting>
  <conditionalFormatting sqref="D355">
    <cfRule type="duplicateValues" dxfId="104" priority="39"/>
  </conditionalFormatting>
  <conditionalFormatting sqref="D361">
    <cfRule type="duplicateValues" dxfId="103" priority="179"/>
  </conditionalFormatting>
  <conditionalFormatting sqref="D362:D363 D365 D367 D359">
    <cfRule type="duplicateValues" dxfId="102" priority="182"/>
  </conditionalFormatting>
  <conditionalFormatting sqref="D364">
    <cfRule type="duplicateValues" dxfId="101" priority="181"/>
  </conditionalFormatting>
  <conditionalFormatting sqref="D366">
    <cfRule type="duplicateValues" dxfId="100" priority="180"/>
  </conditionalFormatting>
  <conditionalFormatting sqref="D369">
    <cfRule type="duplicateValues" dxfId="99" priority="183"/>
  </conditionalFormatting>
  <conditionalFormatting sqref="D371">
    <cfRule type="duplicateValues" dxfId="98" priority="188"/>
    <cfRule type="duplicateValues" dxfId="97" priority="189"/>
    <cfRule type="duplicateValues" dxfId="96" priority="187"/>
  </conditionalFormatting>
  <conditionalFormatting sqref="D372">
    <cfRule type="duplicateValues" dxfId="95" priority="184"/>
  </conditionalFormatting>
  <conditionalFormatting sqref="D376 D371 D373:D374">
    <cfRule type="duplicateValues" dxfId="94" priority="190"/>
  </conditionalFormatting>
  <conditionalFormatting sqref="D377:D378">
    <cfRule type="duplicateValues" dxfId="93" priority="185"/>
    <cfRule type="duplicateValues" dxfId="92" priority="186"/>
  </conditionalFormatting>
  <conditionalFormatting sqref="D380">
    <cfRule type="duplicateValues" dxfId="91" priority="63"/>
    <cfRule type="duplicateValues" dxfId="90" priority="64"/>
  </conditionalFormatting>
  <conditionalFormatting sqref="D382">
    <cfRule type="duplicateValues" dxfId="89" priority="65"/>
  </conditionalFormatting>
  <conditionalFormatting sqref="D384 D153:D154 D170 D368 D358 D209 D166">
    <cfRule type="duplicateValues" dxfId="88" priority="209"/>
  </conditionalFormatting>
  <conditionalFormatting sqref="D386:D390">
    <cfRule type="duplicateValues" dxfId="87" priority="204"/>
  </conditionalFormatting>
  <conditionalFormatting sqref="D392">
    <cfRule type="duplicateValues" dxfId="86" priority="203"/>
  </conditionalFormatting>
  <conditionalFormatting sqref="D395:D396">
    <cfRule type="duplicateValues" dxfId="85" priority="202"/>
  </conditionalFormatting>
  <conditionalFormatting sqref="D397">
    <cfRule type="duplicateValues" dxfId="84" priority="195"/>
  </conditionalFormatting>
  <conditionalFormatting sqref="D399">
    <cfRule type="duplicateValues" dxfId="83" priority="192"/>
  </conditionalFormatting>
  <conditionalFormatting sqref="D400">
    <cfRule type="duplicateValues" dxfId="82" priority="191"/>
  </conditionalFormatting>
  <conditionalFormatting sqref="D401">
    <cfRule type="duplicateValues" dxfId="81" priority="201"/>
  </conditionalFormatting>
  <conditionalFormatting sqref="D403">
    <cfRule type="duplicateValues" dxfId="80" priority="194"/>
    <cfRule type="duplicateValues" dxfId="79" priority="193"/>
  </conditionalFormatting>
  <conditionalFormatting sqref="D404">
    <cfRule type="duplicateValues" dxfId="78" priority="200"/>
    <cfRule type="duplicateValues" dxfId="77" priority="199"/>
  </conditionalFormatting>
  <conditionalFormatting sqref="D405">
    <cfRule type="duplicateValues" dxfId="76" priority="198"/>
  </conditionalFormatting>
  <conditionalFormatting sqref="D406">
    <cfRule type="duplicateValues" dxfId="75" priority="197"/>
    <cfRule type="duplicateValues" dxfId="74" priority="196"/>
  </conditionalFormatting>
  <conditionalFormatting sqref="D411">
    <cfRule type="duplicateValues" dxfId="73" priority="176"/>
    <cfRule type="duplicateValues" dxfId="72" priority="177"/>
  </conditionalFormatting>
  <conditionalFormatting sqref="D413">
    <cfRule type="duplicateValues" dxfId="71" priority="175"/>
  </conditionalFormatting>
  <conditionalFormatting sqref="D414:D415 D418 D408:D410">
    <cfRule type="duplicateValues" dxfId="70" priority="178"/>
  </conditionalFormatting>
  <conditionalFormatting sqref="D416">
    <cfRule type="duplicateValues" dxfId="69" priority="171"/>
    <cfRule type="duplicateValues" dxfId="68" priority="172"/>
    <cfRule type="duplicateValues" dxfId="67" priority="173"/>
    <cfRule type="duplicateValues" dxfId="66" priority="174"/>
  </conditionalFormatting>
  <conditionalFormatting sqref="D417">
    <cfRule type="duplicateValues" dxfId="65" priority="161"/>
  </conditionalFormatting>
  <conditionalFormatting sqref="D420">
    <cfRule type="duplicateValues" dxfId="64" priority="119"/>
  </conditionalFormatting>
  <conditionalFormatting sqref="D421:D423 D425 D429:D435">
    <cfRule type="duplicateValues" dxfId="63" priority="120"/>
  </conditionalFormatting>
  <conditionalFormatting sqref="D424">
    <cfRule type="duplicateValues" dxfId="62" priority="114"/>
    <cfRule type="duplicateValues" dxfId="61" priority="115"/>
  </conditionalFormatting>
  <conditionalFormatting sqref="D426">
    <cfRule type="duplicateValues" dxfId="60" priority="116"/>
  </conditionalFormatting>
  <conditionalFormatting sqref="D427">
    <cfRule type="duplicateValues" dxfId="59" priority="118"/>
    <cfRule type="duplicateValues" dxfId="58" priority="117"/>
  </conditionalFormatting>
  <conditionalFormatting sqref="D437">
    <cfRule type="duplicateValues" dxfId="57" priority="21"/>
  </conditionalFormatting>
  <conditionalFormatting sqref="D440">
    <cfRule type="duplicateValues" dxfId="56" priority="20"/>
  </conditionalFormatting>
  <conditionalFormatting sqref="D441">
    <cfRule type="duplicateValues" dxfId="55" priority="19"/>
  </conditionalFormatting>
  <conditionalFormatting sqref="D442">
    <cfRule type="duplicateValues" dxfId="54" priority="1"/>
  </conditionalFormatting>
  <conditionalFormatting sqref="D443">
    <cfRule type="duplicateValues" dxfId="53" priority="17"/>
  </conditionalFormatting>
  <conditionalFormatting sqref="D444">
    <cfRule type="duplicateValues" dxfId="52" priority="16"/>
  </conditionalFormatting>
  <conditionalFormatting sqref="D445">
    <cfRule type="duplicateValues" dxfId="51" priority="15"/>
  </conditionalFormatting>
  <conditionalFormatting sqref="D446">
    <cfRule type="duplicateValues" dxfId="50" priority="14"/>
  </conditionalFormatting>
  <conditionalFormatting sqref="D447">
    <cfRule type="duplicateValues" dxfId="49" priority="13"/>
  </conditionalFormatting>
  <conditionalFormatting sqref="D448">
    <cfRule type="duplicateValues" dxfId="48" priority="12"/>
  </conditionalFormatting>
  <conditionalFormatting sqref="D449">
    <cfRule type="duplicateValues" dxfId="47" priority="11"/>
  </conditionalFormatting>
  <conditionalFormatting sqref="D450">
    <cfRule type="duplicateValues" dxfId="46" priority="10"/>
  </conditionalFormatting>
  <conditionalFormatting sqref="D451">
    <cfRule type="duplicateValues" dxfId="45" priority="9"/>
  </conditionalFormatting>
  <conditionalFormatting sqref="D452">
    <cfRule type="duplicateValues" dxfId="44" priority="8"/>
  </conditionalFormatting>
  <conditionalFormatting sqref="D453">
    <cfRule type="duplicateValues" dxfId="43" priority="7"/>
  </conditionalFormatting>
  <conditionalFormatting sqref="D454">
    <cfRule type="duplicateValues" dxfId="42" priority="6"/>
  </conditionalFormatting>
  <conditionalFormatting sqref="D455">
    <cfRule type="duplicateValues" dxfId="41" priority="3"/>
  </conditionalFormatting>
  <conditionalFormatting sqref="D456">
    <cfRule type="duplicateValues" dxfId="40" priority="2"/>
  </conditionalFormatting>
  <pageMargins left="0.75" right="0.75" top="1" bottom="1" header="0.511811023622047" footer="0.511811023622047"/>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6"/>
  <sheetViews>
    <sheetView topLeftCell="A234" zoomScaleNormal="100" workbookViewId="0">
      <selection activeCell="F19" sqref="F19"/>
    </sheetView>
  </sheetViews>
  <sheetFormatPr defaultColWidth="8.86328125" defaultRowHeight="12.75" x14ac:dyDescent="0.35"/>
  <cols>
    <col min="2" max="2" width="20.3984375" customWidth="1"/>
    <col min="4" max="4" width="26.86328125" customWidth="1"/>
    <col min="5" max="5" width="44.3984375" customWidth="1"/>
    <col min="6" max="6" width="80" customWidth="1"/>
  </cols>
  <sheetData>
    <row r="1" spans="1:6" x14ac:dyDescent="0.35">
      <c r="A1" s="16" t="s">
        <v>3332</v>
      </c>
      <c r="B1" s="71" t="s">
        <v>3333</v>
      </c>
      <c r="D1" s="16" t="s">
        <v>3334</v>
      </c>
      <c r="E1" s="71"/>
      <c r="F1" s="16" t="s">
        <v>3335</v>
      </c>
    </row>
    <row r="2" spans="1:6" x14ac:dyDescent="0.35">
      <c r="B2" s="16" t="s">
        <v>3336</v>
      </c>
      <c r="D2" s="16" t="s">
        <v>3337</v>
      </c>
      <c r="F2" t="s">
        <v>3338</v>
      </c>
    </row>
    <row r="3" spans="1:6" x14ac:dyDescent="0.35">
      <c r="A3">
        <v>1</v>
      </c>
      <c r="B3" s="16" t="s">
        <v>3339</v>
      </c>
      <c r="C3">
        <v>1</v>
      </c>
      <c r="D3" s="16" t="s">
        <v>3340</v>
      </c>
    </row>
    <row r="4" spans="1:6" x14ac:dyDescent="0.35">
      <c r="A4">
        <v>2</v>
      </c>
      <c r="B4" s="16" t="s">
        <v>3341</v>
      </c>
      <c r="C4">
        <v>2</v>
      </c>
      <c r="D4" s="16" t="s">
        <v>3342</v>
      </c>
    </row>
    <row r="5" spans="1:6" x14ac:dyDescent="0.35">
      <c r="A5">
        <v>3</v>
      </c>
      <c r="B5" s="16" t="s">
        <v>3343</v>
      </c>
      <c r="C5">
        <v>3</v>
      </c>
      <c r="D5" s="16" t="s">
        <v>3344</v>
      </c>
    </row>
    <row r="6" spans="1:6" x14ac:dyDescent="0.35">
      <c r="A6">
        <v>4</v>
      </c>
      <c r="B6" s="16" t="s">
        <v>3345</v>
      </c>
      <c r="C6">
        <v>4</v>
      </c>
      <c r="D6" s="16" t="s">
        <v>3346</v>
      </c>
    </row>
    <row r="7" spans="1:6" x14ac:dyDescent="0.35">
      <c r="A7">
        <v>5</v>
      </c>
      <c r="B7" s="16" t="s">
        <v>3347</v>
      </c>
      <c r="C7">
        <v>5</v>
      </c>
      <c r="D7" s="16" t="s">
        <v>3348</v>
      </c>
    </row>
    <row r="8" spans="1:6" x14ac:dyDescent="0.35">
      <c r="A8">
        <v>6</v>
      </c>
      <c r="B8" s="16" t="s">
        <v>3349</v>
      </c>
      <c r="C8">
        <v>6</v>
      </c>
      <c r="D8" s="16" t="s">
        <v>3350</v>
      </c>
    </row>
    <row r="9" spans="1:6" x14ac:dyDescent="0.35">
      <c r="A9">
        <v>7</v>
      </c>
      <c r="B9" s="16" t="s">
        <v>3351</v>
      </c>
      <c r="C9">
        <v>7</v>
      </c>
      <c r="D9" s="16" t="s">
        <v>3352</v>
      </c>
    </row>
    <row r="10" spans="1:6" x14ac:dyDescent="0.35">
      <c r="A10">
        <v>8</v>
      </c>
      <c r="B10" s="16" t="s">
        <v>3353</v>
      </c>
      <c r="C10">
        <v>8</v>
      </c>
      <c r="D10" s="16" t="s">
        <v>3354</v>
      </c>
    </row>
    <row r="11" spans="1:6" x14ac:dyDescent="0.35">
      <c r="A11">
        <v>9</v>
      </c>
      <c r="B11" s="16" t="s">
        <v>3355</v>
      </c>
      <c r="C11">
        <v>9</v>
      </c>
      <c r="D11" s="16" t="s">
        <v>3356</v>
      </c>
    </row>
    <row r="12" spans="1:6" x14ac:dyDescent="0.35">
      <c r="A12" s="16">
        <v>10</v>
      </c>
      <c r="B12" s="16" t="s">
        <v>3357</v>
      </c>
      <c r="C12" s="16">
        <v>10</v>
      </c>
      <c r="D12" s="16" t="s">
        <v>3358</v>
      </c>
    </row>
    <row r="13" spans="1:6" x14ac:dyDescent="0.35">
      <c r="A13">
        <v>11</v>
      </c>
      <c r="B13" s="16" t="s">
        <v>3359</v>
      </c>
      <c r="C13">
        <v>11</v>
      </c>
      <c r="D13" s="16" t="s">
        <v>3360</v>
      </c>
    </row>
    <row r="14" spans="1:6" x14ac:dyDescent="0.35">
      <c r="A14">
        <v>12</v>
      </c>
      <c r="B14" s="16" t="s">
        <v>3361</v>
      </c>
      <c r="C14">
        <v>12</v>
      </c>
      <c r="D14" s="16" t="s">
        <v>3362</v>
      </c>
    </row>
    <row r="15" spans="1:6" x14ac:dyDescent="0.35">
      <c r="A15">
        <v>13</v>
      </c>
      <c r="B15" s="16" t="s">
        <v>3363</v>
      </c>
      <c r="C15">
        <v>13</v>
      </c>
      <c r="D15" s="16" t="s">
        <v>3364</v>
      </c>
    </row>
    <row r="16" spans="1:6" x14ac:dyDescent="0.35">
      <c r="A16">
        <v>14</v>
      </c>
      <c r="B16" s="16" t="s">
        <v>3365</v>
      </c>
      <c r="C16">
        <v>14</v>
      </c>
      <c r="D16" s="16" t="s">
        <v>3366</v>
      </c>
    </row>
    <row r="18" spans="1:4" x14ac:dyDescent="0.35">
      <c r="A18">
        <v>1</v>
      </c>
      <c r="B18" s="16" t="s">
        <v>3339</v>
      </c>
      <c r="C18">
        <v>2</v>
      </c>
      <c r="D18" s="16" t="s">
        <v>3342</v>
      </c>
    </row>
    <row r="19" spans="1:4" x14ac:dyDescent="0.35">
      <c r="A19">
        <v>2</v>
      </c>
      <c r="B19" s="16" t="s">
        <v>3341</v>
      </c>
      <c r="C19">
        <v>3</v>
      </c>
      <c r="D19" s="16" t="s">
        <v>3344</v>
      </c>
    </row>
    <row r="20" spans="1:4" x14ac:dyDescent="0.35">
      <c r="A20">
        <v>3</v>
      </c>
      <c r="B20" s="16" t="s">
        <v>3343</v>
      </c>
      <c r="C20">
        <v>4</v>
      </c>
      <c r="D20" s="16" t="s">
        <v>3346</v>
      </c>
    </row>
    <row r="21" spans="1:4" x14ac:dyDescent="0.35">
      <c r="A21">
        <v>4</v>
      </c>
      <c r="B21" s="16" t="s">
        <v>3345</v>
      </c>
      <c r="C21">
        <v>5</v>
      </c>
      <c r="D21" s="16" t="s">
        <v>3348</v>
      </c>
    </row>
    <row r="22" spans="1:4" x14ac:dyDescent="0.35">
      <c r="A22">
        <v>5</v>
      </c>
      <c r="B22" s="16" t="s">
        <v>3347</v>
      </c>
      <c r="C22">
        <v>6</v>
      </c>
      <c r="D22" s="16" t="s">
        <v>3350</v>
      </c>
    </row>
    <row r="23" spans="1:4" x14ac:dyDescent="0.35">
      <c r="A23">
        <v>6</v>
      </c>
      <c r="B23" s="16" t="s">
        <v>3349</v>
      </c>
      <c r="C23">
        <v>7</v>
      </c>
      <c r="D23" s="16" t="s">
        <v>3352</v>
      </c>
    </row>
    <row r="24" spans="1:4" x14ac:dyDescent="0.35">
      <c r="A24">
        <v>7</v>
      </c>
      <c r="B24" s="16" t="s">
        <v>3351</v>
      </c>
      <c r="C24">
        <v>8</v>
      </c>
      <c r="D24" s="16" t="s">
        <v>3354</v>
      </c>
    </row>
    <row r="25" spans="1:4" x14ac:dyDescent="0.35">
      <c r="A25">
        <v>8</v>
      </c>
      <c r="B25" s="16" t="s">
        <v>3353</v>
      </c>
      <c r="C25">
        <v>9</v>
      </c>
      <c r="D25" s="16" t="s">
        <v>3356</v>
      </c>
    </row>
    <row r="26" spans="1:4" x14ac:dyDescent="0.35">
      <c r="A26">
        <v>9</v>
      </c>
      <c r="B26" s="16" t="s">
        <v>3355</v>
      </c>
      <c r="C26" s="16">
        <v>10</v>
      </c>
      <c r="D26" s="16" t="s">
        <v>3358</v>
      </c>
    </row>
    <row r="27" spans="1:4" x14ac:dyDescent="0.35">
      <c r="A27" s="16">
        <v>10</v>
      </c>
      <c r="B27" s="16" t="s">
        <v>3357</v>
      </c>
      <c r="C27">
        <v>11</v>
      </c>
      <c r="D27" s="16" t="s">
        <v>3360</v>
      </c>
    </row>
    <row r="28" spans="1:4" x14ac:dyDescent="0.35">
      <c r="A28">
        <v>11</v>
      </c>
      <c r="B28" s="16" t="s">
        <v>3359</v>
      </c>
      <c r="C28">
        <v>12</v>
      </c>
      <c r="D28" s="16" t="s">
        <v>3362</v>
      </c>
    </row>
    <row r="29" spans="1:4" x14ac:dyDescent="0.35">
      <c r="A29">
        <v>12</v>
      </c>
      <c r="B29" s="16" t="s">
        <v>3361</v>
      </c>
      <c r="C29">
        <v>13</v>
      </c>
      <c r="D29" s="16" t="s">
        <v>3364</v>
      </c>
    </row>
    <row r="30" spans="1:4" x14ac:dyDescent="0.35">
      <c r="A30">
        <v>13</v>
      </c>
      <c r="B30" s="16" t="s">
        <v>3363</v>
      </c>
      <c r="C30">
        <v>14</v>
      </c>
      <c r="D30" s="16" t="s">
        <v>3366</v>
      </c>
    </row>
    <row r="31" spans="1:4" x14ac:dyDescent="0.35">
      <c r="A31">
        <v>14</v>
      </c>
      <c r="B31" s="16" t="s">
        <v>3365</v>
      </c>
      <c r="C31">
        <v>1</v>
      </c>
      <c r="D31" s="16" t="s">
        <v>3340</v>
      </c>
    </row>
    <row r="33" spans="1:4" x14ac:dyDescent="0.35">
      <c r="A33">
        <v>1</v>
      </c>
      <c r="B33" s="16" t="s">
        <v>3339</v>
      </c>
      <c r="C33">
        <v>3</v>
      </c>
      <c r="D33" s="16" t="s">
        <v>3344</v>
      </c>
    </row>
    <row r="34" spans="1:4" x14ac:dyDescent="0.35">
      <c r="A34">
        <v>2</v>
      </c>
      <c r="B34" s="16" t="s">
        <v>3341</v>
      </c>
      <c r="C34">
        <v>4</v>
      </c>
      <c r="D34" s="16" t="s">
        <v>3346</v>
      </c>
    </row>
    <row r="35" spans="1:4" x14ac:dyDescent="0.35">
      <c r="A35">
        <v>3</v>
      </c>
      <c r="B35" s="16" t="s">
        <v>3343</v>
      </c>
      <c r="C35">
        <v>5</v>
      </c>
      <c r="D35" s="16" t="s">
        <v>3348</v>
      </c>
    </row>
    <row r="36" spans="1:4" x14ac:dyDescent="0.35">
      <c r="A36">
        <v>4</v>
      </c>
      <c r="B36" s="16" t="s">
        <v>3345</v>
      </c>
      <c r="C36">
        <v>6</v>
      </c>
      <c r="D36" s="16" t="s">
        <v>3350</v>
      </c>
    </row>
    <row r="37" spans="1:4" x14ac:dyDescent="0.35">
      <c r="A37">
        <v>5</v>
      </c>
      <c r="B37" s="16" t="s">
        <v>3347</v>
      </c>
      <c r="C37">
        <v>7</v>
      </c>
      <c r="D37" s="16" t="s">
        <v>3352</v>
      </c>
    </row>
    <row r="38" spans="1:4" x14ac:dyDescent="0.35">
      <c r="A38">
        <v>6</v>
      </c>
      <c r="B38" s="16" t="s">
        <v>3349</v>
      </c>
      <c r="C38">
        <v>8</v>
      </c>
      <c r="D38" s="16" t="s">
        <v>3354</v>
      </c>
    </row>
    <row r="39" spans="1:4" x14ac:dyDescent="0.35">
      <c r="A39">
        <v>7</v>
      </c>
      <c r="B39" s="16" t="s">
        <v>3351</v>
      </c>
      <c r="C39">
        <v>9</v>
      </c>
      <c r="D39" s="16" t="s">
        <v>3356</v>
      </c>
    </row>
    <row r="40" spans="1:4" x14ac:dyDescent="0.35">
      <c r="A40">
        <v>8</v>
      </c>
      <c r="B40" s="16" t="s">
        <v>3353</v>
      </c>
      <c r="C40" s="16">
        <v>10</v>
      </c>
      <c r="D40" s="16" t="s">
        <v>3358</v>
      </c>
    </row>
    <row r="41" spans="1:4" x14ac:dyDescent="0.35">
      <c r="A41">
        <v>9</v>
      </c>
      <c r="B41" s="16" t="s">
        <v>3355</v>
      </c>
      <c r="C41">
        <v>11</v>
      </c>
      <c r="D41" s="16" t="s">
        <v>3360</v>
      </c>
    </row>
    <row r="42" spans="1:4" x14ac:dyDescent="0.35">
      <c r="A42" s="16">
        <v>10</v>
      </c>
      <c r="B42" s="16" t="s">
        <v>3357</v>
      </c>
      <c r="C42">
        <v>12</v>
      </c>
      <c r="D42" s="16" t="s">
        <v>3362</v>
      </c>
    </row>
    <row r="43" spans="1:4" x14ac:dyDescent="0.35">
      <c r="A43">
        <v>11</v>
      </c>
      <c r="B43" s="16" t="s">
        <v>3359</v>
      </c>
      <c r="C43">
        <v>13</v>
      </c>
      <c r="D43" s="16" t="s">
        <v>3364</v>
      </c>
    </row>
    <row r="44" spans="1:4" x14ac:dyDescent="0.35">
      <c r="A44">
        <v>12</v>
      </c>
      <c r="B44" s="16" t="s">
        <v>3361</v>
      </c>
      <c r="C44">
        <v>14</v>
      </c>
      <c r="D44" s="16" t="s">
        <v>3366</v>
      </c>
    </row>
    <row r="45" spans="1:4" x14ac:dyDescent="0.35">
      <c r="A45">
        <v>13</v>
      </c>
      <c r="B45" s="16" t="s">
        <v>3363</v>
      </c>
      <c r="C45">
        <v>1</v>
      </c>
      <c r="D45" s="16" t="s">
        <v>3340</v>
      </c>
    </row>
    <row r="46" spans="1:4" x14ac:dyDescent="0.35">
      <c r="A46">
        <v>14</v>
      </c>
      <c r="B46" s="16" t="s">
        <v>3365</v>
      </c>
      <c r="C46">
        <v>2</v>
      </c>
      <c r="D46" s="16" t="s">
        <v>3342</v>
      </c>
    </row>
  </sheetData>
  <hyperlinks>
    <hyperlink ref="B1" r:id="rId1" xr:uid="{00000000-0004-0000-0300-000000000000}"/>
  </hyperlinks>
  <pageMargins left="0.7" right="0.7" top="0.75" bottom="0.75" header="0.511811023622047" footer="0.511811023622047"/>
  <pageSetup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BDE9D-BDEE-4C70-A059-85D3085B8B96}">
  <dimension ref="A1:P283"/>
  <sheetViews>
    <sheetView topLeftCell="A132" workbookViewId="0">
      <selection activeCell="I151" sqref="I151"/>
    </sheetView>
  </sheetViews>
  <sheetFormatPr defaultRowHeight="12.75" x14ac:dyDescent="0.35"/>
  <cols>
    <col min="1" max="1" width="18.86328125" customWidth="1"/>
    <col min="2" max="3" width="10.73046875" customWidth="1"/>
    <col min="6" max="6" width="9.1328125" customWidth="1"/>
    <col min="9" max="9" width="10.73046875" customWidth="1"/>
    <col min="11" max="11" width="18.86328125" customWidth="1"/>
    <col min="13" max="13" width="23.86328125" customWidth="1"/>
  </cols>
  <sheetData>
    <row r="1" spans="1:16" x14ac:dyDescent="0.35">
      <c r="A1" t="s">
        <v>5206</v>
      </c>
      <c r="B1" t="s">
        <v>3516</v>
      </c>
      <c r="C1" t="s">
        <v>5207</v>
      </c>
      <c r="D1" t="s">
        <v>5208</v>
      </c>
      <c r="E1" t="s">
        <v>5209</v>
      </c>
      <c r="F1" t="s">
        <v>5210</v>
      </c>
      <c r="G1" t="s">
        <v>5211</v>
      </c>
      <c r="H1" t="s">
        <v>5212</v>
      </c>
      <c r="I1" t="s">
        <v>5213</v>
      </c>
      <c r="J1" t="s">
        <v>5305</v>
      </c>
      <c r="K1" t="s">
        <v>5306</v>
      </c>
    </row>
    <row r="2" spans="1:16" x14ac:dyDescent="0.35">
      <c r="A2" t="s">
        <v>1109</v>
      </c>
      <c r="B2" t="s">
        <v>403</v>
      </c>
      <c r="C2" t="s">
        <v>150</v>
      </c>
      <c r="D2" t="s">
        <v>5216</v>
      </c>
      <c r="E2">
        <v>5</v>
      </c>
      <c r="F2">
        <v>5</v>
      </c>
      <c r="G2">
        <v>3</v>
      </c>
      <c r="H2">
        <v>13</v>
      </c>
      <c r="I2" t="s">
        <v>5269</v>
      </c>
      <c r="J2">
        <f>VLOOKUP(A2,$M$10:$P$134,4,FALSE)</f>
        <v>3</v>
      </c>
      <c r="K2" t="str">
        <f>Table4[[#This Row],[FLAT]]&amp;"-"&amp;Table4[[#This Row],[SHORT]]&amp;"-"&amp;Table4[[#This Row],[LONG]]</f>
        <v>5-5-3</v>
      </c>
    </row>
    <row r="3" spans="1:16" x14ac:dyDescent="0.35">
      <c r="A3" t="s">
        <v>1667</v>
      </c>
      <c r="B3" t="s">
        <v>441</v>
      </c>
      <c r="C3" t="s">
        <v>150</v>
      </c>
      <c r="D3" t="s">
        <v>177</v>
      </c>
      <c r="E3">
        <v>4</v>
      </c>
      <c r="F3">
        <v>5</v>
      </c>
      <c r="G3">
        <v>3</v>
      </c>
      <c r="H3">
        <v>12</v>
      </c>
      <c r="I3" t="s">
        <v>5263</v>
      </c>
      <c r="J3">
        <f t="shared" ref="J3:J24" si="0">VLOOKUP(A3,$M$10:$P$134,4,FALSE)</f>
        <v>3</v>
      </c>
      <c r="K3" t="str">
        <f>Table4[[#This Row],[FLAT]]&amp;"-"&amp;Table4[[#This Row],[SHORT]]&amp;"-"&amp;Table4[[#This Row],[LONG]]</f>
        <v>4-5-3</v>
      </c>
    </row>
    <row r="4" spans="1:16" x14ac:dyDescent="0.35">
      <c r="A4" t="s">
        <v>2392</v>
      </c>
      <c r="B4" t="s">
        <v>3519</v>
      </c>
      <c r="C4" t="s">
        <v>150</v>
      </c>
      <c r="D4" t="s">
        <v>177</v>
      </c>
      <c r="E4">
        <v>5</v>
      </c>
      <c r="F4">
        <v>5</v>
      </c>
      <c r="G4">
        <v>2</v>
      </c>
      <c r="H4">
        <v>12</v>
      </c>
      <c r="I4" t="s">
        <v>5312</v>
      </c>
      <c r="J4">
        <f t="shared" si="0"/>
        <v>2</v>
      </c>
      <c r="K4" t="str">
        <f>Table4[[#This Row],[FLAT]]&amp;"-"&amp;Table4[[#This Row],[SHORT]]&amp;"-"&amp;Table4[[#This Row],[LONG]]</f>
        <v>5-5-2</v>
      </c>
    </row>
    <row r="5" spans="1:16" x14ac:dyDescent="0.35">
      <c r="A5" t="s">
        <v>1488</v>
      </c>
      <c r="B5" t="s">
        <v>86</v>
      </c>
      <c r="C5" t="s">
        <v>150</v>
      </c>
      <c r="D5" t="s">
        <v>5216</v>
      </c>
      <c r="E5">
        <v>5</v>
      </c>
      <c r="F5">
        <v>5</v>
      </c>
      <c r="G5">
        <v>2</v>
      </c>
      <c r="H5">
        <v>12</v>
      </c>
      <c r="I5" t="s">
        <v>5312</v>
      </c>
      <c r="J5">
        <f t="shared" si="0"/>
        <v>2</v>
      </c>
      <c r="K5" t="str">
        <f>Table4[[#This Row],[FLAT]]&amp;"-"&amp;Table4[[#This Row],[SHORT]]&amp;"-"&amp;Table4[[#This Row],[LONG]]</f>
        <v>5-5-2</v>
      </c>
    </row>
    <row r="6" spans="1:16" x14ac:dyDescent="0.35">
      <c r="A6" t="s">
        <v>424</v>
      </c>
      <c r="B6" t="s">
        <v>3525</v>
      </c>
      <c r="C6" t="s">
        <v>150</v>
      </c>
      <c r="D6" t="s">
        <v>5216</v>
      </c>
      <c r="E6">
        <v>5</v>
      </c>
      <c r="F6">
        <v>5</v>
      </c>
      <c r="G6">
        <v>0</v>
      </c>
      <c r="H6">
        <v>12</v>
      </c>
      <c r="I6" t="s">
        <v>5321</v>
      </c>
      <c r="J6">
        <f t="shared" si="0"/>
        <v>0</v>
      </c>
      <c r="K6" t="str">
        <f>Table4[[#This Row],[FLAT]]&amp;"-"&amp;Table4[[#This Row],[SHORT]]&amp;"-"&amp;Table4[[#This Row],[LONG]]</f>
        <v>5-5-0</v>
      </c>
    </row>
    <row r="7" spans="1:16" x14ac:dyDescent="0.35">
      <c r="A7" t="s">
        <v>1593</v>
      </c>
      <c r="B7" t="s">
        <v>325</v>
      </c>
      <c r="C7" t="s">
        <v>150</v>
      </c>
      <c r="D7" t="s">
        <v>177</v>
      </c>
      <c r="E7">
        <v>5</v>
      </c>
      <c r="F7">
        <v>4</v>
      </c>
      <c r="G7">
        <v>2</v>
      </c>
      <c r="H7">
        <v>11</v>
      </c>
      <c r="I7" t="s">
        <v>5315</v>
      </c>
      <c r="J7">
        <f t="shared" si="0"/>
        <v>2</v>
      </c>
      <c r="K7" t="str">
        <f>Table4[[#This Row],[FLAT]]&amp;"-"&amp;Table4[[#This Row],[SHORT]]&amp;"-"&amp;Table4[[#This Row],[LONG]]</f>
        <v>5-4-2</v>
      </c>
    </row>
    <row r="8" spans="1:16" x14ac:dyDescent="0.35">
      <c r="A8" t="s">
        <v>1761</v>
      </c>
      <c r="B8" t="s">
        <v>860</v>
      </c>
      <c r="C8" t="s">
        <v>150</v>
      </c>
      <c r="D8" t="s">
        <v>177</v>
      </c>
      <c r="E8">
        <v>5</v>
      </c>
      <c r="F8">
        <v>4</v>
      </c>
      <c r="G8">
        <v>0</v>
      </c>
      <c r="H8">
        <v>11</v>
      </c>
      <c r="I8" t="s">
        <v>5316</v>
      </c>
      <c r="J8">
        <f t="shared" si="0"/>
        <v>0</v>
      </c>
      <c r="K8" t="str">
        <f>Table4[[#This Row],[FLAT]]&amp;"-"&amp;Table4[[#This Row],[SHORT]]&amp;"-"&amp;Table4[[#This Row],[LONG]]</f>
        <v>5-4-0</v>
      </c>
    </row>
    <row r="9" spans="1:16" x14ac:dyDescent="0.35">
      <c r="A9" t="s">
        <v>3123</v>
      </c>
      <c r="B9" t="s">
        <v>452</v>
      </c>
      <c r="C9" t="s">
        <v>150</v>
      </c>
      <c r="D9" t="s">
        <v>177</v>
      </c>
      <c r="E9">
        <v>5</v>
      </c>
      <c r="F9">
        <v>4</v>
      </c>
      <c r="G9">
        <v>2</v>
      </c>
      <c r="H9">
        <v>11</v>
      </c>
      <c r="I9" t="s">
        <v>5315</v>
      </c>
      <c r="J9">
        <f t="shared" si="0"/>
        <v>2</v>
      </c>
      <c r="K9" t="str">
        <f>Table4[[#This Row],[FLAT]]&amp;"-"&amp;Table4[[#This Row],[SHORT]]&amp;"-"&amp;Table4[[#This Row],[LONG]]</f>
        <v>5-4-2</v>
      </c>
    </row>
    <row r="10" spans="1:16" x14ac:dyDescent="0.35">
      <c r="A10" t="s">
        <v>3126</v>
      </c>
      <c r="B10" t="s">
        <v>419</v>
      </c>
      <c r="C10" t="s">
        <v>150</v>
      </c>
      <c r="D10" t="s">
        <v>177</v>
      </c>
      <c r="E10">
        <v>5</v>
      </c>
      <c r="F10">
        <v>4</v>
      </c>
      <c r="G10">
        <v>0</v>
      </c>
      <c r="H10">
        <v>11</v>
      </c>
      <c r="I10" t="s">
        <v>5316</v>
      </c>
      <c r="J10">
        <f t="shared" si="0"/>
        <v>0</v>
      </c>
      <c r="K10" t="str">
        <f>Table4[[#This Row],[FLAT]]&amp;"-"&amp;Table4[[#This Row],[SHORT]]&amp;"-"&amp;Table4[[#This Row],[LONG]]</f>
        <v>5-4-0</v>
      </c>
      <c r="M10" s="159" t="s">
        <v>3732</v>
      </c>
      <c r="N10" s="160">
        <v>4</v>
      </c>
      <c r="O10" s="160">
        <v>3</v>
      </c>
      <c r="P10" s="160">
        <v>0</v>
      </c>
    </row>
    <row r="11" spans="1:16" x14ac:dyDescent="0.35">
      <c r="A11" t="s">
        <v>2394</v>
      </c>
      <c r="B11" t="s">
        <v>3527</v>
      </c>
      <c r="C11" t="s">
        <v>150</v>
      </c>
      <c r="D11" t="s">
        <v>177</v>
      </c>
      <c r="E11">
        <v>3</v>
      </c>
      <c r="F11">
        <v>5</v>
      </c>
      <c r="G11">
        <v>0</v>
      </c>
      <c r="H11">
        <v>10</v>
      </c>
      <c r="I11" t="s">
        <v>5322</v>
      </c>
      <c r="J11">
        <f t="shared" si="0"/>
        <v>0</v>
      </c>
      <c r="K11" t="str">
        <f>Table4[[#This Row],[FLAT]]&amp;"-"&amp;Table4[[#This Row],[SHORT]]&amp;"-"&amp;Table4[[#This Row],[LONG]]</f>
        <v>3-5-0</v>
      </c>
      <c r="M11" s="161" t="s">
        <v>2394</v>
      </c>
      <c r="N11" s="162">
        <v>3</v>
      </c>
      <c r="O11" s="162">
        <v>5</v>
      </c>
      <c r="P11" s="162">
        <v>0</v>
      </c>
    </row>
    <row r="12" spans="1:16" x14ac:dyDescent="0.35">
      <c r="A12" t="s">
        <v>2583</v>
      </c>
      <c r="B12" t="s">
        <v>3530</v>
      </c>
      <c r="C12" t="s">
        <v>150</v>
      </c>
      <c r="D12" t="s">
        <v>177</v>
      </c>
      <c r="E12">
        <v>4</v>
      </c>
      <c r="F12">
        <v>3</v>
      </c>
      <c r="G12">
        <v>3</v>
      </c>
      <c r="H12">
        <v>10</v>
      </c>
      <c r="I12" t="s">
        <v>5266</v>
      </c>
      <c r="J12">
        <f t="shared" si="0"/>
        <v>3</v>
      </c>
      <c r="K12" t="str">
        <f>Table4[[#This Row],[FLAT]]&amp;"-"&amp;Table4[[#This Row],[SHORT]]&amp;"-"&amp;Table4[[#This Row],[LONG]]</f>
        <v>4-3-3</v>
      </c>
      <c r="M12" s="159" t="s">
        <v>3199</v>
      </c>
      <c r="N12" s="160">
        <v>3</v>
      </c>
      <c r="O12" s="160">
        <v>3</v>
      </c>
      <c r="P12" s="160">
        <v>0</v>
      </c>
    </row>
    <row r="13" spans="1:16" x14ac:dyDescent="0.35">
      <c r="A13" t="s">
        <v>159</v>
      </c>
      <c r="B13" t="s">
        <v>285</v>
      </c>
      <c r="C13" t="s">
        <v>150</v>
      </c>
      <c r="D13" t="s">
        <v>5216</v>
      </c>
      <c r="E13">
        <v>4</v>
      </c>
      <c r="F13">
        <v>3</v>
      </c>
      <c r="G13">
        <v>0</v>
      </c>
      <c r="H13">
        <v>9</v>
      </c>
      <c r="I13" t="s">
        <v>5319</v>
      </c>
      <c r="J13">
        <f t="shared" si="0"/>
        <v>0</v>
      </c>
      <c r="K13" t="str">
        <f>Table4[[#This Row],[FLAT]]&amp;"-"&amp;Table4[[#This Row],[SHORT]]&amp;"-"&amp;Table4[[#This Row],[LONG]]</f>
        <v>4-3-0</v>
      </c>
      <c r="M13" s="161" t="s">
        <v>3769</v>
      </c>
      <c r="N13" s="162">
        <v>4</v>
      </c>
      <c r="O13" s="162">
        <v>3</v>
      </c>
      <c r="P13" s="162">
        <v>0</v>
      </c>
    </row>
    <row r="14" spans="1:16" x14ac:dyDescent="0.35">
      <c r="A14" t="s">
        <v>3810</v>
      </c>
      <c r="B14" t="s">
        <v>3522</v>
      </c>
      <c r="C14" t="s">
        <v>150</v>
      </c>
      <c r="D14" t="s">
        <v>5216</v>
      </c>
      <c r="E14">
        <v>4</v>
      </c>
      <c r="F14">
        <v>3</v>
      </c>
      <c r="G14">
        <v>0</v>
      </c>
      <c r="H14">
        <v>9</v>
      </c>
      <c r="I14" t="s">
        <v>5319</v>
      </c>
      <c r="J14">
        <f t="shared" si="0"/>
        <v>0</v>
      </c>
      <c r="K14" t="str">
        <f>Table4[[#This Row],[FLAT]]&amp;"-"&amp;Table4[[#This Row],[SHORT]]&amp;"-"&amp;Table4[[#This Row],[LONG]]</f>
        <v>4-3-0</v>
      </c>
      <c r="M14" s="159" t="s">
        <v>3330</v>
      </c>
      <c r="N14" s="160">
        <v>3</v>
      </c>
      <c r="O14" s="160">
        <v>3</v>
      </c>
      <c r="P14" s="160">
        <v>0</v>
      </c>
    </row>
    <row r="15" spans="1:16" x14ac:dyDescent="0.35">
      <c r="A15" t="s">
        <v>3732</v>
      </c>
      <c r="B15" t="s">
        <v>3517</v>
      </c>
      <c r="C15" t="s">
        <v>150</v>
      </c>
      <c r="D15" t="s">
        <v>5216</v>
      </c>
      <c r="E15">
        <v>4</v>
      </c>
      <c r="F15">
        <v>3</v>
      </c>
      <c r="G15">
        <v>0</v>
      </c>
      <c r="H15">
        <v>9</v>
      </c>
      <c r="I15" t="s">
        <v>5319</v>
      </c>
      <c r="J15">
        <f t="shared" si="0"/>
        <v>0</v>
      </c>
      <c r="K15" t="str">
        <f>Table4[[#This Row],[FLAT]]&amp;"-"&amp;Table4[[#This Row],[SHORT]]&amp;"-"&amp;Table4[[#This Row],[LONG]]</f>
        <v>4-3-0</v>
      </c>
      <c r="M15" s="161" t="s">
        <v>3712</v>
      </c>
      <c r="N15" s="162">
        <v>3</v>
      </c>
      <c r="O15" s="162">
        <v>3</v>
      </c>
      <c r="P15" s="162">
        <v>0</v>
      </c>
    </row>
    <row r="16" spans="1:16" x14ac:dyDescent="0.35">
      <c r="A16" t="s">
        <v>2777</v>
      </c>
      <c r="B16" t="s">
        <v>116</v>
      </c>
      <c r="C16" t="s">
        <v>150</v>
      </c>
      <c r="D16" t="s">
        <v>5216</v>
      </c>
      <c r="E16">
        <v>4</v>
      </c>
      <c r="F16">
        <v>3</v>
      </c>
      <c r="G16">
        <v>0</v>
      </c>
      <c r="H16">
        <v>9</v>
      </c>
      <c r="I16" t="s">
        <v>5319</v>
      </c>
      <c r="J16">
        <f t="shared" si="0"/>
        <v>0</v>
      </c>
      <c r="K16" t="str">
        <f>Table4[[#This Row],[FLAT]]&amp;"-"&amp;Table4[[#This Row],[SHORT]]&amp;"-"&amp;Table4[[#This Row],[LONG]]</f>
        <v>4-3-0</v>
      </c>
      <c r="M16" s="159" t="s">
        <v>462</v>
      </c>
      <c r="N16" s="160">
        <v>3</v>
      </c>
      <c r="O16" s="160">
        <v>3</v>
      </c>
      <c r="P16" s="160">
        <v>0</v>
      </c>
    </row>
    <row r="17" spans="1:16" x14ac:dyDescent="0.35">
      <c r="A17" t="s">
        <v>730</v>
      </c>
      <c r="B17" t="s">
        <v>3518</v>
      </c>
      <c r="C17" t="s">
        <v>150</v>
      </c>
      <c r="D17" t="s">
        <v>5215</v>
      </c>
      <c r="E17">
        <v>4</v>
      </c>
      <c r="F17">
        <v>3</v>
      </c>
      <c r="G17">
        <v>0</v>
      </c>
      <c r="H17">
        <v>9</v>
      </c>
      <c r="I17" t="s">
        <v>5319</v>
      </c>
      <c r="J17">
        <f t="shared" si="0"/>
        <v>0</v>
      </c>
      <c r="K17" t="str">
        <f>Table4[[#This Row],[FLAT]]&amp;"-"&amp;Table4[[#This Row],[SHORT]]&amp;"-"&amp;Table4[[#This Row],[LONG]]</f>
        <v>4-3-0</v>
      </c>
      <c r="M17" s="161" t="s">
        <v>2283</v>
      </c>
      <c r="N17" s="162">
        <v>5</v>
      </c>
      <c r="O17" s="162">
        <v>5</v>
      </c>
      <c r="P17" s="162">
        <v>3</v>
      </c>
    </row>
    <row r="18" spans="1:16" x14ac:dyDescent="0.35">
      <c r="A18" t="s">
        <v>968</v>
      </c>
      <c r="B18" t="s">
        <v>3520</v>
      </c>
      <c r="C18" t="s">
        <v>150</v>
      </c>
      <c r="D18" t="s">
        <v>5216</v>
      </c>
      <c r="E18">
        <v>3</v>
      </c>
      <c r="F18">
        <v>3</v>
      </c>
      <c r="G18">
        <v>0</v>
      </c>
      <c r="H18">
        <v>8</v>
      </c>
      <c r="I18" t="s">
        <v>5307</v>
      </c>
      <c r="J18">
        <f t="shared" si="0"/>
        <v>0</v>
      </c>
      <c r="K18" t="str">
        <f>Table4[[#This Row],[FLAT]]&amp;"-"&amp;Table4[[#This Row],[SHORT]]&amp;"-"&amp;Table4[[#This Row],[LONG]]</f>
        <v>3-3-0</v>
      </c>
      <c r="M18" s="159" t="s">
        <v>3748</v>
      </c>
      <c r="N18" s="160">
        <v>4</v>
      </c>
      <c r="O18" s="160">
        <v>3</v>
      </c>
      <c r="P18" s="160">
        <v>0</v>
      </c>
    </row>
    <row r="19" spans="1:16" x14ac:dyDescent="0.35">
      <c r="A19" t="s">
        <v>2859</v>
      </c>
      <c r="B19" t="s">
        <v>916</v>
      </c>
      <c r="C19" t="s">
        <v>150</v>
      </c>
      <c r="D19" t="s">
        <v>5216</v>
      </c>
      <c r="E19">
        <v>3</v>
      </c>
      <c r="F19">
        <v>3</v>
      </c>
      <c r="G19">
        <v>0</v>
      </c>
      <c r="H19">
        <v>8</v>
      </c>
      <c r="I19" t="s">
        <v>5307</v>
      </c>
      <c r="J19">
        <f t="shared" si="0"/>
        <v>0</v>
      </c>
      <c r="K19" t="str">
        <f>Table4[[#This Row],[FLAT]]&amp;"-"&amp;Table4[[#This Row],[SHORT]]&amp;"-"&amp;Table4[[#This Row],[LONG]]</f>
        <v>3-3-0</v>
      </c>
      <c r="M19" s="161" t="s">
        <v>968</v>
      </c>
      <c r="N19" s="162">
        <v>3</v>
      </c>
      <c r="O19" s="162">
        <v>3</v>
      </c>
      <c r="P19" s="162">
        <v>0</v>
      </c>
    </row>
    <row r="20" spans="1:16" x14ac:dyDescent="0.35">
      <c r="A20" t="s">
        <v>3718</v>
      </c>
      <c r="B20" t="s">
        <v>81</v>
      </c>
      <c r="C20" t="s">
        <v>150</v>
      </c>
      <c r="D20" t="s">
        <v>5216</v>
      </c>
      <c r="E20">
        <v>3</v>
      </c>
      <c r="F20">
        <v>3</v>
      </c>
      <c r="G20">
        <v>0</v>
      </c>
      <c r="H20">
        <v>8</v>
      </c>
      <c r="I20" t="s">
        <v>5307</v>
      </c>
      <c r="J20">
        <f t="shared" si="0"/>
        <v>0</v>
      </c>
      <c r="K20" t="str">
        <f>Table4[[#This Row],[FLAT]]&amp;"-"&amp;Table4[[#This Row],[SHORT]]&amp;"-"&amp;Table4[[#This Row],[LONG]]</f>
        <v>3-3-0</v>
      </c>
      <c r="M20" s="159" t="s">
        <v>2692</v>
      </c>
      <c r="N20" s="160">
        <v>3</v>
      </c>
      <c r="O20" s="160">
        <v>3</v>
      </c>
      <c r="P20" s="160">
        <v>0</v>
      </c>
    </row>
    <row r="21" spans="1:16" x14ac:dyDescent="0.35">
      <c r="A21" t="s">
        <v>2178</v>
      </c>
      <c r="B21" t="s">
        <v>1124</v>
      </c>
      <c r="C21" t="s">
        <v>150</v>
      </c>
      <c r="D21" t="s">
        <v>5215</v>
      </c>
      <c r="E21">
        <v>3</v>
      </c>
      <c r="F21">
        <v>3</v>
      </c>
      <c r="G21">
        <v>0</v>
      </c>
      <c r="H21">
        <v>8</v>
      </c>
      <c r="I21" t="s">
        <v>5307</v>
      </c>
      <c r="J21">
        <f t="shared" si="0"/>
        <v>0</v>
      </c>
      <c r="K21" t="str">
        <f>Table4[[#This Row],[FLAT]]&amp;"-"&amp;Table4[[#This Row],[SHORT]]&amp;"-"&amp;Table4[[#This Row],[LONG]]</f>
        <v>3-3-0</v>
      </c>
      <c r="M21" s="161" t="s">
        <v>3749</v>
      </c>
      <c r="N21" s="162">
        <v>3</v>
      </c>
      <c r="O21" s="162">
        <v>3</v>
      </c>
      <c r="P21" s="162">
        <v>0</v>
      </c>
    </row>
    <row r="22" spans="1:16" x14ac:dyDescent="0.35">
      <c r="A22" t="s">
        <v>2497</v>
      </c>
      <c r="B22" t="s">
        <v>3527</v>
      </c>
      <c r="C22" t="s">
        <v>3569</v>
      </c>
      <c r="D22" t="s">
        <v>5215</v>
      </c>
      <c r="E22">
        <v>3</v>
      </c>
      <c r="F22">
        <v>3</v>
      </c>
      <c r="G22">
        <v>0</v>
      </c>
      <c r="H22">
        <v>8</v>
      </c>
      <c r="I22" t="s">
        <v>5307</v>
      </c>
      <c r="J22">
        <f t="shared" si="0"/>
        <v>0</v>
      </c>
      <c r="K22" t="str">
        <f>Table4[[#This Row],[FLAT]]&amp;"-"&amp;Table4[[#This Row],[SHORT]]&amp;"-"&amp;Table4[[#This Row],[LONG]]</f>
        <v>3-3-0</v>
      </c>
      <c r="M22" s="159" t="s">
        <v>729</v>
      </c>
      <c r="N22" s="160">
        <v>3</v>
      </c>
      <c r="O22" s="160">
        <v>3</v>
      </c>
      <c r="P22" s="160">
        <v>0</v>
      </c>
    </row>
    <row r="23" spans="1:16" x14ac:dyDescent="0.35">
      <c r="A23" t="s">
        <v>3301</v>
      </c>
      <c r="B23" t="s">
        <v>419</v>
      </c>
      <c r="C23" t="s">
        <v>3536</v>
      </c>
      <c r="D23" t="s">
        <v>5215</v>
      </c>
      <c r="E23">
        <v>3</v>
      </c>
      <c r="F23">
        <v>3</v>
      </c>
      <c r="G23">
        <v>0</v>
      </c>
      <c r="H23">
        <v>8</v>
      </c>
      <c r="I23" t="s">
        <v>5307</v>
      </c>
      <c r="J23">
        <f t="shared" si="0"/>
        <v>0</v>
      </c>
      <c r="K23" t="str">
        <f>Table4[[#This Row],[FLAT]]&amp;"-"&amp;Table4[[#This Row],[SHORT]]&amp;"-"&amp;Table4[[#This Row],[LONG]]</f>
        <v>3-3-0</v>
      </c>
      <c r="M23" s="161" t="s">
        <v>3750</v>
      </c>
      <c r="N23" s="162">
        <v>6</v>
      </c>
      <c r="O23" s="162">
        <v>6</v>
      </c>
      <c r="P23" s="162">
        <v>4</v>
      </c>
    </row>
    <row r="24" spans="1:16" x14ac:dyDescent="0.35">
      <c r="A24" t="s">
        <v>957</v>
      </c>
      <c r="B24" t="s">
        <v>3519</v>
      </c>
      <c r="C24" t="s">
        <v>1079</v>
      </c>
      <c r="D24" t="s">
        <v>5215</v>
      </c>
      <c r="E24">
        <v>3</v>
      </c>
      <c r="F24">
        <v>3</v>
      </c>
      <c r="G24">
        <v>0</v>
      </c>
      <c r="H24">
        <v>8</v>
      </c>
      <c r="I24" t="s">
        <v>5307</v>
      </c>
      <c r="J24">
        <f t="shared" si="0"/>
        <v>0</v>
      </c>
      <c r="K24" t="str">
        <f>Table4[[#This Row],[FLAT]]&amp;"-"&amp;Table4[[#This Row],[SHORT]]&amp;"-"&amp;Table4[[#This Row],[LONG]]</f>
        <v>3-3-0</v>
      </c>
      <c r="M24" s="159" t="s">
        <v>1354</v>
      </c>
      <c r="N24" s="160">
        <v>3</v>
      </c>
      <c r="O24" s="160">
        <v>3</v>
      </c>
      <c r="P24" s="160">
        <v>0</v>
      </c>
    </row>
    <row r="25" spans="1:16" x14ac:dyDescent="0.35">
      <c r="A25" t="s">
        <v>120</v>
      </c>
      <c r="B25" t="s">
        <v>3525</v>
      </c>
      <c r="C25" t="s">
        <v>122</v>
      </c>
      <c r="D25" t="s">
        <v>5214</v>
      </c>
      <c r="E25">
        <v>6</v>
      </c>
      <c r="F25">
        <v>6</v>
      </c>
      <c r="G25">
        <v>6</v>
      </c>
      <c r="H25">
        <v>18</v>
      </c>
      <c r="I25" t="s">
        <v>5230</v>
      </c>
      <c r="J25" t="e">
        <f t="shared" ref="J25:J65" si="1">VLOOKUP(A25,$M$10:$P$134,4,FALSE)</f>
        <v>#N/A</v>
      </c>
      <c r="M25" s="161" t="s">
        <v>2287</v>
      </c>
      <c r="N25" s="162">
        <v>3</v>
      </c>
      <c r="O25" s="162">
        <v>3</v>
      </c>
      <c r="P25" s="162">
        <v>0</v>
      </c>
    </row>
    <row r="26" spans="1:16" x14ac:dyDescent="0.35">
      <c r="A26" t="s">
        <v>1346</v>
      </c>
      <c r="B26" t="s">
        <v>3531</v>
      </c>
      <c r="C26" t="s">
        <v>122</v>
      </c>
      <c r="D26" t="s">
        <v>177</v>
      </c>
      <c r="E26">
        <v>6</v>
      </c>
      <c r="F26">
        <v>6</v>
      </c>
      <c r="G26">
        <v>6</v>
      </c>
      <c r="H26">
        <v>18</v>
      </c>
      <c r="I26" t="s">
        <v>5230</v>
      </c>
      <c r="J26" t="e">
        <f t="shared" si="1"/>
        <v>#N/A</v>
      </c>
      <c r="M26" s="159" t="s">
        <v>2583</v>
      </c>
      <c r="N26" s="160">
        <v>4</v>
      </c>
      <c r="O26" s="160">
        <v>3</v>
      </c>
      <c r="P26" s="160">
        <v>3</v>
      </c>
    </row>
    <row r="27" spans="1:16" x14ac:dyDescent="0.35">
      <c r="A27" t="s">
        <v>2768</v>
      </c>
      <c r="B27" t="s">
        <v>143</v>
      </c>
      <c r="C27" t="s">
        <v>122</v>
      </c>
      <c r="D27" t="s">
        <v>5214</v>
      </c>
      <c r="E27">
        <v>6</v>
      </c>
      <c r="F27">
        <v>6</v>
      </c>
      <c r="G27">
        <v>5</v>
      </c>
      <c r="H27">
        <v>17</v>
      </c>
      <c r="I27" t="s">
        <v>5232</v>
      </c>
      <c r="J27" t="e">
        <f t="shared" si="1"/>
        <v>#N/A</v>
      </c>
      <c r="M27" s="161" t="s">
        <v>3301</v>
      </c>
      <c r="N27" s="162">
        <v>3</v>
      </c>
      <c r="O27" s="162">
        <v>3</v>
      </c>
      <c r="P27" s="162">
        <v>0</v>
      </c>
    </row>
    <row r="28" spans="1:16" x14ac:dyDescent="0.35">
      <c r="A28" t="s">
        <v>3924</v>
      </c>
      <c r="B28" t="s">
        <v>916</v>
      </c>
      <c r="C28" t="s">
        <v>122</v>
      </c>
      <c r="D28" t="s">
        <v>177</v>
      </c>
      <c r="E28">
        <v>6</v>
      </c>
      <c r="F28">
        <v>6</v>
      </c>
      <c r="G28">
        <v>5</v>
      </c>
      <c r="H28">
        <v>17</v>
      </c>
      <c r="I28" t="s">
        <v>5232</v>
      </c>
      <c r="J28" t="e">
        <f t="shared" si="1"/>
        <v>#N/A</v>
      </c>
      <c r="M28" s="159" t="s">
        <v>3775</v>
      </c>
      <c r="N28" s="160">
        <v>3</v>
      </c>
      <c r="O28" s="160">
        <v>4</v>
      </c>
      <c r="P28" s="160">
        <v>3</v>
      </c>
    </row>
    <row r="29" spans="1:16" x14ac:dyDescent="0.35">
      <c r="A29" t="s">
        <v>2851</v>
      </c>
      <c r="B29" t="s">
        <v>1124</v>
      </c>
      <c r="C29" t="s">
        <v>122</v>
      </c>
      <c r="D29" t="s">
        <v>5216</v>
      </c>
      <c r="E29">
        <v>4</v>
      </c>
      <c r="F29">
        <v>6</v>
      </c>
      <c r="G29">
        <v>6</v>
      </c>
      <c r="H29">
        <v>16</v>
      </c>
      <c r="I29" t="s">
        <v>5233</v>
      </c>
      <c r="J29" t="e">
        <f t="shared" si="1"/>
        <v>#N/A</v>
      </c>
      <c r="M29" s="161" t="s">
        <v>3706</v>
      </c>
      <c r="N29" s="162">
        <v>3</v>
      </c>
      <c r="O29" s="162">
        <v>3</v>
      </c>
      <c r="P29" s="162">
        <v>0</v>
      </c>
    </row>
    <row r="30" spans="1:16" x14ac:dyDescent="0.35">
      <c r="A30" t="s">
        <v>1875</v>
      </c>
      <c r="B30" t="s">
        <v>318</v>
      </c>
      <c r="C30" t="s">
        <v>122</v>
      </c>
      <c r="D30" t="s">
        <v>5215</v>
      </c>
      <c r="E30">
        <v>5</v>
      </c>
      <c r="F30">
        <v>6</v>
      </c>
      <c r="G30">
        <v>5</v>
      </c>
      <c r="H30">
        <v>16</v>
      </c>
      <c r="I30" t="s">
        <v>5234</v>
      </c>
      <c r="J30" t="e">
        <f t="shared" si="1"/>
        <v>#N/A</v>
      </c>
      <c r="M30" s="159" t="s">
        <v>2776</v>
      </c>
      <c r="N30" s="160">
        <v>5</v>
      </c>
      <c r="O30" s="160">
        <v>4</v>
      </c>
      <c r="P30" s="160">
        <v>0</v>
      </c>
    </row>
    <row r="31" spans="1:16" x14ac:dyDescent="0.35">
      <c r="A31" t="s">
        <v>2470</v>
      </c>
      <c r="B31" t="s">
        <v>116</v>
      </c>
      <c r="C31" t="s">
        <v>122</v>
      </c>
      <c r="D31" t="s">
        <v>177</v>
      </c>
      <c r="E31">
        <v>6</v>
      </c>
      <c r="F31">
        <v>6</v>
      </c>
      <c r="G31">
        <v>4</v>
      </c>
      <c r="H31">
        <v>16</v>
      </c>
      <c r="I31" t="s">
        <v>5221</v>
      </c>
      <c r="J31" t="e">
        <f t="shared" si="1"/>
        <v>#N/A</v>
      </c>
      <c r="M31" s="161" t="s">
        <v>3777</v>
      </c>
      <c r="N31" s="162">
        <v>3</v>
      </c>
      <c r="O31" s="162">
        <v>3</v>
      </c>
      <c r="P31" s="162">
        <v>0</v>
      </c>
    </row>
    <row r="32" spans="1:16" x14ac:dyDescent="0.35">
      <c r="A32" t="s">
        <v>1577</v>
      </c>
      <c r="B32" t="s">
        <v>3522</v>
      </c>
      <c r="C32" t="s">
        <v>122</v>
      </c>
      <c r="D32" t="s">
        <v>5216</v>
      </c>
      <c r="E32">
        <v>6</v>
      </c>
      <c r="F32">
        <v>6</v>
      </c>
      <c r="G32">
        <v>4</v>
      </c>
      <c r="H32">
        <v>16</v>
      </c>
      <c r="I32" t="s">
        <v>5221</v>
      </c>
      <c r="J32" t="e">
        <f t="shared" si="1"/>
        <v>#N/A</v>
      </c>
      <c r="M32" s="159" t="s">
        <v>2395</v>
      </c>
      <c r="N32" s="160">
        <v>5</v>
      </c>
      <c r="O32" s="160">
        <v>4</v>
      </c>
      <c r="P32" s="160">
        <v>2</v>
      </c>
    </row>
    <row r="33" spans="1:16" x14ac:dyDescent="0.35">
      <c r="A33" t="s">
        <v>2169</v>
      </c>
      <c r="B33" t="s">
        <v>3530</v>
      </c>
      <c r="C33" t="s">
        <v>122</v>
      </c>
      <c r="D33" t="s">
        <v>177</v>
      </c>
      <c r="E33">
        <v>5</v>
      </c>
      <c r="F33">
        <v>6</v>
      </c>
      <c r="G33">
        <v>5</v>
      </c>
      <c r="H33">
        <v>16</v>
      </c>
      <c r="I33" t="s">
        <v>5234</v>
      </c>
      <c r="J33" t="e">
        <f t="shared" si="1"/>
        <v>#N/A</v>
      </c>
      <c r="M33" s="161" t="s">
        <v>2497</v>
      </c>
      <c r="N33" s="162">
        <v>3</v>
      </c>
      <c r="O33" s="162">
        <v>3</v>
      </c>
      <c r="P33" s="162">
        <v>0</v>
      </c>
    </row>
    <row r="34" spans="1:16" x14ac:dyDescent="0.35">
      <c r="A34" t="s">
        <v>400</v>
      </c>
      <c r="B34" t="s">
        <v>3518</v>
      </c>
      <c r="C34" t="s">
        <v>122</v>
      </c>
      <c r="D34" t="s">
        <v>5216</v>
      </c>
      <c r="E34">
        <v>6</v>
      </c>
      <c r="F34">
        <v>5</v>
      </c>
      <c r="G34">
        <v>5</v>
      </c>
      <c r="H34">
        <v>16</v>
      </c>
      <c r="I34" t="s">
        <v>5235</v>
      </c>
      <c r="J34" t="e">
        <f t="shared" si="1"/>
        <v>#N/A</v>
      </c>
      <c r="M34" s="159" t="s">
        <v>2585</v>
      </c>
      <c r="N34" s="160">
        <v>3</v>
      </c>
      <c r="O34" s="160">
        <v>3</v>
      </c>
      <c r="P34" s="160">
        <v>2</v>
      </c>
    </row>
    <row r="35" spans="1:16" x14ac:dyDescent="0.35">
      <c r="A35" t="s">
        <v>715</v>
      </c>
      <c r="B35" t="s">
        <v>193</v>
      </c>
      <c r="C35" t="s">
        <v>122</v>
      </c>
      <c r="D35" t="s">
        <v>177</v>
      </c>
      <c r="E35">
        <v>5</v>
      </c>
      <c r="F35">
        <v>5</v>
      </c>
      <c r="G35">
        <v>5</v>
      </c>
      <c r="H35">
        <v>15</v>
      </c>
      <c r="I35" t="s">
        <v>5237</v>
      </c>
      <c r="J35" t="e">
        <f t="shared" si="1"/>
        <v>#N/A</v>
      </c>
      <c r="M35" s="161" t="s">
        <v>3304</v>
      </c>
      <c r="N35" s="162">
        <v>3</v>
      </c>
      <c r="O35" s="162">
        <v>3</v>
      </c>
      <c r="P35" s="162">
        <v>0</v>
      </c>
    </row>
    <row r="36" spans="1:16" x14ac:dyDescent="0.35">
      <c r="A36" t="s">
        <v>3919</v>
      </c>
      <c r="B36" t="s">
        <v>3523</v>
      </c>
      <c r="C36" t="s">
        <v>122</v>
      </c>
      <c r="D36" t="s">
        <v>177</v>
      </c>
      <c r="E36">
        <v>5</v>
      </c>
      <c r="F36">
        <v>6</v>
      </c>
      <c r="G36">
        <v>4</v>
      </c>
      <c r="H36">
        <v>15</v>
      </c>
      <c r="I36" t="s">
        <v>5238</v>
      </c>
      <c r="J36" t="e">
        <f t="shared" si="1"/>
        <v>#N/A</v>
      </c>
      <c r="M36" s="159" t="s">
        <v>2582</v>
      </c>
      <c r="N36" s="160">
        <v>6</v>
      </c>
      <c r="O36" s="160">
        <v>4</v>
      </c>
      <c r="P36" s="160">
        <v>0</v>
      </c>
    </row>
    <row r="37" spans="1:16" x14ac:dyDescent="0.35">
      <c r="A37" t="s">
        <v>2670</v>
      </c>
      <c r="B37" t="s">
        <v>86</v>
      </c>
      <c r="C37" t="s">
        <v>122</v>
      </c>
      <c r="D37" t="s">
        <v>5216</v>
      </c>
      <c r="E37">
        <v>4</v>
      </c>
      <c r="F37">
        <v>5</v>
      </c>
      <c r="G37">
        <v>6</v>
      </c>
      <c r="H37">
        <v>15</v>
      </c>
      <c r="I37" t="s">
        <v>5236</v>
      </c>
      <c r="J37" t="e">
        <f t="shared" si="1"/>
        <v>#N/A</v>
      </c>
      <c r="M37" s="161" t="s">
        <v>144</v>
      </c>
      <c r="N37" s="162">
        <v>5</v>
      </c>
      <c r="O37" s="162">
        <v>5</v>
      </c>
      <c r="P37" s="162">
        <v>2</v>
      </c>
    </row>
    <row r="38" spans="1:16" x14ac:dyDescent="0.35">
      <c r="A38" t="s">
        <v>2272</v>
      </c>
      <c r="B38" t="s">
        <v>109</v>
      </c>
      <c r="C38" t="s">
        <v>122</v>
      </c>
      <c r="D38" t="s">
        <v>5216</v>
      </c>
      <c r="E38">
        <v>5</v>
      </c>
      <c r="F38">
        <v>6</v>
      </c>
      <c r="G38">
        <v>4</v>
      </c>
      <c r="H38">
        <v>15</v>
      </c>
      <c r="I38" t="s">
        <v>5238</v>
      </c>
      <c r="J38" t="e">
        <f t="shared" si="1"/>
        <v>#N/A</v>
      </c>
      <c r="M38" s="159" t="s">
        <v>2857</v>
      </c>
      <c r="N38" s="160">
        <v>3</v>
      </c>
      <c r="O38" s="160">
        <v>3</v>
      </c>
      <c r="P38" s="160">
        <v>0</v>
      </c>
    </row>
    <row r="39" spans="1:16" x14ac:dyDescent="0.35">
      <c r="A39" t="s">
        <v>2387</v>
      </c>
      <c r="B39" t="s">
        <v>419</v>
      </c>
      <c r="C39" t="s">
        <v>122</v>
      </c>
      <c r="D39" t="s">
        <v>5216</v>
      </c>
      <c r="E39">
        <v>5</v>
      </c>
      <c r="F39">
        <v>5</v>
      </c>
      <c r="G39">
        <v>5</v>
      </c>
      <c r="H39">
        <v>15</v>
      </c>
      <c r="I39" t="s">
        <v>5237</v>
      </c>
      <c r="J39" t="e">
        <f t="shared" si="1"/>
        <v>#N/A</v>
      </c>
      <c r="M39" s="161" t="s">
        <v>2697</v>
      </c>
      <c r="N39" s="162">
        <v>3</v>
      </c>
      <c r="O39" s="162">
        <v>3</v>
      </c>
      <c r="P39" s="162">
        <v>0</v>
      </c>
    </row>
    <row r="40" spans="1:16" x14ac:dyDescent="0.35">
      <c r="A40" t="s">
        <v>963</v>
      </c>
      <c r="B40" t="s">
        <v>3519</v>
      </c>
      <c r="C40" t="s">
        <v>122</v>
      </c>
      <c r="D40" t="s">
        <v>5217</v>
      </c>
      <c r="E40">
        <v>5</v>
      </c>
      <c r="F40">
        <v>5</v>
      </c>
      <c r="G40">
        <v>4</v>
      </c>
      <c r="H40">
        <v>14</v>
      </c>
      <c r="I40" t="s">
        <v>5222</v>
      </c>
      <c r="J40" t="e">
        <f t="shared" si="1"/>
        <v>#N/A</v>
      </c>
      <c r="M40" s="159" t="s">
        <v>1241</v>
      </c>
      <c r="N40" s="160">
        <v>5</v>
      </c>
      <c r="O40" s="160">
        <v>3</v>
      </c>
      <c r="P40" s="160">
        <v>0</v>
      </c>
    </row>
    <row r="41" spans="1:16" x14ac:dyDescent="0.35">
      <c r="A41" t="s">
        <v>2943</v>
      </c>
      <c r="B41" t="s">
        <v>3524</v>
      </c>
      <c r="C41" t="s">
        <v>122</v>
      </c>
      <c r="D41" t="s">
        <v>5216</v>
      </c>
      <c r="E41">
        <v>5</v>
      </c>
      <c r="F41">
        <v>5</v>
      </c>
      <c r="G41">
        <v>4</v>
      </c>
      <c r="H41">
        <v>14</v>
      </c>
      <c r="I41" t="s">
        <v>5222</v>
      </c>
      <c r="J41" t="e">
        <f t="shared" si="1"/>
        <v>#N/A</v>
      </c>
      <c r="M41" s="161" t="s">
        <v>2951</v>
      </c>
      <c r="N41" s="162">
        <v>3</v>
      </c>
      <c r="O41" s="162">
        <v>3</v>
      </c>
      <c r="P41" s="162">
        <v>0</v>
      </c>
    </row>
    <row r="42" spans="1:16" x14ac:dyDescent="0.35">
      <c r="A42" t="s">
        <v>1235</v>
      </c>
      <c r="B42" t="s">
        <v>339</v>
      </c>
      <c r="C42" t="s">
        <v>122</v>
      </c>
      <c r="D42" t="s">
        <v>5214</v>
      </c>
      <c r="E42">
        <v>6</v>
      </c>
      <c r="F42">
        <v>5</v>
      </c>
      <c r="G42">
        <v>3</v>
      </c>
      <c r="H42">
        <v>14</v>
      </c>
      <c r="I42" t="s">
        <v>5223</v>
      </c>
      <c r="J42" t="e">
        <f t="shared" si="1"/>
        <v>#N/A</v>
      </c>
      <c r="M42" s="159" t="s">
        <v>2856</v>
      </c>
      <c r="N42" s="160">
        <v>6</v>
      </c>
      <c r="O42" s="160">
        <v>4</v>
      </c>
      <c r="P42" s="160">
        <v>2</v>
      </c>
    </row>
    <row r="43" spans="1:16" x14ac:dyDescent="0.35">
      <c r="A43" t="s">
        <v>2574</v>
      </c>
      <c r="B43" t="s">
        <v>860</v>
      </c>
      <c r="C43" t="s">
        <v>122</v>
      </c>
      <c r="D43" t="s">
        <v>5216</v>
      </c>
      <c r="E43">
        <v>4</v>
      </c>
      <c r="F43">
        <v>4</v>
      </c>
      <c r="G43">
        <v>5</v>
      </c>
      <c r="H43">
        <v>13</v>
      </c>
      <c r="I43" t="s">
        <v>5242</v>
      </c>
      <c r="J43" t="e">
        <f t="shared" si="1"/>
        <v>#N/A</v>
      </c>
      <c r="M43" s="161" t="s">
        <v>2093</v>
      </c>
      <c r="N43" s="162">
        <v>3</v>
      </c>
      <c r="O43" s="162">
        <v>3</v>
      </c>
      <c r="P43" s="162">
        <v>0</v>
      </c>
    </row>
    <row r="44" spans="1:16" x14ac:dyDescent="0.35">
      <c r="A44" t="s">
        <v>1873</v>
      </c>
      <c r="B44" t="s">
        <v>271</v>
      </c>
      <c r="C44" t="s">
        <v>122</v>
      </c>
      <c r="D44" t="s">
        <v>5216</v>
      </c>
      <c r="E44">
        <v>5</v>
      </c>
      <c r="F44">
        <v>5</v>
      </c>
      <c r="G44">
        <v>3</v>
      </c>
      <c r="H44">
        <v>13</v>
      </c>
      <c r="I44" t="s">
        <v>5224</v>
      </c>
      <c r="J44" t="e">
        <f t="shared" si="1"/>
        <v>#N/A</v>
      </c>
      <c r="M44" s="159" t="s">
        <v>2478</v>
      </c>
      <c r="N44" s="160">
        <v>5</v>
      </c>
      <c r="O44" s="160">
        <v>5</v>
      </c>
      <c r="P44" s="160">
        <v>2</v>
      </c>
    </row>
    <row r="45" spans="1:16" x14ac:dyDescent="0.35">
      <c r="A45" t="s">
        <v>2944</v>
      </c>
      <c r="B45" t="s">
        <v>325</v>
      </c>
      <c r="C45" t="s">
        <v>122</v>
      </c>
      <c r="D45" t="s">
        <v>5215</v>
      </c>
      <c r="E45">
        <v>4</v>
      </c>
      <c r="F45">
        <v>5</v>
      </c>
      <c r="G45">
        <v>4</v>
      </c>
      <c r="H45">
        <v>13</v>
      </c>
      <c r="I45" t="s">
        <v>5243</v>
      </c>
      <c r="J45" t="e">
        <f t="shared" si="1"/>
        <v>#N/A</v>
      </c>
      <c r="M45" s="161" t="s">
        <v>424</v>
      </c>
      <c r="N45" s="162">
        <v>5</v>
      </c>
      <c r="O45" s="162">
        <v>5</v>
      </c>
      <c r="P45" s="162">
        <v>0</v>
      </c>
    </row>
    <row r="46" spans="1:16" x14ac:dyDescent="0.35">
      <c r="A46" t="s">
        <v>1237</v>
      </c>
      <c r="B46" t="s">
        <v>3520</v>
      </c>
      <c r="C46" t="s">
        <v>122</v>
      </c>
      <c r="D46" t="s">
        <v>5215</v>
      </c>
      <c r="E46">
        <v>4</v>
      </c>
      <c r="F46">
        <v>4</v>
      </c>
      <c r="G46">
        <v>4</v>
      </c>
      <c r="H46">
        <v>12</v>
      </c>
      <c r="I46" t="s">
        <v>5226</v>
      </c>
      <c r="J46" t="e">
        <f t="shared" si="1"/>
        <v>#N/A</v>
      </c>
      <c r="M46" s="159" t="s">
        <v>957</v>
      </c>
      <c r="N46" s="160">
        <v>3</v>
      </c>
      <c r="O46" s="160">
        <v>3</v>
      </c>
      <c r="P46" s="160">
        <v>0</v>
      </c>
    </row>
    <row r="47" spans="1:16" x14ac:dyDescent="0.35">
      <c r="A47" t="s">
        <v>558</v>
      </c>
      <c r="B47" t="s">
        <v>1315</v>
      </c>
      <c r="C47" t="s">
        <v>122</v>
      </c>
      <c r="D47" t="s">
        <v>5215</v>
      </c>
      <c r="E47">
        <v>4</v>
      </c>
      <c r="F47">
        <v>4</v>
      </c>
      <c r="G47">
        <v>4</v>
      </c>
      <c r="H47">
        <v>12</v>
      </c>
      <c r="I47" t="s">
        <v>5226</v>
      </c>
      <c r="J47" t="e">
        <f t="shared" si="1"/>
        <v>#N/A</v>
      </c>
      <c r="M47" s="161" t="s">
        <v>2774</v>
      </c>
      <c r="N47" s="162">
        <v>5</v>
      </c>
      <c r="O47" s="162">
        <v>4</v>
      </c>
      <c r="P47" s="162">
        <v>3</v>
      </c>
    </row>
    <row r="48" spans="1:16" x14ac:dyDescent="0.35">
      <c r="A48" t="s">
        <v>2947</v>
      </c>
      <c r="B48" t="s">
        <v>3527</v>
      </c>
      <c r="C48" t="s">
        <v>122</v>
      </c>
      <c r="D48" t="s">
        <v>5215</v>
      </c>
      <c r="E48">
        <v>4</v>
      </c>
      <c r="F48">
        <v>5</v>
      </c>
      <c r="G48">
        <v>3</v>
      </c>
      <c r="H48">
        <v>12</v>
      </c>
      <c r="I48" t="s">
        <v>5225</v>
      </c>
      <c r="J48" t="e">
        <f t="shared" si="1"/>
        <v>#N/A</v>
      </c>
      <c r="M48" s="159" t="s">
        <v>967</v>
      </c>
      <c r="N48" s="160">
        <v>3</v>
      </c>
      <c r="O48" s="160">
        <v>3</v>
      </c>
      <c r="P48" s="160">
        <v>0</v>
      </c>
    </row>
    <row r="49" spans="1:16" x14ac:dyDescent="0.35">
      <c r="A49" t="s">
        <v>2389</v>
      </c>
      <c r="B49" t="s">
        <v>81</v>
      </c>
      <c r="C49" t="s">
        <v>122</v>
      </c>
      <c r="D49" t="s">
        <v>5215</v>
      </c>
      <c r="E49">
        <v>4</v>
      </c>
      <c r="F49">
        <v>4</v>
      </c>
      <c r="G49">
        <v>4</v>
      </c>
      <c r="H49">
        <v>12</v>
      </c>
      <c r="I49" t="s">
        <v>5226</v>
      </c>
      <c r="J49" t="e">
        <f t="shared" si="1"/>
        <v>#N/A</v>
      </c>
      <c r="M49" s="161" t="s">
        <v>1593</v>
      </c>
      <c r="N49" s="162">
        <v>5</v>
      </c>
      <c r="O49" s="162">
        <v>4</v>
      </c>
      <c r="P49" s="162">
        <v>2</v>
      </c>
    </row>
    <row r="50" spans="1:16" x14ac:dyDescent="0.35">
      <c r="A50" t="s">
        <v>3941</v>
      </c>
      <c r="B50" t="s">
        <v>3517</v>
      </c>
      <c r="C50" t="s">
        <v>122</v>
      </c>
      <c r="D50" t="s">
        <v>5215</v>
      </c>
      <c r="E50">
        <v>4</v>
      </c>
      <c r="F50">
        <v>4</v>
      </c>
      <c r="G50">
        <v>4</v>
      </c>
      <c r="H50">
        <v>12</v>
      </c>
      <c r="I50" t="s">
        <v>5226</v>
      </c>
      <c r="J50" t="e">
        <f t="shared" si="1"/>
        <v>#N/A</v>
      </c>
      <c r="M50" s="159" t="s">
        <v>1109</v>
      </c>
      <c r="N50" s="160">
        <v>5</v>
      </c>
      <c r="O50" s="160">
        <v>5</v>
      </c>
      <c r="P50" s="160">
        <v>3</v>
      </c>
    </row>
    <row r="51" spans="1:16" x14ac:dyDescent="0.35">
      <c r="A51" t="s">
        <v>1583</v>
      </c>
      <c r="B51" t="s">
        <v>403</v>
      </c>
      <c r="C51" t="s">
        <v>122</v>
      </c>
      <c r="D51" t="s">
        <v>177</v>
      </c>
      <c r="E51">
        <v>4</v>
      </c>
      <c r="F51">
        <v>4</v>
      </c>
      <c r="G51">
        <v>3</v>
      </c>
      <c r="H51">
        <v>11</v>
      </c>
      <c r="I51" t="s">
        <v>5227</v>
      </c>
      <c r="J51" t="e">
        <f t="shared" si="1"/>
        <v>#N/A</v>
      </c>
      <c r="M51" s="161" t="s">
        <v>573</v>
      </c>
      <c r="N51" s="162">
        <v>3</v>
      </c>
      <c r="O51" s="162">
        <v>3</v>
      </c>
      <c r="P51" s="162">
        <v>0</v>
      </c>
    </row>
    <row r="52" spans="1:16" x14ac:dyDescent="0.35">
      <c r="A52" t="s">
        <v>1102</v>
      </c>
      <c r="B52" t="s">
        <v>452</v>
      </c>
      <c r="C52" t="s">
        <v>122</v>
      </c>
      <c r="D52" t="s">
        <v>177</v>
      </c>
      <c r="E52">
        <v>4</v>
      </c>
      <c r="F52">
        <v>4</v>
      </c>
      <c r="G52">
        <v>3</v>
      </c>
      <c r="H52">
        <v>11</v>
      </c>
      <c r="I52" t="s">
        <v>5227</v>
      </c>
      <c r="J52" t="e">
        <f t="shared" si="1"/>
        <v>#N/A</v>
      </c>
      <c r="M52" s="159" t="s">
        <v>1115</v>
      </c>
      <c r="N52" s="160">
        <v>4</v>
      </c>
      <c r="O52" s="160">
        <v>3</v>
      </c>
      <c r="P52" s="160">
        <v>0</v>
      </c>
    </row>
    <row r="53" spans="1:16" x14ac:dyDescent="0.35">
      <c r="A53" t="s">
        <v>1663</v>
      </c>
      <c r="B53" t="s">
        <v>285</v>
      </c>
      <c r="C53" t="s">
        <v>122</v>
      </c>
      <c r="D53" t="s">
        <v>5216</v>
      </c>
      <c r="E53">
        <v>4</v>
      </c>
      <c r="F53">
        <v>3</v>
      </c>
      <c r="G53">
        <v>3</v>
      </c>
      <c r="H53">
        <v>10</v>
      </c>
      <c r="I53" t="s">
        <v>5229</v>
      </c>
      <c r="J53" t="e">
        <f t="shared" si="1"/>
        <v>#N/A</v>
      </c>
      <c r="M53" s="161" t="s">
        <v>1878</v>
      </c>
      <c r="N53" s="162">
        <v>3</v>
      </c>
      <c r="O53" s="162">
        <v>3</v>
      </c>
      <c r="P53" s="162">
        <v>0</v>
      </c>
    </row>
    <row r="54" spans="1:16" x14ac:dyDescent="0.35">
      <c r="A54" t="s">
        <v>2171</v>
      </c>
      <c r="B54" t="s">
        <v>441</v>
      </c>
      <c r="C54" t="s">
        <v>3538</v>
      </c>
      <c r="D54" t="s">
        <v>177</v>
      </c>
      <c r="E54">
        <v>4</v>
      </c>
      <c r="F54">
        <v>4</v>
      </c>
      <c r="G54">
        <v>6</v>
      </c>
      <c r="H54">
        <v>14</v>
      </c>
      <c r="I54" t="s">
        <v>5239</v>
      </c>
      <c r="J54" t="e">
        <f t="shared" si="1"/>
        <v>#N/A</v>
      </c>
      <c r="M54" s="159" t="s">
        <v>3125</v>
      </c>
      <c r="N54" s="160">
        <v>3</v>
      </c>
      <c r="O54" s="160">
        <v>3</v>
      </c>
      <c r="P54" s="160">
        <v>0</v>
      </c>
    </row>
    <row r="55" spans="1:16" x14ac:dyDescent="0.35">
      <c r="A55" t="s">
        <v>1977</v>
      </c>
      <c r="B55" t="s">
        <v>308</v>
      </c>
      <c r="C55" t="s">
        <v>3538</v>
      </c>
      <c r="D55" t="s">
        <v>5214</v>
      </c>
      <c r="E55">
        <v>4</v>
      </c>
      <c r="F55">
        <v>4</v>
      </c>
      <c r="G55">
        <v>6</v>
      </c>
      <c r="H55">
        <v>14</v>
      </c>
      <c r="I55" t="s">
        <v>5239</v>
      </c>
      <c r="J55" t="e">
        <f t="shared" si="1"/>
        <v>#N/A</v>
      </c>
      <c r="M55" s="161" t="s">
        <v>1653</v>
      </c>
      <c r="N55" s="162">
        <v>4</v>
      </c>
      <c r="O55" s="162">
        <v>3</v>
      </c>
      <c r="P55" s="162">
        <v>0</v>
      </c>
    </row>
    <row r="56" spans="1:16" x14ac:dyDescent="0.35">
      <c r="A56" t="s">
        <v>1236</v>
      </c>
      <c r="B56" t="s">
        <v>500</v>
      </c>
      <c r="C56" t="s">
        <v>3538</v>
      </c>
      <c r="D56" t="s">
        <v>177</v>
      </c>
      <c r="E56">
        <v>5</v>
      </c>
      <c r="F56">
        <v>5</v>
      </c>
      <c r="G56">
        <v>4</v>
      </c>
      <c r="H56">
        <v>14</v>
      </c>
      <c r="I56" t="s">
        <v>5222</v>
      </c>
      <c r="J56" t="e">
        <f t="shared" si="1"/>
        <v>#N/A</v>
      </c>
      <c r="M56" s="159" t="s">
        <v>1488</v>
      </c>
      <c r="N56" s="160">
        <v>5</v>
      </c>
      <c r="O56" s="160">
        <v>5</v>
      </c>
      <c r="P56" s="160">
        <v>2</v>
      </c>
    </row>
    <row r="57" spans="1:16" x14ac:dyDescent="0.35">
      <c r="A57" t="s">
        <v>2694</v>
      </c>
      <c r="B57" t="s">
        <v>441</v>
      </c>
      <c r="C57" t="s">
        <v>3529</v>
      </c>
      <c r="D57" t="s">
        <v>5215</v>
      </c>
      <c r="E57">
        <v>3</v>
      </c>
      <c r="F57">
        <v>3</v>
      </c>
      <c r="G57">
        <v>0</v>
      </c>
      <c r="H57">
        <v>8</v>
      </c>
      <c r="I57" t="s">
        <v>5307</v>
      </c>
      <c r="J57">
        <f t="shared" si="1"/>
        <v>0</v>
      </c>
      <c r="K57" t="str">
        <f>Table4[[#This Row],[FLAT]]&amp;"-"&amp;Table4[[#This Row],[SHORT]]&amp;"-"&amp;Table4[[#This Row],[LONG]]</f>
        <v>3-3-0</v>
      </c>
      <c r="M57" s="161" t="s">
        <v>2483</v>
      </c>
      <c r="N57" s="162">
        <v>4</v>
      </c>
      <c r="O57" s="162">
        <v>4</v>
      </c>
      <c r="P57" s="162">
        <v>4</v>
      </c>
    </row>
    <row r="58" spans="1:16" x14ac:dyDescent="0.35">
      <c r="A58" t="s">
        <v>2191</v>
      </c>
      <c r="B58" t="s">
        <v>441</v>
      </c>
      <c r="C58" t="s">
        <v>3529</v>
      </c>
      <c r="D58" t="s">
        <v>5215</v>
      </c>
      <c r="E58">
        <v>3</v>
      </c>
      <c r="F58">
        <v>3</v>
      </c>
      <c r="G58">
        <v>0</v>
      </c>
      <c r="H58">
        <v>8</v>
      </c>
      <c r="I58" t="s">
        <v>5307</v>
      </c>
      <c r="J58">
        <f t="shared" si="1"/>
        <v>0</v>
      </c>
      <c r="K58" t="str">
        <f>Table4[[#This Row],[FLAT]]&amp;"-"&amp;Table4[[#This Row],[SHORT]]&amp;"-"&amp;Table4[[#This Row],[LONG]]</f>
        <v>3-3-0</v>
      </c>
      <c r="M58" s="159" t="s">
        <v>2083</v>
      </c>
      <c r="N58" s="160">
        <v>4</v>
      </c>
      <c r="O58" s="160">
        <v>3</v>
      </c>
      <c r="P58" s="160">
        <v>0</v>
      </c>
    </row>
    <row r="59" spans="1:16" x14ac:dyDescent="0.35">
      <c r="A59" t="s">
        <v>3712</v>
      </c>
      <c r="B59" t="s">
        <v>3519</v>
      </c>
      <c r="C59" t="s">
        <v>3529</v>
      </c>
      <c r="D59" t="s">
        <v>5215</v>
      </c>
      <c r="E59">
        <v>3</v>
      </c>
      <c r="F59">
        <v>3</v>
      </c>
      <c r="G59">
        <v>0</v>
      </c>
      <c r="H59">
        <v>8</v>
      </c>
      <c r="I59" t="s">
        <v>5307</v>
      </c>
      <c r="J59">
        <f t="shared" si="1"/>
        <v>0</v>
      </c>
      <c r="K59" t="str">
        <f>Table4[[#This Row],[FLAT]]&amp;"-"&amp;Table4[[#This Row],[SHORT]]&amp;"-"&amp;Table4[[#This Row],[LONG]]</f>
        <v>3-3-0</v>
      </c>
      <c r="M59" s="161" t="s">
        <v>2080</v>
      </c>
      <c r="N59" s="162">
        <v>3</v>
      </c>
      <c r="O59" s="162">
        <v>3</v>
      </c>
      <c r="P59" s="162">
        <v>0</v>
      </c>
    </row>
    <row r="60" spans="1:16" x14ac:dyDescent="0.35">
      <c r="A60" t="s">
        <v>2090</v>
      </c>
      <c r="B60" t="s">
        <v>403</v>
      </c>
      <c r="C60" t="s">
        <v>3529</v>
      </c>
      <c r="D60" t="s">
        <v>5215</v>
      </c>
      <c r="E60">
        <v>3</v>
      </c>
      <c r="F60">
        <v>3</v>
      </c>
      <c r="G60">
        <v>0</v>
      </c>
      <c r="H60">
        <v>8</v>
      </c>
      <c r="I60" t="s">
        <v>5307</v>
      </c>
      <c r="J60">
        <f t="shared" si="1"/>
        <v>0</v>
      </c>
      <c r="K60" t="str">
        <f>Table4[[#This Row],[FLAT]]&amp;"-"&amp;Table4[[#This Row],[SHORT]]&amp;"-"&amp;Table4[[#This Row],[LONG]]</f>
        <v>3-3-0</v>
      </c>
      <c r="M60" s="159" t="s">
        <v>3751</v>
      </c>
      <c r="N60" s="160">
        <v>3</v>
      </c>
      <c r="O60" s="160">
        <v>3</v>
      </c>
      <c r="P60" s="160">
        <v>0</v>
      </c>
    </row>
    <row r="61" spans="1:16" x14ac:dyDescent="0.35">
      <c r="A61" t="s">
        <v>3135</v>
      </c>
      <c r="B61" t="s">
        <v>3530</v>
      </c>
      <c r="C61" t="s">
        <v>2500</v>
      </c>
      <c r="D61" t="s">
        <v>5215</v>
      </c>
      <c r="E61">
        <v>3</v>
      </c>
      <c r="F61">
        <v>3</v>
      </c>
      <c r="G61">
        <v>0</v>
      </c>
      <c r="H61">
        <v>8</v>
      </c>
      <c r="I61" t="s">
        <v>5307</v>
      </c>
      <c r="J61">
        <f t="shared" si="1"/>
        <v>0</v>
      </c>
      <c r="K61" t="str">
        <f>Table4[[#This Row],[FLAT]]&amp;"-"&amp;Table4[[#This Row],[SHORT]]&amp;"-"&amp;Table4[[#This Row],[LONG]]</f>
        <v>3-3-0</v>
      </c>
      <c r="M61" s="161" t="s">
        <v>1681</v>
      </c>
      <c r="N61" s="162">
        <v>3</v>
      </c>
      <c r="O61" s="162">
        <v>3</v>
      </c>
      <c r="P61" s="162">
        <v>0</v>
      </c>
    </row>
    <row r="62" spans="1:16" x14ac:dyDescent="0.35">
      <c r="A62" t="s">
        <v>3729</v>
      </c>
      <c r="B62" t="s">
        <v>3527</v>
      </c>
      <c r="C62" t="s">
        <v>2500</v>
      </c>
      <c r="D62" t="s">
        <v>5215</v>
      </c>
      <c r="E62">
        <v>3</v>
      </c>
      <c r="F62">
        <v>3</v>
      </c>
      <c r="G62">
        <v>0</v>
      </c>
      <c r="H62">
        <v>8</v>
      </c>
      <c r="I62" t="s">
        <v>5307</v>
      </c>
      <c r="J62">
        <f t="shared" si="1"/>
        <v>0</v>
      </c>
      <c r="K62" t="str">
        <f>Table4[[#This Row],[FLAT]]&amp;"-"&amp;Table4[[#This Row],[SHORT]]&amp;"-"&amp;Table4[[#This Row],[LONG]]</f>
        <v>3-3-0</v>
      </c>
      <c r="M62" s="159" t="s">
        <v>2680</v>
      </c>
      <c r="N62" s="160">
        <v>4</v>
      </c>
      <c r="O62" s="160">
        <v>4</v>
      </c>
      <c r="P62" s="160">
        <v>3</v>
      </c>
    </row>
    <row r="63" spans="1:16" x14ac:dyDescent="0.35">
      <c r="A63" t="s">
        <v>2590</v>
      </c>
      <c r="B63" t="s">
        <v>193</v>
      </c>
      <c r="C63" t="s">
        <v>3559</v>
      </c>
      <c r="D63" t="s">
        <v>5215</v>
      </c>
      <c r="E63">
        <v>3</v>
      </c>
      <c r="F63">
        <v>3</v>
      </c>
      <c r="G63">
        <v>0</v>
      </c>
      <c r="H63">
        <v>8</v>
      </c>
      <c r="I63" t="s">
        <v>5307</v>
      </c>
      <c r="J63">
        <f t="shared" si="1"/>
        <v>0</v>
      </c>
      <c r="K63" t="str">
        <f>Table4[[#This Row],[FLAT]]&amp;"-"&amp;Table4[[#This Row],[SHORT]]&amp;"-"&amp;Table4[[#This Row],[LONG]]</f>
        <v>3-3-0</v>
      </c>
      <c r="M63" s="161" t="s">
        <v>3789</v>
      </c>
      <c r="N63" s="162">
        <v>4</v>
      </c>
      <c r="O63" s="162">
        <v>4</v>
      </c>
      <c r="P63" s="162">
        <v>3</v>
      </c>
    </row>
    <row r="64" spans="1:16" x14ac:dyDescent="0.35">
      <c r="A64" t="s">
        <v>3706</v>
      </c>
      <c r="B64" t="s">
        <v>3520</v>
      </c>
      <c r="C64" t="s">
        <v>3559</v>
      </c>
      <c r="D64" t="s">
        <v>5215</v>
      </c>
      <c r="E64">
        <v>3</v>
      </c>
      <c r="F64">
        <v>3</v>
      </c>
      <c r="G64">
        <v>0</v>
      </c>
      <c r="H64">
        <v>8</v>
      </c>
      <c r="I64" t="s">
        <v>5307</v>
      </c>
      <c r="J64">
        <f t="shared" si="1"/>
        <v>0</v>
      </c>
      <c r="K64" t="str">
        <f>Table4[[#This Row],[FLAT]]&amp;"-"&amp;Table4[[#This Row],[SHORT]]&amp;"-"&amp;Table4[[#This Row],[LONG]]</f>
        <v>3-3-0</v>
      </c>
      <c r="M64" s="159" t="s">
        <v>2502</v>
      </c>
      <c r="N64" s="160">
        <v>3</v>
      </c>
      <c r="O64" s="160">
        <v>3</v>
      </c>
      <c r="P64" s="160">
        <v>0</v>
      </c>
    </row>
    <row r="65" spans="1:16" x14ac:dyDescent="0.35">
      <c r="A65" t="s">
        <v>3720</v>
      </c>
      <c r="B65" t="s">
        <v>285</v>
      </c>
      <c r="C65" t="s">
        <v>3719</v>
      </c>
      <c r="D65" t="s">
        <v>5215</v>
      </c>
      <c r="E65">
        <v>3</v>
      </c>
      <c r="F65">
        <v>3</v>
      </c>
      <c r="G65">
        <v>0</v>
      </c>
      <c r="H65">
        <v>8</v>
      </c>
      <c r="I65" t="s">
        <v>5307</v>
      </c>
      <c r="J65">
        <f t="shared" si="1"/>
        <v>0</v>
      </c>
      <c r="K65" t="str">
        <f>Table4[[#This Row],[FLAT]]&amp;"-"&amp;Table4[[#This Row],[SHORT]]&amp;"-"&amp;Table4[[#This Row],[LONG]]</f>
        <v>3-3-0</v>
      </c>
      <c r="M65" s="161" t="s">
        <v>2950</v>
      </c>
      <c r="N65" s="162">
        <v>6</v>
      </c>
      <c r="O65" s="162">
        <v>5</v>
      </c>
      <c r="P65" s="162">
        <v>3</v>
      </c>
    </row>
    <row r="66" spans="1:16" x14ac:dyDescent="0.35">
      <c r="A66" t="s">
        <v>2692</v>
      </c>
      <c r="B66" t="s">
        <v>81</v>
      </c>
      <c r="C66" t="s">
        <v>3549</v>
      </c>
      <c r="D66" t="s">
        <v>5215</v>
      </c>
      <c r="E66">
        <v>3</v>
      </c>
      <c r="F66">
        <v>3</v>
      </c>
      <c r="G66">
        <v>0</v>
      </c>
      <c r="H66">
        <v>8</v>
      </c>
      <c r="I66" t="s">
        <v>5307</v>
      </c>
      <c r="J66">
        <f t="shared" ref="J66:J129" si="2">VLOOKUP(A66,$M$10:$P$134,4,FALSE)</f>
        <v>0</v>
      </c>
      <c r="K66" t="str">
        <f>Table4[[#This Row],[FLAT]]&amp;"-"&amp;Table4[[#This Row],[SHORT]]&amp;"-"&amp;Table4[[#This Row],[LONG]]</f>
        <v>3-3-0</v>
      </c>
      <c r="M66" s="159" t="s">
        <v>2392</v>
      </c>
      <c r="N66" s="160">
        <v>5</v>
      </c>
      <c r="O66" s="160">
        <v>5</v>
      </c>
      <c r="P66" s="160">
        <v>2</v>
      </c>
    </row>
    <row r="67" spans="1:16" x14ac:dyDescent="0.35">
      <c r="A67" t="s">
        <v>1885</v>
      </c>
      <c r="B67" t="s">
        <v>3520</v>
      </c>
      <c r="C67" t="s">
        <v>3549</v>
      </c>
      <c r="D67" t="s">
        <v>5215</v>
      </c>
      <c r="E67">
        <v>3</v>
      </c>
      <c r="F67">
        <v>3</v>
      </c>
      <c r="G67">
        <v>0</v>
      </c>
      <c r="H67">
        <v>8</v>
      </c>
      <c r="I67" t="s">
        <v>5307</v>
      </c>
      <c r="J67">
        <f t="shared" si="2"/>
        <v>0</v>
      </c>
      <c r="K67" t="str">
        <f>Table4[[#This Row],[FLAT]]&amp;"-"&amp;Table4[[#This Row],[SHORT]]&amp;"-"&amp;Table4[[#This Row],[LONG]]</f>
        <v>3-3-0</v>
      </c>
      <c r="M67" s="161" t="s">
        <v>1755</v>
      </c>
      <c r="N67" s="162">
        <v>6</v>
      </c>
      <c r="O67" s="162">
        <v>6</v>
      </c>
      <c r="P67" s="162">
        <v>3</v>
      </c>
    </row>
    <row r="68" spans="1:16" x14ac:dyDescent="0.35">
      <c r="A68" t="s">
        <v>1871</v>
      </c>
      <c r="B68" t="s">
        <v>86</v>
      </c>
      <c r="C68" t="s">
        <v>127</v>
      </c>
      <c r="D68" t="s">
        <v>5214</v>
      </c>
      <c r="E68">
        <v>6</v>
      </c>
      <c r="F68">
        <v>6</v>
      </c>
      <c r="G68">
        <v>6</v>
      </c>
      <c r="H68">
        <v>18</v>
      </c>
      <c r="I68" t="s">
        <v>5230</v>
      </c>
      <c r="J68" t="e">
        <f t="shared" si="2"/>
        <v>#N/A</v>
      </c>
      <c r="M68" s="159" t="s">
        <v>420</v>
      </c>
      <c r="N68" s="160">
        <v>4</v>
      </c>
      <c r="O68" s="160">
        <v>4</v>
      </c>
      <c r="P68" s="160">
        <v>3</v>
      </c>
    </row>
    <row r="69" spans="1:16" x14ac:dyDescent="0.35">
      <c r="A69" t="s">
        <v>3190</v>
      </c>
      <c r="B69" t="s">
        <v>3530</v>
      </c>
      <c r="C69" t="s">
        <v>127</v>
      </c>
      <c r="D69" t="s">
        <v>177</v>
      </c>
      <c r="E69">
        <v>5</v>
      </c>
      <c r="F69">
        <v>6</v>
      </c>
      <c r="G69">
        <v>6</v>
      </c>
      <c r="H69">
        <v>17</v>
      </c>
      <c r="I69" t="s">
        <v>5231</v>
      </c>
      <c r="J69" t="e">
        <f t="shared" si="2"/>
        <v>#N/A</v>
      </c>
      <c r="M69" s="161" t="s">
        <v>1112</v>
      </c>
      <c r="N69" s="162">
        <v>3</v>
      </c>
      <c r="O69" s="162">
        <v>4</v>
      </c>
      <c r="P69" s="162">
        <v>3</v>
      </c>
    </row>
    <row r="70" spans="1:16" x14ac:dyDescent="0.35">
      <c r="A70" t="s">
        <v>1101</v>
      </c>
      <c r="B70" t="s">
        <v>3522</v>
      </c>
      <c r="C70" t="s">
        <v>127</v>
      </c>
      <c r="D70" t="s">
        <v>177</v>
      </c>
      <c r="E70">
        <v>5</v>
      </c>
      <c r="F70">
        <v>6</v>
      </c>
      <c r="G70">
        <v>6</v>
      </c>
      <c r="H70">
        <v>17</v>
      </c>
      <c r="I70" t="s">
        <v>5231</v>
      </c>
      <c r="J70" t="e">
        <f t="shared" si="2"/>
        <v>#N/A</v>
      </c>
      <c r="M70" s="159" t="s">
        <v>3037</v>
      </c>
      <c r="N70" s="160">
        <v>3</v>
      </c>
      <c r="O70" s="160">
        <v>3</v>
      </c>
      <c r="P70" s="160">
        <v>2</v>
      </c>
    </row>
    <row r="71" spans="1:16" x14ac:dyDescent="0.35">
      <c r="A71" t="s">
        <v>3938</v>
      </c>
      <c r="B71" t="s">
        <v>860</v>
      </c>
      <c r="C71" t="s">
        <v>127</v>
      </c>
      <c r="D71" t="s">
        <v>177</v>
      </c>
      <c r="E71">
        <v>5</v>
      </c>
      <c r="F71">
        <v>6</v>
      </c>
      <c r="G71">
        <v>6</v>
      </c>
      <c r="H71">
        <v>17</v>
      </c>
      <c r="I71" t="s">
        <v>5231</v>
      </c>
      <c r="J71" t="e">
        <f t="shared" si="2"/>
        <v>#N/A</v>
      </c>
      <c r="M71" s="161" t="s">
        <v>3124</v>
      </c>
      <c r="N71" s="162">
        <v>5</v>
      </c>
      <c r="O71" s="162">
        <v>4</v>
      </c>
      <c r="P71" s="162">
        <v>3</v>
      </c>
    </row>
    <row r="72" spans="1:16" x14ac:dyDescent="0.35">
      <c r="A72" t="s">
        <v>712</v>
      </c>
      <c r="B72" t="s">
        <v>339</v>
      </c>
      <c r="C72" t="s">
        <v>127</v>
      </c>
      <c r="D72" t="s">
        <v>5215</v>
      </c>
      <c r="E72">
        <v>5</v>
      </c>
      <c r="F72">
        <v>6</v>
      </c>
      <c r="G72">
        <v>6</v>
      </c>
      <c r="H72">
        <v>17</v>
      </c>
      <c r="I72" t="s">
        <v>5231</v>
      </c>
      <c r="J72" t="e">
        <f t="shared" si="2"/>
        <v>#N/A</v>
      </c>
      <c r="M72" s="159" t="s">
        <v>1246</v>
      </c>
      <c r="N72" s="160">
        <v>3</v>
      </c>
      <c r="O72" s="160">
        <v>3</v>
      </c>
      <c r="P72" s="160">
        <v>0</v>
      </c>
    </row>
    <row r="73" spans="1:16" x14ac:dyDescent="0.35">
      <c r="A73" t="s">
        <v>3033</v>
      </c>
      <c r="B73" t="s">
        <v>3517</v>
      </c>
      <c r="C73" t="s">
        <v>127</v>
      </c>
      <c r="D73" t="s">
        <v>5215</v>
      </c>
      <c r="E73">
        <v>5</v>
      </c>
      <c r="F73">
        <v>6</v>
      </c>
      <c r="G73">
        <v>6</v>
      </c>
      <c r="H73">
        <v>17</v>
      </c>
      <c r="I73" t="s">
        <v>5231</v>
      </c>
      <c r="J73" t="e">
        <f t="shared" si="2"/>
        <v>#N/A</v>
      </c>
      <c r="M73" s="161" t="s">
        <v>1758</v>
      </c>
      <c r="N73" s="162">
        <v>5</v>
      </c>
      <c r="O73" s="162">
        <v>5</v>
      </c>
      <c r="P73" s="162">
        <v>4</v>
      </c>
    </row>
    <row r="74" spans="1:16" x14ac:dyDescent="0.35">
      <c r="A74" t="s">
        <v>3118</v>
      </c>
      <c r="B74" t="s">
        <v>271</v>
      </c>
      <c r="C74" t="s">
        <v>127</v>
      </c>
      <c r="D74" t="s">
        <v>5214</v>
      </c>
      <c r="E74">
        <v>6</v>
      </c>
      <c r="F74">
        <v>6</v>
      </c>
      <c r="G74">
        <v>5</v>
      </c>
      <c r="H74">
        <v>17</v>
      </c>
      <c r="I74" t="s">
        <v>5232</v>
      </c>
      <c r="J74" t="e">
        <f t="shared" si="2"/>
        <v>#N/A</v>
      </c>
      <c r="M74" s="159" t="s">
        <v>1588</v>
      </c>
      <c r="N74" s="160">
        <v>3</v>
      </c>
      <c r="O74" s="160">
        <v>3</v>
      </c>
      <c r="P74" s="160">
        <v>0</v>
      </c>
    </row>
    <row r="75" spans="1:16" x14ac:dyDescent="0.35">
      <c r="A75" t="s">
        <v>1748</v>
      </c>
      <c r="B75" t="s">
        <v>3525</v>
      </c>
      <c r="C75" t="s">
        <v>127</v>
      </c>
      <c r="D75" t="s">
        <v>5215</v>
      </c>
      <c r="E75">
        <v>6</v>
      </c>
      <c r="F75">
        <v>6</v>
      </c>
      <c r="G75">
        <v>5</v>
      </c>
      <c r="H75">
        <v>17</v>
      </c>
      <c r="I75" t="s">
        <v>5232</v>
      </c>
      <c r="J75" t="e">
        <f t="shared" si="2"/>
        <v>#N/A</v>
      </c>
      <c r="M75" s="161" t="s">
        <v>2079</v>
      </c>
      <c r="N75" s="162">
        <v>4</v>
      </c>
      <c r="O75" s="162">
        <v>5</v>
      </c>
      <c r="P75" s="162">
        <v>2</v>
      </c>
    </row>
    <row r="76" spans="1:16" x14ac:dyDescent="0.35">
      <c r="A76" t="s">
        <v>1659</v>
      </c>
      <c r="B76" t="s">
        <v>3527</v>
      </c>
      <c r="C76" t="s">
        <v>127</v>
      </c>
      <c r="D76" t="s">
        <v>177</v>
      </c>
      <c r="E76">
        <v>5</v>
      </c>
      <c r="F76">
        <v>6</v>
      </c>
      <c r="G76">
        <v>5</v>
      </c>
      <c r="H76">
        <v>16</v>
      </c>
      <c r="I76" t="s">
        <v>5234</v>
      </c>
      <c r="J76" t="e">
        <f t="shared" si="2"/>
        <v>#N/A</v>
      </c>
      <c r="M76" s="159" t="s">
        <v>3752</v>
      </c>
      <c r="N76" s="160">
        <v>3</v>
      </c>
      <c r="O76" s="160">
        <v>3</v>
      </c>
      <c r="P76" s="160">
        <v>0</v>
      </c>
    </row>
    <row r="77" spans="1:16" x14ac:dyDescent="0.35">
      <c r="A77" t="s">
        <v>124</v>
      </c>
      <c r="B77" t="s">
        <v>3520</v>
      </c>
      <c r="C77" t="s">
        <v>127</v>
      </c>
      <c r="D77" t="s">
        <v>5216</v>
      </c>
      <c r="E77">
        <v>5</v>
      </c>
      <c r="F77">
        <v>6</v>
      </c>
      <c r="G77">
        <v>5</v>
      </c>
      <c r="H77">
        <v>16</v>
      </c>
      <c r="I77" t="s">
        <v>5234</v>
      </c>
      <c r="J77" t="e">
        <f t="shared" si="2"/>
        <v>#N/A</v>
      </c>
      <c r="M77" s="161" t="s">
        <v>2681</v>
      </c>
      <c r="N77" s="162">
        <v>3</v>
      </c>
      <c r="O77" s="162">
        <v>3</v>
      </c>
      <c r="P77" s="162">
        <v>0</v>
      </c>
    </row>
    <row r="78" spans="1:16" x14ac:dyDescent="0.35">
      <c r="A78" t="s">
        <v>2469</v>
      </c>
      <c r="B78" t="s">
        <v>3524</v>
      </c>
      <c r="C78" t="s">
        <v>127</v>
      </c>
      <c r="D78" t="s">
        <v>177</v>
      </c>
      <c r="E78">
        <v>6</v>
      </c>
      <c r="F78">
        <v>6</v>
      </c>
      <c r="G78">
        <v>4</v>
      </c>
      <c r="H78">
        <v>16</v>
      </c>
      <c r="I78" t="s">
        <v>5221</v>
      </c>
      <c r="J78" t="e">
        <f t="shared" si="2"/>
        <v>#N/A</v>
      </c>
      <c r="M78" s="159" t="s">
        <v>2859</v>
      </c>
      <c r="N78" s="160">
        <v>3</v>
      </c>
      <c r="O78" s="160">
        <v>3</v>
      </c>
      <c r="P78" s="160">
        <v>0</v>
      </c>
    </row>
    <row r="79" spans="1:16" x14ac:dyDescent="0.35">
      <c r="A79" t="s">
        <v>2770</v>
      </c>
      <c r="B79" t="s">
        <v>1124</v>
      </c>
      <c r="C79" t="s">
        <v>127</v>
      </c>
      <c r="D79" t="s">
        <v>177</v>
      </c>
      <c r="E79">
        <v>6</v>
      </c>
      <c r="F79">
        <v>6</v>
      </c>
      <c r="G79">
        <v>4</v>
      </c>
      <c r="H79">
        <v>16</v>
      </c>
      <c r="I79" t="s">
        <v>5221</v>
      </c>
      <c r="J79" t="e">
        <f t="shared" si="2"/>
        <v>#N/A</v>
      </c>
      <c r="M79" s="161" t="s">
        <v>730</v>
      </c>
      <c r="N79" s="162">
        <v>4</v>
      </c>
      <c r="O79" s="162">
        <v>3</v>
      </c>
      <c r="P79" s="162">
        <v>0</v>
      </c>
    </row>
    <row r="80" spans="1:16" x14ac:dyDescent="0.35">
      <c r="A80" t="s">
        <v>2471</v>
      </c>
      <c r="B80" t="s">
        <v>3531</v>
      </c>
      <c r="C80" t="s">
        <v>127</v>
      </c>
      <c r="D80" t="s">
        <v>5214</v>
      </c>
      <c r="E80">
        <v>6</v>
      </c>
      <c r="F80">
        <v>6</v>
      </c>
      <c r="G80">
        <v>4</v>
      </c>
      <c r="H80">
        <v>16</v>
      </c>
      <c r="I80" t="s">
        <v>5221</v>
      </c>
      <c r="J80" t="e">
        <f t="shared" si="2"/>
        <v>#N/A</v>
      </c>
      <c r="M80" s="159" t="s">
        <v>2177</v>
      </c>
      <c r="N80" s="160">
        <v>6</v>
      </c>
      <c r="O80" s="160">
        <v>6</v>
      </c>
      <c r="P80" s="160">
        <v>3</v>
      </c>
    </row>
    <row r="81" spans="1:16" x14ac:dyDescent="0.35">
      <c r="A81" t="s">
        <v>1874</v>
      </c>
      <c r="B81" t="s">
        <v>452</v>
      </c>
      <c r="C81" t="s">
        <v>127</v>
      </c>
      <c r="D81" t="s">
        <v>5216</v>
      </c>
      <c r="E81">
        <v>4</v>
      </c>
      <c r="F81">
        <v>5</v>
      </c>
      <c r="G81">
        <v>6</v>
      </c>
      <c r="H81">
        <v>15</v>
      </c>
      <c r="I81" t="s">
        <v>5236</v>
      </c>
      <c r="J81" t="e">
        <f t="shared" si="2"/>
        <v>#N/A</v>
      </c>
      <c r="M81" s="161" t="s">
        <v>3720</v>
      </c>
      <c r="N81" s="162">
        <v>3</v>
      </c>
      <c r="O81" s="162">
        <v>3</v>
      </c>
      <c r="P81" s="162">
        <v>0</v>
      </c>
    </row>
    <row r="82" spans="1:16" x14ac:dyDescent="0.35">
      <c r="A82" t="s">
        <v>2073</v>
      </c>
      <c r="B82" t="s">
        <v>116</v>
      </c>
      <c r="C82" t="s">
        <v>127</v>
      </c>
      <c r="D82" t="s">
        <v>5217</v>
      </c>
      <c r="E82">
        <v>4</v>
      </c>
      <c r="F82">
        <v>5</v>
      </c>
      <c r="G82">
        <v>6</v>
      </c>
      <c r="H82">
        <v>15</v>
      </c>
      <c r="I82" t="s">
        <v>5236</v>
      </c>
      <c r="J82" t="e">
        <f t="shared" si="2"/>
        <v>#N/A</v>
      </c>
      <c r="M82" s="159" t="s">
        <v>977</v>
      </c>
      <c r="N82" s="160">
        <v>3</v>
      </c>
      <c r="O82" s="160">
        <v>3</v>
      </c>
      <c r="P82" s="160">
        <v>0</v>
      </c>
    </row>
    <row r="83" spans="1:16" x14ac:dyDescent="0.35">
      <c r="A83" t="s">
        <v>397</v>
      </c>
      <c r="B83" t="s">
        <v>1315</v>
      </c>
      <c r="C83" t="s">
        <v>127</v>
      </c>
      <c r="D83" t="s">
        <v>5216</v>
      </c>
      <c r="E83">
        <v>4</v>
      </c>
      <c r="F83">
        <v>5</v>
      </c>
      <c r="G83">
        <v>6</v>
      </c>
      <c r="H83">
        <v>15</v>
      </c>
      <c r="I83" t="s">
        <v>5236</v>
      </c>
      <c r="J83" t="e">
        <f t="shared" si="2"/>
        <v>#N/A</v>
      </c>
      <c r="M83" s="161" t="s">
        <v>1667</v>
      </c>
      <c r="N83" s="162">
        <v>4</v>
      </c>
      <c r="O83" s="162">
        <v>5</v>
      </c>
      <c r="P83" s="162">
        <v>3</v>
      </c>
    </row>
    <row r="84" spans="1:16" x14ac:dyDescent="0.35">
      <c r="A84" t="s">
        <v>1579</v>
      </c>
      <c r="B84" t="s">
        <v>285</v>
      </c>
      <c r="C84" t="s">
        <v>127</v>
      </c>
      <c r="D84" t="s">
        <v>5216</v>
      </c>
      <c r="E84">
        <v>4</v>
      </c>
      <c r="F84">
        <v>4</v>
      </c>
      <c r="G84">
        <v>6</v>
      </c>
      <c r="H84">
        <v>14</v>
      </c>
      <c r="I84" t="s">
        <v>5239</v>
      </c>
      <c r="J84" t="e">
        <f t="shared" si="2"/>
        <v>#N/A</v>
      </c>
      <c r="M84" s="159" t="s">
        <v>1253</v>
      </c>
      <c r="N84" s="160">
        <v>3</v>
      </c>
      <c r="O84" s="160">
        <v>3</v>
      </c>
      <c r="P84" s="160">
        <v>0</v>
      </c>
    </row>
    <row r="85" spans="1:16" x14ac:dyDescent="0.35">
      <c r="A85" t="s">
        <v>1347</v>
      </c>
      <c r="B85" t="s">
        <v>109</v>
      </c>
      <c r="C85" t="s">
        <v>127</v>
      </c>
      <c r="D85" t="s">
        <v>5216</v>
      </c>
      <c r="E85">
        <v>5</v>
      </c>
      <c r="F85">
        <v>4</v>
      </c>
      <c r="G85">
        <v>5</v>
      </c>
      <c r="H85">
        <v>14</v>
      </c>
      <c r="I85" t="s">
        <v>5241</v>
      </c>
      <c r="J85" t="e">
        <f t="shared" si="2"/>
        <v>#N/A</v>
      </c>
      <c r="M85" s="161" t="s">
        <v>1669</v>
      </c>
      <c r="N85" s="162">
        <v>3</v>
      </c>
      <c r="O85" s="162">
        <v>3</v>
      </c>
      <c r="P85" s="162">
        <v>0</v>
      </c>
    </row>
    <row r="86" spans="1:16" x14ac:dyDescent="0.35">
      <c r="A86" t="s">
        <v>1481</v>
      </c>
      <c r="B86" t="s">
        <v>193</v>
      </c>
      <c r="C86" t="s">
        <v>127</v>
      </c>
      <c r="D86" t="s">
        <v>5216</v>
      </c>
      <c r="E86">
        <v>4</v>
      </c>
      <c r="F86">
        <v>4</v>
      </c>
      <c r="G86">
        <v>5</v>
      </c>
      <c r="H86">
        <v>13</v>
      </c>
      <c r="I86" t="s">
        <v>5242</v>
      </c>
      <c r="J86" t="e">
        <f t="shared" si="2"/>
        <v>#N/A</v>
      </c>
      <c r="M86" s="159" t="s">
        <v>4601</v>
      </c>
      <c r="N86" s="160">
        <v>3</v>
      </c>
      <c r="O86" s="160">
        <v>3</v>
      </c>
      <c r="P86" s="160">
        <v>0</v>
      </c>
    </row>
    <row r="87" spans="1:16" x14ac:dyDescent="0.35">
      <c r="A87" s="16" t="s">
        <v>5162</v>
      </c>
      <c r="B87" t="s">
        <v>81</v>
      </c>
      <c r="C87" t="s">
        <v>127</v>
      </c>
      <c r="D87" t="s">
        <v>5215</v>
      </c>
      <c r="E87">
        <v>4</v>
      </c>
      <c r="F87">
        <v>5</v>
      </c>
      <c r="G87">
        <v>4</v>
      </c>
      <c r="H87">
        <v>13</v>
      </c>
      <c r="I87" t="s">
        <v>5243</v>
      </c>
      <c r="J87" t="e">
        <f t="shared" si="2"/>
        <v>#N/A</v>
      </c>
      <c r="M87" s="161" t="s">
        <v>846</v>
      </c>
      <c r="N87" s="162">
        <v>3</v>
      </c>
      <c r="O87" s="162">
        <v>3</v>
      </c>
      <c r="P87" s="162">
        <v>0</v>
      </c>
    </row>
    <row r="88" spans="1:16" x14ac:dyDescent="0.35">
      <c r="A88" t="s">
        <v>3891</v>
      </c>
      <c r="B88" t="s">
        <v>403</v>
      </c>
      <c r="C88" t="s">
        <v>127</v>
      </c>
      <c r="D88" t="s">
        <v>5216</v>
      </c>
      <c r="E88">
        <v>4</v>
      </c>
      <c r="F88">
        <v>4</v>
      </c>
      <c r="G88">
        <v>5</v>
      </c>
      <c r="H88">
        <v>13</v>
      </c>
      <c r="I88" t="s">
        <v>5242</v>
      </c>
      <c r="J88" t="e">
        <f t="shared" si="2"/>
        <v>#N/A</v>
      </c>
      <c r="M88" s="159" t="s">
        <v>2174</v>
      </c>
      <c r="N88" s="160">
        <v>6</v>
      </c>
      <c r="O88" s="160">
        <v>5</v>
      </c>
      <c r="P88" s="160">
        <v>2</v>
      </c>
    </row>
    <row r="89" spans="1:16" x14ac:dyDescent="0.35">
      <c r="A89" t="s">
        <v>2577</v>
      </c>
      <c r="B89" t="s">
        <v>3523</v>
      </c>
      <c r="C89" t="s">
        <v>127</v>
      </c>
      <c r="D89" t="s">
        <v>177</v>
      </c>
      <c r="E89">
        <v>4</v>
      </c>
      <c r="F89">
        <v>4</v>
      </c>
      <c r="G89">
        <v>5</v>
      </c>
      <c r="H89">
        <v>13</v>
      </c>
      <c r="I89" t="s">
        <v>5242</v>
      </c>
      <c r="J89" t="e">
        <f t="shared" si="2"/>
        <v>#N/A</v>
      </c>
      <c r="M89" s="161" t="s">
        <v>1244</v>
      </c>
      <c r="N89" s="162">
        <v>3</v>
      </c>
      <c r="O89" s="162">
        <v>3</v>
      </c>
      <c r="P89" s="162">
        <v>0</v>
      </c>
    </row>
    <row r="90" spans="1:16" x14ac:dyDescent="0.35">
      <c r="A90" t="s">
        <v>2576</v>
      </c>
      <c r="B90" t="s">
        <v>308</v>
      </c>
      <c r="C90" t="s">
        <v>127</v>
      </c>
      <c r="D90" t="s">
        <v>5215</v>
      </c>
      <c r="E90">
        <v>4</v>
      </c>
      <c r="F90">
        <v>5</v>
      </c>
      <c r="G90">
        <v>4</v>
      </c>
      <c r="H90">
        <v>13</v>
      </c>
      <c r="I90" t="s">
        <v>5243</v>
      </c>
      <c r="J90" t="e">
        <f t="shared" si="2"/>
        <v>#N/A</v>
      </c>
      <c r="M90" s="159" t="s">
        <v>3281</v>
      </c>
      <c r="N90" s="160">
        <v>3</v>
      </c>
      <c r="O90" s="160">
        <v>3</v>
      </c>
      <c r="P90" s="160">
        <v>0</v>
      </c>
    </row>
    <row r="91" spans="1:16" x14ac:dyDescent="0.35">
      <c r="A91" t="s">
        <v>3558</v>
      </c>
      <c r="B91" t="s">
        <v>500</v>
      </c>
      <c r="C91" t="s">
        <v>127</v>
      </c>
      <c r="D91" t="s">
        <v>5216</v>
      </c>
      <c r="E91">
        <v>4</v>
      </c>
      <c r="F91">
        <v>5</v>
      </c>
      <c r="G91">
        <v>4</v>
      </c>
      <c r="H91">
        <v>13</v>
      </c>
      <c r="I91" t="s">
        <v>5243</v>
      </c>
      <c r="J91" t="e">
        <f t="shared" si="2"/>
        <v>#N/A</v>
      </c>
      <c r="M91" s="161" t="s">
        <v>3123</v>
      </c>
      <c r="N91" s="162">
        <v>5</v>
      </c>
      <c r="O91" s="162">
        <v>4</v>
      </c>
      <c r="P91" s="162">
        <v>2</v>
      </c>
    </row>
    <row r="92" spans="1:16" x14ac:dyDescent="0.35">
      <c r="A92" t="s">
        <v>3895</v>
      </c>
      <c r="B92" t="s">
        <v>3519</v>
      </c>
      <c r="C92" t="s">
        <v>127</v>
      </c>
      <c r="D92" t="s">
        <v>5214</v>
      </c>
      <c r="E92">
        <v>4</v>
      </c>
      <c r="F92">
        <v>4</v>
      </c>
      <c r="G92">
        <v>4</v>
      </c>
      <c r="H92">
        <v>12</v>
      </c>
      <c r="I92" t="s">
        <v>5226</v>
      </c>
      <c r="J92" t="e">
        <f t="shared" si="2"/>
        <v>#N/A</v>
      </c>
      <c r="M92" s="159" t="s">
        <v>970</v>
      </c>
      <c r="N92" s="160">
        <v>3</v>
      </c>
      <c r="O92" s="160">
        <v>4</v>
      </c>
      <c r="P92" s="160">
        <v>3</v>
      </c>
    </row>
    <row r="93" spans="1:16" x14ac:dyDescent="0.35">
      <c r="A93" t="s">
        <v>2579</v>
      </c>
      <c r="B93" t="s">
        <v>916</v>
      </c>
      <c r="C93" t="s">
        <v>127</v>
      </c>
      <c r="D93" t="s">
        <v>5216</v>
      </c>
      <c r="E93">
        <v>4</v>
      </c>
      <c r="F93">
        <v>4</v>
      </c>
      <c r="G93">
        <v>4</v>
      </c>
      <c r="H93">
        <v>12</v>
      </c>
      <c r="I93" t="s">
        <v>5226</v>
      </c>
      <c r="J93" t="e">
        <f t="shared" si="2"/>
        <v>#N/A</v>
      </c>
      <c r="M93" s="161" t="s">
        <v>727</v>
      </c>
      <c r="N93" s="162">
        <v>6</v>
      </c>
      <c r="O93" s="162">
        <v>5</v>
      </c>
      <c r="P93" s="162">
        <v>3</v>
      </c>
    </row>
    <row r="94" spans="1:16" x14ac:dyDescent="0.35">
      <c r="A94" t="s">
        <v>960</v>
      </c>
      <c r="B94" t="s">
        <v>441</v>
      </c>
      <c r="C94" t="s">
        <v>127</v>
      </c>
      <c r="D94" t="s">
        <v>5216</v>
      </c>
      <c r="E94">
        <v>4</v>
      </c>
      <c r="F94">
        <v>5</v>
      </c>
      <c r="G94">
        <v>3</v>
      </c>
      <c r="H94">
        <v>12</v>
      </c>
      <c r="I94" t="s">
        <v>5225</v>
      </c>
      <c r="J94" t="e">
        <f t="shared" si="2"/>
        <v>#N/A</v>
      </c>
      <c r="M94" s="159" t="s">
        <v>847</v>
      </c>
      <c r="N94" s="160">
        <v>4</v>
      </c>
      <c r="O94" s="160">
        <v>3</v>
      </c>
      <c r="P94" s="160">
        <v>0</v>
      </c>
    </row>
    <row r="95" spans="1:16" x14ac:dyDescent="0.35">
      <c r="A95" t="s">
        <v>1662</v>
      </c>
      <c r="B95" t="s">
        <v>143</v>
      </c>
      <c r="C95" t="s">
        <v>127</v>
      </c>
      <c r="D95" t="s">
        <v>5216</v>
      </c>
      <c r="E95">
        <v>4</v>
      </c>
      <c r="F95">
        <v>4</v>
      </c>
      <c r="G95">
        <v>4</v>
      </c>
      <c r="H95">
        <v>12</v>
      </c>
      <c r="I95" t="s">
        <v>5226</v>
      </c>
      <c r="J95" t="e">
        <f t="shared" si="2"/>
        <v>#N/A</v>
      </c>
      <c r="M95" s="161" t="s">
        <v>3133</v>
      </c>
      <c r="N95" s="162">
        <v>3</v>
      </c>
      <c r="O95" s="162">
        <v>3</v>
      </c>
      <c r="P95" s="162">
        <v>0</v>
      </c>
    </row>
    <row r="96" spans="1:16" x14ac:dyDescent="0.35">
      <c r="A96" t="s">
        <v>3948</v>
      </c>
      <c r="B96" t="s">
        <v>325</v>
      </c>
      <c r="C96" t="s">
        <v>127</v>
      </c>
      <c r="D96" t="s">
        <v>5214</v>
      </c>
      <c r="E96">
        <v>4</v>
      </c>
      <c r="F96">
        <v>4</v>
      </c>
      <c r="G96">
        <v>4</v>
      </c>
      <c r="H96">
        <v>12</v>
      </c>
      <c r="I96" t="s">
        <v>5226</v>
      </c>
      <c r="J96" t="e">
        <f t="shared" si="2"/>
        <v>#N/A</v>
      </c>
      <c r="M96" s="159" t="s">
        <v>2182</v>
      </c>
      <c r="N96" s="160">
        <v>3</v>
      </c>
      <c r="O96" s="160">
        <v>3</v>
      </c>
      <c r="P96" s="160">
        <v>0</v>
      </c>
    </row>
    <row r="97" spans="1:16" x14ac:dyDescent="0.35">
      <c r="A97" t="s">
        <v>3915</v>
      </c>
      <c r="B97" t="s">
        <v>419</v>
      </c>
      <c r="C97" t="s">
        <v>127</v>
      </c>
      <c r="D97" t="s">
        <v>5215</v>
      </c>
      <c r="E97">
        <v>4</v>
      </c>
      <c r="F97">
        <v>4</v>
      </c>
      <c r="G97">
        <v>4</v>
      </c>
      <c r="H97">
        <v>12</v>
      </c>
      <c r="I97" t="s">
        <v>5226</v>
      </c>
      <c r="J97" t="e">
        <f t="shared" si="2"/>
        <v>#N/A</v>
      </c>
      <c r="M97" s="161" t="s">
        <v>1584</v>
      </c>
      <c r="N97" s="162">
        <v>4</v>
      </c>
      <c r="O97" s="162">
        <v>4</v>
      </c>
      <c r="P97" s="162">
        <v>3</v>
      </c>
    </row>
    <row r="98" spans="1:16" x14ac:dyDescent="0.35">
      <c r="A98" t="s">
        <v>1478</v>
      </c>
      <c r="B98" t="s">
        <v>1315</v>
      </c>
      <c r="C98" t="s">
        <v>3521</v>
      </c>
      <c r="D98" t="s">
        <v>5214</v>
      </c>
      <c r="E98">
        <v>6</v>
      </c>
      <c r="F98">
        <v>6</v>
      </c>
      <c r="G98">
        <v>4</v>
      </c>
      <c r="H98">
        <v>16</v>
      </c>
      <c r="I98" t="s">
        <v>5221</v>
      </c>
      <c r="J98" t="e">
        <f t="shared" si="2"/>
        <v>#N/A</v>
      </c>
      <c r="M98" s="159" t="s">
        <v>1877</v>
      </c>
      <c r="N98" s="160">
        <v>3</v>
      </c>
      <c r="O98" s="160">
        <v>3</v>
      </c>
      <c r="P98" s="160">
        <v>0</v>
      </c>
    </row>
    <row r="99" spans="1:16" x14ac:dyDescent="0.35">
      <c r="A99" t="s">
        <v>1976</v>
      </c>
      <c r="B99" t="s">
        <v>500</v>
      </c>
      <c r="C99" t="s">
        <v>3521</v>
      </c>
      <c r="D99" t="s">
        <v>5216</v>
      </c>
      <c r="E99">
        <v>4</v>
      </c>
      <c r="F99">
        <v>4</v>
      </c>
      <c r="G99">
        <v>6</v>
      </c>
      <c r="H99">
        <v>14</v>
      </c>
      <c r="I99" t="s">
        <v>5239</v>
      </c>
      <c r="J99" t="e">
        <f t="shared" si="2"/>
        <v>#N/A</v>
      </c>
      <c r="M99" s="161" t="s">
        <v>3753</v>
      </c>
      <c r="N99" s="162">
        <v>3</v>
      </c>
      <c r="O99" s="162">
        <v>3</v>
      </c>
      <c r="P99" s="162">
        <v>0</v>
      </c>
    </row>
    <row r="100" spans="1:16" x14ac:dyDescent="0.35">
      <c r="A100" t="s">
        <v>2072</v>
      </c>
      <c r="B100" t="s">
        <v>3523</v>
      </c>
      <c r="C100" t="s">
        <v>3521</v>
      </c>
      <c r="D100" t="s">
        <v>5215</v>
      </c>
      <c r="E100">
        <v>4</v>
      </c>
      <c r="F100">
        <v>5</v>
      </c>
      <c r="G100">
        <v>5</v>
      </c>
      <c r="H100">
        <v>14</v>
      </c>
      <c r="I100" t="s">
        <v>5240</v>
      </c>
      <c r="J100" t="e">
        <f t="shared" si="2"/>
        <v>#N/A</v>
      </c>
      <c r="M100" s="159" t="s">
        <v>3718</v>
      </c>
      <c r="N100" s="160">
        <v>3</v>
      </c>
      <c r="O100" s="160">
        <v>3</v>
      </c>
      <c r="P100" s="160">
        <v>0</v>
      </c>
    </row>
    <row r="101" spans="1:16" x14ac:dyDescent="0.35">
      <c r="A101" t="s">
        <v>2671</v>
      </c>
      <c r="B101" t="s">
        <v>3522</v>
      </c>
      <c r="C101" t="s">
        <v>3521</v>
      </c>
      <c r="D101" t="s">
        <v>5216</v>
      </c>
      <c r="E101">
        <v>4</v>
      </c>
      <c r="F101">
        <v>5</v>
      </c>
      <c r="G101">
        <v>5</v>
      </c>
      <c r="H101">
        <v>14</v>
      </c>
      <c r="I101" t="s">
        <v>5240</v>
      </c>
      <c r="J101" t="e">
        <f t="shared" si="2"/>
        <v>#N/A</v>
      </c>
      <c r="M101" s="161" t="s">
        <v>2952</v>
      </c>
      <c r="N101" s="162">
        <v>3</v>
      </c>
      <c r="O101" s="162">
        <v>3</v>
      </c>
      <c r="P101" s="162">
        <v>0</v>
      </c>
    </row>
    <row r="102" spans="1:16" x14ac:dyDescent="0.35">
      <c r="A102" t="s">
        <v>1978</v>
      </c>
      <c r="B102" t="s">
        <v>325</v>
      </c>
      <c r="C102" t="s">
        <v>3521</v>
      </c>
      <c r="D102" t="s">
        <v>5214</v>
      </c>
      <c r="E102">
        <v>5</v>
      </c>
      <c r="F102">
        <v>4</v>
      </c>
      <c r="G102">
        <v>5</v>
      </c>
      <c r="H102">
        <v>14</v>
      </c>
      <c r="I102" t="s">
        <v>5241</v>
      </c>
      <c r="J102" t="e">
        <f t="shared" si="2"/>
        <v>#N/A</v>
      </c>
      <c r="M102" s="159" t="s">
        <v>3329</v>
      </c>
      <c r="N102" s="160">
        <v>3</v>
      </c>
      <c r="O102" s="160">
        <v>3</v>
      </c>
      <c r="P102" s="160">
        <v>0</v>
      </c>
    </row>
    <row r="103" spans="1:16" x14ac:dyDescent="0.35">
      <c r="A103" t="s">
        <v>563</v>
      </c>
      <c r="B103" t="s">
        <v>308</v>
      </c>
      <c r="C103" t="s">
        <v>3521</v>
      </c>
      <c r="D103" t="s">
        <v>177</v>
      </c>
      <c r="E103">
        <v>4</v>
      </c>
      <c r="F103">
        <v>4</v>
      </c>
      <c r="G103">
        <v>5</v>
      </c>
      <c r="H103">
        <v>13</v>
      </c>
      <c r="I103" t="s">
        <v>5242</v>
      </c>
      <c r="J103" t="e">
        <f t="shared" si="2"/>
        <v>#N/A</v>
      </c>
      <c r="M103" s="161" t="s">
        <v>3806</v>
      </c>
      <c r="N103" s="162">
        <v>4</v>
      </c>
      <c r="O103" s="162">
        <v>4</v>
      </c>
      <c r="P103" s="162">
        <v>3</v>
      </c>
    </row>
    <row r="104" spans="1:16" x14ac:dyDescent="0.35">
      <c r="A104" t="s">
        <v>565</v>
      </c>
      <c r="B104" t="s">
        <v>452</v>
      </c>
      <c r="C104" t="s">
        <v>3521</v>
      </c>
      <c r="D104" t="s">
        <v>5216</v>
      </c>
      <c r="E104">
        <v>4</v>
      </c>
      <c r="F104">
        <v>4</v>
      </c>
      <c r="G104">
        <v>5</v>
      </c>
      <c r="H104">
        <v>13</v>
      </c>
      <c r="I104" t="s">
        <v>5242</v>
      </c>
      <c r="J104" t="e">
        <f t="shared" si="2"/>
        <v>#N/A</v>
      </c>
      <c r="M104" s="159" t="s">
        <v>3318</v>
      </c>
      <c r="N104" s="160">
        <v>3</v>
      </c>
      <c r="O104" s="160">
        <v>3</v>
      </c>
      <c r="P104" s="160">
        <v>0</v>
      </c>
    </row>
    <row r="105" spans="1:16" x14ac:dyDescent="0.35">
      <c r="A105" t="s">
        <v>2676</v>
      </c>
      <c r="B105" t="s">
        <v>3524</v>
      </c>
      <c r="C105" t="s">
        <v>3521</v>
      </c>
      <c r="D105" t="s">
        <v>5215</v>
      </c>
      <c r="E105">
        <v>4</v>
      </c>
      <c r="F105">
        <v>4</v>
      </c>
      <c r="G105">
        <v>5</v>
      </c>
      <c r="H105">
        <v>13</v>
      </c>
      <c r="I105" t="s">
        <v>5242</v>
      </c>
      <c r="J105" t="e">
        <f t="shared" si="2"/>
        <v>#N/A</v>
      </c>
      <c r="M105" s="161" t="s">
        <v>1760</v>
      </c>
      <c r="N105" s="162">
        <v>4</v>
      </c>
      <c r="O105" s="162">
        <v>3</v>
      </c>
      <c r="P105" s="162">
        <v>0</v>
      </c>
    </row>
    <row r="106" spans="1:16" x14ac:dyDescent="0.35">
      <c r="A106" t="s">
        <v>1749</v>
      </c>
      <c r="B106" t="s">
        <v>3531</v>
      </c>
      <c r="C106" t="s">
        <v>3521</v>
      </c>
      <c r="D106" t="s">
        <v>5216</v>
      </c>
      <c r="E106">
        <v>4</v>
      </c>
      <c r="F106">
        <v>4</v>
      </c>
      <c r="G106">
        <v>5</v>
      </c>
      <c r="H106">
        <v>13</v>
      </c>
      <c r="I106" t="s">
        <v>5242</v>
      </c>
      <c r="J106" t="e">
        <f t="shared" si="2"/>
        <v>#N/A</v>
      </c>
      <c r="M106" s="159" t="s">
        <v>2773</v>
      </c>
      <c r="N106" s="160">
        <v>5</v>
      </c>
      <c r="O106" s="160">
        <v>4</v>
      </c>
      <c r="P106" s="160">
        <v>2</v>
      </c>
    </row>
    <row r="107" spans="1:16" x14ac:dyDescent="0.35">
      <c r="A107" t="s">
        <v>1876</v>
      </c>
      <c r="B107" t="s">
        <v>916</v>
      </c>
      <c r="C107" t="s">
        <v>3521</v>
      </c>
      <c r="D107" t="s">
        <v>177</v>
      </c>
      <c r="E107">
        <v>6</v>
      </c>
      <c r="F107">
        <v>4</v>
      </c>
      <c r="G107">
        <v>3</v>
      </c>
      <c r="H107">
        <v>13</v>
      </c>
      <c r="I107" t="s">
        <v>5245</v>
      </c>
      <c r="J107" t="e">
        <f t="shared" si="2"/>
        <v>#N/A</v>
      </c>
      <c r="M107" s="161" t="s">
        <v>3209</v>
      </c>
      <c r="N107" s="162">
        <v>3</v>
      </c>
      <c r="O107" s="162">
        <v>3</v>
      </c>
      <c r="P107" s="162">
        <v>0</v>
      </c>
    </row>
    <row r="108" spans="1:16" x14ac:dyDescent="0.35">
      <c r="A108" s="19" t="s">
        <v>2076</v>
      </c>
      <c r="B108" t="s">
        <v>441</v>
      </c>
      <c r="C108" t="s">
        <v>3521</v>
      </c>
      <c r="D108" t="s">
        <v>5214</v>
      </c>
      <c r="E108">
        <v>4</v>
      </c>
      <c r="F108">
        <v>3</v>
      </c>
      <c r="G108">
        <v>5</v>
      </c>
      <c r="H108">
        <v>12</v>
      </c>
      <c r="I108" t="s">
        <v>5246</v>
      </c>
      <c r="J108" t="e">
        <f t="shared" si="2"/>
        <v>#N/A</v>
      </c>
      <c r="M108" s="159" t="s">
        <v>3755</v>
      </c>
      <c r="N108" s="160">
        <v>3</v>
      </c>
      <c r="O108" s="160">
        <v>3</v>
      </c>
      <c r="P108" s="160">
        <v>0</v>
      </c>
    </row>
    <row r="109" spans="1:16" x14ac:dyDescent="0.35">
      <c r="A109" t="s">
        <v>839</v>
      </c>
      <c r="B109" t="s">
        <v>318</v>
      </c>
      <c r="C109" t="s">
        <v>3521</v>
      </c>
      <c r="D109" t="s">
        <v>5216</v>
      </c>
      <c r="E109">
        <v>4</v>
      </c>
      <c r="F109">
        <v>5</v>
      </c>
      <c r="G109">
        <v>3</v>
      </c>
      <c r="H109">
        <v>12</v>
      </c>
      <c r="I109" t="s">
        <v>5225</v>
      </c>
      <c r="J109" t="e">
        <f t="shared" si="2"/>
        <v>#N/A</v>
      </c>
      <c r="M109" s="161" t="s">
        <v>3756</v>
      </c>
      <c r="N109" s="162">
        <v>3</v>
      </c>
      <c r="O109" s="162">
        <v>3</v>
      </c>
      <c r="P109" s="162">
        <v>0</v>
      </c>
    </row>
    <row r="110" spans="1:16" x14ac:dyDescent="0.35">
      <c r="A110" t="s">
        <v>2173</v>
      </c>
      <c r="B110" t="s">
        <v>3524</v>
      </c>
      <c r="C110" t="s">
        <v>3521</v>
      </c>
      <c r="D110" t="s">
        <v>5215</v>
      </c>
      <c r="E110">
        <v>4</v>
      </c>
      <c r="F110">
        <v>4</v>
      </c>
      <c r="G110">
        <v>4</v>
      </c>
      <c r="H110">
        <v>12</v>
      </c>
      <c r="I110" t="s">
        <v>5226</v>
      </c>
      <c r="J110" t="e">
        <f t="shared" si="2"/>
        <v>#N/A</v>
      </c>
      <c r="M110" s="159" t="s">
        <v>3288</v>
      </c>
      <c r="N110" s="160">
        <v>3</v>
      </c>
      <c r="O110" s="160">
        <v>3</v>
      </c>
      <c r="P110" s="160">
        <v>0</v>
      </c>
    </row>
    <row r="111" spans="1:16" x14ac:dyDescent="0.35">
      <c r="A111" t="s">
        <v>3927</v>
      </c>
      <c r="B111" t="s">
        <v>271</v>
      </c>
      <c r="C111" t="s">
        <v>3521</v>
      </c>
      <c r="D111" t="s">
        <v>177</v>
      </c>
      <c r="E111">
        <v>4</v>
      </c>
      <c r="F111">
        <v>4</v>
      </c>
      <c r="G111">
        <v>4</v>
      </c>
      <c r="H111">
        <v>12</v>
      </c>
      <c r="I111" t="s">
        <v>5226</v>
      </c>
      <c r="J111" t="e">
        <f t="shared" si="2"/>
        <v>#N/A</v>
      </c>
      <c r="M111" s="161" t="s">
        <v>574</v>
      </c>
      <c r="N111" s="162">
        <v>3</v>
      </c>
      <c r="O111" s="162">
        <v>3</v>
      </c>
      <c r="P111" s="162">
        <v>3</v>
      </c>
    </row>
    <row r="112" spans="1:16" x14ac:dyDescent="0.35">
      <c r="A112" t="s">
        <v>571</v>
      </c>
      <c r="B112" t="s">
        <v>86</v>
      </c>
      <c r="C112" t="s">
        <v>3521</v>
      </c>
      <c r="D112" t="s">
        <v>5216</v>
      </c>
      <c r="E112">
        <v>4</v>
      </c>
      <c r="F112">
        <v>4</v>
      </c>
      <c r="G112">
        <v>4</v>
      </c>
      <c r="H112">
        <v>12</v>
      </c>
      <c r="I112" t="s">
        <v>5226</v>
      </c>
      <c r="J112" t="e">
        <f t="shared" si="2"/>
        <v>#N/A</v>
      </c>
      <c r="M112" s="159" t="s">
        <v>572</v>
      </c>
      <c r="N112" s="160">
        <v>6</v>
      </c>
      <c r="O112" s="160">
        <v>5</v>
      </c>
      <c r="P112" s="160">
        <v>2</v>
      </c>
    </row>
    <row r="113" spans="1:16" x14ac:dyDescent="0.35">
      <c r="A113" t="s">
        <v>3929</v>
      </c>
      <c r="B113" t="s">
        <v>318</v>
      </c>
      <c r="C113" t="s">
        <v>3521</v>
      </c>
      <c r="D113" t="s">
        <v>5216</v>
      </c>
      <c r="E113">
        <v>4</v>
      </c>
      <c r="F113">
        <v>4</v>
      </c>
      <c r="G113">
        <v>4</v>
      </c>
      <c r="H113">
        <v>12</v>
      </c>
      <c r="I113" t="s">
        <v>5226</v>
      </c>
      <c r="J113" t="e">
        <f t="shared" si="2"/>
        <v>#N/A</v>
      </c>
      <c r="M113" s="161" t="s">
        <v>1763</v>
      </c>
      <c r="N113" s="162">
        <v>3</v>
      </c>
      <c r="O113" s="162">
        <v>3</v>
      </c>
      <c r="P113" s="162">
        <v>0</v>
      </c>
    </row>
    <row r="114" spans="1:16" x14ac:dyDescent="0.35">
      <c r="A114" t="s">
        <v>3034</v>
      </c>
      <c r="B114" t="s">
        <v>3525</v>
      </c>
      <c r="C114" t="s">
        <v>3521</v>
      </c>
      <c r="D114" t="s">
        <v>5215</v>
      </c>
      <c r="E114">
        <v>4</v>
      </c>
      <c r="F114">
        <v>4</v>
      </c>
      <c r="G114">
        <v>4</v>
      </c>
      <c r="H114">
        <v>12</v>
      </c>
      <c r="I114" t="s">
        <v>5226</v>
      </c>
      <c r="J114" t="e">
        <f t="shared" si="2"/>
        <v>#N/A</v>
      </c>
      <c r="M114" s="159" t="s">
        <v>2090</v>
      </c>
      <c r="N114" s="160">
        <v>3</v>
      </c>
      <c r="O114" s="160">
        <v>3</v>
      </c>
      <c r="P114" s="160">
        <v>0</v>
      </c>
    </row>
    <row r="115" spans="1:16" x14ac:dyDescent="0.35">
      <c r="A115" t="s">
        <v>2070</v>
      </c>
      <c r="B115" t="s">
        <v>3519</v>
      </c>
      <c r="C115" t="s">
        <v>3521</v>
      </c>
      <c r="D115" t="s">
        <v>5215</v>
      </c>
      <c r="E115">
        <v>4</v>
      </c>
      <c r="F115">
        <v>4</v>
      </c>
      <c r="G115">
        <v>4</v>
      </c>
      <c r="H115">
        <v>12</v>
      </c>
      <c r="I115" t="s">
        <v>5226</v>
      </c>
      <c r="J115" t="e">
        <f t="shared" si="2"/>
        <v>#N/A</v>
      </c>
      <c r="M115" s="161" t="s">
        <v>3808</v>
      </c>
      <c r="N115" s="162">
        <v>3</v>
      </c>
      <c r="O115" s="162">
        <v>3</v>
      </c>
      <c r="P115" s="162">
        <v>0</v>
      </c>
    </row>
    <row r="116" spans="1:16" x14ac:dyDescent="0.35">
      <c r="A116" t="s">
        <v>3921</v>
      </c>
      <c r="B116" t="s">
        <v>339</v>
      </c>
      <c r="C116" t="s">
        <v>3521</v>
      </c>
      <c r="D116" t="s">
        <v>5216</v>
      </c>
      <c r="E116">
        <v>4</v>
      </c>
      <c r="F116">
        <v>4</v>
      </c>
      <c r="G116">
        <v>4</v>
      </c>
      <c r="H116">
        <v>12</v>
      </c>
      <c r="I116" t="s">
        <v>5226</v>
      </c>
      <c r="J116" t="e">
        <f t="shared" si="2"/>
        <v>#N/A</v>
      </c>
      <c r="M116" s="159" t="s">
        <v>2590</v>
      </c>
      <c r="N116" s="160">
        <v>3</v>
      </c>
      <c r="O116" s="160">
        <v>3</v>
      </c>
      <c r="P116" s="160">
        <v>0</v>
      </c>
    </row>
    <row r="117" spans="1:16" x14ac:dyDescent="0.35">
      <c r="A117" t="s">
        <v>2581</v>
      </c>
      <c r="B117" t="s">
        <v>3527</v>
      </c>
      <c r="C117" t="s">
        <v>3521</v>
      </c>
      <c r="D117" t="s">
        <v>5216</v>
      </c>
      <c r="E117">
        <v>4</v>
      </c>
      <c r="F117">
        <v>4</v>
      </c>
      <c r="G117">
        <v>4</v>
      </c>
      <c r="H117">
        <v>12</v>
      </c>
      <c r="I117" t="s">
        <v>5226</v>
      </c>
      <c r="J117" t="e">
        <f t="shared" si="2"/>
        <v>#N/A</v>
      </c>
      <c r="M117" s="161" t="s">
        <v>3135</v>
      </c>
      <c r="N117" s="162">
        <v>3</v>
      </c>
      <c r="O117" s="162">
        <v>3</v>
      </c>
      <c r="P117" s="162">
        <v>0</v>
      </c>
    </row>
    <row r="118" spans="1:16" x14ac:dyDescent="0.35">
      <c r="A118" t="s">
        <v>2168</v>
      </c>
      <c r="B118" t="s">
        <v>285</v>
      </c>
      <c r="C118" t="s">
        <v>3521</v>
      </c>
      <c r="D118" t="s">
        <v>5215</v>
      </c>
      <c r="E118">
        <v>4</v>
      </c>
      <c r="F118">
        <v>3</v>
      </c>
      <c r="G118">
        <v>4</v>
      </c>
      <c r="H118">
        <v>11</v>
      </c>
      <c r="I118" t="s">
        <v>5247</v>
      </c>
      <c r="J118" t="e">
        <f t="shared" si="2"/>
        <v>#N/A</v>
      </c>
      <c r="M118" s="159" t="s">
        <v>3810</v>
      </c>
      <c r="N118" s="160">
        <v>4</v>
      </c>
      <c r="O118" s="160">
        <v>3</v>
      </c>
      <c r="P118" s="160">
        <v>0</v>
      </c>
    </row>
    <row r="119" spans="1:16" x14ac:dyDescent="0.35">
      <c r="A119" t="s">
        <v>5218</v>
      </c>
      <c r="B119" t="s">
        <v>441</v>
      </c>
      <c r="C119" t="s">
        <v>3521</v>
      </c>
      <c r="D119" t="s">
        <v>5215</v>
      </c>
      <c r="E119">
        <v>4</v>
      </c>
      <c r="F119">
        <v>4</v>
      </c>
      <c r="G119">
        <v>3</v>
      </c>
      <c r="H119">
        <v>11</v>
      </c>
      <c r="I119" t="s">
        <v>5227</v>
      </c>
      <c r="J119" t="e">
        <f t="shared" si="2"/>
        <v>#N/A</v>
      </c>
      <c r="M119" s="161" t="s">
        <v>1761</v>
      </c>
      <c r="N119" s="162">
        <v>5</v>
      </c>
      <c r="O119" s="162">
        <v>4</v>
      </c>
      <c r="P119" s="162">
        <v>0</v>
      </c>
    </row>
    <row r="120" spans="1:16" x14ac:dyDescent="0.35">
      <c r="A120" t="s">
        <v>966</v>
      </c>
      <c r="B120" t="s">
        <v>3519</v>
      </c>
      <c r="C120" t="s">
        <v>3521</v>
      </c>
      <c r="D120" t="s">
        <v>5215</v>
      </c>
      <c r="E120">
        <v>4</v>
      </c>
      <c r="F120">
        <v>4</v>
      </c>
      <c r="G120">
        <v>3</v>
      </c>
      <c r="H120">
        <v>11</v>
      </c>
      <c r="I120" t="s">
        <v>5227</v>
      </c>
      <c r="J120" t="e">
        <f t="shared" si="2"/>
        <v>#N/A</v>
      </c>
      <c r="M120" s="159" t="s">
        <v>1586</v>
      </c>
      <c r="N120" s="160">
        <v>3</v>
      </c>
      <c r="O120" s="160">
        <v>3</v>
      </c>
      <c r="P120" s="160">
        <v>0</v>
      </c>
    </row>
    <row r="121" spans="1:16" x14ac:dyDescent="0.35">
      <c r="A121" t="s">
        <v>718</v>
      </c>
      <c r="B121" t="s">
        <v>308</v>
      </c>
      <c r="C121" t="s">
        <v>3521</v>
      </c>
      <c r="D121" t="s">
        <v>5216</v>
      </c>
      <c r="E121">
        <v>4</v>
      </c>
      <c r="F121">
        <v>4</v>
      </c>
      <c r="G121">
        <v>3</v>
      </c>
      <c r="H121">
        <v>11</v>
      </c>
      <c r="I121" t="s">
        <v>5227</v>
      </c>
      <c r="J121" t="e">
        <f t="shared" si="2"/>
        <v>#N/A</v>
      </c>
      <c r="M121" s="161" t="s">
        <v>3126</v>
      </c>
      <c r="N121" s="162">
        <v>5</v>
      </c>
      <c r="O121" s="162">
        <v>4</v>
      </c>
      <c r="P121" s="162">
        <v>0</v>
      </c>
    </row>
    <row r="122" spans="1:16" x14ac:dyDescent="0.35">
      <c r="A122" t="s">
        <v>719</v>
      </c>
      <c r="B122" t="s">
        <v>403</v>
      </c>
      <c r="C122" t="s">
        <v>3521</v>
      </c>
      <c r="D122" t="s">
        <v>5216</v>
      </c>
      <c r="E122">
        <v>4</v>
      </c>
      <c r="F122">
        <v>4</v>
      </c>
      <c r="G122">
        <v>3</v>
      </c>
      <c r="H122">
        <v>11</v>
      </c>
      <c r="I122" t="s">
        <v>5227</v>
      </c>
      <c r="J122" t="e">
        <f t="shared" si="2"/>
        <v>#N/A</v>
      </c>
      <c r="M122" s="159" t="s">
        <v>2694</v>
      </c>
      <c r="N122" s="160">
        <v>3</v>
      </c>
      <c r="O122" s="160">
        <v>3</v>
      </c>
      <c r="P122" s="160">
        <v>0</v>
      </c>
    </row>
    <row r="123" spans="1:16" x14ac:dyDescent="0.35">
      <c r="A123" t="s">
        <v>842</v>
      </c>
      <c r="B123" t="s">
        <v>143</v>
      </c>
      <c r="C123" t="s">
        <v>3521</v>
      </c>
      <c r="D123" t="s">
        <v>5215</v>
      </c>
      <c r="E123">
        <v>4</v>
      </c>
      <c r="F123">
        <v>4</v>
      </c>
      <c r="G123">
        <v>3</v>
      </c>
      <c r="H123">
        <v>11</v>
      </c>
      <c r="I123" t="s">
        <v>5227</v>
      </c>
      <c r="J123" t="e">
        <f t="shared" si="2"/>
        <v>#N/A</v>
      </c>
      <c r="M123" s="161" t="s">
        <v>3757</v>
      </c>
      <c r="N123" s="162">
        <v>3</v>
      </c>
      <c r="O123" s="162">
        <v>3</v>
      </c>
      <c r="P123" s="162">
        <v>0</v>
      </c>
    </row>
    <row r="124" spans="1:16" x14ac:dyDescent="0.35">
      <c r="A124" t="s">
        <v>1239</v>
      </c>
      <c r="B124" t="s">
        <v>339</v>
      </c>
      <c r="C124" t="s">
        <v>3521</v>
      </c>
      <c r="D124" t="s">
        <v>5215</v>
      </c>
      <c r="E124">
        <v>4</v>
      </c>
      <c r="F124">
        <v>4</v>
      </c>
      <c r="G124">
        <v>3</v>
      </c>
      <c r="H124">
        <v>11</v>
      </c>
      <c r="I124" t="s">
        <v>5227</v>
      </c>
      <c r="J124" t="e">
        <f t="shared" si="2"/>
        <v>#N/A</v>
      </c>
      <c r="M124" s="159" t="s">
        <v>3759</v>
      </c>
      <c r="N124" s="160">
        <v>3</v>
      </c>
      <c r="O124" s="160">
        <v>3</v>
      </c>
      <c r="P124" s="160">
        <v>0</v>
      </c>
    </row>
    <row r="125" spans="1:16" x14ac:dyDescent="0.35">
      <c r="A125" t="s">
        <v>3036</v>
      </c>
      <c r="B125" t="s">
        <v>116</v>
      </c>
      <c r="C125" t="s">
        <v>3521</v>
      </c>
      <c r="D125" t="s">
        <v>5216</v>
      </c>
      <c r="E125">
        <v>4</v>
      </c>
      <c r="F125">
        <v>4</v>
      </c>
      <c r="G125">
        <v>3</v>
      </c>
      <c r="H125">
        <v>11</v>
      </c>
      <c r="I125" t="s">
        <v>5227</v>
      </c>
      <c r="J125" t="e">
        <f t="shared" si="2"/>
        <v>#N/A</v>
      </c>
      <c r="M125" s="161" t="s">
        <v>159</v>
      </c>
      <c r="N125" s="162">
        <v>4</v>
      </c>
      <c r="O125" s="162">
        <v>3</v>
      </c>
      <c r="P125" s="162">
        <v>0</v>
      </c>
    </row>
    <row r="126" spans="1:16" x14ac:dyDescent="0.35">
      <c r="A126" t="s">
        <v>3122</v>
      </c>
      <c r="B126" t="s">
        <v>419</v>
      </c>
      <c r="C126" t="s">
        <v>3521</v>
      </c>
      <c r="D126" t="s">
        <v>5215</v>
      </c>
      <c r="E126">
        <v>4</v>
      </c>
      <c r="F126">
        <v>4</v>
      </c>
      <c r="G126">
        <v>3</v>
      </c>
      <c r="H126">
        <v>11</v>
      </c>
      <c r="I126" t="s">
        <v>5227</v>
      </c>
      <c r="J126" t="e">
        <f t="shared" si="2"/>
        <v>#N/A</v>
      </c>
      <c r="M126" s="159" t="s">
        <v>3815</v>
      </c>
      <c r="N126" s="160">
        <v>3</v>
      </c>
      <c r="O126" s="160">
        <v>3</v>
      </c>
      <c r="P126" s="160">
        <v>2</v>
      </c>
    </row>
    <row r="127" spans="1:16" x14ac:dyDescent="0.35">
      <c r="A127" t="s">
        <v>2386</v>
      </c>
      <c r="B127" t="s">
        <v>3522</v>
      </c>
      <c r="C127" t="s">
        <v>3521</v>
      </c>
      <c r="D127" t="s">
        <v>5215</v>
      </c>
      <c r="E127">
        <v>4</v>
      </c>
      <c r="F127">
        <v>4</v>
      </c>
      <c r="G127">
        <v>3</v>
      </c>
      <c r="H127">
        <v>11</v>
      </c>
      <c r="I127" t="s">
        <v>5227</v>
      </c>
      <c r="J127" t="e">
        <f t="shared" si="2"/>
        <v>#N/A</v>
      </c>
      <c r="M127" s="161" t="s">
        <v>1358</v>
      </c>
      <c r="N127" s="162">
        <v>4</v>
      </c>
      <c r="O127" s="162">
        <v>3</v>
      </c>
      <c r="P127" s="162">
        <v>0</v>
      </c>
    </row>
    <row r="128" spans="1:16" x14ac:dyDescent="0.35">
      <c r="A128" t="s">
        <v>2391</v>
      </c>
      <c r="B128" t="s">
        <v>1124</v>
      </c>
      <c r="C128" t="s">
        <v>3521</v>
      </c>
      <c r="D128" t="s">
        <v>177</v>
      </c>
      <c r="E128">
        <v>4</v>
      </c>
      <c r="F128">
        <v>3</v>
      </c>
      <c r="G128">
        <v>3</v>
      </c>
      <c r="H128">
        <v>10</v>
      </c>
      <c r="I128" t="s">
        <v>5229</v>
      </c>
      <c r="J128" t="e">
        <f t="shared" si="2"/>
        <v>#N/A</v>
      </c>
      <c r="M128" s="159" t="s">
        <v>2178</v>
      </c>
      <c r="N128" s="160">
        <v>3</v>
      </c>
      <c r="O128" s="160">
        <v>3</v>
      </c>
      <c r="P128" s="160">
        <v>0</v>
      </c>
    </row>
    <row r="129" spans="1:16" x14ac:dyDescent="0.35">
      <c r="A129" t="s">
        <v>3892</v>
      </c>
      <c r="B129" t="s">
        <v>143</v>
      </c>
      <c r="C129" t="s">
        <v>3521</v>
      </c>
      <c r="D129" t="s">
        <v>5215</v>
      </c>
      <c r="E129">
        <v>4</v>
      </c>
      <c r="F129">
        <v>3</v>
      </c>
      <c r="G129">
        <v>3</v>
      </c>
      <c r="H129">
        <v>10</v>
      </c>
      <c r="I129" t="s">
        <v>5229</v>
      </c>
      <c r="J129" t="e">
        <f t="shared" si="2"/>
        <v>#N/A</v>
      </c>
      <c r="M129" s="161" t="s">
        <v>2777</v>
      </c>
      <c r="N129" s="162">
        <v>4</v>
      </c>
      <c r="O129" s="162">
        <v>3</v>
      </c>
      <c r="P129" s="162">
        <v>0</v>
      </c>
    </row>
    <row r="130" spans="1:16" x14ac:dyDescent="0.35">
      <c r="A130" t="s">
        <v>1482</v>
      </c>
      <c r="B130" t="s">
        <v>193</v>
      </c>
      <c r="C130" t="s">
        <v>3521</v>
      </c>
      <c r="D130" t="s">
        <v>5216</v>
      </c>
      <c r="E130">
        <v>4</v>
      </c>
      <c r="F130">
        <v>3</v>
      </c>
      <c r="G130">
        <v>3</v>
      </c>
      <c r="H130">
        <v>10</v>
      </c>
      <c r="I130" t="s">
        <v>5229</v>
      </c>
      <c r="J130" t="e">
        <f t="shared" ref="J130:J193" si="3">VLOOKUP(A130,$M$10:$P$134,4,FALSE)</f>
        <v>#N/A</v>
      </c>
      <c r="M130" s="159" t="s">
        <v>1885</v>
      </c>
      <c r="N130" s="160">
        <v>3</v>
      </c>
      <c r="O130" s="160">
        <v>3</v>
      </c>
      <c r="P130" s="160">
        <v>0</v>
      </c>
    </row>
    <row r="131" spans="1:16" x14ac:dyDescent="0.35">
      <c r="A131" t="s">
        <v>2677</v>
      </c>
      <c r="B131" t="s">
        <v>325</v>
      </c>
      <c r="C131" t="s">
        <v>3521</v>
      </c>
      <c r="D131" t="s">
        <v>5215</v>
      </c>
      <c r="E131">
        <v>4</v>
      </c>
      <c r="F131">
        <v>3</v>
      </c>
      <c r="G131">
        <v>3</v>
      </c>
      <c r="H131">
        <v>10</v>
      </c>
      <c r="I131" t="s">
        <v>5229</v>
      </c>
      <c r="J131" t="e">
        <f t="shared" si="3"/>
        <v>#N/A</v>
      </c>
      <c r="M131" s="161" t="s">
        <v>3817</v>
      </c>
      <c r="N131" s="162">
        <v>3</v>
      </c>
      <c r="O131" s="162">
        <v>3</v>
      </c>
      <c r="P131" s="162">
        <v>0</v>
      </c>
    </row>
    <row r="132" spans="1:16" x14ac:dyDescent="0.35">
      <c r="A132" t="s">
        <v>721</v>
      </c>
      <c r="B132" t="s">
        <v>325</v>
      </c>
      <c r="C132" t="s">
        <v>3521</v>
      </c>
      <c r="D132" t="s">
        <v>5214</v>
      </c>
      <c r="E132">
        <v>4</v>
      </c>
      <c r="F132">
        <v>3</v>
      </c>
      <c r="G132">
        <v>3</v>
      </c>
      <c r="H132">
        <v>10</v>
      </c>
      <c r="I132" t="s">
        <v>5229</v>
      </c>
      <c r="J132" t="e">
        <f t="shared" si="3"/>
        <v>#N/A</v>
      </c>
      <c r="M132" s="159" t="s">
        <v>2191</v>
      </c>
      <c r="N132" s="160">
        <v>3</v>
      </c>
      <c r="O132" s="160">
        <v>3</v>
      </c>
      <c r="P132" s="160">
        <v>0</v>
      </c>
    </row>
    <row r="133" spans="1:16" x14ac:dyDescent="0.35">
      <c r="A133" t="s">
        <v>3923</v>
      </c>
      <c r="B133" t="s">
        <v>500</v>
      </c>
      <c r="C133" t="s">
        <v>3521</v>
      </c>
      <c r="D133" t="s">
        <v>177</v>
      </c>
      <c r="E133">
        <v>4</v>
      </c>
      <c r="F133">
        <v>3</v>
      </c>
      <c r="G133">
        <v>3</v>
      </c>
      <c r="H133">
        <v>10</v>
      </c>
      <c r="I133" t="s">
        <v>5229</v>
      </c>
      <c r="J133" t="e">
        <f t="shared" si="3"/>
        <v>#N/A</v>
      </c>
      <c r="M133" s="161" t="s">
        <v>3729</v>
      </c>
      <c r="N133" s="162">
        <v>3</v>
      </c>
      <c r="O133" s="162">
        <v>3</v>
      </c>
      <c r="P133" s="162">
        <v>0</v>
      </c>
    </row>
    <row r="134" spans="1:16" x14ac:dyDescent="0.35">
      <c r="A134" t="s">
        <v>3557</v>
      </c>
      <c r="B134" t="s">
        <v>3518</v>
      </c>
      <c r="C134" t="s">
        <v>3521</v>
      </c>
      <c r="D134" t="s">
        <v>5215</v>
      </c>
      <c r="E134">
        <v>4</v>
      </c>
      <c r="F134">
        <v>3</v>
      </c>
      <c r="G134">
        <v>3</v>
      </c>
      <c r="H134">
        <v>10</v>
      </c>
      <c r="I134" t="s">
        <v>5229</v>
      </c>
      <c r="J134" t="e">
        <f t="shared" si="3"/>
        <v>#N/A</v>
      </c>
      <c r="M134" s="163" t="s">
        <v>3325</v>
      </c>
      <c r="N134" s="164">
        <v>3</v>
      </c>
      <c r="O134" s="164">
        <v>3</v>
      </c>
      <c r="P134" s="164">
        <v>0</v>
      </c>
    </row>
    <row r="135" spans="1:16" x14ac:dyDescent="0.35">
      <c r="A135" t="s">
        <v>1664</v>
      </c>
      <c r="B135" t="s">
        <v>285</v>
      </c>
      <c r="C135" t="s">
        <v>3521</v>
      </c>
      <c r="D135" t="s">
        <v>5216</v>
      </c>
      <c r="E135">
        <v>4</v>
      </c>
      <c r="F135">
        <v>3</v>
      </c>
      <c r="G135">
        <v>3</v>
      </c>
      <c r="H135">
        <v>10</v>
      </c>
      <c r="I135" t="s">
        <v>5229</v>
      </c>
      <c r="J135" t="e">
        <f t="shared" si="3"/>
        <v>#N/A</v>
      </c>
    </row>
    <row r="136" spans="1:16" x14ac:dyDescent="0.35">
      <c r="A136" t="s">
        <v>5219</v>
      </c>
      <c r="B136" t="s">
        <v>3527</v>
      </c>
      <c r="C136" t="s">
        <v>3521</v>
      </c>
      <c r="D136" t="s">
        <v>5216</v>
      </c>
      <c r="E136">
        <v>4</v>
      </c>
      <c r="F136">
        <v>3</v>
      </c>
      <c r="G136">
        <v>3</v>
      </c>
      <c r="H136">
        <v>10</v>
      </c>
      <c r="I136" t="s">
        <v>5229</v>
      </c>
      <c r="J136" t="e">
        <f t="shared" si="3"/>
        <v>#N/A</v>
      </c>
    </row>
    <row r="137" spans="1:16" x14ac:dyDescent="0.35">
      <c r="A137" t="s">
        <v>3907</v>
      </c>
      <c r="B137" t="s">
        <v>3522</v>
      </c>
      <c r="C137" t="s">
        <v>3521</v>
      </c>
      <c r="D137" t="s">
        <v>5215</v>
      </c>
      <c r="E137">
        <v>4</v>
      </c>
      <c r="F137">
        <v>3</v>
      </c>
      <c r="G137">
        <v>3</v>
      </c>
      <c r="H137">
        <v>10</v>
      </c>
      <c r="I137" t="s">
        <v>5229</v>
      </c>
      <c r="J137" t="e">
        <f t="shared" si="3"/>
        <v>#N/A</v>
      </c>
    </row>
    <row r="138" spans="1:16" x14ac:dyDescent="0.35">
      <c r="A138" t="s">
        <v>3900</v>
      </c>
      <c r="B138" t="s">
        <v>143</v>
      </c>
      <c r="C138" t="s">
        <v>3521</v>
      </c>
      <c r="D138" t="s">
        <v>5215</v>
      </c>
      <c r="E138">
        <v>4</v>
      </c>
      <c r="F138">
        <v>3</v>
      </c>
      <c r="G138">
        <v>3</v>
      </c>
      <c r="H138">
        <v>10</v>
      </c>
      <c r="I138" t="s">
        <v>5229</v>
      </c>
      <c r="J138" t="e">
        <f t="shared" si="3"/>
        <v>#N/A</v>
      </c>
    </row>
    <row r="139" spans="1:16" x14ac:dyDescent="0.35">
      <c r="A139" t="s">
        <v>3905</v>
      </c>
      <c r="B139" t="s">
        <v>308</v>
      </c>
      <c r="C139" t="s">
        <v>3521</v>
      </c>
      <c r="D139" t="s">
        <v>5215</v>
      </c>
      <c r="E139">
        <v>4</v>
      </c>
      <c r="F139">
        <v>3</v>
      </c>
      <c r="G139">
        <v>3</v>
      </c>
      <c r="H139">
        <v>10</v>
      </c>
      <c r="I139" t="s">
        <v>5229</v>
      </c>
      <c r="J139" t="e">
        <f t="shared" si="3"/>
        <v>#N/A</v>
      </c>
    </row>
    <row r="140" spans="1:16" x14ac:dyDescent="0.35">
      <c r="A140" t="s">
        <v>1480</v>
      </c>
      <c r="B140" t="s">
        <v>916</v>
      </c>
      <c r="C140" t="s">
        <v>3521</v>
      </c>
      <c r="D140" t="s">
        <v>5215</v>
      </c>
      <c r="E140">
        <v>4</v>
      </c>
      <c r="F140">
        <v>3</v>
      </c>
      <c r="G140">
        <v>3</v>
      </c>
      <c r="H140">
        <v>10</v>
      </c>
      <c r="I140" t="s">
        <v>5229</v>
      </c>
      <c r="J140" t="e">
        <f t="shared" si="3"/>
        <v>#N/A</v>
      </c>
    </row>
    <row r="141" spans="1:16" x14ac:dyDescent="0.35">
      <c r="A141" t="s">
        <v>2078</v>
      </c>
      <c r="B141" t="s">
        <v>86</v>
      </c>
      <c r="C141" t="s">
        <v>3521</v>
      </c>
      <c r="D141" t="s">
        <v>5216</v>
      </c>
      <c r="E141">
        <v>4</v>
      </c>
      <c r="F141">
        <v>3</v>
      </c>
      <c r="G141">
        <v>3</v>
      </c>
      <c r="H141">
        <v>10</v>
      </c>
      <c r="I141" t="s">
        <v>5229</v>
      </c>
      <c r="J141" t="e">
        <f t="shared" si="3"/>
        <v>#N/A</v>
      </c>
    </row>
    <row r="142" spans="1:16" x14ac:dyDescent="0.35">
      <c r="A142" t="s">
        <v>2077</v>
      </c>
      <c r="B142" t="s">
        <v>403</v>
      </c>
      <c r="C142" t="s">
        <v>3521</v>
      </c>
      <c r="D142" t="s">
        <v>5216</v>
      </c>
      <c r="E142">
        <v>4</v>
      </c>
      <c r="F142">
        <v>3</v>
      </c>
      <c r="G142">
        <v>3</v>
      </c>
      <c r="H142">
        <v>10</v>
      </c>
      <c r="I142" t="s">
        <v>5229</v>
      </c>
      <c r="J142" t="e">
        <f t="shared" si="3"/>
        <v>#N/A</v>
      </c>
    </row>
    <row r="143" spans="1:16" x14ac:dyDescent="0.35">
      <c r="A143" t="s">
        <v>3922</v>
      </c>
      <c r="B143" t="s">
        <v>339</v>
      </c>
      <c r="C143" t="s">
        <v>3521</v>
      </c>
      <c r="D143" t="s">
        <v>5216</v>
      </c>
      <c r="E143">
        <v>4</v>
      </c>
      <c r="F143">
        <v>3</v>
      </c>
      <c r="G143">
        <v>3</v>
      </c>
      <c r="H143">
        <v>10</v>
      </c>
      <c r="I143" t="s">
        <v>5229</v>
      </c>
      <c r="J143" t="e">
        <f t="shared" si="3"/>
        <v>#N/A</v>
      </c>
    </row>
    <row r="144" spans="1:16" x14ac:dyDescent="0.35">
      <c r="A144" t="s">
        <v>2855</v>
      </c>
      <c r="B144" t="s">
        <v>318</v>
      </c>
      <c r="C144" t="s">
        <v>3521</v>
      </c>
      <c r="D144" t="s">
        <v>5215</v>
      </c>
      <c r="E144">
        <v>4</v>
      </c>
      <c r="F144">
        <v>3</v>
      </c>
      <c r="G144">
        <v>3</v>
      </c>
      <c r="H144">
        <v>10</v>
      </c>
      <c r="I144" t="s">
        <v>5229</v>
      </c>
      <c r="J144" t="e">
        <f t="shared" si="3"/>
        <v>#N/A</v>
      </c>
    </row>
    <row r="145" spans="1:10" x14ac:dyDescent="0.35">
      <c r="A145" t="s">
        <v>2282</v>
      </c>
      <c r="B145" t="s">
        <v>1315</v>
      </c>
      <c r="C145" t="s">
        <v>3521</v>
      </c>
      <c r="D145" t="s">
        <v>5215</v>
      </c>
      <c r="E145">
        <v>4</v>
      </c>
      <c r="F145">
        <v>3</v>
      </c>
      <c r="G145">
        <v>3</v>
      </c>
      <c r="H145">
        <v>10</v>
      </c>
      <c r="I145" t="s">
        <v>5229</v>
      </c>
      <c r="J145" t="e">
        <f t="shared" si="3"/>
        <v>#N/A</v>
      </c>
    </row>
    <row r="146" spans="1:10" x14ac:dyDescent="0.35">
      <c r="A146" t="s">
        <v>3939</v>
      </c>
      <c r="B146" t="s">
        <v>441</v>
      </c>
      <c r="C146" t="s">
        <v>3521</v>
      </c>
      <c r="D146" t="s">
        <v>5215</v>
      </c>
      <c r="E146">
        <v>4</v>
      </c>
      <c r="F146">
        <v>3</v>
      </c>
      <c r="G146">
        <v>3</v>
      </c>
      <c r="H146">
        <v>10</v>
      </c>
      <c r="I146" t="s">
        <v>5229</v>
      </c>
      <c r="J146" t="e">
        <f t="shared" si="3"/>
        <v>#N/A</v>
      </c>
    </row>
    <row r="147" spans="1:10" x14ac:dyDescent="0.35">
      <c r="A147" t="s">
        <v>2949</v>
      </c>
      <c r="B147" t="s">
        <v>3520</v>
      </c>
      <c r="C147" t="s">
        <v>3521</v>
      </c>
      <c r="D147" t="s">
        <v>5214</v>
      </c>
      <c r="E147">
        <v>4</v>
      </c>
      <c r="F147">
        <v>3</v>
      </c>
      <c r="G147">
        <v>3</v>
      </c>
      <c r="H147">
        <v>10</v>
      </c>
      <c r="I147" t="s">
        <v>5229</v>
      </c>
      <c r="J147" t="e">
        <f t="shared" si="3"/>
        <v>#N/A</v>
      </c>
    </row>
    <row r="148" spans="1:10" x14ac:dyDescent="0.35">
      <c r="A148" t="s">
        <v>3192</v>
      </c>
      <c r="B148" t="s">
        <v>3519</v>
      </c>
      <c r="C148" t="s">
        <v>3521</v>
      </c>
      <c r="D148" t="s">
        <v>177</v>
      </c>
      <c r="E148">
        <v>4</v>
      </c>
      <c r="F148">
        <v>3</v>
      </c>
      <c r="G148">
        <v>3</v>
      </c>
      <c r="H148">
        <v>10</v>
      </c>
      <c r="I148" t="s">
        <v>5229</v>
      </c>
      <c r="J148" t="e">
        <f t="shared" si="3"/>
        <v>#N/A</v>
      </c>
    </row>
    <row r="149" spans="1:10" x14ac:dyDescent="0.35">
      <c r="A149" t="s">
        <v>3901</v>
      </c>
      <c r="B149" t="s">
        <v>3517</v>
      </c>
      <c r="C149" t="s">
        <v>3521</v>
      </c>
      <c r="D149" t="s">
        <v>177</v>
      </c>
      <c r="E149">
        <v>4</v>
      </c>
      <c r="F149">
        <v>3</v>
      </c>
      <c r="G149">
        <v>3</v>
      </c>
      <c r="H149">
        <v>10</v>
      </c>
      <c r="I149" t="s">
        <v>5229</v>
      </c>
      <c r="J149" t="e">
        <f t="shared" si="3"/>
        <v>#N/A</v>
      </c>
    </row>
    <row r="150" spans="1:10" x14ac:dyDescent="0.35">
      <c r="A150" t="s">
        <v>133</v>
      </c>
      <c r="B150" t="s">
        <v>3517</v>
      </c>
      <c r="C150" t="s">
        <v>3521</v>
      </c>
      <c r="D150" t="s">
        <v>177</v>
      </c>
      <c r="E150">
        <v>4</v>
      </c>
      <c r="F150">
        <v>3</v>
      </c>
      <c r="G150">
        <v>3</v>
      </c>
      <c r="H150">
        <v>10</v>
      </c>
      <c r="I150" t="s">
        <v>5229</v>
      </c>
      <c r="J150" t="e">
        <f t="shared" si="3"/>
        <v>#N/A</v>
      </c>
    </row>
    <row r="151" spans="1:10" x14ac:dyDescent="0.35">
      <c r="A151" t="s">
        <v>2675</v>
      </c>
      <c r="B151" t="s">
        <v>441</v>
      </c>
      <c r="C151" t="s">
        <v>3521</v>
      </c>
      <c r="D151" t="s">
        <v>177</v>
      </c>
      <c r="E151">
        <v>4</v>
      </c>
      <c r="F151">
        <v>3</v>
      </c>
      <c r="G151">
        <v>3</v>
      </c>
      <c r="H151">
        <v>10</v>
      </c>
      <c r="I151" t="s">
        <v>5229</v>
      </c>
      <c r="J151" t="e">
        <f t="shared" si="3"/>
        <v>#N/A</v>
      </c>
    </row>
    <row r="152" spans="1:10" x14ac:dyDescent="0.35">
      <c r="A152" t="s">
        <v>2277</v>
      </c>
      <c r="B152" t="s">
        <v>325</v>
      </c>
      <c r="C152" t="s">
        <v>3521</v>
      </c>
      <c r="D152" t="s">
        <v>5216</v>
      </c>
      <c r="E152">
        <v>4</v>
      </c>
      <c r="F152">
        <v>3</v>
      </c>
      <c r="G152">
        <v>3</v>
      </c>
      <c r="H152">
        <v>10</v>
      </c>
      <c r="I152" t="s">
        <v>5229</v>
      </c>
      <c r="J152" t="e">
        <f t="shared" si="3"/>
        <v>#N/A</v>
      </c>
    </row>
    <row r="153" spans="1:10" x14ac:dyDescent="0.35">
      <c r="A153" t="s">
        <v>5188</v>
      </c>
      <c r="B153" t="s">
        <v>3518</v>
      </c>
      <c r="C153" t="s">
        <v>3521</v>
      </c>
      <c r="D153" t="s">
        <v>5216</v>
      </c>
      <c r="E153">
        <v>4</v>
      </c>
      <c r="F153">
        <v>3</v>
      </c>
      <c r="G153">
        <v>3</v>
      </c>
      <c r="H153">
        <v>10</v>
      </c>
      <c r="I153" t="s">
        <v>5229</v>
      </c>
      <c r="J153" t="e">
        <f t="shared" si="3"/>
        <v>#N/A</v>
      </c>
    </row>
    <row r="154" spans="1:10" x14ac:dyDescent="0.35">
      <c r="A154" t="s">
        <v>2278</v>
      </c>
      <c r="B154" t="s">
        <v>81</v>
      </c>
      <c r="C154" t="s">
        <v>3521</v>
      </c>
      <c r="D154" t="s">
        <v>5215</v>
      </c>
      <c r="E154">
        <v>4</v>
      </c>
      <c r="F154">
        <v>3</v>
      </c>
      <c r="G154">
        <v>3</v>
      </c>
      <c r="H154">
        <v>10</v>
      </c>
      <c r="I154" t="s">
        <v>5229</v>
      </c>
      <c r="J154" t="e">
        <f t="shared" si="3"/>
        <v>#N/A</v>
      </c>
    </row>
    <row r="155" spans="1:10" x14ac:dyDescent="0.35">
      <c r="A155" t="s">
        <v>2390</v>
      </c>
      <c r="B155" t="s">
        <v>143</v>
      </c>
      <c r="C155" t="s">
        <v>3521</v>
      </c>
      <c r="D155" t="s">
        <v>5215</v>
      </c>
      <c r="E155">
        <v>4</v>
      </c>
      <c r="F155">
        <v>3</v>
      </c>
      <c r="G155">
        <v>3</v>
      </c>
      <c r="H155">
        <v>10</v>
      </c>
      <c r="I155" t="s">
        <v>5229</v>
      </c>
      <c r="J155" t="e">
        <f t="shared" si="3"/>
        <v>#N/A</v>
      </c>
    </row>
    <row r="156" spans="1:10" x14ac:dyDescent="0.35">
      <c r="A156" t="s">
        <v>5220</v>
      </c>
      <c r="B156" t="s">
        <v>116</v>
      </c>
      <c r="C156" t="s">
        <v>3521</v>
      </c>
      <c r="D156" t="s">
        <v>5215</v>
      </c>
      <c r="E156">
        <v>4</v>
      </c>
      <c r="F156">
        <v>3</v>
      </c>
      <c r="G156">
        <v>3</v>
      </c>
      <c r="H156">
        <v>10</v>
      </c>
      <c r="I156" t="s">
        <v>5229</v>
      </c>
      <c r="J156" t="e">
        <f t="shared" si="3"/>
        <v>#N/A</v>
      </c>
    </row>
    <row r="157" spans="1:10" x14ac:dyDescent="0.35">
      <c r="A157" s="16" t="s">
        <v>845</v>
      </c>
      <c r="B157" t="s">
        <v>3522</v>
      </c>
      <c r="C157" t="s">
        <v>3521</v>
      </c>
      <c r="D157" t="s">
        <v>5215</v>
      </c>
      <c r="E157">
        <v>4</v>
      </c>
      <c r="F157">
        <v>3</v>
      </c>
      <c r="G157">
        <v>3</v>
      </c>
      <c r="H157">
        <v>10</v>
      </c>
      <c r="I157" t="s">
        <v>5229</v>
      </c>
      <c r="J157" t="e">
        <f t="shared" si="3"/>
        <v>#N/A</v>
      </c>
    </row>
    <row r="158" spans="1:10" x14ac:dyDescent="0.35">
      <c r="A158" t="s">
        <v>3931</v>
      </c>
      <c r="B158" t="s">
        <v>403</v>
      </c>
      <c r="C158" t="s">
        <v>3521</v>
      </c>
      <c r="D158" t="s">
        <v>5215</v>
      </c>
      <c r="E158">
        <v>4</v>
      </c>
      <c r="F158">
        <v>3</v>
      </c>
      <c r="G158">
        <v>3</v>
      </c>
      <c r="H158">
        <v>10</v>
      </c>
      <c r="I158" t="s">
        <v>5229</v>
      </c>
      <c r="J158" t="e">
        <f t="shared" si="3"/>
        <v>#N/A</v>
      </c>
    </row>
    <row r="159" spans="1:10" x14ac:dyDescent="0.35">
      <c r="A159" t="s">
        <v>3947</v>
      </c>
      <c r="B159" t="s">
        <v>3530</v>
      </c>
      <c r="C159" t="s">
        <v>3521</v>
      </c>
      <c r="D159" t="s">
        <v>5215</v>
      </c>
      <c r="E159">
        <v>4</v>
      </c>
      <c r="F159">
        <v>3</v>
      </c>
      <c r="G159">
        <v>3</v>
      </c>
      <c r="H159">
        <v>10</v>
      </c>
      <c r="I159" t="s">
        <v>5229</v>
      </c>
      <c r="J159" t="e">
        <f t="shared" si="3"/>
        <v>#N/A</v>
      </c>
    </row>
    <row r="160" spans="1:10" x14ac:dyDescent="0.35">
      <c r="A160" t="s">
        <v>3911</v>
      </c>
      <c r="B160" t="s">
        <v>3524</v>
      </c>
      <c r="C160" t="s">
        <v>3521</v>
      </c>
      <c r="D160" t="s">
        <v>5214</v>
      </c>
      <c r="E160">
        <v>4</v>
      </c>
      <c r="F160">
        <v>3</v>
      </c>
      <c r="G160">
        <v>3</v>
      </c>
      <c r="H160">
        <v>10</v>
      </c>
      <c r="I160" t="s">
        <v>5229</v>
      </c>
      <c r="J160" t="e">
        <f t="shared" si="3"/>
        <v>#N/A</v>
      </c>
    </row>
    <row r="161" spans="1:10" x14ac:dyDescent="0.35">
      <c r="A161" t="s">
        <v>1750</v>
      </c>
      <c r="B161" t="s">
        <v>3530</v>
      </c>
      <c r="C161" t="s">
        <v>3521</v>
      </c>
      <c r="D161" t="s">
        <v>5215</v>
      </c>
      <c r="E161">
        <v>4</v>
      </c>
      <c r="F161">
        <v>3</v>
      </c>
      <c r="G161">
        <v>3</v>
      </c>
      <c r="H161">
        <v>10</v>
      </c>
      <c r="I161" t="s">
        <v>5229</v>
      </c>
      <c r="J161" t="e">
        <f t="shared" si="3"/>
        <v>#N/A</v>
      </c>
    </row>
    <row r="162" spans="1:10" x14ac:dyDescent="0.35">
      <c r="A162" t="s">
        <v>129</v>
      </c>
      <c r="B162" t="s">
        <v>860</v>
      </c>
      <c r="C162" t="s">
        <v>3521</v>
      </c>
      <c r="D162" t="s">
        <v>5215</v>
      </c>
      <c r="E162">
        <v>4</v>
      </c>
      <c r="F162">
        <v>3</v>
      </c>
      <c r="G162">
        <v>3</v>
      </c>
      <c r="H162">
        <v>10</v>
      </c>
      <c r="I162" t="s">
        <v>5229</v>
      </c>
      <c r="J162" t="e">
        <f t="shared" si="3"/>
        <v>#N/A</v>
      </c>
    </row>
    <row r="163" spans="1:10" x14ac:dyDescent="0.35">
      <c r="A163" t="s">
        <v>3928</v>
      </c>
      <c r="B163" t="s">
        <v>452</v>
      </c>
      <c r="C163" t="s">
        <v>3521</v>
      </c>
      <c r="D163" t="s">
        <v>5215</v>
      </c>
      <c r="E163">
        <v>4</v>
      </c>
      <c r="F163">
        <v>3</v>
      </c>
      <c r="G163">
        <v>3</v>
      </c>
      <c r="H163">
        <v>10</v>
      </c>
      <c r="I163" t="s">
        <v>5229</v>
      </c>
      <c r="J163" t="e">
        <f t="shared" si="3"/>
        <v>#N/A</v>
      </c>
    </row>
    <row r="164" spans="1:10" x14ac:dyDescent="0.35">
      <c r="A164" t="s">
        <v>2672</v>
      </c>
      <c r="B164" t="s">
        <v>452</v>
      </c>
      <c r="C164" t="s">
        <v>3521</v>
      </c>
      <c r="D164" t="s">
        <v>5215</v>
      </c>
      <c r="E164">
        <v>4</v>
      </c>
      <c r="F164">
        <v>3</v>
      </c>
      <c r="G164">
        <v>3</v>
      </c>
      <c r="H164">
        <v>10</v>
      </c>
      <c r="I164" t="s">
        <v>5229</v>
      </c>
      <c r="J164" t="e">
        <f t="shared" si="3"/>
        <v>#N/A</v>
      </c>
    </row>
    <row r="165" spans="1:10" x14ac:dyDescent="0.35">
      <c r="A165" t="s">
        <v>3910</v>
      </c>
      <c r="B165" t="s">
        <v>271</v>
      </c>
      <c r="C165" t="s">
        <v>3521</v>
      </c>
      <c r="D165" t="s">
        <v>5215</v>
      </c>
      <c r="E165">
        <v>4</v>
      </c>
      <c r="F165">
        <v>3</v>
      </c>
      <c r="G165">
        <v>3</v>
      </c>
      <c r="H165">
        <v>10</v>
      </c>
      <c r="I165" t="s">
        <v>5229</v>
      </c>
      <c r="J165" t="e">
        <f t="shared" si="3"/>
        <v>#N/A</v>
      </c>
    </row>
    <row r="166" spans="1:10" x14ac:dyDescent="0.35">
      <c r="A166" t="s">
        <v>3897</v>
      </c>
      <c r="B166" t="s">
        <v>3531</v>
      </c>
      <c r="C166" t="s">
        <v>3521</v>
      </c>
      <c r="D166" t="s">
        <v>5215</v>
      </c>
      <c r="E166">
        <v>4</v>
      </c>
      <c r="F166">
        <v>3</v>
      </c>
      <c r="G166">
        <v>3</v>
      </c>
      <c r="H166">
        <v>10</v>
      </c>
      <c r="I166" t="s">
        <v>5229</v>
      </c>
      <c r="J166" t="e">
        <f t="shared" si="3"/>
        <v>#N/A</v>
      </c>
    </row>
    <row r="167" spans="1:10" x14ac:dyDescent="0.35">
      <c r="A167" t="s">
        <v>3802</v>
      </c>
      <c r="B167" t="s">
        <v>441</v>
      </c>
      <c r="C167" t="s">
        <v>3801</v>
      </c>
      <c r="D167" t="s">
        <v>5214</v>
      </c>
      <c r="E167">
        <v>4</v>
      </c>
      <c r="F167">
        <v>3</v>
      </c>
      <c r="G167">
        <v>3</v>
      </c>
      <c r="H167">
        <v>10</v>
      </c>
      <c r="I167" s="16" t="s">
        <v>5229</v>
      </c>
      <c r="J167" t="e">
        <f t="shared" si="3"/>
        <v>#N/A</v>
      </c>
    </row>
    <row r="168" spans="1:10" x14ac:dyDescent="0.35">
      <c r="A168" t="s">
        <v>411</v>
      </c>
      <c r="B168" t="s">
        <v>1124</v>
      </c>
      <c r="C168" t="s">
        <v>3570</v>
      </c>
      <c r="D168" t="s">
        <v>177</v>
      </c>
      <c r="E168">
        <v>4</v>
      </c>
      <c r="F168">
        <v>5</v>
      </c>
      <c r="G168">
        <v>3</v>
      </c>
      <c r="H168">
        <v>12</v>
      </c>
      <c r="I168" t="s">
        <v>5225</v>
      </c>
      <c r="J168" t="e">
        <f t="shared" si="3"/>
        <v>#N/A</v>
      </c>
    </row>
    <row r="169" spans="1:10" x14ac:dyDescent="0.35">
      <c r="A169" t="s">
        <v>3893</v>
      </c>
      <c r="B169" t="s">
        <v>3525</v>
      </c>
      <c r="C169" t="s">
        <v>3570</v>
      </c>
      <c r="D169" t="s">
        <v>5216</v>
      </c>
      <c r="E169">
        <v>4</v>
      </c>
      <c r="F169">
        <v>3</v>
      </c>
      <c r="G169">
        <v>3</v>
      </c>
      <c r="H169">
        <v>10</v>
      </c>
      <c r="I169" t="s">
        <v>5229</v>
      </c>
      <c r="J169" t="e">
        <f t="shared" si="3"/>
        <v>#N/A</v>
      </c>
    </row>
    <row r="170" spans="1:10" x14ac:dyDescent="0.35">
      <c r="A170" t="s">
        <v>3943</v>
      </c>
      <c r="B170" t="s">
        <v>3524</v>
      </c>
      <c r="C170" t="s">
        <v>3570</v>
      </c>
      <c r="D170" t="s">
        <v>5214</v>
      </c>
      <c r="E170">
        <v>4</v>
      </c>
      <c r="F170">
        <v>3</v>
      </c>
      <c r="G170">
        <v>3</v>
      </c>
      <c r="H170">
        <v>10</v>
      </c>
      <c r="I170" t="s">
        <v>5229</v>
      </c>
      <c r="J170" t="e">
        <f t="shared" si="3"/>
        <v>#N/A</v>
      </c>
    </row>
    <row r="171" spans="1:10" x14ac:dyDescent="0.35">
      <c r="A171" t="s">
        <v>3918</v>
      </c>
      <c r="B171" t="s">
        <v>3520</v>
      </c>
      <c r="C171" t="s">
        <v>3570</v>
      </c>
      <c r="D171" t="s">
        <v>5216</v>
      </c>
      <c r="E171">
        <v>4</v>
      </c>
      <c r="F171">
        <v>3</v>
      </c>
      <c r="G171">
        <v>3</v>
      </c>
      <c r="H171">
        <v>10</v>
      </c>
      <c r="I171" t="s">
        <v>5229</v>
      </c>
      <c r="J171" t="e">
        <f t="shared" si="3"/>
        <v>#N/A</v>
      </c>
    </row>
    <row r="172" spans="1:10" x14ac:dyDescent="0.35">
      <c r="A172" t="s">
        <v>3567</v>
      </c>
      <c r="B172" t="s">
        <v>3517</v>
      </c>
      <c r="C172" t="s">
        <v>3544</v>
      </c>
      <c r="D172" t="s">
        <v>5217</v>
      </c>
      <c r="E172">
        <v>4</v>
      </c>
      <c r="F172">
        <v>3</v>
      </c>
      <c r="G172">
        <v>4</v>
      </c>
      <c r="H172">
        <v>11</v>
      </c>
      <c r="I172" t="s">
        <v>5247</v>
      </c>
      <c r="J172" t="e">
        <f t="shared" si="3"/>
        <v>#N/A</v>
      </c>
    </row>
    <row r="173" spans="1:10" x14ac:dyDescent="0.35">
      <c r="A173" t="s">
        <v>1981</v>
      </c>
      <c r="B173" t="s">
        <v>143</v>
      </c>
      <c r="C173" t="s">
        <v>3544</v>
      </c>
      <c r="D173" t="s">
        <v>5214</v>
      </c>
      <c r="E173">
        <v>4</v>
      </c>
      <c r="F173">
        <v>4</v>
      </c>
      <c r="G173">
        <v>3</v>
      </c>
      <c r="H173">
        <v>11</v>
      </c>
      <c r="I173" t="s">
        <v>5227</v>
      </c>
      <c r="J173" t="e">
        <f t="shared" si="3"/>
        <v>#N/A</v>
      </c>
    </row>
    <row r="174" spans="1:10" x14ac:dyDescent="0.35">
      <c r="A174" t="s">
        <v>2580</v>
      </c>
      <c r="B174" t="s">
        <v>3531</v>
      </c>
      <c r="C174" t="s">
        <v>3544</v>
      </c>
      <c r="D174" t="s">
        <v>5215</v>
      </c>
      <c r="E174">
        <v>4</v>
      </c>
      <c r="F174">
        <v>3</v>
      </c>
      <c r="G174">
        <v>3</v>
      </c>
      <c r="H174">
        <v>10</v>
      </c>
      <c r="I174" t="s">
        <v>5229</v>
      </c>
      <c r="J174" t="e">
        <f t="shared" si="3"/>
        <v>#N/A</v>
      </c>
    </row>
    <row r="175" spans="1:10" x14ac:dyDescent="0.35">
      <c r="A175" t="s">
        <v>2948</v>
      </c>
      <c r="B175" t="s">
        <v>81</v>
      </c>
      <c r="C175" t="s">
        <v>3544</v>
      </c>
      <c r="D175" t="s">
        <v>5214</v>
      </c>
      <c r="E175">
        <v>4</v>
      </c>
      <c r="F175">
        <v>3</v>
      </c>
      <c r="G175">
        <v>3</v>
      </c>
      <c r="H175">
        <v>10</v>
      </c>
      <c r="I175" t="s">
        <v>5229</v>
      </c>
      <c r="J175" t="e">
        <f t="shared" si="3"/>
        <v>#N/A</v>
      </c>
    </row>
    <row r="176" spans="1:10" x14ac:dyDescent="0.35">
      <c r="A176" t="s">
        <v>1941</v>
      </c>
      <c r="B176" t="s">
        <v>3523</v>
      </c>
      <c r="C176" t="s">
        <v>3544</v>
      </c>
      <c r="D176" t="s">
        <v>5214</v>
      </c>
      <c r="E176">
        <v>4</v>
      </c>
      <c r="F176">
        <v>3</v>
      </c>
      <c r="G176">
        <v>3</v>
      </c>
      <c r="H176">
        <v>10</v>
      </c>
      <c r="I176" t="s">
        <v>5229</v>
      </c>
      <c r="J176" t="e">
        <f t="shared" si="3"/>
        <v>#N/A</v>
      </c>
    </row>
    <row r="177" spans="1:10" x14ac:dyDescent="0.35">
      <c r="A177" t="s">
        <v>3942</v>
      </c>
      <c r="B177" t="s">
        <v>109</v>
      </c>
      <c r="C177" t="s">
        <v>3544</v>
      </c>
      <c r="D177" t="s">
        <v>177</v>
      </c>
      <c r="E177">
        <v>4</v>
      </c>
      <c r="F177">
        <v>3</v>
      </c>
      <c r="G177">
        <v>3</v>
      </c>
      <c r="H177">
        <v>10</v>
      </c>
      <c r="I177" t="s">
        <v>5229</v>
      </c>
      <c r="J177" t="e">
        <f t="shared" si="3"/>
        <v>#N/A</v>
      </c>
    </row>
    <row r="178" spans="1:10" x14ac:dyDescent="0.35">
      <c r="A178" t="s">
        <v>2830</v>
      </c>
      <c r="B178" t="s">
        <v>860</v>
      </c>
      <c r="C178" t="s">
        <v>3544</v>
      </c>
      <c r="D178" t="s">
        <v>5216</v>
      </c>
      <c r="E178">
        <v>4</v>
      </c>
      <c r="F178">
        <v>3</v>
      </c>
      <c r="G178">
        <v>3</v>
      </c>
      <c r="H178">
        <v>10</v>
      </c>
      <c r="I178" t="s">
        <v>5229</v>
      </c>
      <c r="J178" t="e">
        <f t="shared" si="3"/>
        <v>#N/A</v>
      </c>
    </row>
    <row r="179" spans="1:10" x14ac:dyDescent="0.35">
      <c r="A179" t="s">
        <v>936</v>
      </c>
      <c r="B179" t="s">
        <v>271</v>
      </c>
      <c r="C179" t="s">
        <v>3544</v>
      </c>
      <c r="D179" t="s">
        <v>5215</v>
      </c>
      <c r="E179">
        <v>4</v>
      </c>
      <c r="F179">
        <v>3</v>
      </c>
      <c r="G179">
        <v>3</v>
      </c>
      <c r="H179">
        <v>10</v>
      </c>
      <c r="I179" t="s">
        <v>5229</v>
      </c>
      <c r="J179" t="e">
        <f t="shared" si="3"/>
        <v>#N/A</v>
      </c>
    </row>
    <row r="180" spans="1:10" x14ac:dyDescent="0.35">
      <c r="A180" t="s">
        <v>2279</v>
      </c>
      <c r="B180" t="s">
        <v>285</v>
      </c>
      <c r="C180" t="s">
        <v>3532</v>
      </c>
      <c r="D180" t="s">
        <v>5216</v>
      </c>
      <c r="E180">
        <v>4</v>
      </c>
      <c r="F180">
        <v>4</v>
      </c>
      <c r="G180">
        <v>4</v>
      </c>
      <c r="H180">
        <v>12</v>
      </c>
      <c r="I180" t="s">
        <v>5226</v>
      </c>
      <c r="J180" t="e">
        <f t="shared" si="3"/>
        <v>#N/A</v>
      </c>
    </row>
    <row r="181" spans="1:10" x14ac:dyDescent="0.35">
      <c r="A181" t="s">
        <v>2772</v>
      </c>
      <c r="B181" t="s">
        <v>860</v>
      </c>
      <c r="C181" t="s">
        <v>3532</v>
      </c>
      <c r="D181" t="s">
        <v>5216</v>
      </c>
      <c r="E181">
        <v>4</v>
      </c>
      <c r="F181">
        <v>4</v>
      </c>
      <c r="G181">
        <v>3</v>
      </c>
      <c r="H181">
        <v>11</v>
      </c>
      <c r="I181" t="s">
        <v>5227</v>
      </c>
      <c r="J181" t="e">
        <f t="shared" si="3"/>
        <v>#N/A</v>
      </c>
    </row>
    <row r="182" spans="1:10" x14ac:dyDescent="0.35">
      <c r="A182" t="s">
        <v>3197</v>
      </c>
      <c r="B182" t="s">
        <v>3520</v>
      </c>
      <c r="C182" t="s">
        <v>3532</v>
      </c>
      <c r="D182" t="s">
        <v>177</v>
      </c>
      <c r="E182">
        <v>4</v>
      </c>
      <c r="F182">
        <v>4</v>
      </c>
      <c r="G182">
        <v>3</v>
      </c>
      <c r="H182">
        <v>11</v>
      </c>
      <c r="I182" t="s">
        <v>5227</v>
      </c>
      <c r="J182" t="e">
        <f t="shared" si="3"/>
        <v>#N/A</v>
      </c>
    </row>
    <row r="183" spans="1:10" x14ac:dyDescent="0.35">
      <c r="A183" t="s">
        <v>2476</v>
      </c>
      <c r="B183" t="s">
        <v>339</v>
      </c>
      <c r="C183" t="s">
        <v>3532</v>
      </c>
      <c r="D183" t="s">
        <v>5215</v>
      </c>
      <c r="E183">
        <v>4</v>
      </c>
      <c r="F183">
        <v>3</v>
      </c>
      <c r="G183">
        <v>3</v>
      </c>
      <c r="H183">
        <v>10</v>
      </c>
      <c r="I183" t="s">
        <v>5229</v>
      </c>
      <c r="J183" t="e">
        <f t="shared" si="3"/>
        <v>#N/A</v>
      </c>
    </row>
    <row r="184" spans="1:10" x14ac:dyDescent="0.35">
      <c r="A184" t="s">
        <v>1661</v>
      </c>
      <c r="B184" t="s">
        <v>116</v>
      </c>
      <c r="C184" t="s">
        <v>3532</v>
      </c>
      <c r="D184" t="s">
        <v>5214</v>
      </c>
      <c r="E184">
        <v>4</v>
      </c>
      <c r="F184">
        <v>3</v>
      </c>
      <c r="G184">
        <v>3</v>
      </c>
      <c r="H184">
        <v>10</v>
      </c>
      <c r="I184" t="s">
        <v>5229</v>
      </c>
      <c r="J184" t="e">
        <f t="shared" si="3"/>
        <v>#N/A</v>
      </c>
    </row>
    <row r="185" spans="1:10" x14ac:dyDescent="0.35">
      <c r="A185" t="s">
        <v>2852</v>
      </c>
      <c r="B185" t="s">
        <v>325</v>
      </c>
      <c r="C185" t="s">
        <v>3532</v>
      </c>
      <c r="D185" t="s">
        <v>5214</v>
      </c>
      <c r="E185">
        <v>4</v>
      </c>
      <c r="F185">
        <v>3</v>
      </c>
      <c r="G185">
        <v>3</v>
      </c>
      <c r="H185">
        <v>10</v>
      </c>
      <c r="I185" t="s">
        <v>5229</v>
      </c>
      <c r="J185" t="e">
        <f t="shared" si="3"/>
        <v>#N/A</v>
      </c>
    </row>
    <row r="186" spans="1:10" x14ac:dyDescent="0.35">
      <c r="A186" t="s">
        <v>1104</v>
      </c>
      <c r="B186" t="s">
        <v>3522</v>
      </c>
      <c r="C186" t="s">
        <v>3532</v>
      </c>
      <c r="D186" t="s">
        <v>5216</v>
      </c>
      <c r="E186">
        <v>4</v>
      </c>
      <c r="F186">
        <v>3</v>
      </c>
      <c r="G186">
        <v>3</v>
      </c>
      <c r="H186">
        <v>10</v>
      </c>
      <c r="I186" t="s">
        <v>5229</v>
      </c>
      <c r="J186" t="e">
        <f t="shared" si="3"/>
        <v>#N/A</v>
      </c>
    </row>
    <row r="187" spans="1:10" x14ac:dyDescent="0.35">
      <c r="A187" t="s">
        <v>3315</v>
      </c>
      <c r="B187" t="s">
        <v>441</v>
      </c>
      <c r="C187" t="s">
        <v>3532</v>
      </c>
      <c r="D187" t="s">
        <v>5215</v>
      </c>
      <c r="E187">
        <v>4</v>
      </c>
      <c r="F187">
        <v>3</v>
      </c>
      <c r="G187">
        <v>3</v>
      </c>
      <c r="H187">
        <v>10</v>
      </c>
      <c r="I187" t="s">
        <v>5229</v>
      </c>
      <c r="J187" t="e">
        <f t="shared" si="3"/>
        <v>#N/A</v>
      </c>
    </row>
    <row r="188" spans="1:10" x14ac:dyDescent="0.35">
      <c r="A188" t="s">
        <v>3247</v>
      </c>
      <c r="B188" t="s">
        <v>193</v>
      </c>
      <c r="C188" t="s">
        <v>3532</v>
      </c>
      <c r="D188" t="s">
        <v>5214</v>
      </c>
      <c r="E188">
        <v>4</v>
      </c>
      <c r="F188">
        <v>3</v>
      </c>
      <c r="G188">
        <v>3</v>
      </c>
      <c r="H188">
        <v>10</v>
      </c>
      <c r="I188" t="s">
        <v>5229</v>
      </c>
      <c r="J188" t="e">
        <f t="shared" si="3"/>
        <v>#N/A</v>
      </c>
    </row>
    <row r="189" spans="1:10" x14ac:dyDescent="0.35">
      <c r="A189" t="s">
        <v>3775</v>
      </c>
      <c r="B189" t="s">
        <v>419</v>
      </c>
      <c r="C189" t="s">
        <v>3774</v>
      </c>
      <c r="D189" t="s">
        <v>177</v>
      </c>
      <c r="E189">
        <v>4</v>
      </c>
      <c r="F189">
        <v>4</v>
      </c>
      <c r="G189">
        <v>3</v>
      </c>
      <c r="H189">
        <v>11</v>
      </c>
      <c r="I189" t="s">
        <v>5227</v>
      </c>
      <c r="J189">
        <f t="shared" si="3"/>
        <v>3</v>
      </c>
    </row>
    <row r="190" spans="1:10" x14ac:dyDescent="0.35">
      <c r="A190" t="s">
        <v>3775</v>
      </c>
      <c r="B190" t="s">
        <v>419</v>
      </c>
      <c r="C190" t="s">
        <v>3774</v>
      </c>
      <c r="D190" t="s">
        <v>177</v>
      </c>
      <c r="E190">
        <v>3</v>
      </c>
      <c r="F190">
        <v>4</v>
      </c>
      <c r="G190">
        <v>3</v>
      </c>
      <c r="H190">
        <v>10</v>
      </c>
      <c r="I190" t="s">
        <v>5228</v>
      </c>
      <c r="J190">
        <f t="shared" si="3"/>
        <v>3</v>
      </c>
    </row>
    <row r="191" spans="1:10" x14ac:dyDescent="0.35">
      <c r="A191" t="s">
        <v>835</v>
      </c>
      <c r="B191" t="s">
        <v>318</v>
      </c>
      <c r="C191" t="s">
        <v>3546</v>
      </c>
      <c r="D191" t="s">
        <v>5217</v>
      </c>
      <c r="E191">
        <v>5</v>
      </c>
      <c r="F191">
        <v>4</v>
      </c>
      <c r="G191">
        <v>4</v>
      </c>
      <c r="H191">
        <v>13</v>
      </c>
      <c r="I191" t="s">
        <v>5244</v>
      </c>
      <c r="J191" t="e">
        <f t="shared" si="3"/>
        <v>#N/A</v>
      </c>
    </row>
    <row r="192" spans="1:10" x14ac:dyDescent="0.35">
      <c r="A192" t="s">
        <v>2946</v>
      </c>
      <c r="B192" t="s">
        <v>3518</v>
      </c>
      <c r="C192" t="s">
        <v>3548</v>
      </c>
      <c r="D192" t="s">
        <v>177</v>
      </c>
      <c r="E192">
        <v>4</v>
      </c>
      <c r="F192">
        <v>4</v>
      </c>
      <c r="G192">
        <v>4</v>
      </c>
      <c r="H192">
        <v>12</v>
      </c>
      <c r="I192" t="s">
        <v>5226</v>
      </c>
      <c r="J192" t="e">
        <f t="shared" si="3"/>
        <v>#N/A</v>
      </c>
    </row>
    <row r="193" spans="1:11" x14ac:dyDescent="0.35">
      <c r="A193" t="s">
        <v>2182</v>
      </c>
      <c r="B193" t="s">
        <v>3518</v>
      </c>
      <c r="C193" t="s">
        <v>1767</v>
      </c>
      <c r="D193" t="s">
        <v>5215</v>
      </c>
      <c r="E193">
        <v>3</v>
      </c>
      <c r="F193">
        <v>3</v>
      </c>
      <c r="G193">
        <v>0</v>
      </c>
      <c r="H193">
        <v>8</v>
      </c>
      <c r="I193" t="s">
        <v>5307</v>
      </c>
      <c r="J193">
        <f t="shared" si="3"/>
        <v>0</v>
      </c>
      <c r="K193" t="str">
        <f>Table4[[#This Row],[FLAT]]&amp;"-"&amp;Table4[[#This Row],[SHORT]]&amp;"-"&amp;Table4[[#This Row],[LONG]]</f>
        <v>3-3-0</v>
      </c>
    </row>
    <row r="194" spans="1:11" x14ac:dyDescent="0.35">
      <c r="A194" t="s">
        <v>2093</v>
      </c>
      <c r="B194" t="s">
        <v>3525</v>
      </c>
      <c r="C194" t="s">
        <v>1767</v>
      </c>
      <c r="D194" t="s">
        <v>5215</v>
      </c>
      <c r="E194">
        <v>3</v>
      </c>
      <c r="F194">
        <v>3</v>
      </c>
      <c r="G194">
        <v>0</v>
      </c>
      <c r="H194">
        <v>8</v>
      </c>
      <c r="I194" t="s">
        <v>5307</v>
      </c>
      <c r="J194">
        <f t="shared" ref="J194:J257" si="4">VLOOKUP(A194,$M$10:$P$134,4,FALSE)</f>
        <v>0</v>
      </c>
      <c r="K194" t="str">
        <f>Table4[[#This Row],[FLAT]]&amp;"-"&amp;Table4[[#This Row],[SHORT]]&amp;"-"&amp;Table4[[#This Row],[LONG]]</f>
        <v>3-3-0</v>
      </c>
    </row>
    <row r="195" spans="1:11" x14ac:dyDescent="0.35">
      <c r="A195" t="s">
        <v>2697</v>
      </c>
      <c r="B195" t="s">
        <v>916</v>
      </c>
      <c r="C195" t="s">
        <v>1767</v>
      </c>
      <c r="D195" t="s">
        <v>5215</v>
      </c>
      <c r="E195">
        <v>3</v>
      </c>
      <c r="F195">
        <v>3</v>
      </c>
      <c r="G195">
        <v>0</v>
      </c>
      <c r="H195">
        <v>8</v>
      </c>
      <c r="I195" t="s">
        <v>5307</v>
      </c>
      <c r="J195">
        <f t="shared" si="4"/>
        <v>0</v>
      </c>
      <c r="K195" t="str">
        <f>Table4[[#This Row],[FLAT]]&amp;"-"&amp;Table4[[#This Row],[SHORT]]&amp;"-"&amp;Table4[[#This Row],[LONG]]</f>
        <v>3-3-0</v>
      </c>
    </row>
    <row r="196" spans="1:11" x14ac:dyDescent="0.35">
      <c r="A196" t="s">
        <v>462</v>
      </c>
      <c r="B196" t="s">
        <v>285</v>
      </c>
      <c r="C196" t="s">
        <v>1767</v>
      </c>
      <c r="D196" t="s">
        <v>5215</v>
      </c>
      <c r="E196">
        <v>3</v>
      </c>
      <c r="F196">
        <v>3</v>
      </c>
      <c r="G196">
        <v>0</v>
      </c>
      <c r="H196">
        <v>8</v>
      </c>
      <c r="I196" t="s">
        <v>5307</v>
      </c>
      <c r="J196">
        <f t="shared" si="4"/>
        <v>0</v>
      </c>
      <c r="K196" t="str">
        <f>Table4[[#This Row],[FLAT]]&amp;"-"&amp;Table4[[#This Row],[SHORT]]&amp;"-"&amp;Table4[[#This Row],[LONG]]</f>
        <v>3-3-0</v>
      </c>
    </row>
    <row r="197" spans="1:11" x14ac:dyDescent="0.35">
      <c r="A197" t="s">
        <v>3288</v>
      </c>
      <c r="B197" t="s">
        <v>116</v>
      </c>
      <c r="C197" t="s">
        <v>2419</v>
      </c>
      <c r="D197" t="s">
        <v>177</v>
      </c>
      <c r="E197">
        <v>3</v>
      </c>
      <c r="F197">
        <v>3</v>
      </c>
      <c r="G197">
        <v>0</v>
      </c>
      <c r="H197">
        <v>8</v>
      </c>
      <c r="I197" t="s">
        <v>5307</v>
      </c>
      <c r="J197">
        <f t="shared" si="4"/>
        <v>0</v>
      </c>
      <c r="K197" t="str">
        <f>Table4[[#This Row],[FLAT]]&amp;"-"&amp;Table4[[#This Row],[SHORT]]&amp;"-"&amp;Table4[[#This Row],[LONG]]</f>
        <v>3-3-0</v>
      </c>
    </row>
    <row r="198" spans="1:11" x14ac:dyDescent="0.35">
      <c r="A198" t="s">
        <v>3209</v>
      </c>
      <c r="B198" t="s">
        <v>3520</v>
      </c>
      <c r="C198" t="s">
        <v>2419</v>
      </c>
      <c r="D198" t="s">
        <v>5215</v>
      </c>
      <c r="E198">
        <v>3</v>
      </c>
      <c r="F198">
        <v>3</v>
      </c>
      <c r="G198">
        <v>0</v>
      </c>
      <c r="H198">
        <v>8</v>
      </c>
      <c r="I198" t="s">
        <v>5307</v>
      </c>
      <c r="J198">
        <f t="shared" si="4"/>
        <v>0</v>
      </c>
      <c r="K198" t="str">
        <f>Table4[[#This Row],[FLAT]]&amp;"-"&amp;Table4[[#This Row],[SHORT]]&amp;"-"&amp;Table4[[#This Row],[LONG]]</f>
        <v>3-3-0</v>
      </c>
    </row>
    <row r="199" spans="1:11" x14ac:dyDescent="0.35">
      <c r="A199" t="s">
        <v>1681</v>
      </c>
      <c r="B199" t="s">
        <v>3530</v>
      </c>
      <c r="C199" t="s">
        <v>2419</v>
      </c>
      <c r="D199" t="s">
        <v>5215</v>
      </c>
      <c r="E199">
        <v>3</v>
      </c>
      <c r="F199">
        <v>3</v>
      </c>
      <c r="G199">
        <v>0</v>
      </c>
      <c r="H199">
        <v>8</v>
      </c>
      <c r="I199" t="s">
        <v>5307</v>
      </c>
      <c r="J199">
        <f t="shared" si="4"/>
        <v>0</v>
      </c>
      <c r="K199" t="str">
        <f>Table4[[#This Row],[FLAT]]&amp;"-"&amp;Table4[[#This Row],[SHORT]]&amp;"-"&amp;Table4[[#This Row],[LONG]]</f>
        <v>3-3-0</v>
      </c>
    </row>
    <row r="200" spans="1:11" x14ac:dyDescent="0.35">
      <c r="A200" t="s">
        <v>2502</v>
      </c>
      <c r="B200" t="s">
        <v>193</v>
      </c>
      <c r="C200" t="s">
        <v>2419</v>
      </c>
      <c r="D200" t="s">
        <v>5215</v>
      </c>
      <c r="E200">
        <v>3</v>
      </c>
      <c r="F200">
        <v>3</v>
      </c>
      <c r="G200">
        <v>0</v>
      </c>
      <c r="H200">
        <v>8</v>
      </c>
      <c r="I200" t="s">
        <v>5307</v>
      </c>
      <c r="J200">
        <f t="shared" si="4"/>
        <v>0</v>
      </c>
      <c r="K200" t="str">
        <f>Table4[[#This Row],[FLAT]]&amp;"-"&amp;Table4[[#This Row],[SHORT]]&amp;"-"&amp;Table4[[#This Row],[LONG]]</f>
        <v>3-3-0</v>
      </c>
    </row>
    <row r="201" spans="1:11" x14ac:dyDescent="0.35">
      <c r="A201" t="s">
        <v>3133</v>
      </c>
      <c r="B201" t="s">
        <v>3517</v>
      </c>
      <c r="C201" t="s">
        <v>2419</v>
      </c>
      <c r="D201" t="s">
        <v>5215</v>
      </c>
      <c r="E201">
        <v>3</v>
      </c>
      <c r="F201">
        <v>3</v>
      </c>
      <c r="G201">
        <v>0</v>
      </c>
      <c r="H201">
        <v>8</v>
      </c>
      <c r="I201" t="s">
        <v>5307</v>
      </c>
      <c r="J201">
        <f t="shared" si="4"/>
        <v>0</v>
      </c>
      <c r="K201" t="str">
        <f>Table4[[#This Row],[FLAT]]&amp;"-"&amp;Table4[[#This Row],[SHORT]]&amp;"-"&amp;Table4[[#This Row],[LONG]]</f>
        <v>3-3-0</v>
      </c>
    </row>
    <row r="202" spans="1:11" x14ac:dyDescent="0.35">
      <c r="A202" t="s">
        <v>977</v>
      </c>
      <c r="B202" t="s">
        <v>318</v>
      </c>
      <c r="C202" t="s">
        <v>2419</v>
      </c>
      <c r="D202" t="s">
        <v>5215</v>
      </c>
      <c r="E202">
        <v>3</v>
      </c>
      <c r="F202">
        <v>3</v>
      </c>
      <c r="G202">
        <v>0</v>
      </c>
      <c r="H202">
        <v>8</v>
      </c>
      <c r="I202" t="s">
        <v>5307</v>
      </c>
      <c r="J202">
        <f t="shared" si="4"/>
        <v>0</v>
      </c>
      <c r="K202" t="str">
        <f>Table4[[#This Row],[FLAT]]&amp;"-"&amp;Table4[[#This Row],[SHORT]]&amp;"-"&amp;Table4[[#This Row],[LONG]]</f>
        <v>3-3-0</v>
      </c>
    </row>
    <row r="203" spans="1:11" x14ac:dyDescent="0.35">
      <c r="A203" t="s">
        <v>4601</v>
      </c>
      <c r="B203" t="s">
        <v>3518</v>
      </c>
      <c r="C203" t="s">
        <v>2419</v>
      </c>
      <c r="D203" t="s">
        <v>5215</v>
      </c>
      <c r="E203">
        <v>3</v>
      </c>
      <c r="F203">
        <v>3</v>
      </c>
      <c r="G203">
        <v>0</v>
      </c>
      <c r="H203">
        <v>8</v>
      </c>
      <c r="I203" t="s">
        <v>5307</v>
      </c>
      <c r="J203">
        <f t="shared" si="4"/>
        <v>0</v>
      </c>
      <c r="K203" t="str">
        <f>Table4[[#This Row],[FLAT]]&amp;"-"&amp;Table4[[#This Row],[SHORT]]&amp;"-"&amp;Table4[[#This Row],[LONG]]</f>
        <v>3-3-0</v>
      </c>
    </row>
    <row r="204" spans="1:11" x14ac:dyDescent="0.35">
      <c r="A204" t="s">
        <v>3281</v>
      </c>
      <c r="B204" t="s">
        <v>452</v>
      </c>
      <c r="C204" t="s">
        <v>2419</v>
      </c>
      <c r="D204" t="s">
        <v>5215</v>
      </c>
      <c r="E204">
        <v>3</v>
      </c>
      <c r="F204">
        <v>3</v>
      </c>
      <c r="G204">
        <v>0</v>
      </c>
      <c r="H204">
        <v>8</v>
      </c>
      <c r="I204" t="s">
        <v>5307</v>
      </c>
      <c r="J204">
        <f t="shared" si="4"/>
        <v>0</v>
      </c>
      <c r="K204" t="str">
        <f>Table4[[#This Row],[FLAT]]&amp;"-"&amp;Table4[[#This Row],[SHORT]]&amp;"-"&amp;Table4[[#This Row],[LONG]]</f>
        <v>3-3-0</v>
      </c>
    </row>
    <row r="205" spans="1:11" x14ac:dyDescent="0.35">
      <c r="A205" t="s">
        <v>3759</v>
      </c>
      <c r="B205" t="s">
        <v>403</v>
      </c>
      <c r="C205" t="s">
        <v>2419</v>
      </c>
      <c r="D205" t="s">
        <v>5215</v>
      </c>
      <c r="E205">
        <v>3</v>
      </c>
      <c r="F205">
        <v>3</v>
      </c>
      <c r="G205">
        <v>0</v>
      </c>
      <c r="H205">
        <v>8</v>
      </c>
      <c r="I205" t="s">
        <v>5307</v>
      </c>
      <c r="J205">
        <f t="shared" si="4"/>
        <v>0</v>
      </c>
      <c r="K205" t="str">
        <f>Table4[[#This Row],[FLAT]]&amp;"-"&amp;Table4[[#This Row],[SHORT]]&amp;"-"&amp;Table4[[#This Row],[LONG]]</f>
        <v>3-3-0</v>
      </c>
    </row>
    <row r="206" spans="1:11" x14ac:dyDescent="0.35">
      <c r="A206" t="s">
        <v>3750</v>
      </c>
      <c r="B206" t="s">
        <v>3518</v>
      </c>
      <c r="C206" t="s">
        <v>153</v>
      </c>
      <c r="D206" t="s">
        <v>5214</v>
      </c>
      <c r="E206">
        <v>6</v>
      </c>
      <c r="F206">
        <v>6</v>
      </c>
      <c r="G206">
        <v>4</v>
      </c>
      <c r="H206">
        <v>16</v>
      </c>
      <c r="I206" t="s">
        <v>5255</v>
      </c>
      <c r="J206">
        <f t="shared" si="4"/>
        <v>4</v>
      </c>
      <c r="K206" t="str">
        <f>Table4[[#This Row],[FLAT]]&amp;"-"&amp;Table4[[#This Row],[SHORT]]&amp;"-"&amp;Table4[[#This Row],[LONG]]</f>
        <v>6-6-4</v>
      </c>
    </row>
    <row r="207" spans="1:11" x14ac:dyDescent="0.35">
      <c r="A207" t="s">
        <v>1755</v>
      </c>
      <c r="B207" t="s">
        <v>318</v>
      </c>
      <c r="C207" t="s">
        <v>153</v>
      </c>
      <c r="D207" t="s">
        <v>5217</v>
      </c>
      <c r="E207">
        <v>6</v>
      </c>
      <c r="F207">
        <v>6</v>
      </c>
      <c r="G207">
        <v>3</v>
      </c>
      <c r="H207">
        <v>15</v>
      </c>
      <c r="I207" t="s">
        <v>5308</v>
      </c>
      <c r="J207">
        <f t="shared" si="4"/>
        <v>3</v>
      </c>
      <c r="K207" t="str">
        <f>Table4[[#This Row],[FLAT]]&amp;"-"&amp;Table4[[#This Row],[SHORT]]&amp;"-"&amp;Table4[[#This Row],[LONG]]</f>
        <v>6-6-3</v>
      </c>
    </row>
    <row r="208" spans="1:11" x14ac:dyDescent="0.35">
      <c r="A208" t="s">
        <v>2177</v>
      </c>
      <c r="B208" t="s">
        <v>81</v>
      </c>
      <c r="C208" t="s">
        <v>153</v>
      </c>
      <c r="D208" t="s">
        <v>5214</v>
      </c>
      <c r="E208">
        <v>6</v>
      </c>
      <c r="F208">
        <v>6</v>
      </c>
      <c r="G208">
        <v>3</v>
      </c>
      <c r="H208">
        <v>15</v>
      </c>
      <c r="I208" t="s">
        <v>5308</v>
      </c>
      <c r="J208">
        <f t="shared" si="4"/>
        <v>3</v>
      </c>
      <c r="K208" t="str">
        <f>Table4[[#This Row],[FLAT]]&amp;"-"&amp;Table4[[#This Row],[SHORT]]&amp;"-"&amp;Table4[[#This Row],[LONG]]</f>
        <v>6-6-3</v>
      </c>
    </row>
    <row r="209" spans="1:11" x14ac:dyDescent="0.35">
      <c r="A209" t="s">
        <v>1758</v>
      </c>
      <c r="B209" t="s">
        <v>116</v>
      </c>
      <c r="C209" t="s">
        <v>153</v>
      </c>
      <c r="D209" t="s">
        <v>177</v>
      </c>
      <c r="E209">
        <v>5</v>
      </c>
      <c r="F209">
        <v>5</v>
      </c>
      <c r="G209">
        <v>4</v>
      </c>
      <c r="H209">
        <v>14</v>
      </c>
      <c r="I209" t="s">
        <v>5273</v>
      </c>
      <c r="J209">
        <f t="shared" si="4"/>
        <v>4</v>
      </c>
      <c r="K209" t="str">
        <f>Table4[[#This Row],[FLAT]]&amp;"-"&amp;Table4[[#This Row],[SHORT]]&amp;"-"&amp;Table4[[#This Row],[LONG]]</f>
        <v>5-5-4</v>
      </c>
    </row>
    <row r="210" spans="1:11" x14ac:dyDescent="0.35">
      <c r="A210" t="s">
        <v>727</v>
      </c>
      <c r="B210" t="s">
        <v>339</v>
      </c>
      <c r="C210" t="s">
        <v>153</v>
      </c>
      <c r="D210" t="s">
        <v>177</v>
      </c>
      <c r="E210">
        <v>6</v>
      </c>
      <c r="F210">
        <v>5</v>
      </c>
      <c r="G210">
        <v>3</v>
      </c>
      <c r="H210">
        <v>14</v>
      </c>
      <c r="I210" t="s">
        <v>5271</v>
      </c>
      <c r="J210">
        <f t="shared" si="4"/>
        <v>3</v>
      </c>
      <c r="K210" t="str">
        <f>Table4[[#This Row],[FLAT]]&amp;"-"&amp;Table4[[#This Row],[SHORT]]&amp;"-"&amp;Table4[[#This Row],[LONG]]</f>
        <v>6-5-3</v>
      </c>
    </row>
    <row r="211" spans="1:11" x14ac:dyDescent="0.35">
      <c r="A211" t="s">
        <v>2950</v>
      </c>
      <c r="B211" t="s">
        <v>325</v>
      </c>
      <c r="C211" t="s">
        <v>153</v>
      </c>
      <c r="D211" t="s">
        <v>177</v>
      </c>
      <c r="E211">
        <v>6</v>
      </c>
      <c r="F211">
        <v>5</v>
      </c>
      <c r="G211">
        <v>3</v>
      </c>
      <c r="H211">
        <v>14</v>
      </c>
      <c r="I211" t="s">
        <v>5271</v>
      </c>
      <c r="J211">
        <f t="shared" si="4"/>
        <v>3</v>
      </c>
      <c r="K211" t="str">
        <f>Table4[[#This Row],[FLAT]]&amp;"-"&amp;Table4[[#This Row],[SHORT]]&amp;"-"&amp;Table4[[#This Row],[LONG]]</f>
        <v>6-5-3</v>
      </c>
    </row>
    <row r="212" spans="1:11" x14ac:dyDescent="0.35">
      <c r="A212" t="s">
        <v>2283</v>
      </c>
      <c r="B212" t="s">
        <v>193</v>
      </c>
      <c r="C212" t="s">
        <v>153</v>
      </c>
      <c r="D212" t="s">
        <v>5216</v>
      </c>
      <c r="E212">
        <v>5</v>
      </c>
      <c r="F212">
        <v>5</v>
      </c>
      <c r="G212">
        <v>3</v>
      </c>
      <c r="H212">
        <v>13</v>
      </c>
      <c r="I212" t="s">
        <v>5269</v>
      </c>
      <c r="J212">
        <f t="shared" si="4"/>
        <v>3</v>
      </c>
      <c r="K212" t="str">
        <f>Table4[[#This Row],[FLAT]]&amp;"-"&amp;Table4[[#This Row],[SHORT]]&amp;"-"&amp;Table4[[#This Row],[LONG]]</f>
        <v>5-5-3</v>
      </c>
    </row>
    <row r="213" spans="1:11" x14ac:dyDescent="0.35">
      <c r="A213" t="s">
        <v>2174</v>
      </c>
      <c r="B213" t="s">
        <v>3527</v>
      </c>
      <c r="C213" t="s">
        <v>153</v>
      </c>
      <c r="D213" t="s">
        <v>5216</v>
      </c>
      <c r="E213">
        <v>6</v>
      </c>
      <c r="F213">
        <v>5</v>
      </c>
      <c r="G213">
        <v>2</v>
      </c>
      <c r="H213">
        <v>13</v>
      </c>
      <c r="I213" t="s">
        <v>5309</v>
      </c>
      <c r="J213">
        <f t="shared" si="4"/>
        <v>2</v>
      </c>
      <c r="K213" t="str">
        <f>Table4[[#This Row],[FLAT]]&amp;"-"&amp;Table4[[#This Row],[SHORT]]&amp;"-"&amp;Table4[[#This Row],[LONG]]</f>
        <v>6-5-2</v>
      </c>
    </row>
    <row r="214" spans="1:11" x14ac:dyDescent="0.35">
      <c r="A214" t="s">
        <v>3124</v>
      </c>
      <c r="B214" t="s">
        <v>308</v>
      </c>
      <c r="C214" t="s">
        <v>153</v>
      </c>
      <c r="D214" t="s">
        <v>5217</v>
      </c>
      <c r="E214">
        <v>5</v>
      </c>
      <c r="F214">
        <v>4</v>
      </c>
      <c r="G214">
        <v>3</v>
      </c>
      <c r="H214">
        <v>12</v>
      </c>
      <c r="I214" t="s">
        <v>5310</v>
      </c>
      <c r="J214">
        <f t="shared" si="4"/>
        <v>3</v>
      </c>
      <c r="K214" t="str">
        <f>Table4[[#This Row],[FLAT]]&amp;"-"&amp;Table4[[#This Row],[SHORT]]&amp;"-"&amp;Table4[[#This Row],[LONG]]</f>
        <v>5-4-3</v>
      </c>
    </row>
    <row r="215" spans="1:11" x14ac:dyDescent="0.35">
      <c r="A215" t="s">
        <v>2774</v>
      </c>
      <c r="B215" t="s">
        <v>3530</v>
      </c>
      <c r="C215" t="s">
        <v>153</v>
      </c>
      <c r="D215" t="s">
        <v>177</v>
      </c>
      <c r="E215">
        <v>5</v>
      </c>
      <c r="F215">
        <v>4</v>
      </c>
      <c r="G215">
        <v>3</v>
      </c>
      <c r="H215">
        <v>12</v>
      </c>
      <c r="I215" t="s">
        <v>5310</v>
      </c>
      <c r="J215">
        <f t="shared" si="4"/>
        <v>3</v>
      </c>
      <c r="K215" t="str">
        <f>Table4[[#This Row],[FLAT]]&amp;"-"&amp;Table4[[#This Row],[SHORT]]&amp;"-"&amp;Table4[[#This Row],[LONG]]</f>
        <v>5-4-3</v>
      </c>
    </row>
    <row r="216" spans="1:11" x14ac:dyDescent="0.35">
      <c r="A216" t="s">
        <v>2483</v>
      </c>
      <c r="B216" t="s">
        <v>403</v>
      </c>
      <c r="C216" t="s">
        <v>153</v>
      </c>
      <c r="D216" t="s">
        <v>177</v>
      </c>
      <c r="E216">
        <v>4</v>
      </c>
      <c r="F216">
        <v>4</v>
      </c>
      <c r="G216">
        <v>4</v>
      </c>
      <c r="H216">
        <v>12</v>
      </c>
      <c r="I216" t="s">
        <v>5257</v>
      </c>
      <c r="J216">
        <f t="shared" si="4"/>
        <v>4</v>
      </c>
      <c r="K216" t="str">
        <f>Table4[[#This Row],[FLAT]]&amp;"-"&amp;Table4[[#This Row],[SHORT]]&amp;"-"&amp;Table4[[#This Row],[LONG]]</f>
        <v>4-4-4</v>
      </c>
    </row>
    <row r="217" spans="1:11" x14ac:dyDescent="0.35">
      <c r="A217" t="s">
        <v>2856</v>
      </c>
      <c r="B217" t="s">
        <v>143</v>
      </c>
      <c r="C217" t="s">
        <v>153</v>
      </c>
      <c r="D217" t="s">
        <v>177</v>
      </c>
      <c r="E217">
        <v>6</v>
      </c>
      <c r="F217">
        <v>4</v>
      </c>
      <c r="G217">
        <v>2</v>
      </c>
      <c r="H217">
        <v>12</v>
      </c>
      <c r="I217" t="s">
        <v>5311</v>
      </c>
      <c r="J217">
        <f t="shared" si="4"/>
        <v>2</v>
      </c>
      <c r="K217" t="str">
        <f>Table4[[#This Row],[FLAT]]&amp;"-"&amp;Table4[[#This Row],[SHORT]]&amp;"-"&amp;Table4[[#This Row],[LONG]]</f>
        <v>6-4-2</v>
      </c>
    </row>
    <row r="218" spans="1:11" x14ac:dyDescent="0.35">
      <c r="A218" t="s">
        <v>2478</v>
      </c>
      <c r="B218" t="s">
        <v>285</v>
      </c>
      <c r="C218" t="s">
        <v>153</v>
      </c>
      <c r="D218" t="s">
        <v>5216</v>
      </c>
      <c r="E218">
        <v>5</v>
      </c>
      <c r="F218">
        <v>5</v>
      </c>
      <c r="G218">
        <v>2</v>
      </c>
      <c r="H218">
        <v>12</v>
      </c>
      <c r="I218" t="s">
        <v>5312</v>
      </c>
      <c r="J218">
        <f t="shared" si="4"/>
        <v>2</v>
      </c>
      <c r="K218" t="str">
        <f>Table4[[#This Row],[FLAT]]&amp;"-"&amp;Table4[[#This Row],[SHORT]]&amp;"-"&amp;Table4[[#This Row],[LONG]]</f>
        <v>5-5-2</v>
      </c>
    </row>
    <row r="219" spans="1:11" x14ac:dyDescent="0.35">
      <c r="A219" t="s">
        <v>2582</v>
      </c>
      <c r="B219" t="s">
        <v>860</v>
      </c>
      <c r="C219" t="s">
        <v>153</v>
      </c>
      <c r="D219" t="s">
        <v>5216</v>
      </c>
      <c r="E219">
        <v>6</v>
      </c>
      <c r="F219">
        <v>4</v>
      </c>
      <c r="G219">
        <v>0</v>
      </c>
      <c r="H219">
        <v>12</v>
      </c>
      <c r="I219" t="s">
        <v>5313</v>
      </c>
      <c r="J219">
        <f t="shared" si="4"/>
        <v>0</v>
      </c>
      <c r="K219" t="str">
        <f>Table4[[#This Row],[FLAT]]&amp;"-"&amp;Table4[[#This Row],[SHORT]]&amp;"-"&amp;Table4[[#This Row],[LONG]]</f>
        <v>6-4-0</v>
      </c>
    </row>
    <row r="220" spans="1:11" x14ac:dyDescent="0.35">
      <c r="A220" t="s">
        <v>144</v>
      </c>
      <c r="B220" t="s">
        <v>3520</v>
      </c>
      <c r="C220" t="s">
        <v>153</v>
      </c>
      <c r="D220" t="s">
        <v>5215</v>
      </c>
      <c r="E220">
        <v>5</v>
      </c>
      <c r="F220">
        <v>5</v>
      </c>
      <c r="G220">
        <v>2</v>
      </c>
      <c r="H220">
        <v>12</v>
      </c>
      <c r="I220" t="s">
        <v>5312</v>
      </c>
      <c r="J220">
        <f t="shared" si="4"/>
        <v>2</v>
      </c>
      <c r="K220" t="str">
        <f>Table4[[#This Row],[FLAT]]&amp;"-"&amp;Table4[[#This Row],[SHORT]]&amp;"-"&amp;Table4[[#This Row],[LONG]]</f>
        <v>5-5-2</v>
      </c>
    </row>
    <row r="221" spans="1:11" x14ac:dyDescent="0.35">
      <c r="A221" t="s">
        <v>2079</v>
      </c>
      <c r="B221" t="s">
        <v>193</v>
      </c>
      <c r="C221" t="s">
        <v>153</v>
      </c>
      <c r="D221" t="s">
        <v>177</v>
      </c>
      <c r="E221">
        <v>4</v>
      </c>
      <c r="F221">
        <v>5</v>
      </c>
      <c r="G221">
        <v>2</v>
      </c>
      <c r="H221">
        <v>11</v>
      </c>
      <c r="I221" t="s">
        <v>5314</v>
      </c>
      <c r="J221">
        <f t="shared" si="4"/>
        <v>2</v>
      </c>
      <c r="K221" t="str">
        <f>Table4[[#This Row],[FLAT]]&amp;"-"&amp;Table4[[#This Row],[SHORT]]&amp;"-"&amp;Table4[[#This Row],[LONG]]</f>
        <v>4-5-2</v>
      </c>
    </row>
    <row r="222" spans="1:11" x14ac:dyDescent="0.35">
      <c r="A222" t="s">
        <v>1584</v>
      </c>
      <c r="B222" t="s">
        <v>1124</v>
      </c>
      <c r="C222" t="s">
        <v>153</v>
      </c>
      <c r="D222" t="s">
        <v>177</v>
      </c>
      <c r="E222">
        <v>4</v>
      </c>
      <c r="F222">
        <v>4</v>
      </c>
      <c r="G222">
        <v>3</v>
      </c>
      <c r="H222">
        <v>11</v>
      </c>
      <c r="I222" t="s">
        <v>5267</v>
      </c>
      <c r="J222">
        <f t="shared" si="4"/>
        <v>3</v>
      </c>
      <c r="K222" t="str">
        <f>Table4[[#This Row],[FLAT]]&amp;"-"&amp;Table4[[#This Row],[SHORT]]&amp;"-"&amp;Table4[[#This Row],[LONG]]</f>
        <v>4-4-3</v>
      </c>
    </row>
    <row r="223" spans="1:11" x14ac:dyDescent="0.35">
      <c r="A223" t="s">
        <v>3789</v>
      </c>
      <c r="B223" t="s">
        <v>916</v>
      </c>
      <c r="C223" t="s">
        <v>153</v>
      </c>
      <c r="D223" t="s">
        <v>177</v>
      </c>
      <c r="E223">
        <v>4</v>
      </c>
      <c r="F223">
        <v>4</v>
      </c>
      <c r="G223">
        <v>3</v>
      </c>
      <c r="H223">
        <v>11</v>
      </c>
      <c r="I223" t="s">
        <v>5267</v>
      </c>
      <c r="J223">
        <f t="shared" si="4"/>
        <v>3</v>
      </c>
      <c r="K223" t="str">
        <f>Table4[[#This Row],[FLAT]]&amp;"-"&amp;Table4[[#This Row],[SHORT]]&amp;"-"&amp;Table4[[#This Row],[LONG]]</f>
        <v>4-4-3</v>
      </c>
    </row>
    <row r="224" spans="1:11" x14ac:dyDescent="0.35">
      <c r="A224" t="s">
        <v>3806</v>
      </c>
      <c r="B224" t="s">
        <v>419</v>
      </c>
      <c r="C224" t="s">
        <v>153</v>
      </c>
      <c r="D224" t="s">
        <v>177</v>
      </c>
      <c r="E224">
        <v>4</v>
      </c>
      <c r="F224">
        <v>4</v>
      </c>
      <c r="G224">
        <v>3</v>
      </c>
      <c r="H224">
        <v>11</v>
      </c>
      <c r="I224" t="s">
        <v>5267</v>
      </c>
      <c r="J224">
        <f t="shared" si="4"/>
        <v>3</v>
      </c>
      <c r="K224" t="str">
        <f>Table4[[#This Row],[FLAT]]&amp;"-"&amp;Table4[[#This Row],[SHORT]]&amp;"-"&amp;Table4[[#This Row],[LONG]]</f>
        <v>4-4-3</v>
      </c>
    </row>
    <row r="225" spans="1:11" x14ac:dyDescent="0.35">
      <c r="A225" t="s">
        <v>2395</v>
      </c>
      <c r="B225" t="s">
        <v>3523</v>
      </c>
      <c r="C225" t="s">
        <v>153</v>
      </c>
      <c r="D225" t="s">
        <v>177</v>
      </c>
      <c r="E225">
        <v>5</v>
      </c>
      <c r="F225">
        <v>4</v>
      </c>
      <c r="G225">
        <v>2</v>
      </c>
      <c r="H225">
        <v>11</v>
      </c>
      <c r="I225" t="s">
        <v>5315</v>
      </c>
      <c r="J225">
        <f t="shared" si="4"/>
        <v>2</v>
      </c>
      <c r="K225" t="str">
        <f>Table4[[#This Row],[FLAT]]&amp;"-"&amp;Table4[[#This Row],[SHORT]]&amp;"-"&amp;Table4[[#This Row],[LONG]]</f>
        <v>5-4-2</v>
      </c>
    </row>
    <row r="226" spans="1:11" x14ac:dyDescent="0.35">
      <c r="A226" t="s">
        <v>2776</v>
      </c>
      <c r="B226" t="s">
        <v>3531</v>
      </c>
      <c r="C226" t="s">
        <v>153</v>
      </c>
      <c r="D226" t="s">
        <v>177</v>
      </c>
      <c r="E226">
        <v>5</v>
      </c>
      <c r="F226">
        <v>4</v>
      </c>
      <c r="G226">
        <v>0</v>
      </c>
      <c r="H226">
        <v>11</v>
      </c>
      <c r="I226" t="s">
        <v>5316</v>
      </c>
      <c r="J226">
        <f t="shared" si="4"/>
        <v>0</v>
      </c>
      <c r="K226" t="str">
        <f>Table4[[#This Row],[FLAT]]&amp;"-"&amp;Table4[[#This Row],[SHORT]]&amp;"-"&amp;Table4[[#This Row],[LONG]]</f>
        <v>5-4-0</v>
      </c>
    </row>
    <row r="227" spans="1:11" x14ac:dyDescent="0.35">
      <c r="A227" t="s">
        <v>2773</v>
      </c>
      <c r="B227" t="s">
        <v>3522</v>
      </c>
      <c r="C227" t="s">
        <v>153</v>
      </c>
      <c r="D227" t="s">
        <v>5216</v>
      </c>
      <c r="E227">
        <v>5</v>
      </c>
      <c r="F227">
        <v>4</v>
      </c>
      <c r="G227">
        <v>2</v>
      </c>
      <c r="H227">
        <v>11</v>
      </c>
      <c r="I227" t="s">
        <v>5315</v>
      </c>
      <c r="J227">
        <f t="shared" si="4"/>
        <v>2</v>
      </c>
      <c r="K227" t="str">
        <f>Table4[[#This Row],[FLAT]]&amp;"-"&amp;Table4[[#This Row],[SHORT]]&amp;"-"&amp;Table4[[#This Row],[LONG]]</f>
        <v>5-4-2</v>
      </c>
    </row>
    <row r="228" spans="1:11" x14ac:dyDescent="0.35">
      <c r="A228" t="s">
        <v>420</v>
      </c>
      <c r="B228" t="s">
        <v>271</v>
      </c>
      <c r="C228" t="s">
        <v>153</v>
      </c>
      <c r="D228" t="s">
        <v>5216</v>
      </c>
      <c r="E228">
        <v>4</v>
      </c>
      <c r="F228">
        <v>4</v>
      </c>
      <c r="G228">
        <v>3</v>
      </c>
      <c r="H228">
        <v>11</v>
      </c>
      <c r="I228" t="s">
        <v>5267</v>
      </c>
      <c r="J228">
        <f t="shared" si="4"/>
        <v>3</v>
      </c>
      <c r="K228" t="str">
        <f>Table4[[#This Row],[FLAT]]&amp;"-"&amp;Table4[[#This Row],[SHORT]]&amp;"-"&amp;Table4[[#This Row],[LONG]]</f>
        <v>4-4-3</v>
      </c>
    </row>
    <row r="229" spans="1:11" x14ac:dyDescent="0.35">
      <c r="A229" t="s">
        <v>2680</v>
      </c>
      <c r="B229" t="s">
        <v>441</v>
      </c>
      <c r="C229" t="s">
        <v>153</v>
      </c>
      <c r="D229" t="s">
        <v>5216</v>
      </c>
      <c r="E229">
        <v>4</v>
      </c>
      <c r="F229">
        <v>4</v>
      </c>
      <c r="G229">
        <v>3</v>
      </c>
      <c r="H229">
        <v>11</v>
      </c>
      <c r="I229" t="s">
        <v>5267</v>
      </c>
      <c r="J229">
        <f t="shared" si="4"/>
        <v>3</v>
      </c>
      <c r="K229" t="str">
        <f>Table4[[#This Row],[FLAT]]&amp;"-"&amp;Table4[[#This Row],[SHORT]]&amp;"-"&amp;Table4[[#This Row],[LONG]]</f>
        <v>4-4-3</v>
      </c>
    </row>
    <row r="230" spans="1:11" x14ac:dyDescent="0.35">
      <c r="A230" t="s">
        <v>970</v>
      </c>
      <c r="B230" t="s">
        <v>86</v>
      </c>
      <c r="C230" t="s">
        <v>153</v>
      </c>
      <c r="D230" t="s">
        <v>177</v>
      </c>
      <c r="E230">
        <v>3</v>
      </c>
      <c r="F230">
        <v>4</v>
      </c>
      <c r="G230">
        <v>3</v>
      </c>
      <c r="H230">
        <v>10</v>
      </c>
      <c r="I230" t="s">
        <v>5317</v>
      </c>
      <c r="J230">
        <f t="shared" si="4"/>
        <v>3</v>
      </c>
      <c r="K230" t="str">
        <f>Table4[[#This Row],[FLAT]]&amp;"-"&amp;Table4[[#This Row],[SHORT]]&amp;"-"&amp;Table4[[#This Row],[LONG]]</f>
        <v>3-4-3</v>
      </c>
    </row>
    <row r="231" spans="1:11" x14ac:dyDescent="0.35">
      <c r="A231" t="s">
        <v>1241</v>
      </c>
      <c r="B231" t="s">
        <v>1315</v>
      </c>
      <c r="C231" t="s">
        <v>153</v>
      </c>
      <c r="D231" t="s">
        <v>177</v>
      </c>
      <c r="E231">
        <v>5</v>
      </c>
      <c r="F231">
        <v>3</v>
      </c>
      <c r="G231">
        <v>0</v>
      </c>
      <c r="H231">
        <v>10</v>
      </c>
      <c r="I231" t="s">
        <v>5318</v>
      </c>
      <c r="J231">
        <f t="shared" si="4"/>
        <v>0</v>
      </c>
      <c r="K231" t="str">
        <f>Table4[[#This Row],[FLAT]]&amp;"-"&amp;Table4[[#This Row],[SHORT]]&amp;"-"&amp;Table4[[#This Row],[LONG]]</f>
        <v>5-3-0</v>
      </c>
    </row>
    <row r="232" spans="1:11" x14ac:dyDescent="0.35">
      <c r="A232" t="s">
        <v>1112</v>
      </c>
      <c r="B232" t="s">
        <v>3519</v>
      </c>
      <c r="C232" t="s">
        <v>153</v>
      </c>
      <c r="D232" t="s">
        <v>5216</v>
      </c>
      <c r="E232">
        <v>3</v>
      </c>
      <c r="F232">
        <v>4</v>
      </c>
      <c r="G232">
        <v>3</v>
      </c>
      <c r="H232">
        <v>10</v>
      </c>
      <c r="I232" t="s">
        <v>5317</v>
      </c>
      <c r="J232">
        <f t="shared" si="4"/>
        <v>3</v>
      </c>
      <c r="K232" t="str">
        <f>Table4[[#This Row],[FLAT]]&amp;"-"&amp;Table4[[#This Row],[SHORT]]&amp;"-"&amp;Table4[[#This Row],[LONG]]</f>
        <v>3-4-3</v>
      </c>
    </row>
    <row r="233" spans="1:11" x14ac:dyDescent="0.35">
      <c r="A233" t="s">
        <v>847</v>
      </c>
      <c r="B233" t="s">
        <v>3524</v>
      </c>
      <c r="C233" t="s">
        <v>153</v>
      </c>
      <c r="D233" t="s">
        <v>177</v>
      </c>
      <c r="E233">
        <v>4</v>
      </c>
      <c r="F233">
        <v>3</v>
      </c>
      <c r="G233">
        <v>0</v>
      </c>
      <c r="H233">
        <v>9</v>
      </c>
      <c r="I233" t="s">
        <v>5319</v>
      </c>
      <c r="J233">
        <f t="shared" si="4"/>
        <v>0</v>
      </c>
      <c r="K233" t="str">
        <f>Table4[[#This Row],[FLAT]]&amp;"-"&amp;Table4[[#This Row],[SHORT]]&amp;"-"&amp;Table4[[#This Row],[LONG]]</f>
        <v>4-3-0</v>
      </c>
    </row>
    <row r="234" spans="1:11" x14ac:dyDescent="0.35">
      <c r="A234" t="s">
        <v>1115</v>
      </c>
      <c r="B234" t="s">
        <v>3524</v>
      </c>
      <c r="C234" t="s">
        <v>153</v>
      </c>
      <c r="D234" t="s">
        <v>5216</v>
      </c>
      <c r="E234">
        <v>4</v>
      </c>
      <c r="F234">
        <v>3</v>
      </c>
      <c r="G234">
        <v>0</v>
      </c>
      <c r="H234">
        <v>9</v>
      </c>
      <c r="I234" t="s">
        <v>5319</v>
      </c>
      <c r="J234">
        <f t="shared" si="4"/>
        <v>0</v>
      </c>
      <c r="K234" t="str">
        <f>Table4[[#This Row],[FLAT]]&amp;"-"&amp;Table4[[#This Row],[SHORT]]&amp;"-"&amp;Table4[[#This Row],[LONG]]</f>
        <v>4-3-0</v>
      </c>
    </row>
    <row r="235" spans="1:11" x14ac:dyDescent="0.35">
      <c r="A235" t="s">
        <v>1586</v>
      </c>
      <c r="B235" t="s">
        <v>3517</v>
      </c>
      <c r="C235" t="s">
        <v>153</v>
      </c>
      <c r="D235" t="s">
        <v>5214</v>
      </c>
      <c r="E235">
        <v>3</v>
      </c>
      <c r="F235">
        <v>3</v>
      </c>
      <c r="G235">
        <v>0</v>
      </c>
      <c r="H235">
        <v>8</v>
      </c>
      <c r="I235" t="s">
        <v>5307</v>
      </c>
      <c r="J235">
        <f t="shared" si="4"/>
        <v>0</v>
      </c>
      <c r="K235" t="str">
        <f>Table4[[#This Row],[FLAT]]&amp;"-"&amp;Table4[[#This Row],[SHORT]]&amp;"-"&amp;Table4[[#This Row],[LONG]]</f>
        <v>3-3-0</v>
      </c>
    </row>
    <row r="236" spans="1:11" x14ac:dyDescent="0.35">
      <c r="A236" t="s">
        <v>3037</v>
      </c>
      <c r="B236" t="s">
        <v>193</v>
      </c>
      <c r="C236" t="s">
        <v>153</v>
      </c>
      <c r="D236" t="s">
        <v>177</v>
      </c>
      <c r="E236">
        <v>3</v>
      </c>
      <c r="F236">
        <v>3</v>
      </c>
      <c r="G236">
        <v>2</v>
      </c>
      <c r="H236">
        <v>8</v>
      </c>
      <c r="I236" t="s">
        <v>5320</v>
      </c>
      <c r="J236">
        <f t="shared" si="4"/>
        <v>2</v>
      </c>
      <c r="K236" t="str">
        <f>Table4[[#This Row],[FLAT]]&amp;"-"&amp;Table4[[#This Row],[SHORT]]&amp;"-"&amp;Table4[[#This Row],[LONG]]</f>
        <v>3-3-2</v>
      </c>
    </row>
    <row r="237" spans="1:11" x14ac:dyDescent="0.35">
      <c r="A237" t="s">
        <v>1878</v>
      </c>
      <c r="B237" t="s">
        <v>81</v>
      </c>
      <c r="C237" t="s">
        <v>153</v>
      </c>
      <c r="D237" t="s">
        <v>177</v>
      </c>
      <c r="E237">
        <v>3</v>
      </c>
      <c r="F237">
        <v>3</v>
      </c>
      <c r="G237">
        <v>0</v>
      </c>
      <c r="H237">
        <v>8</v>
      </c>
      <c r="I237" t="s">
        <v>5307</v>
      </c>
      <c r="J237">
        <f t="shared" si="4"/>
        <v>0</v>
      </c>
      <c r="K237" t="str">
        <f>Table4[[#This Row],[FLAT]]&amp;"-"&amp;Table4[[#This Row],[SHORT]]&amp;"-"&amp;Table4[[#This Row],[LONG]]</f>
        <v>3-3-0</v>
      </c>
    </row>
    <row r="238" spans="1:11" x14ac:dyDescent="0.35">
      <c r="A238" t="s">
        <v>3808</v>
      </c>
      <c r="B238" t="s">
        <v>143</v>
      </c>
      <c r="C238" t="s">
        <v>153</v>
      </c>
      <c r="D238" t="s">
        <v>5216</v>
      </c>
      <c r="E238">
        <v>3</v>
      </c>
      <c r="F238">
        <v>3</v>
      </c>
      <c r="G238">
        <v>0</v>
      </c>
      <c r="H238">
        <v>8</v>
      </c>
      <c r="I238" t="s">
        <v>5307</v>
      </c>
      <c r="J238">
        <f t="shared" si="4"/>
        <v>0</v>
      </c>
      <c r="K238" t="str">
        <f>Table4[[#This Row],[FLAT]]&amp;"-"&amp;Table4[[#This Row],[SHORT]]&amp;"-"&amp;Table4[[#This Row],[LONG]]</f>
        <v>3-3-0</v>
      </c>
    </row>
    <row r="239" spans="1:11" x14ac:dyDescent="0.35">
      <c r="A239" t="s">
        <v>3757</v>
      </c>
      <c r="B239" t="s">
        <v>452</v>
      </c>
      <c r="C239" t="s">
        <v>153</v>
      </c>
      <c r="D239" t="s">
        <v>5216</v>
      </c>
      <c r="E239">
        <v>3</v>
      </c>
      <c r="F239">
        <v>3</v>
      </c>
      <c r="G239">
        <v>0</v>
      </c>
      <c r="H239">
        <v>8</v>
      </c>
      <c r="I239" t="s">
        <v>5307</v>
      </c>
      <c r="J239">
        <f t="shared" si="4"/>
        <v>0</v>
      </c>
      <c r="K239" t="str">
        <f>Table4[[#This Row],[FLAT]]&amp;"-"&amp;Table4[[#This Row],[SHORT]]&amp;"-"&amp;Table4[[#This Row],[LONG]]</f>
        <v>3-3-0</v>
      </c>
    </row>
    <row r="240" spans="1:11" x14ac:dyDescent="0.35">
      <c r="A240" t="s">
        <v>3329</v>
      </c>
      <c r="B240" t="s">
        <v>3525</v>
      </c>
      <c r="C240" t="s">
        <v>153</v>
      </c>
      <c r="D240" t="s">
        <v>5216</v>
      </c>
      <c r="E240">
        <v>3</v>
      </c>
      <c r="F240">
        <v>3</v>
      </c>
      <c r="G240">
        <v>0</v>
      </c>
      <c r="H240">
        <v>8</v>
      </c>
      <c r="I240" t="s">
        <v>5307</v>
      </c>
      <c r="J240">
        <f t="shared" si="4"/>
        <v>0</v>
      </c>
      <c r="K240" t="str">
        <f>Table4[[#This Row],[FLAT]]&amp;"-"&amp;Table4[[#This Row],[SHORT]]&amp;"-"&amp;Table4[[#This Row],[LONG]]</f>
        <v>3-3-0</v>
      </c>
    </row>
    <row r="241" spans="1:11" x14ac:dyDescent="0.35">
      <c r="A241" t="s">
        <v>3199</v>
      </c>
      <c r="B241" t="s">
        <v>500</v>
      </c>
      <c r="C241" t="s">
        <v>153</v>
      </c>
      <c r="D241" t="s">
        <v>5215</v>
      </c>
      <c r="E241">
        <v>3</v>
      </c>
      <c r="F241">
        <v>3</v>
      </c>
      <c r="G241">
        <v>0</v>
      </c>
      <c r="H241">
        <v>8</v>
      </c>
      <c r="I241" t="s">
        <v>5307</v>
      </c>
      <c r="J241">
        <f t="shared" si="4"/>
        <v>0</v>
      </c>
      <c r="K241" t="str">
        <f>Table4[[#This Row],[FLAT]]&amp;"-"&amp;Table4[[#This Row],[SHORT]]&amp;"-"&amp;Table4[[#This Row],[LONG]]</f>
        <v>3-3-0</v>
      </c>
    </row>
    <row r="242" spans="1:11" x14ac:dyDescent="0.35">
      <c r="A242" t="s">
        <v>2681</v>
      </c>
      <c r="B242" t="s">
        <v>500</v>
      </c>
      <c r="C242" t="s">
        <v>153</v>
      </c>
      <c r="D242" t="s">
        <v>5215</v>
      </c>
      <c r="E242">
        <v>3</v>
      </c>
      <c r="F242">
        <v>3</v>
      </c>
      <c r="G242">
        <v>0</v>
      </c>
      <c r="H242">
        <v>8</v>
      </c>
      <c r="I242" t="s">
        <v>5307</v>
      </c>
      <c r="J242">
        <f t="shared" si="4"/>
        <v>0</v>
      </c>
      <c r="K242" t="str">
        <f>Table4[[#This Row],[FLAT]]&amp;"-"&amp;Table4[[#This Row],[SHORT]]&amp;"-"&amp;Table4[[#This Row],[LONG]]</f>
        <v>3-3-0</v>
      </c>
    </row>
    <row r="243" spans="1:11" x14ac:dyDescent="0.35">
      <c r="A243" t="s">
        <v>3304</v>
      </c>
      <c r="B243" t="s">
        <v>1124</v>
      </c>
      <c r="C243" t="s">
        <v>153</v>
      </c>
      <c r="D243" t="s">
        <v>5215</v>
      </c>
      <c r="E243">
        <v>3</v>
      </c>
      <c r="F243">
        <v>3</v>
      </c>
      <c r="G243">
        <v>0</v>
      </c>
      <c r="H243">
        <v>8</v>
      </c>
      <c r="I243" t="s">
        <v>5307</v>
      </c>
      <c r="J243">
        <f t="shared" si="4"/>
        <v>0</v>
      </c>
      <c r="K243" t="str">
        <f>Table4[[#This Row],[FLAT]]&amp;"-"&amp;Table4[[#This Row],[SHORT]]&amp;"-"&amp;Table4[[#This Row],[LONG]]</f>
        <v>3-3-0</v>
      </c>
    </row>
    <row r="244" spans="1:11" x14ac:dyDescent="0.35">
      <c r="A244" t="s">
        <v>3753</v>
      </c>
      <c r="B244" t="s">
        <v>3522</v>
      </c>
      <c r="C244" t="s">
        <v>153</v>
      </c>
      <c r="D244" t="s">
        <v>5215</v>
      </c>
      <c r="E244">
        <v>3</v>
      </c>
      <c r="F244">
        <v>3</v>
      </c>
      <c r="G244">
        <v>0</v>
      </c>
      <c r="H244">
        <v>8</v>
      </c>
      <c r="I244" t="s">
        <v>5307</v>
      </c>
      <c r="J244">
        <f t="shared" si="4"/>
        <v>0</v>
      </c>
      <c r="K244" t="str">
        <f>Table4[[#This Row],[FLAT]]&amp;"-"&amp;Table4[[#This Row],[SHORT]]&amp;"-"&amp;Table4[[#This Row],[LONG]]</f>
        <v>3-3-0</v>
      </c>
    </row>
    <row r="245" spans="1:11" x14ac:dyDescent="0.35">
      <c r="A245" t="s">
        <v>1358</v>
      </c>
      <c r="B245" t="s">
        <v>452</v>
      </c>
      <c r="C245" t="s">
        <v>1113</v>
      </c>
      <c r="D245" t="s">
        <v>177</v>
      </c>
      <c r="E245">
        <v>4</v>
      </c>
      <c r="F245">
        <v>3</v>
      </c>
      <c r="G245">
        <v>0</v>
      </c>
      <c r="H245">
        <v>9</v>
      </c>
      <c r="I245" t="s">
        <v>5319</v>
      </c>
      <c r="J245">
        <f t="shared" si="4"/>
        <v>0</v>
      </c>
      <c r="K245" t="str">
        <f>Table4[[#This Row],[FLAT]]&amp;"-"&amp;Table4[[#This Row],[SHORT]]&amp;"-"&amp;Table4[[#This Row],[LONG]]</f>
        <v>4-3-0</v>
      </c>
    </row>
    <row r="246" spans="1:11" x14ac:dyDescent="0.35">
      <c r="A246" t="s">
        <v>3748</v>
      </c>
      <c r="B246" t="s">
        <v>1315</v>
      </c>
      <c r="C246" t="s">
        <v>1113</v>
      </c>
      <c r="D246" t="s">
        <v>177</v>
      </c>
      <c r="E246">
        <v>4</v>
      </c>
      <c r="F246">
        <v>3</v>
      </c>
      <c r="G246">
        <v>0</v>
      </c>
      <c r="H246">
        <v>9</v>
      </c>
      <c r="I246" t="s">
        <v>5319</v>
      </c>
      <c r="J246">
        <f t="shared" si="4"/>
        <v>0</v>
      </c>
      <c r="K246" t="str">
        <f>Table4[[#This Row],[FLAT]]&amp;"-"&amp;Table4[[#This Row],[SHORT]]&amp;"-"&amp;Table4[[#This Row],[LONG]]</f>
        <v>4-3-0</v>
      </c>
    </row>
    <row r="247" spans="1:11" x14ac:dyDescent="0.35">
      <c r="A247" t="s">
        <v>3769</v>
      </c>
      <c r="B247" t="s">
        <v>3525</v>
      </c>
      <c r="C247" t="s">
        <v>1113</v>
      </c>
      <c r="D247" t="s">
        <v>177</v>
      </c>
      <c r="E247">
        <v>4</v>
      </c>
      <c r="F247">
        <v>3</v>
      </c>
      <c r="G247">
        <v>0</v>
      </c>
      <c r="H247">
        <v>9</v>
      </c>
      <c r="I247" t="s">
        <v>5319</v>
      </c>
      <c r="J247">
        <f t="shared" si="4"/>
        <v>0</v>
      </c>
      <c r="K247" t="str">
        <f>Table4[[#This Row],[FLAT]]&amp;"-"&amp;Table4[[#This Row],[SHORT]]&amp;"-"&amp;Table4[[#This Row],[LONG]]</f>
        <v>4-3-0</v>
      </c>
    </row>
    <row r="248" spans="1:11" x14ac:dyDescent="0.35">
      <c r="A248" t="s">
        <v>1760</v>
      </c>
      <c r="B248" t="s">
        <v>143</v>
      </c>
      <c r="C248" t="s">
        <v>1113</v>
      </c>
      <c r="D248" t="s">
        <v>5216</v>
      </c>
      <c r="E248">
        <v>4</v>
      </c>
      <c r="F248">
        <v>3</v>
      </c>
      <c r="G248">
        <v>0</v>
      </c>
      <c r="H248">
        <v>9</v>
      </c>
      <c r="I248" t="s">
        <v>5319</v>
      </c>
      <c r="J248">
        <f t="shared" si="4"/>
        <v>0</v>
      </c>
      <c r="K248" t="str">
        <f>Table4[[#This Row],[FLAT]]&amp;"-"&amp;Table4[[#This Row],[SHORT]]&amp;"-"&amp;Table4[[#This Row],[LONG]]</f>
        <v>4-3-0</v>
      </c>
    </row>
    <row r="249" spans="1:11" x14ac:dyDescent="0.35">
      <c r="A249" t="s">
        <v>2083</v>
      </c>
      <c r="B249" t="s">
        <v>3525</v>
      </c>
      <c r="C249" t="s">
        <v>1113</v>
      </c>
      <c r="D249" t="s">
        <v>5216</v>
      </c>
      <c r="E249">
        <v>4</v>
      </c>
      <c r="F249">
        <v>3</v>
      </c>
      <c r="G249">
        <v>0</v>
      </c>
      <c r="H249">
        <v>9</v>
      </c>
      <c r="I249" t="s">
        <v>5319</v>
      </c>
      <c r="J249">
        <f t="shared" si="4"/>
        <v>0</v>
      </c>
      <c r="K249" t="str">
        <f>Table4[[#This Row],[FLAT]]&amp;"-"&amp;Table4[[#This Row],[SHORT]]&amp;"-"&amp;Table4[[#This Row],[LONG]]</f>
        <v>4-3-0</v>
      </c>
    </row>
    <row r="250" spans="1:11" x14ac:dyDescent="0.35">
      <c r="A250" t="s">
        <v>574</v>
      </c>
      <c r="B250" t="s">
        <v>3523</v>
      </c>
      <c r="C250" t="s">
        <v>1113</v>
      </c>
      <c r="D250" t="s">
        <v>5215</v>
      </c>
      <c r="E250">
        <v>3</v>
      </c>
      <c r="F250">
        <v>3</v>
      </c>
      <c r="G250">
        <v>3</v>
      </c>
      <c r="H250">
        <v>9</v>
      </c>
      <c r="I250" t="s">
        <v>5279</v>
      </c>
      <c r="J250">
        <f t="shared" si="4"/>
        <v>3</v>
      </c>
      <c r="K250" t="str">
        <f>Table4[[#This Row],[FLAT]]&amp;"-"&amp;Table4[[#This Row],[SHORT]]&amp;"-"&amp;Table4[[#This Row],[LONG]]</f>
        <v>3-3-3</v>
      </c>
    </row>
    <row r="251" spans="1:11" x14ac:dyDescent="0.35">
      <c r="A251" t="s">
        <v>967</v>
      </c>
      <c r="B251" t="s">
        <v>500</v>
      </c>
      <c r="C251" t="s">
        <v>1113</v>
      </c>
      <c r="D251" t="s">
        <v>5214</v>
      </c>
      <c r="E251">
        <v>3</v>
      </c>
      <c r="F251">
        <v>3</v>
      </c>
      <c r="G251">
        <v>0</v>
      </c>
      <c r="H251">
        <v>8</v>
      </c>
      <c r="I251" t="s">
        <v>5307</v>
      </c>
      <c r="J251">
        <f t="shared" si="4"/>
        <v>0</v>
      </c>
      <c r="K251" t="str">
        <f>Table4[[#This Row],[FLAT]]&amp;"-"&amp;Table4[[#This Row],[SHORT]]&amp;"-"&amp;Table4[[#This Row],[LONG]]</f>
        <v>3-3-0</v>
      </c>
    </row>
    <row r="252" spans="1:11" x14ac:dyDescent="0.35">
      <c r="A252" t="s">
        <v>3817</v>
      </c>
      <c r="B252" t="s">
        <v>3531</v>
      </c>
      <c r="C252" t="s">
        <v>1113</v>
      </c>
      <c r="D252" t="s">
        <v>177</v>
      </c>
      <c r="E252">
        <v>3</v>
      </c>
      <c r="F252">
        <v>3</v>
      </c>
      <c r="G252">
        <v>0</v>
      </c>
      <c r="H252">
        <v>8</v>
      </c>
      <c r="I252" t="s">
        <v>5307</v>
      </c>
      <c r="J252">
        <f t="shared" si="4"/>
        <v>0</v>
      </c>
      <c r="K252" t="str">
        <f>Table4[[#This Row],[FLAT]]&amp;"-"&amp;Table4[[#This Row],[SHORT]]&amp;"-"&amp;Table4[[#This Row],[LONG]]</f>
        <v>3-3-0</v>
      </c>
    </row>
    <row r="253" spans="1:11" x14ac:dyDescent="0.35">
      <c r="A253" t="s">
        <v>2287</v>
      </c>
      <c r="B253" t="s">
        <v>3518</v>
      </c>
      <c r="C253" t="s">
        <v>1113</v>
      </c>
      <c r="D253" t="s">
        <v>177</v>
      </c>
      <c r="E253">
        <v>3</v>
      </c>
      <c r="F253">
        <v>3</v>
      </c>
      <c r="G253">
        <v>0</v>
      </c>
      <c r="H253">
        <v>8</v>
      </c>
      <c r="I253" t="s">
        <v>5307</v>
      </c>
      <c r="J253">
        <f t="shared" si="4"/>
        <v>0</v>
      </c>
      <c r="K253" t="str">
        <f>Table4[[#This Row],[FLAT]]&amp;"-"&amp;Table4[[#This Row],[SHORT]]&amp;"-"&amp;Table4[[#This Row],[LONG]]</f>
        <v>3-3-0</v>
      </c>
    </row>
    <row r="254" spans="1:11" x14ac:dyDescent="0.35">
      <c r="A254" t="s">
        <v>3325</v>
      </c>
      <c r="B254" t="s">
        <v>116</v>
      </c>
      <c r="C254" t="s">
        <v>1113</v>
      </c>
      <c r="D254" t="s">
        <v>177</v>
      </c>
      <c r="E254">
        <v>3</v>
      </c>
      <c r="F254">
        <v>3</v>
      </c>
      <c r="G254">
        <v>0</v>
      </c>
      <c r="H254">
        <v>8</v>
      </c>
      <c r="I254" t="s">
        <v>5307</v>
      </c>
      <c r="J254">
        <f t="shared" si="4"/>
        <v>0</v>
      </c>
      <c r="K254" t="str">
        <f>Table4[[#This Row],[FLAT]]&amp;"-"&amp;Table4[[#This Row],[SHORT]]&amp;"-"&amp;Table4[[#This Row],[LONG]]</f>
        <v>3-3-0</v>
      </c>
    </row>
    <row r="255" spans="1:11" x14ac:dyDescent="0.35">
      <c r="A255" t="s">
        <v>1244</v>
      </c>
      <c r="B255" t="s">
        <v>500</v>
      </c>
      <c r="C255" t="s">
        <v>1113</v>
      </c>
      <c r="D255" t="s">
        <v>5216</v>
      </c>
      <c r="E255">
        <v>3</v>
      </c>
      <c r="F255">
        <v>3</v>
      </c>
      <c r="G255">
        <v>0</v>
      </c>
      <c r="H255">
        <v>8</v>
      </c>
      <c r="I255" t="s">
        <v>5307</v>
      </c>
      <c r="J255">
        <f t="shared" si="4"/>
        <v>0</v>
      </c>
      <c r="K255" t="str">
        <f>Table4[[#This Row],[FLAT]]&amp;"-"&amp;Table4[[#This Row],[SHORT]]&amp;"-"&amp;Table4[[#This Row],[LONG]]</f>
        <v>3-3-0</v>
      </c>
    </row>
    <row r="256" spans="1:11" x14ac:dyDescent="0.35">
      <c r="A256" t="s">
        <v>1669</v>
      </c>
      <c r="B256" t="s">
        <v>86</v>
      </c>
      <c r="C256" t="s">
        <v>1113</v>
      </c>
      <c r="D256" t="s">
        <v>5216</v>
      </c>
      <c r="E256">
        <v>3</v>
      </c>
      <c r="F256">
        <v>3</v>
      </c>
      <c r="G256">
        <v>0</v>
      </c>
      <c r="H256">
        <v>8</v>
      </c>
      <c r="I256" t="s">
        <v>5307</v>
      </c>
      <c r="J256">
        <f t="shared" si="4"/>
        <v>0</v>
      </c>
      <c r="K256" t="str">
        <f>Table4[[#This Row],[FLAT]]&amp;"-"&amp;Table4[[#This Row],[SHORT]]&amp;"-"&amp;Table4[[#This Row],[LONG]]</f>
        <v>3-3-0</v>
      </c>
    </row>
    <row r="257" spans="1:11" x14ac:dyDescent="0.35">
      <c r="A257" t="s">
        <v>1253</v>
      </c>
      <c r="B257" t="s">
        <v>3519</v>
      </c>
      <c r="C257" t="s">
        <v>1113</v>
      </c>
      <c r="D257" t="s">
        <v>5216</v>
      </c>
      <c r="E257">
        <v>3</v>
      </c>
      <c r="F257">
        <v>3</v>
      </c>
      <c r="G257">
        <v>0</v>
      </c>
      <c r="H257">
        <v>8</v>
      </c>
      <c r="I257" t="s">
        <v>5307</v>
      </c>
      <c r="J257">
        <f t="shared" si="4"/>
        <v>0</v>
      </c>
      <c r="K257" t="str">
        <f>Table4[[#This Row],[FLAT]]&amp;"-"&amp;Table4[[#This Row],[SHORT]]&amp;"-"&amp;Table4[[#This Row],[LONG]]</f>
        <v>3-3-0</v>
      </c>
    </row>
    <row r="258" spans="1:11" x14ac:dyDescent="0.35">
      <c r="A258" t="s">
        <v>3777</v>
      </c>
      <c r="B258" t="s">
        <v>339</v>
      </c>
      <c r="C258" t="s">
        <v>1113</v>
      </c>
      <c r="D258" t="s">
        <v>5216</v>
      </c>
      <c r="E258">
        <v>3</v>
      </c>
      <c r="F258">
        <v>3</v>
      </c>
      <c r="G258">
        <v>0</v>
      </c>
      <c r="H258">
        <v>8</v>
      </c>
      <c r="I258" t="s">
        <v>5307</v>
      </c>
      <c r="J258">
        <f t="shared" ref="J258:J283" si="5">VLOOKUP(A258,$M$10:$P$134,4,FALSE)</f>
        <v>0</v>
      </c>
      <c r="K258" t="str">
        <f>Table4[[#This Row],[FLAT]]&amp;"-"&amp;Table4[[#This Row],[SHORT]]&amp;"-"&amp;Table4[[#This Row],[LONG]]</f>
        <v>3-3-0</v>
      </c>
    </row>
    <row r="259" spans="1:11" x14ac:dyDescent="0.35">
      <c r="A259" t="s">
        <v>3125</v>
      </c>
      <c r="B259" t="s">
        <v>109</v>
      </c>
      <c r="C259" t="s">
        <v>1113</v>
      </c>
      <c r="D259" t="s">
        <v>5216</v>
      </c>
      <c r="E259">
        <v>3</v>
      </c>
      <c r="F259">
        <v>3</v>
      </c>
      <c r="G259">
        <v>0</v>
      </c>
      <c r="H259">
        <v>8</v>
      </c>
      <c r="I259" t="s">
        <v>5307</v>
      </c>
      <c r="J259">
        <f t="shared" si="5"/>
        <v>0</v>
      </c>
      <c r="K259" t="str">
        <f>Table4[[#This Row],[FLAT]]&amp;"-"&amp;Table4[[#This Row],[SHORT]]&amp;"-"&amp;Table4[[#This Row],[LONG]]</f>
        <v>3-3-0</v>
      </c>
    </row>
    <row r="260" spans="1:11" x14ac:dyDescent="0.35">
      <c r="A260" t="s">
        <v>2857</v>
      </c>
      <c r="B260" t="s">
        <v>271</v>
      </c>
      <c r="C260" t="s">
        <v>1113</v>
      </c>
      <c r="D260" t="s">
        <v>5216</v>
      </c>
      <c r="E260">
        <v>3</v>
      </c>
      <c r="F260">
        <v>3</v>
      </c>
      <c r="G260">
        <v>0</v>
      </c>
      <c r="H260">
        <v>8</v>
      </c>
      <c r="I260" t="s">
        <v>5307</v>
      </c>
      <c r="J260">
        <f t="shared" si="5"/>
        <v>0</v>
      </c>
      <c r="K260" t="str">
        <f>Table4[[#This Row],[FLAT]]&amp;"-"&amp;Table4[[#This Row],[SHORT]]&amp;"-"&amp;Table4[[#This Row],[LONG]]</f>
        <v>3-3-0</v>
      </c>
    </row>
    <row r="261" spans="1:11" x14ac:dyDescent="0.35">
      <c r="A261" t="s">
        <v>2952</v>
      </c>
      <c r="B261" t="s">
        <v>3531</v>
      </c>
      <c r="C261" t="s">
        <v>1113</v>
      </c>
      <c r="D261" t="s">
        <v>5216</v>
      </c>
      <c r="E261">
        <v>3</v>
      </c>
      <c r="F261">
        <v>3</v>
      </c>
      <c r="G261">
        <v>0</v>
      </c>
      <c r="H261">
        <v>8</v>
      </c>
      <c r="I261" t="s">
        <v>5307</v>
      </c>
      <c r="J261">
        <f t="shared" si="5"/>
        <v>0</v>
      </c>
      <c r="K261" t="str">
        <f>Table4[[#This Row],[FLAT]]&amp;"-"&amp;Table4[[#This Row],[SHORT]]&amp;"-"&amp;Table4[[#This Row],[LONG]]</f>
        <v>3-3-0</v>
      </c>
    </row>
    <row r="262" spans="1:11" x14ac:dyDescent="0.35">
      <c r="A262" t="s">
        <v>2585</v>
      </c>
      <c r="B262" t="s">
        <v>339</v>
      </c>
      <c r="C262" t="s">
        <v>1113</v>
      </c>
      <c r="D262" t="s">
        <v>5215</v>
      </c>
      <c r="E262">
        <v>3</v>
      </c>
      <c r="F262">
        <v>3</v>
      </c>
      <c r="G262">
        <v>2</v>
      </c>
      <c r="H262">
        <v>8</v>
      </c>
      <c r="I262" t="s">
        <v>5320</v>
      </c>
      <c r="J262">
        <f t="shared" si="5"/>
        <v>2</v>
      </c>
      <c r="K262" t="str">
        <f>Table4[[#This Row],[FLAT]]&amp;"-"&amp;Table4[[#This Row],[SHORT]]&amp;"-"&amp;Table4[[#This Row],[LONG]]</f>
        <v>3-3-2</v>
      </c>
    </row>
    <row r="263" spans="1:11" x14ac:dyDescent="0.35">
      <c r="A263" t="s">
        <v>1246</v>
      </c>
      <c r="B263" t="s">
        <v>3517</v>
      </c>
      <c r="C263" t="s">
        <v>1113</v>
      </c>
      <c r="D263" t="s">
        <v>5215</v>
      </c>
      <c r="E263">
        <v>3</v>
      </c>
      <c r="F263">
        <v>3</v>
      </c>
      <c r="G263">
        <v>0</v>
      </c>
      <c r="H263">
        <v>8</v>
      </c>
      <c r="I263" t="s">
        <v>5307</v>
      </c>
      <c r="J263">
        <f t="shared" si="5"/>
        <v>0</v>
      </c>
      <c r="K263" t="str">
        <f>Table4[[#This Row],[FLAT]]&amp;"-"&amp;Table4[[#This Row],[SHORT]]&amp;"-"&amp;Table4[[#This Row],[LONG]]</f>
        <v>3-3-0</v>
      </c>
    </row>
    <row r="264" spans="1:11" x14ac:dyDescent="0.35">
      <c r="A264" t="s">
        <v>3752</v>
      </c>
      <c r="B264" t="s">
        <v>3524</v>
      </c>
      <c r="C264" t="s">
        <v>1113</v>
      </c>
      <c r="D264" t="s">
        <v>5215</v>
      </c>
      <c r="E264">
        <v>3</v>
      </c>
      <c r="F264">
        <v>3</v>
      </c>
      <c r="G264">
        <v>0</v>
      </c>
      <c r="H264">
        <v>8</v>
      </c>
      <c r="I264" t="s">
        <v>5307</v>
      </c>
      <c r="J264">
        <f t="shared" si="5"/>
        <v>0</v>
      </c>
      <c r="K264" t="str">
        <f>Table4[[#This Row],[FLAT]]&amp;"-"&amp;Table4[[#This Row],[SHORT]]&amp;"-"&amp;Table4[[#This Row],[LONG]]</f>
        <v>3-3-0</v>
      </c>
    </row>
    <row r="265" spans="1:11" x14ac:dyDescent="0.35">
      <c r="A265" t="s">
        <v>729</v>
      </c>
      <c r="B265" t="s">
        <v>916</v>
      </c>
      <c r="C265" t="s">
        <v>1113</v>
      </c>
      <c r="D265" t="s">
        <v>5215</v>
      </c>
      <c r="E265">
        <v>3</v>
      </c>
      <c r="F265">
        <v>3</v>
      </c>
      <c r="G265">
        <v>0</v>
      </c>
      <c r="H265">
        <v>8</v>
      </c>
      <c r="I265" t="s">
        <v>5307</v>
      </c>
      <c r="J265">
        <f t="shared" si="5"/>
        <v>0</v>
      </c>
      <c r="K265" t="str">
        <f>Table4[[#This Row],[FLAT]]&amp;"-"&amp;Table4[[#This Row],[SHORT]]&amp;"-"&amp;Table4[[#This Row],[LONG]]</f>
        <v>3-3-0</v>
      </c>
    </row>
    <row r="266" spans="1:11" x14ac:dyDescent="0.35">
      <c r="A266" t="s">
        <v>2080</v>
      </c>
      <c r="B266" t="s">
        <v>3523</v>
      </c>
      <c r="C266" t="s">
        <v>1113</v>
      </c>
      <c r="D266" t="s">
        <v>5215</v>
      </c>
      <c r="E266">
        <v>3</v>
      </c>
      <c r="F266">
        <v>3</v>
      </c>
      <c r="G266">
        <v>0</v>
      </c>
      <c r="H266">
        <v>8</v>
      </c>
      <c r="I266" t="s">
        <v>5307</v>
      </c>
      <c r="J266">
        <f t="shared" si="5"/>
        <v>0</v>
      </c>
      <c r="K266" t="str">
        <f>Table4[[#This Row],[FLAT]]&amp;"-"&amp;Table4[[#This Row],[SHORT]]&amp;"-"&amp;Table4[[#This Row],[LONG]]</f>
        <v>3-3-0</v>
      </c>
    </row>
    <row r="267" spans="1:11" x14ac:dyDescent="0.35">
      <c r="A267" t="s">
        <v>1354</v>
      </c>
      <c r="B267" t="s">
        <v>1315</v>
      </c>
      <c r="C267" t="s">
        <v>1113</v>
      </c>
      <c r="D267" t="s">
        <v>5215</v>
      </c>
      <c r="E267">
        <v>3</v>
      </c>
      <c r="F267">
        <v>3</v>
      </c>
      <c r="G267">
        <v>0</v>
      </c>
      <c r="H267">
        <v>8</v>
      </c>
      <c r="I267" t="s">
        <v>5307</v>
      </c>
      <c r="J267">
        <f t="shared" si="5"/>
        <v>0</v>
      </c>
      <c r="K267" t="str">
        <f>Table4[[#This Row],[FLAT]]&amp;"-"&amp;Table4[[#This Row],[SHORT]]&amp;"-"&amp;Table4[[#This Row],[LONG]]</f>
        <v>3-3-0</v>
      </c>
    </row>
    <row r="268" spans="1:11" x14ac:dyDescent="0.35">
      <c r="A268" t="s">
        <v>3318</v>
      </c>
      <c r="B268" t="s">
        <v>318</v>
      </c>
      <c r="C268" t="s">
        <v>1113</v>
      </c>
      <c r="D268" t="s">
        <v>5215</v>
      </c>
      <c r="E268">
        <v>3</v>
      </c>
      <c r="F268">
        <v>3</v>
      </c>
      <c r="G268">
        <v>0</v>
      </c>
      <c r="H268">
        <v>8</v>
      </c>
      <c r="I268" t="s">
        <v>5307</v>
      </c>
      <c r="J268">
        <f t="shared" si="5"/>
        <v>0</v>
      </c>
      <c r="K268" t="str">
        <f>Table4[[#This Row],[FLAT]]&amp;"-"&amp;Table4[[#This Row],[SHORT]]&amp;"-"&amp;Table4[[#This Row],[LONG]]</f>
        <v>3-3-0</v>
      </c>
    </row>
    <row r="269" spans="1:11" x14ac:dyDescent="0.35">
      <c r="A269" t="s">
        <v>3815</v>
      </c>
      <c r="B269" t="s">
        <v>3527</v>
      </c>
      <c r="C269" t="s">
        <v>1113</v>
      </c>
      <c r="D269" t="s">
        <v>5215</v>
      </c>
      <c r="E269">
        <v>3</v>
      </c>
      <c r="F269">
        <v>3</v>
      </c>
      <c r="G269">
        <v>2</v>
      </c>
      <c r="H269">
        <v>8</v>
      </c>
      <c r="I269" t="s">
        <v>5320</v>
      </c>
      <c r="J269">
        <f t="shared" si="5"/>
        <v>2</v>
      </c>
      <c r="K269" t="str">
        <f>Table4[[#This Row],[FLAT]]&amp;"-"&amp;Table4[[#This Row],[SHORT]]&amp;"-"&amp;Table4[[#This Row],[LONG]]</f>
        <v>3-3-2</v>
      </c>
    </row>
    <row r="270" spans="1:11" x14ac:dyDescent="0.35">
      <c r="A270" t="s">
        <v>846</v>
      </c>
      <c r="B270" t="s">
        <v>308</v>
      </c>
      <c r="C270" t="s">
        <v>1113</v>
      </c>
      <c r="D270" t="s">
        <v>5215</v>
      </c>
      <c r="E270">
        <v>3</v>
      </c>
      <c r="F270">
        <v>3</v>
      </c>
      <c r="G270">
        <v>0</v>
      </c>
      <c r="H270">
        <v>8</v>
      </c>
      <c r="I270" t="s">
        <v>5307</v>
      </c>
      <c r="J270">
        <f t="shared" si="5"/>
        <v>0</v>
      </c>
      <c r="K270" t="str">
        <f>Table4[[#This Row],[FLAT]]&amp;"-"&amp;Table4[[#This Row],[SHORT]]&amp;"-"&amp;Table4[[#This Row],[LONG]]</f>
        <v>3-3-0</v>
      </c>
    </row>
    <row r="271" spans="1:11" x14ac:dyDescent="0.35">
      <c r="A271" t="s">
        <v>1877</v>
      </c>
      <c r="B271" t="s">
        <v>285</v>
      </c>
      <c r="C271" t="s">
        <v>1113</v>
      </c>
      <c r="D271" t="s">
        <v>5215</v>
      </c>
      <c r="E271">
        <v>3</v>
      </c>
      <c r="F271">
        <v>3</v>
      </c>
      <c r="G271">
        <v>0</v>
      </c>
      <c r="H271">
        <v>8</v>
      </c>
      <c r="I271" t="s">
        <v>5307</v>
      </c>
      <c r="J271">
        <f t="shared" si="5"/>
        <v>0</v>
      </c>
      <c r="K271" t="str">
        <f>Table4[[#This Row],[FLAT]]&amp;"-"&amp;Table4[[#This Row],[SHORT]]&amp;"-"&amp;Table4[[#This Row],[LONG]]</f>
        <v>3-3-0</v>
      </c>
    </row>
    <row r="272" spans="1:11" x14ac:dyDescent="0.35">
      <c r="A272" t="s">
        <v>3749</v>
      </c>
      <c r="B272" t="s">
        <v>403</v>
      </c>
      <c r="C272" t="s">
        <v>1113</v>
      </c>
      <c r="D272" t="s">
        <v>5215</v>
      </c>
      <c r="E272">
        <v>3</v>
      </c>
      <c r="F272">
        <v>3</v>
      </c>
      <c r="G272">
        <v>0</v>
      </c>
      <c r="H272">
        <v>8</v>
      </c>
      <c r="I272" t="s">
        <v>5307</v>
      </c>
      <c r="J272">
        <f t="shared" si="5"/>
        <v>0</v>
      </c>
      <c r="K272" t="str">
        <f>Table4[[#This Row],[FLAT]]&amp;"-"&amp;Table4[[#This Row],[SHORT]]&amp;"-"&amp;Table4[[#This Row],[LONG]]</f>
        <v>3-3-0</v>
      </c>
    </row>
    <row r="273" spans="1:11" x14ac:dyDescent="0.35">
      <c r="A273" t="s">
        <v>573</v>
      </c>
      <c r="B273" t="s">
        <v>285</v>
      </c>
      <c r="C273" t="s">
        <v>1113</v>
      </c>
      <c r="D273" t="s">
        <v>5215</v>
      </c>
      <c r="E273">
        <v>3</v>
      </c>
      <c r="F273">
        <v>3</v>
      </c>
      <c r="G273">
        <v>0</v>
      </c>
      <c r="H273">
        <v>8</v>
      </c>
      <c r="I273" t="s">
        <v>5307</v>
      </c>
      <c r="J273">
        <f t="shared" si="5"/>
        <v>0</v>
      </c>
      <c r="K273" t="str">
        <f>Table4[[#This Row],[FLAT]]&amp;"-"&amp;Table4[[#This Row],[SHORT]]&amp;"-"&amp;Table4[[#This Row],[LONG]]</f>
        <v>3-3-0</v>
      </c>
    </row>
    <row r="274" spans="1:11" x14ac:dyDescent="0.35">
      <c r="A274" t="s">
        <v>3755</v>
      </c>
      <c r="B274" t="s">
        <v>308</v>
      </c>
      <c r="C274" t="s">
        <v>1113</v>
      </c>
      <c r="D274" t="s">
        <v>5215</v>
      </c>
      <c r="E274">
        <v>3</v>
      </c>
      <c r="F274">
        <v>3</v>
      </c>
      <c r="G274">
        <v>0</v>
      </c>
      <c r="H274">
        <v>8</v>
      </c>
      <c r="I274" t="s">
        <v>5307</v>
      </c>
      <c r="J274">
        <f t="shared" si="5"/>
        <v>0</v>
      </c>
      <c r="K274" t="str">
        <f>Table4[[#This Row],[FLAT]]&amp;"-"&amp;Table4[[#This Row],[SHORT]]&amp;"-"&amp;Table4[[#This Row],[LONG]]</f>
        <v>3-3-0</v>
      </c>
    </row>
    <row r="275" spans="1:11" x14ac:dyDescent="0.35">
      <c r="A275" t="s">
        <v>1588</v>
      </c>
      <c r="B275" t="s">
        <v>271</v>
      </c>
      <c r="C275" t="s">
        <v>1113</v>
      </c>
      <c r="D275" t="s">
        <v>5215</v>
      </c>
      <c r="E275">
        <v>3</v>
      </c>
      <c r="F275">
        <v>3</v>
      </c>
      <c r="G275">
        <v>0</v>
      </c>
      <c r="H275">
        <v>8</v>
      </c>
      <c r="I275" t="s">
        <v>5307</v>
      </c>
      <c r="J275">
        <f t="shared" si="5"/>
        <v>0</v>
      </c>
      <c r="K275" t="str">
        <f>Table4[[#This Row],[FLAT]]&amp;"-"&amp;Table4[[#This Row],[SHORT]]&amp;"-"&amp;Table4[[#This Row],[LONG]]</f>
        <v>3-3-0</v>
      </c>
    </row>
    <row r="276" spans="1:11" x14ac:dyDescent="0.35">
      <c r="A276" t="s">
        <v>3330</v>
      </c>
      <c r="B276" t="s">
        <v>3524</v>
      </c>
      <c r="C276" t="s">
        <v>1113</v>
      </c>
      <c r="D276" t="s">
        <v>5215</v>
      </c>
      <c r="E276">
        <v>3</v>
      </c>
      <c r="F276">
        <v>3</v>
      </c>
      <c r="G276">
        <v>0</v>
      </c>
      <c r="H276">
        <v>8</v>
      </c>
      <c r="I276" t="s">
        <v>5307</v>
      </c>
      <c r="J276">
        <f t="shared" si="5"/>
        <v>0</v>
      </c>
      <c r="K276" t="str">
        <f>Table4[[#This Row],[FLAT]]&amp;"-"&amp;Table4[[#This Row],[SHORT]]&amp;"-"&amp;Table4[[#This Row],[LONG]]</f>
        <v>3-3-0</v>
      </c>
    </row>
    <row r="277" spans="1:11" x14ac:dyDescent="0.35">
      <c r="A277" t="s">
        <v>3756</v>
      </c>
      <c r="B277" t="s">
        <v>3520</v>
      </c>
      <c r="C277" t="s">
        <v>1113</v>
      </c>
      <c r="D277" t="s">
        <v>5215</v>
      </c>
      <c r="E277">
        <v>3</v>
      </c>
      <c r="F277">
        <v>3</v>
      </c>
      <c r="G277">
        <v>0</v>
      </c>
      <c r="H277">
        <v>8</v>
      </c>
      <c r="I277" t="s">
        <v>5307</v>
      </c>
      <c r="J277">
        <f t="shared" si="5"/>
        <v>0</v>
      </c>
      <c r="K277" t="str">
        <f>Table4[[#This Row],[FLAT]]&amp;"-"&amp;Table4[[#This Row],[SHORT]]&amp;"-"&amp;Table4[[#This Row],[LONG]]</f>
        <v>3-3-0</v>
      </c>
    </row>
    <row r="278" spans="1:11" x14ac:dyDescent="0.35">
      <c r="A278" t="s">
        <v>2951</v>
      </c>
      <c r="B278" t="s">
        <v>860</v>
      </c>
      <c r="C278" t="s">
        <v>1113</v>
      </c>
      <c r="D278" t="s">
        <v>5215</v>
      </c>
      <c r="E278">
        <v>3</v>
      </c>
      <c r="F278">
        <v>3</v>
      </c>
      <c r="G278">
        <v>0</v>
      </c>
      <c r="H278">
        <v>8</v>
      </c>
      <c r="I278" t="s">
        <v>5307</v>
      </c>
      <c r="J278">
        <f t="shared" si="5"/>
        <v>0</v>
      </c>
      <c r="K278" t="str">
        <f>Table4[[#This Row],[FLAT]]&amp;"-"&amp;Table4[[#This Row],[SHORT]]&amp;"-"&amp;Table4[[#This Row],[LONG]]</f>
        <v>3-3-0</v>
      </c>
    </row>
    <row r="279" spans="1:11" x14ac:dyDescent="0.35">
      <c r="A279" t="s">
        <v>3751</v>
      </c>
      <c r="B279" t="s">
        <v>3530</v>
      </c>
      <c r="C279" t="s">
        <v>1113</v>
      </c>
      <c r="D279" t="s">
        <v>5215</v>
      </c>
      <c r="E279">
        <v>3</v>
      </c>
      <c r="F279">
        <v>3</v>
      </c>
      <c r="G279">
        <v>0</v>
      </c>
      <c r="H279">
        <v>8</v>
      </c>
      <c r="I279" t="s">
        <v>5307</v>
      </c>
      <c r="J279">
        <f t="shared" si="5"/>
        <v>0</v>
      </c>
      <c r="K279" t="str">
        <f>Table4[[#This Row],[FLAT]]&amp;"-"&amp;Table4[[#This Row],[SHORT]]&amp;"-"&amp;Table4[[#This Row],[LONG]]</f>
        <v>3-3-0</v>
      </c>
    </row>
    <row r="280" spans="1:11" x14ac:dyDescent="0.35">
      <c r="A280" t="s">
        <v>1763</v>
      </c>
      <c r="B280" t="s">
        <v>109</v>
      </c>
      <c r="C280" t="s">
        <v>1113</v>
      </c>
      <c r="D280" t="s">
        <v>5215</v>
      </c>
      <c r="E280">
        <v>3</v>
      </c>
      <c r="F280">
        <v>3</v>
      </c>
      <c r="G280">
        <v>0</v>
      </c>
      <c r="H280">
        <v>8</v>
      </c>
      <c r="I280" t="s">
        <v>5307</v>
      </c>
      <c r="J280">
        <f t="shared" si="5"/>
        <v>0</v>
      </c>
      <c r="K280" t="str">
        <f>Table4[[#This Row],[FLAT]]&amp;"-"&amp;Table4[[#This Row],[SHORT]]&amp;"-"&amp;Table4[[#This Row],[LONG]]</f>
        <v>3-3-0</v>
      </c>
    </row>
    <row r="281" spans="1:11" x14ac:dyDescent="0.35">
      <c r="A281" t="s">
        <v>1653</v>
      </c>
      <c r="B281" t="s">
        <v>441</v>
      </c>
      <c r="C281" t="s">
        <v>3577</v>
      </c>
      <c r="D281" t="s">
        <v>177</v>
      </c>
      <c r="E281">
        <v>4</v>
      </c>
      <c r="F281">
        <v>3</v>
      </c>
      <c r="G281">
        <v>0</v>
      </c>
      <c r="H281">
        <v>9</v>
      </c>
      <c r="I281" t="s">
        <v>5319</v>
      </c>
      <c r="J281">
        <f t="shared" si="5"/>
        <v>0</v>
      </c>
      <c r="K281" t="str">
        <f>Table4[[#This Row],[FLAT]]&amp;"-"&amp;Table4[[#This Row],[SHORT]]&amp;"-"&amp;Table4[[#This Row],[LONG]]</f>
        <v>4-3-0</v>
      </c>
    </row>
    <row r="282" spans="1:11" x14ac:dyDescent="0.35">
      <c r="A282" t="s">
        <v>572</v>
      </c>
      <c r="B282" t="s">
        <v>109</v>
      </c>
      <c r="C282" t="s">
        <v>3562</v>
      </c>
      <c r="D282" t="s">
        <v>5214</v>
      </c>
      <c r="E282">
        <v>6</v>
      </c>
      <c r="F282">
        <v>5</v>
      </c>
      <c r="G282">
        <v>2</v>
      </c>
      <c r="H282">
        <v>14</v>
      </c>
      <c r="I282" t="s">
        <v>5309</v>
      </c>
      <c r="J282">
        <f t="shared" si="5"/>
        <v>2</v>
      </c>
      <c r="K282" t="str">
        <f>Table4[[#This Row],[FLAT]]&amp;"-"&amp;Table4[[#This Row],[SHORT]]&amp;"-"&amp;Table4[[#This Row],[LONG]]</f>
        <v>6-5-2</v>
      </c>
    </row>
    <row r="283" spans="1:11" x14ac:dyDescent="0.35">
      <c r="A283" t="s">
        <v>572</v>
      </c>
      <c r="B283" t="s">
        <v>109</v>
      </c>
      <c r="C283" t="s">
        <v>3562</v>
      </c>
      <c r="D283" t="s">
        <v>5214</v>
      </c>
      <c r="E283">
        <v>6</v>
      </c>
      <c r="F283">
        <v>5</v>
      </c>
      <c r="G283">
        <v>2</v>
      </c>
      <c r="H283">
        <v>13</v>
      </c>
      <c r="I283" t="s">
        <v>5309</v>
      </c>
      <c r="J283">
        <f t="shared" si="5"/>
        <v>2</v>
      </c>
      <c r="K283" t="str">
        <f>Table4[[#This Row],[FLAT]]&amp;"-"&amp;Table4[[#This Row],[SHORT]]&amp;"-"&amp;Table4[[#This Row],[LONG]]</f>
        <v>6-5-2</v>
      </c>
    </row>
  </sheetData>
  <phoneticPr fontId="28" type="noConversion"/>
  <conditionalFormatting sqref="A108">
    <cfRule type="duplicateValues" dxfId="39" priority="1"/>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18743-0A9D-4627-AB89-FEB6039FCB93}">
  <dimension ref="A2:V1646"/>
  <sheetViews>
    <sheetView workbookViewId="0">
      <selection activeCell="G4" sqref="G4"/>
    </sheetView>
  </sheetViews>
  <sheetFormatPr defaultColWidth="8.86328125" defaultRowHeight="12.75" customHeight="1" x14ac:dyDescent="0.3"/>
  <cols>
    <col min="1" max="1" width="30.1328125" style="73" customWidth="1"/>
    <col min="2" max="2" width="9.86328125" style="73" customWidth="1"/>
    <col min="3" max="3" width="10.86328125" style="73" customWidth="1"/>
    <col min="4" max="4" width="13.1328125" style="91" customWidth="1"/>
    <col min="5" max="5" width="15" style="76" customWidth="1"/>
    <col min="6" max="6" width="11.3984375" style="76" customWidth="1"/>
    <col min="7" max="7" width="15.1328125" style="76" customWidth="1"/>
    <col min="8" max="8" width="17.86328125" style="76" customWidth="1"/>
    <col min="9" max="9" width="8.86328125" style="76" hidden="1" customWidth="1"/>
    <col min="10" max="16" width="8.86328125" style="73" hidden="1" customWidth="1"/>
    <col min="17" max="17" width="12.1328125" style="73" hidden="1" customWidth="1"/>
    <col min="18" max="18" width="24.86328125" style="73" customWidth="1"/>
    <col min="19" max="19" width="26.73046875" style="73" customWidth="1"/>
    <col min="20" max="20" width="5.1328125" style="73" customWidth="1"/>
    <col min="21" max="21" width="20.1328125" style="73" customWidth="1"/>
    <col min="22" max="22" width="8.86328125" style="73" customWidth="1"/>
    <col min="23" max="100" width="8.86328125" style="73"/>
    <col min="101" max="101" width="24" style="73" customWidth="1"/>
    <col min="102" max="104" width="8.86328125" style="73"/>
    <col min="105" max="105" width="12" style="73" customWidth="1"/>
    <col min="106" max="106" width="15.3984375" style="73" customWidth="1"/>
    <col min="107" max="16384" width="8.86328125" style="73"/>
  </cols>
  <sheetData>
    <row r="2" spans="1:19" ht="12.75" customHeight="1" x14ac:dyDescent="0.35">
      <c r="A2" s="69" t="s">
        <v>1</v>
      </c>
      <c r="B2" s="69" t="s">
        <v>4206</v>
      </c>
      <c r="C2" s="70" t="s">
        <v>4308</v>
      </c>
      <c r="D2" s="89" t="s">
        <v>2</v>
      </c>
      <c r="E2" s="70" t="s">
        <v>3</v>
      </c>
      <c r="F2" s="70" t="s">
        <v>3367</v>
      </c>
      <c r="G2" s="70" t="s">
        <v>4309</v>
      </c>
      <c r="H2" s="72" t="s">
        <v>4205</v>
      </c>
      <c r="I2" s="72" t="s">
        <v>3516</v>
      </c>
      <c r="J2" s="90" t="s">
        <v>4164</v>
      </c>
      <c r="K2" s="72" t="s">
        <v>4156</v>
      </c>
      <c r="L2" s="72" t="s">
        <v>4157</v>
      </c>
      <c r="M2" s="72" t="s">
        <v>4158</v>
      </c>
      <c r="N2" s="72" t="s">
        <v>4159</v>
      </c>
      <c r="O2" s="72" t="s">
        <v>4160</v>
      </c>
      <c r="P2" s="72" t="s">
        <v>4161</v>
      </c>
      <c r="Q2" s="88" t="s">
        <v>4163</v>
      </c>
      <c r="R2" s="88" t="s">
        <v>5278</v>
      </c>
    </row>
    <row r="3" spans="1:19" ht="12.75" customHeight="1" x14ac:dyDescent="0.45">
      <c r="A3" s="92" t="s">
        <v>3732</v>
      </c>
      <c r="B3" s="74" t="s">
        <v>150</v>
      </c>
      <c r="C3" s="87" t="s">
        <v>3517</v>
      </c>
      <c r="D3" s="91">
        <v>36350</v>
      </c>
      <c r="E3" s="75" t="s">
        <v>391</v>
      </c>
      <c r="G3" s="75" t="s">
        <v>5397</v>
      </c>
      <c r="H3" s="77" t="str">
        <f>VLOOKUP(Table16[[#This Row],[Player]],Rosters!$D$1:$D$1934,1,FALSE)</f>
        <v>Adkins, Nate</v>
      </c>
      <c r="I3" s="77" t="str">
        <f>Table16[[#This Row],[RunBlock-Primary6]]&amp;"-"&amp;Table16[[#This Row],[PassBlock8]]&amp;IF(Table16[[#This Row],[RunBlock-Secondary7]]&lt;&gt;"","/"&amp;Table16[[#This Row],[RunBlock-Secondary7]]&amp;"-"&amp;Table16[[#This Row],[PassBlock8]],"")</f>
        <v>0-2</v>
      </c>
      <c r="J3" s="75"/>
      <c r="K3" s="75"/>
      <c r="L3" s="76"/>
      <c r="M3" s="76"/>
      <c r="N3" s="75">
        <v>0</v>
      </c>
      <c r="O3" s="76"/>
      <c r="P3" s="75">
        <v>2</v>
      </c>
      <c r="Q3" s="76" t="str">
        <f>Table16[[#This Row],[DefPrimary2]]&amp;IF(Table16[[#This Row],[Def-Secondary3]]&lt;&gt;"","/"&amp;Table16[[#This Row],[Def-Secondary3]],)&amp;""&amp;IF(Table16[[#This Row],[PassRush4]]&lt;&gt;"","-"&amp;Table16[[#This Row],[PassRush4]],)</f>
        <v/>
      </c>
      <c r="R3" s="76" t="str">
        <f>VLOOKUP(Table16[[#This Row],[Player]],Table4[],9,FALSE)</f>
        <v>4-3-0</v>
      </c>
      <c r="S3" s="73" t="str">
        <f>LEFT(Table16[[#This Row],[2024 Card Info]],3)&amp;"  "&amp;Table16[[#This Row],[Player Data]]</f>
        <v>0-2  4-3-0</v>
      </c>
    </row>
    <row r="4" spans="1:19" ht="12.75" customHeight="1" x14ac:dyDescent="0.45">
      <c r="A4" s="92" t="s">
        <v>2394</v>
      </c>
      <c r="B4" s="74" t="s">
        <v>150</v>
      </c>
      <c r="C4" s="87" t="s">
        <v>3527</v>
      </c>
      <c r="D4" s="91">
        <v>33713</v>
      </c>
      <c r="E4" s="75" t="s">
        <v>140</v>
      </c>
      <c r="G4" s="75" t="s">
        <v>5323</v>
      </c>
      <c r="H4" s="77" t="str">
        <f>VLOOKUP(Table16[[#This Row],[Player]],Rosters!$D$1:$D$1934,1,FALSE)</f>
        <v>Akins, Jordan</v>
      </c>
      <c r="I4" s="77" t="str">
        <f>Table16[[#This Row],[RunBlock-Primary6]]&amp;"-"&amp;Table16[[#This Row],[PassBlock8]]&amp;IF(Table16[[#This Row],[RunBlock-Secondary7]]&lt;&gt;"","/"&amp;Table16[[#This Row],[RunBlock-Secondary7]]&amp;"-"&amp;Table16[[#This Row],[PassBlock8]],"")</f>
        <v>0-2</v>
      </c>
      <c r="J4" s="75"/>
      <c r="K4" s="75"/>
      <c r="L4" s="76"/>
      <c r="M4" s="76"/>
      <c r="N4" s="75">
        <v>0</v>
      </c>
      <c r="O4" s="76"/>
      <c r="P4" s="75">
        <v>2</v>
      </c>
      <c r="Q4" s="76" t="str">
        <f>Table16[[#This Row],[DefPrimary2]]&amp;IF(Table16[[#This Row],[Def-Secondary3]]&lt;&gt;"","/"&amp;Table16[[#This Row],[Def-Secondary3]],)&amp;""&amp;IF(Table16[[#This Row],[PassRush4]]&lt;&gt;"","-"&amp;Table16[[#This Row],[PassRush4]],)</f>
        <v/>
      </c>
      <c r="R4" s="76" t="str">
        <f>VLOOKUP(Table16[[#This Row],[Player]],Table4[],9,FALSE)</f>
        <v>3-5-0</v>
      </c>
      <c r="S4" s="73" t="str">
        <f>LEFT(Table16[[#This Row],[2024 Card Info]],3)&amp;"  "&amp;Table16[[#This Row],[Player Data]]</f>
        <v>0-2  3-5-0</v>
      </c>
    </row>
    <row r="5" spans="1:19" ht="12.75" customHeight="1" x14ac:dyDescent="0.45">
      <c r="A5" s="92" t="s">
        <v>968</v>
      </c>
      <c r="B5" s="74" t="s">
        <v>150</v>
      </c>
      <c r="C5" s="87" t="s">
        <v>3520</v>
      </c>
      <c r="D5" s="91">
        <v>35735</v>
      </c>
      <c r="E5" s="75" t="s">
        <v>457</v>
      </c>
      <c r="G5" s="75" t="s">
        <v>5324</v>
      </c>
      <c r="H5" s="77" t="str">
        <f>VLOOKUP(Table16[[#This Row],[Player]],Rosters!$D$1:$D$1934,1,FALSE)</f>
        <v>Bates, John</v>
      </c>
      <c r="I5" s="77" t="str">
        <f>Table16[[#This Row],[RunBlock-Primary6]]&amp;"-"&amp;Table16[[#This Row],[PassBlock8]]&amp;IF(Table16[[#This Row],[RunBlock-Secondary7]]&lt;&gt;"","/"&amp;Table16[[#This Row],[RunBlock-Secondary7]]&amp;"-"&amp;Table16[[#This Row],[PassBlock8]],"")</f>
        <v>0-3</v>
      </c>
      <c r="J5" s="75"/>
      <c r="K5" s="75"/>
      <c r="L5" s="76"/>
      <c r="M5" s="76"/>
      <c r="N5" s="75">
        <v>0</v>
      </c>
      <c r="O5" s="76"/>
      <c r="P5" s="75">
        <v>3</v>
      </c>
      <c r="Q5" s="76" t="str">
        <f>Table16[[#This Row],[DefPrimary2]]&amp;IF(Table16[[#This Row],[Def-Secondary3]]&lt;&gt;"","/"&amp;Table16[[#This Row],[Def-Secondary3]],)&amp;""&amp;IF(Table16[[#This Row],[PassRush4]]&lt;&gt;"","-"&amp;Table16[[#This Row],[PassRush4]],)</f>
        <v/>
      </c>
      <c r="R5" s="76" t="str">
        <f>VLOOKUP(Table16[[#This Row],[Player]],Table4[],9,FALSE)</f>
        <v>3-3-0</v>
      </c>
      <c r="S5" s="73" t="str">
        <f>LEFT(Table16[[#This Row],[2024 Card Info]],3)&amp;"  "&amp;Table16[[#This Row],[Player Data]]</f>
        <v>0-3  3-3-0</v>
      </c>
    </row>
    <row r="6" spans="1:19" ht="12.75" customHeight="1" x14ac:dyDescent="0.45">
      <c r="A6" s="92" t="s">
        <v>2583</v>
      </c>
      <c r="B6" s="74" t="s">
        <v>150</v>
      </c>
      <c r="C6" s="87" t="s">
        <v>3530</v>
      </c>
      <c r="D6" s="91">
        <v>36133</v>
      </c>
      <c r="E6" s="75" t="s">
        <v>295</v>
      </c>
      <c r="G6" s="75" t="s">
        <v>5398</v>
      </c>
      <c r="H6" s="77" t="str">
        <f>VLOOKUP(Table16[[#This Row],[Player]],Rosters!$D$1:$D$1934,1,FALSE)</f>
        <v>Calcaterra, Grant</v>
      </c>
      <c r="I6" s="77" t="str">
        <f>Table16[[#This Row],[RunBlock-Primary6]]&amp;"-"&amp;Table16[[#This Row],[PassBlock8]]&amp;IF(Table16[[#This Row],[RunBlock-Secondary7]]&lt;&gt;"","/"&amp;Table16[[#This Row],[RunBlock-Secondary7]]&amp;"-"&amp;Table16[[#This Row],[PassBlock8]],"")</f>
        <v>0-0</v>
      </c>
      <c r="J6" s="75"/>
      <c r="K6" s="75"/>
      <c r="L6" s="76"/>
      <c r="M6" s="76"/>
      <c r="N6" s="75">
        <v>0</v>
      </c>
      <c r="O6" s="76"/>
      <c r="P6" s="75">
        <v>0</v>
      </c>
      <c r="Q6" s="76" t="str">
        <f>Table16[[#This Row],[DefPrimary2]]&amp;IF(Table16[[#This Row],[Def-Secondary3]]&lt;&gt;"","/"&amp;Table16[[#This Row],[Def-Secondary3]],)&amp;""&amp;IF(Table16[[#This Row],[PassRush4]]&lt;&gt;"","-"&amp;Table16[[#This Row],[PassRush4]],)</f>
        <v/>
      </c>
      <c r="R6" s="76" t="str">
        <f>VLOOKUP(Table16[[#This Row],[Player]],Table4[],9,FALSE)</f>
        <v>4-3-3</v>
      </c>
      <c r="S6" s="73" t="str">
        <f>LEFT(Table16[[#This Row],[2024 Card Info]],3)&amp;"  "&amp;Table16[[#This Row],[Player Data]]</f>
        <v>0-0  4-3-3</v>
      </c>
    </row>
    <row r="7" spans="1:19" ht="12.75" customHeight="1" x14ac:dyDescent="0.45">
      <c r="A7" s="92" t="s">
        <v>424</v>
      </c>
      <c r="B7" s="74" t="s">
        <v>150</v>
      </c>
      <c r="C7" s="87" t="s">
        <v>3525</v>
      </c>
      <c r="D7" s="91">
        <v>34975</v>
      </c>
      <c r="E7" s="75" t="s">
        <v>425</v>
      </c>
      <c r="G7" s="75" t="s">
        <v>5415</v>
      </c>
      <c r="H7" s="77" t="str">
        <f>VLOOKUP(Table16[[#This Row],[Player]],Rosters!$D$1:$D$1934,1,FALSE)</f>
        <v>Gesicki, Mike</v>
      </c>
      <c r="I7" s="77" t="str">
        <f>Table16[[#This Row],[RunBlock-Primary6]]&amp;"-"&amp;Table16[[#This Row],[PassBlock8]]&amp;IF(Table16[[#This Row],[RunBlock-Secondary7]]&lt;&gt;"","/"&amp;Table16[[#This Row],[RunBlock-Secondary7]]&amp;"-"&amp;Table16[[#This Row],[PassBlock8]],"")</f>
        <v>0-2</v>
      </c>
      <c r="J7" s="75"/>
      <c r="K7" s="75"/>
      <c r="L7" s="76"/>
      <c r="M7" s="76"/>
      <c r="N7" s="75">
        <v>0</v>
      </c>
      <c r="O7" s="76"/>
      <c r="P7" s="75">
        <v>2</v>
      </c>
      <c r="Q7" s="76" t="str">
        <f>Table16[[#This Row],[DefPrimary2]]&amp;IF(Table16[[#This Row],[Def-Secondary3]]&lt;&gt;"","/"&amp;Table16[[#This Row],[Def-Secondary3]],)&amp;""&amp;IF(Table16[[#This Row],[PassRush4]]&lt;&gt;"","-"&amp;Table16[[#This Row],[PassRush4]],)</f>
        <v/>
      </c>
      <c r="R7" s="76" t="str">
        <f>VLOOKUP(Table16[[#This Row],[Player]],Table4[],9,FALSE)</f>
        <v>5-5-0</v>
      </c>
      <c r="S7" s="73" t="str">
        <f>LEFT(Table16[[#This Row],[2024 Card Info]],3)&amp;"  "&amp;Table16[[#This Row],[Player Data]]</f>
        <v>0-2  5-5-0</v>
      </c>
    </row>
    <row r="8" spans="1:19" ht="12.75" customHeight="1" x14ac:dyDescent="0.45">
      <c r="A8" s="92" t="s">
        <v>1593</v>
      </c>
      <c r="B8" s="74" t="s">
        <v>150</v>
      </c>
      <c r="C8" s="87" t="s">
        <v>325</v>
      </c>
      <c r="D8" s="91">
        <v>36251</v>
      </c>
      <c r="E8" s="75" t="s">
        <v>566</v>
      </c>
      <c r="G8" s="75" t="s">
        <v>5416</v>
      </c>
      <c r="H8" s="77" t="str">
        <f>VLOOKUP(Table16[[#This Row],[Player]],Rosters!$D$1:$D$1934,1,FALSE)</f>
        <v>Gray, Noah</v>
      </c>
      <c r="I8" s="77" t="str">
        <f>Table16[[#This Row],[RunBlock-Primary6]]&amp;"-"&amp;Table16[[#This Row],[PassBlock8]]&amp;IF(Table16[[#This Row],[RunBlock-Secondary7]]&lt;&gt;"","/"&amp;Table16[[#This Row],[RunBlock-Secondary7]]&amp;"-"&amp;Table16[[#This Row],[PassBlock8]],"")</f>
        <v>4-4</v>
      </c>
      <c r="J8" s="75"/>
      <c r="K8" s="75"/>
      <c r="L8" s="76"/>
      <c r="M8" s="76"/>
      <c r="N8" s="75">
        <v>4</v>
      </c>
      <c r="O8" s="76"/>
      <c r="P8" s="75">
        <v>4</v>
      </c>
      <c r="Q8" s="76" t="str">
        <f>Table16[[#This Row],[DefPrimary2]]&amp;IF(Table16[[#This Row],[Def-Secondary3]]&lt;&gt;"","/"&amp;Table16[[#This Row],[Def-Secondary3]],)&amp;""&amp;IF(Table16[[#This Row],[PassRush4]]&lt;&gt;"","-"&amp;Table16[[#This Row],[PassRush4]],)</f>
        <v/>
      </c>
      <c r="R8" s="76" t="str">
        <f>VLOOKUP(Table16[[#This Row],[Player]],Table4[],9,FALSE)</f>
        <v>5-4-2</v>
      </c>
      <c r="S8" s="73" t="str">
        <f>LEFT(Table16[[#This Row],[2024 Card Info]],3)&amp;"  "&amp;Table16[[#This Row],[Player Data]]</f>
        <v>4-4  5-4-2</v>
      </c>
    </row>
    <row r="9" spans="1:19" ht="12.75" customHeight="1" x14ac:dyDescent="0.45">
      <c r="A9" s="92" t="s">
        <v>1109</v>
      </c>
      <c r="B9" s="74" t="s">
        <v>150</v>
      </c>
      <c r="C9" s="87" t="s">
        <v>403</v>
      </c>
      <c r="D9" s="91">
        <v>34675</v>
      </c>
      <c r="E9" s="75" t="s">
        <v>540</v>
      </c>
      <c r="G9" s="75" t="s">
        <v>5417</v>
      </c>
      <c r="H9" s="77" t="str">
        <f>VLOOKUP(Table16[[#This Row],[Player]],Rosters!$D$1:$D$1934,1,FALSE)</f>
        <v>Henry, Hunter</v>
      </c>
      <c r="I9" s="77" t="str">
        <f>Table16[[#This Row],[RunBlock-Primary6]]&amp;"-"&amp;Table16[[#This Row],[PassBlock8]]&amp;IF(Table16[[#This Row],[RunBlock-Secondary7]]&lt;&gt;"","/"&amp;Table16[[#This Row],[RunBlock-Secondary7]]&amp;"-"&amp;Table16[[#This Row],[PassBlock8]],"")</f>
        <v>0-3</v>
      </c>
      <c r="J9" s="75"/>
      <c r="K9" s="75"/>
      <c r="L9" s="76"/>
      <c r="M9" s="76"/>
      <c r="N9" s="75">
        <v>0</v>
      </c>
      <c r="O9" s="76"/>
      <c r="P9" s="75">
        <v>3</v>
      </c>
      <c r="Q9" s="76" t="str">
        <f>Table16[[#This Row],[DefPrimary2]]&amp;IF(Table16[[#This Row],[Def-Secondary3]]&lt;&gt;"","/"&amp;Table16[[#This Row],[Def-Secondary3]],)&amp;""&amp;IF(Table16[[#This Row],[PassRush4]]&lt;&gt;"","-"&amp;Table16[[#This Row],[PassRush4]],)</f>
        <v/>
      </c>
      <c r="R9" s="76" t="str">
        <f>VLOOKUP(Table16[[#This Row],[Player]],Table4[],9,FALSE)</f>
        <v>5-5-3</v>
      </c>
      <c r="S9" s="73" t="str">
        <f>LEFT(Table16[[#This Row],[2024 Card Info]],3)&amp;"  "&amp;Table16[[#This Row],[Player Data]]</f>
        <v>0-3  5-5-3</v>
      </c>
    </row>
    <row r="10" spans="1:19" ht="12.75" customHeight="1" x14ac:dyDescent="0.45">
      <c r="A10" s="92" t="s">
        <v>1488</v>
      </c>
      <c r="B10" s="74" t="s">
        <v>150</v>
      </c>
      <c r="C10" s="87" t="s">
        <v>86</v>
      </c>
      <c r="D10" s="91">
        <v>35614</v>
      </c>
      <c r="E10" s="75" t="s">
        <v>1489</v>
      </c>
      <c r="G10" s="75" t="s">
        <v>5418</v>
      </c>
      <c r="H10" s="77" t="str">
        <f>VLOOKUP(Table16[[#This Row],[Player]],Rosters!$D$1:$D$1934,1,FALSE)</f>
        <v>Hockenson, T.J.</v>
      </c>
      <c r="I10" s="77" t="str">
        <f>Table16[[#This Row],[RunBlock-Primary6]]&amp;"-"&amp;Table16[[#This Row],[PassBlock8]]&amp;IF(Table16[[#This Row],[RunBlock-Secondary7]]&lt;&gt;"","/"&amp;Table16[[#This Row],[RunBlock-Secondary7]]&amp;"-"&amp;Table16[[#This Row],[PassBlock8]],"")</f>
        <v>0-4</v>
      </c>
      <c r="J10" s="75"/>
      <c r="K10" s="75"/>
      <c r="L10" s="76"/>
      <c r="M10" s="76"/>
      <c r="N10" s="75">
        <v>0</v>
      </c>
      <c r="O10" s="76"/>
      <c r="P10" s="75">
        <v>4</v>
      </c>
      <c r="Q10" s="76" t="str">
        <f>Table16[[#This Row],[DefPrimary2]]&amp;IF(Table16[[#This Row],[Def-Secondary3]]&lt;&gt;"","/"&amp;Table16[[#This Row],[Def-Secondary3]],)&amp;""&amp;IF(Table16[[#This Row],[PassRush4]]&lt;&gt;"","-"&amp;Table16[[#This Row],[PassRush4]],)</f>
        <v/>
      </c>
      <c r="R10" s="76" t="str">
        <f>VLOOKUP(Table16[[#This Row],[Player]],Table4[],9,FALSE)</f>
        <v>5-5-2</v>
      </c>
      <c r="S10" s="73" t="str">
        <f>LEFT(Table16[[#This Row],[2024 Card Info]],3)&amp;"  "&amp;Table16[[#This Row],[Player Data]]</f>
        <v>0-4  5-5-2</v>
      </c>
    </row>
    <row r="11" spans="1:19" ht="12.75" customHeight="1" x14ac:dyDescent="0.45">
      <c r="A11" s="92" t="s">
        <v>2392</v>
      </c>
      <c r="B11" s="74" t="s">
        <v>150</v>
      </c>
      <c r="C11" s="87" t="s">
        <v>3519</v>
      </c>
      <c r="D11" s="91">
        <v>36451</v>
      </c>
      <c r="E11" s="75" t="s">
        <v>3953</v>
      </c>
      <c r="G11" s="75" t="s">
        <v>5419</v>
      </c>
      <c r="H11" s="77" t="str">
        <f>VLOOKUP(Table16[[#This Row],[Player]],Rosters!$D$1:$D$1934,1,FALSE)</f>
        <v>Kincaid, Dalton</v>
      </c>
      <c r="I11" s="77" t="str">
        <f>Table16[[#This Row],[RunBlock-Primary6]]&amp;"-"&amp;Table16[[#This Row],[PassBlock8]]&amp;IF(Table16[[#This Row],[RunBlock-Secondary7]]&lt;&gt;"","/"&amp;Table16[[#This Row],[RunBlock-Secondary7]]&amp;"-"&amp;Table16[[#This Row],[PassBlock8]],"")</f>
        <v>0-2</v>
      </c>
      <c r="J11" s="75"/>
      <c r="K11" s="75"/>
      <c r="L11" s="76"/>
      <c r="M11" s="76"/>
      <c r="N11" s="75">
        <v>0</v>
      </c>
      <c r="O11" s="76"/>
      <c r="P11" s="75">
        <v>2</v>
      </c>
      <c r="Q11" s="76" t="str">
        <f>Table16[[#This Row],[DefPrimary2]]&amp;IF(Table16[[#This Row],[Def-Secondary3]]&lt;&gt;"","/"&amp;Table16[[#This Row],[Def-Secondary3]],)&amp;""&amp;IF(Table16[[#This Row],[PassRush4]]&lt;&gt;"","-"&amp;Table16[[#This Row],[PassRush4]],)</f>
        <v/>
      </c>
      <c r="R11" s="76" t="str">
        <f>VLOOKUP(Table16[[#This Row],[Player]],Table4[],9,FALSE)</f>
        <v>5-5-2</v>
      </c>
      <c r="S11" s="73" t="str">
        <f>LEFT(Table16[[#This Row],[2024 Card Info]],3)&amp;"  "&amp;Table16[[#This Row],[Player Data]]</f>
        <v>0-2  5-5-2</v>
      </c>
    </row>
    <row r="12" spans="1:19" ht="12.75" customHeight="1" x14ac:dyDescent="0.45">
      <c r="A12" s="92" t="s">
        <v>2859</v>
      </c>
      <c r="B12" s="74" t="s">
        <v>150</v>
      </c>
      <c r="C12" s="87" t="s">
        <v>916</v>
      </c>
      <c r="D12" s="91">
        <v>33704</v>
      </c>
      <c r="E12" s="75" t="s">
        <v>454</v>
      </c>
      <c r="G12" s="75" t="s">
        <v>5325</v>
      </c>
      <c r="H12" s="77" t="str">
        <f>VLOOKUP(Table16[[#This Row],[Player]],Rosters!$D$1:$D$1934,1,FALSE)</f>
        <v>Manhertz, Chris</v>
      </c>
      <c r="I12" s="77" t="str">
        <f>Table16[[#This Row],[RunBlock-Primary6]]&amp;"-"&amp;Table16[[#This Row],[PassBlock8]]&amp;IF(Table16[[#This Row],[RunBlock-Secondary7]]&lt;&gt;"","/"&amp;Table16[[#This Row],[RunBlock-Secondary7]]&amp;"-"&amp;Table16[[#This Row],[PassBlock8]],"")</f>
        <v>4-5</v>
      </c>
      <c r="J12" s="75"/>
      <c r="K12" s="75"/>
      <c r="L12" s="76"/>
      <c r="M12" s="76"/>
      <c r="N12" s="75">
        <v>4</v>
      </c>
      <c r="O12" s="76"/>
      <c r="P12" s="75">
        <v>5</v>
      </c>
      <c r="Q12" s="76" t="str">
        <f>Table16[[#This Row],[DefPrimary2]]&amp;IF(Table16[[#This Row],[Def-Secondary3]]&lt;&gt;"","/"&amp;Table16[[#This Row],[Def-Secondary3]],)&amp;""&amp;IF(Table16[[#This Row],[PassRush4]]&lt;&gt;"","-"&amp;Table16[[#This Row],[PassRush4]],)</f>
        <v/>
      </c>
      <c r="R12" s="76" t="str">
        <f>VLOOKUP(Table16[[#This Row],[Player]],Table4[],9,FALSE)</f>
        <v>3-3-0</v>
      </c>
      <c r="S12" s="73" t="str">
        <f>LEFT(Table16[[#This Row],[2024 Card Info]],3)&amp;"  "&amp;Table16[[#This Row],[Player Data]]</f>
        <v>4-5  3-3-0</v>
      </c>
    </row>
    <row r="13" spans="1:19" ht="12.75" customHeight="1" x14ac:dyDescent="0.45">
      <c r="A13" s="92" t="s">
        <v>730</v>
      </c>
      <c r="B13" s="74" t="s">
        <v>150</v>
      </c>
      <c r="C13" s="87" t="s">
        <v>3518</v>
      </c>
      <c r="D13" s="91">
        <v>37078</v>
      </c>
      <c r="E13" s="75" t="s">
        <v>200</v>
      </c>
      <c r="G13" s="75" t="s">
        <v>5399</v>
      </c>
      <c r="H13" s="77" t="str">
        <f>VLOOKUP(Table16[[#This Row],[Player]],Rosters!$D$1:$D$1934,1,FALSE)</f>
        <v>Mayer, Michael</v>
      </c>
      <c r="I13" s="77" t="str">
        <f>Table16[[#This Row],[RunBlock-Primary6]]&amp;"-"&amp;Table16[[#This Row],[PassBlock8]]&amp;IF(Table16[[#This Row],[RunBlock-Secondary7]]&lt;&gt;"","/"&amp;Table16[[#This Row],[RunBlock-Secondary7]]&amp;"-"&amp;Table16[[#This Row],[PassBlock8]],"")</f>
        <v>0-0</v>
      </c>
      <c r="J13" s="75"/>
      <c r="K13" s="75"/>
      <c r="L13" s="76"/>
      <c r="M13" s="76"/>
      <c r="N13" s="75">
        <v>0</v>
      </c>
      <c r="O13" s="76"/>
      <c r="P13" s="75">
        <v>0</v>
      </c>
      <c r="Q13" s="76" t="str">
        <f>Table16[[#This Row],[DefPrimary2]]&amp;IF(Table16[[#This Row],[Def-Secondary3]]&lt;&gt;"","/"&amp;Table16[[#This Row],[Def-Secondary3]],)&amp;""&amp;IF(Table16[[#This Row],[PassRush4]]&lt;&gt;"","-"&amp;Table16[[#This Row],[PassRush4]],)</f>
        <v/>
      </c>
      <c r="R13" s="76" t="str">
        <f>VLOOKUP(Table16[[#This Row],[Player]],Table4[],9,FALSE)</f>
        <v>4-3-0</v>
      </c>
      <c r="S13" s="73" t="str">
        <f>LEFT(Table16[[#This Row],[2024 Card Info]],3)&amp;"  "&amp;Table16[[#This Row],[Player Data]]</f>
        <v>0-0  4-3-0</v>
      </c>
    </row>
    <row r="14" spans="1:19" ht="12.75" customHeight="1" x14ac:dyDescent="0.45">
      <c r="A14" s="92" t="s">
        <v>1667</v>
      </c>
      <c r="B14" s="74" t="s">
        <v>150</v>
      </c>
      <c r="C14" s="87" t="s">
        <v>441</v>
      </c>
      <c r="D14" s="91">
        <v>35556</v>
      </c>
      <c r="E14" s="75" t="s">
        <v>115</v>
      </c>
      <c r="G14" s="75" t="s">
        <v>5400</v>
      </c>
      <c r="H14" s="77" t="str">
        <f>VLOOKUP(Table16[[#This Row],[Player]],Rosters!$D$1:$D$1934,1,FALSE)</f>
        <v>Moreau, Foster</v>
      </c>
      <c r="I14" s="77" t="str">
        <f>Table16[[#This Row],[RunBlock-Primary6]]&amp;"-"&amp;Table16[[#This Row],[PassBlock8]]&amp;IF(Table16[[#This Row],[RunBlock-Secondary7]]&lt;&gt;"","/"&amp;Table16[[#This Row],[RunBlock-Secondary7]]&amp;"-"&amp;Table16[[#This Row],[PassBlock8]],"")</f>
        <v>0-3</v>
      </c>
      <c r="J14" s="75"/>
      <c r="K14" s="75"/>
      <c r="L14" s="76"/>
      <c r="M14" s="76"/>
      <c r="N14" s="75">
        <v>0</v>
      </c>
      <c r="O14" s="76"/>
      <c r="P14" s="75">
        <v>3</v>
      </c>
      <c r="Q14" s="76" t="str">
        <f>Table16[[#This Row],[DefPrimary2]]&amp;IF(Table16[[#This Row],[Def-Secondary3]]&lt;&gt;"","/"&amp;Table16[[#This Row],[Def-Secondary3]],)&amp;""&amp;IF(Table16[[#This Row],[PassRush4]]&lt;&gt;"","-"&amp;Table16[[#This Row],[PassRush4]],)</f>
        <v/>
      </c>
      <c r="R14" s="76" t="str">
        <f>VLOOKUP(Table16[[#This Row],[Player]],Table4[],9,FALSE)</f>
        <v>4-5-3</v>
      </c>
      <c r="S14" s="73" t="str">
        <f>LEFT(Table16[[#This Row],[2024 Card Info]],3)&amp;"  "&amp;Table16[[#This Row],[Player Data]]</f>
        <v>0-3  4-5-3</v>
      </c>
    </row>
    <row r="15" spans="1:19" ht="12.75" customHeight="1" x14ac:dyDescent="0.45">
      <c r="A15" s="92" t="s">
        <v>3123</v>
      </c>
      <c r="B15" s="74" t="s">
        <v>150</v>
      </c>
      <c r="C15" s="87" t="s">
        <v>452</v>
      </c>
      <c r="D15" s="91">
        <v>36411</v>
      </c>
      <c r="E15" s="75" t="s">
        <v>91</v>
      </c>
      <c r="G15" s="75" t="s">
        <v>5420</v>
      </c>
      <c r="H15" s="77" t="str">
        <f>VLOOKUP(Table16[[#This Row],[Player]],Rosters!$D$1:$D$1934,1,FALSE)</f>
        <v>Okonkwo, Chigoziem</v>
      </c>
      <c r="I15" s="77" t="str">
        <f>Table16[[#This Row],[RunBlock-Primary6]]&amp;"-"&amp;Table16[[#This Row],[PassBlock8]]&amp;IF(Table16[[#This Row],[RunBlock-Secondary7]]&lt;&gt;"","/"&amp;Table16[[#This Row],[RunBlock-Secondary7]]&amp;"-"&amp;Table16[[#This Row],[PassBlock8]],"")</f>
        <v>0-4</v>
      </c>
      <c r="J15" s="75"/>
      <c r="K15" s="75"/>
      <c r="L15" s="76"/>
      <c r="M15" s="76"/>
      <c r="N15" s="75">
        <v>0</v>
      </c>
      <c r="O15" s="76"/>
      <c r="P15" s="75">
        <v>4</v>
      </c>
      <c r="Q15" s="76" t="str">
        <f>Table16[[#This Row],[DefPrimary2]]&amp;IF(Table16[[#This Row],[Def-Secondary3]]&lt;&gt;"","/"&amp;Table16[[#This Row],[Def-Secondary3]],)&amp;""&amp;IF(Table16[[#This Row],[PassRush4]]&lt;&gt;"","-"&amp;Table16[[#This Row],[PassRush4]],)</f>
        <v/>
      </c>
      <c r="R15" s="76" t="str">
        <f>VLOOKUP(Table16[[#This Row],[Player]],Table4[],9,FALSE)</f>
        <v>5-4-2</v>
      </c>
      <c r="S15" s="73" t="str">
        <f>LEFT(Table16[[#This Row],[2024 Card Info]],3)&amp;"  "&amp;Table16[[#This Row],[Player Data]]</f>
        <v>0-4  5-4-2</v>
      </c>
    </row>
    <row r="16" spans="1:19" ht="12.75" customHeight="1" x14ac:dyDescent="0.45">
      <c r="A16" s="92" t="s">
        <v>3718</v>
      </c>
      <c r="B16" s="74" t="s">
        <v>150</v>
      </c>
      <c r="C16" s="87" t="s">
        <v>81</v>
      </c>
      <c r="D16" s="91">
        <v>37151</v>
      </c>
      <c r="E16" s="75" t="s">
        <v>4104</v>
      </c>
      <c r="G16" s="75" t="s">
        <v>5326</v>
      </c>
      <c r="H16" s="77" t="str">
        <f>VLOOKUP(Table16[[#This Row],[Player]],Rosters!$D$1:$D$1934,1,FALSE)</f>
        <v>Reiman, Tip</v>
      </c>
      <c r="I16" s="77" t="str">
        <f>Table16[[#This Row],[RunBlock-Primary6]]&amp;"-"&amp;Table16[[#This Row],[PassBlock8]]&amp;IF(Table16[[#This Row],[RunBlock-Secondary7]]&lt;&gt;"","/"&amp;Table16[[#This Row],[RunBlock-Secondary7]]&amp;"-"&amp;Table16[[#This Row],[PassBlock8]],"")</f>
        <v>4-3</v>
      </c>
      <c r="J16" s="75"/>
      <c r="K16" s="75"/>
      <c r="L16" s="76"/>
      <c r="M16" s="76"/>
      <c r="N16" s="75">
        <v>4</v>
      </c>
      <c r="O16" s="76"/>
      <c r="P16" s="75">
        <v>3</v>
      </c>
      <c r="Q16" s="76" t="str">
        <f>Table16[[#This Row],[DefPrimary2]]&amp;IF(Table16[[#This Row],[Def-Secondary3]]&lt;&gt;"","/"&amp;Table16[[#This Row],[Def-Secondary3]],)&amp;""&amp;IF(Table16[[#This Row],[PassRush4]]&lt;&gt;"","-"&amp;Table16[[#This Row],[PassRush4]],)</f>
        <v/>
      </c>
      <c r="R16" s="76" t="str">
        <f>VLOOKUP(Table16[[#This Row],[Player]],Table4[],9,FALSE)</f>
        <v>3-3-0</v>
      </c>
      <c r="S16" s="73" t="str">
        <f>LEFT(Table16[[#This Row],[2024 Card Info]],3)&amp;"  "&amp;Table16[[#This Row],[Player Data]]</f>
        <v>4-3  3-3-0</v>
      </c>
    </row>
    <row r="17" spans="1:19" ht="12.75" customHeight="1" x14ac:dyDescent="0.45">
      <c r="A17" s="92" t="s">
        <v>3810</v>
      </c>
      <c r="B17" s="74" t="s">
        <v>150</v>
      </c>
      <c r="C17" s="87" t="s">
        <v>3522</v>
      </c>
      <c r="D17" s="91">
        <v>36689</v>
      </c>
      <c r="E17" s="75" t="s">
        <v>4123</v>
      </c>
      <c r="G17" s="75" t="s">
        <v>5399</v>
      </c>
      <c r="H17" s="77" t="str">
        <f>VLOOKUP(Table16[[#This Row],[Player]],Rosters!$D$1:$D$1934,1,FALSE)</f>
        <v>Stover, Cade</v>
      </c>
      <c r="I17" s="77" t="str">
        <f>Table16[[#This Row],[RunBlock-Primary6]]&amp;"-"&amp;Table16[[#This Row],[PassBlock8]]&amp;IF(Table16[[#This Row],[RunBlock-Secondary7]]&lt;&gt;"","/"&amp;Table16[[#This Row],[RunBlock-Secondary7]]&amp;"-"&amp;Table16[[#This Row],[PassBlock8]],"")</f>
        <v>0-0</v>
      </c>
      <c r="J17" s="75"/>
      <c r="K17" s="75"/>
      <c r="L17" s="76"/>
      <c r="M17" s="76"/>
      <c r="N17" s="75">
        <v>0</v>
      </c>
      <c r="O17" s="76"/>
      <c r="P17" s="75">
        <v>0</v>
      </c>
      <c r="Q17" s="76" t="str">
        <f>Table16[[#This Row],[DefPrimary2]]&amp;IF(Table16[[#This Row],[Def-Secondary3]]&lt;&gt;"","/"&amp;Table16[[#This Row],[Def-Secondary3]],)&amp;""&amp;IF(Table16[[#This Row],[PassRush4]]&lt;&gt;"","-"&amp;Table16[[#This Row],[PassRush4]],)</f>
        <v/>
      </c>
      <c r="R17" s="76" t="str">
        <f>VLOOKUP(Table16[[#This Row],[Player]],Table4[],9,FALSE)</f>
        <v>4-3-0</v>
      </c>
      <c r="S17" s="73" t="str">
        <f>LEFT(Table16[[#This Row],[2024 Card Info]],3)&amp;"  "&amp;Table16[[#This Row],[Player Data]]</f>
        <v>0-0  4-3-0</v>
      </c>
    </row>
    <row r="18" spans="1:19" ht="12.75" customHeight="1" x14ac:dyDescent="0.45">
      <c r="A18" s="92" t="s">
        <v>1761</v>
      </c>
      <c r="B18" s="74" t="s">
        <v>150</v>
      </c>
      <c r="C18" s="87" t="s">
        <v>860</v>
      </c>
      <c r="D18" s="91">
        <v>36887</v>
      </c>
      <c r="E18" s="75" t="s">
        <v>200</v>
      </c>
      <c r="G18" s="75" t="s">
        <v>5421</v>
      </c>
      <c r="H18" s="77" t="str">
        <f>VLOOKUP(Table16[[#This Row],[Player]],Rosters!$D$1:$D$1934,1,FALSE)</f>
        <v>Strange, Brenton</v>
      </c>
      <c r="I18" s="77" t="str">
        <f>Table16[[#This Row],[RunBlock-Primary6]]&amp;"-"&amp;Table16[[#This Row],[PassBlock8]]&amp;IF(Table16[[#This Row],[RunBlock-Secondary7]]&lt;&gt;"","/"&amp;Table16[[#This Row],[RunBlock-Secondary7]]&amp;"-"&amp;Table16[[#This Row],[PassBlock8]],"")</f>
        <v>0-0</v>
      </c>
      <c r="J18" s="75"/>
      <c r="K18" s="75"/>
      <c r="L18" s="76"/>
      <c r="M18" s="76"/>
      <c r="N18" s="75">
        <v>0</v>
      </c>
      <c r="O18" s="76"/>
      <c r="P18" s="75">
        <v>0</v>
      </c>
      <c r="Q18" s="76" t="str">
        <f>Table16[[#This Row],[DefPrimary2]]&amp;IF(Table16[[#This Row],[Def-Secondary3]]&lt;&gt;"","/"&amp;Table16[[#This Row],[Def-Secondary3]],)&amp;""&amp;IF(Table16[[#This Row],[PassRush4]]&lt;&gt;"","-"&amp;Table16[[#This Row],[PassRush4]],)</f>
        <v/>
      </c>
      <c r="R18" s="76" t="str">
        <f>VLOOKUP(Table16[[#This Row],[Player]],Table4[],9,FALSE)</f>
        <v>5-4-0</v>
      </c>
      <c r="S18" s="73" t="str">
        <f>LEFT(Table16[[#This Row],[2024 Card Info]],3)&amp;"  "&amp;Table16[[#This Row],[Player Data]]</f>
        <v>0-0  5-4-0</v>
      </c>
    </row>
    <row r="19" spans="1:19" ht="12.75" customHeight="1" x14ac:dyDescent="0.45">
      <c r="A19" s="92" t="s">
        <v>3126</v>
      </c>
      <c r="B19" s="74" t="s">
        <v>150</v>
      </c>
      <c r="C19" s="87" t="s">
        <v>419</v>
      </c>
      <c r="D19" s="91">
        <v>36678</v>
      </c>
      <c r="E19" s="75" t="s">
        <v>387</v>
      </c>
      <c r="G19" s="75" t="s">
        <v>5421</v>
      </c>
      <c r="H19" s="77" t="str">
        <f>VLOOKUP(Table16[[#This Row],[Player]],Rosters!$D$1:$D$1934,1,FALSE)</f>
        <v>Tremble, Tommy</v>
      </c>
      <c r="I19" s="77" t="str">
        <f>Table16[[#This Row],[RunBlock-Primary6]]&amp;"-"&amp;Table16[[#This Row],[PassBlock8]]&amp;IF(Table16[[#This Row],[RunBlock-Secondary7]]&lt;&gt;"","/"&amp;Table16[[#This Row],[RunBlock-Secondary7]]&amp;"-"&amp;Table16[[#This Row],[PassBlock8]],"")</f>
        <v>0-0</v>
      </c>
      <c r="J19" s="75"/>
      <c r="K19" s="75"/>
      <c r="L19" s="76"/>
      <c r="M19" s="76"/>
      <c r="N19" s="75">
        <v>0</v>
      </c>
      <c r="O19" s="76"/>
      <c r="P19" s="75">
        <v>0</v>
      </c>
      <c r="Q19" s="76" t="str">
        <f>Table16[[#This Row],[DefPrimary2]]&amp;IF(Table16[[#This Row],[Def-Secondary3]]&lt;&gt;"","/"&amp;Table16[[#This Row],[Def-Secondary3]],)&amp;""&amp;IF(Table16[[#This Row],[PassRush4]]&lt;&gt;"","-"&amp;Table16[[#This Row],[PassRush4]],)</f>
        <v/>
      </c>
      <c r="R19" s="76" t="str">
        <f>VLOOKUP(Table16[[#This Row],[Player]],Table4[],9,FALSE)</f>
        <v>5-4-0</v>
      </c>
      <c r="S19" s="73" t="str">
        <f>LEFT(Table16[[#This Row],[2024 Card Info]],3)&amp;"  "&amp;Table16[[#This Row],[Player Data]]</f>
        <v>0-0  5-4-0</v>
      </c>
    </row>
    <row r="20" spans="1:19" ht="12.75" customHeight="1" x14ac:dyDescent="0.45">
      <c r="A20" s="92" t="s">
        <v>159</v>
      </c>
      <c r="B20" s="74" t="s">
        <v>150</v>
      </c>
      <c r="C20" s="87" t="s">
        <v>285</v>
      </c>
      <c r="D20" s="91">
        <v>37120</v>
      </c>
      <c r="E20" s="75" t="s">
        <v>98</v>
      </c>
      <c r="G20" s="75" t="s">
        <v>5401</v>
      </c>
      <c r="H20" s="77" t="str">
        <f>VLOOKUP(Table16[[#This Row],[Player]],Rosters!$D$1:$D$1934,1,FALSE)</f>
        <v>Washington, Darnell</v>
      </c>
      <c r="I20" s="77" t="str">
        <f>Table16[[#This Row],[RunBlock-Primary6]]&amp;"-"&amp;Table16[[#This Row],[PassBlock8]]&amp;IF(Table16[[#This Row],[RunBlock-Secondary7]]&lt;&gt;"","/"&amp;Table16[[#This Row],[RunBlock-Secondary7]]&amp;"-"&amp;Table16[[#This Row],[PassBlock8]],"")</f>
        <v>0-4</v>
      </c>
      <c r="J20" s="75"/>
      <c r="K20" s="75"/>
      <c r="L20" s="76"/>
      <c r="M20" s="76"/>
      <c r="N20" s="75">
        <v>0</v>
      </c>
      <c r="O20" s="76"/>
      <c r="P20" s="75">
        <v>4</v>
      </c>
      <c r="Q20" s="76" t="str">
        <f>Table16[[#This Row],[DefPrimary2]]&amp;IF(Table16[[#This Row],[Def-Secondary3]]&lt;&gt;"","/"&amp;Table16[[#This Row],[Def-Secondary3]],)&amp;""&amp;IF(Table16[[#This Row],[PassRush4]]&lt;&gt;"","-"&amp;Table16[[#This Row],[PassRush4]],)</f>
        <v/>
      </c>
      <c r="R20" s="76" t="str">
        <f>VLOOKUP(Table16[[#This Row],[Player]],Table4[],9,FALSE)</f>
        <v>4-3-0</v>
      </c>
      <c r="S20" s="73" t="str">
        <f>LEFT(Table16[[#This Row],[2024 Card Info]],3)&amp;"  "&amp;Table16[[#This Row],[Player Data]]</f>
        <v>0-4  4-3-0</v>
      </c>
    </row>
    <row r="21" spans="1:19" ht="12.75" customHeight="1" x14ac:dyDescent="0.45">
      <c r="A21" s="92" t="s">
        <v>2178</v>
      </c>
      <c r="B21" s="74" t="s">
        <v>150</v>
      </c>
      <c r="C21" s="87" t="s">
        <v>1124</v>
      </c>
      <c r="D21" s="91">
        <v>35704</v>
      </c>
      <c r="E21" s="75" t="s">
        <v>218</v>
      </c>
      <c r="G21" s="75" t="s">
        <v>5327</v>
      </c>
      <c r="H21" s="77" t="str">
        <f>VLOOKUP(Table16[[#This Row],[Player]],Rosters!$D$1:$D$1934,1,FALSE)</f>
        <v>Woerner, Charlie</v>
      </c>
      <c r="I21" s="77" t="str">
        <f>Table16[[#This Row],[RunBlock-Primary6]]&amp;"-"&amp;Table16[[#This Row],[PassBlock8]]&amp;IF(Table16[[#This Row],[RunBlock-Secondary7]]&lt;&gt;"","/"&amp;Table16[[#This Row],[RunBlock-Secondary7]]&amp;"-"&amp;Table16[[#This Row],[PassBlock8]],"")</f>
        <v>0-0</v>
      </c>
      <c r="J21" s="75"/>
      <c r="K21" s="75"/>
      <c r="L21" s="76"/>
      <c r="M21" s="76"/>
      <c r="N21" s="75">
        <v>0</v>
      </c>
      <c r="O21" s="76"/>
      <c r="P21" s="75">
        <v>0</v>
      </c>
      <c r="Q21" s="76" t="str">
        <f>Table16[[#This Row],[DefPrimary2]]&amp;IF(Table16[[#This Row],[Def-Secondary3]]&lt;&gt;"","/"&amp;Table16[[#This Row],[Def-Secondary3]],)&amp;""&amp;IF(Table16[[#This Row],[PassRush4]]&lt;&gt;"","-"&amp;Table16[[#This Row],[PassRush4]],)</f>
        <v/>
      </c>
      <c r="R21" s="76" t="str">
        <f>VLOOKUP(Table16[[#This Row],[Player]],Table4[],9,FALSE)</f>
        <v>3-3-0</v>
      </c>
      <c r="S21" s="73" t="str">
        <f>LEFT(Table16[[#This Row],[2024 Card Info]],3)&amp;"  "&amp;Table16[[#This Row],[Player Data]]</f>
        <v>0-0  3-3-0</v>
      </c>
    </row>
    <row r="22" spans="1:19" ht="12.75" customHeight="1" x14ac:dyDescent="0.45">
      <c r="A22" s="92" t="s">
        <v>2777</v>
      </c>
      <c r="B22" s="74" t="s">
        <v>150</v>
      </c>
      <c r="C22" s="87" t="s">
        <v>116</v>
      </c>
      <c r="D22" s="91">
        <v>36161</v>
      </c>
      <c r="E22" s="75">
        <v>0</v>
      </c>
      <c r="G22" s="75" t="s">
        <v>5399</v>
      </c>
      <c r="H22" s="77" t="str">
        <f>VLOOKUP(Table16[[#This Row],[Player]],Rosters!$D$1:$D$1934,1,FALSE)</f>
        <v>Wright, Brock</v>
      </c>
      <c r="I22" s="77" t="str">
        <f>Table16[[#This Row],[RunBlock-Primary6]]&amp;"-"&amp;Table16[[#This Row],[PassBlock8]]&amp;IF(Table16[[#This Row],[RunBlock-Secondary7]]&lt;&gt;"","/"&amp;Table16[[#This Row],[RunBlock-Secondary7]]&amp;"-"&amp;Table16[[#This Row],[PassBlock8]],"")</f>
        <v>0-0</v>
      </c>
      <c r="J22" s="75"/>
      <c r="K22" s="75"/>
      <c r="L22" s="76"/>
      <c r="M22" s="76"/>
      <c r="N22" s="75">
        <v>0</v>
      </c>
      <c r="O22" s="76"/>
      <c r="P22" s="75">
        <v>0</v>
      </c>
      <c r="Q22" s="76" t="str">
        <f>Table16[[#This Row],[DefPrimary2]]&amp;IF(Table16[[#This Row],[Def-Secondary3]]&lt;&gt;"","/"&amp;Table16[[#This Row],[Def-Secondary3]],)&amp;""&amp;IF(Table16[[#This Row],[PassRush4]]&lt;&gt;"","-"&amp;Table16[[#This Row],[PassRush4]],)</f>
        <v/>
      </c>
      <c r="R22" s="76" t="str">
        <f>VLOOKUP(Table16[[#This Row],[Player]],Table4[],9,FALSE)</f>
        <v>4-3-0</v>
      </c>
      <c r="S22" s="73" t="str">
        <f>LEFT(Table16[[#This Row],[2024 Card Info]],3)&amp;"  "&amp;Table16[[#This Row],[Player Data]]</f>
        <v>0-0  4-3-0</v>
      </c>
    </row>
    <row r="23" spans="1:19" ht="12.75" customHeight="1" x14ac:dyDescent="0.45">
      <c r="A23" s="92" t="s">
        <v>3707</v>
      </c>
      <c r="B23" s="74" t="s">
        <v>177</v>
      </c>
      <c r="C23" s="87" t="s">
        <v>339</v>
      </c>
      <c r="D23" s="91">
        <v>37408</v>
      </c>
      <c r="E23" s="75" t="s">
        <v>3964</v>
      </c>
      <c r="G23" s="75" t="s">
        <v>254</v>
      </c>
      <c r="H23" s="77" t="str">
        <f>VLOOKUP(Table16[[#This Row],[Player]],Rosters!$D$1:$D$1934,1,FALSE)</f>
        <v>Barton, Graham</v>
      </c>
      <c r="I23" s="77" t="str">
        <f>Table16[[#This Row],[RunBlock-Primary6]]&amp;"-"&amp;Table16[[#This Row],[PassBlock8]]&amp;IF(Table16[[#This Row],[RunBlock-Secondary7]]&lt;&gt;"","/"&amp;Table16[[#This Row],[RunBlock-Secondary7]]&amp;"-"&amp;Table16[[#This Row],[PassBlock8]],"")</f>
        <v>4-4</v>
      </c>
      <c r="J23" s="75"/>
      <c r="K23" s="75"/>
      <c r="L23" s="76"/>
      <c r="M23" s="76"/>
      <c r="N23" s="75">
        <v>4</v>
      </c>
      <c r="O23" s="75"/>
      <c r="P23" s="76">
        <v>4</v>
      </c>
      <c r="Q23" s="76" t="str">
        <f>Table16[[#This Row],[DefPrimary2]]&amp;IF(Table16[[#This Row],[Def-Secondary3]]&lt;&gt;"","/"&amp;Table16[[#This Row],[Def-Secondary3]],)&amp;""&amp;IF(Table16[[#This Row],[PassRush4]]&lt;&gt;"","-"&amp;Table16[[#This Row],[PassRush4]],)</f>
        <v/>
      </c>
      <c r="R23" s="76" t="e">
        <f>VLOOKUP(Table16[[#This Row],[Player]],Table4[],9,FALSE)</f>
        <v>#N/A</v>
      </c>
      <c r="S23" s="73" t="e">
        <f>Table16[[#This Row],[2024 Card Info]]&amp;"  "&amp;Table16[[#This Row],[Player Data]]</f>
        <v>#N/A</v>
      </c>
    </row>
    <row r="24" spans="1:19" ht="12.75" customHeight="1" x14ac:dyDescent="0.45">
      <c r="A24" s="92" t="s">
        <v>3702</v>
      </c>
      <c r="B24" s="74" t="s">
        <v>177</v>
      </c>
      <c r="C24" s="87" t="s">
        <v>143</v>
      </c>
      <c r="D24" s="91">
        <v>37030</v>
      </c>
      <c r="E24" s="75" t="s">
        <v>3966</v>
      </c>
      <c r="G24" s="75" t="s">
        <v>201</v>
      </c>
      <c r="H24" s="77" t="str">
        <f>VLOOKUP(Table16[[#This Row],[Player]],Rosters!$D$1:$D$1934,1,FALSE)</f>
        <v>Beebe, Cooper</v>
      </c>
      <c r="I24" s="77" t="str">
        <f>Table16[[#This Row],[RunBlock-Primary6]]&amp;"-"&amp;Table16[[#This Row],[PassBlock8]]&amp;IF(Table16[[#This Row],[RunBlock-Secondary7]]&lt;&gt;"","/"&amp;Table16[[#This Row],[RunBlock-Secondary7]]&amp;"-"&amp;Table16[[#This Row],[PassBlock8]],"")</f>
        <v>4-5</v>
      </c>
      <c r="J24" s="75"/>
      <c r="K24" s="75"/>
      <c r="L24" s="76"/>
      <c r="M24" s="76"/>
      <c r="N24" s="75">
        <v>4</v>
      </c>
      <c r="O24" s="75"/>
      <c r="P24" s="76">
        <v>5</v>
      </c>
      <c r="Q24" s="76" t="str">
        <f>Table16[[#This Row],[DefPrimary2]]&amp;IF(Table16[[#This Row],[Def-Secondary3]]&lt;&gt;"","/"&amp;Table16[[#This Row],[Def-Secondary3]],)&amp;""&amp;IF(Table16[[#This Row],[PassRush4]]&lt;&gt;"","-"&amp;Table16[[#This Row],[PassRush4]],)</f>
        <v/>
      </c>
      <c r="R24" s="76" t="e">
        <f>VLOOKUP(Table16[[#This Row],[Player]],Table4[],9,FALSE)</f>
        <v>#N/A</v>
      </c>
      <c r="S24" s="73" t="e">
        <f>Table16[[#This Row],[2024 Card Info]]&amp;"  "&amp;Table16[[#This Row],[Player Data]]</f>
        <v>#N/A</v>
      </c>
    </row>
    <row r="25" spans="1:19" ht="12.75" customHeight="1" x14ac:dyDescent="0.45">
      <c r="A25" s="92" t="s">
        <v>1497</v>
      </c>
      <c r="B25" s="74" t="s">
        <v>177</v>
      </c>
      <c r="C25" s="87" t="s">
        <v>3520</v>
      </c>
      <c r="D25" s="91">
        <v>35754</v>
      </c>
      <c r="E25" s="75" t="s">
        <v>108</v>
      </c>
      <c r="G25" s="75" t="s">
        <v>430</v>
      </c>
      <c r="H25" s="77" t="str">
        <f>VLOOKUP(Table16[[#This Row],[Player]],Rosters!$D$1:$D$1934,1,FALSE)</f>
        <v>Biadasz, Tyler</v>
      </c>
      <c r="I25" s="77" t="str">
        <f>Table16[[#This Row],[RunBlock-Primary6]]&amp;"-"&amp;Table16[[#This Row],[PassBlock8]]&amp;IF(Table16[[#This Row],[RunBlock-Secondary7]]&lt;&gt;"","/"&amp;Table16[[#This Row],[RunBlock-Secondary7]]&amp;"-"&amp;Table16[[#This Row],[PassBlock8]],"")</f>
        <v>5-5</v>
      </c>
      <c r="J25" s="75"/>
      <c r="K25" s="75"/>
      <c r="L25" s="76"/>
      <c r="M25" s="76"/>
      <c r="N25" s="75">
        <v>5</v>
      </c>
      <c r="O25" s="75"/>
      <c r="P25" s="76">
        <v>5</v>
      </c>
      <c r="Q25" s="76" t="str">
        <f>Table16[[#This Row],[DefPrimary2]]&amp;IF(Table16[[#This Row],[Def-Secondary3]]&lt;&gt;"","/"&amp;Table16[[#This Row],[Def-Secondary3]],)&amp;""&amp;IF(Table16[[#This Row],[PassRush4]]&lt;&gt;"","-"&amp;Table16[[#This Row],[PassRush4]],)</f>
        <v/>
      </c>
      <c r="R25" s="76" t="e">
        <f>VLOOKUP(Table16[[#This Row],[Player]],Table4[],9,FALSE)</f>
        <v>#N/A</v>
      </c>
      <c r="S25" s="73" t="e">
        <f>Table16[[#This Row],[2024 Card Info]]&amp;"  "&amp;Table16[[#This Row],[Player Data]]</f>
        <v>#N/A</v>
      </c>
    </row>
    <row r="26" spans="1:19" ht="12.75" customHeight="1" x14ac:dyDescent="0.45">
      <c r="A26" s="92" t="s">
        <v>187</v>
      </c>
      <c r="B26" s="74" t="s">
        <v>177</v>
      </c>
      <c r="C26" s="87" t="s">
        <v>3523</v>
      </c>
      <c r="D26" s="91">
        <v>34662</v>
      </c>
      <c r="E26" s="75" t="s">
        <v>188</v>
      </c>
      <c r="G26" s="75" t="s">
        <v>168</v>
      </c>
      <c r="H26" s="77" t="str">
        <f>VLOOKUP(Table16[[#This Row],[Player]],Rosters!$D$1:$D$1934,1,FALSE)</f>
        <v>Bozeman, Bradley</v>
      </c>
      <c r="I26" s="77" t="str">
        <f>Table16[[#This Row],[RunBlock-Primary6]]&amp;"-"&amp;Table16[[#This Row],[PassBlock8]]&amp;IF(Table16[[#This Row],[RunBlock-Secondary7]]&lt;&gt;"","/"&amp;Table16[[#This Row],[RunBlock-Secondary7]]&amp;"-"&amp;Table16[[#This Row],[PassBlock8]],"")</f>
        <v>4-0</v>
      </c>
      <c r="J26" s="75"/>
      <c r="K26" s="75"/>
      <c r="L26" s="76"/>
      <c r="M26" s="76"/>
      <c r="N26" s="75">
        <v>4</v>
      </c>
      <c r="O26" s="75"/>
      <c r="P26" s="76">
        <v>0</v>
      </c>
      <c r="Q26" s="76" t="str">
        <f>Table16[[#This Row],[DefPrimary2]]&amp;IF(Table16[[#This Row],[Def-Secondary3]]&lt;&gt;"","/"&amp;Table16[[#This Row],[Def-Secondary3]],)&amp;""&amp;IF(Table16[[#This Row],[PassRush4]]&lt;&gt;"","-"&amp;Table16[[#This Row],[PassRush4]],)</f>
        <v/>
      </c>
      <c r="R26" s="76" t="e">
        <f>VLOOKUP(Table16[[#This Row],[Player]],Table4[],9,FALSE)</f>
        <v>#N/A</v>
      </c>
      <c r="S26" s="73" t="e">
        <f>Table16[[#This Row],[2024 Card Info]]&amp;"  "&amp;Table16[[#This Row],[Player Data]]</f>
        <v>#N/A</v>
      </c>
    </row>
    <row r="27" spans="1:19" ht="12.75" customHeight="1" x14ac:dyDescent="0.45">
      <c r="A27" s="92" t="s">
        <v>850</v>
      </c>
      <c r="B27" s="74" t="s">
        <v>177</v>
      </c>
      <c r="C27" s="87" t="s">
        <v>86</v>
      </c>
      <c r="D27" s="91">
        <v>34870</v>
      </c>
      <c r="E27" s="75" t="s">
        <v>851</v>
      </c>
      <c r="G27" s="75" t="s">
        <v>472</v>
      </c>
      <c r="H27" s="77" t="str">
        <f>VLOOKUP(Table16[[#This Row],[Player]],Rosters!$D$1:$D$1934,1,FALSE)</f>
        <v>Bradbury, Garrett</v>
      </c>
      <c r="I27" s="77" t="str">
        <f>Table16[[#This Row],[RunBlock-Primary6]]&amp;"-"&amp;Table16[[#This Row],[PassBlock8]]&amp;IF(Table16[[#This Row],[RunBlock-Secondary7]]&lt;&gt;"","/"&amp;Table16[[#This Row],[RunBlock-Secondary7]]&amp;"-"&amp;Table16[[#This Row],[PassBlock8]],"")</f>
        <v>5-0</v>
      </c>
      <c r="J27" s="75"/>
      <c r="K27" s="75"/>
      <c r="L27" s="76"/>
      <c r="M27" s="76"/>
      <c r="N27" s="75">
        <v>5</v>
      </c>
      <c r="O27" s="75"/>
      <c r="P27" s="76">
        <v>0</v>
      </c>
      <c r="Q27" s="76" t="str">
        <f>Table16[[#This Row],[DefPrimary2]]&amp;IF(Table16[[#This Row],[Def-Secondary3]]&lt;&gt;"","/"&amp;Table16[[#This Row],[Def-Secondary3]],)&amp;""&amp;IF(Table16[[#This Row],[PassRush4]]&lt;&gt;"","-"&amp;Table16[[#This Row],[PassRush4]],)</f>
        <v/>
      </c>
      <c r="R27" s="76" t="e">
        <f>VLOOKUP(Table16[[#This Row],[Player]],Table4[],9,FALSE)</f>
        <v>#N/A</v>
      </c>
      <c r="S27" s="73" t="e">
        <f>Table16[[#This Row],[2024 Card Info]]&amp;"  "&amp;Table16[[#This Row],[Player Data]]</f>
        <v>#N/A</v>
      </c>
    </row>
    <row r="28" spans="1:19" ht="12.75" customHeight="1" x14ac:dyDescent="0.45">
      <c r="A28" s="92" t="s">
        <v>2091</v>
      </c>
      <c r="B28" s="74" t="s">
        <v>177</v>
      </c>
      <c r="C28" s="87" t="s">
        <v>318</v>
      </c>
      <c r="D28" s="91">
        <v>33857</v>
      </c>
      <c r="E28" s="75" t="s">
        <v>344</v>
      </c>
      <c r="G28" s="75" t="s">
        <v>191</v>
      </c>
      <c r="H28" s="77" t="str">
        <f>VLOOKUP(Table16[[#This Row],[Player]],Rosters!$D$1:$D$1934,1,FALSE)</f>
        <v>Brendel, Jake</v>
      </c>
      <c r="I28" s="77" t="str">
        <f>Table16[[#This Row],[RunBlock-Primary6]]&amp;"-"&amp;Table16[[#This Row],[PassBlock8]]&amp;IF(Table16[[#This Row],[RunBlock-Secondary7]]&lt;&gt;"","/"&amp;Table16[[#This Row],[RunBlock-Secondary7]]&amp;"-"&amp;Table16[[#This Row],[PassBlock8]],"")</f>
        <v>5-4</v>
      </c>
      <c r="J28" s="75"/>
      <c r="K28" s="75"/>
      <c r="L28" s="76"/>
      <c r="M28" s="76"/>
      <c r="N28" s="75">
        <v>5</v>
      </c>
      <c r="O28" s="75"/>
      <c r="P28" s="76">
        <v>4</v>
      </c>
      <c r="Q28" s="76" t="str">
        <f>Table16[[#This Row],[DefPrimary2]]&amp;IF(Table16[[#This Row],[Def-Secondary3]]&lt;&gt;"","/"&amp;Table16[[#This Row],[Def-Secondary3]],)&amp;""&amp;IF(Table16[[#This Row],[PassRush4]]&lt;&gt;"","-"&amp;Table16[[#This Row],[PassRush4]],)</f>
        <v/>
      </c>
      <c r="R28" s="76" t="e">
        <f>VLOOKUP(Table16[[#This Row],[Player]],Table4[],9,FALSE)</f>
        <v>#N/A</v>
      </c>
      <c r="S28" s="73" t="e">
        <f>Table16[[#This Row],[2024 Card Info]]&amp;"  "&amp;Table16[[#This Row],[Player Data]]</f>
        <v>#N/A</v>
      </c>
    </row>
    <row r="29" spans="1:19" ht="12.75" customHeight="1" x14ac:dyDescent="0.45">
      <c r="A29" s="92" t="s">
        <v>3201</v>
      </c>
      <c r="B29" s="74" t="s">
        <v>177</v>
      </c>
      <c r="C29" s="87" t="s">
        <v>109</v>
      </c>
      <c r="D29" s="91">
        <v>35731</v>
      </c>
      <c r="E29" s="75" t="s">
        <v>107</v>
      </c>
      <c r="G29" s="75" t="s">
        <v>430</v>
      </c>
      <c r="H29" s="77" t="str">
        <f>VLOOKUP(Table16[[#This Row],[Player]],Rosters!$D$1:$D$1934,1,FALSE)</f>
        <v>Brewer, Aaron</v>
      </c>
      <c r="I29" s="77" t="str">
        <f>Table16[[#This Row],[RunBlock-Primary6]]&amp;"-"&amp;Table16[[#This Row],[PassBlock8]]&amp;IF(Table16[[#This Row],[RunBlock-Secondary7]]&lt;&gt;"","/"&amp;Table16[[#This Row],[RunBlock-Secondary7]]&amp;"-"&amp;Table16[[#This Row],[PassBlock8]],"")</f>
        <v>5-5</v>
      </c>
      <c r="J29" s="75"/>
      <c r="K29" s="75"/>
      <c r="L29" s="76"/>
      <c r="M29" s="76"/>
      <c r="N29" s="75">
        <v>5</v>
      </c>
      <c r="O29" s="75"/>
      <c r="P29" s="76">
        <v>5</v>
      </c>
      <c r="Q29" s="76" t="str">
        <f>Table16[[#This Row],[DefPrimary2]]&amp;IF(Table16[[#This Row],[Def-Secondary3]]&lt;&gt;"","/"&amp;Table16[[#This Row],[Def-Secondary3]],)&amp;""&amp;IF(Table16[[#This Row],[PassRush4]]&lt;&gt;"","-"&amp;Table16[[#This Row],[PassRush4]],)</f>
        <v/>
      </c>
      <c r="R29" s="76" t="e">
        <f>VLOOKUP(Table16[[#This Row],[Player]],Table4[],9,FALSE)</f>
        <v>#N/A</v>
      </c>
      <c r="S29" s="73" t="e">
        <f>Table16[[#This Row],[2024 Card Info]]&amp;"  "&amp;Table16[[#This Row],[Player Data]]</f>
        <v>#N/A</v>
      </c>
    </row>
    <row r="30" spans="1:19" ht="12.75" customHeight="1" x14ac:dyDescent="0.45">
      <c r="A30" s="92" t="s">
        <v>3262</v>
      </c>
      <c r="B30" s="74" t="s">
        <v>177</v>
      </c>
      <c r="C30" s="87" t="s">
        <v>403</v>
      </c>
      <c r="D30" s="91">
        <v>35941</v>
      </c>
      <c r="E30" s="75" t="s">
        <v>391</v>
      </c>
      <c r="G30" s="75" t="s">
        <v>264</v>
      </c>
      <c r="H30" s="77" t="str">
        <f>VLOOKUP(Table16[[#This Row],[Player]],Rosters!$D$1:$D$1934,1,FALSE)</f>
        <v>Brown, Ben</v>
      </c>
      <c r="I30" s="77" t="str">
        <f>Table16[[#This Row],[RunBlock-Primary6]]&amp;"-"&amp;Table16[[#This Row],[PassBlock8]]&amp;IF(Table16[[#This Row],[RunBlock-Secondary7]]&lt;&gt;"","/"&amp;Table16[[#This Row],[RunBlock-Secondary7]]&amp;"-"&amp;Table16[[#This Row],[PassBlock8]],"")</f>
        <v>0-3</v>
      </c>
      <c r="J30" s="75"/>
      <c r="K30" s="75"/>
      <c r="L30" s="76"/>
      <c r="M30" s="76"/>
      <c r="N30" s="75">
        <v>0</v>
      </c>
      <c r="O30" s="75"/>
      <c r="P30" s="76">
        <v>3</v>
      </c>
      <c r="Q30" s="76" t="str">
        <f>Table16[[#This Row],[DefPrimary2]]&amp;IF(Table16[[#This Row],[Def-Secondary3]]&lt;&gt;"","/"&amp;Table16[[#This Row],[Def-Secondary3]],)&amp;""&amp;IF(Table16[[#This Row],[PassRush4]]&lt;&gt;"","-"&amp;Table16[[#This Row],[PassRush4]],)</f>
        <v/>
      </c>
      <c r="R30" s="76" t="e">
        <f>VLOOKUP(Table16[[#This Row],[Player]],Table4[],9,FALSE)</f>
        <v>#N/A</v>
      </c>
      <c r="S30" s="73" t="e">
        <f>Table16[[#This Row],[2024 Card Info]]&amp;"  "&amp;Table16[[#This Row],[Player Data]]</f>
        <v>#N/A</v>
      </c>
    </row>
    <row r="31" spans="1:19" ht="12.75" customHeight="1" x14ac:dyDescent="0.45">
      <c r="A31" s="92" t="s">
        <v>583</v>
      </c>
      <c r="B31" s="74" t="s">
        <v>177</v>
      </c>
      <c r="C31" s="87" t="s">
        <v>452</v>
      </c>
      <c r="D31" s="91">
        <v>35756</v>
      </c>
      <c r="E31" s="75" t="s">
        <v>130</v>
      </c>
      <c r="G31" s="75" t="s">
        <v>186</v>
      </c>
      <c r="H31" s="77" t="str">
        <f>VLOOKUP(Table16[[#This Row],[Player]],Rosters!$D$1:$D$1934,1,FALSE)</f>
        <v>Cushenberry, Lloyd</v>
      </c>
      <c r="I31" s="77" t="str">
        <f>Table16[[#This Row],[RunBlock-Primary6]]&amp;"-"&amp;Table16[[#This Row],[PassBlock8]]&amp;IF(Table16[[#This Row],[RunBlock-Secondary7]]&lt;&gt;"","/"&amp;Table16[[#This Row],[RunBlock-Secondary7]]&amp;"-"&amp;Table16[[#This Row],[PassBlock8]],"")</f>
        <v>0-2</v>
      </c>
      <c r="J31" s="75"/>
      <c r="K31" s="75"/>
      <c r="L31" s="76"/>
      <c r="M31" s="76"/>
      <c r="N31" s="75">
        <v>0</v>
      </c>
      <c r="O31" s="75"/>
      <c r="P31" s="76">
        <v>2</v>
      </c>
      <c r="Q31" s="76" t="str">
        <f>Table16[[#This Row],[DefPrimary2]]&amp;IF(Table16[[#This Row],[Def-Secondary3]]&lt;&gt;"","/"&amp;Table16[[#This Row],[Def-Secondary3]],)&amp;""&amp;IF(Table16[[#This Row],[PassRush4]]&lt;&gt;"","-"&amp;Table16[[#This Row],[PassRush4]],)</f>
        <v/>
      </c>
      <c r="R31" s="76" t="e">
        <f>VLOOKUP(Table16[[#This Row],[Player]],Table4[],9,FALSE)</f>
        <v>#N/A</v>
      </c>
      <c r="S31" s="73" t="e">
        <f>Table16[[#This Row],[2024 Card Info]]&amp;"  "&amp;Table16[[#This Row],[Player Data]]</f>
        <v>#N/A</v>
      </c>
    </row>
    <row r="32" spans="1:19" ht="12.75" customHeight="1" x14ac:dyDescent="0.45">
      <c r="A32" s="92" t="s">
        <v>2683</v>
      </c>
      <c r="B32" s="74" t="s">
        <v>177</v>
      </c>
      <c r="C32" s="87" t="s">
        <v>1124</v>
      </c>
      <c r="D32" s="91">
        <v>36083</v>
      </c>
      <c r="E32" s="75" t="s">
        <v>457</v>
      </c>
      <c r="G32" s="75" t="s">
        <v>430</v>
      </c>
      <c r="H32" s="77" t="str">
        <f>VLOOKUP(Table16[[#This Row],[Player]],Rosters!$D$1:$D$1934,1,FALSE)</f>
        <v>Dalman, Drew</v>
      </c>
      <c r="I32" s="77" t="str">
        <f>Table16[[#This Row],[RunBlock-Primary6]]&amp;"-"&amp;Table16[[#This Row],[PassBlock8]]&amp;IF(Table16[[#This Row],[RunBlock-Secondary7]]&lt;&gt;"","/"&amp;Table16[[#This Row],[RunBlock-Secondary7]]&amp;"-"&amp;Table16[[#This Row],[PassBlock8]],"")</f>
        <v>5-5</v>
      </c>
      <c r="J32" s="75"/>
      <c r="K32" s="75"/>
      <c r="L32" s="76"/>
      <c r="M32" s="76"/>
      <c r="N32" s="75">
        <v>5</v>
      </c>
      <c r="O32" s="75"/>
      <c r="P32" s="76">
        <v>5</v>
      </c>
      <c r="Q32" s="76" t="str">
        <f>Table16[[#This Row],[DefPrimary2]]&amp;IF(Table16[[#This Row],[Def-Secondary3]]&lt;&gt;"","/"&amp;Table16[[#This Row],[Def-Secondary3]],)&amp;""&amp;IF(Table16[[#This Row],[PassRush4]]&lt;&gt;"","-"&amp;Table16[[#This Row],[PassRush4]],)</f>
        <v/>
      </c>
      <c r="R32" s="76" t="e">
        <f>VLOOKUP(Table16[[#This Row],[Player]],Table4[],9,FALSE)</f>
        <v>#N/A</v>
      </c>
      <c r="S32" s="73" t="e">
        <f>Table16[[#This Row],[2024 Card Info]]&amp;"  "&amp;Table16[[#This Row],[Player Data]]</f>
        <v>#N/A</v>
      </c>
    </row>
    <row r="33" spans="1:19" ht="12.75" customHeight="1" x14ac:dyDescent="0.45">
      <c r="A33" s="92" t="s">
        <v>221</v>
      </c>
      <c r="B33" s="74" t="s">
        <v>177</v>
      </c>
      <c r="C33" s="87" t="s">
        <v>86</v>
      </c>
      <c r="D33" s="91">
        <v>34483</v>
      </c>
      <c r="E33" s="75" t="s">
        <v>222</v>
      </c>
      <c r="G33" s="75" t="s">
        <v>231</v>
      </c>
      <c r="H33" s="77" t="str">
        <f>VLOOKUP(Table16[[#This Row],[Player]],Rosters!$D$1:$D$1934,1,FALSE)</f>
        <v>Feeney, Dan</v>
      </c>
      <c r="I33" s="77" t="str">
        <f>Table16[[#This Row],[RunBlock-Primary6]]&amp;"-"&amp;Table16[[#This Row],[PassBlock8]]&amp;IF(Table16[[#This Row],[RunBlock-Secondary7]]&lt;&gt;"","/"&amp;Table16[[#This Row],[RunBlock-Secondary7]]&amp;"-"&amp;Table16[[#This Row],[PassBlock8]],"")</f>
        <v>0-0</v>
      </c>
      <c r="J33" s="75"/>
      <c r="K33" s="75"/>
      <c r="L33" s="76"/>
      <c r="M33" s="76"/>
      <c r="N33" s="75">
        <v>0</v>
      </c>
      <c r="O33" s="75"/>
      <c r="P33" s="76">
        <v>0</v>
      </c>
      <c r="Q33" s="76" t="str">
        <f>Table16[[#This Row],[DefPrimary2]]&amp;IF(Table16[[#This Row],[Def-Secondary3]]&lt;&gt;"","/"&amp;Table16[[#This Row],[Def-Secondary3]],)&amp;""&amp;IF(Table16[[#This Row],[PassRush4]]&lt;&gt;"","-"&amp;Table16[[#This Row],[PassRush4]],)</f>
        <v/>
      </c>
      <c r="R33" s="76" t="e">
        <f>VLOOKUP(Table16[[#This Row],[Player]],Table4[],9,FALSE)</f>
        <v>#N/A</v>
      </c>
      <c r="S33" s="73" t="e">
        <f>Table16[[#This Row],[2024 Card Info]]&amp;"  "&amp;Table16[[#This Row],[Player Data]]</f>
        <v>#N/A</v>
      </c>
    </row>
    <row r="34" spans="1:19" ht="12.75" customHeight="1" x14ac:dyDescent="0.45">
      <c r="A34" s="92" t="s">
        <v>3715</v>
      </c>
      <c r="B34" s="74" t="s">
        <v>177</v>
      </c>
      <c r="C34" s="87" t="s">
        <v>3517</v>
      </c>
      <c r="D34" s="91">
        <v>36204</v>
      </c>
      <c r="E34" s="75" t="s">
        <v>134</v>
      </c>
      <c r="G34" s="75" t="s">
        <v>208</v>
      </c>
      <c r="H34" s="77" t="str">
        <f>VLOOKUP(Table16[[#This Row],[Player]],Rosters!$D$1:$D$1934,1,FALSE)</f>
        <v>Forsyth, Alex</v>
      </c>
      <c r="I34" s="77" t="str">
        <f>Table16[[#This Row],[RunBlock-Primary6]]&amp;"-"&amp;Table16[[#This Row],[PassBlock8]]&amp;IF(Table16[[#This Row],[RunBlock-Secondary7]]&lt;&gt;"","/"&amp;Table16[[#This Row],[RunBlock-Secondary7]]&amp;"-"&amp;Table16[[#This Row],[PassBlock8]],"")</f>
        <v>4-3</v>
      </c>
      <c r="J34" s="75"/>
      <c r="K34" s="75"/>
      <c r="L34" s="76"/>
      <c r="M34" s="76"/>
      <c r="N34" s="75">
        <v>4</v>
      </c>
      <c r="O34" s="75"/>
      <c r="P34" s="76">
        <v>3</v>
      </c>
      <c r="Q34" s="76" t="str">
        <f>Table16[[#This Row],[DefPrimary2]]&amp;IF(Table16[[#This Row],[Def-Secondary3]]&lt;&gt;"","/"&amp;Table16[[#This Row],[Def-Secondary3]],)&amp;""&amp;IF(Table16[[#This Row],[PassRush4]]&lt;&gt;"","-"&amp;Table16[[#This Row],[PassRush4]],)</f>
        <v/>
      </c>
      <c r="R34" s="76" t="e">
        <f>VLOOKUP(Table16[[#This Row],[Player]],Table4[],9,FALSE)</f>
        <v>#N/A</v>
      </c>
      <c r="S34" s="73" t="e">
        <f>Table16[[#This Row],[2024 Card Info]]&amp;"  "&amp;Table16[[#This Row],[Player Data]]</f>
        <v>#N/A</v>
      </c>
    </row>
    <row r="35" spans="1:19" ht="12.75" customHeight="1" x14ac:dyDescent="0.45">
      <c r="A35" s="92" t="s">
        <v>3705</v>
      </c>
      <c r="B35" s="74" t="s">
        <v>177</v>
      </c>
      <c r="C35" s="87" t="s">
        <v>285</v>
      </c>
      <c r="D35" s="91">
        <v>37132</v>
      </c>
      <c r="E35" s="75" t="s">
        <v>4009</v>
      </c>
      <c r="G35" s="75" t="s">
        <v>191</v>
      </c>
      <c r="H35" s="77" t="str">
        <f>VLOOKUP(Table16[[#This Row],[Player]],Rosters!$D$1:$D$1934,1,FALSE)</f>
        <v>Frazier, Zach</v>
      </c>
      <c r="I35" s="77" t="str">
        <f>Table16[[#This Row],[RunBlock-Primary6]]&amp;"-"&amp;Table16[[#This Row],[PassBlock8]]&amp;IF(Table16[[#This Row],[RunBlock-Secondary7]]&lt;&gt;"","/"&amp;Table16[[#This Row],[RunBlock-Secondary7]]&amp;"-"&amp;Table16[[#This Row],[PassBlock8]],"")</f>
        <v>5-4</v>
      </c>
      <c r="J35" s="75"/>
      <c r="K35" s="75"/>
      <c r="L35" s="76"/>
      <c r="M35" s="76"/>
      <c r="N35" s="75">
        <v>5</v>
      </c>
      <c r="O35" s="75"/>
      <c r="P35" s="76">
        <v>4</v>
      </c>
      <c r="Q35" s="76" t="str">
        <f>Table16[[#This Row],[DefPrimary2]]&amp;IF(Table16[[#This Row],[Def-Secondary3]]&lt;&gt;"","/"&amp;Table16[[#This Row],[Def-Secondary3]],)&amp;""&amp;IF(Table16[[#This Row],[PassRush4]]&lt;&gt;"","-"&amp;Table16[[#This Row],[PassRush4]],)</f>
        <v/>
      </c>
      <c r="R35" s="76" t="e">
        <f>VLOOKUP(Table16[[#This Row],[Player]],Table4[],9,FALSE)</f>
        <v>#N/A</v>
      </c>
      <c r="S35" s="73" t="e">
        <f>Table16[[#This Row],[2024 Card Info]]&amp;"  "&amp;Table16[[#This Row],[Player Data]]</f>
        <v>#N/A</v>
      </c>
    </row>
    <row r="36" spans="1:19" ht="12.75" customHeight="1" x14ac:dyDescent="0.45">
      <c r="A36" s="92" t="s">
        <v>1670</v>
      </c>
      <c r="B36" s="74" t="s">
        <v>177</v>
      </c>
      <c r="C36" s="87" t="s">
        <v>81</v>
      </c>
      <c r="D36" s="91">
        <v>35297</v>
      </c>
      <c r="E36" s="75" t="s">
        <v>115</v>
      </c>
      <c r="G36" s="75" t="s">
        <v>191</v>
      </c>
      <c r="H36" s="77" t="str">
        <f>VLOOKUP(Table16[[#This Row],[Player]],Rosters!$D$1:$D$1934,1,FALSE)</f>
        <v>Froholdt, Hjalte</v>
      </c>
      <c r="I36" s="77" t="str">
        <f>Table16[[#This Row],[RunBlock-Primary6]]&amp;"-"&amp;Table16[[#This Row],[PassBlock8]]&amp;IF(Table16[[#This Row],[RunBlock-Secondary7]]&lt;&gt;"","/"&amp;Table16[[#This Row],[RunBlock-Secondary7]]&amp;"-"&amp;Table16[[#This Row],[PassBlock8]],"")</f>
        <v>5-4</v>
      </c>
      <c r="J36" s="75"/>
      <c r="K36" s="75"/>
      <c r="L36" s="76"/>
      <c r="M36" s="76"/>
      <c r="N36" s="75">
        <v>5</v>
      </c>
      <c r="O36" s="75"/>
      <c r="P36" s="76">
        <v>4</v>
      </c>
      <c r="Q36" s="76" t="str">
        <f>Table16[[#This Row],[DefPrimary2]]&amp;IF(Table16[[#This Row],[Def-Secondary3]]&lt;&gt;"","/"&amp;Table16[[#This Row],[Def-Secondary3]],)&amp;""&amp;IF(Table16[[#This Row],[PassRush4]]&lt;&gt;"","-"&amp;Table16[[#This Row],[PassRush4]],)</f>
        <v/>
      </c>
      <c r="R36" s="76" t="e">
        <f>VLOOKUP(Table16[[#This Row],[Player]],Table4[],9,FALSE)</f>
        <v>#N/A</v>
      </c>
      <c r="S36" s="73" t="e">
        <f>Table16[[#This Row],[2024 Card Info]]&amp;"  "&amp;Table16[[#This Row],[Player Data]]</f>
        <v>#N/A</v>
      </c>
    </row>
    <row r="37" spans="1:19" ht="12.75" customHeight="1" x14ac:dyDescent="0.45">
      <c r="A37" s="135" t="s">
        <v>3738</v>
      </c>
      <c r="B37" s="74" t="s">
        <v>177</v>
      </c>
      <c r="C37" s="87" t="s">
        <v>81</v>
      </c>
      <c r="D37" s="91">
        <v>36304</v>
      </c>
      <c r="E37" s="75" t="s">
        <v>160</v>
      </c>
      <c r="G37" s="75" t="s">
        <v>186</v>
      </c>
      <c r="H37" s="77" t="str">
        <f>VLOOKUP(Table16[[#This Row],[Player]],Rosters!$D$1:$D$1934,1,FALSE)</f>
        <v>Gaines, Jon</v>
      </c>
      <c r="I37" s="77" t="str">
        <f>Table16[[#This Row],[RunBlock-Primary6]]&amp;"-"&amp;Table16[[#This Row],[PassBlock8]]&amp;IF(Table16[[#This Row],[RunBlock-Secondary7]]&lt;&gt;"","/"&amp;Table16[[#This Row],[RunBlock-Secondary7]]&amp;"-"&amp;Table16[[#This Row],[PassBlock8]],"")</f>
        <v>0-2</v>
      </c>
      <c r="J37" s="75"/>
      <c r="K37" s="75"/>
      <c r="L37" s="76"/>
      <c r="M37" s="76"/>
      <c r="N37" s="75">
        <v>0</v>
      </c>
      <c r="O37" s="75"/>
      <c r="P37" s="76">
        <v>2</v>
      </c>
      <c r="Q37" s="76" t="str">
        <f>Table16[[#This Row],[DefPrimary2]]&amp;IF(Table16[[#This Row],[Def-Secondary3]]&lt;&gt;"","/"&amp;Table16[[#This Row],[Def-Secondary3]],)&amp;""&amp;IF(Table16[[#This Row],[PassRush4]]&lt;&gt;"","-"&amp;Table16[[#This Row],[PassRush4]],)</f>
        <v/>
      </c>
      <c r="R37" s="76" t="e">
        <f>VLOOKUP(Table16[[#This Row],[Player]],Table4[],9,FALSE)</f>
        <v>#N/A</v>
      </c>
      <c r="S37" s="73" t="e">
        <f>Table16[[#This Row],[2024 Card Info]]&amp;"  "&amp;Table16[[#This Row],[Player Data]]</f>
        <v>#N/A</v>
      </c>
    </row>
    <row r="38" spans="1:19" ht="12.75" customHeight="1" x14ac:dyDescent="0.45">
      <c r="A38" s="92" t="s">
        <v>2690</v>
      </c>
      <c r="B38" s="74" t="s">
        <v>177</v>
      </c>
      <c r="C38" s="87" t="s">
        <v>3527</v>
      </c>
      <c r="D38" s="91">
        <v>28694</v>
      </c>
      <c r="E38" s="75" t="s">
        <v>3998</v>
      </c>
      <c r="G38" s="75" t="s">
        <v>231</v>
      </c>
      <c r="H38" s="77" t="str">
        <f>VLOOKUP(Table16[[#This Row],[Player]],Rosters!$D$1:$D$1934,1,FALSE)</f>
        <v>Harris, Nick</v>
      </c>
      <c r="I38" s="77" t="str">
        <f>Table16[[#This Row],[RunBlock-Primary6]]&amp;"-"&amp;Table16[[#This Row],[PassBlock8]]&amp;IF(Table16[[#This Row],[RunBlock-Secondary7]]&lt;&gt;"","/"&amp;Table16[[#This Row],[RunBlock-Secondary7]]&amp;"-"&amp;Table16[[#This Row],[PassBlock8]],"")</f>
        <v>0-0</v>
      </c>
      <c r="J38" s="75"/>
      <c r="K38" s="75"/>
      <c r="L38" s="76"/>
      <c r="M38" s="76"/>
      <c r="N38" s="75">
        <v>0</v>
      </c>
      <c r="O38" s="75"/>
      <c r="P38" s="76">
        <v>0</v>
      </c>
      <c r="Q38" s="76" t="str">
        <f>Table16[[#This Row],[DefPrimary2]]&amp;IF(Table16[[#This Row],[Def-Secondary3]]&lt;&gt;"","/"&amp;Table16[[#This Row],[Def-Secondary3]],)&amp;""&amp;IF(Table16[[#This Row],[PassRush4]]&lt;&gt;"","-"&amp;Table16[[#This Row],[PassRush4]],)</f>
        <v/>
      </c>
      <c r="R38" s="76" t="e">
        <f>VLOOKUP(Table16[[#This Row],[Player]],Table4[],9,FALSE)</f>
        <v>#N/A</v>
      </c>
      <c r="S38" s="73" t="e">
        <f>Table16[[#This Row],[2024 Card Info]]&amp;"  "&amp;Table16[[#This Row],[Player Data]]</f>
        <v>#N/A</v>
      </c>
    </row>
    <row r="39" spans="1:19" ht="12.75" customHeight="1" x14ac:dyDescent="0.45">
      <c r="A39" s="92" t="s">
        <v>2586</v>
      </c>
      <c r="B39" s="74" t="s">
        <v>177</v>
      </c>
      <c r="C39" s="87" t="s">
        <v>325</v>
      </c>
      <c r="D39" s="91">
        <v>36312</v>
      </c>
      <c r="E39" s="75" t="s">
        <v>241</v>
      </c>
      <c r="G39" s="75" t="s">
        <v>207</v>
      </c>
      <c r="H39" s="77" t="str">
        <f>VLOOKUP(Table16[[#This Row],[Player]],Rosters!$D$1:$D$1934,1,FALSE)</f>
        <v>Humphrey, Creed</v>
      </c>
      <c r="I39" s="77" t="str">
        <f>Table16[[#This Row],[RunBlock-Primary6]]&amp;"-"&amp;Table16[[#This Row],[PassBlock8]]&amp;IF(Table16[[#This Row],[RunBlock-Secondary7]]&lt;&gt;"","/"&amp;Table16[[#This Row],[RunBlock-Secondary7]]&amp;"-"&amp;Table16[[#This Row],[PassBlock8]],"")</f>
        <v>6-7</v>
      </c>
      <c r="J39" s="75"/>
      <c r="K39" s="75"/>
      <c r="L39" s="76"/>
      <c r="M39" s="76"/>
      <c r="N39" s="75">
        <v>6</v>
      </c>
      <c r="O39" s="75"/>
      <c r="P39" s="76">
        <v>7</v>
      </c>
      <c r="Q39" s="76" t="str">
        <f>Table16[[#This Row],[DefPrimary2]]&amp;IF(Table16[[#This Row],[Def-Secondary3]]&lt;&gt;"","/"&amp;Table16[[#This Row],[Def-Secondary3]],)&amp;""&amp;IF(Table16[[#This Row],[PassRush4]]&lt;&gt;"","-"&amp;Table16[[#This Row],[PassRush4]],)</f>
        <v/>
      </c>
      <c r="R39" s="76" t="e">
        <f>VLOOKUP(Table16[[#This Row],[Player]],Table4[],9,FALSE)</f>
        <v>#N/A</v>
      </c>
      <c r="S39" s="73" t="e">
        <f>Table16[[#This Row],[2024 Card Info]]&amp;"  "&amp;Table16[[#This Row],[Player Data]]</f>
        <v>#N/A</v>
      </c>
    </row>
    <row r="40" spans="1:19" ht="12.75" customHeight="1" x14ac:dyDescent="0.45">
      <c r="A40" s="92" t="s">
        <v>592</v>
      </c>
      <c r="B40" s="74" t="s">
        <v>177</v>
      </c>
      <c r="C40" s="87" t="s">
        <v>3523</v>
      </c>
      <c r="D40" s="91">
        <v>36281</v>
      </c>
      <c r="E40" s="75" t="s">
        <v>566</v>
      </c>
      <c r="G40" s="75" t="s">
        <v>231</v>
      </c>
      <c r="H40" s="77" t="e">
        <f>VLOOKUP(Table16[[#This Row],[Player]],Rosters!$D$1:$D$1934,1,FALSE)</f>
        <v>#N/A</v>
      </c>
      <c r="I40" s="77" t="str">
        <f>Table16[[#This Row],[RunBlock-Primary6]]&amp;"-"&amp;Table16[[#This Row],[PassBlock8]]&amp;IF(Table16[[#This Row],[RunBlock-Secondary7]]&lt;&gt;"","/"&amp;Table16[[#This Row],[RunBlock-Secondary7]]&amp;"-"&amp;Table16[[#This Row],[PassBlock8]],"")</f>
        <v>0-0</v>
      </c>
      <c r="J40" s="75"/>
      <c r="K40" s="75"/>
      <c r="L40" s="76"/>
      <c r="M40" s="76"/>
      <c r="N40" s="75">
        <v>0</v>
      </c>
      <c r="O40" s="75"/>
      <c r="P40" s="76">
        <v>0</v>
      </c>
      <c r="Q40" s="76" t="str">
        <f>Table16[[#This Row],[DefPrimary2]]&amp;IF(Table16[[#This Row],[Def-Secondary3]]&lt;&gt;"","/"&amp;Table16[[#This Row],[Def-Secondary3]],)&amp;""&amp;IF(Table16[[#This Row],[PassRush4]]&lt;&gt;"","-"&amp;Table16[[#This Row],[PassRush4]],)</f>
        <v/>
      </c>
      <c r="R40" s="76" t="e">
        <f>VLOOKUP(Table16[[#This Row],[Player]],Table4[],9,FALSE)</f>
        <v>#N/A</v>
      </c>
      <c r="S40" s="73" t="e">
        <f>Table16[[#This Row],[2024 Card Info]]&amp;"  "&amp;Table16[[#This Row],[Player Data]]</f>
        <v>#N/A</v>
      </c>
    </row>
    <row r="41" spans="1:19" ht="12.75" customHeight="1" x14ac:dyDescent="0.45">
      <c r="A41" s="92" t="s">
        <v>2866</v>
      </c>
      <c r="B41" s="74" t="s">
        <v>177</v>
      </c>
      <c r="C41" s="87" t="s">
        <v>3518</v>
      </c>
      <c r="D41" s="91">
        <v>35552</v>
      </c>
      <c r="E41" s="75" t="s">
        <v>101</v>
      </c>
      <c r="G41" s="75" t="s">
        <v>477</v>
      </c>
      <c r="H41" s="77" t="str">
        <f>VLOOKUP(Table16[[#This Row],[Player]],Rosters!$D$1:$D$1934,1,FALSE)</f>
        <v>James, Andre</v>
      </c>
      <c r="I41" s="77" t="str">
        <f>Table16[[#This Row],[RunBlock-Primary6]]&amp;"-"&amp;Table16[[#This Row],[PassBlock8]]&amp;IF(Table16[[#This Row],[RunBlock-Secondary7]]&lt;&gt;"","/"&amp;Table16[[#This Row],[RunBlock-Secondary7]]&amp;"-"&amp;Table16[[#This Row],[PassBlock8]],"")</f>
        <v>0-4</v>
      </c>
      <c r="J41" s="75"/>
      <c r="K41" s="75"/>
      <c r="L41" s="76"/>
      <c r="M41" s="76"/>
      <c r="N41" s="75">
        <v>0</v>
      </c>
      <c r="O41" s="75"/>
      <c r="P41" s="76">
        <v>4</v>
      </c>
      <c r="Q41" s="76" t="str">
        <f>Table16[[#This Row],[DefPrimary2]]&amp;IF(Table16[[#This Row],[Def-Secondary3]]&lt;&gt;"","/"&amp;Table16[[#This Row],[Def-Secondary3]],)&amp;""&amp;IF(Table16[[#This Row],[PassRush4]]&lt;&gt;"","-"&amp;Table16[[#This Row],[PassRush4]],)</f>
        <v/>
      </c>
      <c r="R41" s="76" t="e">
        <f>VLOOKUP(Table16[[#This Row],[Player]],Table4[],9,FALSE)</f>
        <v>#N/A</v>
      </c>
      <c r="S41" s="73" t="e">
        <f>Table16[[#This Row],[2024 Card Info]]&amp;"  "&amp;Table16[[#This Row],[Player Data]]</f>
        <v>#N/A</v>
      </c>
    </row>
    <row r="42" spans="1:19" ht="12.75" customHeight="1" x14ac:dyDescent="0.45">
      <c r="A42" s="92" t="s">
        <v>2786</v>
      </c>
      <c r="B42" s="74" t="s">
        <v>177</v>
      </c>
      <c r="C42" s="87" t="s">
        <v>3530</v>
      </c>
      <c r="D42" s="91">
        <v>36393</v>
      </c>
      <c r="E42" s="75" t="s">
        <v>84</v>
      </c>
      <c r="G42" s="75" t="s">
        <v>608</v>
      </c>
      <c r="H42" s="77" t="str">
        <f>VLOOKUP(Table16[[#This Row],[Player]],Rosters!$D$1:$D$1934,1,FALSE)</f>
        <v>Jurgens, Cam</v>
      </c>
      <c r="I42" s="77" t="str">
        <f>Table16[[#This Row],[RunBlock-Primary6]]&amp;"-"&amp;Table16[[#This Row],[PassBlock8]]&amp;IF(Table16[[#This Row],[RunBlock-Secondary7]]&lt;&gt;"","/"&amp;Table16[[#This Row],[RunBlock-Secondary7]]&amp;"-"&amp;Table16[[#This Row],[PassBlock8]],"")</f>
        <v>6-2</v>
      </c>
      <c r="J42" s="75"/>
      <c r="K42" s="75"/>
      <c r="L42" s="76"/>
      <c r="M42" s="76"/>
      <c r="N42" s="75">
        <v>6</v>
      </c>
      <c r="O42" s="75"/>
      <c r="P42" s="76">
        <v>2</v>
      </c>
      <c r="Q42" s="76" t="str">
        <f>Table16[[#This Row],[DefPrimary2]]&amp;IF(Table16[[#This Row],[Def-Secondary3]]&lt;&gt;"","/"&amp;Table16[[#This Row],[Def-Secondary3]],)&amp;""&amp;IF(Table16[[#This Row],[PassRush4]]&lt;&gt;"","-"&amp;Table16[[#This Row],[PassRush4]],)</f>
        <v/>
      </c>
      <c r="R42" s="76" t="e">
        <f>VLOOKUP(Table16[[#This Row],[Player]],Table4[],9,FALSE)</f>
        <v>#N/A</v>
      </c>
      <c r="S42" s="73" t="e">
        <f>Table16[[#This Row],[2024 Card Info]]&amp;"  "&amp;Table16[[#This Row],[Player Data]]</f>
        <v>#N/A</v>
      </c>
    </row>
    <row r="43" spans="1:19" ht="12.75" customHeight="1" x14ac:dyDescent="0.45">
      <c r="A43" s="92" t="s">
        <v>174</v>
      </c>
      <c r="B43" s="74" t="s">
        <v>177</v>
      </c>
      <c r="C43" s="87" t="s">
        <v>3525</v>
      </c>
      <c r="D43" s="91">
        <v>34043</v>
      </c>
      <c r="E43" s="75" t="s">
        <v>175</v>
      </c>
      <c r="G43" s="75" t="s">
        <v>743</v>
      </c>
      <c r="H43" s="77" t="str">
        <f>VLOOKUP(Table16[[#This Row],[Player]],Rosters!$D$1:$D$1934,1,FALSE)</f>
        <v>Karras, Ted</v>
      </c>
      <c r="I43" s="77" t="str">
        <f>Table16[[#This Row],[RunBlock-Primary6]]&amp;"-"&amp;Table16[[#This Row],[PassBlock8]]&amp;IF(Table16[[#This Row],[RunBlock-Secondary7]]&lt;&gt;"","/"&amp;Table16[[#This Row],[RunBlock-Secondary7]]&amp;"-"&amp;Table16[[#This Row],[PassBlock8]],"")</f>
        <v>0-7</v>
      </c>
      <c r="J43" s="75"/>
      <c r="K43" s="75"/>
      <c r="L43" s="76"/>
      <c r="M43" s="76"/>
      <c r="N43" s="75">
        <v>0</v>
      </c>
      <c r="O43" s="75"/>
      <c r="P43" s="76">
        <v>7</v>
      </c>
      <c r="Q43" s="76" t="str">
        <f>Table16[[#This Row],[DefPrimary2]]&amp;IF(Table16[[#This Row],[Def-Secondary3]]&lt;&gt;"","/"&amp;Table16[[#This Row],[Def-Secondary3]],)&amp;""&amp;IF(Table16[[#This Row],[PassRush4]]&lt;&gt;"","-"&amp;Table16[[#This Row],[PassRush4]],)</f>
        <v/>
      </c>
      <c r="R43" s="76" t="e">
        <f>VLOOKUP(Table16[[#This Row],[Player]],Table4[],9,FALSE)</f>
        <v>#N/A</v>
      </c>
      <c r="S43" s="73" t="e">
        <f>Table16[[#This Row],[2024 Card Info]]&amp;"  "&amp;Table16[[#This Row],[Player Data]]</f>
        <v>#N/A</v>
      </c>
    </row>
    <row r="44" spans="1:19" ht="12.75" customHeight="1" x14ac:dyDescent="0.45">
      <c r="A44" s="92" t="s">
        <v>2489</v>
      </c>
      <c r="B44" s="74" t="s">
        <v>177</v>
      </c>
      <c r="C44" s="87" t="s">
        <v>500</v>
      </c>
      <c r="D44" s="91">
        <v>34119</v>
      </c>
      <c r="E44" s="75" t="s">
        <v>2490</v>
      </c>
      <c r="G44" s="75" t="s">
        <v>201</v>
      </c>
      <c r="H44" s="77" t="str">
        <f>VLOOKUP(Table16[[#This Row],[Player]],Rosters!$D$1:$D$1934,1,FALSE)</f>
        <v>Kelly, Ryan</v>
      </c>
      <c r="I44" s="77" t="str">
        <f>Table16[[#This Row],[RunBlock-Primary6]]&amp;"-"&amp;Table16[[#This Row],[PassBlock8]]&amp;IF(Table16[[#This Row],[RunBlock-Secondary7]]&lt;&gt;"","/"&amp;Table16[[#This Row],[RunBlock-Secondary7]]&amp;"-"&amp;Table16[[#This Row],[PassBlock8]],"")</f>
        <v>4-5</v>
      </c>
      <c r="J44" s="75"/>
      <c r="K44" s="75"/>
      <c r="L44" s="76"/>
      <c r="M44" s="76"/>
      <c r="N44" s="75">
        <v>4</v>
      </c>
      <c r="O44" s="75"/>
      <c r="P44" s="76">
        <v>5</v>
      </c>
      <c r="Q44" s="76" t="str">
        <f>Table16[[#This Row],[DefPrimary2]]&amp;IF(Table16[[#This Row],[Def-Secondary3]]&lt;&gt;"","/"&amp;Table16[[#This Row],[Def-Secondary3]],)&amp;""&amp;IF(Table16[[#This Row],[PassRush4]]&lt;&gt;"","-"&amp;Table16[[#This Row],[PassRush4]],)</f>
        <v/>
      </c>
      <c r="R44" s="76" t="e">
        <f>VLOOKUP(Table16[[#This Row],[Player]],Table4[],9,FALSE)</f>
        <v>#N/A</v>
      </c>
      <c r="S44" s="73" t="e">
        <f>Table16[[#This Row],[2024 Card Info]]&amp;"  "&amp;Table16[[#This Row],[Player Data]]</f>
        <v>#N/A</v>
      </c>
    </row>
    <row r="45" spans="1:19" ht="12.75" customHeight="1" x14ac:dyDescent="0.45">
      <c r="A45" s="92" t="s">
        <v>3795</v>
      </c>
      <c r="B45" s="74" t="s">
        <v>177</v>
      </c>
      <c r="C45" s="87" t="s">
        <v>3525</v>
      </c>
      <c r="D45" s="91">
        <v>37048</v>
      </c>
      <c r="E45" s="75" t="s">
        <v>4057</v>
      </c>
      <c r="G45" s="75" t="s">
        <v>231</v>
      </c>
      <c r="H45" s="77" t="str">
        <f>VLOOKUP(Table16[[#This Row],[Player]],Rosters!$D$1:$D$1934,1,FALSE)</f>
        <v>Lee, Matt</v>
      </c>
      <c r="I45" s="77" t="str">
        <f>Table16[[#This Row],[RunBlock-Primary6]]&amp;"-"&amp;Table16[[#This Row],[PassBlock8]]&amp;IF(Table16[[#This Row],[RunBlock-Secondary7]]&lt;&gt;"","/"&amp;Table16[[#This Row],[RunBlock-Secondary7]]&amp;"-"&amp;Table16[[#This Row],[PassBlock8]],"")</f>
        <v>0-0</v>
      </c>
      <c r="J45" s="75"/>
      <c r="K45" s="75"/>
      <c r="L45" s="76"/>
      <c r="M45" s="76"/>
      <c r="N45" s="75">
        <v>0</v>
      </c>
      <c r="O45" s="75"/>
      <c r="P45" s="76">
        <v>0</v>
      </c>
      <c r="Q45" s="76" t="str">
        <f>Table16[[#This Row],[DefPrimary2]]&amp;IF(Table16[[#This Row],[Def-Secondary3]]&lt;&gt;"","/"&amp;Table16[[#This Row],[Def-Secondary3]],)&amp;""&amp;IF(Table16[[#This Row],[PassRush4]]&lt;&gt;"","-"&amp;Table16[[#This Row],[PassRush4]],)</f>
        <v/>
      </c>
      <c r="R45" s="76" t="e">
        <f>VLOOKUP(Table16[[#This Row],[Player]],Table4[],9,FALSE)</f>
        <v>#N/A</v>
      </c>
      <c r="S45" s="73" t="e">
        <f>Table16[[#This Row],[2024 Card Info]]&amp;"  "&amp;Table16[[#This Row],[Player Data]]</f>
        <v>#N/A</v>
      </c>
    </row>
    <row r="46" spans="1:19" ht="12.75" customHeight="1" x14ac:dyDescent="0.45">
      <c r="A46" s="92" t="s">
        <v>2100</v>
      </c>
      <c r="B46" s="74" t="s">
        <v>177</v>
      </c>
      <c r="C46" s="87" t="s">
        <v>441</v>
      </c>
      <c r="D46" s="91">
        <v>35562</v>
      </c>
      <c r="E46" s="75" t="s">
        <v>965</v>
      </c>
      <c r="G46" s="75" t="s">
        <v>186</v>
      </c>
      <c r="H46" s="77" t="str">
        <f>VLOOKUP(Table16[[#This Row],[Player]],Rosters!$D$1:$D$1934,1,FALSE)</f>
        <v>Lemieux, Shane</v>
      </c>
      <c r="I46" s="77" t="str">
        <f>Table16[[#This Row],[RunBlock-Primary6]]&amp;"-"&amp;Table16[[#This Row],[PassBlock8]]&amp;IF(Table16[[#This Row],[RunBlock-Secondary7]]&lt;&gt;"","/"&amp;Table16[[#This Row],[RunBlock-Secondary7]]&amp;"-"&amp;Table16[[#This Row],[PassBlock8]],"")</f>
        <v>0-2</v>
      </c>
      <c r="J46" s="75"/>
      <c r="K46" s="75"/>
      <c r="L46" s="76"/>
      <c r="M46" s="76"/>
      <c r="N46" s="75">
        <v>0</v>
      </c>
      <c r="O46" s="75"/>
      <c r="P46" s="76">
        <v>2</v>
      </c>
      <c r="Q46" s="76" t="str">
        <f>Table16[[#This Row],[DefPrimary2]]&amp;IF(Table16[[#This Row],[Def-Secondary3]]&lt;&gt;"","/"&amp;Table16[[#This Row],[Def-Secondary3]],)&amp;""&amp;IF(Table16[[#This Row],[PassRush4]]&lt;&gt;"","-"&amp;Table16[[#This Row],[PassRush4]],)</f>
        <v/>
      </c>
      <c r="R46" s="76" t="e">
        <f>VLOOKUP(Table16[[#This Row],[Player]],Table4[],9,FALSE)</f>
        <v>#N/A</v>
      </c>
      <c r="S46" s="73" t="e">
        <f>Table16[[#This Row],[2024 Card Info]]&amp;"  "&amp;Table16[[#This Row],[Player Data]]</f>
        <v>#N/A</v>
      </c>
    </row>
    <row r="47" spans="1:19" ht="12.75" customHeight="1" x14ac:dyDescent="0.45">
      <c r="A47" s="92" t="s">
        <v>1777</v>
      </c>
      <c r="B47" s="74" t="s">
        <v>177</v>
      </c>
      <c r="C47" s="87" t="s">
        <v>452</v>
      </c>
      <c r="D47" s="91">
        <v>34558</v>
      </c>
      <c r="E47" s="75" t="s">
        <v>330</v>
      </c>
      <c r="G47" s="75" t="s">
        <v>231</v>
      </c>
      <c r="H47" s="77" t="e">
        <f>VLOOKUP(Table16[[#This Row],[Player]],Rosters!$D$1:$D$1934,1,FALSE)</f>
        <v>#N/A</v>
      </c>
      <c r="I47" s="77" t="str">
        <f>Table16[[#This Row],[RunBlock-Primary6]]&amp;"-"&amp;Table16[[#This Row],[PassBlock8]]&amp;IF(Table16[[#This Row],[RunBlock-Secondary7]]&lt;&gt;"","/"&amp;Table16[[#This Row],[RunBlock-Secondary7]]&amp;"-"&amp;Table16[[#This Row],[PassBlock8]],"")</f>
        <v>0-0</v>
      </c>
      <c r="J47" s="75"/>
      <c r="K47" s="75"/>
      <c r="L47" s="76"/>
      <c r="M47" s="76"/>
      <c r="N47" s="75">
        <v>0</v>
      </c>
      <c r="O47" s="75"/>
      <c r="P47" s="76">
        <v>0</v>
      </c>
      <c r="Q47" s="76" t="str">
        <f>Table16[[#This Row],[DefPrimary2]]&amp;IF(Table16[[#This Row],[Def-Secondary3]]&lt;&gt;"","/"&amp;Table16[[#This Row],[Def-Secondary3]],)&amp;""&amp;IF(Table16[[#This Row],[PassRush4]]&lt;&gt;"","-"&amp;Table16[[#This Row],[PassRush4]],)</f>
        <v/>
      </c>
      <c r="R47" s="76" t="e">
        <f>VLOOKUP(Table16[[#This Row],[Player]],Table4[],9,FALSE)</f>
        <v>#N/A</v>
      </c>
      <c r="S47" s="73" t="e">
        <f>Table16[[#This Row],[2024 Card Info]]&amp;"  "&amp;Table16[[#This Row],[Player Data]]</f>
        <v>#N/A</v>
      </c>
    </row>
    <row r="48" spans="1:19" ht="12.75" customHeight="1" x14ac:dyDescent="0.45">
      <c r="A48" s="92" t="s">
        <v>3717</v>
      </c>
      <c r="B48" s="74" t="s">
        <v>177</v>
      </c>
      <c r="C48" s="87" t="s">
        <v>3524</v>
      </c>
      <c r="D48" s="91">
        <v>37052</v>
      </c>
      <c r="E48" s="75" t="s">
        <v>4059</v>
      </c>
      <c r="G48" s="75" t="s">
        <v>208</v>
      </c>
      <c r="H48" s="77" t="str">
        <f>VLOOKUP(Table16[[#This Row],[Player]],Rosters!$D$1:$D$1934,1,FALSE)</f>
        <v>Limmer, Beaux</v>
      </c>
      <c r="I48" s="77" t="str">
        <f>Table16[[#This Row],[RunBlock-Primary6]]&amp;"-"&amp;Table16[[#This Row],[PassBlock8]]&amp;IF(Table16[[#This Row],[RunBlock-Secondary7]]&lt;&gt;"","/"&amp;Table16[[#This Row],[RunBlock-Secondary7]]&amp;"-"&amp;Table16[[#This Row],[PassBlock8]],"")</f>
        <v>4-3</v>
      </c>
      <c r="J48" s="75"/>
      <c r="K48" s="75"/>
      <c r="L48" s="76"/>
      <c r="M48" s="76"/>
      <c r="N48" s="75">
        <v>4</v>
      </c>
      <c r="O48" s="75"/>
      <c r="P48" s="76">
        <v>3</v>
      </c>
      <c r="Q48" s="76" t="str">
        <f>Table16[[#This Row],[DefPrimary2]]&amp;IF(Table16[[#This Row],[Def-Secondary3]]&lt;&gt;"","/"&amp;Table16[[#This Row],[Def-Secondary3]],)&amp;""&amp;IF(Table16[[#This Row],[PassRush4]]&lt;&gt;"","-"&amp;Table16[[#This Row],[PassRush4]],)</f>
        <v/>
      </c>
      <c r="R48" s="76" t="e">
        <f>VLOOKUP(Table16[[#This Row],[Player]],Table4[],9,FALSE)</f>
        <v>#N/A</v>
      </c>
      <c r="S48" s="73" t="e">
        <f>Table16[[#This Row],[2024 Card Info]]&amp;"  "&amp;Table16[[#This Row],[Player Data]]</f>
        <v>#N/A</v>
      </c>
    </row>
    <row r="49" spans="1:19" ht="12.75" customHeight="1" x14ac:dyDescent="0.45">
      <c r="A49" s="92" t="s">
        <v>3127</v>
      </c>
      <c r="B49" s="74" t="s">
        <v>177</v>
      </c>
      <c r="C49" s="87" t="s">
        <v>193</v>
      </c>
      <c r="D49" s="91">
        <v>36623</v>
      </c>
      <c r="E49" s="75" t="s">
        <v>3978</v>
      </c>
      <c r="G49" s="75" t="s">
        <v>207</v>
      </c>
      <c r="H49" s="77" t="str">
        <f>VLOOKUP(Table16[[#This Row],[Player]],Rosters!$D$1:$D$1934,1,FALSE)</f>
        <v>Linderbaum, Tyler</v>
      </c>
      <c r="I49" s="77" t="str">
        <f>Table16[[#This Row],[RunBlock-Primary6]]&amp;"-"&amp;Table16[[#This Row],[PassBlock8]]&amp;IF(Table16[[#This Row],[RunBlock-Secondary7]]&lt;&gt;"","/"&amp;Table16[[#This Row],[RunBlock-Secondary7]]&amp;"-"&amp;Table16[[#This Row],[PassBlock8]],"")</f>
        <v>6-7</v>
      </c>
      <c r="J49" s="75"/>
      <c r="K49" s="75"/>
      <c r="L49" s="76"/>
      <c r="M49" s="76"/>
      <c r="N49" s="75">
        <v>6</v>
      </c>
      <c r="O49" s="75"/>
      <c r="P49" s="76">
        <v>7</v>
      </c>
      <c r="Q49" s="76" t="str">
        <f>Table16[[#This Row],[DefPrimary2]]&amp;IF(Table16[[#This Row],[Def-Secondary3]]&lt;&gt;"","/"&amp;Table16[[#This Row],[Def-Secondary3]],)&amp;""&amp;IF(Table16[[#This Row],[PassRush4]]&lt;&gt;"","-"&amp;Table16[[#This Row],[PassRush4]],)</f>
        <v/>
      </c>
      <c r="R49" s="76" t="e">
        <f>VLOOKUP(Table16[[#This Row],[Player]],Table4[],9,FALSE)</f>
        <v>#N/A</v>
      </c>
      <c r="S49" s="73" t="e">
        <f>Table16[[#This Row],[2024 Card Info]]&amp;"  "&amp;Table16[[#This Row],[Player Data]]</f>
        <v>#N/A</v>
      </c>
    </row>
    <row r="50" spans="1:19" ht="12.75" customHeight="1" x14ac:dyDescent="0.45">
      <c r="A50" s="92" t="s">
        <v>2958</v>
      </c>
      <c r="B50" s="74" t="s">
        <v>177</v>
      </c>
      <c r="C50" s="87" t="s">
        <v>419</v>
      </c>
      <c r="D50" s="91">
        <v>36276</v>
      </c>
      <c r="E50" s="75" t="s">
        <v>295</v>
      </c>
      <c r="G50" s="75" t="s">
        <v>201</v>
      </c>
      <c r="H50" s="77" t="str">
        <f>VLOOKUP(Table16[[#This Row],[Player]],Rosters!$D$1:$D$1934,1,FALSE)</f>
        <v>Mays, Cade</v>
      </c>
      <c r="I50" s="77" t="str">
        <f>Table16[[#This Row],[RunBlock-Primary6]]&amp;"-"&amp;Table16[[#This Row],[PassBlock8]]&amp;IF(Table16[[#This Row],[RunBlock-Secondary7]]&lt;&gt;"","/"&amp;Table16[[#This Row],[RunBlock-Secondary7]]&amp;"-"&amp;Table16[[#This Row],[PassBlock8]],"")</f>
        <v>4-5</v>
      </c>
      <c r="J50" s="75"/>
      <c r="K50" s="75"/>
      <c r="L50" s="76"/>
      <c r="M50" s="76"/>
      <c r="N50" s="75">
        <v>4</v>
      </c>
      <c r="O50" s="75"/>
      <c r="P50" s="76">
        <v>5</v>
      </c>
      <c r="Q50" s="76" t="str">
        <f>Table16[[#This Row],[DefPrimary2]]&amp;IF(Table16[[#This Row],[Def-Secondary3]]&lt;&gt;"","/"&amp;Table16[[#This Row],[Def-Secondary3]],)&amp;""&amp;IF(Table16[[#This Row],[PassRush4]]&lt;&gt;"","-"&amp;Table16[[#This Row],[PassRush4]],)</f>
        <v/>
      </c>
      <c r="R50" s="76" t="e">
        <f>VLOOKUP(Table16[[#This Row],[Player]],Table4[],9,FALSE)</f>
        <v>#N/A</v>
      </c>
      <c r="S50" s="73" t="e">
        <f>Table16[[#This Row],[2024 Card Info]]&amp;"  "&amp;Table16[[#This Row],[Player Data]]</f>
        <v>#N/A</v>
      </c>
    </row>
    <row r="51" spans="1:19" ht="12.75" customHeight="1" x14ac:dyDescent="0.45">
      <c r="A51" s="92" t="s">
        <v>3741</v>
      </c>
      <c r="B51" s="74" t="s">
        <v>177</v>
      </c>
      <c r="C51" s="87" t="s">
        <v>285</v>
      </c>
      <c r="D51" s="91">
        <v>35855</v>
      </c>
      <c r="E51" s="75" t="s">
        <v>359</v>
      </c>
      <c r="G51" s="75" t="s">
        <v>186</v>
      </c>
      <c r="H51" s="77" t="e">
        <f>VLOOKUP(Table16[[#This Row],[Player]],Rosters!$D$1:$D$1934,1,FALSE)</f>
        <v>#N/A</v>
      </c>
      <c r="I51" s="77" t="str">
        <f>Table16[[#This Row],[RunBlock-Primary6]]&amp;"-"&amp;Table16[[#This Row],[PassBlock8]]&amp;IF(Table16[[#This Row],[RunBlock-Secondary7]]&lt;&gt;"","/"&amp;Table16[[#This Row],[RunBlock-Secondary7]]&amp;"-"&amp;Table16[[#This Row],[PassBlock8]],"")</f>
        <v>0-2</v>
      </c>
      <c r="J51" s="75"/>
      <c r="K51" s="75"/>
      <c r="L51" s="76"/>
      <c r="M51" s="76"/>
      <c r="N51" s="75">
        <v>0</v>
      </c>
      <c r="O51" s="75"/>
      <c r="P51" s="76">
        <v>2</v>
      </c>
      <c r="Q51" s="76" t="str">
        <f>Table16[[#This Row],[DefPrimary2]]&amp;IF(Table16[[#This Row],[Def-Secondary3]]&lt;&gt;"","/"&amp;Table16[[#This Row],[Def-Secondary3]],)&amp;""&amp;IF(Table16[[#This Row],[PassRush4]]&lt;&gt;"","-"&amp;Table16[[#This Row],[PassRush4]],)</f>
        <v/>
      </c>
      <c r="R51" s="76" t="e">
        <f>VLOOKUP(Table16[[#This Row],[Player]],Table4[],9,FALSE)</f>
        <v>#N/A</v>
      </c>
      <c r="S51" s="73" t="e">
        <f>Table16[[#This Row],[2024 Card Info]]&amp;"  "&amp;Table16[[#This Row],[Player Data]]</f>
        <v>#N/A</v>
      </c>
    </row>
    <row r="52" spans="1:19" ht="12.75" customHeight="1" x14ac:dyDescent="0.45">
      <c r="A52" s="92" t="s">
        <v>2398</v>
      </c>
      <c r="B52" s="74" t="s">
        <v>177</v>
      </c>
      <c r="C52" s="87" t="s">
        <v>441</v>
      </c>
      <c r="D52" s="91">
        <v>35669</v>
      </c>
      <c r="E52" s="75" t="s">
        <v>398</v>
      </c>
      <c r="G52" s="75" t="s">
        <v>181</v>
      </c>
      <c r="H52" s="77" t="str">
        <f>VLOOKUP(Table16[[#This Row],[Player]],Rosters!$D$1:$D$1934,1,FALSE)</f>
        <v>McCoy, Erik</v>
      </c>
      <c r="I52" s="77" t="str">
        <f>Table16[[#This Row],[RunBlock-Primary6]]&amp;"-"&amp;Table16[[#This Row],[PassBlock8]]&amp;IF(Table16[[#This Row],[RunBlock-Secondary7]]&lt;&gt;"","/"&amp;Table16[[#This Row],[RunBlock-Secondary7]]&amp;"-"&amp;Table16[[#This Row],[PassBlock8]],"")</f>
        <v>5-7</v>
      </c>
      <c r="J52" s="75"/>
      <c r="K52" s="75"/>
      <c r="L52" s="76"/>
      <c r="M52" s="76"/>
      <c r="N52" s="75">
        <v>5</v>
      </c>
      <c r="O52" s="75"/>
      <c r="P52" s="76">
        <v>7</v>
      </c>
      <c r="Q52" s="76" t="str">
        <f>Table16[[#This Row],[DefPrimary2]]&amp;IF(Table16[[#This Row],[Def-Secondary3]]&lt;&gt;"","/"&amp;Table16[[#This Row],[Def-Secondary3]],)&amp;""&amp;IF(Table16[[#This Row],[PassRush4]]&lt;&gt;"","-"&amp;Table16[[#This Row],[PassRush4]],)</f>
        <v/>
      </c>
      <c r="R52" s="76" t="e">
        <f>VLOOKUP(Table16[[#This Row],[Player]],Table4[],9,FALSE)</f>
        <v>#N/A</v>
      </c>
      <c r="S52" s="73" t="e">
        <f>Table16[[#This Row],[2024 Card Info]]&amp;"  "&amp;Table16[[#This Row],[Player Data]]</f>
        <v>#N/A</v>
      </c>
    </row>
    <row r="53" spans="1:19" ht="12.75" customHeight="1" x14ac:dyDescent="0.45">
      <c r="A53" s="136" t="s">
        <v>3313</v>
      </c>
      <c r="B53" s="74" t="s">
        <v>177</v>
      </c>
      <c r="C53" s="87" t="s">
        <v>3531</v>
      </c>
      <c r="D53" s="91">
        <v>34086</v>
      </c>
      <c r="E53" s="75" t="s">
        <v>256</v>
      </c>
      <c r="G53" s="75" t="s">
        <v>231</v>
      </c>
      <c r="H53" s="77" t="e">
        <f>VLOOKUP(Table16[[#This Row],[Player]],Rosters!$D$1:$D$1934,1,FALSE)</f>
        <v>#N/A</v>
      </c>
      <c r="I53" s="77" t="str">
        <f>Table16[[#This Row],[RunBlock-Primary6]]&amp;"-"&amp;Table16[[#This Row],[PassBlock8]]&amp;IF(Table16[[#This Row],[RunBlock-Secondary7]]&lt;&gt;"","/"&amp;Table16[[#This Row],[RunBlock-Secondary7]]&amp;"-"&amp;Table16[[#This Row],[PassBlock8]],"")</f>
        <v>0-0</v>
      </c>
      <c r="J53" s="75"/>
      <c r="K53" s="75"/>
      <c r="L53" s="76"/>
      <c r="M53" s="76"/>
      <c r="N53" s="75">
        <v>0</v>
      </c>
      <c r="O53" s="75"/>
      <c r="P53" s="76">
        <v>0</v>
      </c>
      <c r="Q53" s="76" t="str">
        <f>Table16[[#This Row],[DefPrimary2]]&amp;IF(Table16[[#This Row],[Def-Secondary3]]&lt;&gt;"","/"&amp;Table16[[#This Row],[Def-Secondary3]],)&amp;""&amp;IF(Table16[[#This Row],[PassRush4]]&lt;&gt;"","-"&amp;Table16[[#This Row],[PassRush4]],)</f>
        <v/>
      </c>
      <c r="R53" s="76" t="e">
        <f>VLOOKUP(Table16[[#This Row],[Player]],Table4[],9,FALSE)</f>
        <v>#N/A</v>
      </c>
      <c r="S53" s="73" t="e">
        <f>Table16[[#This Row],[2024 Card Info]]&amp;"  "&amp;Table16[[#This Row],[Player Data]]</f>
        <v>#N/A</v>
      </c>
    </row>
    <row r="54" spans="1:19" ht="12.75" customHeight="1" x14ac:dyDescent="0.45">
      <c r="A54" s="19" t="s">
        <v>1254</v>
      </c>
      <c r="B54" s="74" t="s">
        <v>177</v>
      </c>
      <c r="C54" s="87" t="s">
        <v>3519</v>
      </c>
      <c r="D54" s="91">
        <v>35737</v>
      </c>
      <c r="E54" s="75" t="s">
        <v>125</v>
      </c>
      <c r="G54" s="75" t="s">
        <v>178</v>
      </c>
      <c r="H54" s="77" t="str">
        <f>VLOOKUP(Table16[[#This Row],[Player]],Rosters!$D$1:$D$1934,1,FALSE)</f>
        <v>McGovern, Connor D.</v>
      </c>
      <c r="I54" s="77" t="str">
        <f>Table16[[#This Row],[RunBlock-Primary6]]&amp;"-"&amp;Table16[[#This Row],[PassBlock8]]&amp;IF(Table16[[#This Row],[RunBlock-Secondary7]]&lt;&gt;"","/"&amp;Table16[[#This Row],[RunBlock-Secondary7]]&amp;"-"&amp;Table16[[#This Row],[PassBlock8]],"")</f>
        <v>4-7</v>
      </c>
      <c r="J54" s="75"/>
      <c r="K54" s="75"/>
      <c r="L54" s="76"/>
      <c r="M54" s="76"/>
      <c r="N54" s="75">
        <v>4</v>
      </c>
      <c r="O54" s="75"/>
      <c r="P54" s="76">
        <v>7</v>
      </c>
      <c r="Q54" s="76" t="str">
        <f>Table16[[#This Row],[DefPrimary2]]&amp;IF(Table16[[#This Row],[Def-Secondary3]]&lt;&gt;"","/"&amp;Table16[[#This Row],[Def-Secondary3]],)&amp;""&amp;IF(Table16[[#This Row],[PassRush4]]&lt;&gt;"","-"&amp;Table16[[#This Row],[PassRush4]],)</f>
        <v/>
      </c>
      <c r="R54" s="76" t="e">
        <f>VLOOKUP(Table16[[#This Row],[Player]],Table4[],9,FALSE)</f>
        <v>#N/A</v>
      </c>
      <c r="S54" s="73" t="e">
        <f>Table16[[#This Row],[2024 Card Info]]&amp;"  "&amp;Table16[[#This Row],[Player Data]]</f>
        <v>#N/A</v>
      </c>
    </row>
    <row r="55" spans="1:19" ht="12.75" customHeight="1" x14ac:dyDescent="0.45">
      <c r="A55" s="92" t="s">
        <v>3799</v>
      </c>
      <c r="B55" s="74" t="s">
        <v>177</v>
      </c>
      <c r="C55" s="87" t="s">
        <v>3524</v>
      </c>
      <c r="D55" s="91">
        <v>36913</v>
      </c>
      <c r="E55" s="75" t="s">
        <v>4071</v>
      </c>
      <c r="G55" s="75" t="s">
        <v>231</v>
      </c>
      <c r="H55" s="77" t="str">
        <f>VLOOKUP(Table16[[#This Row],[Player]],Rosters!$D$1:$D$1934,1,FALSE)</f>
        <v>McMahon, Dylan</v>
      </c>
      <c r="I55" s="77" t="str">
        <f>Table16[[#This Row],[RunBlock-Primary6]]&amp;"-"&amp;Table16[[#This Row],[PassBlock8]]&amp;IF(Table16[[#This Row],[RunBlock-Secondary7]]&lt;&gt;"","/"&amp;Table16[[#This Row],[RunBlock-Secondary7]]&amp;"-"&amp;Table16[[#This Row],[PassBlock8]],"")</f>
        <v>0-0</v>
      </c>
      <c r="J55" s="75"/>
      <c r="K55" s="75"/>
      <c r="L55" s="76"/>
      <c r="M55" s="76"/>
      <c r="N55" s="75">
        <v>0</v>
      </c>
      <c r="O55" s="75"/>
      <c r="P55" s="76">
        <v>0</v>
      </c>
      <c r="Q55" s="76" t="str">
        <f>Table16[[#This Row],[DefPrimary2]]&amp;IF(Table16[[#This Row],[Def-Secondary3]]&lt;&gt;"","/"&amp;Table16[[#This Row],[Def-Secondary3]],)&amp;""&amp;IF(Table16[[#This Row],[PassRush4]]&lt;&gt;"","-"&amp;Table16[[#This Row],[PassRush4]],)</f>
        <v/>
      </c>
      <c r="R55" s="76" t="e">
        <f>VLOOKUP(Table16[[#This Row],[Player]],Table4[],9,FALSE)</f>
        <v>#N/A</v>
      </c>
      <c r="S55" s="73" t="e">
        <f>Table16[[#This Row],[2024 Card Info]]&amp;"  "&amp;Table16[[#This Row],[Player Data]]</f>
        <v>#N/A</v>
      </c>
    </row>
    <row r="56" spans="1:19" ht="12.75" customHeight="1" x14ac:dyDescent="0.45">
      <c r="A56" s="92" t="s">
        <v>3800</v>
      </c>
      <c r="B56" s="74" t="s">
        <v>177</v>
      </c>
      <c r="C56" s="87" t="s">
        <v>109</v>
      </c>
      <c r="D56" s="91">
        <v>36526</v>
      </c>
      <c r="E56" s="75" t="s">
        <v>3949</v>
      </c>
      <c r="G56" s="75" t="s">
        <v>231</v>
      </c>
      <c r="H56" s="77" t="e">
        <f>VLOOKUP(Table16[[#This Row],[Player]],Rosters!$D$1:$D$1934,1,FALSE)</f>
        <v>#N/A</v>
      </c>
      <c r="I56" s="77" t="str">
        <f>Table16[[#This Row],[RunBlock-Primary6]]&amp;"-"&amp;Table16[[#This Row],[PassBlock8]]&amp;IF(Table16[[#This Row],[RunBlock-Secondary7]]&lt;&gt;"","/"&amp;Table16[[#This Row],[RunBlock-Secondary7]]&amp;"-"&amp;Table16[[#This Row],[PassBlock8]],"")</f>
        <v>0-0</v>
      </c>
      <c r="J56" s="75"/>
      <c r="K56" s="75"/>
      <c r="L56" s="76"/>
      <c r="M56" s="76"/>
      <c r="N56" s="75">
        <v>0</v>
      </c>
      <c r="O56" s="75"/>
      <c r="P56" s="76">
        <v>0</v>
      </c>
      <c r="Q56" s="76" t="str">
        <f>Table16[[#This Row],[DefPrimary2]]&amp;IF(Table16[[#This Row],[Def-Secondary3]]&lt;&gt;"","/"&amp;Table16[[#This Row],[Def-Secondary3]],)&amp;""&amp;IF(Table16[[#This Row],[PassRush4]]&lt;&gt;"","-"&amp;Table16[[#This Row],[PassRush4]],)</f>
        <v/>
      </c>
      <c r="R56" s="76" t="e">
        <f>VLOOKUP(Table16[[#This Row],[Player]],Table4[],9,FALSE)</f>
        <v>#N/A</v>
      </c>
      <c r="S56" s="73" t="e">
        <f>Table16[[#This Row],[2024 Card Info]]&amp;"  "&amp;Table16[[#This Row],[Player Data]]</f>
        <v>#N/A</v>
      </c>
    </row>
    <row r="57" spans="1:19" ht="12.75" customHeight="1" x14ac:dyDescent="0.45">
      <c r="A57" s="92" t="s">
        <v>2959</v>
      </c>
      <c r="B57" s="74" t="s">
        <v>177</v>
      </c>
      <c r="C57" s="87" t="s">
        <v>860</v>
      </c>
      <c r="D57" s="91">
        <v>33715</v>
      </c>
      <c r="E57" s="75" t="s">
        <v>265</v>
      </c>
      <c r="G57" s="75" t="s">
        <v>254</v>
      </c>
      <c r="H57" s="77" t="str">
        <f>VLOOKUP(Table16[[#This Row],[Player]],Rosters!$D$1:$D$1934,1,FALSE)</f>
        <v>Morse, Mitch</v>
      </c>
      <c r="I57" s="77" t="str">
        <f>Table16[[#This Row],[RunBlock-Primary6]]&amp;"-"&amp;Table16[[#This Row],[PassBlock8]]&amp;IF(Table16[[#This Row],[RunBlock-Secondary7]]&lt;&gt;"","/"&amp;Table16[[#This Row],[RunBlock-Secondary7]]&amp;"-"&amp;Table16[[#This Row],[PassBlock8]],"")</f>
        <v>4-4</v>
      </c>
      <c r="J57" s="75"/>
      <c r="K57" s="75"/>
      <c r="L57" s="76"/>
      <c r="M57" s="76"/>
      <c r="N57" s="75">
        <v>4</v>
      </c>
      <c r="O57" s="75"/>
      <c r="P57" s="76">
        <v>4</v>
      </c>
      <c r="Q57" s="76" t="str">
        <f>Table16[[#This Row],[DefPrimary2]]&amp;IF(Table16[[#This Row],[Def-Secondary3]]&lt;&gt;"","/"&amp;Table16[[#This Row],[Def-Secondary3]],)&amp;""&amp;IF(Table16[[#This Row],[PassRush4]]&lt;&gt;"","-"&amp;Table16[[#This Row],[PassRush4]],)</f>
        <v/>
      </c>
      <c r="R57" s="76" t="e">
        <f>VLOOKUP(Table16[[#This Row],[Player]],Table4[],9,FALSE)</f>
        <v>#N/A</v>
      </c>
      <c r="S57" s="73" t="e">
        <f>Table16[[#This Row],[2024 Card Info]]&amp;"  "&amp;Table16[[#This Row],[Player Data]]</f>
        <v>#N/A</v>
      </c>
    </row>
    <row r="58" spans="1:19" ht="12.75" customHeight="1" x14ac:dyDescent="0.45">
      <c r="A58" s="92" t="s">
        <v>745</v>
      </c>
      <c r="B58" s="74" t="s">
        <v>177</v>
      </c>
      <c r="C58" s="87" t="s">
        <v>308</v>
      </c>
      <c r="D58" s="91">
        <v>35977</v>
      </c>
      <c r="E58" s="75" t="s">
        <v>241</v>
      </c>
      <c r="G58" s="75" t="s">
        <v>264</v>
      </c>
      <c r="H58" s="77" t="str">
        <f>VLOOKUP(Table16[[#This Row],[Player]],Rosters!$D$1:$D$1934,1,FALSE)</f>
        <v>Myers, Josh</v>
      </c>
      <c r="I58" s="77" t="str">
        <f>Table16[[#This Row],[RunBlock-Primary6]]&amp;"-"&amp;Table16[[#This Row],[PassBlock8]]&amp;IF(Table16[[#This Row],[RunBlock-Secondary7]]&lt;&gt;"","/"&amp;Table16[[#This Row],[RunBlock-Secondary7]]&amp;"-"&amp;Table16[[#This Row],[PassBlock8]],"")</f>
        <v>0-3</v>
      </c>
      <c r="J58" s="75"/>
      <c r="K58" s="75"/>
      <c r="L58" s="76"/>
      <c r="M58" s="76"/>
      <c r="N58" s="75">
        <v>0</v>
      </c>
      <c r="O58" s="75"/>
      <c r="P58" s="76">
        <v>3</v>
      </c>
      <c r="Q58" s="76" t="str">
        <f>Table16[[#This Row],[DefPrimary2]]&amp;IF(Table16[[#This Row],[Def-Secondary3]]&lt;&gt;"","/"&amp;Table16[[#This Row],[Def-Secondary3]],)&amp;""&amp;IF(Table16[[#This Row],[PassRush4]]&lt;&gt;"","-"&amp;Table16[[#This Row],[PassRush4]],)</f>
        <v/>
      </c>
      <c r="R58" s="76" t="e">
        <f>VLOOKUP(Table16[[#This Row],[Player]],Table4[],9,FALSE)</f>
        <v>#N/A</v>
      </c>
      <c r="S58" s="73" t="e">
        <f>Table16[[#This Row],[2024 Card Info]]&amp;"  "&amp;Table16[[#This Row],[Player Data]]</f>
        <v>#N/A</v>
      </c>
    </row>
    <row r="59" spans="1:19" ht="12.75" customHeight="1" x14ac:dyDescent="0.45">
      <c r="A59" s="92" t="s">
        <v>1373</v>
      </c>
      <c r="B59" s="74" t="s">
        <v>177</v>
      </c>
      <c r="C59" s="87" t="s">
        <v>1124</v>
      </c>
      <c r="D59" s="91">
        <v>35642</v>
      </c>
      <c r="E59" s="75" t="s">
        <v>279</v>
      </c>
      <c r="G59" s="75" t="s">
        <v>208</v>
      </c>
      <c r="H59" s="77" t="str">
        <f>VLOOKUP(Table16[[#This Row],[Player]],Rosters!$D$1:$D$1934,1,FALSE)</f>
        <v>Neuzil, Ryan</v>
      </c>
      <c r="I59" s="77" t="str">
        <f>Table16[[#This Row],[RunBlock-Primary6]]&amp;"-"&amp;Table16[[#This Row],[PassBlock8]]&amp;IF(Table16[[#This Row],[RunBlock-Secondary7]]&lt;&gt;"","/"&amp;Table16[[#This Row],[RunBlock-Secondary7]]&amp;"-"&amp;Table16[[#This Row],[PassBlock8]],"")</f>
        <v>4-3</v>
      </c>
      <c r="J59" s="75"/>
      <c r="K59" s="75"/>
      <c r="L59" s="76"/>
      <c r="M59" s="76"/>
      <c r="N59" s="75">
        <v>4</v>
      </c>
      <c r="O59" s="75"/>
      <c r="P59" s="76">
        <v>3</v>
      </c>
      <c r="Q59" s="76" t="str">
        <f>Table16[[#This Row],[DefPrimary2]]&amp;IF(Table16[[#This Row],[Def-Secondary3]]&lt;&gt;"","/"&amp;Table16[[#This Row],[Def-Secondary3]],)&amp;""&amp;IF(Table16[[#This Row],[PassRush4]]&lt;&gt;"","-"&amp;Table16[[#This Row],[PassRush4]],)</f>
        <v/>
      </c>
      <c r="R59" s="76" t="e">
        <f>VLOOKUP(Table16[[#This Row],[Player]],Table4[],9,FALSE)</f>
        <v>#N/A</v>
      </c>
      <c r="S59" s="73" t="e">
        <f>Table16[[#This Row],[2024 Card Info]]&amp;"  "&amp;Table16[[#This Row],[Player Data]]</f>
        <v>#N/A</v>
      </c>
    </row>
    <row r="60" spans="1:19" ht="12.75" customHeight="1" x14ac:dyDescent="0.45">
      <c r="A60" s="92" t="s">
        <v>3803</v>
      </c>
      <c r="B60" s="74" t="s">
        <v>177</v>
      </c>
      <c r="C60" s="87" t="s">
        <v>325</v>
      </c>
      <c r="D60" s="91">
        <v>36856</v>
      </c>
      <c r="E60" s="75" t="s">
        <v>4087</v>
      </c>
      <c r="G60" s="75" t="s">
        <v>231</v>
      </c>
      <c r="H60" s="77" t="str">
        <f>VLOOKUP(Table16[[#This Row],[Player]],Rosters!$D$1:$D$1934,1,FALSE)</f>
        <v>Nourzad, Hunter</v>
      </c>
      <c r="I60" s="77" t="str">
        <f>Table16[[#This Row],[RunBlock-Primary6]]&amp;"-"&amp;Table16[[#This Row],[PassBlock8]]&amp;IF(Table16[[#This Row],[RunBlock-Secondary7]]&lt;&gt;"","/"&amp;Table16[[#This Row],[RunBlock-Secondary7]]&amp;"-"&amp;Table16[[#This Row],[PassBlock8]],"")</f>
        <v>0-0</v>
      </c>
      <c r="J60" s="75"/>
      <c r="K60" s="75"/>
      <c r="L60" s="76"/>
      <c r="M60" s="76"/>
      <c r="N60" s="75">
        <v>0</v>
      </c>
      <c r="O60" s="75"/>
      <c r="P60" s="76">
        <v>0</v>
      </c>
      <c r="Q60" s="76" t="str">
        <f>Table16[[#This Row],[DefPrimary2]]&amp;IF(Table16[[#This Row],[Def-Secondary3]]&lt;&gt;"","/"&amp;Table16[[#This Row],[Def-Secondary3]],)&amp;""&amp;IF(Table16[[#This Row],[PassRush4]]&lt;&gt;"","-"&amp;Table16[[#This Row],[PassRush4]],)</f>
        <v/>
      </c>
      <c r="R60" s="76" t="e">
        <f>VLOOKUP(Table16[[#This Row],[Player]],Table4[],9,FALSE)</f>
        <v>#N/A</v>
      </c>
      <c r="S60" s="73" t="e">
        <f>Table16[[#This Row],[2024 Card Info]]&amp;"  "&amp;Table16[[#This Row],[Player Data]]</f>
        <v>#N/A</v>
      </c>
    </row>
    <row r="61" spans="1:19" ht="12.75" customHeight="1" x14ac:dyDescent="0.45">
      <c r="A61" s="92" t="s">
        <v>1257</v>
      </c>
      <c r="B61" s="74" t="s">
        <v>177</v>
      </c>
      <c r="C61" s="87" t="s">
        <v>1315</v>
      </c>
      <c r="D61" s="91">
        <v>36367</v>
      </c>
      <c r="E61" s="75" t="s">
        <v>391</v>
      </c>
      <c r="G61" s="75" t="s">
        <v>168</v>
      </c>
      <c r="H61" s="77" t="str">
        <f>VLOOKUP(Table16[[#This Row],[Player]],Rosters!$D$1:$D$1934,1,FALSE)</f>
        <v>Oluwatimi, Olu</v>
      </c>
      <c r="I61" s="77" t="str">
        <f>Table16[[#This Row],[RunBlock-Primary6]]&amp;"-"&amp;Table16[[#This Row],[PassBlock8]]&amp;IF(Table16[[#This Row],[RunBlock-Secondary7]]&lt;&gt;"","/"&amp;Table16[[#This Row],[RunBlock-Secondary7]]&amp;"-"&amp;Table16[[#This Row],[PassBlock8]],"")</f>
        <v>4-0</v>
      </c>
      <c r="J61" s="75"/>
      <c r="K61" s="75"/>
      <c r="L61" s="76"/>
      <c r="M61" s="76"/>
      <c r="N61" s="75">
        <v>4</v>
      </c>
      <c r="O61" s="75"/>
      <c r="P61" s="76">
        <v>0</v>
      </c>
      <c r="Q61" s="76" t="str">
        <f>Table16[[#This Row],[DefPrimary2]]&amp;IF(Table16[[#This Row],[Def-Secondary3]]&lt;&gt;"","/"&amp;Table16[[#This Row],[Def-Secondary3]],)&amp;""&amp;IF(Table16[[#This Row],[PassRush4]]&lt;&gt;"","-"&amp;Table16[[#This Row],[PassRush4]],)</f>
        <v/>
      </c>
      <c r="R61" s="76" t="e">
        <f>VLOOKUP(Table16[[#This Row],[Player]],Table4[],9,FALSE)</f>
        <v>#N/A</v>
      </c>
      <c r="S61" s="73" t="e">
        <f>Table16[[#This Row],[2024 Card Info]]&amp;"  "&amp;Table16[[#This Row],[Player Data]]</f>
        <v>#N/A</v>
      </c>
    </row>
    <row r="62" spans="1:19" ht="12.75" customHeight="1" x14ac:dyDescent="0.45">
      <c r="A62" s="92" t="s">
        <v>1687</v>
      </c>
      <c r="B62" s="74" t="s">
        <v>177</v>
      </c>
      <c r="C62" s="87" t="s">
        <v>500</v>
      </c>
      <c r="D62" s="91">
        <v>35235</v>
      </c>
      <c r="E62" s="75" t="s">
        <v>965</v>
      </c>
      <c r="G62" s="75" t="s">
        <v>186</v>
      </c>
      <c r="H62" s="77" t="str">
        <f>VLOOKUP(Table16[[#This Row],[Player]],Rosters!$D$1:$D$1934,1,FALSE)</f>
        <v>Pinter, Danny</v>
      </c>
      <c r="I62" s="77" t="str">
        <f>Table16[[#This Row],[RunBlock-Primary6]]&amp;"-"&amp;Table16[[#This Row],[PassBlock8]]&amp;IF(Table16[[#This Row],[RunBlock-Secondary7]]&lt;&gt;"","/"&amp;Table16[[#This Row],[RunBlock-Secondary7]]&amp;"-"&amp;Table16[[#This Row],[PassBlock8]],"")</f>
        <v>0-2</v>
      </c>
      <c r="J62" s="75"/>
      <c r="K62" s="75"/>
      <c r="L62" s="76"/>
      <c r="M62" s="76"/>
      <c r="N62" s="75">
        <v>0</v>
      </c>
      <c r="O62" s="75"/>
      <c r="P62" s="76">
        <v>2</v>
      </c>
      <c r="Q62" s="76" t="str">
        <f>Table16[[#This Row],[DefPrimary2]]&amp;IF(Table16[[#This Row],[Def-Secondary3]]&lt;&gt;"","/"&amp;Table16[[#This Row],[Def-Secondary3]],)&amp;""&amp;IF(Table16[[#This Row],[PassRush4]]&lt;&gt;"","-"&amp;Table16[[#This Row],[PassRush4]],)</f>
        <v/>
      </c>
      <c r="R62" s="76" t="e">
        <f>VLOOKUP(Table16[[#This Row],[Player]],Table4[],9,FALSE)</f>
        <v>#N/A</v>
      </c>
      <c r="S62" s="73" t="e">
        <f>Table16[[#This Row],[2024 Card Info]]&amp;"  "&amp;Table16[[#This Row],[Player Data]]</f>
        <v>#N/A</v>
      </c>
    </row>
    <row r="63" spans="1:19" ht="12.75" customHeight="1" x14ac:dyDescent="0.45">
      <c r="A63" s="92" t="s">
        <v>427</v>
      </c>
      <c r="B63" s="74" t="s">
        <v>177</v>
      </c>
      <c r="C63" s="87" t="s">
        <v>116</v>
      </c>
      <c r="D63" s="91">
        <v>35202</v>
      </c>
      <c r="E63" s="75" t="s">
        <v>428</v>
      </c>
      <c r="G63" s="75" t="s">
        <v>440</v>
      </c>
      <c r="H63" s="77" t="str">
        <f>VLOOKUP(Table16[[#This Row],[Player]],Rosters!$D$1:$D$1934,1,FALSE)</f>
        <v>Ragnow, Frank</v>
      </c>
      <c r="I63" s="77" t="str">
        <f>Table16[[#This Row],[RunBlock-Primary6]]&amp;"-"&amp;Table16[[#This Row],[PassBlock8]]&amp;IF(Table16[[#This Row],[RunBlock-Secondary7]]&lt;&gt;"","/"&amp;Table16[[#This Row],[RunBlock-Secondary7]]&amp;"-"&amp;Table16[[#This Row],[PassBlock8]],"")</f>
        <v>6-5</v>
      </c>
      <c r="J63" s="75"/>
      <c r="K63" s="75"/>
      <c r="L63" s="76"/>
      <c r="M63" s="76"/>
      <c r="N63" s="75">
        <v>6</v>
      </c>
      <c r="O63" s="75"/>
      <c r="P63" s="76">
        <v>5</v>
      </c>
      <c r="Q63" s="76" t="str">
        <f>Table16[[#This Row],[DefPrimary2]]&amp;IF(Table16[[#This Row],[Def-Secondary3]]&lt;&gt;"","/"&amp;Table16[[#This Row],[Def-Secondary3]],)&amp;""&amp;IF(Table16[[#This Row],[PassRush4]]&lt;&gt;"","-"&amp;Table16[[#This Row],[PassRush4]],)</f>
        <v/>
      </c>
      <c r="R63" s="76" t="e">
        <f>VLOOKUP(Table16[[#This Row],[Player]],Table4[],9,FALSE)</f>
        <v>#N/A</v>
      </c>
      <c r="S63" s="73" t="e">
        <f>Table16[[#This Row],[2024 Card Info]]&amp;"  "&amp;Table16[[#This Row],[Player Data]]</f>
        <v>#N/A</v>
      </c>
    </row>
    <row r="64" spans="1:19" ht="12.75" customHeight="1" x14ac:dyDescent="0.45">
      <c r="A64" s="19" t="s">
        <v>2190</v>
      </c>
      <c r="B64" s="74" t="s">
        <v>177</v>
      </c>
      <c r="C64" s="87" t="s">
        <v>916</v>
      </c>
      <c r="D64" s="91">
        <v>36238</v>
      </c>
      <c r="E64" s="75" t="s">
        <v>200</v>
      </c>
      <c r="G64" s="75" t="s">
        <v>185</v>
      </c>
      <c r="H64" s="77" t="str">
        <f>VLOOKUP(Table16[[#This Row],[Player]],Rosters!$D$1:$D$1934,1,FALSE)</f>
        <v>Schmitz, John Michael</v>
      </c>
      <c r="I64" s="77" t="str">
        <f>Table16[[#This Row],[RunBlock-Primary6]]&amp;"-"&amp;Table16[[#This Row],[PassBlock8]]&amp;IF(Table16[[#This Row],[RunBlock-Secondary7]]&lt;&gt;"","/"&amp;Table16[[#This Row],[RunBlock-Secondary7]]&amp;"-"&amp;Table16[[#This Row],[PassBlock8]],"")</f>
        <v>4-2</v>
      </c>
      <c r="J64" s="75"/>
      <c r="K64" s="75"/>
      <c r="L64" s="76"/>
      <c r="M64" s="76"/>
      <c r="N64" s="75">
        <v>4</v>
      </c>
      <c r="O64" s="75"/>
      <c r="P64" s="76">
        <v>2</v>
      </c>
      <c r="Q64" s="76" t="str">
        <f>Table16[[#This Row],[DefPrimary2]]&amp;IF(Table16[[#This Row],[Def-Secondary3]]&lt;&gt;"","/"&amp;Table16[[#This Row],[Def-Secondary3]],)&amp;""&amp;IF(Table16[[#This Row],[PassRush4]]&lt;&gt;"","-"&amp;Table16[[#This Row],[PassRush4]],)</f>
        <v/>
      </c>
      <c r="R64" s="76" t="e">
        <f>VLOOKUP(Table16[[#This Row],[Player]],Table4[],9,FALSE)</f>
        <v>#N/A</v>
      </c>
      <c r="S64" s="73" t="e">
        <f>Table16[[#This Row],[2024 Card Info]]&amp;"  "&amp;Table16[[#This Row],[Player Data]]</f>
        <v>#N/A</v>
      </c>
    </row>
    <row r="65" spans="1:19" ht="12.75" customHeight="1" x14ac:dyDescent="0.45">
      <c r="A65" s="92" t="s">
        <v>2782</v>
      </c>
      <c r="B65" s="74" t="s">
        <v>177</v>
      </c>
      <c r="C65" s="87" t="s">
        <v>271</v>
      </c>
      <c r="D65" s="91">
        <v>34908</v>
      </c>
      <c r="E65" s="75" t="s">
        <v>114</v>
      </c>
      <c r="G65" s="75" t="s">
        <v>168</v>
      </c>
      <c r="H65" s="77" t="str">
        <f>VLOOKUP(Table16[[#This Row],[Player]],Rosters!$D$1:$D$1934,1,FALSE)</f>
        <v>Shelton, Coleman</v>
      </c>
      <c r="I65" s="77" t="str">
        <f>Table16[[#This Row],[RunBlock-Primary6]]&amp;"-"&amp;Table16[[#This Row],[PassBlock8]]&amp;IF(Table16[[#This Row],[RunBlock-Secondary7]]&lt;&gt;"","/"&amp;Table16[[#This Row],[RunBlock-Secondary7]]&amp;"-"&amp;Table16[[#This Row],[PassBlock8]],"")</f>
        <v>4-0</v>
      </c>
      <c r="J65" s="75"/>
      <c r="K65" s="75"/>
      <c r="L65" s="76"/>
      <c r="M65" s="76"/>
      <c r="N65" s="75">
        <v>4</v>
      </c>
      <c r="O65" s="75"/>
      <c r="P65" s="76">
        <v>0</v>
      </c>
      <c r="Q65" s="76" t="str">
        <f>Table16[[#This Row],[DefPrimary2]]&amp;IF(Table16[[#This Row],[Def-Secondary3]]&lt;&gt;"","/"&amp;Table16[[#This Row],[Def-Secondary3]],)&amp;""&amp;IF(Table16[[#This Row],[PassRush4]]&lt;&gt;"","-"&amp;Table16[[#This Row],[PassRush4]],)</f>
        <v/>
      </c>
      <c r="R65" s="76" t="e">
        <f>VLOOKUP(Table16[[#This Row],[Player]],Table4[],9,FALSE)</f>
        <v>#N/A</v>
      </c>
      <c r="S65" s="73" t="e">
        <f>Table16[[#This Row],[2024 Card Info]]&amp;"  "&amp;Table16[[#This Row],[Player Data]]</f>
        <v>#N/A</v>
      </c>
    </row>
    <row r="66" spans="1:19" ht="12.75" customHeight="1" x14ac:dyDescent="0.45">
      <c r="A66" s="92" t="s">
        <v>2495</v>
      </c>
      <c r="B66" s="74" t="s">
        <v>177</v>
      </c>
      <c r="C66" s="87" t="s">
        <v>403</v>
      </c>
      <c r="D66" s="91">
        <v>36007</v>
      </c>
      <c r="E66" s="75" t="s">
        <v>3978</v>
      </c>
      <c r="G66" s="75" t="s">
        <v>231</v>
      </c>
      <c r="H66" s="77" t="str">
        <f>VLOOKUP(Table16[[#This Row],[Player]],Rosters!$D$1:$D$1934,1,FALSE)</f>
        <v>Strange, Cole</v>
      </c>
      <c r="I66" s="77" t="str">
        <f>Table16[[#This Row],[RunBlock-Primary6]]&amp;"-"&amp;Table16[[#This Row],[PassBlock8]]&amp;IF(Table16[[#This Row],[RunBlock-Secondary7]]&lt;&gt;"","/"&amp;Table16[[#This Row],[RunBlock-Secondary7]]&amp;"-"&amp;Table16[[#This Row],[PassBlock8]],"")</f>
        <v>0-0</v>
      </c>
      <c r="J66" s="75"/>
      <c r="K66" s="75"/>
      <c r="L66" s="76"/>
      <c r="M66" s="76"/>
      <c r="N66" s="75">
        <v>0</v>
      </c>
      <c r="O66" s="75"/>
      <c r="P66" s="76">
        <v>0</v>
      </c>
      <c r="Q66" s="76" t="str">
        <f>Table16[[#This Row],[DefPrimary2]]&amp;IF(Table16[[#This Row],[Def-Secondary3]]&lt;&gt;"","/"&amp;Table16[[#This Row],[Def-Secondary3]],)&amp;""&amp;IF(Table16[[#This Row],[PassRush4]]&lt;&gt;"","-"&amp;Table16[[#This Row],[PassRush4]],)</f>
        <v/>
      </c>
      <c r="R66" s="76" t="e">
        <f>VLOOKUP(Table16[[#This Row],[Player]],Table4[],9,FALSE)</f>
        <v>#N/A</v>
      </c>
      <c r="S66" s="73" t="e">
        <f>Table16[[#This Row],[2024 Card Info]]&amp;"  "&amp;Table16[[#This Row],[Player Data]]</f>
        <v>#N/A</v>
      </c>
    </row>
    <row r="67" spans="1:19" ht="12.75" customHeight="1" x14ac:dyDescent="0.45">
      <c r="A67" s="92" t="s">
        <v>3812</v>
      </c>
      <c r="B67" s="74" t="s">
        <v>177</v>
      </c>
      <c r="C67" s="87" t="s">
        <v>1315</v>
      </c>
      <c r="D67" s="91">
        <v>36451</v>
      </c>
      <c r="E67" s="75" t="s">
        <v>3960</v>
      </c>
      <c r="G67" s="75" t="s">
        <v>231</v>
      </c>
      <c r="H67" s="77" t="str">
        <f>VLOOKUP(Table16[[#This Row],[Player]],Rosters!$D$1:$D$1934,1,FALSE)</f>
        <v>Sundell, Jalen</v>
      </c>
      <c r="I67" s="77" t="str">
        <f>Table16[[#This Row],[RunBlock-Primary6]]&amp;"-"&amp;Table16[[#This Row],[PassBlock8]]&amp;IF(Table16[[#This Row],[RunBlock-Secondary7]]&lt;&gt;"","/"&amp;Table16[[#This Row],[RunBlock-Secondary7]]&amp;"-"&amp;Table16[[#This Row],[PassBlock8]],"")</f>
        <v>0-0</v>
      </c>
      <c r="J67" s="75"/>
      <c r="K67" s="75"/>
      <c r="L67" s="76"/>
      <c r="M67" s="76"/>
      <c r="N67" s="75">
        <v>0</v>
      </c>
      <c r="O67" s="75"/>
      <c r="P67" s="76">
        <v>0</v>
      </c>
      <c r="Q67" s="76" t="str">
        <f>Table16[[#This Row],[DefPrimary2]]&amp;IF(Table16[[#This Row],[Def-Secondary3]]&lt;&gt;"","/"&amp;Table16[[#This Row],[Def-Secondary3]],)&amp;""&amp;IF(Table16[[#This Row],[PassRush4]]&lt;&gt;"","-"&amp;Table16[[#This Row],[PassRush4]],)</f>
        <v/>
      </c>
      <c r="R67" s="76" t="e">
        <f>VLOOKUP(Table16[[#This Row],[Player]],Table4[],9,FALSE)</f>
        <v>#N/A</v>
      </c>
      <c r="S67" s="73" t="e">
        <f>Table16[[#This Row],[2024 Card Info]]&amp;"  "&amp;Table16[[#This Row],[Player Data]]</f>
        <v>#N/A</v>
      </c>
    </row>
    <row r="68" spans="1:19" ht="12.75" customHeight="1" x14ac:dyDescent="0.45">
      <c r="A68" s="92" t="s">
        <v>1881</v>
      </c>
      <c r="B68" s="74" t="s">
        <v>177</v>
      </c>
      <c r="C68" s="87" t="s">
        <v>3531</v>
      </c>
      <c r="D68" s="91">
        <v>36974</v>
      </c>
      <c r="E68" s="75" t="s">
        <v>200</v>
      </c>
      <c r="G68" s="75" t="s">
        <v>576</v>
      </c>
      <c r="H68" s="77" t="str">
        <f>VLOOKUP(Table16[[#This Row],[Player]],Rosters!$D$1:$D$1934,1,FALSE)</f>
        <v>Tippmann, Joe</v>
      </c>
      <c r="I68" s="77" t="str">
        <f>Table16[[#This Row],[RunBlock-Primary6]]&amp;"-"&amp;Table16[[#This Row],[PassBlock8]]&amp;IF(Table16[[#This Row],[RunBlock-Secondary7]]&lt;&gt;"","/"&amp;Table16[[#This Row],[RunBlock-Secondary7]]&amp;"-"&amp;Table16[[#This Row],[PassBlock8]],"")</f>
        <v>5-3</v>
      </c>
      <c r="J68" s="75"/>
      <c r="K68" s="75"/>
      <c r="L68" s="76"/>
      <c r="M68" s="76"/>
      <c r="N68" s="75">
        <v>5</v>
      </c>
      <c r="O68" s="75"/>
      <c r="P68" s="76">
        <v>3</v>
      </c>
      <c r="Q68" s="76" t="str">
        <f>Table16[[#This Row],[DefPrimary2]]&amp;IF(Table16[[#This Row],[Def-Secondary3]]&lt;&gt;"","/"&amp;Table16[[#This Row],[Def-Secondary3]],)&amp;""&amp;IF(Table16[[#This Row],[PassRush4]]&lt;&gt;"","-"&amp;Table16[[#This Row],[PassRush4]],)</f>
        <v/>
      </c>
      <c r="R68" s="76" t="e">
        <f>VLOOKUP(Table16[[#This Row],[Player]],Table4[],9,FALSE)</f>
        <v>#N/A</v>
      </c>
      <c r="S68" s="73" t="e">
        <f>Table16[[#This Row],[2024 Card Info]]&amp;"  "&amp;Table16[[#This Row],[Player Data]]</f>
        <v>#N/A</v>
      </c>
    </row>
    <row r="69" spans="1:19" ht="12.75" customHeight="1" x14ac:dyDescent="0.45">
      <c r="A69" s="92" t="s">
        <v>3214</v>
      </c>
      <c r="B69" s="74" t="s">
        <v>177</v>
      </c>
      <c r="C69" s="87" t="s">
        <v>3517</v>
      </c>
      <c r="D69" s="91">
        <v>35683</v>
      </c>
      <c r="E69" s="75" t="s">
        <v>91</v>
      </c>
      <c r="G69" s="75" t="s">
        <v>178</v>
      </c>
      <c r="H69" s="77" t="str">
        <f>VLOOKUP(Table16[[#This Row],[Player]],Rosters!$D$1:$D$1934,1,FALSE)</f>
        <v>Wattenberg, Luke</v>
      </c>
      <c r="I69" s="77" t="str">
        <f>Table16[[#This Row],[RunBlock-Primary6]]&amp;"-"&amp;Table16[[#This Row],[PassBlock8]]&amp;IF(Table16[[#This Row],[RunBlock-Secondary7]]&lt;&gt;"","/"&amp;Table16[[#This Row],[RunBlock-Secondary7]]&amp;"-"&amp;Table16[[#This Row],[PassBlock8]],"")</f>
        <v>4-7</v>
      </c>
      <c r="J69" s="75"/>
      <c r="K69" s="75"/>
      <c r="L69" s="76"/>
      <c r="M69" s="76"/>
      <c r="N69" s="75">
        <v>4</v>
      </c>
      <c r="O69" s="75"/>
      <c r="P69" s="76">
        <v>7</v>
      </c>
      <c r="Q69" s="76" t="str">
        <f>Table16[[#This Row],[DefPrimary2]]&amp;IF(Table16[[#This Row],[Def-Secondary3]]&lt;&gt;"","/"&amp;Table16[[#This Row],[Def-Secondary3]],)&amp;""&amp;IF(Table16[[#This Row],[PassRush4]]&lt;&gt;"","-"&amp;Table16[[#This Row],[PassRush4]],)</f>
        <v/>
      </c>
      <c r="R69" s="76" t="e">
        <f>VLOOKUP(Table16[[#This Row],[Player]],Table4[],9,FALSE)</f>
        <v>#N/A</v>
      </c>
      <c r="S69" s="73" t="e">
        <f>Table16[[#This Row],[2024 Card Info]]&amp;"  "&amp;Table16[[#This Row],[Player Data]]</f>
        <v>#N/A</v>
      </c>
    </row>
    <row r="70" spans="1:19" ht="12.75" customHeight="1" x14ac:dyDescent="0.45">
      <c r="A70" s="92" t="s">
        <v>975</v>
      </c>
      <c r="B70" s="74" t="s">
        <v>177</v>
      </c>
      <c r="C70" s="87" t="s">
        <v>1315</v>
      </c>
      <c r="D70" s="91">
        <v>35562</v>
      </c>
      <c r="E70" s="75" t="s">
        <v>425</v>
      </c>
      <c r="G70" s="75" t="s">
        <v>254</v>
      </c>
      <c r="H70" s="77" t="str">
        <f>VLOOKUP(Table16[[#This Row],[Player]],Rosters!$D$1:$D$1934,1,FALSE)</f>
        <v>Williams, Connor</v>
      </c>
      <c r="I70" s="77" t="str">
        <f>Table16[[#This Row],[RunBlock-Primary6]]&amp;"-"&amp;Table16[[#This Row],[PassBlock8]]&amp;IF(Table16[[#This Row],[RunBlock-Secondary7]]&lt;&gt;"","/"&amp;Table16[[#This Row],[RunBlock-Secondary7]]&amp;"-"&amp;Table16[[#This Row],[PassBlock8]],"")</f>
        <v>4-4</v>
      </c>
      <c r="J70" s="75"/>
      <c r="K70" s="75"/>
      <c r="L70" s="76"/>
      <c r="M70" s="76"/>
      <c r="N70" s="75">
        <v>4</v>
      </c>
      <c r="O70" s="75"/>
      <c r="P70" s="76">
        <v>4</v>
      </c>
      <c r="Q70" s="76" t="str">
        <f>Table16[[#This Row],[DefPrimary2]]&amp;IF(Table16[[#This Row],[Def-Secondary3]]&lt;&gt;"","/"&amp;Table16[[#This Row],[Def-Secondary3]],)&amp;""&amp;IF(Table16[[#This Row],[PassRush4]]&lt;&gt;"","-"&amp;Table16[[#This Row],[PassRush4]],)</f>
        <v/>
      </c>
      <c r="R70" s="76" t="e">
        <f>VLOOKUP(Table16[[#This Row],[Player]],Table4[],9,FALSE)</f>
        <v>#N/A</v>
      </c>
      <c r="S70" s="73" t="e">
        <f>Table16[[#This Row],[2024 Card Info]]&amp;"  "&amp;Table16[[#This Row],[Player Data]]</f>
        <v>#N/A</v>
      </c>
    </row>
    <row r="71" spans="1:19" ht="12.75" customHeight="1" x14ac:dyDescent="0.45">
      <c r="A71" s="92" t="s">
        <v>3761</v>
      </c>
      <c r="B71" s="74" t="s">
        <v>2406</v>
      </c>
      <c r="C71" s="87" t="s">
        <v>500</v>
      </c>
      <c r="D71" s="91">
        <v>37425</v>
      </c>
      <c r="E71" s="75" t="s">
        <v>3972</v>
      </c>
      <c r="G71" s="75" t="s">
        <v>4197</v>
      </c>
      <c r="H71" s="77" t="str">
        <f>VLOOKUP(Table16[[#This Row],[Player]],Rosters!$D$1:$D$1934,1,FALSE)</f>
        <v>Bortolini, Tanor</v>
      </c>
      <c r="I71" s="77" t="str">
        <f>Table16[[#This Row],[RunBlock-Primary6]]&amp;"-"&amp;Table16[[#This Row],[PassBlock8]]&amp;IF(Table16[[#This Row],[RunBlock-Secondary7]]&lt;&gt;"","/"&amp;Table16[[#This Row],[RunBlock-Secondary7]]&amp;"-"&amp;Table16[[#This Row],[PassBlock8]],"")</f>
        <v>0-0/0-0</v>
      </c>
      <c r="J71" s="75"/>
      <c r="K71" s="75"/>
      <c r="L71" s="76"/>
      <c r="M71" s="76"/>
      <c r="N71" s="75">
        <v>0</v>
      </c>
      <c r="O71" s="75">
        <v>0</v>
      </c>
      <c r="P71" s="76">
        <v>0</v>
      </c>
      <c r="Q71" s="76" t="str">
        <f>Table16[[#This Row],[DefPrimary2]]&amp;IF(Table16[[#This Row],[Def-Secondary3]]&lt;&gt;"","/"&amp;Table16[[#This Row],[Def-Secondary3]],)&amp;""&amp;IF(Table16[[#This Row],[PassRush4]]&lt;&gt;"","-"&amp;Table16[[#This Row],[PassRush4]],)</f>
        <v/>
      </c>
      <c r="R71" s="76" t="e">
        <f>VLOOKUP(Table16[[#This Row],[Player]],Table4[],9,FALSE)</f>
        <v>#N/A</v>
      </c>
      <c r="S71" s="73" t="e">
        <f>Table16[[#This Row],[2024 Card Info]]&amp;"  "&amp;Table16[[#This Row],[Player Data]]</f>
        <v>#N/A</v>
      </c>
    </row>
    <row r="72" spans="1:19" ht="12.75" customHeight="1" x14ac:dyDescent="0.45">
      <c r="A72" s="92" t="s">
        <v>2403</v>
      </c>
      <c r="B72" s="74" t="s">
        <v>2406</v>
      </c>
      <c r="C72" s="87" t="s">
        <v>452</v>
      </c>
      <c r="D72" s="91">
        <v>34361</v>
      </c>
      <c r="E72" s="75" t="s">
        <v>720</v>
      </c>
      <c r="G72" s="75" t="s">
        <v>4197</v>
      </c>
      <c r="H72" s="77" t="str">
        <f>VLOOKUP(Table16[[#This Row],[Player]],Rosters!$D$1:$D$1934,1,FALSE)</f>
        <v>Brunskill, Daniel</v>
      </c>
      <c r="I72" s="77" t="str">
        <f>Table16[[#This Row],[RunBlock-Primary6]]&amp;"-"&amp;Table16[[#This Row],[PassBlock8]]&amp;IF(Table16[[#This Row],[RunBlock-Secondary7]]&lt;&gt;"","/"&amp;Table16[[#This Row],[RunBlock-Secondary7]]&amp;"-"&amp;Table16[[#This Row],[PassBlock8]],"")</f>
        <v>0-0/0-0</v>
      </c>
      <c r="J72" s="75"/>
      <c r="K72" s="75"/>
      <c r="L72" s="76"/>
      <c r="M72" s="76"/>
      <c r="N72" s="75">
        <v>0</v>
      </c>
      <c r="O72" s="75">
        <v>0</v>
      </c>
      <c r="P72" s="76">
        <v>0</v>
      </c>
      <c r="Q72" s="76" t="str">
        <f>Table16[[#This Row],[DefPrimary2]]&amp;IF(Table16[[#This Row],[Def-Secondary3]]&lt;&gt;"","/"&amp;Table16[[#This Row],[Def-Secondary3]],)&amp;""&amp;IF(Table16[[#This Row],[PassRush4]]&lt;&gt;"","-"&amp;Table16[[#This Row],[PassRush4]],)</f>
        <v/>
      </c>
      <c r="R72" s="76" t="e">
        <f>VLOOKUP(Table16[[#This Row],[Player]],Table4[],9,FALSE)</f>
        <v>#N/A</v>
      </c>
      <c r="S72" s="73" t="e">
        <f>Table16[[#This Row],[2024 Card Info]]&amp;"  "&amp;Table16[[#This Row],[Player Data]]</f>
        <v>#N/A</v>
      </c>
    </row>
    <row r="73" spans="1:19" ht="12.75" customHeight="1" x14ac:dyDescent="0.45">
      <c r="A73" s="92" t="s">
        <v>2300</v>
      </c>
      <c r="B73" s="74" t="s">
        <v>2406</v>
      </c>
      <c r="C73" s="87" t="s">
        <v>3520</v>
      </c>
      <c r="D73" s="91">
        <v>35311</v>
      </c>
      <c r="E73" s="75" t="s">
        <v>125</v>
      </c>
      <c r="G73" s="75" t="s">
        <v>4197</v>
      </c>
      <c r="H73" s="77" t="str">
        <f>VLOOKUP(Table16[[#This Row],[Player]],Rosters!$D$1:$D$1934,1,FALSE)</f>
        <v>Deiter, Michael</v>
      </c>
      <c r="I73" s="77" t="str">
        <f>Table16[[#This Row],[RunBlock-Primary6]]&amp;"-"&amp;Table16[[#This Row],[PassBlock8]]&amp;IF(Table16[[#This Row],[RunBlock-Secondary7]]&lt;&gt;"","/"&amp;Table16[[#This Row],[RunBlock-Secondary7]]&amp;"-"&amp;Table16[[#This Row],[PassBlock8]],"")</f>
        <v>0-0/0-0</v>
      </c>
      <c r="J73" s="75"/>
      <c r="K73" s="75"/>
      <c r="L73" s="76"/>
      <c r="M73" s="76"/>
      <c r="N73" s="75">
        <v>0</v>
      </c>
      <c r="O73" s="75">
        <v>0</v>
      </c>
      <c r="P73" s="76">
        <v>0</v>
      </c>
      <c r="Q73" s="76" t="str">
        <f>Table16[[#This Row],[DefPrimary2]]&amp;IF(Table16[[#This Row],[Def-Secondary3]]&lt;&gt;"","/"&amp;Table16[[#This Row],[Def-Secondary3]],)&amp;""&amp;IF(Table16[[#This Row],[PassRush4]]&lt;&gt;"","-"&amp;Table16[[#This Row],[PassRush4]],)</f>
        <v/>
      </c>
      <c r="R73" s="76" t="e">
        <f>VLOOKUP(Table16[[#This Row],[Player]],Table4[],9,FALSE)</f>
        <v>#N/A</v>
      </c>
      <c r="S73" s="73" t="e">
        <f>Table16[[#This Row],[2024 Card Info]]&amp;"  "&amp;Table16[[#This Row],[Player Data]]</f>
        <v>#N/A</v>
      </c>
    </row>
    <row r="74" spans="1:19" ht="12.75" customHeight="1" x14ac:dyDescent="0.45">
      <c r="A74" s="92" t="s">
        <v>2181</v>
      </c>
      <c r="B74" s="74" t="s">
        <v>2406</v>
      </c>
      <c r="C74" s="87" t="s">
        <v>3530</v>
      </c>
      <c r="D74" s="91">
        <v>35030</v>
      </c>
      <c r="E74" s="75" t="s">
        <v>114</v>
      </c>
      <c r="G74" s="75" t="s">
        <v>4197</v>
      </c>
      <c r="H74" s="77" t="e">
        <f>VLOOKUP(Table16[[#This Row],[Player]],Rosters!$D$1:$D$1934,1,FALSE)</f>
        <v>#N/A</v>
      </c>
      <c r="I74" s="77" t="str">
        <f>Table16[[#This Row],[RunBlock-Primary6]]&amp;"-"&amp;Table16[[#This Row],[PassBlock8]]&amp;IF(Table16[[#This Row],[RunBlock-Secondary7]]&lt;&gt;"","/"&amp;Table16[[#This Row],[RunBlock-Secondary7]]&amp;"-"&amp;Table16[[#This Row],[PassBlock8]],"")</f>
        <v>0-0/0-0</v>
      </c>
      <c r="J74" s="75"/>
      <c r="K74" s="75"/>
      <c r="L74" s="76"/>
      <c r="M74" s="76"/>
      <c r="N74" s="75">
        <v>0</v>
      </c>
      <c r="O74" s="75">
        <v>0</v>
      </c>
      <c r="P74" s="76">
        <v>0</v>
      </c>
      <c r="Q74" s="76" t="str">
        <f>Table16[[#This Row],[DefPrimary2]]&amp;IF(Table16[[#This Row],[Def-Secondary3]]&lt;&gt;"","/"&amp;Table16[[#This Row],[Def-Secondary3]],)&amp;""&amp;IF(Table16[[#This Row],[PassRush4]]&lt;&gt;"","-"&amp;Table16[[#This Row],[PassRush4]],)</f>
        <v/>
      </c>
      <c r="R74" s="76" t="e">
        <f>VLOOKUP(Table16[[#This Row],[Player]],Table4[],9,FALSE)</f>
        <v>#N/A</v>
      </c>
      <c r="S74" s="73" t="e">
        <f>Table16[[#This Row],[2024 Card Info]]&amp;"  "&amp;Table16[[#This Row],[Player Data]]</f>
        <v>#N/A</v>
      </c>
    </row>
    <row r="75" spans="1:19" ht="12.75" customHeight="1" x14ac:dyDescent="0.45">
      <c r="A75" s="92" t="s">
        <v>3747</v>
      </c>
      <c r="B75" s="74" t="s">
        <v>2406</v>
      </c>
      <c r="C75" s="87" t="s">
        <v>3522</v>
      </c>
      <c r="D75" s="91">
        <v>36404</v>
      </c>
      <c r="E75" s="75" t="s">
        <v>313</v>
      </c>
      <c r="G75" s="75" t="s">
        <v>488</v>
      </c>
      <c r="H75" s="77" t="str">
        <f>VLOOKUP(Table16[[#This Row],[Player]],Rosters!$D$1:$D$1934,1,FALSE)</f>
        <v>Patterson, Jarrett</v>
      </c>
      <c r="I75" s="77" t="str">
        <f>Table16[[#This Row],[RunBlock-Primary6]]&amp;"-"&amp;Table16[[#This Row],[PassBlock8]]&amp;IF(Table16[[#This Row],[RunBlock-Secondary7]]&lt;&gt;"","/"&amp;Table16[[#This Row],[RunBlock-Secondary7]]&amp;"-"&amp;Table16[[#This Row],[PassBlock8]],"")</f>
        <v>4-0/0-0</v>
      </c>
      <c r="J75" s="75"/>
      <c r="K75" s="75"/>
      <c r="L75" s="76"/>
      <c r="M75" s="76"/>
      <c r="N75" s="75">
        <v>4</v>
      </c>
      <c r="O75" s="75">
        <v>0</v>
      </c>
      <c r="P75" s="76">
        <v>0</v>
      </c>
      <c r="Q75" s="76" t="str">
        <f>Table16[[#This Row],[DefPrimary2]]&amp;IF(Table16[[#This Row],[Def-Secondary3]]&lt;&gt;"","/"&amp;Table16[[#This Row],[Def-Secondary3]],)&amp;""&amp;IF(Table16[[#This Row],[PassRush4]]&lt;&gt;"","-"&amp;Table16[[#This Row],[PassRush4]],)</f>
        <v/>
      </c>
      <c r="R75" s="76" t="e">
        <f>VLOOKUP(Table16[[#This Row],[Player]],Table4[],9,FALSE)</f>
        <v>#N/A</v>
      </c>
      <c r="S75" s="73" t="e">
        <f>Table16[[#This Row],[2024 Card Info]]&amp;"  "&amp;Table16[[#This Row],[Player Data]]</f>
        <v>#N/A</v>
      </c>
    </row>
    <row r="76" spans="1:19" ht="12.75" customHeight="1" x14ac:dyDescent="0.45">
      <c r="A76" s="92" t="s">
        <v>2292</v>
      </c>
      <c r="B76" s="74" t="s">
        <v>2406</v>
      </c>
      <c r="C76" s="87" t="s">
        <v>3527</v>
      </c>
      <c r="D76" s="91">
        <v>34916</v>
      </c>
      <c r="E76" s="75" t="s">
        <v>249</v>
      </c>
      <c r="G76" s="75" t="s">
        <v>183</v>
      </c>
      <c r="H76" s="77" t="str">
        <f>VLOOKUP(Table16[[#This Row],[Player]],Rosters!$D$1:$D$1934,1,FALSE)</f>
        <v>Pocic, Ethan</v>
      </c>
      <c r="I76" s="77" t="str">
        <f>Table16[[#This Row],[RunBlock-Primary6]]&amp;"-"&amp;Table16[[#This Row],[PassBlock8]]&amp;IF(Table16[[#This Row],[RunBlock-Secondary7]]&lt;&gt;"","/"&amp;Table16[[#This Row],[RunBlock-Secondary7]]&amp;"-"&amp;Table16[[#This Row],[PassBlock8]],"")</f>
        <v>4-4/0-4</v>
      </c>
      <c r="J76" s="75"/>
      <c r="K76" s="75"/>
      <c r="L76" s="76"/>
      <c r="M76" s="76"/>
      <c r="N76" s="75">
        <v>4</v>
      </c>
      <c r="O76" s="75">
        <v>0</v>
      </c>
      <c r="P76" s="76">
        <v>4</v>
      </c>
      <c r="Q76" s="76" t="str">
        <f>Table16[[#This Row],[DefPrimary2]]&amp;IF(Table16[[#This Row],[Def-Secondary3]]&lt;&gt;"","/"&amp;Table16[[#This Row],[Def-Secondary3]],)&amp;""&amp;IF(Table16[[#This Row],[PassRush4]]&lt;&gt;"","-"&amp;Table16[[#This Row],[PassRush4]],)</f>
        <v/>
      </c>
      <c r="R76" s="76" t="e">
        <f>VLOOKUP(Table16[[#This Row],[Player]],Table4[],9,FALSE)</f>
        <v>#N/A</v>
      </c>
      <c r="S76" s="73" t="e">
        <f>Table16[[#This Row],[2024 Card Info]]&amp;"  "&amp;Table16[[#This Row],[Player Data]]</f>
        <v>#N/A</v>
      </c>
    </row>
    <row r="77" spans="1:19" ht="12.75" customHeight="1" x14ac:dyDescent="0.45">
      <c r="A77" s="78" t="s">
        <v>1362</v>
      </c>
      <c r="B77" s="74" t="s">
        <v>2406</v>
      </c>
      <c r="C77" s="79" t="s">
        <v>3522</v>
      </c>
      <c r="D77" s="91">
        <v>36544</v>
      </c>
      <c r="E77" s="75" t="s">
        <v>200</v>
      </c>
      <c r="G77" s="75" t="s">
        <v>183</v>
      </c>
      <c r="H77" s="77" t="str">
        <f>VLOOKUP(Table16[[#This Row],[Player]],Rosters!$D$1:$D$1934,1,FALSE)</f>
        <v>Scruggs, Juice</v>
      </c>
      <c r="I77" s="77" t="str">
        <f>Table16[[#This Row],[RunBlock-Primary6]]&amp;"-"&amp;Table16[[#This Row],[PassBlock8]]&amp;IF(Table16[[#This Row],[RunBlock-Secondary7]]&lt;&gt;"","/"&amp;Table16[[#This Row],[RunBlock-Secondary7]]&amp;"-"&amp;Table16[[#This Row],[PassBlock8]],"")</f>
        <v>4-4/0-4</v>
      </c>
      <c r="J77" s="75"/>
      <c r="K77" s="75"/>
      <c r="L77" s="76"/>
      <c r="M77" s="76"/>
      <c r="N77" s="75">
        <v>4</v>
      </c>
      <c r="O77" s="75">
        <v>0</v>
      </c>
      <c r="P77" s="76">
        <v>4</v>
      </c>
      <c r="Q77" s="76" t="str">
        <f>Table16[[#This Row],[DefPrimary2]]&amp;IF(Table16[[#This Row],[Def-Secondary3]]&lt;&gt;"","/"&amp;Table16[[#This Row],[Def-Secondary3]],)&amp;""&amp;IF(Table16[[#This Row],[PassRush4]]&lt;&gt;"","-"&amp;Table16[[#This Row],[PassRush4]],)</f>
        <v/>
      </c>
      <c r="R77" s="76" t="e">
        <f>VLOOKUP(Table16[[#This Row],[Player]],Table4[],9,FALSE)</f>
        <v>#N/A</v>
      </c>
      <c r="S77" s="73" t="e">
        <f>Table16[[#This Row],[2024 Card Info]]&amp;"  "&amp;Table16[[#This Row],[Player Data]]</f>
        <v>#N/A</v>
      </c>
    </row>
    <row r="78" spans="1:19" ht="12.75" customHeight="1" x14ac:dyDescent="0.45">
      <c r="A78" s="78" t="s">
        <v>858</v>
      </c>
      <c r="B78" s="74" t="s">
        <v>3555</v>
      </c>
      <c r="C78" s="79" t="s">
        <v>193</v>
      </c>
      <c r="D78" s="91">
        <v>36032</v>
      </c>
      <c r="E78" s="75" t="s">
        <v>387</v>
      </c>
      <c r="G78" s="75" t="s">
        <v>4199</v>
      </c>
      <c r="H78" s="77" t="str">
        <f>VLOOKUP(Table16[[#This Row],[Player]],Rosters!$D$1:$D$1934,1,FALSE)</f>
        <v>Cleveland, Ben</v>
      </c>
      <c r="I78" s="77" t="str">
        <f>Table16[[#This Row],[RunBlock-Primary6]]&amp;"-"&amp;Table16[[#This Row],[PassBlock8]]&amp;IF(Table16[[#This Row],[RunBlock-Secondary7]]&lt;&gt;"","/"&amp;Table16[[#This Row],[RunBlock-Secondary7]]&amp;"-"&amp;Table16[[#This Row],[PassBlock8]],"")</f>
        <v>0-2/0-2</v>
      </c>
      <c r="J78" s="75"/>
      <c r="K78" s="75"/>
      <c r="L78" s="76"/>
      <c r="M78" s="76"/>
      <c r="N78" s="75">
        <v>0</v>
      </c>
      <c r="O78" s="75">
        <v>0</v>
      </c>
      <c r="P78" s="76">
        <v>2</v>
      </c>
      <c r="Q78" s="76" t="str">
        <f>Table16[[#This Row],[DefPrimary2]]&amp;IF(Table16[[#This Row],[Def-Secondary3]]&lt;&gt;"","/"&amp;Table16[[#This Row],[Def-Secondary3]],)&amp;""&amp;IF(Table16[[#This Row],[PassRush4]]&lt;&gt;"","-"&amp;Table16[[#This Row],[PassRush4]],)</f>
        <v/>
      </c>
      <c r="R78" s="76" t="e">
        <f>VLOOKUP(Table16[[#This Row],[Player]],Table4[],9,FALSE)</f>
        <v>#N/A</v>
      </c>
      <c r="S78" s="73" t="e">
        <f>Table16[[#This Row],[2024 Card Info]]&amp;"  "&amp;Table16[[#This Row],[Player Data]]</f>
        <v>#N/A</v>
      </c>
    </row>
    <row r="79" spans="1:19" ht="12.75" customHeight="1" x14ac:dyDescent="0.45">
      <c r="A79" s="78" t="s">
        <v>2497</v>
      </c>
      <c r="B79" s="74" t="s">
        <v>3569</v>
      </c>
      <c r="C79" s="79" t="s">
        <v>3527</v>
      </c>
      <c r="D79" s="91">
        <v>34547</v>
      </c>
      <c r="E79" s="75">
        <v>0</v>
      </c>
      <c r="G79" s="75" t="s">
        <v>5328</v>
      </c>
      <c r="H79" s="77" t="str">
        <f>VLOOKUP(Table16[[#This Row],[Player]],Rosters!$D$1:$D$1934,1,FALSE)</f>
        <v>Dunn, Michael</v>
      </c>
      <c r="I79" s="77" t="str">
        <f>Table16[[#This Row],[RunBlock-Primary6]]&amp;"-"&amp;Table16[[#This Row],[PassBlock8]]&amp;IF(Table16[[#This Row],[RunBlock-Secondary7]]&lt;&gt;"","/"&amp;Table16[[#This Row],[RunBlock-Secondary7]]&amp;"-"&amp;Table16[[#This Row],[PassBlock8]],"")</f>
        <v>0-2</v>
      </c>
      <c r="J79" s="75"/>
      <c r="K79" s="75"/>
      <c r="L79" s="76"/>
      <c r="M79" s="76"/>
      <c r="N79" s="75">
        <v>0</v>
      </c>
      <c r="O79" s="76"/>
      <c r="P79" s="75">
        <v>2</v>
      </c>
      <c r="Q79" s="76" t="str">
        <f>Table16[[#This Row],[DefPrimary2]]&amp;IF(Table16[[#This Row],[Def-Secondary3]]&lt;&gt;"","/"&amp;Table16[[#This Row],[Def-Secondary3]],)&amp;""&amp;IF(Table16[[#This Row],[PassRush4]]&lt;&gt;"","-"&amp;Table16[[#This Row],[PassRush4]],)</f>
        <v/>
      </c>
      <c r="R79" s="76" t="str">
        <f>VLOOKUP(Table16[[#This Row],[Player]],Table4[],9,FALSE)</f>
        <v>3-3-0</v>
      </c>
      <c r="S79" s="73" t="str">
        <f>LEFT(Table16[[#This Row],[2024 Card Info]],3)&amp;"  "&amp;Table16[[#This Row],[Player Data]]</f>
        <v>0-2  3-3-0</v>
      </c>
    </row>
    <row r="80" spans="1:19" ht="12.75" customHeight="1" x14ac:dyDescent="0.45">
      <c r="A80" s="78" t="s">
        <v>2497</v>
      </c>
      <c r="B80" s="74" t="s">
        <v>3569</v>
      </c>
      <c r="C80" s="79" t="s">
        <v>3527</v>
      </c>
      <c r="D80" s="91">
        <v>34547</v>
      </c>
      <c r="E80" s="75">
        <v>0</v>
      </c>
      <c r="G80" s="75" t="s">
        <v>5328</v>
      </c>
      <c r="H80" s="77" t="str">
        <f>VLOOKUP(Table16[[#This Row],[Player]],Rosters!$D$1:$D$1934,1,FALSE)</f>
        <v>Dunn, Michael</v>
      </c>
      <c r="I80" s="77" t="str">
        <f>Table16[[#This Row],[RunBlock-Primary6]]&amp;"-"&amp;Table16[[#This Row],[PassBlock8]]&amp;IF(Table16[[#This Row],[RunBlock-Secondary7]]&lt;&gt;"","/"&amp;Table16[[#This Row],[RunBlock-Secondary7]]&amp;"-"&amp;Table16[[#This Row],[PassBlock8]],"")</f>
        <v>0-2/0-2</v>
      </c>
      <c r="J80" s="75"/>
      <c r="K80" s="75"/>
      <c r="L80" s="76"/>
      <c r="M80" s="76"/>
      <c r="N80" s="75">
        <v>0</v>
      </c>
      <c r="O80" s="75">
        <v>0</v>
      </c>
      <c r="P80" s="76">
        <v>2</v>
      </c>
      <c r="Q80" s="76" t="str">
        <f>Table16[[#This Row],[DefPrimary2]]&amp;IF(Table16[[#This Row],[Def-Secondary3]]&lt;&gt;"","/"&amp;Table16[[#This Row],[Def-Secondary3]],)&amp;""&amp;IF(Table16[[#This Row],[PassRush4]]&lt;&gt;"","-"&amp;Table16[[#This Row],[PassRush4]],)</f>
        <v/>
      </c>
      <c r="R80" s="76" t="str">
        <f>VLOOKUP(Table16[[#This Row],[Player]],Table4[],9,FALSE)</f>
        <v>3-3-0</v>
      </c>
      <c r="S80" s="73" t="str">
        <f>LEFT(Table16[[#This Row],[2024 Card Info]],3)&amp;"  "&amp;Table16[[#This Row],[Player Data]]</f>
        <v>0-2  3-3-0</v>
      </c>
    </row>
    <row r="81" spans="1:19" ht="12.75" customHeight="1" x14ac:dyDescent="0.45">
      <c r="A81" s="78" t="s">
        <v>1597</v>
      </c>
      <c r="B81" s="74" t="s">
        <v>3576</v>
      </c>
      <c r="C81" s="79" t="s">
        <v>860</v>
      </c>
      <c r="D81" s="91">
        <v>35930</v>
      </c>
      <c r="E81" s="75" t="s">
        <v>171</v>
      </c>
      <c r="G81" s="168" t="s">
        <v>231</v>
      </c>
      <c r="H81" s="77" t="str">
        <f>VLOOKUP(Table16[[#This Row],[Player]],Rosters!$D$1:$D$1934,1,FALSE)</f>
        <v>Fortner, Luke</v>
      </c>
      <c r="I81" s="77" t="str">
        <f>Table16[[#This Row],[RunBlock-Primary6]]&amp;"-"&amp;Table16[[#This Row],[PassBlock8]]&amp;IF(Table16[[#This Row],[RunBlock-Secondary7]]&lt;&gt;"","/"&amp;Table16[[#This Row],[RunBlock-Secondary7]]&amp;"-"&amp;Table16[[#This Row],[PassBlock8]],"")</f>
        <v>0-0/0-0</v>
      </c>
      <c r="J81" s="75"/>
      <c r="K81" s="75"/>
      <c r="L81" s="76"/>
      <c r="M81" s="76"/>
      <c r="N81" s="75">
        <v>0</v>
      </c>
      <c r="O81" s="75">
        <v>0</v>
      </c>
      <c r="P81" s="76">
        <v>0</v>
      </c>
      <c r="Q81" s="76" t="str">
        <f>Table16[[#This Row],[DefPrimary2]]&amp;IF(Table16[[#This Row],[Def-Secondary3]]&lt;&gt;"","/"&amp;Table16[[#This Row],[Def-Secondary3]],)&amp;""&amp;IF(Table16[[#This Row],[PassRush4]]&lt;&gt;"","-"&amp;Table16[[#This Row],[PassRush4]],)</f>
        <v/>
      </c>
      <c r="R81" s="76" t="e">
        <f>VLOOKUP(Table16[[#This Row],[Player]],Table4[],9,FALSE)</f>
        <v>#N/A</v>
      </c>
      <c r="S81" s="73" t="e">
        <f>LEFT(Table16[[#This Row],[2024 Card Info]],3)&amp;"  "&amp;Table16[[#This Row],[Player Data]]</f>
        <v>#N/A</v>
      </c>
    </row>
    <row r="82" spans="1:19" ht="12.75" customHeight="1" x14ac:dyDescent="0.45">
      <c r="A82" s="78" t="s">
        <v>3301</v>
      </c>
      <c r="B82" s="74" t="s">
        <v>3536</v>
      </c>
      <c r="C82" s="79" t="s">
        <v>419</v>
      </c>
      <c r="D82" s="91">
        <v>35309</v>
      </c>
      <c r="E82" s="75" t="s">
        <v>387</v>
      </c>
      <c r="G82" s="73" t="s">
        <v>5326</v>
      </c>
      <c r="H82" s="77" t="str">
        <f>VLOOKUP(Table16[[#This Row],[Player]],Rosters!$D$1:$D$1934,1,FALSE)</f>
        <v>Christensen, Brady</v>
      </c>
      <c r="I82" s="77" t="str">
        <f>Table16[[#This Row],[RunBlock-Primary6]]&amp;"-"&amp;Table16[[#This Row],[PassBlock8]]&amp;IF(Table16[[#This Row],[RunBlock-Secondary7]]&lt;&gt;"","/"&amp;Table16[[#This Row],[RunBlock-Secondary7]]&amp;"-"&amp;Table16[[#This Row],[PassBlock8]],"")</f>
        <v>4-3/4-3</v>
      </c>
      <c r="J82" s="75"/>
      <c r="K82" s="75"/>
      <c r="L82" s="76"/>
      <c r="M82" s="76"/>
      <c r="N82" s="75">
        <v>4</v>
      </c>
      <c r="O82" s="75">
        <v>4</v>
      </c>
      <c r="P82" s="76">
        <v>3</v>
      </c>
      <c r="Q82" s="76" t="str">
        <f>Table16[[#This Row],[DefPrimary2]]&amp;IF(Table16[[#This Row],[Def-Secondary3]]&lt;&gt;"","/"&amp;Table16[[#This Row],[Def-Secondary3]],)&amp;""&amp;IF(Table16[[#This Row],[PassRush4]]&lt;&gt;"","-"&amp;Table16[[#This Row],[PassRush4]],)</f>
        <v/>
      </c>
      <c r="R82" s="76" t="str">
        <f>VLOOKUP(Table16[[#This Row],[Player]],Table4[],9,FALSE)</f>
        <v>3-3-0</v>
      </c>
      <c r="S82" s="73" t="str">
        <f>LEFT(Table16[[#This Row],[2024 Card Info]],3)&amp;"  "&amp;Table16[[#This Row],[Player Data]]</f>
        <v>4-3  3-3-0</v>
      </c>
    </row>
    <row r="83" spans="1:19" ht="12.75" customHeight="1" x14ac:dyDescent="0.45">
      <c r="A83" s="78" t="s">
        <v>3838</v>
      </c>
      <c r="B83" s="74" t="s">
        <v>345</v>
      </c>
      <c r="C83" s="79" t="s">
        <v>452</v>
      </c>
      <c r="D83" s="91">
        <v>35881</v>
      </c>
      <c r="E83" s="75" t="s">
        <v>279</v>
      </c>
      <c r="G83" s="75" t="s">
        <v>154</v>
      </c>
      <c r="H83" s="77" t="str">
        <f>VLOOKUP(Table16[[#This Row],[Player]],Rosters!$D$1:$D$1934,1,FALSE)</f>
        <v>Baker Jr, Darrell</v>
      </c>
      <c r="I83" s="77" t="str">
        <f>Table16[[#This Row],[RunBlock-Primary6]]&amp;"-"&amp;Table16[[#This Row],[PassBlock8]]&amp;IF(Table16[[#This Row],[RunBlock-Secondary7]]&lt;&gt;"","/"&amp;Table16[[#This Row],[RunBlock-Secondary7]]&amp;"-"&amp;Table16[[#This Row],[PassBlock8]],"")</f>
        <v>-</v>
      </c>
      <c r="J83" s="75" t="s">
        <v>154</v>
      </c>
      <c r="K83" s="75"/>
      <c r="L83" s="76"/>
      <c r="M83" s="76"/>
      <c r="N83" s="76"/>
      <c r="O83" s="76"/>
      <c r="P83" s="76"/>
      <c r="Q83" s="76" t="str">
        <f>Table16[[#This Row],[DefPrimary2]]&amp;IF(Table16[[#This Row],[Def-Secondary3]]&lt;&gt;"","/"&amp;Table16[[#This Row],[Def-Secondary3]],)&amp;""&amp;IF(Table16[[#This Row],[PassRush4]]&lt;&gt;"","-"&amp;Table16[[#This Row],[PassRush4]],)</f>
        <v>4</v>
      </c>
      <c r="R83" s="76" t="e">
        <f>VLOOKUP(Table16[[#This Row],[Player]],Table4[],9,FALSE)</f>
        <v>#N/A</v>
      </c>
      <c r="S83" s="73" t="e">
        <f>Table16[[#This Row],[2024 Card Info]]&amp;"  "&amp;Table16[[#This Row],[Player Data]]</f>
        <v>#N/A</v>
      </c>
    </row>
    <row r="84" spans="1:19" ht="12.75" customHeight="1" x14ac:dyDescent="0.45">
      <c r="A84" s="78" t="s">
        <v>3005</v>
      </c>
      <c r="B84" s="74" t="s">
        <v>345</v>
      </c>
      <c r="C84" s="79" t="s">
        <v>1315</v>
      </c>
      <c r="D84" s="91">
        <v>35674</v>
      </c>
      <c r="E84" s="75" t="s">
        <v>457</v>
      </c>
      <c r="G84" s="75" t="s">
        <v>149</v>
      </c>
      <c r="H84" s="77" t="str">
        <f>VLOOKUP(Table16[[#This Row],[Player]],Rosters!$D$1:$D$1934,1,FALSE)</f>
        <v>Brown, Tre</v>
      </c>
      <c r="I84" s="77" t="str">
        <f>Table16[[#This Row],[RunBlock-Primary6]]&amp;"-"&amp;Table16[[#This Row],[PassBlock8]]&amp;IF(Table16[[#This Row],[RunBlock-Secondary7]]&lt;&gt;"","/"&amp;Table16[[#This Row],[RunBlock-Secondary7]]&amp;"-"&amp;Table16[[#This Row],[PassBlock8]],"")</f>
        <v>-</v>
      </c>
      <c r="J84" s="75" t="s">
        <v>149</v>
      </c>
      <c r="K84" s="75"/>
      <c r="L84" s="76"/>
      <c r="M84" s="76"/>
      <c r="N84" s="76"/>
      <c r="O84" s="76"/>
      <c r="P84" s="76"/>
      <c r="Q84" s="76" t="str">
        <f>Table16[[#This Row],[DefPrimary2]]&amp;IF(Table16[[#This Row],[Def-Secondary3]]&lt;&gt;"","/"&amp;Table16[[#This Row],[Def-Secondary3]],)&amp;""&amp;IF(Table16[[#This Row],[PassRush4]]&lt;&gt;"","-"&amp;Table16[[#This Row],[PassRush4]],)</f>
        <v>0</v>
      </c>
      <c r="R84" s="76" t="e">
        <f>VLOOKUP(Table16[[#This Row],[Player]],Table4[],9,FALSE)</f>
        <v>#N/A</v>
      </c>
      <c r="S84" s="73" t="e">
        <f>Table16[[#This Row],[2024 Card Info]]&amp;"  "&amp;Table16[[#This Row],[Player Data]]</f>
        <v>#N/A</v>
      </c>
    </row>
    <row r="85" spans="1:19" ht="12.75" customHeight="1" x14ac:dyDescent="0.45">
      <c r="A85" s="78" t="s">
        <v>517</v>
      </c>
      <c r="B85" s="74" t="s">
        <v>345</v>
      </c>
      <c r="C85" s="79" t="s">
        <v>325</v>
      </c>
      <c r="D85" s="91">
        <v>36718</v>
      </c>
      <c r="E85" s="75" t="s">
        <v>160</v>
      </c>
      <c r="G85" s="75" t="s">
        <v>154</v>
      </c>
      <c r="H85" s="77" t="str">
        <f>VLOOKUP(Table16[[#This Row],[Player]],Rosters!$D$1:$D$1934,1,FALSE)</f>
        <v>Conner, Chamarri</v>
      </c>
      <c r="I85" s="77" t="str">
        <f>Table16[[#This Row],[RunBlock-Primary6]]&amp;"-"&amp;Table16[[#This Row],[PassBlock8]]&amp;IF(Table16[[#This Row],[RunBlock-Secondary7]]&lt;&gt;"","/"&amp;Table16[[#This Row],[RunBlock-Secondary7]]&amp;"-"&amp;Table16[[#This Row],[PassBlock8]],"")</f>
        <v>-</v>
      </c>
      <c r="J85" s="75" t="s">
        <v>154</v>
      </c>
      <c r="K85" s="75"/>
      <c r="L85" s="76"/>
      <c r="M85" s="76"/>
      <c r="N85" s="76"/>
      <c r="O85" s="76"/>
      <c r="P85" s="76"/>
      <c r="Q85" s="76" t="str">
        <f>Table16[[#This Row],[DefPrimary2]]&amp;IF(Table16[[#This Row],[Def-Secondary3]]&lt;&gt;"","/"&amp;Table16[[#This Row],[Def-Secondary3]],)&amp;""&amp;IF(Table16[[#This Row],[PassRush4]]&lt;&gt;"","-"&amp;Table16[[#This Row],[PassRush4]],)</f>
        <v>4</v>
      </c>
      <c r="R85" s="76" t="e">
        <f>VLOOKUP(Table16[[#This Row],[Player]],Table4[],9,FALSE)</f>
        <v>#N/A</v>
      </c>
      <c r="S85" s="73" t="e">
        <f>Table16[[#This Row],[2024 Card Info]]&amp;"  "&amp;Table16[[#This Row],[Player Data]]</f>
        <v>#N/A</v>
      </c>
    </row>
    <row r="86" spans="1:19" ht="12.75" customHeight="1" x14ac:dyDescent="0.45">
      <c r="A86" s="78" t="s">
        <v>348</v>
      </c>
      <c r="B86" s="74" t="s">
        <v>345</v>
      </c>
      <c r="C86" s="79" t="s">
        <v>3531</v>
      </c>
      <c r="D86" s="91">
        <v>35704</v>
      </c>
      <c r="E86" s="75" t="s">
        <v>102</v>
      </c>
      <c r="G86" s="75" t="s">
        <v>154</v>
      </c>
      <c r="H86" s="77" t="str">
        <f>VLOOKUP(Table16[[#This Row],[Player]],Rosters!$D$1:$D$1934,1,FALSE)</f>
        <v>Echols, Brandin</v>
      </c>
      <c r="I86" s="77" t="str">
        <f>Table16[[#This Row],[RunBlock-Primary6]]&amp;"-"&amp;Table16[[#This Row],[PassBlock8]]&amp;IF(Table16[[#This Row],[RunBlock-Secondary7]]&lt;&gt;"","/"&amp;Table16[[#This Row],[RunBlock-Secondary7]]&amp;"-"&amp;Table16[[#This Row],[PassBlock8]],"")</f>
        <v>-</v>
      </c>
      <c r="J86" s="75" t="s">
        <v>154</v>
      </c>
      <c r="K86" s="75"/>
      <c r="L86" s="76"/>
      <c r="M86" s="76"/>
      <c r="N86" s="76"/>
      <c r="O86" s="76"/>
      <c r="P86" s="76"/>
      <c r="Q86" s="76" t="str">
        <f>Table16[[#This Row],[DefPrimary2]]&amp;IF(Table16[[#This Row],[Def-Secondary3]]&lt;&gt;"","/"&amp;Table16[[#This Row],[Def-Secondary3]],)&amp;""&amp;IF(Table16[[#This Row],[PassRush4]]&lt;&gt;"","-"&amp;Table16[[#This Row],[PassRush4]],)</f>
        <v>4</v>
      </c>
      <c r="R86" s="76" t="e">
        <f>VLOOKUP(Table16[[#This Row],[Player]],Table4[],9,FALSE)</f>
        <v>#N/A</v>
      </c>
      <c r="S86" s="73" t="e">
        <f>Table16[[#This Row],[2024 Card Info]]&amp;"  "&amp;Table16[[#This Row],[Player Data]]</f>
        <v>#N/A</v>
      </c>
    </row>
    <row r="87" spans="1:19" ht="12.75" customHeight="1" x14ac:dyDescent="0.45">
      <c r="A87" s="78" t="s">
        <v>2822</v>
      </c>
      <c r="B87" s="74" t="s">
        <v>345</v>
      </c>
      <c r="C87" s="79" t="s">
        <v>271</v>
      </c>
      <c r="D87" s="91">
        <v>36511</v>
      </c>
      <c r="E87" s="75" t="s">
        <v>84</v>
      </c>
      <c r="G87" s="75" t="s">
        <v>422</v>
      </c>
      <c r="H87" s="77" t="str">
        <f>VLOOKUP(Table16[[#This Row],[Player]],Rosters!$D$1:$D$1934,1,FALSE)</f>
        <v>Gordon, Kyler</v>
      </c>
      <c r="I87" s="77" t="str">
        <f>Table16[[#This Row],[RunBlock-Primary6]]&amp;"-"&amp;Table16[[#This Row],[PassBlock8]]&amp;IF(Table16[[#This Row],[RunBlock-Secondary7]]&lt;&gt;"","/"&amp;Table16[[#This Row],[RunBlock-Secondary7]]&amp;"-"&amp;Table16[[#This Row],[PassBlock8]],"")</f>
        <v>-</v>
      </c>
      <c r="J87" s="75" t="s">
        <v>422</v>
      </c>
      <c r="K87" s="75"/>
      <c r="L87" s="76"/>
      <c r="M87" s="76"/>
      <c r="N87" s="76"/>
      <c r="O87" s="76"/>
      <c r="P87" s="76"/>
      <c r="Q87" s="76" t="str">
        <f>Table16[[#This Row],[DefPrimary2]]&amp;IF(Table16[[#This Row],[Def-Secondary3]]&lt;&gt;"","/"&amp;Table16[[#This Row],[Def-Secondary3]],)&amp;""&amp;IF(Table16[[#This Row],[PassRush4]]&lt;&gt;"","-"&amp;Table16[[#This Row],[PassRush4]],)</f>
        <v>5</v>
      </c>
      <c r="R87" s="76" t="e">
        <f>VLOOKUP(Table16[[#This Row],[Player]],Table4[],9,FALSE)</f>
        <v>#N/A</v>
      </c>
      <c r="S87" s="73" t="e">
        <f>Table16[[#This Row],[2024 Card Info]]&amp;"  "&amp;Table16[[#This Row],[Player Data]]</f>
        <v>#N/A</v>
      </c>
    </row>
    <row r="88" spans="1:19" ht="12.75" customHeight="1" x14ac:dyDescent="0.45">
      <c r="A88" s="78" t="s">
        <v>343</v>
      </c>
      <c r="B88" s="74" t="s">
        <v>345</v>
      </c>
      <c r="C88" s="79" t="s">
        <v>3525</v>
      </c>
      <c r="D88" s="91">
        <v>34402</v>
      </c>
      <c r="E88" s="75" t="s">
        <v>344</v>
      </c>
      <c r="G88" s="75" t="s">
        <v>154</v>
      </c>
      <c r="H88" s="77" t="str">
        <f>VLOOKUP(Table16[[#This Row],[Player]],Rosters!$D$1:$D$1934,1,FALSE)</f>
        <v>Hilton, Mike</v>
      </c>
      <c r="I88" s="77" t="str">
        <f>Table16[[#This Row],[RunBlock-Primary6]]&amp;"-"&amp;Table16[[#This Row],[PassBlock8]]&amp;IF(Table16[[#This Row],[RunBlock-Secondary7]]&lt;&gt;"","/"&amp;Table16[[#This Row],[RunBlock-Secondary7]]&amp;"-"&amp;Table16[[#This Row],[PassBlock8]],"")</f>
        <v>-</v>
      </c>
      <c r="J88" s="75" t="s">
        <v>154</v>
      </c>
      <c r="K88" s="75"/>
      <c r="L88" s="76"/>
      <c r="M88" s="76"/>
      <c r="N88" s="76"/>
      <c r="O88" s="76"/>
      <c r="P88" s="76"/>
      <c r="Q88" s="76" t="str">
        <f>Table16[[#This Row],[DefPrimary2]]&amp;IF(Table16[[#This Row],[Def-Secondary3]]&lt;&gt;"","/"&amp;Table16[[#This Row],[Def-Secondary3]],)&amp;""&amp;IF(Table16[[#This Row],[PassRush4]]&lt;&gt;"","-"&amp;Table16[[#This Row],[PassRush4]],)</f>
        <v>4</v>
      </c>
      <c r="R88" s="76" t="e">
        <f>VLOOKUP(Table16[[#This Row],[Player]],Table4[],9,FALSE)</f>
        <v>#N/A</v>
      </c>
      <c r="S88" s="73" t="e">
        <f>Table16[[#This Row],[2024 Card Info]]&amp;"  "&amp;Table16[[#This Row],[Player Data]]</f>
        <v>#N/A</v>
      </c>
    </row>
    <row r="89" spans="1:19" ht="12.75" customHeight="1" x14ac:dyDescent="0.45">
      <c r="A89" s="78" t="s">
        <v>3242</v>
      </c>
      <c r="B89" s="74" t="s">
        <v>345</v>
      </c>
      <c r="C89" s="79" t="s">
        <v>3518</v>
      </c>
      <c r="D89" s="91">
        <v>36312</v>
      </c>
      <c r="E89" s="75" t="s">
        <v>566</v>
      </c>
      <c r="G89" s="75" t="s">
        <v>154</v>
      </c>
      <c r="H89" s="77" t="str">
        <f>VLOOKUP(Table16[[#This Row],[Player]],Rosters!$D$1:$D$1934,1,FALSE)</f>
        <v>Hobbs, Nate</v>
      </c>
      <c r="I89" s="77" t="str">
        <f>Table16[[#This Row],[RunBlock-Primary6]]&amp;"-"&amp;Table16[[#This Row],[PassBlock8]]&amp;IF(Table16[[#This Row],[RunBlock-Secondary7]]&lt;&gt;"","/"&amp;Table16[[#This Row],[RunBlock-Secondary7]]&amp;"-"&amp;Table16[[#This Row],[PassBlock8]],"")</f>
        <v>-</v>
      </c>
      <c r="J89" s="75" t="s">
        <v>154</v>
      </c>
      <c r="K89" s="75"/>
      <c r="L89" s="76"/>
      <c r="M89" s="76"/>
      <c r="N89" s="76"/>
      <c r="O89" s="76"/>
      <c r="P89" s="76"/>
      <c r="Q89" s="76" t="str">
        <f>Table16[[#This Row],[DefPrimary2]]&amp;IF(Table16[[#This Row],[Def-Secondary3]]&lt;&gt;"","/"&amp;Table16[[#This Row],[Def-Secondary3]],)&amp;""&amp;IF(Table16[[#This Row],[PassRush4]]&lt;&gt;"","-"&amp;Table16[[#This Row],[PassRush4]],)</f>
        <v>4</v>
      </c>
      <c r="R89" s="76" t="e">
        <f>VLOOKUP(Table16[[#This Row],[Player]],Table4[],9,FALSE)</f>
        <v>#N/A</v>
      </c>
      <c r="S89" s="73" t="e">
        <f>Table16[[#This Row],[2024 Card Info]]&amp;"  "&amp;Table16[[#This Row],[Player Data]]</f>
        <v>#N/A</v>
      </c>
    </row>
    <row r="90" spans="1:19" ht="12.75" customHeight="1" x14ac:dyDescent="0.45">
      <c r="A90" s="78" t="s">
        <v>2820</v>
      </c>
      <c r="B90" s="74" t="s">
        <v>345</v>
      </c>
      <c r="C90" s="79" t="s">
        <v>193</v>
      </c>
      <c r="D90" s="91">
        <v>35254</v>
      </c>
      <c r="E90" s="75" t="s">
        <v>439</v>
      </c>
      <c r="G90" s="75" t="s">
        <v>155</v>
      </c>
      <c r="H90" s="77" t="str">
        <f>VLOOKUP(Table16[[#This Row],[Player]],Rosters!$D$1:$D$1934,1,FALSE)</f>
        <v>Humphrey, Marlon</v>
      </c>
      <c r="I90" s="77" t="str">
        <f>Table16[[#This Row],[RunBlock-Primary6]]&amp;"-"&amp;Table16[[#This Row],[PassBlock8]]&amp;IF(Table16[[#This Row],[RunBlock-Secondary7]]&lt;&gt;"","/"&amp;Table16[[#This Row],[RunBlock-Secondary7]]&amp;"-"&amp;Table16[[#This Row],[PassBlock8]],"")</f>
        <v>-</v>
      </c>
      <c r="J90" s="75" t="s">
        <v>155</v>
      </c>
      <c r="K90" s="75"/>
      <c r="L90" s="76"/>
      <c r="M90" s="76"/>
      <c r="N90" s="76"/>
      <c r="O90" s="76"/>
      <c r="P90" s="76"/>
      <c r="Q90" s="76" t="str">
        <f>Table16[[#This Row],[DefPrimary2]]&amp;IF(Table16[[#This Row],[Def-Secondary3]]&lt;&gt;"","/"&amp;Table16[[#This Row],[Def-Secondary3]],)&amp;""&amp;IF(Table16[[#This Row],[PassRush4]]&lt;&gt;"","-"&amp;Table16[[#This Row],[PassRush4]],)</f>
        <v>6</v>
      </c>
      <c r="R90" s="76" t="e">
        <f>VLOOKUP(Table16[[#This Row],[Player]],Table4[],9,FALSE)</f>
        <v>#N/A</v>
      </c>
      <c r="S90" s="73" t="e">
        <f>Table16[[#This Row],[2024 Card Info]]&amp;"  "&amp;Table16[[#This Row],[Player Data]]</f>
        <v>#N/A</v>
      </c>
    </row>
    <row r="91" spans="1:19" ht="12.75" customHeight="1" x14ac:dyDescent="0.45">
      <c r="A91" s="78" t="s">
        <v>1832</v>
      </c>
      <c r="B91" s="74" t="s">
        <v>345</v>
      </c>
      <c r="C91" s="79" t="s">
        <v>916</v>
      </c>
      <c r="D91" s="91">
        <v>34960</v>
      </c>
      <c r="E91" s="75" t="s">
        <v>1833</v>
      </c>
      <c r="G91" s="75" t="s">
        <v>154</v>
      </c>
      <c r="H91" s="77" t="str">
        <f>VLOOKUP(Table16[[#This Row],[Player]],Rosters!$D$1:$D$1934,1,FALSE)</f>
        <v>Jackson, Adoree'</v>
      </c>
      <c r="I91" s="77" t="str">
        <f>Table16[[#This Row],[RunBlock-Primary6]]&amp;"-"&amp;Table16[[#This Row],[PassBlock8]]&amp;IF(Table16[[#This Row],[RunBlock-Secondary7]]&lt;&gt;"","/"&amp;Table16[[#This Row],[RunBlock-Secondary7]]&amp;"-"&amp;Table16[[#This Row],[PassBlock8]],"")</f>
        <v>-</v>
      </c>
      <c r="J91" s="75" t="s">
        <v>154</v>
      </c>
      <c r="K91" s="75"/>
      <c r="L91" s="76"/>
      <c r="M91" s="76"/>
      <c r="N91" s="76"/>
      <c r="O91" s="76"/>
      <c r="P91" s="76"/>
      <c r="Q91" s="76" t="str">
        <f>Table16[[#This Row],[DefPrimary2]]&amp;IF(Table16[[#This Row],[Def-Secondary3]]&lt;&gt;"","/"&amp;Table16[[#This Row],[Def-Secondary3]],)&amp;""&amp;IF(Table16[[#This Row],[PassRush4]]&lt;&gt;"","-"&amp;Table16[[#This Row],[PassRush4]],)</f>
        <v>4</v>
      </c>
      <c r="R91" s="76" t="e">
        <f>VLOOKUP(Table16[[#This Row],[Player]],Table4[],9,FALSE)</f>
        <v>#N/A</v>
      </c>
      <c r="S91" s="73" t="e">
        <f>Table16[[#This Row],[2024 Card Info]]&amp;"  "&amp;Table16[[#This Row],[Player Data]]</f>
        <v>#N/A</v>
      </c>
    </row>
    <row r="92" spans="1:19" ht="12.75" customHeight="1" x14ac:dyDescent="0.45">
      <c r="A92" s="78" t="s">
        <v>3275</v>
      </c>
      <c r="B92" s="74" t="s">
        <v>345</v>
      </c>
      <c r="C92" s="79" t="s">
        <v>1315</v>
      </c>
      <c r="D92" s="91">
        <v>35894</v>
      </c>
      <c r="E92" s="75" t="s">
        <v>279</v>
      </c>
      <c r="G92" s="75" t="s">
        <v>149</v>
      </c>
      <c r="H92" s="77" t="str">
        <f>VLOOKUP(Table16[[#This Row],[Player]],Rosters!$D$1:$D$1934,1,FALSE)</f>
        <v>Jobe, Josh</v>
      </c>
      <c r="I92" s="77" t="str">
        <f>Table16[[#This Row],[RunBlock-Primary6]]&amp;"-"&amp;Table16[[#This Row],[PassBlock8]]&amp;IF(Table16[[#This Row],[RunBlock-Secondary7]]&lt;&gt;"","/"&amp;Table16[[#This Row],[RunBlock-Secondary7]]&amp;"-"&amp;Table16[[#This Row],[PassBlock8]],"")</f>
        <v>-</v>
      </c>
      <c r="J92" s="75" t="s">
        <v>149</v>
      </c>
      <c r="K92" s="75"/>
      <c r="L92" s="76"/>
      <c r="M92" s="76"/>
      <c r="N92" s="76"/>
      <c r="O92" s="76"/>
      <c r="P92" s="76"/>
      <c r="Q92" s="76" t="str">
        <f>Table16[[#This Row],[DefPrimary2]]&amp;IF(Table16[[#This Row],[Def-Secondary3]]&lt;&gt;"","/"&amp;Table16[[#This Row],[Def-Secondary3]],)&amp;""&amp;IF(Table16[[#This Row],[PassRush4]]&lt;&gt;"","-"&amp;Table16[[#This Row],[PassRush4]],)</f>
        <v>0</v>
      </c>
      <c r="R92" s="76" t="e">
        <f>VLOOKUP(Table16[[#This Row],[Player]],Table4[],9,FALSE)</f>
        <v>#N/A</v>
      </c>
      <c r="S92" s="73" t="e">
        <f>Table16[[#This Row],[2024 Card Info]]&amp;"  "&amp;Table16[[#This Row],[Player Data]]</f>
        <v>#N/A</v>
      </c>
    </row>
    <row r="93" spans="1:19" ht="12.75" customHeight="1" x14ac:dyDescent="0.45">
      <c r="A93" s="78" t="s">
        <v>1434</v>
      </c>
      <c r="B93" s="74" t="s">
        <v>345</v>
      </c>
      <c r="C93" s="79" t="s">
        <v>3519</v>
      </c>
      <c r="D93" s="91">
        <v>35273</v>
      </c>
      <c r="E93" s="75" t="s">
        <v>303</v>
      </c>
      <c r="G93" s="75" t="s">
        <v>154</v>
      </c>
      <c r="H93" s="77" t="str">
        <f>VLOOKUP(Table16[[#This Row],[Player]],Rosters!$D$1:$D$1934,1,FALSE)</f>
        <v>Johnson, Taron</v>
      </c>
      <c r="I93" s="77" t="str">
        <f>Table16[[#This Row],[RunBlock-Primary6]]&amp;"-"&amp;Table16[[#This Row],[PassBlock8]]&amp;IF(Table16[[#This Row],[RunBlock-Secondary7]]&lt;&gt;"","/"&amp;Table16[[#This Row],[RunBlock-Secondary7]]&amp;"-"&amp;Table16[[#This Row],[PassBlock8]],"")</f>
        <v>-</v>
      </c>
      <c r="J93" s="75" t="s">
        <v>154</v>
      </c>
      <c r="K93" s="75"/>
      <c r="L93" s="76"/>
      <c r="M93" s="76"/>
      <c r="N93" s="76"/>
      <c r="O93" s="76"/>
      <c r="P93" s="76"/>
      <c r="Q93" s="76" t="str">
        <f>Table16[[#This Row],[DefPrimary2]]&amp;IF(Table16[[#This Row],[Def-Secondary3]]&lt;&gt;"","/"&amp;Table16[[#This Row],[Def-Secondary3]],)&amp;""&amp;IF(Table16[[#This Row],[PassRush4]]&lt;&gt;"","-"&amp;Table16[[#This Row],[PassRush4]],)</f>
        <v>4</v>
      </c>
      <c r="R93" s="76" t="e">
        <f>VLOOKUP(Table16[[#This Row],[Player]],Table4[],9,FALSE)</f>
        <v>#N/A</v>
      </c>
      <c r="S93" s="73" t="e">
        <f>Table16[[#This Row],[2024 Card Info]]&amp;"  "&amp;Table16[[#This Row],[Player Data]]</f>
        <v>#N/A</v>
      </c>
    </row>
    <row r="94" spans="1:19" ht="12.75" customHeight="1" x14ac:dyDescent="0.45">
      <c r="A94" s="78" t="s">
        <v>3839</v>
      </c>
      <c r="B94" s="74" t="s">
        <v>345</v>
      </c>
      <c r="C94" s="79" t="s">
        <v>860</v>
      </c>
      <c r="D94" s="91">
        <v>37019</v>
      </c>
      <c r="E94" s="75" t="s">
        <v>4043</v>
      </c>
      <c r="G94" s="75" t="s">
        <v>154</v>
      </c>
      <c r="H94" s="77" t="str">
        <f>VLOOKUP(Table16[[#This Row],[Player]],Rosters!$D$1:$D$1934,1,FALSE)</f>
        <v>Jones, Jarrian</v>
      </c>
      <c r="I94" s="77" t="str">
        <f>Table16[[#This Row],[RunBlock-Primary6]]&amp;"-"&amp;Table16[[#This Row],[PassBlock8]]&amp;IF(Table16[[#This Row],[RunBlock-Secondary7]]&lt;&gt;"","/"&amp;Table16[[#This Row],[RunBlock-Secondary7]]&amp;"-"&amp;Table16[[#This Row],[PassBlock8]],"")</f>
        <v>-</v>
      </c>
      <c r="J94" s="75" t="s">
        <v>154</v>
      </c>
      <c r="K94" s="75"/>
      <c r="L94" s="76"/>
      <c r="M94" s="76"/>
      <c r="N94" s="76"/>
      <c r="O94" s="76"/>
      <c r="P94" s="76"/>
      <c r="Q94" s="76" t="str">
        <f>Table16[[#This Row],[DefPrimary2]]&amp;IF(Table16[[#This Row],[Def-Secondary3]]&lt;&gt;"","/"&amp;Table16[[#This Row],[Def-Secondary3]],)&amp;""&amp;IF(Table16[[#This Row],[PassRush4]]&lt;&gt;"","-"&amp;Table16[[#This Row],[PassRush4]],)</f>
        <v>4</v>
      </c>
      <c r="R94" s="76" t="e">
        <f>VLOOKUP(Table16[[#This Row],[Player]],Table4[],9,FALSE)</f>
        <v>#N/A</v>
      </c>
      <c r="S94" s="73" t="e">
        <f>Table16[[#This Row],[2024 Card Info]]&amp;"  "&amp;Table16[[#This Row],[Player Data]]</f>
        <v>#N/A</v>
      </c>
    </row>
    <row r="95" spans="1:19" ht="12.75" customHeight="1" x14ac:dyDescent="0.45">
      <c r="A95" s="78" t="s">
        <v>2032</v>
      </c>
      <c r="B95" s="74" t="s">
        <v>345</v>
      </c>
      <c r="C95" s="79" t="s">
        <v>109</v>
      </c>
      <c r="D95" s="91">
        <v>36128</v>
      </c>
      <c r="E95" s="75" t="s">
        <v>279</v>
      </c>
      <c r="G95" s="75" t="s">
        <v>154</v>
      </c>
      <c r="H95" s="77" t="str">
        <f>VLOOKUP(Table16[[#This Row],[Player]],Rosters!$D$1:$D$1934,1,FALSE)</f>
        <v>Kohou, Kader</v>
      </c>
      <c r="I95" s="77" t="str">
        <f>Table16[[#This Row],[RunBlock-Primary6]]&amp;"-"&amp;Table16[[#This Row],[PassBlock8]]&amp;IF(Table16[[#This Row],[RunBlock-Secondary7]]&lt;&gt;"","/"&amp;Table16[[#This Row],[RunBlock-Secondary7]]&amp;"-"&amp;Table16[[#This Row],[PassBlock8]],"")</f>
        <v>-</v>
      </c>
      <c r="J95" s="75" t="s">
        <v>154</v>
      </c>
      <c r="K95" s="75"/>
      <c r="L95" s="76"/>
      <c r="M95" s="76"/>
      <c r="N95" s="76"/>
      <c r="O95" s="76"/>
      <c r="P95" s="76"/>
      <c r="Q95" s="76" t="str">
        <f>Table16[[#This Row],[DefPrimary2]]&amp;IF(Table16[[#This Row],[Def-Secondary3]]&lt;&gt;"","/"&amp;Table16[[#This Row],[Def-Secondary3]],)&amp;""&amp;IF(Table16[[#This Row],[PassRush4]]&lt;&gt;"","-"&amp;Table16[[#This Row],[PassRush4]],)</f>
        <v>4</v>
      </c>
      <c r="R95" s="76" t="e">
        <f>VLOOKUP(Table16[[#This Row],[Player]],Table4[],9,FALSE)</f>
        <v>#N/A</v>
      </c>
      <c r="S95" s="73" t="e">
        <f>Table16[[#This Row],[2024 Card Info]]&amp;"  "&amp;Table16[[#This Row],[Player Data]]</f>
        <v>#N/A</v>
      </c>
    </row>
    <row r="96" spans="1:19" ht="12.75" customHeight="1" x14ac:dyDescent="0.45">
      <c r="A96" s="78" t="s">
        <v>3237</v>
      </c>
      <c r="B96" s="74" t="s">
        <v>345</v>
      </c>
      <c r="C96" s="79" t="s">
        <v>3520</v>
      </c>
      <c r="D96" s="91">
        <v>35205</v>
      </c>
      <c r="E96" s="75" t="s">
        <v>3238</v>
      </c>
      <c r="G96" s="75" t="s">
        <v>154</v>
      </c>
      <c r="H96" s="77" t="str">
        <f>VLOOKUP(Table16[[#This Row],[Player]],Rosters!$D$1:$D$1934,1,FALSE)</f>
        <v>Lattimore, Marshon</v>
      </c>
      <c r="I96" s="77" t="str">
        <f>Table16[[#This Row],[RunBlock-Primary6]]&amp;"-"&amp;Table16[[#This Row],[PassBlock8]]&amp;IF(Table16[[#This Row],[RunBlock-Secondary7]]&lt;&gt;"","/"&amp;Table16[[#This Row],[RunBlock-Secondary7]]&amp;"-"&amp;Table16[[#This Row],[PassBlock8]],"")</f>
        <v>-</v>
      </c>
      <c r="J96" s="75" t="s">
        <v>154</v>
      </c>
      <c r="K96" s="75"/>
      <c r="L96" s="76"/>
      <c r="M96" s="76"/>
      <c r="N96" s="76"/>
      <c r="O96" s="76"/>
      <c r="P96" s="76"/>
      <c r="Q96" s="76" t="str">
        <f>Table16[[#This Row],[DefPrimary2]]&amp;IF(Table16[[#This Row],[Def-Secondary3]]&lt;&gt;"","/"&amp;Table16[[#This Row],[Def-Secondary3]],)&amp;""&amp;IF(Table16[[#This Row],[PassRush4]]&lt;&gt;"","-"&amp;Table16[[#This Row],[PassRush4]],)</f>
        <v>4</v>
      </c>
      <c r="R96" s="76" t="e">
        <f>VLOOKUP(Table16[[#This Row],[Player]],Table4[],9,FALSE)</f>
        <v>#N/A</v>
      </c>
      <c r="S96" s="73" t="e">
        <f>Table16[[#This Row],[2024 Card Info]]&amp;"  "&amp;Table16[[#This Row],[Player Data]]</f>
        <v>#N/A</v>
      </c>
    </row>
    <row r="97" spans="1:19" ht="12.75" customHeight="1" x14ac:dyDescent="0.45">
      <c r="A97" s="78" t="s">
        <v>787</v>
      </c>
      <c r="B97" s="74" t="s">
        <v>345</v>
      </c>
      <c r="C97" s="79" t="s">
        <v>318</v>
      </c>
      <c r="D97" s="91">
        <v>36434</v>
      </c>
      <c r="E97" s="75" t="s">
        <v>566</v>
      </c>
      <c r="G97" s="75" t="s">
        <v>422</v>
      </c>
      <c r="H97" s="77" t="str">
        <f>VLOOKUP(Table16[[#This Row],[Player]],Rosters!$D$1:$D$1934,1,FALSE)</f>
        <v>Lenoir, Deommodore</v>
      </c>
      <c r="I97" s="77" t="str">
        <f>Table16[[#This Row],[RunBlock-Primary6]]&amp;"-"&amp;Table16[[#This Row],[PassBlock8]]&amp;IF(Table16[[#This Row],[RunBlock-Secondary7]]&lt;&gt;"","/"&amp;Table16[[#This Row],[RunBlock-Secondary7]]&amp;"-"&amp;Table16[[#This Row],[PassBlock8]],"")</f>
        <v>-</v>
      </c>
      <c r="J97" s="75" t="s">
        <v>422</v>
      </c>
      <c r="K97" s="75"/>
      <c r="L97" s="76"/>
      <c r="M97" s="76"/>
      <c r="N97" s="76"/>
      <c r="O97" s="76"/>
      <c r="P97" s="76"/>
      <c r="Q97" s="76" t="str">
        <f>Table16[[#This Row],[DefPrimary2]]&amp;IF(Table16[[#This Row],[Def-Secondary3]]&lt;&gt;"","/"&amp;Table16[[#This Row],[Def-Secondary3]],)&amp;""&amp;IF(Table16[[#This Row],[PassRush4]]&lt;&gt;"","-"&amp;Table16[[#This Row],[PassRush4]],)</f>
        <v>5</v>
      </c>
      <c r="R97" s="76" t="e">
        <f>VLOOKUP(Table16[[#This Row],[Player]],Table4[],9,FALSE)</f>
        <v>#N/A</v>
      </c>
      <c r="S97" s="73" t="e">
        <f>Table16[[#This Row],[2024 Card Info]]&amp;"  "&amp;Table16[[#This Row],[Player Data]]</f>
        <v>#N/A</v>
      </c>
    </row>
    <row r="98" spans="1:19" ht="12.75" customHeight="1" x14ac:dyDescent="0.45">
      <c r="A98" s="78" t="s">
        <v>3085</v>
      </c>
      <c r="B98" s="74" t="s">
        <v>345</v>
      </c>
      <c r="C98" s="79" t="s">
        <v>143</v>
      </c>
      <c r="D98" s="91">
        <v>34942</v>
      </c>
      <c r="E98" s="75" t="s">
        <v>222</v>
      </c>
      <c r="G98" s="75" t="s">
        <v>155</v>
      </c>
      <c r="H98" s="77" t="str">
        <f>VLOOKUP(Table16[[#This Row],[Player]],Rosters!$D$1:$D$1934,1,FALSE)</f>
        <v>Lewis, Jourdan</v>
      </c>
      <c r="I98" s="77" t="str">
        <f>Table16[[#This Row],[RunBlock-Primary6]]&amp;"-"&amp;Table16[[#This Row],[PassBlock8]]&amp;IF(Table16[[#This Row],[RunBlock-Secondary7]]&lt;&gt;"","/"&amp;Table16[[#This Row],[RunBlock-Secondary7]]&amp;"-"&amp;Table16[[#This Row],[PassBlock8]],"")</f>
        <v>-</v>
      </c>
      <c r="J98" s="75" t="s">
        <v>155</v>
      </c>
      <c r="K98" s="75"/>
      <c r="L98" s="76"/>
      <c r="M98" s="76"/>
      <c r="N98" s="76"/>
      <c r="O98" s="76"/>
      <c r="P98" s="76"/>
      <c r="Q98" s="76" t="str">
        <f>Table16[[#This Row],[DefPrimary2]]&amp;IF(Table16[[#This Row],[Def-Secondary3]]&lt;&gt;"","/"&amp;Table16[[#This Row],[Def-Secondary3]],)&amp;""&amp;IF(Table16[[#This Row],[PassRush4]]&lt;&gt;"","-"&amp;Table16[[#This Row],[PassRush4]],)</f>
        <v>6</v>
      </c>
      <c r="R98" s="76" t="e">
        <f>VLOOKUP(Table16[[#This Row],[Player]],Table4[],9,FALSE)</f>
        <v>#N/A</v>
      </c>
      <c r="S98" s="73" t="e">
        <f>Table16[[#This Row],[2024 Card Info]]&amp;"  "&amp;Table16[[#This Row],[Player Data]]</f>
        <v>#N/A</v>
      </c>
    </row>
    <row r="99" spans="1:19" ht="12.75" customHeight="1" x14ac:dyDescent="0.45">
      <c r="A99" s="78" t="s">
        <v>2735</v>
      </c>
      <c r="B99" s="74" t="s">
        <v>345</v>
      </c>
      <c r="C99" s="79" t="s">
        <v>3517</v>
      </c>
      <c r="D99" s="91">
        <v>36681</v>
      </c>
      <c r="E99" s="75" t="s">
        <v>279</v>
      </c>
      <c r="G99" s="75" t="s">
        <v>154</v>
      </c>
      <c r="H99" s="77" t="str">
        <f>VLOOKUP(Table16[[#This Row],[Player]],Rosters!$D$1:$D$1934,1,FALSE)</f>
        <v>McMillian, Ja'Quan</v>
      </c>
      <c r="I99" s="77" t="str">
        <f>Table16[[#This Row],[RunBlock-Primary6]]&amp;"-"&amp;Table16[[#This Row],[PassBlock8]]&amp;IF(Table16[[#This Row],[RunBlock-Secondary7]]&lt;&gt;"","/"&amp;Table16[[#This Row],[RunBlock-Secondary7]]&amp;"-"&amp;Table16[[#This Row],[PassBlock8]],"")</f>
        <v>-</v>
      </c>
      <c r="J99" s="75" t="s">
        <v>154</v>
      </c>
      <c r="K99" s="75"/>
      <c r="L99" s="76"/>
      <c r="M99" s="76"/>
      <c r="N99" s="76"/>
      <c r="O99" s="76"/>
      <c r="P99" s="76"/>
      <c r="Q99" s="76" t="str">
        <f>Table16[[#This Row],[DefPrimary2]]&amp;IF(Table16[[#This Row],[Def-Secondary3]]&lt;&gt;"","/"&amp;Table16[[#This Row],[Def-Secondary3]],)&amp;""&amp;IF(Table16[[#This Row],[PassRush4]]&lt;&gt;"","-"&amp;Table16[[#This Row],[PassRush4]],)</f>
        <v>4</v>
      </c>
      <c r="R99" s="76" t="e">
        <f>VLOOKUP(Table16[[#This Row],[Player]],Table4[],9,FALSE)</f>
        <v>#N/A</v>
      </c>
      <c r="S99" s="73" t="e">
        <f>Table16[[#This Row],[2024 Card Info]]&amp;"  "&amp;Table16[[#This Row],[Player Data]]</f>
        <v>#N/A</v>
      </c>
    </row>
    <row r="100" spans="1:19" ht="12.75" customHeight="1" x14ac:dyDescent="0.45">
      <c r="A100" s="78" t="s">
        <v>2534</v>
      </c>
      <c r="B100" s="74" t="s">
        <v>345</v>
      </c>
      <c r="C100" s="79" t="s">
        <v>500</v>
      </c>
      <c r="D100" s="91">
        <v>34912</v>
      </c>
      <c r="E100" s="75" t="s">
        <v>3949</v>
      </c>
      <c r="G100" s="75" t="s">
        <v>422</v>
      </c>
      <c r="H100" s="77" t="str">
        <f>VLOOKUP(Table16[[#This Row],[Player]],Rosters!$D$1:$D$1934,1,FALSE)</f>
        <v>Moore, Kenny</v>
      </c>
      <c r="I100" s="77" t="str">
        <f>Table16[[#This Row],[RunBlock-Primary6]]&amp;"-"&amp;Table16[[#This Row],[PassBlock8]]&amp;IF(Table16[[#This Row],[RunBlock-Secondary7]]&lt;&gt;"","/"&amp;Table16[[#This Row],[RunBlock-Secondary7]]&amp;"-"&amp;Table16[[#This Row],[PassBlock8]],"")</f>
        <v>-</v>
      </c>
      <c r="J100" s="75" t="s">
        <v>422</v>
      </c>
      <c r="K100" s="75"/>
      <c r="L100" s="76"/>
      <c r="M100" s="76"/>
      <c r="N100" s="76"/>
      <c r="O100" s="76"/>
      <c r="P100" s="76"/>
      <c r="Q100" s="76" t="str">
        <f>Table16[[#This Row],[DefPrimary2]]&amp;IF(Table16[[#This Row],[Def-Secondary3]]&lt;&gt;"","/"&amp;Table16[[#This Row],[Def-Secondary3]],)&amp;""&amp;IF(Table16[[#This Row],[PassRush4]]&lt;&gt;"","-"&amp;Table16[[#This Row],[PassRush4]],)</f>
        <v>5</v>
      </c>
      <c r="R100" s="76" t="e">
        <f>VLOOKUP(Table16[[#This Row],[Player]],Table4[],9,FALSE)</f>
        <v>#N/A</v>
      </c>
      <c r="S100" s="73" t="e">
        <f>Table16[[#This Row],[2024 Card Info]]&amp;"  "&amp;Table16[[#This Row],[Player Data]]</f>
        <v>#N/A</v>
      </c>
    </row>
    <row r="101" spans="1:19" ht="12.75" customHeight="1" x14ac:dyDescent="0.45">
      <c r="A101" s="78" t="s">
        <v>1728</v>
      </c>
      <c r="B101" s="74" t="s">
        <v>345</v>
      </c>
      <c r="C101" s="79" t="s">
        <v>3531</v>
      </c>
      <c r="D101" s="91">
        <v>35338</v>
      </c>
      <c r="E101" s="75" t="s">
        <v>425</v>
      </c>
      <c r="G101" s="75" t="s">
        <v>154</v>
      </c>
      <c r="H101" s="77" t="str">
        <f>VLOOKUP(Table16[[#This Row],[Player]],Rosters!$D$1:$D$1934,1,FALSE)</f>
        <v>Oliver, Isaiah</v>
      </c>
      <c r="I101" s="77" t="str">
        <f>Table16[[#This Row],[RunBlock-Primary6]]&amp;"-"&amp;Table16[[#This Row],[PassBlock8]]&amp;IF(Table16[[#This Row],[RunBlock-Secondary7]]&lt;&gt;"","/"&amp;Table16[[#This Row],[RunBlock-Secondary7]]&amp;"-"&amp;Table16[[#This Row],[PassBlock8]],"")</f>
        <v>-</v>
      </c>
      <c r="J101" s="75" t="s">
        <v>154</v>
      </c>
      <c r="K101" s="75"/>
      <c r="L101" s="76"/>
      <c r="M101" s="76"/>
      <c r="N101" s="76"/>
      <c r="O101" s="76"/>
      <c r="P101" s="76"/>
      <c r="Q101" s="76" t="str">
        <f>Table16[[#This Row],[DefPrimary2]]&amp;IF(Table16[[#This Row],[Def-Secondary3]]&lt;&gt;"","/"&amp;Table16[[#This Row],[Def-Secondary3]],)&amp;""&amp;IF(Table16[[#This Row],[PassRush4]]&lt;&gt;"","-"&amp;Table16[[#This Row],[PassRush4]],)</f>
        <v>4</v>
      </c>
      <c r="R101" s="76" t="e">
        <f>VLOOKUP(Table16[[#This Row],[Player]],Table4[],9,FALSE)</f>
        <v>#N/A</v>
      </c>
      <c r="S101" s="73" t="e">
        <f>Table16[[#This Row],[2024 Card Info]]&amp;"  "&amp;Table16[[#This Row],[Player Data]]</f>
        <v>#N/A</v>
      </c>
    </row>
    <row r="102" spans="1:19" ht="12.75" customHeight="1" x14ac:dyDescent="0.45">
      <c r="A102" s="78" t="s">
        <v>3842</v>
      </c>
      <c r="B102" s="74" t="s">
        <v>345</v>
      </c>
      <c r="C102" s="79" t="s">
        <v>143</v>
      </c>
      <c r="D102" s="91">
        <v>35104</v>
      </c>
      <c r="E102" s="75" t="s">
        <v>498</v>
      </c>
      <c r="G102" s="75" t="s">
        <v>154</v>
      </c>
      <c r="H102" s="77" t="str">
        <f>VLOOKUP(Table16[[#This Row],[Player]],Rosters!$D$1:$D$1934,1,FALSE)</f>
        <v>Oruwariye, Amani</v>
      </c>
      <c r="I102" s="77" t="str">
        <f>Table16[[#This Row],[RunBlock-Primary6]]&amp;"-"&amp;Table16[[#This Row],[PassBlock8]]&amp;IF(Table16[[#This Row],[RunBlock-Secondary7]]&lt;&gt;"","/"&amp;Table16[[#This Row],[RunBlock-Secondary7]]&amp;"-"&amp;Table16[[#This Row],[PassBlock8]],"")</f>
        <v>-</v>
      </c>
      <c r="J102" s="75" t="s">
        <v>154</v>
      </c>
      <c r="K102" s="75"/>
      <c r="L102" s="76"/>
      <c r="M102" s="76"/>
      <c r="N102" s="76"/>
      <c r="O102" s="76"/>
      <c r="P102" s="76"/>
      <c r="Q102" s="76" t="str">
        <f>Table16[[#This Row],[DefPrimary2]]&amp;IF(Table16[[#This Row],[Def-Secondary3]]&lt;&gt;"","/"&amp;Table16[[#This Row],[Def-Secondary3]],)&amp;""&amp;IF(Table16[[#This Row],[PassRush4]]&lt;&gt;"","-"&amp;Table16[[#This Row],[PassRush4]],)</f>
        <v>4</v>
      </c>
      <c r="R102" s="76" t="e">
        <f>VLOOKUP(Table16[[#This Row],[Player]],Table4[],9,FALSE)</f>
        <v>#N/A</v>
      </c>
      <c r="S102" s="73" t="e">
        <f>Table16[[#This Row],[2024 Card Info]]&amp;"  "&amp;Table16[[#This Row],[Player Data]]</f>
        <v>#N/A</v>
      </c>
    </row>
    <row r="103" spans="1:19" ht="12.75" customHeight="1" x14ac:dyDescent="0.45">
      <c r="A103" s="78" t="s">
        <v>3824</v>
      </c>
      <c r="B103" s="74" t="s">
        <v>345</v>
      </c>
      <c r="C103" s="79" t="s">
        <v>916</v>
      </c>
      <c r="D103" s="91">
        <v>37225</v>
      </c>
      <c r="E103" s="75" t="s">
        <v>4096</v>
      </c>
      <c r="G103" s="75" t="s">
        <v>422</v>
      </c>
      <c r="H103" s="77" t="str">
        <f>VLOOKUP(Table16[[#This Row],[Player]],Rosters!$D$1:$D$1934,1,FALSE)</f>
        <v>Phillips, Andru</v>
      </c>
      <c r="I103" s="77" t="str">
        <f>Table16[[#This Row],[RunBlock-Primary6]]&amp;"-"&amp;Table16[[#This Row],[PassBlock8]]&amp;IF(Table16[[#This Row],[RunBlock-Secondary7]]&lt;&gt;"","/"&amp;Table16[[#This Row],[RunBlock-Secondary7]]&amp;"-"&amp;Table16[[#This Row],[PassBlock8]],"")</f>
        <v>-</v>
      </c>
      <c r="J103" s="75" t="s">
        <v>422</v>
      </c>
      <c r="K103" s="75"/>
      <c r="L103" s="76"/>
      <c r="M103" s="76"/>
      <c r="N103" s="76"/>
      <c r="O103" s="76"/>
      <c r="P103" s="76"/>
      <c r="Q103" s="76" t="str">
        <f>Table16[[#This Row],[DefPrimary2]]&amp;IF(Table16[[#This Row],[Def-Secondary3]]&lt;&gt;"","/"&amp;Table16[[#This Row],[Def-Secondary3]],)&amp;""&amp;IF(Table16[[#This Row],[PassRush4]]&lt;&gt;"","-"&amp;Table16[[#This Row],[PassRush4]],)</f>
        <v>5</v>
      </c>
      <c r="R103" s="76" t="e">
        <f>VLOOKUP(Table16[[#This Row],[Player]],Table4[],9,FALSE)</f>
        <v>#N/A</v>
      </c>
      <c r="S103" s="73" t="e">
        <f>Table16[[#This Row],[2024 Card Info]]&amp;"  "&amp;Table16[[#This Row],[Player Data]]</f>
        <v>#N/A</v>
      </c>
    </row>
    <row r="104" spans="1:19" ht="12.75" customHeight="1" x14ac:dyDescent="0.45">
      <c r="A104" s="78" t="s">
        <v>3163</v>
      </c>
      <c r="B104" s="74" t="s">
        <v>345</v>
      </c>
      <c r="C104" s="79" t="s">
        <v>1124</v>
      </c>
      <c r="D104" s="91">
        <v>37244</v>
      </c>
      <c r="E104" s="75" t="s">
        <v>160</v>
      </c>
      <c r="G104" s="75" t="s">
        <v>154</v>
      </c>
      <c r="H104" s="77" t="str">
        <f>VLOOKUP(Table16[[#This Row],[Player]],Rosters!$D$1:$D$1934,1,FALSE)</f>
        <v>Phillips, Clark</v>
      </c>
      <c r="I104" s="77" t="str">
        <f>Table16[[#This Row],[RunBlock-Primary6]]&amp;"-"&amp;Table16[[#This Row],[PassBlock8]]&amp;IF(Table16[[#This Row],[RunBlock-Secondary7]]&lt;&gt;"","/"&amp;Table16[[#This Row],[RunBlock-Secondary7]]&amp;"-"&amp;Table16[[#This Row],[PassBlock8]],"")</f>
        <v>-</v>
      </c>
      <c r="J104" s="75" t="s">
        <v>154</v>
      </c>
      <c r="K104" s="75"/>
      <c r="L104" s="76"/>
      <c r="M104" s="76"/>
      <c r="N104" s="76"/>
      <c r="O104" s="76"/>
      <c r="P104" s="76"/>
      <c r="Q104" s="76" t="str">
        <f>Table16[[#This Row],[DefPrimary2]]&amp;IF(Table16[[#This Row],[Def-Secondary3]]&lt;&gt;"","/"&amp;Table16[[#This Row],[Def-Secondary3]],)&amp;""&amp;IF(Table16[[#This Row],[PassRush4]]&lt;&gt;"","-"&amp;Table16[[#This Row],[PassRush4]],)</f>
        <v>4</v>
      </c>
      <c r="R104" s="76" t="e">
        <f>VLOOKUP(Table16[[#This Row],[Player]],Table4[],9,FALSE)</f>
        <v>#N/A</v>
      </c>
      <c r="S104" s="73" t="e">
        <f>Table16[[#This Row],[2024 Card Info]]&amp;"  "&amp;Table16[[#This Row],[Player Data]]</f>
        <v>#N/A</v>
      </c>
    </row>
    <row r="105" spans="1:19" ht="12.75" customHeight="1" x14ac:dyDescent="0.45">
      <c r="A105" s="78" t="s">
        <v>1045</v>
      </c>
      <c r="B105" s="74" t="s">
        <v>345</v>
      </c>
      <c r="C105" s="79" t="s">
        <v>3522</v>
      </c>
      <c r="D105" s="91">
        <v>36314</v>
      </c>
      <c r="E105" s="75" t="s">
        <v>84</v>
      </c>
      <c r="G105" s="75" t="s">
        <v>422</v>
      </c>
      <c r="H105" s="77" t="str">
        <f>VLOOKUP(Table16[[#This Row],[Player]],Rosters!$D$1:$D$1934,1,FALSE)</f>
        <v>Pitre, Jalen</v>
      </c>
      <c r="I105" s="77" t="str">
        <f>Table16[[#This Row],[RunBlock-Primary6]]&amp;"-"&amp;Table16[[#This Row],[PassBlock8]]&amp;IF(Table16[[#This Row],[RunBlock-Secondary7]]&lt;&gt;"","/"&amp;Table16[[#This Row],[RunBlock-Secondary7]]&amp;"-"&amp;Table16[[#This Row],[PassBlock8]],"")</f>
        <v>-</v>
      </c>
      <c r="J105" s="75" t="s">
        <v>422</v>
      </c>
      <c r="K105" s="75"/>
      <c r="L105" s="76"/>
      <c r="M105" s="76"/>
      <c r="N105" s="76"/>
      <c r="O105" s="76"/>
      <c r="P105" s="76"/>
      <c r="Q105" s="76" t="str">
        <f>Table16[[#This Row],[DefPrimary2]]&amp;IF(Table16[[#This Row],[Def-Secondary3]]&lt;&gt;"","/"&amp;Table16[[#This Row],[Def-Secondary3]],)&amp;""&amp;IF(Table16[[#This Row],[PassRush4]]&lt;&gt;"","-"&amp;Table16[[#This Row],[PassRush4]],)</f>
        <v>5</v>
      </c>
      <c r="R105" s="76" t="e">
        <f>VLOOKUP(Table16[[#This Row],[Player]],Table4[],9,FALSE)</f>
        <v>#N/A</v>
      </c>
      <c r="S105" s="73" t="e">
        <f>Table16[[#This Row],[2024 Card Info]]&amp;"  "&amp;Table16[[#This Row],[Player Data]]</f>
        <v>#N/A</v>
      </c>
    </row>
    <row r="106" spans="1:19" ht="12.75" customHeight="1" x14ac:dyDescent="0.45">
      <c r="A106" s="78" t="s">
        <v>3241</v>
      </c>
      <c r="B106" s="74" t="s">
        <v>345</v>
      </c>
      <c r="C106" s="79" t="s">
        <v>116</v>
      </c>
      <c r="D106" s="91">
        <v>35977</v>
      </c>
      <c r="E106" s="75" t="s">
        <v>108</v>
      </c>
      <c r="G106" s="75" t="s">
        <v>154</v>
      </c>
      <c r="H106" s="77" t="str">
        <f>VLOOKUP(Table16[[#This Row],[Player]],Rosters!$D$1:$D$1934,1,FALSE)</f>
        <v>Robertson, Amik</v>
      </c>
      <c r="I106" s="77" t="str">
        <f>Table16[[#This Row],[RunBlock-Primary6]]&amp;"-"&amp;Table16[[#This Row],[PassBlock8]]&amp;IF(Table16[[#This Row],[RunBlock-Secondary7]]&lt;&gt;"","/"&amp;Table16[[#This Row],[RunBlock-Secondary7]]&amp;"-"&amp;Table16[[#This Row],[PassBlock8]],"")</f>
        <v>-</v>
      </c>
      <c r="J106" s="75" t="s">
        <v>154</v>
      </c>
      <c r="K106" s="75"/>
      <c r="L106" s="76"/>
      <c r="M106" s="76"/>
      <c r="N106" s="76"/>
      <c r="O106" s="76"/>
      <c r="P106" s="76"/>
      <c r="Q106" s="76" t="str">
        <f>Table16[[#This Row],[DefPrimary2]]&amp;IF(Table16[[#This Row],[Def-Secondary3]]&lt;&gt;"","/"&amp;Table16[[#This Row],[Def-Secondary3]],)&amp;""&amp;IF(Table16[[#This Row],[PassRush4]]&lt;&gt;"","-"&amp;Table16[[#This Row],[PassRush4]],)</f>
        <v>4</v>
      </c>
      <c r="R106" s="76" t="e">
        <f>VLOOKUP(Table16[[#This Row],[Player]],Table4[],9,FALSE)</f>
        <v>#N/A</v>
      </c>
      <c r="S106" s="73" t="e">
        <f>Table16[[#This Row],[2024 Card Info]]&amp;"  "&amp;Table16[[#This Row],[Player Data]]</f>
        <v>#N/A</v>
      </c>
    </row>
    <row r="107" spans="1:19" ht="12.75" customHeight="1" x14ac:dyDescent="0.45">
      <c r="A107" s="78" t="s">
        <v>3844</v>
      </c>
      <c r="B107" s="74" t="s">
        <v>345</v>
      </c>
      <c r="C107" s="79" t="s">
        <v>339</v>
      </c>
      <c r="D107" s="91">
        <v>36940</v>
      </c>
      <c r="E107" s="75" t="s">
        <v>4118</v>
      </c>
      <c r="G107" s="75" t="s">
        <v>154</v>
      </c>
      <c r="H107" s="77" t="str">
        <f>VLOOKUP(Table16[[#This Row],[Player]],Rosters!$D$1:$D$1934,1,FALSE)</f>
        <v>Smith, Tykee</v>
      </c>
      <c r="I107" s="77" t="str">
        <f>Table16[[#This Row],[RunBlock-Primary6]]&amp;"-"&amp;Table16[[#This Row],[PassBlock8]]&amp;IF(Table16[[#This Row],[RunBlock-Secondary7]]&lt;&gt;"","/"&amp;Table16[[#This Row],[RunBlock-Secondary7]]&amp;"-"&amp;Table16[[#This Row],[PassBlock8]],"")</f>
        <v>-</v>
      </c>
      <c r="J107" s="75" t="s">
        <v>154</v>
      </c>
      <c r="K107" s="75"/>
      <c r="L107" s="76"/>
      <c r="M107" s="76"/>
      <c r="N107" s="76"/>
      <c r="O107" s="76"/>
      <c r="P107" s="76"/>
      <c r="Q107" s="76" t="str">
        <f>Table16[[#This Row],[DefPrimary2]]&amp;IF(Table16[[#This Row],[Def-Secondary3]]&lt;&gt;"","/"&amp;Table16[[#This Row],[Def-Secondary3]],)&amp;""&amp;IF(Table16[[#This Row],[PassRush4]]&lt;&gt;"","-"&amp;Table16[[#This Row],[PassRush4]],)</f>
        <v>4</v>
      </c>
      <c r="R107" s="76" t="e">
        <f>VLOOKUP(Table16[[#This Row],[Player]],Table4[],9,FALSE)</f>
        <v>#N/A</v>
      </c>
      <c r="S107" s="73" t="e">
        <f>Table16[[#This Row],[2024 Card Info]]&amp;"  "&amp;Table16[[#This Row],[Player Data]]</f>
        <v>#N/A</v>
      </c>
    </row>
    <row r="108" spans="1:19" ht="12.75" customHeight="1" x14ac:dyDescent="0.45">
      <c r="A108" s="78" t="s">
        <v>1836</v>
      </c>
      <c r="B108" s="74" t="s">
        <v>345</v>
      </c>
      <c r="C108" s="79" t="s">
        <v>3525</v>
      </c>
      <c r="D108" s="91">
        <v>36839</v>
      </c>
      <c r="E108" s="75" t="s">
        <v>200</v>
      </c>
      <c r="G108" s="75" t="s">
        <v>154</v>
      </c>
      <c r="H108" s="77" t="str">
        <f>VLOOKUP(Table16[[#This Row],[Player]],Rosters!$D$1:$D$1934,1,FALSE)</f>
        <v>Turner, DJ</v>
      </c>
      <c r="I108" s="77" t="str">
        <f>Table16[[#This Row],[RunBlock-Primary6]]&amp;"-"&amp;Table16[[#This Row],[PassBlock8]]&amp;IF(Table16[[#This Row],[RunBlock-Secondary7]]&lt;&gt;"","/"&amp;Table16[[#This Row],[RunBlock-Secondary7]]&amp;"-"&amp;Table16[[#This Row],[PassBlock8]],"")</f>
        <v>-</v>
      </c>
      <c r="J108" s="75" t="s">
        <v>154</v>
      </c>
      <c r="K108" s="75"/>
      <c r="L108" s="76"/>
      <c r="M108" s="76"/>
      <c r="N108" s="76"/>
      <c r="O108" s="76"/>
      <c r="P108" s="76"/>
      <c r="Q108" s="76" t="str">
        <f>Table16[[#This Row],[DefPrimary2]]&amp;IF(Table16[[#This Row],[Def-Secondary3]]&lt;&gt;"","/"&amp;Table16[[#This Row],[Def-Secondary3]],)&amp;""&amp;IF(Table16[[#This Row],[PassRush4]]&lt;&gt;"","-"&amp;Table16[[#This Row],[PassRush4]],)</f>
        <v>4</v>
      </c>
      <c r="R108" s="76" t="e">
        <f>VLOOKUP(Table16[[#This Row],[Player]],Table4[],9,FALSE)</f>
        <v>#N/A</v>
      </c>
      <c r="S108" s="73" t="e">
        <f>Table16[[#This Row],[2024 Card Info]]&amp;"  "&amp;Table16[[#This Row],[Player Data]]</f>
        <v>#N/A</v>
      </c>
    </row>
    <row r="109" spans="1:19" ht="12.75" customHeight="1" x14ac:dyDescent="0.45">
      <c r="A109" s="78" t="s">
        <v>1550</v>
      </c>
      <c r="B109" s="74" t="s">
        <v>345</v>
      </c>
      <c r="C109" s="79" t="s">
        <v>3517</v>
      </c>
      <c r="D109" s="91">
        <v>34862</v>
      </c>
      <c r="E109" s="75" t="s">
        <v>114</v>
      </c>
      <c r="G109" s="75" t="s">
        <v>154</v>
      </c>
      <c r="H109" s="77" t="str">
        <f>VLOOKUP(Table16[[#This Row],[Player]],Rosters!$D$1:$D$1934,1,FALSE)</f>
        <v>Wallace, Levi</v>
      </c>
      <c r="I109" s="77" t="str">
        <f>Table16[[#This Row],[RunBlock-Primary6]]&amp;"-"&amp;Table16[[#This Row],[PassBlock8]]&amp;IF(Table16[[#This Row],[RunBlock-Secondary7]]&lt;&gt;"","/"&amp;Table16[[#This Row],[RunBlock-Secondary7]]&amp;"-"&amp;Table16[[#This Row],[PassBlock8]],"")</f>
        <v>-</v>
      </c>
      <c r="J109" s="75" t="s">
        <v>154</v>
      </c>
      <c r="K109" s="75"/>
      <c r="L109" s="76"/>
      <c r="M109" s="76"/>
      <c r="N109" s="76"/>
      <c r="O109" s="76"/>
      <c r="P109" s="76"/>
      <c r="Q109" s="76" t="str">
        <f>Table16[[#This Row],[DefPrimary2]]&amp;IF(Table16[[#This Row],[Def-Secondary3]]&lt;&gt;"","/"&amp;Table16[[#This Row],[Def-Secondary3]],)&amp;""&amp;IF(Table16[[#This Row],[PassRush4]]&lt;&gt;"","-"&amp;Table16[[#This Row],[PassRush4]],)</f>
        <v>4</v>
      </c>
      <c r="R109" s="76" t="e">
        <f>VLOOKUP(Table16[[#This Row],[Player]],Table4[],9,FALSE)</f>
        <v>#N/A</v>
      </c>
      <c r="S109" s="73" t="e">
        <f>Table16[[#This Row],[2024 Card Info]]&amp;"  "&amp;Table16[[#This Row],[Player Data]]</f>
        <v>#N/A</v>
      </c>
    </row>
    <row r="110" spans="1:19" ht="12.75" customHeight="1" x14ac:dyDescent="0.45">
      <c r="A110" s="78" t="s">
        <v>1185</v>
      </c>
      <c r="B110" s="74" t="s">
        <v>345</v>
      </c>
      <c r="C110" s="79" t="s">
        <v>81</v>
      </c>
      <c r="D110" s="91">
        <v>37043</v>
      </c>
      <c r="E110" s="75" t="s">
        <v>98</v>
      </c>
      <c r="G110" s="75" t="s">
        <v>155</v>
      </c>
      <c r="H110" s="77" t="str">
        <f>VLOOKUP(Table16[[#This Row],[Player]],Rosters!$D$1:$D$1934,1,FALSE)</f>
        <v>Williams, Garrett</v>
      </c>
      <c r="I110" s="77" t="str">
        <f>Table16[[#This Row],[RunBlock-Primary6]]&amp;"-"&amp;Table16[[#This Row],[PassBlock8]]&amp;IF(Table16[[#This Row],[RunBlock-Secondary7]]&lt;&gt;"","/"&amp;Table16[[#This Row],[RunBlock-Secondary7]]&amp;"-"&amp;Table16[[#This Row],[PassBlock8]],"")</f>
        <v>-</v>
      </c>
      <c r="J110" s="75" t="s">
        <v>155</v>
      </c>
      <c r="K110" s="75"/>
      <c r="L110" s="76"/>
      <c r="M110" s="76"/>
      <c r="N110" s="76"/>
      <c r="O110" s="76"/>
      <c r="P110" s="76"/>
      <c r="Q110" s="76" t="str">
        <f>Table16[[#This Row],[DefPrimary2]]&amp;IF(Table16[[#This Row],[Def-Secondary3]]&lt;&gt;"","/"&amp;Table16[[#This Row],[Def-Secondary3]],)&amp;""&amp;IF(Table16[[#This Row],[PassRush4]]&lt;&gt;"","-"&amp;Table16[[#This Row],[PassRush4]],)</f>
        <v>6</v>
      </c>
      <c r="R110" s="76" t="e">
        <f>VLOOKUP(Table16[[#This Row],[Player]],Table4[],9,FALSE)</f>
        <v>#N/A</v>
      </c>
      <c r="S110" s="73" t="e">
        <f>Table16[[#This Row],[2024 Card Info]]&amp;"  "&amp;Table16[[#This Row],[Player Data]]</f>
        <v>#N/A</v>
      </c>
    </row>
    <row r="111" spans="1:19" ht="12.75" customHeight="1" x14ac:dyDescent="0.45">
      <c r="A111" s="78" t="s">
        <v>347</v>
      </c>
      <c r="B111" s="74" t="s">
        <v>3528</v>
      </c>
      <c r="C111" s="79" t="s">
        <v>3524</v>
      </c>
      <c r="D111" s="91">
        <v>36189</v>
      </c>
      <c r="E111" s="75" t="s">
        <v>295</v>
      </c>
      <c r="G111" s="75" t="s">
        <v>4193</v>
      </c>
      <c r="H111" s="77" t="str">
        <f>VLOOKUP(Table16[[#This Row],[Player]],Rosters!$D$1:$D$1934,1,FALSE)</f>
        <v>Lake, Quentin</v>
      </c>
      <c r="I111" s="77" t="str">
        <f>Table16[[#This Row],[RunBlock-Primary6]]&amp;"-"&amp;Table16[[#This Row],[PassBlock8]]&amp;IF(Table16[[#This Row],[RunBlock-Secondary7]]&lt;&gt;"","/"&amp;Table16[[#This Row],[RunBlock-Secondary7]]&amp;"-"&amp;Table16[[#This Row],[PassBlock8]],"")</f>
        <v>-</v>
      </c>
      <c r="J111" s="75" t="s">
        <v>149</v>
      </c>
      <c r="K111" s="75">
        <v>5</v>
      </c>
      <c r="L111" s="76"/>
      <c r="M111" s="76"/>
      <c r="N111" s="76"/>
      <c r="O111" s="76"/>
      <c r="P111" s="76"/>
      <c r="Q111" s="76" t="str">
        <f>Table16[[#This Row],[DefPrimary2]]&amp;IF(Table16[[#This Row],[Def-Secondary3]]&lt;&gt;"","/"&amp;Table16[[#This Row],[Def-Secondary3]],)&amp;""&amp;IF(Table16[[#This Row],[PassRush4]]&lt;&gt;"","-"&amp;Table16[[#This Row],[PassRush4]],)</f>
        <v>0/5</v>
      </c>
      <c r="R111" s="76" t="e">
        <f>VLOOKUP(Table16[[#This Row],[Player]],Table4[],9,FALSE)</f>
        <v>#N/A</v>
      </c>
      <c r="S111" s="73" t="e">
        <f>Table16[[#This Row],[2024 Card Info]]&amp;"  "&amp;Table16[[#This Row],[Player Data]]</f>
        <v>#N/A</v>
      </c>
    </row>
    <row r="112" spans="1:19" ht="12.75" customHeight="1" x14ac:dyDescent="0.45">
      <c r="A112" s="78" t="s">
        <v>3820</v>
      </c>
      <c r="B112" s="74" t="s">
        <v>3552</v>
      </c>
      <c r="C112" s="79" t="s">
        <v>3530</v>
      </c>
      <c r="D112" s="91">
        <v>37661</v>
      </c>
      <c r="E112" s="75" t="s">
        <v>3996</v>
      </c>
      <c r="G112" s="75" t="s">
        <v>422</v>
      </c>
      <c r="H112" s="77" t="str">
        <f>VLOOKUP(Table16[[#This Row],[Player]],Rosters!$D$1:$D$1934,1,FALSE)</f>
        <v>DeJean, Cooper</v>
      </c>
      <c r="I112" s="77" t="str">
        <f>Table16[[#This Row],[RunBlock-Primary6]]&amp;"-"&amp;Table16[[#This Row],[PassBlock8]]&amp;IF(Table16[[#This Row],[RunBlock-Secondary7]]&lt;&gt;"","/"&amp;Table16[[#This Row],[RunBlock-Secondary7]]&amp;"-"&amp;Table16[[#This Row],[PassBlock8]],"")</f>
        <v>-</v>
      </c>
      <c r="J112" s="75" t="s">
        <v>422</v>
      </c>
      <c r="K112" s="75"/>
      <c r="L112" s="76"/>
      <c r="M112" s="76"/>
      <c r="N112" s="76"/>
      <c r="O112" s="76"/>
      <c r="P112" s="76"/>
      <c r="Q112" s="76" t="str">
        <f>Table16[[#This Row],[DefPrimary2]]&amp;IF(Table16[[#This Row],[Def-Secondary3]]&lt;&gt;"","/"&amp;Table16[[#This Row],[Def-Secondary3]],)&amp;""&amp;IF(Table16[[#This Row],[PassRush4]]&lt;&gt;"","-"&amp;Table16[[#This Row],[PassRush4]],)</f>
        <v>5</v>
      </c>
      <c r="R112" s="76" t="e">
        <f>VLOOKUP(Table16[[#This Row],[Player]],Table4[],9,FALSE)</f>
        <v>#N/A</v>
      </c>
      <c r="S112" s="73" t="e">
        <f>Table16[[#This Row],[2024 Card Info]]&amp;"  "&amp;Table16[[#This Row],[Player Data]]</f>
        <v>#N/A</v>
      </c>
    </row>
    <row r="113" spans="1:19" ht="12.75" customHeight="1" x14ac:dyDescent="0.45">
      <c r="A113" s="78" t="s">
        <v>2240</v>
      </c>
      <c r="B113" s="74" t="s">
        <v>3552</v>
      </c>
      <c r="C113" s="79" t="s">
        <v>403</v>
      </c>
      <c r="D113" s="91">
        <v>36090</v>
      </c>
      <c r="E113" s="75" t="s">
        <v>171</v>
      </c>
      <c r="G113" s="75" t="s">
        <v>154</v>
      </c>
      <c r="H113" s="77" t="str">
        <f>VLOOKUP(Table16[[#This Row],[Player]],Rosters!$D$1:$D$1934,1,FALSE)</f>
        <v>Jones, Marcus</v>
      </c>
      <c r="I113" s="77" t="str">
        <f>Table16[[#This Row],[RunBlock-Primary6]]&amp;"-"&amp;Table16[[#This Row],[PassBlock8]]&amp;IF(Table16[[#This Row],[RunBlock-Secondary7]]&lt;&gt;"","/"&amp;Table16[[#This Row],[RunBlock-Secondary7]]&amp;"-"&amp;Table16[[#This Row],[PassBlock8]],"")</f>
        <v>-</v>
      </c>
      <c r="J113" s="75" t="s">
        <v>154</v>
      </c>
      <c r="K113" s="75"/>
      <c r="L113" s="76"/>
      <c r="M113" s="76"/>
      <c r="N113" s="76"/>
      <c r="O113" s="76"/>
      <c r="P113" s="76"/>
      <c r="Q113" s="76" t="str">
        <f>Table16[[#This Row],[DefPrimary2]]&amp;IF(Table16[[#This Row],[Def-Secondary3]]&lt;&gt;"","/"&amp;Table16[[#This Row],[Def-Secondary3]],)&amp;""&amp;IF(Table16[[#This Row],[PassRush4]]&lt;&gt;"","-"&amp;Table16[[#This Row],[PassRush4]],)</f>
        <v>4</v>
      </c>
      <c r="R113" s="76" t="e">
        <f>VLOOKUP(Table16[[#This Row],[Player]],Table4[],9,FALSE)</f>
        <v>#N/A</v>
      </c>
      <c r="S113" s="73" t="e">
        <f>Table16[[#This Row],[2024 Card Info]]&amp;"  "&amp;Table16[[#This Row],[Player Data]]</f>
        <v>#N/A</v>
      </c>
    </row>
    <row r="114" spans="1:19" ht="12.75" customHeight="1" x14ac:dyDescent="0.45">
      <c r="A114" s="78" t="s">
        <v>294</v>
      </c>
      <c r="B114" s="74" t="s">
        <v>3540</v>
      </c>
      <c r="C114" s="79" t="s">
        <v>86</v>
      </c>
      <c r="D114" s="91">
        <v>35796</v>
      </c>
      <c r="E114" s="75" t="s">
        <v>218</v>
      </c>
      <c r="G114" s="75" t="s">
        <v>4192</v>
      </c>
      <c r="H114" s="77" t="str">
        <f>VLOOKUP(Table16[[#This Row],[Player]],Rosters!$D$1:$D$1934,1,FALSE)</f>
        <v>Metellus, Josh</v>
      </c>
      <c r="I114" s="77" t="str">
        <f>Table16[[#This Row],[RunBlock-Primary6]]&amp;"-"&amp;Table16[[#This Row],[PassBlock8]]&amp;IF(Table16[[#This Row],[RunBlock-Secondary7]]&lt;&gt;"","/"&amp;Table16[[#This Row],[RunBlock-Secondary7]]&amp;"-"&amp;Table16[[#This Row],[PassBlock8]],"")</f>
        <v>-</v>
      </c>
      <c r="J114" s="75" t="s">
        <v>154</v>
      </c>
      <c r="K114" s="75">
        <v>45</v>
      </c>
      <c r="L114" s="76"/>
      <c r="M114" s="76"/>
      <c r="N114" s="76"/>
      <c r="O114" s="76"/>
      <c r="P114" s="76"/>
      <c r="Q114" s="76" t="str">
        <f>Table16[[#This Row],[DefPrimary2]]&amp;IF(Table16[[#This Row],[Def-Secondary3]]&lt;&gt;"","/"&amp;Table16[[#This Row],[Def-Secondary3]],)&amp;""&amp;IF(Table16[[#This Row],[PassRush4]]&lt;&gt;"","-"&amp;Table16[[#This Row],[PassRush4]],)</f>
        <v>4/45</v>
      </c>
      <c r="R114" s="76" t="e">
        <f>VLOOKUP(Table16[[#This Row],[Player]],Table4[],9,FALSE)</f>
        <v>#N/A</v>
      </c>
      <c r="S114" s="73" t="e">
        <f>Table16[[#This Row],[2024 Card Info]]&amp;"  "&amp;Table16[[#This Row],[Player Data]]</f>
        <v>#N/A</v>
      </c>
    </row>
    <row r="115" spans="1:19" ht="12.75" customHeight="1" x14ac:dyDescent="0.45">
      <c r="A115" s="78" t="s">
        <v>1729</v>
      </c>
      <c r="B115" s="74" t="s">
        <v>3578</v>
      </c>
      <c r="C115" s="79" t="s">
        <v>3523</v>
      </c>
      <c r="D115" s="91">
        <v>36161</v>
      </c>
      <c r="E115" s="75" t="s">
        <v>387</v>
      </c>
      <c r="G115" s="75" t="s">
        <v>4190</v>
      </c>
      <c r="H115" s="77" t="str">
        <f>VLOOKUP(Table16[[#This Row],[Player]],Rosters!$D$1:$D$1934,1,FALSE)</f>
        <v>Molden, Elijah</v>
      </c>
      <c r="I115" s="77" t="str">
        <f>Table16[[#This Row],[RunBlock-Primary6]]&amp;"-"&amp;Table16[[#This Row],[PassBlock8]]&amp;IF(Table16[[#This Row],[RunBlock-Secondary7]]&lt;&gt;"","/"&amp;Table16[[#This Row],[RunBlock-Secondary7]]&amp;"-"&amp;Table16[[#This Row],[PassBlock8]],"")</f>
        <v>-</v>
      </c>
      <c r="J115" s="75" t="s">
        <v>422</v>
      </c>
      <c r="K115" s="75">
        <v>54</v>
      </c>
      <c r="L115" s="76"/>
      <c r="M115" s="76"/>
      <c r="N115" s="76"/>
      <c r="O115" s="76"/>
      <c r="P115" s="76"/>
      <c r="Q115" s="76" t="str">
        <f>Table16[[#This Row],[DefPrimary2]]&amp;IF(Table16[[#This Row],[Def-Secondary3]]&lt;&gt;"","/"&amp;Table16[[#This Row],[Def-Secondary3]],)&amp;""&amp;IF(Table16[[#This Row],[PassRush4]]&lt;&gt;"","-"&amp;Table16[[#This Row],[PassRush4]],)</f>
        <v>5/54</v>
      </c>
      <c r="R115" s="76" t="e">
        <f>VLOOKUP(Table16[[#This Row],[Player]],Table4[],9,FALSE)</f>
        <v>#N/A</v>
      </c>
      <c r="S115" s="73" t="e">
        <f>Table16[[#This Row],[2024 Card Info]]&amp;"  "&amp;Table16[[#This Row],[Player Data]]</f>
        <v>#N/A</v>
      </c>
    </row>
    <row r="116" spans="1:19" ht="12.75" customHeight="1" x14ac:dyDescent="0.45">
      <c r="A116" s="78" t="s">
        <v>1632</v>
      </c>
      <c r="B116" s="74" t="s">
        <v>327</v>
      </c>
      <c r="C116" s="79" t="s">
        <v>441</v>
      </c>
      <c r="D116" s="91">
        <v>35363</v>
      </c>
      <c r="E116" s="75" t="s">
        <v>3950</v>
      </c>
      <c r="G116" s="75" t="s">
        <v>328</v>
      </c>
      <c r="H116" s="77" t="str">
        <f>VLOOKUP(Table16[[#This Row],[Player]],Rosters!$D$1:$D$1934,1,FALSE)</f>
        <v>Abram, Johnathan</v>
      </c>
      <c r="I116" s="77" t="str">
        <f>Table16[[#This Row],[RunBlock-Primary6]]&amp;"-"&amp;Table16[[#This Row],[PassBlock8]]&amp;IF(Table16[[#This Row],[RunBlock-Secondary7]]&lt;&gt;"","/"&amp;Table16[[#This Row],[RunBlock-Secondary7]]&amp;"-"&amp;Table16[[#This Row],[PassBlock8]],"")</f>
        <v>-</v>
      </c>
      <c r="J116" s="75">
        <v>0</v>
      </c>
      <c r="K116" s="75"/>
      <c r="L116" s="76"/>
      <c r="M116" s="76"/>
      <c r="N116" s="76"/>
      <c r="O116" s="76"/>
      <c r="P116" s="76"/>
      <c r="Q116" s="76" t="str">
        <f>Table16[[#This Row],[DefPrimary2]]&amp;IF(Table16[[#This Row],[Def-Secondary3]]&lt;&gt;"","/"&amp;Table16[[#This Row],[Def-Secondary3]],)&amp;""&amp;IF(Table16[[#This Row],[PassRush4]]&lt;&gt;"","-"&amp;Table16[[#This Row],[PassRush4]],)</f>
        <v>0</v>
      </c>
      <c r="R116" s="76" t="e">
        <f>VLOOKUP(Table16[[#This Row],[Player]],Table4[],9,FALSE)</f>
        <v>#N/A</v>
      </c>
      <c r="S116" s="73" t="e">
        <f>Table16[[#This Row],[2024 Card Info]]&amp;"  "&amp;Table16[[#This Row],[Player Data]]</f>
        <v>#N/A</v>
      </c>
    </row>
    <row r="117" spans="1:19" ht="12.75" customHeight="1" x14ac:dyDescent="0.45">
      <c r="A117" s="78" t="s">
        <v>3855</v>
      </c>
      <c r="B117" s="74" t="s">
        <v>327</v>
      </c>
      <c r="C117" s="79" t="s">
        <v>3517</v>
      </c>
      <c r="D117" s="91">
        <v>37168</v>
      </c>
      <c r="E117" s="75" t="s">
        <v>3951</v>
      </c>
      <c r="G117" s="75" t="s">
        <v>328</v>
      </c>
      <c r="H117" s="77" t="str">
        <f>VLOOKUP(Table16[[#This Row],[Player]],Rosters!$D$1:$D$1934,1,FALSE)</f>
        <v>Abrams-Draine, Kris</v>
      </c>
      <c r="I117" s="77" t="str">
        <f>Table16[[#This Row],[RunBlock-Primary6]]&amp;"-"&amp;Table16[[#This Row],[PassBlock8]]&amp;IF(Table16[[#This Row],[RunBlock-Secondary7]]&lt;&gt;"","/"&amp;Table16[[#This Row],[RunBlock-Secondary7]]&amp;"-"&amp;Table16[[#This Row],[PassBlock8]],"")</f>
        <v>-</v>
      </c>
      <c r="J117" s="75">
        <v>0</v>
      </c>
      <c r="K117" s="75"/>
      <c r="L117" s="76"/>
      <c r="M117" s="76"/>
      <c r="N117" s="76"/>
      <c r="O117" s="76"/>
      <c r="P117" s="76"/>
      <c r="Q117" s="76" t="str">
        <f>Table16[[#This Row],[DefPrimary2]]&amp;IF(Table16[[#This Row],[Def-Secondary3]]&lt;&gt;"","/"&amp;Table16[[#This Row],[Def-Secondary3]],)&amp;""&amp;IF(Table16[[#This Row],[PassRush4]]&lt;&gt;"","-"&amp;Table16[[#This Row],[PassRush4]],)</f>
        <v>0</v>
      </c>
      <c r="R117" s="76" t="e">
        <f>VLOOKUP(Table16[[#This Row],[Player]],Table4[],9,FALSE)</f>
        <v>#N/A</v>
      </c>
      <c r="S117" s="73" t="e">
        <f>Table16[[#This Row],[2024 Card Info]]&amp;"  "&amp;Table16[[#This Row],[Player Data]]</f>
        <v>#N/A</v>
      </c>
    </row>
    <row r="118" spans="1:19" ht="12.75" customHeight="1" x14ac:dyDescent="0.45">
      <c r="A118" s="78" t="s">
        <v>2445</v>
      </c>
      <c r="B118" s="74" t="s">
        <v>327</v>
      </c>
      <c r="C118" s="79" t="s">
        <v>1124</v>
      </c>
      <c r="D118" s="91">
        <v>35739</v>
      </c>
      <c r="E118" s="75" t="s">
        <v>279</v>
      </c>
      <c r="G118" s="75" t="s">
        <v>335</v>
      </c>
      <c r="H118" s="77" t="str">
        <f>VLOOKUP(Table16[[#This Row],[Player]],Rosters!$D$1:$D$1934,1,FALSE)</f>
        <v>Alford, Dee</v>
      </c>
      <c r="I118" s="77" t="str">
        <f>Table16[[#This Row],[RunBlock-Primary6]]&amp;"-"&amp;Table16[[#This Row],[PassBlock8]]&amp;IF(Table16[[#This Row],[RunBlock-Secondary7]]&lt;&gt;"","/"&amp;Table16[[#This Row],[RunBlock-Secondary7]]&amp;"-"&amp;Table16[[#This Row],[PassBlock8]],"")</f>
        <v>-</v>
      </c>
      <c r="J118" s="75">
        <v>4</v>
      </c>
      <c r="K118" s="75"/>
      <c r="L118" s="76"/>
      <c r="M118" s="76"/>
      <c r="N118" s="76"/>
      <c r="O118" s="76"/>
      <c r="P118" s="76"/>
      <c r="Q118" s="76" t="str">
        <f>Table16[[#This Row],[DefPrimary2]]&amp;IF(Table16[[#This Row],[Def-Secondary3]]&lt;&gt;"","/"&amp;Table16[[#This Row],[Def-Secondary3]],)&amp;""&amp;IF(Table16[[#This Row],[PassRush4]]&lt;&gt;"","-"&amp;Table16[[#This Row],[PassRush4]],)</f>
        <v>4</v>
      </c>
      <c r="R118" s="76" t="e">
        <f>VLOOKUP(Table16[[#This Row],[Player]],Table4[],9,FALSE)</f>
        <v>#N/A</v>
      </c>
      <c r="S118" s="73" t="e">
        <f>Table16[[#This Row],[2024 Card Info]]&amp;"  "&amp;Table16[[#This Row],[Player Data]]</f>
        <v>#N/A</v>
      </c>
    </row>
    <row r="119" spans="1:19" ht="12.75" customHeight="1" x14ac:dyDescent="0.45">
      <c r="A119" s="78" t="s">
        <v>1314</v>
      </c>
      <c r="B119" s="74" t="s">
        <v>327</v>
      </c>
      <c r="C119" s="79" t="s">
        <v>441</v>
      </c>
      <c r="D119" s="91">
        <v>35566</v>
      </c>
      <c r="E119" s="75" t="s">
        <v>115</v>
      </c>
      <c r="G119" s="75" t="s">
        <v>335</v>
      </c>
      <c r="H119" s="77" t="str">
        <f>VLOOKUP(Table16[[#This Row],[Player]],Rosters!$D$1:$D$1934,1,FALSE)</f>
        <v>Amadi, Ugo</v>
      </c>
      <c r="I119" s="77" t="str">
        <f>Table16[[#This Row],[RunBlock-Primary6]]&amp;"-"&amp;Table16[[#This Row],[PassBlock8]]&amp;IF(Table16[[#This Row],[RunBlock-Secondary7]]&lt;&gt;"","/"&amp;Table16[[#This Row],[RunBlock-Secondary7]]&amp;"-"&amp;Table16[[#This Row],[PassBlock8]],"")</f>
        <v>-</v>
      </c>
      <c r="J119" s="75">
        <v>4</v>
      </c>
      <c r="K119" s="75"/>
      <c r="L119" s="76"/>
      <c r="M119" s="76"/>
      <c r="N119" s="76"/>
      <c r="O119" s="76"/>
      <c r="P119" s="76"/>
      <c r="Q119" s="76" t="str">
        <f>Table16[[#This Row],[DefPrimary2]]&amp;IF(Table16[[#This Row],[Def-Secondary3]]&lt;&gt;"","/"&amp;Table16[[#This Row],[Def-Secondary3]],)&amp;""&amp;IF(Table16[[#This Row],[PassRush4]]&lt;&gt;"","-"&amp;Table16[[#This Row],[PassRush4]],)</f>
        <v>4</v>
      </c>
      <c r="R119" s="76" t="e">
        <f>VLOOKUP(Table16[[#This Row],[Player]],Table4[],9,FALSE)</f>
        <v>#N/A</v>
      </c>
      <c r="S119" s="73" t="e">
        <f>Table16[[#This Row],[2024 Card Info]]&amp;"  "&amp;Table16[[#This Row],[Player Data]]</f>
        <v>#N/A</v>
      </c>
    </row>
    <row r="120" spans="1:19" ht="12.75" customHeight="1" x14ac:dyDescent="0.45">
      <c r="A120" s="78" t="s">
        <v>3856</v>
      </c>
      <c r="B120" s="74" t="s">
        <v>327</v>
      </c>
      <c r="C120" s="79" t="s">
        <v>308</v>
      </c>
      <c r="D120" s="91">
        <v>35431</v>
      </c>
      <c r="E120" s="75" t="s">
        <v>3949</v>
      </c>
      <c r="G120" s="75" t="s">
        <v>328</v>
      </c>
      <c r="H120" s="77" t="e">
        <f>VLOOKUP(Table16[[#This Row],[Player]],Rosters!$D$1:$D$1934,1,FALSE)</f>
        <v>#N/A</v>
      </c>
      <c r="I120" s="77" t="str">
        <f>Table16[[#This Row],[RunBlock-Primary6]]&amp;"-"&amp;Table16[[#This Row],[PassBlock8]]&amp;IF(Table16[[#This Row],[RunBlock-Secondary7]]&lt;&gt;"","/"&amp;Table16[[#This Row],[RunBlock-Secondary7]]&amp;"-"&amp;Table16[[#This Row],[PassBlock8]],"")</f>
        <v>-</v>
      </c>
      <c r="J120" s="75">
        <v>0</v>
      </c>
      <c r="K120" s="75"/>
      <c r="L120" s="76"/>
      <c r="M120" s="76"/>
      <c r="N120" s="76"/>
      <c r="O120" s="76"/>
      <c r="P120" s="76"/>
      <c r="Q120" s="76" t="str">
        <f>Table16[[#This Row],[DefPrimary2]]&amp;IF(Table16[[#This Row],[Def-Secondary3]]&lt;&gt;"","/"&amp;Table16[[#This Row],[Def-Secondary3]],)&amp;""&amp;IF(Table16[[#This Row],[PassRush4]]&lt;&gt;"","-"&amp;Table16[[#This Row],[PassRush4]],)</f>
        <v>0</v>
      </c>
      <c r="R120" s="76" t="e">
        <f>VLOOKUP(Table16[[#This Row],[Player]],Table4[],9,FALSE)</f>
        <v>#N/A</v>
      </c>
      <c r="S120" s="73" t="e">
        <f>Table16[[#This Row],[2024 Card Info]]&amp;"  "&amp;Table16[[#This Row],[Player Data]]</f>
        <v>#N/A</v>
      </c>
    </row>
    <row r="121" spans="1:19" ht="12.75" customHeight="1" x14ac:dyDescent="0.45">
      <c r="A121" s="78" t="s">
        <v>3845</v>
      </c>
      <c r="B121" s="74" t="s">
        <v>327</v>
      </c>
      <c r="C121" s="79" t="s">
        <v>193</v>
      </c>
      <c r="D121" s="91">
        <v>36406</v>
      </c>
      <c r="E121" s="75" t="s">
        <v>83</v>
      </c>
      <c r="G121" s="75" t="s">
        <v>335</v>
      </c>
      <c r="H121" s="77" t="e">
        <f>VLOOKUP(Table16[[#This Row],[Player]],Rosters!$D$1:$D$1934,1,FALSE)</f>
        <v>#N/A</v>
      </c>
      <c r="I121" s="77" t="str">
        <f>Table16[[#This Row],[RunBlock-Primary6]]&amp;"-"&amp;Table16[[#This Row],[PassBlock8]]&amp;IF(Table16[[#This Row],[RunBlock-Secondary7]]&lt;&gt;"","/"&amp;Table16[[#This Row],[RunBlock-Secondary7]]&amp;"-"&amp;Table16[[#This Row],[PassBlock8]],"")</f>
        <v>-</v>
      </c>
      <c r="J121" s="75">
        <v>4</v>
      </c>
      <c r="K121" s="75"/>
      <c r="L121" s="76"/>
      <c r="M121" s="76"/>
      <c r="N121" s="76"/>
      <c r="O121" s="76"/>
      <c r="P121" s="76"/>
      <c r="Q121" s="76" t="str">
        <f>Table16[[#This Row],[DefPrimary2]]&amp;IF(Table16[[#This Row],[Def-Secondary3]]&lt;&gt;"","/"&amp;Table16[[#This Row],[Def-Secondary3]],)&amp;""&amp;IF(Table16[[#This Row],[PassRush4]]&lt;&gt;"","-"&amp;Table16[[#This Row],[PassRush4]],)</f>
        <v>4</v>
      </c>
      <c r="R121" s="76" t="e">
        <f>VLOOKUP(Table16[[#This Row],[Player]],Table4[],9,FALSE)</f>
        <v>#N/A</v>
      </c>
      <c r="S121" s="73" t="e">
        <f>Table16[[#This Row],[2024 Card Info]]&amp;"  "&amp;Table16[[#This Row],[Player Data]]</f>
        <v>#N/A</v>
      </c>
    </row>
    <row r="122" spans="1:19" ht="12.75" customHeight="1" x14ac:dyDescent="0.45">
      <c r="A122" s="78" t="s">
        <v>3857</v>
      </c>
      <c r="B122" s="74" t="s">
        <v>327</v>
      </c>
      <c r="C122" s="79" t="s">
        <v>403</v>
      </c>
      <c r="D122" s="91">
        <v>37033</v>
      </c>
      <c r="E122" s="75" t="s">
        <v>134</v>
      </c>
      <c r="G122" s="75" t="s">
        <v>328</v>
      </c>
      <c r="H122" s="77" t="e">
        <f>VLOOKUP(Table16[[#This Row],[Player]],Rosters!$D$1:$D$1934,1,FALSE)</f>
        <v>#N/A</v>
      </c>
      <c r="I122" s="77" t="str">
        <f>Table16[[#This Row],[RunBlock-Primary6]]&amp;"-"&amp;Table16[[#This Row],[PassBlock8]]&amp;IF(Table16[[#This Row],[RunBlock-Secondary7]]&lt;&gt;"","/"&amp;Table16[[#This Row],[RunBlock-Secondary7]]&amp;"-"&amp;Table16[[#This Row],[PassBlock8]],"")</f>
        <v>-</v>
      </c>
      <c r="J122" s="75">
        <v>0</v>
      </c>
      <c r="K122" s="75"/>
      <c r="L122" s="76"/>
      <c r="M122" s="76"/>
      <c r="N122" s="76"/>
      <c r="O122" s="76"/>
      <c r="P122" s="76"/>
      <c r="Q122" s="76" t="str">
        <f>Table16[[#This Row],[DefPrimary2]]&amp;IF(Table16[[#This Row],[Def-Secondary3]]&lt;&gt;"","/"&amp;Table16[[#This Row],[Def-Secondary3]],)&amp;""&amp;IF(Table16[[#This Row],[PassRush4]]&lt;&gt;"","-"&amp;Table16[[#This Row],[PassRush4]],)</f>
        <v>0</v>
      </c>
      <c r="R122" s="76" t="e">
        <f>VLOOKUP(Table16[[#This Row],[Player]],Table4[],9,FALSE)</f>
        <v>#N/A</v>
      </c>
      <c r="S122" s="73" t="e">
        <f>Table16[[#This Row],[2024 Card Info]]&amp;"  "&amp;Table16[[#This Row],[Player Data]]</f>
        <v>#N/A</v>
      </c>
    </row>
    <row r="123" spans="1:19" ht="12.75" customHeight="1" x14ac:dyDescent="0.45">
      <c r="A123" s="78" t="s">
        <v>3259</v>
      </c>
      <c r="B123" s="74" t="s">
        <v>327</v>
      </c>
      <c r="C123" s="79" t="s">
        <v>308</v>
      </c>
      <c r="D123" s="91">
        <v>35181</v>
      </c>
      <c r="E123" s="75" t="s">
        <v>101</v>
      </c>
      <c r="G123" s="75" t="s">
        <v>328</v>
      </c>
      <c r="H123" s="77" t="str">
        <f>VLOOKUP(Table16[[#This Row],[Player]],Rosters!$D$1:$D$1934,1,FALSE)</f>
        <v>Ballentine, Corey</v>
      </c>
      <c r="I123" s="77" t="str">
        <f>Table16[[#This Row],[RunBlock-Primary6]]&amp;"-"&amp;Table16[[#This Row],[PassBlock8]]&amp;IF(Table16[[#This Row],[RunBlock-Secondary7]]&lt;&gt;"","/"&amp;Table16[[#This Row],[RunBlock-Secondary7]]&amp;"-"&amp;Table16[[#This Row],[PassBlock8]],"")</f>
        <v>-</v>
      </c>
      <c r="J123" s="75">
        <v>0</v>
      </c>
      <c r="K123" s="75"/>
      <c r="L123" s="76"/>
      <c r="M123" s="76"/>
      <c r="N123" s="76"/>
      <c r="O123" s="76"/>
      <c r="P123" s="76"/>
      <c r="Q123" s="76" t="str">
        <f>Table16[[#This Row],[DefPrimary2]]&amp;IF(Table16[[#This Row],[Def-Secondary3]]&lt;&gt;"","/"&amp;Table16[[#This Row],[Def-Secondary3]],)&amp;""&amp;IF(Table16[[#This Row],[PassRush4]]&lt;&gt;"","-"&amp;Table16[[#This Row],[PassRush4]],)</f>
        <v>0</v>
      </c>
      <c r="R123" s="76" t="e">
        <f>VLOOKUP(Table16[[#This Row],[Player]],Table4[],9,FALSE)</f>
        <v>#N/A</v>
      </c>
      <c r="S123" s="73" t="e">
        <f>Table16[[#This Row],[2024 Card Info]]&amp;"  "&amp;Table16[[#This Row],[Player Data]]</f>
        <v>#N/A</v>
      </c>
    </row>
    <row r="124" spans="1:19" ht="12.75" customHeight="1" x14ac:dyDescent="0.45">
      <c r="A124" s="78" t="s">
        <v>690</v>
      </c>
      <c r="B124" s="74" t="s">
        <v>327</v>
      </c>
      <c r="C124" s="79" t="s">
        <v>3518</v>
      </c>
      <c r="D124" s="91">
        <v>36761</v>
      </c>
      <c r="E124" s="75" t="s">
        <v>160</v>
      </c>
      <c r="G124" s="75" t="s">
        <v>328</v>
      </c>
      <c r="H124" s="77" t="str">
        <f>VLOOKUP(Table16[[#This Row],[Player]],Rosters!$D$1:$D$1934,1,FALSE)</f>
        <v>Bennett, Jakorian</v>
      </c>
      <c r="I124" s="77" t="str">
        <f>Table16[[#This Row],[RunBlock-Primary6]]&amp;"-"&amp;Table16[[#This Row],[PassBlock8]]&amp;IF(Table16[[#This Row],[RunBlock-Secondary7]]&lt;&gt;"","/"&amp;Table16[[#This Row],[RunBlock-Secondary7]]&amp;"-"&amp;Table16[[#This Row],[PassBlock8]],"")</f>
        <v>-</v>
      </c>
      <c r="J124" s="75">
        <v>0</v>
      </c>
      <c r="K124" s="75"/>
      <c r="L124" s="76"/>
      <c r="M124" s="76"/>
      <c r="N124" s="76"/>
      <c r="O124" s="76"/>
      <c r="P124" s="76"/>
      <c r="Q124" s="76" t="str">
        <f>Table16[[#This Row],[DefPrimary2]]&amp;IF(Table16[[#This Row],[Def-Secondary3]]&lt;&gt;"","/"&amp;Table16[[#This Row],[Def-Secondary3]],)&amp;""&amp;IF(Table16[[#This Row],[PassRush4]]&lt;&gt;"","-"&amp;Table16[[#This Row],[PassRush4]],)</f>
        <v>0</v>
      </c>
      <c r="R124" s="76" t="e">
        <f>VLOOKUP(Table16[[#This Row],[Player]],Table4[],9,FALSE)</f>
        <v>#N/A</v>
      </c>
      <c r="S124" s="73" t="e">
        <f>Table16[[#This Row],[2024 Card Info]]&amp;"  "&amp;Table16[[#This Row],[Player Data]]</f>
        <v>#N/A</v>
      </c>
    </row>
    <row r="125" spans="1:19" ht="12.75" customHeight="1" x14ac:dyDescent="0.45">
      <c r="A125" s="78" t="s">
        <v>3858</v>
      </c>
      <c r="B125" s="74" t="s">
        <v>327</v>
      </c>
      <c r="C125" s="79" t="s">
        <v>285</v>
      </c>
      <c r="D125" s="91">
        <v>36511</v>
      </c>
      <c r="E125" s="75" t="s">
        <v>3960</v>
      </c>
      <c r="G125" s="75" t="s">
        <v>328</v>
      </c>
      <c r="H125" s="77" t="e">
        <f>VLOOKUP(Table16[[#This Row],[Player]],Rosters!$D$1:$D$1934,1,FALSE)</f>
        <v>#N/A</v>
      </c>
      <c r="I125" s="77" t="str">
        <f>Table16[[#This Row],[RunBlock-Primary6]]&amp;"-"&amp;Table16[[#This Row],[PassBlock8]]&amp;IF(Table16[[#This Row],[RunBlock-Secondary7]]&lt;&gt;"","/"&amp;Table16[[#This Row],[RunBlock-Secondary7]]&amp;"-"&amp;Table16[[#This Row],[PassBlock8]],"")</f>
        <v>-</v>
      </c>
      <c r="J125" s="75">
        <v>0</v>
      </c>
      <c r="K125" s="75"/>
      <c r="L125" s="76"/>
      <c r="M125" s="76"/>
      <c r="N125" s="76"/>
      <c r="O125" s="76"/>
      <c r="P125" s="76"/>
      <c r="Q125" s="76" t="str">
        <f>Table16[[#This Row],[DefPrimary2]]&amp;IF(Table16[[#This Row],[Def-Secondary3]]&lt;&gt;"","/"&amp;Table16[[#This Row],[Def-Secondary3]],)&amp;""&amp;IF(Table16[[#This Row],[PassRush4]]&lt;&gt;"","-"&amp;Table16[[#This Row],[PassRush4]],)</f>
        <v>0</v>
      </c>
      <c r="R125" s="76" t="e">
        <f>VLOOKUP(Table16[[#This Row],[Player]],Table4[],9,FALSE)</f>
        <v>#N/A</v>
      </c>
      <c r="S125" s="73" t="e">
        <f>Table16[[#This Row],[2024 Card Info]]&amp;"  "&amp;Table16[[#This Row],[Player Data]]</f>
        <v>#N/A</v>
      </c>
    </row>
    <row r="126" spans="1:19" ht="12.75" customHeight="1" x14ac:dyDescent="0.45">
      <c r="A126" s="78" t="s">
        <v>3859</v>
      </c>
      <c r="B126" s="74" t="s">
        <v>327</v>
      </c>
      <c r="C126" s="79" t="s">
        <v>3519</v>
      </c>
      <c r="D126" s="91">
        <v>37553</v>
      </c>
      <c r="E126" s="75" t="s">
        <v>3970</v>
      </c>
      <c r="G126" s="75" t="s">
        <v>328</v>
      </c>
      <c r="H126" s="77" t="str">
        <f>VLOOKUP(Table16[[#This Row],[Player]],Rosters!$D$1:$D$1934,1,FALSE)</f>
        <v>Bishop, Cole</v>
      </c>
      <c r="I126" s="77" t="str">
        <f>Table16[[#This Row],[RunBlock-Primary6]]&amp;"-"&amp;Table16[[#This Row],[PassBlock8]]&amp;IF(Table16[[#This Row],[RunBlock-Secondary7]]&lt;&gt;"","/"&amp;Table16[[#This Row],[RunBlock-Secondary7]]&amp;"-"&amp;Table16[[#This Row],[PassBlock8]],"")</f>
        <v>-</v>
      </c>
      <c r="J126" s="75">
        <v>0</v>
      </c>
      <c r="K126" s="75"/>
      <c r="L126" s="76"/>
      <c r="M126" s="76"/>
      <c r="N126" s="76"/>
      <c r="O126" s="76"/>
      <c r="P126" s="76"/>
      <c r="Q126" s="76" t="str">
        <f>Table16[[#This Row],[DefPrimary2]]&amp;IF(Table16[[#This Row],[Def-Secondary3]]&lt;&gt;"","/"&amp;Table16[[#This Row],[Def-Secondary3]],)&amp;""&amp;IF(Table16[[#This Row],[PassRush4]]&lt;&gt;"","-"&amp;Table16[[#This Row],[PassRush4]],)</f>
        <v>0</v>
      </c>
      <c r="R126" s="76" t="e">
        <f>VLOOKUP(Table16[[#This Row],[Player]],Table4[],9,FALSE)</f>
        <v>#N/A</v>
      </c>
      <c r="S126" s="73" t="e">
        <f>Table16[[#This Row],[2024 Card Info]]&amp;"  "&amp;Table16[[#This Row],[Player Data]]</f>
        <v>#N/A</v>
      </c>
    </row>
    <row r="127" spans="1:19" ht="12.75" customHeight="1" x14ac:dyDescent="0.45">
      <c r="A127" s="78" t="s">
        <v>3861</v>
      </c>
      <c r="B127" s="74" t="s">
        <v>327</v>
      </c>
      <c r="C127" s="79" t="s">
        <v>403</v>
      </c>
      <c r="D127" s="91">
        <v>36510</v>
      </c>
      <c r="E127" s="75" t="s">
        <v>134</v>
      </c>
      <c r="G127" s="75" t="s">
        <v>328</v>
      </c>
      <c r="H127" s="77" t="e">
        <f>VLOOKUP(Table16[[#This Row],[Player]],Rosters!$D$1:$D$1934,1,FALSE)</f>
        <v>#N/A</v>
      </c>
      <c r="I127" s="77" t="str">
        <f>Table16[[#This Row],[RunBlock-Primary6]]&amp;"-"&amp;Table16[[#This Row],[PassBlock8]]&amp;IF(Table16[[#This Row],[RunBlock-Secondary7]]&lt;&gt;"","/"&amp;Table16[[#This Row],[RunBlock-Secondary7]]&amp;"-"&amp;Table16[[#This Row],[PassBlock8]],"")</f>
        <v>-</v>
      </c>
      <c r="J127" s="75">
        <v>0</v>
      </c>
      <c r="K127" s="75"/>
      <c r="L127" s="76"/>
      <c r="M127" s="76"/>
      <c r="N127" s="76"/>
      <c r="O127" s="76"/>
      <c r="P127" s="76"/>
      <c r="Q127" s="76" t="str">
        <f>Table16[[#This Row],[DefPrimary2]]&amp;IF(Table16[[#This Row],[Def-Secondary3]]&lt;&gt;"","/"&amp;Table16[[#This Row],[Def-Secondary3]],)&amp;""&amp;IF(Table16[[#This Row],[PassRush4]]&lt;&gt;"","-"&amp;Table16[[#This Row],[PassRush4]],)</f>
        <v>0</v>
      </c>
      <c r="R127" s="76" t="e">
        <f>VLOOKUP(Table16[[#This Row],[Player]],Table4[],9,FALSE)</f>
        <v>#N/A</v>
      </c>
      <c r="S127" s="73" t="e">
        <f>Table16[[#This Row],[2024 Card Info]]&amp;"  "&amp;Table16[[#This Row],[Player Data]]</f>
        <v>#N/A</v>
      </c>
    </row>
    <row r="128" spans="1:19" ht="12.75" customHeight="1" x14ac:dyDescent="0.45">
      <c r="A128" s="78" t="s">
        <v>1431</v>
      </c>
      <c r="B128" s="74" t="s">
        <v>327</v>
      </c>
      <c r="C128" s="79" t="s">
        <v>500</v>
      </c>
      <c r="D128" s="91">
        <v>36543</v>
      </c>
      <c r="E128" s="75" t="s">
        <v>200</v>
      </c>
      <c r="G128" s="75" t="s">
        <v>328</v>
      </c>
      <c r="H128" s="77" t="str">
        <f>VLOOKUP(Table16[[#This Row],[Player]],Rosters!$D$1:$D$1934,1,FALSE)</f>
        <v>Brents, Julius</v>
      </c>
      <c r="I128" s="77" t="str">
        <f>Table16[[#This Row],[RunBlock-Primary6]]&amp;"-"&amp;Table16[[#This Row],[PassBlock8]]&amp;IF(Table16[[#This Row],[RunBlock-Secondary7]]&lt;&gt;"","/"&amp;Table16[[#This Row],[RunBlock-Secondary7]]&amp;"-"&amp;Table16[[#This Row],[PassBlock8]],"")</f>
        <v>-</v>
      </c>
      <c r="J128" s="75">
        <v>0</v>
      </c>
      <c r="K128" s="75"/>
      <c r="L128" s="76"/>
      <c r="M128" s="76"/>
      <c r="N128" s="76"/>
      <c r="O128" s="76"/>
      <c r="P128" s="76"/>
      <c r="Q128" s="76" t="str">
        <f>Table16[[#This Row],[DefPrimary2]]&amp;IF(Table16[[#This Row],[Def-Secondary3]]&lt;&gt;"","/"&amp;Table16[[#This Row],[Def-Secondary3]],)&amp;""&amp;IF(Table16[[#This Row],[PassRush4]]&lt;&gt;"","-"&amp;Table16[[#This Row],[PassRush4]],)</f>
        <v>0</v>
      </c>
      <c r="R128" s="76" t="e">
        <f>VLOOKUP(Table16[[#This Row],[Player]],Table4[],9,FALSE)</f>
        <v>#N/A</v>
      </c>
      <c r="S128" s="73" t="e">
        <f>Table16[[#This Row],[2024 Card Info]]&amp;"  "&amp;Table16[[#This Row],[Player Data]]</f>
        <v>#N/A</v>
      </c>
    </row>
    <row r="129" spans="1:19" ht="12.75" customHeight="1" x14ac:dyDescent="0.45">
      <c r="A129" s="78" t="s">
        <v>2825</v>
      </c>
      <c r="B129" s="74" t="s">
        <v>327</v>
      </c>
      <c r="C129" s="79" t="s">
        <v>3530</v>
      </c>
      <c r="D129" s="91">
        <v>36606</v>
      </c>
      <c r="E129" s="75" t="s">
        <v>98</v>
      </c>
      <c r="G129" s="75" t="s">
        <v>328</v>
      </c>
      <c r="H129" s="77" t="str">
        <f>VLOOKUP(Table16[[#This Row],[Player]],Rosters!$D$1:$D$1934,1,FALSE)</f>
        <v>Brown, Sydney</v>
      </c>
      <c r="I129" s="77" t="str">
        <f>Table16[[#This Row],[RunBlock-Primary6]]&amp;"-"&amp;Table16[[#This Row],[PassBlock8]]&amp;IF(Table16[[#This Row],[RunBlock-Secondary7]]&lt;&gt;"","/"&amp;Table16[[#This Row],[RunBlock-Secondary7]]&amp;"-"&amp;Table16[[#This Row],[PassBlock8]],"")</f>
        <v>-</v>
      </c>
      <c r="J129" s="75">
        <v>0</v>
      </c>
      <c r="K129" s="75"/>
      <c r="L129" s="76"/>
      <c r="M129" s="76"/>
      <c r="N129" s="76"/>
      <c r="O129" s="76"/>
      <c r="P129" s="76"/>
      <c r="Q129" s="76" t="str">
        <f>Table16[[#This Row],[DefPrimary2]]&amp;IF(Table16[[#This Row],[Def-Secondary3]]&lt;&gt;"","/"&amp;Table16[[#This Row],[Def-Secondary3]],)&amp;""&amp;IF(Table16[[#This Row],[PassRush4]]&lt;&gt;"","-"&amp;Table16[[#This Row],[PassRush4]],)</f>
        <v>0</v>
      </c>
      <c r="R129" s="76" t="e">
        <f>VLOOKUP(Table16[[#This Row],[Player]],Table4[],9,FALSE)</f>
        <v>#N/A</v>
      </c>
      <c r="S129" s="73" t="e">
        <f>Table16[[#This Row],[2024 Card Info]]&amp;"  "&amp;Table16[[#This Row],[Player Data]]</f>
        <v>#N/A</v>
      </c>
    </row>
    <row r="130" spans="1:19" ht="12.75" customHeight="1" x14ac:dyDescent="0.45">
      <c r="A130" s="78" t="s">
        <v>3294</v>
      </c>
      <c r="B130" s="74" t="s">
        <v>327</v>
      </c>
      <c r="C130" s="79" t="s">
        <v>1315</v>
      </c>
      <c r="D130" s="91">
        <v>34455</v>
      </c>
      <c r="E130" s="75" t="s">
        <v>3295</v>
      </c>
      <c r="G130" s="75" t="s">
        <v>328</v>
      </c>
      <c r="H130" s="77" t="e">
        <f>VLOOKUP(Table16[[#This Row],[Player]],Rosters!$D$1:$D$1934,1,FALSE)</f>
        <v>#N/A</v>
      </c>
      <c r="I130" s="77" t="str">
        <f>Table16[[#This Row],[RunBlock-Primary6]]&amp;"-"&amp;Table16[[#This Row],[PassBlock8]]&amp;IF(Table16[[#This Row],[RunBlock-Secondary7]]&lt;&gt;"","/"&amp;Table16[[#This Row],[RunBlock-Secondary7]]&amp;"-"&amp;Table16[[#This Row],[PassBlock8]],"")</f>
        <v>-</v>
      </c>
      <c r="J130" s="75">
        <v>0</v>
      </c>
      <c r="K130" s="75"/>
      <c r="L130" s="76"/>
      <c r="M130" s="76"/>
      <c r="N130" s="76"/>
      <c r="O130" s="76"/>
      <c r="P130" s="76"/>
      <c r="Q130" s="76" t="str">
        <f>Table16[[#This Row],[DefPrimary2]]&amp;IF(Table16[[#This Row],[Def-Secondary3]]&lt;&gt;"","/"&amp;Table16[[#This Row],[Def-Secondary3]],)&amp;""&amp;IF(Table16[[#This Row],[PassRush4]]&lt;&gt;"","-"&amp;Table16[[#This Row],[PassRush4]],)</f>
        <v>0</v>
      </c>
      <c r="R130" s="76" t="e">
        <f>VLOOKUP(Table16[[#This Row],[Player]],Table4[],9,FALSE)</f>
        <v>#N/A</v>
      </c>
      <c r="S130" s="73" t="e">
        <f>Table16[[#This Row],[2024 Card Info]]&amp;"  "&amp;Table16[[#This Row],[Player Data]]</f>
        <v>#N/A</v>
      </c>
    </row>
    <row r="131" spans="1:19" ht="12.75" customHeight="1" x14ac:dyDescent="0.45">
      <c r="A131" s="78" t="s">
        <v>3862</v>
      </c>
      <c r="B131" s="74" t="s">
        <v>327</v>
      </c>
      <c r="C131" s="79" t="s">
        <v>143</v>
      </c>
      <c r="D131" s="91">
        <v>35394</v>
      </c>
      <c r="E131" s="75" t="s">
        <v>3960</v>
      </c>
      <c r="G131" s="75" t="s">
        <v>328</v>
      </c>
      <c r="H131" s="77" t="e">
        <f>VLOOKUP(Table16[[#This Row],[Player]],Rosters!$D$1:$D$1934,1,FALSE)</f>
        <v>#N/A</v>
      </c>
      <c r="I131" s="77" t="str">
        <f>Table16[[#This Row],[RunBlock-Primary6]]&amp;"-"&amp;Table16[[#This Row],[PassBlock8]]&amp;IF(Table16[[#This Row],[RunBlock-Secondary7]]&lt;&gt;"","/"&amp;Table16[[#This Row],[RunBlock-Secondary7]]&amp;"-"&amp;Table16[[#This Row],[PassBlock8]],"")</f>
        <v>-</v>
      </c>
      <c r="J131" s="75">
        <v>0</v>
      </c>
      <c r="K131" s="75"/>
      <c r="L131" s="76"/>
      <c r="M131" s="76"/>
      <c r="N131" s="76"/>
      <c r="O131" s="76"/>
      <c r="P131" s="76"/>
      <c r="Q131" s="76" t="str">
        <f>Table16[[#This Row],[DefPrimary2]]&amp;IF(Table16[[#This Row],[Def-Secondary3]]&lt;&gt;"","/"&amp;Table16[[#This Row],[Def-Secondary3]],)&amp;""&amp;IF(Table16[[#This Row],[PassRush4]]&lt;&gt;"","-"&amp;Table16[[#This Row],[PassRush4]],)</f>
        <v>0</v>
      </c>
      <c r="R131" s="76" t="e">
        <f>VLOOKUP(Table16[[#This Row],[Player]],Table4[],9,FALSE)</f>
        <v>#N/A</v>
      </c>
      <c r="S131" s="73" t="e">
        <f>Table16[[#This Row],[2024 Card Info]]&amp;"  "&amp;Table16[[#This Row],[Player Data]]</f>
        <v>#N/A</v>
      </c>
    </row>
    <row r="132" spans="1:19" ht="12.75" customHeight="1" x14ac:dyDescent="0.45">
      <c r="A132" s="78" t="s">
        <v>798</v>
      </c>
      <c r="B132" s="74" t="s">
        <v>327</v>
      </c>
      <c r="C132" s="79" t="s">
        <v>3520</v>
      </c>
      <c r="D132" s="91">
        <v>36675</v>
      </c>
      <c r="E132" s="75" t="s">
        <v>83</v>
      </c>
      <c r="G132" s="75" t="s">
        <v>328</v>
      </c>
      <c r="H132" s="77" t="str">
        <f>VLOOKUP(Table16[[#This Row],[Player]],Rosters!$D$1:$D$1934,1,FALSE)</f>
        <v>Butler, Percy</v>
      </c>
      <c r="I132" s="77" t="str">
        <f>Table16[[#This Row],[RunBlock-Primary6]]&amp;"-"&amp;Table16[[#This Row],[PassBlock8]]&amp;IF(Table16[[#This Row],[RunBlock-Secondary7]]&lt;&gt;"","/"&amp;Table16[[#This Row],[RunBlock-Secondary7]]&amp;"-"&amp;Table16[[#This Row],[PassBlock8]],"")</f>
        <v>-</v>
      </c>
      <c r="J132" s="75">
        <v>0</v>
      </c>
      <c r="K132" s="75"/>
      <c r="L132" s="76"/>
      <c r="M132" s="76"/>
      <c r="N132" s="76"/>
      <c r="O132" s="76"/>
      <c r="P132" s="76"/>
      <c r="Q132" s="76" t="str">
        <f>Table16[[#This Row],[DefPrimary2]]&amp;IF(Table16[[#This Row],[Def-Secondary3]]&lt;&gt;"","/"&amp;Table16[[#This Row],[Def-Secondary3]],)&amp;""&amp;IF(Table16[[#This Row],[PassRush4]]&lt;&gt;"","-"&amp;Table16[[#This Row],[PassRush4]],)</f>
        <v>0</v>
      </c>
      <c r="R132" s="76" t="e">
        <f>VLOOKUP(Table16[[#This Row],[Player]],Table4[],9,FALSE)</f>
        <v>#N/A</v>
      </c>
      <c r="S132" s="73" t="e">
        <f>Table16[[#This Row],[2024 Card Info]]&amp;"  "&amp;Table16[[#This Row],[Player Data]]</f>
        <v>#N/A</v>
      </c>
    </row>
    <row r="133" spans="1:19" ht="12.75" customHeight="1" x14ac:dyDescent="0.45">
      <c r="A133" s="78" t="s">
        <v>3265</v>
      </c>
      <c r="B133" s="74" t="s">
        <v>327</v>
      </c>
      <c r="C133" s="79" t="s">
        <v>109</v>
      </c>
      <c r="D133" s="91">
        <v>35029</v>
      </c>
      <c r="E133" s="75" t="s">
        <v>114</v>
      </c>
      <c r="G133" s="75" t="s">
        <v>328</v>
      </c>
      <c r="H133" s="77" t="e">
        <f>VLOOKUP(Table16[[#This Row],[Player]],Rosters!$D$1:$D$1934,1,FALSE)</f>
        <v>#N/A</v>
      </c>
      <c r="I133" s="77" t="str">
        <f>Table16[[#This Row],[RunBlock-Primary6]]&amp;"-"&amp;Table16[[#This Row],[PassBlock8]]&amp;IF(Table16[[#This Row],[RunBlock-Secondary7]]&lt;&gt;"","/"&amp;Table16[[#This Row],[RunBlock-Secondary7]]&amp;"-"&amp;Table16[[#This Row],[PassBlock8]],"")</f>
        <v>-</v>
      </c>
      <c r="J133" s="75">
        <v>0</v>
      </c>
      <c r="K133" s="75"/>
      <c r="L133" s="76"/>
      <c r="M133" s="76"/>
      <c r="N133" s="76"/>
      <c r="O133" s="76"/>
      <c r="P133" s="76"/>
      <c r="Q133" s="76" t="str">
        <f>Table16[[#This Row],[DefPrimary2]]&amp;IF(Table16[[#This Row],[Def-Secondary3]]&lt;&gt;"","/"&amp;Table16[[#This Row],[Def-Secondary3]],)&amp;""&amp;IF(Table16[[#This Row],[PassRush4]]&lt;&gt;"","-"&amp;Table16[[#This Row],[PassRush4]],)</f>
        <v>0</v>
      </c>
      <c r="R133" s="76" t="e">
        <f>VLOOKUP(Table16[[#This Row],[Player]],Table4[],9,FALSE)</f>
        <v>#N/A</v>
      </c>
      <c r="S133" s="73" t="e">
        <f>Table16[[#This Row],[2024 Card Info]]&amp;"  "&amp;Table16[[#This Row],[Player Data]]</f>
        <v>#N/A</v>
      </c>
    </row>
    <row r="134" spans="1:19" ht="12.75" customHeight="1" x14ac:dyDescent="0.45">
      <c r="A134" s="78" t="s">
        <v>3863</v>
      </c>
      <c r="B134" s="74" t="s">
        <v>327</v>
      </c>
      <c r="C134" s="79" t="s">
        <v>143</v>
      </c>
      <c r="D134" s="91">
        <v>37318</v>
      </c>
      <c r="E134" s="75" t="s">
        <v>3981</v>
      </c>
      <c r="G134" s="75" t="s">
        <v>328</v>
      </c>
      <c r="H134" s="77" t="e">
        <f>VLOOKUP(Table16[[#This Row],[Player]],Rosters!$D$1:$D$1934,1,FALSE)</f>
        <v>#N/A</v>
      </c>
      <c r="I134" s="77" t="str">
        <f>Table16[[#This Row],[RunBlock-Primary6]]&amp;"-"&amp;Table16[[#This Row],[PassBlock8]]&amp;IF(Table16[[#This Row],[RunBlock-Secondary7]]&lt;&gt;"","/"&amp;Table16[[#This Row],[RunBlock-Secondary7]]&amp;"-"&amp;Table16[[#This Row],[PassBlock8]],"")</f>
        <v>-</v>
      </c>
      <c r="J134" s="75">
        <v>0</v>
      </c>
      <c r="K134" s="75"/>
      <c r="L134" s="76"/>
      <c r="M134" s="76"/>
      <c r="N134" s="76"/>
      <c r="O134" s="76"/>
      <c r="P134" s="76"/>
      <c r="Q134" s="76" t="str">
        <f>Table16[[#This Row],[DefPrimary2]]&amp;IF(Table16[[#This Row],[Def-Secondary3]]&lt;&gt;"","/"&amp;Table16[[#This Row],[Def-Secondary3]],)&amp;""&amp;IF(Table16[[#This Row],[PassRush4]]&lt;&gt;"","-"&amp;Table16[[#This Row],[PassRush4]],)</f>
        <v>0</v>
      </c>
      <c r="R134" s="76" t="e">
        <f>VLOOKUP(Table16[[#This Row],[Player]],Table4[],9,FALSE)</f>
        <v>#N/A</v>
      </c>
      <c r="S134" s="73" t="e">
        <f>Table16[[#This Row],[2024 Card Info]]&amp;"  "&amp;Table16[[#This Row],[Player Data]]</f>
        <v>#N/A</v>
      </c>
    </row>
    <row r="135" spans="1:19" ht="12.75" customHeight="1" x14ac:dyDescent="0.45">
      <c r="A135" s="78" t="s">
        <v>1308</v>
      </c>
      <c r="B135" s="74" t="s">
        <v>327</v>
      </c>
      <c r="C135" s="79" t="s">
        <v>3531</v>
      </c>
      <c r="D135" s="91">
        <v>36281</v>
      </c>
      <c r="E135" s="75" t="s">
        <v>457</v>
      </c>
      <c r="G135" s="75" t="s">
        <v>335</v>
      </c>
      <c r="H135" s="77" t="str">
        <f>VLOOKUP(Table16[[#This Row],[Player]],Rosters!$D$1:$D$1934,1,FALSE)</f>
        <v>Carter II, Michael</v>
      </c>
      <c r="I135" s="77" t="str">
        <f>Table16[[#This Row],[RunBlock-Primary6]]&amp;"-"&amp;Table16[[#This Row],[PassBlock8]]&amp;IF(Table16[[#This Row],[RunBlock-Secondary7]]&lt;&gt;"","/"&amp;Table16[[#This Row],[RunBlock-Secondary7]]&amp;"-"&amp;Table16[[#This Row],[PassBlock8]],"")</f>
        <v>-</v>
      </c>
      <c r="J135" s="75">
        <v>4</v>
      </c>
      <c r="K135" s="75"/>
      <c r="L135" s="76"/>
      <c r="M135" s="76"/>
      <c r="N135" s="76"/>
      <c r="O135" s="76"/>
      <c r="P135" s="76"/>
      <c r="Q135" s="76" t="str">
        <f>Table16[[#This Row],[DefPrimary2]]&amp;IF(Table16[[#This Row],[Def-Secondary3]]&lt;&gt;"","/"&amp;Table16[[#This Row],[Def-Secondary3]],)&amp;""&amp;IF(Table16[[#This Row],[PassRush4]]&lt;&gt;"","-"&amp;Table16[[#This Row],[PassRush4]],)</f>
        <v>4</v>
      </c>
      <c r="R135" s="76" t="e">
        <f>VLOOKUP(Table16[[#This Row],[Player]],Table4[],9,FALSE)</f>
        <v>#N/A</v>
      </c>
      <c r="S135" s="73" t="e">
        <f>Table16[[#This Row],[2024 Card Info]]&amp;"  "&amp;Table16[[#This Row],[Player Data]]</f>
        <v>#N/A</v>
      </c>
    </row>
    <row r="136" spans="1:19" ht="12.75" customHeight="1" x14ac:dyDescent="0.45">
      <c r="A136" s="78" t="s">
        <v>1316</v>
      </c>
      <c r="B136" s="74" t="s">
        <v>327</v>
      </c>
      <c r="C136" s="79" t="s">
        <v>81</v>
      </c>
      <c r="D136" s="91">
        <v>36969</v>
      </c>
      <c r="E136" s="75" t="s">
        <v>313</v>
      </c>
      <c r="G136" s="75" t="s">
        <v>335</v>
      </c>
      <c r="H136" s="77" t="str">
        <f>VLOOKUP(Table16[[#This Row],[Player]],Rosters!$D$1:$D$1934,1,FALSE)</f>
        <v>Clark, Kei'Trel</v>
      </c>
      <c r="I136" s="77" t="str">
        <f>Table16[[#This Row],[RunBlock-Primary6]]&amp;"-"&amp;Table16[[#This Row],[PassBlock8]]&amp;IF(Table16[[#This Row],[RunBlock-Secondary7]]&lt;&gt;"","/"&amp;Table16[[#This Row],[RunBlock-Secondary7]]&amp;"-"&amp;Table16[[#This Row],[PassBlock8]],"")</f>
        <v>-</v>
      </c>
      <c r="J136" s="75">
        <v>4</v>
      </c>
      <c r="K136" s="75"/>
      <c r="L136" s="76"/>
      <c r="M136" s="76"/>
      <c r="N136" s="76"/>
      <c r="O136" s="76"/>
      <c r="P136" s="76"/>
      <c r="Q136" s="76" t="str">
        <f>Table16[[#This Row],[DefPrimary2]]&amp;IF(Table16[[#This Row],[Def-Secondary3]]&lt;&gt;"","/"&amp;Table16[[#This Row],[Def-Secondary3]],)&amp;""&amp;IF(Table16[[#This Row],[PassRush4]]&lt;&gt;"","-"&amp;Table16[[#This Row],[PassRush4]],)</f>
        <v>4</v>
      </c>
      <c r="R136" s="76" t="e">
        <f>VLOOKUP(Table16[[#This Row],[Player]],Table4[],9,FALSE)</f>
        <v>#N/A</v>
      </c>
      <c r="S136" s="73" t="e">
        <f>Table16[[#This Row],[2024 Card Info]]&amp;"  "&amp;Table16[[#This Row],[Player Data]]</f>
        <v>#N/A</v>
      </c>
    </row>
    <row r="137" spans="1:19" ht="12.75" customHeight="1" x14ac:dyDescent="0.45">
      <c r="A137" s="78" t="s">
        <v>1435</v>
      </c>
      <c r="B137" s="74" t="s">
        <v>327</v>
      </c>
      <c r="C137" s="79" t="s">
        <v>860</v>
      </c>
      <c r="D137" s="91">
        <v>34336</v>
      </c>
      <c r="E137" s="75" t="s">
        <v>265</v>
      </c>
      <c r="G137" s="75" t="s">
        <v>335</v>
      </c>
      <c r="H137" s="77" t="str">
        <f>VLOOKUP(Table16[[#This Row],[Player]],Rosters!$D$1:$D$1934,1,FALSE)</f>
        <v>Darby, Ronald</v>
      </c>
      <c r="I137" s="77" t="str">
        <f>Table16[[#This Row],[RunBlock-Primary6]]&amp;"-"&amp;Table16[[#This Row],[PassBlock8]]&amp;IF(Table16[[#This Row],[RunBlock-Secondary7]]&lt;&gt;"","/"&amp;Table16[[#This Row],[RunBlock-Secondary7]]&amp;"-"&amp;Table16[[#This Row],[PassBlock8]],"")</f>
        <v>-</v>
      </c>
      <c r="J137" s="75">
        <v>4</v>
      </c>
      <c r="K137" s="75"/>
      <c r="L137" s="76"/>
      <c r="M137" s="76"/>
      <c r="N137" s="76"/>
      <c r="O137" s="76"/>
      <c r="P137" s="76"/>
      <c r="Q137" s="76" t="str">
        <f>Table16[[#This Row],[DefPrimary2]]&amp;IF(Table16[[#This Row],[Def-Secondary3]]&lt;&gt;"","/"&amp;Table16[[#This Row],[Def-Secondary3]],)&amp;""&amp;IF(Table16[[#This Row],[PassRush4]]&lt;&gt;"","-"&amp;Table16[[#This Row],[PassRush4]],)</f>
        <v>4</v>
      </c>
      <c r="R137" s="76" t="e">
        <f>VLOOKUP(Table16[[#This Row],[Player]],Table4[],9,FALSE)</f>
        <v>#N/A</v>
      </c>
      <c r="S137" s="73" t="e">
        <f>Table16[[#This Row],[2024 Card Info]]&amp;"  "&amp;Table16[[#This Row],[Player Data]]</f>
        <v>#N/A</v>
      </c>
    </row>
    <row r="138" spans="1:19" ht="12.75" customHeight="1" x14ac:dyDescent="0.45">
      <c r="A138" s="78" t="s">
        <v>2991</v>
      </c>
      <c r="B138" s="74" t="s">
        <v>327</v>
      </c>
      <c r="C138" s="79" t="s">
        <v>3531</v>
      </c>
      <c r="D138" s="91">
        <v>35348</v>
      </c>
      <c r="E138" s="75" t="s">
        <v>130</v>
      </c>
      <c r="G138" s="75" t="s">
        <v>297</v>
      </c>
      <c r="H138" s="77" t="str">
        <f>VLOOKUP(Table16[[#This Row],[Player]],Rosters!$D$1:$D$1934,1,FALSE)</f>
        <v>Davis, Ashtyn</v>
      </c>
      <c r="I138" s="77" t="str">
        <f>Table16[[#This Row],[RunBlock-Primary6]]&amp;"-"&amp;Table16[[#This Row],[PassBlock8]]&amp;IF(Table16[[#This Row],[RunBlock-Secondary7]]&lt;&gt;"","/"&amp;Table16[[#This Row],[RunBlock-Secondary7]]&amp;"-"&amp;Table16[[#This Row],[PassBlock8]],"")</f>
        <v>-</v>
      </c>
      <c r="J138" s="75">
        <v>44</v>
      </c>
      <c r="K138" s="75"/>
      <c r="L138" s="76"/>
      <c r="M138" s="76"/>
      <c r="N138" s="76"/>
      <c r="O138" s="76"/>
      <c r="P138" s="76"/>
      <c r="Q138" s="76" t="str">
        <f>Table16[[#This Row],[DefPrimary2]]&amp;IF(Table16[[#This Row],[Def-Secondary3]]&lt;&gt;"","/"&amp;Table16[[#This Row],[Def-Secondary3]],)&amp;""&amp;IF(Table16[[#This Row],[PassRush4]]&lt;&gt;"","-"&amp;Table16[[#This Row],[PassRush4]],)</f>
        <v>44</v>
      </c>
      <c r="R138" s="76" t="e">
        <f>VLOOKUP(Table16[[#This Row],[Player]],Table4[],9,FALSE)</f>
        <v>#N/A</v>
      </c>
      <c r="S138" s="73" t="e">
        <f>Table16[[#This Row],[2024 Card Info]]&amp;"  "&amp;Table16[[#This Row],[Player Data]]</f>
        <v>#N/A</v>
      </c>
    </row>
    <row r="139" spans="1:19" ht="12.75" customHeight="1" x14ac:dyDescent="0.45">
      <c r="A139" s="78" t="s">
        <v>3006</v>
      </c>
      <c r="B139" s="74" t="s">
        <v>327</v>
      </c>
      <c r="C139" s="79" t="s">
        <v>3520</v>
      </c>
      <c r="D139" s="91">
        <v>34705</v>
      </c>
      <c r="E139" s="75" t="s">
        <v>720</v>
      </c>
      <c r="G139" s="75" t="s">
        <v>328</v>
      </c>
      <c r="H139" s="77" t="e">
        <f>VLOOKUP(Table16[[#This Row],[Player]],Rosters!$D$1:$D$1934,1,FALSE)</f>
        <v>#N/A</v>
      </c>
      <c r="I139" s="77" t="str">
        <f>Table16[[#This Row],[RunBlock-Primary6]]&amp;"-"&amp;Table16[[#This Row],[PassBlock8]]&amp;IF(Table16[[#This Row],[RunBlock-Secondary7]]&lt;&gt;"","/"&amp;Table16[[#This Row],[RunBlock-Secondary7]]&amp;"-"&amp;Table16[[#This Row],[PassBlock8]],"")</f>
        <v>-</v>
      </c>
      <c r="J139" s="75">
        <v>0</v>
      </c>
      <c r="K139" s="75"/>
      <c r="L139" s="76"/>
      <c r="M139" s="76"/>
      <c r="N139" s="76"/>
      <c r="O139" s="76"/>
      <c r="P139" s="76"/>
      <c r="Q139" s="76" t="str">
        <f>Table16[[#This Row],[DefPrimary2]]&amp;IF(Table16[[#This Row],[Def-Secondary3]]&lt;&gt;"","/"&amp;Table16[[#This Row],[Def-Secondary3]],)&amp;""&amp;IF(Table16[[#This Row],[PassRush4]]&lt;&gt;"","-"&amp;Table16[[#This Row],[PassRush4]],)</f>
        <v>0</v>
      </c>
      <c r="R139" s="76" t="e">
        <f>VLOOKUP(Table16[[#This Row],[Player]],Table4[],9,FALSE)</f>
        <v>#N/A</v>
      </c>
      <c r="S139" s="73" t="e">
        <f>Table16[[#This Row],[2024 Card Info]]&amp;"  "&amp;Table16[[#This Row],[Player Data]]</f>
        <v>#N/A</v>
      </c>
    </row>
    <row r="140" spans="1:19" ht="12.75" customHeight="1" x14ac:dyDescent="0.45">
      <c r="A140" s="78" t="s">
        <v>3864</v>
      </c>
      <c r="B140" s="74" t="s">
        <v>327</v>
      </c>
      <c r="C140" s="79" t="s">
        <v>403</v>
      </c>
      <c r="D140" s="91">
        <v>36866</v>
      </c>
      <c r="E140" s="75" t="s">
        <v>3997</v>
      </c>
      <c r="G140" s="75" t="s">
        <v>328</v>
      </c>
      <c r="H140" s="77" t="str">
        <f>VLOOKUP(Table16[[#This Row],[Player]],Rosters!$D$1:$D$1934,1,FALSE)</f>
        <v>Dial, Marcellas</v>
      </c>
      <c r="I140" s="77" t="str">
        <f>Table16[[#This Row],[RunBlock-Primary6]]&amp;"-"&amp;Table16[[#This Row],[PassBlock8]]&amp;IF(Table16[[#This Row],[RunBlock-Secondary7]]&lt;&gt;"","/"&amp;Table16[[#This Row],[RunBlock-Secondary7]]&amp;"-"&amp;Table16[[#This Row],[PassBlock8]],"")</f>
        <v>-</v>
      </c>
      <c r="J140" s="75">
        <v>0</v>
      </c>
      <c r="K140" s="75"/>
      <c r="L140" s="76"/>
      <c r="M140" s="76"/>
      <c r="N140" s="76"/>
      <c r="O140" s="76"/>
      <c r="P140" s="76"/>
      <c r="Q140" s="76" t="str">
        <f>Table16[[#This Row],[DefPrimary2]]&amp;IF(Table16[[#This Row],[Def-Secondary3]]&lt;&gt;"","/"&amp;Table16[[#This Row],[Def-Secondary3]],)&amp;""&amp;IF(Table16[[#This Row],[PassRush4]]&lt;&gt;"","-"&amp;Table16[[#This Row],[PassRush4]],)</f>
        <v>0</v>
      </c>
      <c r="R140" s="76" t="e">
        <f>VLOOKUP(Table16[[#This Row],[Player]],Table4[],9,FALSE)</f>
        <v>#N/A</v>
      </c>
      <c r="S140" s="73" t="e">
        <f>Table16[[#This Row],[2024 Card Info]]&amp;"  "&amp;Table16[[#This Row],[Player Data]]</f>
        <v>#N/A</v>
      </c>
    </row>
    <row r="141" spans="1:19" ht="12.75" customHeight="1" x14ac:dyDescent="0.45">
      <c r="A141" s="78" t="s">
        <v>3865</v>
      </c>
      <c r="B141" s="74" t="s">
        <v>327</v>
      </c>
      <c r="C141" s="79" t="s">
        <v>109</v>
      </c>
      <c r="D141" s="91">
        <v>36875</v>
      </c>
      <c r="E141" s="75" t="s">
        <v>3960</v>
      </c>
      <c r="G141" s="75" t="s">
        <v>328</v>
      </c>
      <c r="H141" s="77" t="str">
        <f>VLOOKUP(Table16[[#This Row],[Player]],Rosters!$D$1:$D$1934,1,FALSE)</f>
        <v>Duck, Storm</v>
      </c>
      <c r="I141" s="77" t="str">
        <f>Table16[[#This Row],[RunBlock-Primary6]]&amp;"-"&amp;Table16[[#This Row],[PassBlock8]]&amp;IF(Table16[[#This Row],[RunBlock-Secondary7]]&lt;&gt;"","/"&amp;Table16[[#This Row],[RunBlock-Secondary7]]&amp;"-"&amp;Table16[[#This Row],[PassBlock8]],"")</f>
        <v>-</v>
      </c>
      <c r="J141" s="75">
        <v>0</v>
      </c>
      <c r="K141" s="75"/>
      <c r="L141" s="76"/>
      <c r="M141" s="76"/>
      <c r="N141" s="76"/>
      <c r="O141" s="76"/>
      <c r="P141" s="76"/>
      <c r="Q141" s="76" t="str">
        <f>Table16[[#This Row],[DefPrimary2]]&amp;IF(Table16[[#This Row],[Def-Secondary3]]&lt;&gt;"","/"&amp;Table16[[#This Row],[Def-Secondary3]],)&amp;""&amp;IF(Table16[[#This Row],[PassRush4]]&lt;&gt;"","-"&amp;Table16[[#This Row],[PassRush4]],)</f>
        <v>0</v>
      </c>
      <c r="R141" s="76" t="e">
        <f>VLOOKUP(Table16[[#This Row],[Player]],Table4[],9,FALSE)</f>
        <v>#N/A</v>
      </c>
      <c r="S141" s="73" t="e">
        <f>Table16[[#This Row],[2024 Card Info]]&amp;"  "&amp;Table16[[#This Row],[Player Data]]</f>
        <v>#N/A</v>
      </c>
    </row>
    <row r="142" spans="1:19" ht="12.75" customHeight="1" x14ac:dyDescent="0.45">
      <c r="A142" s="78" t="s">
        <v>1047</v>
      </c>
      <c r="B142" s="74" t="s">
        <v>327</v>
      </c>
      <c r="C142" s="79" t="s">
        <v>285</v>
      </c>
      <c r="D142" s="91">
        <v>35450</v>
      </c>
      <c r="E142" s="75" t="s">
        <v>1048</v>
      </c>
      <c r="G142" s="75" t="s">
        <v>328</v>
      </c>
      <c r="H142" s="77" t="str">
        <f>VLOOKUP(Table16[[#This Row],[Player]],Rosters!$D$1:$D$1934,1,FALSE)</f>
        <v>Edmunds, Terrell</v>
      </c>
      <c r="I142" s="77" t="str">
        <f>Table16[[#This Row],[RunBlock-Primary6]]&amp;"-"&amp;Table16[[#This Row],[PassBlock8]]&amp;IF(Table16[[#This Row],[RunBlock-Secondary7]]&lt;&gt;"","/"&amp;Table16[[#This Row],[RunBlock-Secondary7]]&amp;"-"&amp;Table16[[#This Row],[PassBlock8]],"")</f>
        <v>-</v>
      </c>
      <c r="J142" s="75">
        <v>0</v>
      </c>
      <c r="K142" s="75"/>
      <c r="L142" s="76"/>
      <c r="M142" s="76"/>
      <c r="N142" s="76"/>
      <c r="O142" s="76"/>
      <c r="P142" s="76"/>
      <c r="Q142" s="76" t="str">
        <f>Table16[[#This Row],[DefPrimary2]]&amp;IF(Table16[[#This Row],[Def-Secondary3]]&lt;&gt;"","/"&amp;Table16[[#This Row],[Def-Secondary3]],)&amp;""&amp;IF(Table16[[#This Row],[PassRush4]]&lt;&gt;"","-"&amp;Table16[[#This Row],[PassRush4]],)</f>
        <v>0</v>
      </c>
      <c r="R142" s="76" t="e">
        <f>VLOOKUP(Table16[[#This Row],[Player]],Table4[],9,FALSE)</f>
        <v>#N/A</v>
      </c>
      <c r="S142" s="73" t="e">
        <f>Table16[[#This Row],[2024 Card Info]]&amp;"  "&amp;Table16[[#This Row],[Player Data]]</f>
        <v>#N/A</v>
      </c>
    </row>
    <row r="143" spans="1:19" ht="12.75" customHeight="1" x14ac:dyDescent="0.45">
      <c r="A143" s="78" t="s">
        <v>1549</v>
      </c>
      <c r="B143" s="74" t="s">
        <v>327</v>
      </c>
      <c r="C143" s="79" t="s">
        <v>339</v>
      </c>
      <c r="D143" s="91">
        <v>35203</v>
      </c>
      <c r="E143" s="75" t="s">
        <v>125</v>
      </c>
      <c r="G143" s="75" t="s">
        <v>335</v>
      </c>
      <c r="H143" s="77" t="str">
        <f>VLOOKUP(Table16[[#This Row],[Player]],Rosters!$D$1:$D$1934,1,FALSE)</f>
        <v>Edwards, Mike</v>
      </c>
      <c r="I143" s="77" t="str">
        <f>Table16[[#This Row],[RunBlock-Primary6]]&amp;"-"&amp;Table16[[#This Row],[PassBlock8]]&amp;IF(Table16[[#This Row],[RunBlock-Secondary7]]&lt;&gt;"","/"&amp;Table16[[#This Row],[RunBlock-Secondary7]]&amp;"-"&amp;Table16[[#This Row],[PassBlock8]],"")</f>
        <v>-</v>
      </c>
      <c r="J143" s="75">
        <v>4</v>
      </c>
      <c r="K143" s="75"/>
      <c r="L143" s="76"/>
      <c r="M143" s="76"/>
      <c r="N143" s="76"/>
      <c r="O143" s="76"/>
      <c r="P143" s="76"/>
      <c r="Q143" s="76" t="str">
        <f>Table16[[#This Row],[DefPrimary2]]&amp;IF(Table16[[#This Row],[Def-Secondary3]]&lt;&gt;"","/"&amp;Table16[[#This Row],[Def-Secondary3]],)&amp;""&amp;IF(Table16[[#This Row],[PassRush4]]&lt;&gt;"","-"&amp;Table16[[#This Row],[PassRush4]],)</f>
        <v>4</v>
      </c>
      <c r="R143" s="76" t="e">
        <f>VLOOKUP(Table16[[#This Row],[Player]],Table4[],9,FALSE)</f>
        <v>#N/A</v>
      </c>
      <c r="S143" s="73" t="e">
        <f>Table16[[#This Row],[2024 Card Info]]&amp;"  "&amp;Table16[[#This Row],[Player Data]]</f>
        <v>#N/A</v>
      </c>
    </row>
    <row r="144" spans="1:19" ht="12.75" customHeight="1" x14ac:dyDescent="0.45">
      <c r="A144" s="78" t="s">
        <v>1436</v>
      </c>
      <c r="B144" s="74" t="s">
        <v>327</v>
      </c>
      <c r="C144" s="79" t="s">
        <v>3519</v>
      </c>
      <c r="D144" s="91">
        <v>37016</v>
      </c>
      <c r="E144" s="75" t="s">
        <v>3978</v>
      </c>
      <c r="G144" s="75" t="s">
        <v>300</v>
      </c>
      <c r="H144" s="77" t="str">
        <f>VLOOKUP(Table16[[#This Row],[Player]],Rosters!$D$1:$D$1934,1,FALSE)</f>
        <v>Elam, Kaiir</v>
      </c>
      <c r="I144" s="77" t="str">
        <f>Table16[[#This Row],[RunBlock-Primary6]]&amp;"-"&amp;Table16[[#This Row],[PassBlock8]]&amp;IF(Table16[[#This Row],[RunBlock-Secondary7]]&lt;&gt;"","/"&amp;Table16[[#This Row],[RunBlock-Secondary7]]&amp;"-"&amp;Table16[[#This Row],[PassBlock8]],"")</f>
        <v>-</v>
      </c>
      <c r="J144" s="75">
        <v>5</v>
      </c>
      <c r="K144" s="75"/>
      <c r="L144" s="76"/>
      <c r="M144" s="76"/>
      <c r="N144" s="76"/>
      <c r="O144" s="76"/>
      <c r="P144" s="76"/>
      <c r="Q144" s="76" t="str">
        <f>Table16[[#This Row],[DefPrimary2]]&amp;IF(Table16[[#This Row],[Def-Secondary3]]&lt;&gt;"","/"&amp;Table16[[#This Row],[Def-Secondary3]],)&amp;""&amp;IF(Table16[[#This Row],[PassRush4]]&lt;&gt;"","-"&amp;Table16[[#This Row],[PassRush4]],)</f>
        <v>5</v>
      </c>
      <c r="R144" s="76" t="e">
        <f>VLOOKUP(Table16[[#This Row],[Player]],Table4[],9,FALSE)</f>
        <v>#N/A</v>
      </c>
      <c r="S144" s="73" t="e">
        <f>Table16[[#This Row],[2024 Card Info]]&amp;"  "&amp;Table16[[#This Row],[Player Data]]</f>
        <v>#N/A</v>
      </c>
    </row>
    <row r="145" spans="1:19" ht="12.75" customHeight="1" x14ac:dyDescent="0.45">
      <c r="A145" s="78" t="s">
        <v>3866</v>
      </c>
      <c r="B145" s="74" t="s">
        <v>327</v>
      </c>
      <c r="C145" s="79" t="s">
        <v>419</v>
      </c>
      <c r="D145" s="91">
        <v>36100</v>
      </c>
      <c r="E145" s="75" t="s">
        <v>3504</v>
      </c>
      <c r="G145" s="75" t="s">
        <v>328</v>
      </c>
      <c r="H145" s="77" t="e">
        <f>VLOOKUP(Table16[[#This Row],[Player]],Rosters!$D$1:$D$1934,1,FALSE)</f>
        <v>#N/A</v>
      </c>
      <c r="I145" s="77" t="str">
        <f>Table16[[#This Row],[RunBlock-Primary6]]&amp;"-"&amp;Table16[[#This Row],[PassBlock8]]&amp;IF(Table16[[#This Row],[RunBlock-Secondary7]]&lt;&gt;"","/"&amp;Table16[[#This Row],[RunBlock-Secondary7]]&amp;"-"&amp;Table16[[#This Row],[PassBlock8]],"")</f>
        <v>-</v>
      </c>
      <c r="J145" s="75">
        <v>0</v>
      </c>
      <c r="K145" s="75"/>
      <c r="L145" s="76"/>
      <c r="M145" s="76"/>
      <c r="N145" s="76"/>
      <c r="O145" s="76"/>
      <c r="P145" s="76"/>
      <c r="Q145" s="76" t="str">
        <f>Table16[[#This Row],[DefPrimary2]]&amp;IF(Table16[[#This Row],[Def-Secondary3]]&lt;&gt;"","/"&amp;Table16[[#This Row],[Def-Secondary3]],)&amp;""&amp;IF(Table16[[#This Row],[PassRush4]]&lt;&gt;"","-"&amp;Table16[[#This Row],[PassRush4]],)</f>
        <v>0</v>
      </c>
      <c r="R145" s="76" t="e">
        <f>VLOOKUP(Table16[[#This Row],[Player]],Table4[],9,FALSE)</f>
        <v>#N/A</v>
      </c>
      <c r="S145" s="73" t="e">
        <f>Table16[[#This Row],[2024 Card Info]]&amp;"  "&amp;Table16[[#This Row],[Player Data]]</f>
        <v>#N/A</v>
      </c>
    </row>
    <row r="146" spans="1:19" ht="12.75" customHeight="1" x14ac:dyDescent="0.45">
      <c r="A146" s="78" t="s">
        <v>2537</v>
      </c>
      <c r="B146" s="74" t="s">
        <v>327</v>
      </c>
      <c r="C146" s="79" t="s">
        <v>3524</v>
      </c>
      <c r="D146" s="91">
        <v>36276</v>
      </c>
      <c r="E146" s="75" t="s">
        <v>3953</v>
      </c>
      <c r="G146" s="75" t="s">
        <v>328</v>
      </c>
      <c r="H146" s="77" t="str">
        <f>VLOOKUP(Table16[[#This Row],[Player]],Rosters!$D$1:$D$1934,1,FALSE)</f>
        <v>Forbes, Emmanuel</v>
      </c>
      <c r="I146" s="77" t="str">
        <f>Table16[[#This Row],[RunBlock-Primary6]]&amp;"-"&amp;Table16[[#This Row],[PassBlock8]]&amp;IF(Table16[[#This Row],[RunBlock-Secondary7]]&lt;&gt;"","/"&amp;Table16[[#This Row],[RunBlock-Secondary7]]&amp;"-"&amp;Table16[[#This Row],[PassBlock8]],"")</f>
        <v>-</v>
      </c>
      <c r="J146" s="75">
        <v>0</v>
      </c>
      <c r="K146" s="75"/>
      <c r="L146" s="76"/>
      <c r="M146" s="76"/>
      <c r="N146" s="76"/>
      <c r="O146" s="76"/>
      <c r="P146" s="76"/>
      <c r="Q146" s="76" t="str">
        <f>Table16[[#This Row],[DefPrimary2]]&amp;IF(Table16[[#This Row],[Def-Secondary3]]&lt;&gt;"","/"&amp;Table16[[#This Row],[Def-Secondary3]],)&amp;""&amp;IF(Table16[[#This Row],[PassRush4]]&lt;&gt;"","-"&amp;Table16[[#This Row],[PassRush4]],)</f>
        <v>0</v>
      </c>
      <c r="R146" s="76" t="e">
        <f>VLOOKUP(Table16[[#This Row],[Player]],Table4[],9,FALSE)</f>
        <v>#N/A</v>
      </c>
      <c r="S146" s="73" t="e">
        <f>Table16[[#This Row],[2024 Card Info]]&amp;"  "&amp;Table16[[#This Row],[Player Data]]</f>
        <v>#N/A</v>
      </c>
    </row>
    <row r="147" spans="1:19" ht="12.75" customHeight="1" x14ac:dyDescent="0.45">
      <c r="A147" s="78" t="s">
        <v>3246</v>
      </c>
      <c r="B147" s="74" t="s">
        <v>327</v>
      </c>
      <c r="C147" s="79" t="s">
        <v>3520</v>
      </c>
      <c r="D147" s="91">
        <v>0</v>
      </c>
      <c r="E147" s="75" t="s">
        <v>566</v>
      </c>
      <c r="G147" s="75" t="s">
        <v>328</v>
      </c>
      <c r="H147" s="77" t="e">
        <f>VLOOKUP(Table16[[#This Row],[Player]],Rosters!$D$1:$D$1934,1,FALSE)</f>
        <v>#N/A</v>
      </c>
      <c r="I147" s="77" t="str">
        <f>Table16[[#This Row],[RunBlock-Primary6]]&amp;"-"&amp;Table16[[#This Row],[PassBlock8]]&amp;IF(Table16[[#This Row],[RunBlock-Secondary7]]&lt;&gt;"","/"&amp;Table16[[#This Row],[RunBlock-Secondary7]]&amp;"-"&amp;Table16[[#This Row],[PassBlock8]],"")</f>
        <v>-</v>
      </c>
      <c r="J147" s="75">
        <v>0</v>
      </c>
      <c r="K147" s="75"/>
      <c r="L147" s="76"/>
      <c r="M147" s="76"/>
      <c r="N147" s="76"/>
      <c r="O147" s="76"/>
      <c r="P147" s="76"/>
      <c r="Q147" s="76" t="str">
        <f>Table16[[#This Row],[DefPrimary2]]&amp;IF(Table16[[#This Row],[Def-Secondary3]]&lt;&gt;"","/"&amp;Table16[[#This Row],[Def-Secondary3]],)&amp;""&amp;IF(Table16[[#This Row],[PassRush4]]&lt;&gt;"","-"&amp;Table16[[#This Row],[PassRush4]],)</f>
        <v>0</v>
      </c>
      <c r="R147" s="76" t="e">
        <f>VLOOKUP(Table16[[#This Row],[Player]],Table4[],9,FALSE)</f>
        <v>#N/A</v>
      </c>
      <c r="S147" s="73" t="e">
        <f>Table16[[#This Row],[2024 Card Info]]&amp;"  "&amp;Table16[[#This Row],[Player Data]]</f>
        <v>#N/A</v>
      </c>
    </row>
    <row r="148" spans="1:19" ht="12.75" customHeight="1" x14ac:dyDescent="0.45">
      <c r="A148" s="78" t="s">
        <v>3867</v>
      </c>
      <c r="B148" s="74" t="s">
        <v>327</v>
      </c>
      <c r="C148" s="79" t="s">
        <v>339</v>
      </c>
      <c r="D148" s="91">
        <v>36858</v>
      </c>
      <c r="E148" s="75" t="s">
        <v>3960</v>
      </c>
      <c r="G148" s="75" t="s">
        <v>328</v>
      </c>
      <c r="H148" s="77" t="e">
        <f>VLOOKUP(Table16[[#This Row],[Player]],Rosters!$D$1:$D$1934,1,FALSE)</f>
        <v>#N/A</v>
      </c>
      <c r="I148" s="77" t="str">
        <f>Table16[[#This Row],[RunBlock-Primary6]]&amp;"-"&amp;Table16[[#This Row],[PassBlock8]]&amp;IF(Table16[[#This Row],[RunBlock-Secondary7]]&lt;&gt;"","/"&amp;Table16[[#This Row],[RunBlock-Secondary7]]&amp;"-"&amp;Table16[[#This Row],[PassBlock8]],"")</f>
        <v>-</v>
      </c>
      <c r="J148" s="75">
        <v>0</v>
      </c>
      <c r="K148" s="75"/>
      <c r="L148" s="76"/>
      <c r="M148" s="76"/>
      <c r="N148" s="76"/>
      <c r="O148" s="76"/>
      <c r="P148" s="76"/>
      <c r="Q148" s="76" t="str">
        <f>Table16[[#This Row],[DefPrimary2]]&amp;IF(Table16[[#This Row],[Def-Secondary3]]&lt;&gt;"","/"&amp;Table16[[#This Row],[Def-Secondary3]],)&amp;""&amp;IF(Table16[[#This Row],[PassRush4]]&lt;&gt;"","-"&amp;Table16[[#This Row],[PassRush4]],)</f>
        <v>0</v>
      </c>
      <c r="R148" s="76" t="e">
        <f>VLOOKUP(Table16[[#This Row],[Player]],Table4[],9,FALSE)</f>
        <v>#N/A</v>
      </c>
      <c r="S148" s="73" t="e">
        <f>Table16[[#This Row],[2024 Card Info]]&amp;"  "&amp;Table16[[#This Row],[Player Data]]</f>
        <v>#N/A</v>
      </c>
    </row>
    <row r="149" spans="1:19" ht="12.75" customHeight="1" x14ac:dyDescent="0.45">
      <c r="A149" s="78" t="s">
        <v>1183</v>
      </c>
      <c r="B149" s="74" t="s">
        <v>327</v>
      </c>
      <c r="C149" s="79" t="s">
        <v>1124</v>
      </c>
      <c r="D149" s="91">
        <v>35743</v>
      </c>
      <c r="E149" s="75" t="s">
        <v>241</v>
      </c>
      <c r="G149" s="75" t="s">
        <v>328</v>
      </c>
      <c r="H149" s="77" t="str">
        <f>VLOOKUP(Table16[[#This Row],[Player]],Rosters!$D$1:$D$1934,1,FALSE)</f>
        <v>Grant, Richie</v>
      </c>
      <c r="I149" s="77" t="str">
        <f>Table16[[#This Row],[RunBlock-Primary6]]&amp;"-"&amp;Table16[[#This Row],[PassBlock8]]&amp;IF(Table16[[#This Row],[RunBlock-Secondary7]]&lt;&gt;"","/"&amp;Table16[[#This Row],[RunBlock-Secondary7]]&amp;"-"&amp;Table16[[#This Row],[PassBlock8]],"")</f>
        <v>-</v>
      </c>
      <c r="J149" s="75">
        <v>0</v>
      </c>
      <c r="K149" s="75"/>
      <c r="L149" s="76"/>
      <c r="M149" s="76"/>
      <c r="N149" s="76"/>
      <c r="O149" s="76"/>
      <c r="P149" s="76"/>
      <c r="Q149" s="76" t="str">
        <f>Table16[[#This Row],[DefPrimary2]]&amp;IF(Table16[[#This Row],[Def-Secondary3]]&lt;&gt;"","/"&amp;Table16[[#This Row],[Def-Secondary3]],)&amp;""&amp;IF(Table16[[#This Row],[PassRush4]]&lt;&gt;"","-"&amp;Table16[[#This Row],[PassRush4]],)</f>
        <v>0</v>
      </c>
      <c r="R149" s="76" t="e">
        <f>VLOOKUP(Table16[[#This Row],[Player]],Table4[],9,FALSE)</f>
        <v>#N/A</v>
      </c>
      <c r="S149" s="73" t="e">
        <f>Table16[[#This Row],[2024 Card Info]]&amp;"  "&amp;Table16[[#This Row],[Player Data]]</f>
        <v>#N/A</v>
      </c>
    </row>
    <row r="150" spans="1:19" ht="12.75" customHeight="1" x14ac:dyDescent="0.45">
      <c r="A150" s="78" t="s">
        <v>3868</v>
      </c>
      <c r="B150" s="74" t="s">
        <v>327</v>
      </c>
      <c r="C150" s="79" t="s">
        <v>441</v>
      </c>
      <c r="D150" s="91">
        <v>35082</v>
      </c>
      <c r="E150" s="75" t="s">
        <v>114</v>
      </c>
      <c r="G150" s="75" t="s">
        <v>328</v>
      </c>
      <c r="H150" s="77" t="e">
        <f>VLOOKUP(Table16[[#This Row],[Player]],Rosters!$D$1:$D$1934,1,FALSE)</f>
        <v>#N/A</v>
      </c>
      <c r="I150" s="77" t="str">
        <f>Table16[[#This Row],[RunBlock-Primary6]]&amp;"-"&amp;Table16[[#This Row],[PassBlock8]]&amp;IF(Table16[[#This Row],[RunBlock-Secondary7]]&lt;&gt;"","/"&amp;Table16[[#This Row],[RunBlock-Secondary7]]&amp;"-"&amp;Table16[[#This Row],[PassBlock8]],"")</f>
        <v>-</v>
      </c>
      <c r="J150" s="75">
        <v>0</v>
      </c>
      <c r="K150" s="75"/>
      <c r="L150" s="76"/>
      <c r="M150" s="76"/>
      <c r="N150" s="76"/>
      <c r="O150" s="76"/>
      <c r="P150" s="76"/>
      <c r="Q150" s="76" t="str">
        <f>Table16[[#This Row],[DefPrimary2]]&amp;IF(Table16[[#This Row],[Def-Secondary3]]&lt;&gt;"","/"&amp;Table16[[#This Row],[Def-Secondary3]],)&amp;""&amp;IF(Table16[[#This Row],[PassRush4]]&lt;&gt;"","-"&amp;Table16[[#This Row],[PassRush4]],)</f>
        <v>0</v>
      </c>
      <c r="R150" s="76" t="e">
        <f>VLOOKUP(Table16[[#This Row],[Player]],Table4[],9,FALSE)</f>
        <v>#N/A</v>
      </c>
      <c r="S150" s="73" t="e">
        <f>Table16[[#This Row],[2024 Card Info]]&amp;"  "&amp;Table16[[#This Row],[Player Data]]</f>
        <v>#N/A</v>
      </c>
    </row>
    <row r="151" spans="1:19" ht="12.75" customHeight="1" x14ac:dyDescent="0.45">
      <c r="A151" s="78" t="s">
        <v>3007</v>
      </c>
      <c r="B151" s="74" t="s">
        <v>327</v>
      </c>
      <c r="C151" s="79" t="s">
        <v>86</v>
      </c>
      <c r="D151" s="91">
        <v>34900</v>
      </c>
      <c r="E151" s="75" t="s">
        <v>222</v>
      </c>
      <c r="G151" s="75" t="s">
        <v>335</v>
      </c>
      <c r="H151" s="77" t="str">
        <f>VLOOKUP(Table16[[#This Row],[Player]],Rosters!$D$1:$D$1934,1,FALSE)</f>
        <v>Griffin, Shaquill</v>
      </c>
      <c r="I151" s="77" t="str">
        <f>Table16[[#This Row],[RunBlock-Primary6]]&amp;"-"&amp;Table16[[#This Row],[PassBlock8]]&amp;IF(Table16[[#This Row],[RunBlock-Secondary7]]&lt;&gt;"","/"&amp;Table16[[#This Row],[RunBlock-Secondary7]]&amp;"-"&amp;Table16[[#This Row],[PassBlock8]],"")</f>
        <v>-</v>
      </c>
      <c r="J151" s="75">
        <v>4</v>
      </c>
      <c r="K151" s="75"/>
      <c r="L151" s="76"/>
      <c r="M151" s="76"/>
      <c r="N151" s="76"/>
      <c r="O151" s="76"/>
      <c r="P151" s="76"/>
      <c r="Q151" s="76" t="str">
        <f>Table16[[#This Row],[DefPrimary2]]&amp;IF(Table16[[#This Row],[Def-Secondary3]]&lt;&gt;"","/"&amp;Table16[[#This Row],[Def-Secondary3]],)&amp;""&amp;IF(Table16[[#This Row],[PassRush4]]&lt;&gt;"","-"&amp;Table16[[#This Row],[PassRush4]],)</f>
        <v>4</v>
      </c>
      <c r="R151" s="76" t="e">
        <f>VLOOKUP(Table16[[#This Row],[Player]],Table4[],9,FALSE)</f>
        <v>#N/A</v>
      </c>
      <c r="S151" s="73" t="e">
        <f>Table16[[#This Row],[2024 Card Info]]&amp;"  "&amp;Table16[[#This Row],[Player Data]]</f>
        <v>#N/A</v>
      </c>
    </row>
    <row r="152" spans="1:19" ht="12.75" customHeight="1" x14ac:dyDescent="0.45">
      <c r="A152" s="78" t="s">
        <v>3869</v>
      </c>
      <c r="B152" s="74" t="s">
        <v>327</v>
      </c>
      <c r="C152" s="79" t="s">
        <v>3518</v>
      </c>
      <c r="D152" s="91">
        <v>36835</v>
      </c>
      <c r="E152" s="75" t="s">
        <v>3960</v>
      </c>
      <c r="G152" s="75" t="s">
        <v>328</v>
      </c>
      <c r="H152" s="77" t="e">
        <f>VLOOKUP(Table16[[#This Row],[Player]],Rosters!$D$1:$D$1934,1,FALSE)</f>
        <v>#N/A</v>
      </c>
      <c r="I152" s="77" t="str">
        <f>Table16[[#This Row],[RunBlock-Primary6]]&amp;"-"&amp;Table16[[#This Row],[PassBlock8]]&amp;IF(Table16[[#This Row],[RunBlock-Secondary7]]&lt;&gt;"","/"&amp;Table16[[#This Row],[RunBlock-Secondary7]]&amp;"-"&amp;Table16[[#This Row],[PassBlock8]],"")</f>
        <v>-</v>
      </c>
      <c r="J152" s="75">
        <v>0</v>
      </c>
      <c r="K152" s="75"/>
      <c r="L152" s="76"/>
      <c r="M152" s="76"/>
      <c r="N152" s="76"/>
      <c r="O152" s="76"/>
      <c r="P152" s="76"/>
      <c r="Q152" s="76" t="str">
        <f>Table16[[#This Row],[DefPrimary2]]&amp;IF(Table16[[#This Row],[Def-Secondary3]]&lt;&gt;"","/"&amp;Table16[[#This Row],[Def-Secondary3]],)&amp;""&amp;IF(Table16[[#This Row],[PassRush4]]&lt;&gt;"","-"&amp;Table16[[#This Row],[PassRush4]],)</f>
        <v>0</v>
      </c>
      <c r="R152" s="76" t="e">
        <f>VLOOKUP(Table16[[#This Row],[Player]],Table4[],9,FALSE)</f>
        <v>#N/A</v>
      </c>
      <c r="S152" s="73" t="e">
        <f>Table16[[#This Row],[2024 Card Info]]&amp;"  "&amp;Table16[[#This Row],[Player Data]]</f>
        <v>#N/A</v>
      </c>
    </row>
    <row r="153" spans="1:19" ht="12.75" customHeight="1" x14ac:dyDescent="0.45">
      <c r="A153" s="78" t="s">
        <v>3846</v>
      </c>
      <c r="B153" s="74" t="s">
        <v>327</v>
      </c>
      <c r="C153" s="79" t="s">
        <v>3523</v>
      </c>
      <c r="D153" s="91">
        <v>36865</v>
      </c>
      <c r="E153" s="75" t="s">
        <v>4023</v>
      </c>
      <c r="G153" s="75" t="s">
        <v>335</v>
      </c>
      <c r="H153" s="77" t="str">
        <f>VLOOKUP(Table16[[#This Row],[Player]],Rosters!$D$1:$D$1934,1,FALSE)</f>
        <v>Hart, Cam</v>
      </c>
      <c r="I153" s="77" t="str">
        <f>Table16[[#This Row],[RunBlock-Primary6]]&amp;"-"&amp;Table16[[#This Row],[PassBlock8]]&amp;IF(Table16[[#This Row],[RunBlock-Secondary7]]&lt;&gt;"","/"&amp;Table16[[#This Row],[RunBlock-Secondary7]]&amp;"-"&amp;Table16[[#This Row],[PassBlock8]],"")</f>
        <v>-</v>
      </c>
      <c r="J153" s="75">
        <v>4</v>
      </c>
      <c r="K153" s="75"/>
      <c r="L153" s="76"/>
      <c r="M153" s="76"/>
      <c r="N153" s="76"/>
      <c r="O153" s="76"/>
      <c r="P153" s="76"/>
      <c r="Q153" s="76" t="str">
        <f>Table16[[#This Row],[DefPrimary2]]&amp;IF(Table16[[#This Row],[Def-Secondary3]]&lt;&gt;"","/"&amp;Table16[[#This Row],[Def-Secondary3]],)&amp;""&amp;IF(Table16[[#This Row],[PassRush4]]&lt;&gt;"","-"&amp;Table16[[#This Row],[PassRush4]],)</f>
        <v>4</v>
      </c>
      <c r="R153" s="76" t="e">
        <f>VLOOKUP(Table16[[#This Row],[Player]],Table4[],9,FALSE)</f>
        <v>#N/A</v>
      </c>
      <c r="S153" s="73" t="e">
        <f>Table16[[#This Row],[2024 Card Info]]&amp;"  "&amp;Table16[[#This Row],[Player Data]]</f>
        <v>#N/A</v>
      </c>
    </row>
    <row r="154" spans="1:19" ht="12.75" customHeight="1" x14ac:dyDescent="0.45">
      <c r="A154" s="78" t="s">
        <v>3271</v>
      </c>
      <c r="B154" s="74" t="s">
        <v>327</v>
      </c>
      <c r="C154" s="79" t="s">
        <v>339</v>
      </c>
      <c r="D154" s="91">
        <v>36274</v>
      </c>
      <c r="E154" s="75" t="s">
        <v>313</v>
      </c>
      <c r="G154" s="75" t="s">
        <v>335</v>
      </c>
      <c r="H154" s="77" t="e">
        <f>VLOOKUP(Table16[[#This Row],[Player]],Rosters!$D$1:$D$1934,1,FALSE)</f>
        <v>#N/A</v>
      </c>
      <c r="I154" s="77" t="str">
        <f>Table16[[#This Row],[RunBlock-Primary6]]&amp;"-"&amp;Table16[[#This Row],[PassBlock8]]&amp;IF(Table16[[#This Row],[RunBlock-Secondary7]]&lt;&gt;"","/"&amp;Table16[[#This Row],[RunBlock-Secondary7]]&amp;"-"&amp;Table16[[#This Row],[PassBlock8]],"")</f>
        <v>-</v>
      </c>
      <c r="J154" s="75">
        <v>4</v>
      </c>
      <c r="K154" s="75"/>
      <c r="L154" s="76"/>
      <c r="M154" s="76"/>
      <c r="N154" s="76"/>
      <c r="O154" s="76"/>
      <c r="P154" s="76"/>
      <c r="Q154" s="76" t="str">
        <f>Table16[[#This Row],[DefPrimary2]]&amp;IF(Table16[[#This Row],[Def-Secondary3]]&lt;&gt;"","/"&amp;Table16[[#This Row],[Def-Secondary3]],)&amp;""&amp;IF(Table16[[#This Row],[PassRush4]]&lt;&gt;"","-"&amp;Table16[[#This Row],[PassRush4]],)</f>
        <v>4</v>
      </c>
      <c r="R154" s="76" t="e">
        <f>VLOOKUP(Table16[[#This Row],[Player]],Table4[],9,FALSE)</f>
        <v>#N/A</v>
      </c>
      <c r="S154" s="73" t="e">
        <f>Table16[[#This Row],[2024 Card Info]]&amp;"  "&amp;Table16[[#This Row],[Player Data]]</f>
        <v>#N/A</v>
      </c>
    </row>
    <row r="155" spans="1:19" ht="12.75" customHeight="1" x14ac:dyDescent="0.45">
      <c r="A155" s="78" t="s">
        <v>3870</v>
      </c>
      <c r="B155" s="74" t="s">
        <v>327</v>
      </c>
      <c r="C155" s="79" t="s">
        <v>3522</v>
      </c>
      <c r="D155" s="91">
        <v>34595</v>
      </c>
      <c r="E155" s="75" t="s">
        <v>282</v>
      </c>
      <c r="G155" s="75" t="s">
        <v>328</v>
      </c>
      <c r="H155" s="77" t="e">
        <f>VLOOKUP(Table16[[#This Row],[Player]],Rosters!$D$1:$D$1934,1,FALSE)</f>
        <v>#N/A</v>
      </c>
      <c r="I155" s="77" t="str">
        <f>Table16[[#This Row],[RunBlock-Primary6]]&amp;"-"&amp;Table16[[#This Row],[PassBlock8]]&amp;IF(Table16[[#This Row],[RunBlock-Secondary7]]&lt;&gt;"","/"&amp;Table16[[#This Row],[RunBlock-Secondary7]]&amp;"-"&amp;Table16[[#This Row],[PassBlock8]],"")</f>
        <v>-</v>
      </c>
      <c r="J155" s="75">
        <v>0</v>
      </c>
      <c r="K155" s="75"/>
      <c r="L155" s="76"/>
      <c r="M155" s="76"/>
      <c r="N155" s="76"/>
      <c r="O155" s="76"/>
      <c r="P155" s="76"/>
      <c r="Q155" s="76" t="str">
        <f>Table16[[#This Row],[DefPrimary2]]&amp;IF(Table16[[#This Row],[Def-Secondary3]]&lt;&gt;"","/"&amp;Table16[[#This Row],[Def-Secondary3]],)&amp;""&amp;IF(Table16[[#This Row],[PassRush4]]&lt;&gt;"","-"&amp;Table16[[#This Row],[PassRush4]],)</f>
        <v>0</v>
      </c>
      <c r="R155" s="76" t="e">
        <f>VLOOKUP(Table16[[#This Row],[Player]],Table4[],9,FALSE)</f>
        <v>#N/A</v>
      </c>
      <c r="S155" s="73" t="e">
        <f>Table16[[#This Row],[2024 Card Info]]&amp;"  "&amp;Table16[[#This Row],[Player Data]]</f>
        <v>#N/A</v>
      </c>
    </row>
    <row r="156" spans="1:19" ht="12.75" customHeight="1" x14ac:dyDescent="0.45">
      <c r="A156" s="78" t="s">
        <v>931</v>
      </c>
      <c r="B156" s="74" t="s">
        <v>327</v>
      </c>
      <c r="C156" s="79" t="s">
        <v>3518</v>
      </c>
      <c r="D156" s="91">
        <v>35969</v>
      </c>
      <c r="E156" s="75" t="s">
        <v>108</v>
      </c>
      <c r="G156" s="75" t="s">
        <v>335</v>
      </c>
      <c r="H156" s="77" t="str">
        <f>VLOOKUP(Table16[[#This Row],[Player]],Rosters!$D$1:$D$1934,1,FALSE)</f>
        <v>Holmes, Darnay</v>
      </c>
      <c r="I156" s="77" t="str">
        <f>Table16[[#This Row],[RunBlock-Primary6]]&amp;"-"&amp;Table16[[#This Row],[PassBlock8]]&amp;IF(Table16[[#This Row],[RunBlock-Secondary7]]&lt;&gt;"","/"&amp;Table16[[#This Row],[RunBlock-Secondary7]]&amp;"-"&amp;Table16[[#This Row],[PassBlock8]],"")</f>
        <v>-</v>
      </c>
      <c r="J156" s="75">
        <v>4</v>
      </c>
      <c r="K156" s="75"/>
      <c r="L156" s="76"/>
      <c r="M156" s="76"/>
      <c r="N156" s="76"/>
      <c r="O156" s="76"/>
      <c r="P156" s="76"/>
      <c r="Q156" s="76" t="str">
        <f>Table16[[#This Row],[DefPrimary2]]&amp;IF(Table16[[#This Row],[Def-Secondary3]]&lt;&gt;"","/"&amp;Table16[[#This Row],[Def-Secondary3]],)&amp;""&amp;IF(Table16[[#This Row],[PassRush4]]&lt;&gt;"","-"&amp;Table16[[#This Row],[PassRush4]],)</f>
        <v>4</v>
      </c>
      <c r="R156" s="76" t="e">
        <f>VLOOKUP(Table16[[#This Row],[Player]],Table4[],9,FALSE)</f>
        <v>#N/A</v>
      </c>
      <c r="S156" s="73" t="e">
        <f>Table16[[#This Row],[2024 Card Info]]&amp;"  "&amp;Table16[[#This Row],[Player Data]]</f>
        <v>#N/A</v>
      </c>
    </row>
    <row r="157" spans="1:19" ht="12.75" customHeight="1" x14ac:dyDescent="0.45">
      <c r="A157" s="78" t="s">
        <v>2827</v>
      </c>
      <c r="B157" s="74" t="s">
        <v>327</v>
      </c>
      <c r="C157" s="79" t="s">
        <v>3520</v>
      </c>
      <c r="D157" s="91">
        <v>36491</v>
      </c>
      <c r="E157" s="75" t="s">
        <v>3954</v>
      </c>
      <c r="G157" s="75" t="s">
        <v>328</v>
      </c>
      <c r="H157" s="77" t="str">
        <f>VLOOKUP(Table16[[#This Row],[Player]],Rosters!$D$1:$D$1934,1,FALSE)</f>
        <v>Igbinoghene, Noah</v>
      </c>
      <c r="I157" s="77" t="str">
        <f>Table16[[#This Row],[RunBlock-Primary6]]&amp;"-"&amp;Table16[[#This Row],[PassBlock8]]&amp;IF(Table16[[#This Row],[RunBlock-Secondary7]]&lt;&gt;"","/"&amp;Table16[[#This Row],[RunBlock-Secondary7]]&amp;"-"&amp;Table16[[#This Row],[PassBlock8]],"")</f>
        <v>-</v>
      </c>
      <c r="J157" s="75">
        <v>0</v>
      </c>
      <c r="K157" s="75"/>
      <c r="L157" s="76"/>
      <c r="M157" s="76"/>
      <c r="N157" s="76"/>
      <c r="O157" s="76"/>
      <c r="P157" s="76"/>
      <c r="Q157" s="76" t="str">
        <f>Table16[[#This Row],[DefPrimary2]]&amp;IF(Table16[[#This Row],[Def-Secondary3]]&lt;&gt;"","/"&amp;Table16[[#This Row],[Def-Secondary3]],)&amp;""&amp;IF(Table16[[#This Row],[PassRush4]]&lt;&gt;"","-"&amp;Table16[[#This Row],[PassRush4]],)</f>
        <v>0</v>
      </c>
      <c r="R157" s="76" t="e">
        <f>VLOOKUP(Table16[[#This Row],[Player]],Table4[],9,FALSE)</f>
        <v>#N/A</v>
      </c>
      <c r="S157" s="73" t="e">
        <f>Table16[[#This Row],[2024 Card Info]]&amp;"  "&amp;Table16[[#This Row],[Player Data]]</f>
        <v>#N/A</v>
      </c>
    </row>
    <row r="158" spans="1:19" ht="12.75" customHeight="1" x14ac:dyDescent="0.45">
      <c r="A158" s="78" t="s">
        <v>3847</v>
      </c>
      <c r="B158" s="74" t="s">
        <v>327</v>
      </c>
      <c r="C158" s="79" t="s">
        <v>3519</v>
      </c>
      <c r="D158" s="91">
        <v>35675</v>
      </c>
      <c r="E158" s="75" t="s">
        <v>279</v>
      </c>
      <c r="G158" s="75" t="s">
        <v>335</v>
      </c>
      <c r="H158" s="77" t="e">
        <f>VLOOKUP(Table16[[#This Row],[Player]],Rosters!$D$1:$D$1934,1,FALSE)</f>
        <v>#N/A</v>
      </c>
      <c r="I158" s="77" t="str">
        <f>Table16[[#This Row],[RunBlock-Primary6]]&amp;"-"&amp;Table16[[#This Row],[PassBlock8]]&amp;IF(Table16[[#This Row],[RunBlock-Secondary7]]&lt;&gt;"","/"&amp;Table16[[#This Row],[RunBlock-Secondary7]]&amp;"-"&amp;Table16[[#This Row],[PassBlock8]],"")</f>
        <v>-</v>
      </c>
      <c r="J158" s="75">
        <v>4</v>
      </c>
      <c r="K158" s="75"/>
      <c r="L158" s="76"/>
      <c r="M158" s="76"/>
      <c r="N158" s="76"/>
      <c r="O158" s="76"/>
      <c r="P158" s="76"/>
      <c r="Q158" s="76" t="str">
        <f>Table16[[#This Row],[DefPrimary2]]&amp;IF(Table16[[#This Row],[Def-Secondary3]]&lt;&gt;"","/"&amp;Table16[[#This Row],[Def-Secondary3]],)&amp;""&amp;IF(Table16[[#This Row],[PassRush4]]&lt;&gt;"","-"&amp;Table16[[#This Row],[PassRush4]],)</f>
        <v>4</v>
      </c>
      <c r="R158" s="76" t="e">
        <f>VLOOKUP(Table16[[#This Row],[Player]],Table4[],9,FALSE)</f>
        <v>#N/A</v>
      </c>
      <c r="S158" s="73" t="e">
        <f>Table16[[#This Row],[2024 Card Info]]&amp;"  "&amp;Table16[[#This Row],[Player Data]]</f>
        <v>#N/A</v>
      </c>
    </row>
    <row r="159" spans="1:19" ht="12.75" customHeight="1" x14ac:dyDescent="0.45">
      <c r="A159" s="78" t="s">
        <v>2351</v>
      </c>
      <c r="B159" s="74" t="s">
        <v>327</v>
      </c>
      <c r="C159" s="79" t="s">
        <v>3525</v>
      </c>
      <c r="D159" s="91">
        <v>36582</v>
      </c>
      <c r="E159" s="75" t="s">
        <v>134</v>
      </c>
      <c r="G159" s="75" t="s">
        <v>328</v>
      </c>
      <c r="H159" s="77" t="str">
        <f>VLOOKUP(Table16[[#This Row],[Player]],Rosters!$D$1:$D$1934,1,FALSE)</f>
        <v>Ivey, D.J.</v>
      </c>
      <c r="I159" s="77" t="str">
        <f>Table16[[#This Row],[RunBlock-Primary6]]&amp;"-"&amp;Table16[[#This Row],[PassBlock8]]&amp;IF(Table16[[#This Row],[RunBlock-Secondary7]]&lt;&gt;"","/"&amp;Table16[[#This Row],[RunBlock-Secondary7]]&amp;"-"&amp;Table16[[#This Row],[PassBlock8]],"")</f>
        <v>-</v>
      </c>
      <c r="J159" s="75">
        <v>0</v>
      </c>
      <c r="K159" s="75"/>
      <c r="L159" s="76"/>
      <c r="M159" s="76"/>
      <c r="N159" s="76"/>
      <c r="O159" s="76"/>
      <c r="P159" s="76"/>
      <c r="Q159" s="76" t="str">
        <f>Table16[[#This Row],[DefPrimary2]]&amp;IF(Table16[[#This Row],[Def-Secondary3]]&lt;&gt;"","/"&amp;Table16[[#This Row],[Def-Secondary3]],)&amp;""&amp;IF(Table16[[#This Row],[PassRush4]]&lt;&gt;"","-"&amp;Table16[[#This Row],[PassRush4]],)</f>
        <v>0</v>
      </c>
      <c r="R159" s="76" t="e">
        <f>VLOOKUP(Table16[[#This Row],[Player]],Table4[],9,FALSE)</f>
        <v>#N/A</v>
      </c>
      <c r="S159" s="73" t="e">
        <f>Table16[[#This Row],[2024 Card Info]]&amp;"  "&amp;Table16[[#This Row],[Player Data]]</f>
        <v>#N/A</v>
      </c>
    </row>
    <row r="160" spans="1:19" ht="12.75" customHeight="1" x14ac:dyDescent="0.45">
      <c r="A160" s="78" t="s">
        <v>686</v>
      </c>
      <c r="B160" s="74" t="s">
        <v>327</v>
      </c>
      <c r="C160" s="79" t="s">
        <v>419</v>
      </c>
      <c r="D160" s="91">
        <v>35398</v>
      </c>
      <c r="E160" s="75" t="s">
        <v>624</v>
      </c>
      <c r="G160" s="75" t="s">
        <v>328</v>
      </c>
      <c r="H160" s="77" t="str">
        <f>VLOOKUP(Table16[[#This Row],[Player]],Rosters!$D$1:$D$1934,1,FALSE)</f>
        <v>Jackson, Dane</v>
      </c>
      <c r="I160" s="77" t="str">
        <f>Table16[[#This Row],[RunBlock-Primary6]]&amp;"-"&amp;Table16[[#This Row],[PassBlock8]]&amp;IF(Table16[[#This Row],[RunBlock-Secondary7]]&lt;&gt;"","/"&amp;Table16[[#This Row],[RunBlock-Secondary7]]&amp;"-"&amp;Table16[[#This Row],[PassBlock8]],"")</f>
        <v>-</v>
      </c>
      <c r="J160" s="75">
        <v>0</v>
      </c>
      <c r="K160" s="75"/>
      <c r="L160" s="76"/>
      <c r="M160" s="76"/>
      <c r="N160" s="76"/>
      <c r="O160" s="76"/>
      <c r="P160" s="76"/>
      <c r="Q160" s="76" t="str">
        <f>Table16[[#This Row],[DefPrimary2]]&amp;IF(Table16[[#This Row],[Def-Secondary3]]&lt;&gt;"","/"&amp;Table16[[#This Row],[Def-Secondary3]],)&amp;""&amp;IF(Table16[[#This Row],[PassRush4]]&lt;&gt;"","-"&amp;Table16[[#This Row],[PassRush4]],)</f>
        <v>0</v>
      </c>
      <c r="R160" s="76" t="e">
        <f>VLOOKUP(Table16[[#This Row],[Player]],Table4[],9,FALSE)</f>
        <v>#N/A</v>
      </c>
      <c r="S160" s="73" t="e">
        <f>Table16[[#This Row],[2024 Card Info]]&amp;"  "&amp;Table16[[#This Row],[Player Data]]</f>
        <v>#N/A</v>
      </c>
    </row>
    <row r="161" spans="1:19" ht="12.75" customHeight="1" x14ac:dyDescent="0.45">
      <c r="A161" s="78" t="s">
        <v>2916</v>
      </c>
      <c r="B161" s="74" t="s">
        <v>327</v>
      </c>
      <c r="C161" s="79" t="s">
        <v>3523</v>
      </c>
      <c r="D161" s="91">
        <v>34313</v>
      </c>
      <c r="E161" s="75" t="s">
        <v>486</v>
      </c>
      <c r="G161" s="75" t="s">
        <v>328</v>
      </c>
      <c r="H161" s="77" t="str">
        <f>VLOOKUP(Table16[[#This Row],[Player]],Rosters!$D$1:$D$1934,1,FALSE)</f>
        <v>Jackson, Eddie</v>
      </c>
      <c r="I161" s="77" t="str">
        <f>Table16[[#This Row],[RunBlock-Primary6]]&amp;"-"&amp;Table16[[#This Row],[PassBlock8]]&amp;IF(Table16[[#This Row],[RunBlock-Secondary7]]&lt;&gt;"","/"&amp;Table16[[#This Row],[RunBlock-Secondary7]]&amp;"-"&amp;Table16[[#This Row],[PassBlock8]],"")</f>
        <v>-</v>
      </c>
      <c r="J161" s="75">
        <v>0</v>
      </c>
      <c r="K161" s="75"/>
      <c r="L161" s="76"/>
      <c r="M161" s="76"/>
      <c r="N161" s="76"/>
      <c r="O161" s="76"/>
      <c r="P161" s="76"/>
      <c r="Q161" s="76" t="str">
        <f>Table16[[#This Row],[DefPrimary2]]&amp;IF(Table16[[#This Row],[Def-Secondary3]]&lt;&gt;"","/"&amp;Table16[[#This Row],[Def-Secondary3]],)&amp;""&amp;IF(Table16[[#This Row],[PassRush4]]&lt;&gt;"","-"&amp;Table16[[#This Row],[PassRush4]],)</f>
        <v>0</v>
      </c>
      <c r="R161" s="76" t="e">
        <f>VLOOKUP(Table16[[#This Row],[Player]],Table4[],9,FALSE)</f>
        <v>#N/A</v>
      </c>
      <c r="S161" s="73" t="e">
        <f>Table16[[#This Row],[2024 Card Info]]&amp;"  "&amp;Table16[[#This Row],[Player Data]]</f>
        <v>#N/A</v>
      </c>
    </row>
    <row r="162" spans="1:19" ht="12.75" customHeight="1" x14ac:dyDescent="0.45">
      <c r="A162" s="78" t="s">
        <v>1730</v>
      </c>
      <c r="B162" s="74" t="s">
        <v>327</v>
      </c>
      <c r="C162" s="79" t="s">
        <v>86</v>
      </c>
      <c r="D162" s="91">
        <v>36070</v>
      </c>
      <c r="E162" s="75" t="s">
        <v>295</v>
      </c>
      <c r="G162" s="75" t="s">
        <v>328</v>
      </c>
      <c r="H162" s="77" t="str">
        <f>VLOOKUP(Table16[[#This Row],[Player]],Rosters!$D$1:$D$1934,1,FALSE)</f>
        <v>Jackson, Theo</v>
      </c>
      <c r="I162" s="77" t="str">
        <f>Table16[[#This Row],[RunBlock-Primary6]]&amp;"-"&amp;Table16[[#This Row],[PassBlock8]]&amp;IF(Table16[[#This Row],[RunBlock-Secondary7]]&lt;&gt;"","/"&amp;Table16[[#This Row],[RunBlock-Secondary7]]&amp;"-"&amp;Table16[[#This Row],[PassBlock8]],"")</f>
        <v>-</v>
      </c>
      <c r="J162" s="75">
        <v>0</v>
      </c>
      <c r="K162" s="75"/>
      <c r="L162" s="76"/>
      <c r="M162" s="76"/>
      <c r="N162" s="76"/>
      <c r="O162" s="76"/>
      <c r="P162" s="76"/>
      <c r="Q162" s="76" t="str">
        <f>Table16[[#This Row],[DefPrimary2]]&amp;IF(Table16[[#This Row],[Def-Secondary3]]&lt;&gt;"","/"&amp;Table16[[#This Row],[Def-Secondary3]],)&amp;""&amp;IF(Table16[[#This Row],[PassRush4]]&lt;&gt;"","-"&amp;Table16[[#This Row],[PassRush4]],)</f>
        <v>0</v>
      </c>
      <c r="R162" s="76" t="e">
        <f>VLOOKUP(Table16[[#This Row],[Player]],Table4[],9,FALSE)</f>
        <v>#N/A</v>
      </c>
      <c r="S162" s="73" t="e">
        <f>Table16[[#This Row],[2024 Card Info]]&amp;"  "&amp;Table16[[#This Row],[Player Data]]</f>
        <v>#N/A</v>
      </c>
    </row>
    <row r="163" spans="1:19" ht="12.75" customHeight="1" x14ac:dyDescent="0.45">
      <c r="A163" s="78" t="s">
        <v>2035</v>
      </c>
      <c r="B163" s="74" t="s">
        <v>327</v>
      </c>
      <c r="C163" s="79" t="s">
        <v>441</v>
      </c>
      <c r="D163" s="91">
        <v>35947</v>
      </c>
      <c r="E163" s="75" t="s">
        <v>566</v>
      </c>
      <c r="G163" s="75" t="s">
        <v>328</v>
      </c>
      <c r="H163" s="77" t="str">
        <f>VLOOKUP(Table16[[#This Row],[Player]],Rosters!$D$1:$D$1934,1,FALSE)</f>
        <v>Jean-Charles, Shemar</v>
      </c>
      <c r="I163" s="77" t="str">
        <f>Table16[[#This Row],[RunBlock-Primary6]]&amp;"-"&amp;Table16[[#This Row],[PassBlock8]]&amp;IF(Table16[[#This Row],[RunBlock-Secondary7]]&lt;&gt;"","/"&amp;Table16[[#This Row],[RunBlock-Secondary7]]&amp;"-"&amp;Table16[[#This Row],[PassBlock8]],"")</f>
        <v>-</v>
      </c>
      <c r="J163" s="75">
        <v>0</v>
      </c>
      <c r="K163" s="75"/>
      <c r="L163" s="76"/>
      <c r="M163" s="76"/>
      <c r="N163" s="76"/>
      <c r="O163" s="76"/>
      <c r="P163" s="76"/>
      <c r="Q163" s="76" t="str">
        <f>Table16[[#This Row],[DefPrimary2]]&amp;IF(Table16[[#This Row],[Def-Secondary3]]&lt;&gt;"","/"&amp;Table16[[#This Row],[Def-Secondary3]],)&amp;""&amp;IF(Table16[[#This Row],[PassRush4]]&lt;&gt;"","-"&amp;Table16[[#This Row],[PassRush4]],)</f>
        <v>0</v>
      </c>
      <c r="R163" s="76" t="e">
        <f>VLOOKUP(Table16[[#This Row],[Player]],Table4[],9,FALSE)</f>
        <v>#N/A</v>
      </c>
      <c r="S163" s="73" t="e">
        <f>Table16[[#This Row],[2024 Card Info]]&amp;"  "&amp;Table16[[#This Row],[Player Data]]</f>
        <v>#N/A</v>
      </c>
    </row>
    <row r="164" spans="1:19" ht="12.75" customHeight="1" x14ac:dyDescent="0.45">
      <c r="A164" s="78" t="s">
        <v>1429</v>
      </c>
      <c r="B164" s="74" t="s">
        <v>327</v>
      </c>
      <c r="C164" s="79" t="s">
        <v>1315</v>
      </c>
      <c r="D164" s="91">
        <v>34359</v>
      </c>
      <c r="E164" s="75" t="s">
        <v>486</v>
      </c>
      <c r="G164" s="75" t="s">
        <v>328</v>
      </c>
      <c r="H164" s="77" t="str">
        <f>VLOOKUP(Table16[[#This Row],[Player]],Rosters!$D$1:$D$1934,1,FALSE)</f>
        <v>Jenkins, Rayshawn</v>
      </c>
      <c r="I164" s="77" t="str">
        <f>Table16[[#This Row],[RunBlock-Primary6]]&amp;"-"&amp;Table16[[#This Row],[PassBlock8]]&amp;IF(Table16[[#This Row],[RunBlock-Secondary7]]&lt;&gt;"","/"&amp;Table16[[#This Row],[RunBlock-Secondary7]]&amp;"-"&amp;Table16[[#This Row],[PassBlock8]],"")</f>
        <v>-</v>
      </c>
      <c r="J164" s="75">
        <v>0</v>
      </c>
      <c r="K164" s="75"/>
      <c r="L164" s="76"/>
      <c r="M164" s="76"/>
      <c r="N164" s="76"/>
      <c r="O164" s="76"/>
      <c r="P164" s="76"/>
      <c r="Q164" s="76" t="str">
        <f>Table16[[#This Row],[DefPrimary2]]&amp;IF(Table16[[#This Row],[Def-Secondary3]]&lt;&gt;"","/"&amp;Table16[[#This Row],[Def-Secondary3]],)&amp;""&amp;IF(Table16[[#This Row],[PassRush4]]&lt;&gt;"","-"&amp;Table16[[#This Row],[PassRush4]],)</f>
        <v>0</v>
      </c>
      <c r="R164" s="76" t="e">
        <f>VLOOKUP(Table16[[#This Row],[Player]],Table4[],9,FALSE)</f>
        <v>#N/A</v>
      </c>
      <c r="S164" s="73" t="e">
        <f>Table16[[#This Row],[2024 Card Info]]&amp;"  "&amp;Table16[[#This Row],[Player Data]]</f>
        <v>#N/A</v>
      </c>
    </row>
    <row r="165" spans="1:19" ht="12.75" customHeight="1" x14ac:dyDescent="0.45">
      <c r="A165" s="78" t="s">
        <v>926</v>
      </c>
      <c r="B165" s="74" t="s">
        <v>327</v>
      </c>
      <c r="C165" s="79" t="s">
        <v>860</v>
      </c>
      <c r="D165" s="91">
        <v>37193</v>
      </c>
      <c r="E165" s="75" t="s">
        <v>88</v>
      </c>
      <c r="G165" s="75" t="s">
        <v>335</v>
      </c>
      <c r="H165" s="77" t="str">
        <f>VLOOKUP(Table16[[#This Row],[Player]],Rosters!$D$1:$D$1934,1,FALSE)</f>
        <v>Johnson, Antonio</v>
      </c>
      <c r="I165" s="77" t="str">
        <f>Table16[[#This Row],[RunBlock-Primary6]]&amp;"-"&amp;Table16[[#This Row],[PassBlock8]]&amp;IF(Table16[[#This Row],[RunBlock-Secondary7]]&lt;&gt;"","/"&amp;Table16[[#This Row],[RunBlock-Secondary7]]&amp;"-"&amp;Table16[[#This Row],[PassBlock8]],"")</f>
        <v>-</v>
      </c>
      <c r="J165" s="75">
        <v>4</v>
      </c>
      <c r="K165" s="75"/>
      <c r="L165" s="76"/>
      <c r="M165" s="76"/>
      <c r="N165" s="76"/>
      <c r="O165" s="76"/>
      <c r="P165" s="76"/>
      <c r="Q165" s="76" t="str">
        <f>Table16[[#This Row],[DefPrimary2]]&amp;IF(Table16[[#This Row],[Def-Secondary3]]&lt;&gt;"","/"&amp;Table16[[#This Row],[Def-Secondary3]],)&amp;""&amp;IF(Table16[[#This Row],[PassRush4]]&lt;&gt;"","-"&amp;Table16[[#This Row],[PassRush4]],)</f>
        <v>4</v>
      </c>
      <c r="R165" s="76" t="e">
        <f>VLOOKUP(Table16[[#This Row],[Player]],Table4[],9,FALSE)</f>
        <v>#N/A</v>
      </c>
      <c r="S165" s="73" t="e">
        <f>Table16[[#This Row],[2024 Card Info]]&amp;"  "&amp;Table16[[#This Row],[Player Data]]</f>
        <v>#N/A</v>
      </c>
    </row>
    <row r="166" spans="1:19" ht="12.75" customHeight="1" x14ac:dyDescent="0.45">
      <c r="A166" s="78" t="s">
        <v>1635</v>
      </c>
      <c r="B166" s="74" t="s">
        <v>327</v>
      </c>
      <c r="C166" s="79" t="s">
        <v>3524</v>
      </c>
      <c r="D166" s="91">
        <v>35034</v>
      </c>
      <c r="E166" s="75">
        <v>0</v>
      </c>
      <c r="G166" s="75" t="s">
        <v>328</v>
      </c>
      <c r="H166" s="77" t="str">
        <f>VLOOKUP(Table16[[#This Row],[Player]],Rosters!$D$1:$D$1934,1,FALSE)</f>
        <v>Johnson, John</v>
      </c>
      <c r="I166" s="77" t="str">
        <f>Table16[[#This Row],[RunBlock-Primary6]]&amp;"-"&amp;Table16[[#This Row],[PassBlock8]]&amp;IF(Table16[[#This Row],[RunBlock-Secondary7]]&lt;&gt;"","/"&amp;Table16[[#This Row],[RunBlock-Secondary7]]&amp;"-"&amp;Table16[[#This Row],[PassBlock8]],"")</f>
        <v>-</v>
      </c>
      <c r="J166" s="75">
        <v>0</v>
      </c>
      <c r="K166" s="75"/>
      <c r="L166" s="76"/>
      <c r="M166" s="76"/>
      <c r="N166" s="76"/>
      <c r="O166" s="76"/>
      <c r="P166" s="76"/>
      <c r="Q166" s="76" t="str">
        <f>Table16[[#This Row],[DefPrimary2]]&amp;IF(Table16[[#This Row],[Def-Secondary3]]&lt;&gt;"","/"&amp;Table16[[#This Row],[Def-Secondary3]],)&amp;""&amp;IF(Table16[[#This Row],[PassRush4]]&lt;&gt;"","-"&amp;Table16[[#This Row],[PassRush4]],)</f>
        <v>0</v>
      </c>
      <c r="R166" s="76" t="e">
        <f>VLOOKUP(Table16[[#This Row],[Player]],Table4[],9,FALSE)</f>
        <v>#N/A</v>
      </c>
      <c r="S166" s="73" t="e">
        <f>Table16[[#This Row],[2024 Card Info]]&amp;"  "&amp;Table16[[#This Row],[Player Data]]</f>
        <v>#N/A</v>
      </c>
    </row>
    <row r="167" spans="1:19" ht="12.75" customHeight="1" x14ac:dyDescent="0.45">
      <c r="A167" s="78" t="s">
        <v>3848</v>
      </c>
      <c r="B167" s="74" t="s">
        <v>327</v>
      </c>
      <c r="C167" s="79" t="s">
        <v>325</v>
      </c>
      <c r="D167" s="91">
        <v>35993</v>
      </c>
      <c r="E167" s="75" t="s">
        <v>137</v>
      </c>
      <c r="G167" s="75" t="s">
        <v>335</v>
      </c>
      <c r="H167" s="77" t="str">
        <f>VLOOKUP(Table16[[#This Row],[Player]],Rosters!$D$1:$D$1934,1,FALSE)</f>
        <v>Johnson, Nazeeh</v>
      </c>
      <c r="I167" s="77" t="str">
        <f>Table16[[#This Row],[RunBlock-Primary6]]&amp;"-"&amp;Table16[[#This Row],[PassBlock8]]&amp;IF(Table16[[#This Row],[RunBlock-Secondary7]]&lt;&gt;"","/"&amp;Table16[[#This Row],[RunBlock-Secondary7]]&amp;"-"&amp;Table16[[#This Row],[PassBlock8]],"")</f>
        <v>-</v>
      </c>
      <c r="J167" s="75">
        <v>4</v>
      </c>
      <c r="K167" s="75"/>
      <c r="L167" s="76"/>
      <c r="M167" s="76"/>
      <c r="N167" s="76"/>
      <c r="O167" s="76"/>
      <c r="P167" s="76"/>
      <c r="Q167" s="76" t="str">
        <f>Table16[[#This Row],[DefPrimary2]]&amp;IF(Table16[[#This Row],[Def-Secondary3]]&lt;&gt;"","/"&amp;Table16[[#This Row],[Def-Secondary3]],)&amp;""&amp;IF(Table16[[#This Row],[PassRush4]]&lt;&gt;"","-"&amp;Table16[[#This Row],[PassRush4]],)</f>
        <v>4</v>
      </c>
      <c r="R167" s="76" t="e">
        <f>VLOOKUP(Table16[[#This Row],[Player]],Table4[],9,FALSE)</f>
        <v>#N/A</v>
      </c>
      <c r="S167" s="73" t="e">
        <f>Table16[[#This Row],[2024 Card Info]]&amp;"  "&amp;Table16[[#This Row],[Player Data]]</f>
        <v>#N/A</v>
      </c>
    </row>
    <row r="168" spans="1:19" ht="12.75" customHeight="1" x14ac:dyDescent="0.45">
      <c r="A168" s="78" t="s">
        <v>3277</v>
      </c>
      <c r="B168" s="74" t="s">
        <v>327</v>
      </c>
      <c r="C168" s="79" t="s">
        <v>271</v>
      </c>
      <c r="D168" s="91">
        <v>35717</v>
      </c>
      <c r="E168" s="75" t="s">
        <v>279</v>
      </c>
      <c r="G168" s="75" t="s">
        <v>328</v>
      </c>
      <c r="H168" s="77" t="e">
        <f>VLOOKUP(Table16[[#This Row],[Player]],Rosters!$D$1:$D$1934,1,FALSE)</f>
        <v>#N/A</v>
      </c>
      <c r="I168" s="77" t="str">
        <f>Table16[[#This Row],[RunBlock-Primary6]]&amp;"-"&amp;Table16[[#This Row],[PassBlock8]]&amp;IF(Table16[[#This Row],[RunBlock-Secondary7]]&lt;&gt;"","/"&amp;Table16[[#This Row],[RunBlock-Secondary7]]&amp;"-"&amp;Table16[[#This Row],[PassBlock8]],"")</f>
        <v>-</v>
      </c>
      <c r="J168" s="75">
        <v>0</v>
      </c>
      <c r="K168" s="75"/>
      <c r="L168" s="76"/>
      <c r="M168" s="76"/>
      <c r="N168" s="76"/>
      <c r="O168" s="76"/>
      <c r="P168" s="76"/>
      <c r="Q168" s="76" t="str">
        <f>Table16[[#This Row],[DefPrimary2]]&amp;IF(Table16[[#This Row],[Def-Secondary3]]&lt;&gt;"","/"&amp;Table16[[#This Row],[Def-Secondary3]],)&amp;""&amp;IF(Table16[[#This Row],[PassRush4]]&lt;&gt;"","-"&amp;Table16[[#This Row],[PassRush4]],)</f>
        <v>0</v>
      </c>
      <c r="R168" s="76" t="e">
        <f>VLOOKUP(Table16[[#This Row],[Player]],Table4[],9,FALSE)</f>
        <v>#N/A</v>
      </c>
      <c r="S168" s="73" t="e">
        <f>Table16[[#This Row],[2024 Card Info]]&amp;"  "&amp;Table16[[#This Row],[Player Data]]</f>
        <v>#N/A</v>
      </c>
    </row>
    <row r="169" spans="1:19" ht="12.75" customHeight="1" x14ac:dyDescent="0.45">
      <c r="A169" s="78" t="s">
        <v>3871</v>
      </c>
      <c r="B169" s="74" t="s">
        <v>327</v>
      </c>
      <c r="C169" s="79" t="s">
        <v>116</v>
      </c>
      <c r="D169" s="91">
        <v>45798</v>
      </c>
      <c r="E169" s="75" t="s">
        <v>3949</v>
      </c>
      <c r="G169" s="75" t="s">
        <v>328</v>
      </c>
      <c r="H169" s="77" t="e">
        <f>VLOOKUP(Table16[[#This Row],[Player]],Rosters!$D$1:$D$1934,1,FALSE)</f>
        <v>#N/A</v>
      </c>
      <c r="I169" s="77" t="str">
        <f>Table16[[#This Row],[RunBlock-Primary6]]&amp;"-"&amp;Table16[[#This Row],[PassBlock8]]&amp;IF(Table16[[#This Row],[RunBlock-Secondary7]]&lt;&gt;"","/"&amp;Table16[[#This Row],[RunBlock-Secondary7]]&amp;"-"&amp;Table16[[#This Row],[PassBlock8]],"")</f>
        <v>-</v>
      </c>
      <c r="J169" s="75">
        <v>0</v>
      </c>
      <c r="K169" s="75"/>
      <c r="L169" s="76"/>
      <c r="M169" s="76"/>
      <c r="N169" s="76"/>
      <c r="O169" s="76"/>
      <c r="P169" s="76"/>
      <c r="Q169" s="76" t="str">
        <f>Table16[[#This Row],[DefPrimary2]]&amp;IF(Table16[[#This Row],[Def-Secondary3]]&lt;&gt;"","/"&amp;Table16[[#This Row],[Def-Secondary3]],)&amp;""&amp;IF(Table16[[#This Row],[PassRush4]]&lt;&gt;"","-"&amp;Table16[[#This Row],[PassRush4]],)</f>
        <v>0</v>
      </c>
      <c r="R169" s="76" t="e">
        <f>VLOOKUP(Table16[[#This Row],[Player]],Table4[],9,FALSE)</f>
        <v>#N/A</v>
      </c>
      <c r="S169" s="73" t="e">
        <f>Table16[[#This Row],[2024 Card Info]]&amp;"  "&amp;Table16[[#This Row],[Player Data]]</f>
        <v>#N/A</v>
      </c>
    </row>
    <row r="170" spans="1:19" ht="12.75" customHeight="1" x14ac:dyDescent="0.45">
      <c r="A170" s="78" t="s">
        <v>3872</v>
      </c>
      <c r="B170" s="74" t="s">
        <v>327</v>
      </c>
      <c r="C170" s="79" t="s">
        <v>3517</v>
      </c>
      <c r="D170" s="91">
        <v>35731</v>
      </c>
      <c r="E170" s="75" t="s">
        <v>3960</v>
      </c>
      <c r="G170" s="75" t="s">
        <v>328</v>
      </c>
      <c r="H170" s="77" t="e">
        <f>VLOOKUP(Table16[[#This Row],[Player]],Rosters!$D$1:$D$1934,1,FALSE)</f>
        <v>#N/A</v>
      </c>
      <c r="I170" s="77" t="str">
        <f>Table16[[#This Row],[RunBlock-Primary6]]&amp;"-"&amp;Table16[[#This Row],[PassBlock8]]&amp;IF(Table16[[#This Row],[RunBlock-Secondary7]]&lt;&gt;"","/"&amp;Table16[[#This Row],[RunBlock-Secondary7]]&amp;"-"&amp;Table16[[#This Row],[PassBlock8]],"")</f>
        <v>-</v>
      </c>
      <c r="J170" s="75">
        <v>0</v>
      </c>
      <c r="K170" s="75"/>
      <c r="L170" s="76"/>
      <c r="M170" s="76"/>
      <c r="N170" s="76"/>
      <c r="O170" s="76"/>
      <c r="P170" s="76"/>
      <c r="Q170" s="76" t="str">
        <f>Table16[[#This Row],[DefPrimary2]]&amp;IF(Table16[[#This Row],[Def-Secondary3]]&lt;&gt;"","/"&amp;Table16[[#This Row],[Def-Secondary3]],)&amp;""&amp;IF(Table16[[#This Row],[PassRush4]]&lt;&gt;"","-"&amp;Table16[[#This Row],[PassRush4]],)</f>
        <v>0</v>
      </c>
      <c r="R170" s="76" t="e">
        <f>VLOOKUP(Table16[[#This Row],[Player]],Table4[],9,FALSE)</f>
        <v>#N/A</v>
      </c>
      <c r="S170" s="73" t="e">
        <f>Table16[[#This Row],[2024 Card Info]]&amp;"  "&amp;Table16[[#This Row],[Player Data]]</f>
        <v>#N/A</v>
      </c>
    </row>
    <row r="171" spans="1:19" ht="12.75" customHeight="1" x14ac:dyDescent="0.45">
      <c r="A171" s="78" t="s">
        <v>3873</v>
      </c>
      <c r="B171" s="74" t="s">
        <v>327</v>
      </c>
      <c r="C171" s="79" t="s">
        <v>1124</v>
      </c>
      <c r="D171" s="91">
        <v>34824</v>
      </c>
      <c r="E171" s="75" t="s">
        <v>249</v>
      </c>
      <c r="G171" s="75" t="s">
        <v>328</v>
      </c>
      <c r="H171" s="77" t="e">
        <f>VLOOKUP(Table16[[#This Row],[Player]],Rosters!$D$1:$D$1934,1,FALSE)</f>
        <v>#N/A</v>
      </c>
      <c r="I171" s="77" t="str">
        <f>Table16[[#This Row],[RunBlock-Primary6]]&amp;"-"&amp;Table16[[#This Row],[PassBlock8]]&amp;IF(Table16[[#This Row],[RunBlock-Secondary7]]&lt;&gt;"","/"&amp;Table16[[#This Row],[RunBlock-Secondary7]]&amp;"-"&amp;Table16[[#This Row],[PassBlock8]],"")</f>
        <v>-</v>
      </c>
      <c r="J171" s="75">
        <v>0</v>
      </c>
      <c r="K171" s="75"/>
      <c r="L171" s="76"/>
      <c r="M171" s="76"/>
      <c r="N171" s="76"/>
      <c r="O171" s="76"/>
      <c r="P171" s="76"/>
      <c r="Q171" s="76" t="str">
        <f>Table16[[#This Row],[DefPrimary2]]&amp;IF(Table16[[#This Row],[Def-Secondary3]]&lt;&gt;"","/"&amp;Table16[[#This Row],[Def-Secondary3]],)&amp;""&amp;IF(Table16[[#This Row],[PassRush4]]&lt;&gt;"","-"&amp;Table16[[#This Row],[PassRush4]],)</f>
        <v>0</v>
      </c>
      <c r="R171" s="76" t="e">
        <f>VLOOKUP(Table16[[#This Row],[Player]],Table4[],9,FALSE)</f>
        <v>#N/A</v>
      </c>
      <c r="S171" s="73" t="e">
        <f>Table16[[#This Row],[2024 Card Info]]&amp;"  "&amp;Table16[[#This Row],[Player Data]]</f>
        <v>#N/A</v>
      </c>
    </row>
    <row r="172" spans="1:19" ht="12.75" customHeight="1" x14ac:dyDescent="0.45">
      <c r="A172" s="78" t="s">
        <v>3278</v>
      </c>
      <c r="B172" s="74" t="s">
        <v>327</v>
      </c>
      <c r="C172" s="79" t="s">
        <v>500</v>
      </c>
      <c r="D172" s="91">
        <v>35090</v>
      </c>
      <c r="E172" s="75" t="s">
        <v>101</v>
      </c>
      <c r="G172" s="75" t="s">
        <v>328</v>
      </c>
      <c r="H172" s="77" t="e">
        <f>VLOOKUP(Table16[[#This Row],[Player]],Rosters!$D$1:$D$1934,1,FALSE)</f>
        <v>#N/A</v>
      </c>
      <c r="I172" s="77" t="str">
        <f>Table16[[#This Row],[RunBlock-Primary6]]&amp;"-"&amp;Table16[[#This Row],[PassBlock8]]&amp;IF(Table16[[#This Row],[RunBlock-Secondary7]]&lt;&gt;"","/"&amp;Table16[[#This Row],[RunBlock-Secondary7]]&amp;"-"&amp;Table16[[#This Row],[PassBlock8]],"")</f>
        <v>-</v>
      </c>
      <c r="J172" s="75">
        <v>0</v>
      </c>
      <c r="K172" s="75"/>
      <c r="L172" s="76"/>
      <c r="M172" s="76"/>
      <c r="N172" s="76"/>
      <c r="O172" s="76"/>
      <c r="P172" s="76"/>
      <c r="Q172" s="76" t="str">
        <f>Table16[[#This Row],[DefPrimary2]]&amp;IF(Table16[[#This Row],[Def-Secondary3]]&lt;&gt;"","/"&amp;Table16[[#This Row],[Def-Secondary3]],)&amp;""&amp;IF(Table16[[#This Row],[PassRush4]]&lt;&gt;"","-"&amp;Table16[[#This Row],[PassRush4]],)</f>
        <v>0</v>
      </c>
      <c r="R172" s="76" t="e">
        <f>VLOOKUP(Table16[[#This Row],[Player]],Table4[],9,FALSE)</f>
        <v>#N/A</v>
      </c>
      <c r="S172" s="73" t="e">
        <f>Table16[[#This Row],[2024 Card Info]]&amp;"  "&amp;Table16[[#This Row],[Player Data]]</f>
        <v>#N/A</v>
      </c>
    </row>
    <row r="173" spans="1:19" ht="12.75" customHeight="1" x14ac:dyDescent="0.45">
      <c r="A173" s="78" t="s">
        <v>2826</v>
      </c>
      <c r="B173" s="74" t="s">
        <v>327</v>
      </c>
      <c r="C173" s="79" t="s">
        <v>3530</v>
      </c>
      <c r="D173" s="91">
        <v>35155</v>
      </c>
      <c r="E173" s="75" t="s">
        <v>303</v>
      </c>
      <c r="G173" s="75" t="s">
        <v>335</v>
      </c>
      <c r="H173" s="77" t="str">
        <f>VLOOKUP(Table16[[#This Row],[Player]],Rosters!$D$1:$D$1934,1,FALSE)</f>
        <v>Maddox, Avonte</v>
      </c>
      <c r="I173" s="77" t="str">
        <f>Table16[[#This Row],[RunBlock-Primary6]]&amp;"-"&amp;Table16[[#This Row],[PassBlock8]]&amp;IF(Table16[[#This Row],[RunBlock-Secondary7]]&lt;&gt;"","/"&amp;Table16[[#This Row],[RunBlock-Secondary7]]&amp;"-"&amp;Table16[[#This Row],[PassBlock8]],"")</f>
        <v>-</v>
      </c>
      <c r="J173" s="75">
        <v>4</v>
      </c>
      <c r="K173" s="75"/>
      <c r="L173" s="76"/>
      <c r="M173" s="76"/>
      <c r="N173" s="76"/>
      <c r="O173" s="76"/>
      <c r="P173" s="76"/>
      <c r="Q173" s="76" t="str">
        <f>Table16[[#This Row],[DefPrimary2]]&amp;IF(Table16[[#This Row],[Def-Secondary3]]&lt;&gt;"","/"&amp;Table16[[#This Row],[Def-Secondary3]],)&amp;""&amp;IF(Table16[[#This Row],[PassRush4]]&lt;&gt;"","-"&amp;Table16[[#This Row],[PassRush4]],)</f>
        <v>4</v>
      </c>
      <c r="R173" s="76" t="e">
        <f>VLOOKUP(Table16[[#This Row],[Player]],Table4[],9,FALSE)</f>
        <v>#N/A</v>
      </c>
      <c r="S173" s="73" t="e">
        <f>Table16[[#This Row],[2024 Card Info]]&amp;"  "&amp;Table16[[#This Row],[Player Data]]</f>
        <v>#N/A</v>
      </c>
    </row>
    <row r="174" spans="1:19" ht="12.75" customHeight="1" x14ac:dyDescent="0.45">
      <c r="A174" s="78" t="s">
        <v>2740</v>
      </c>
      <c r="B174" s="74" t="s">
        <v>327</v>
      </c>
      <c r="C174" s="79" t="s">
        <v>403</v>
      </c>
      <c r="D174" s="91">
        <v>36472</v>
      </c>
      <c r="E174" s="75" t="s">
        <v>98</v>
      </c>
      <c r="G174" s="75" t="s">
        <v>328</v>
      </c>
      <c r="H174" s="77" t="str">
        <f>VLOOKUP(Table16[[#This Row],[Player]],Rosters!$D$1:$D$1934,1,FALSE)</f>
        <v>Mapu, Marte</v>
      </c>
      <c r="I174" s="77" t="str">
        <f>Table16[[#This Row],[RunBlock-Primary6]]&amp;"-"&amp;Table16[[#This Row],[PassBlock8]]&amp;IF(Table16[[#This Row],[RunBlock-Secondary7]]&lt;&gt;"","/"&amp;Table16[[#This Row],[RunBlock-Secondary7]]&amp;"-"&amp;Table16[[#This Row],[PassBlock8]],"")</f>
        <v>-</v>
      </c>
      <c r="J174" s="75">
        <v>0</v>
      </c>
      <c r="K174" s="75"/>
      <c r="L174" s="76"/>
      <c r="M174" s="76"/>
      <c r="N174" s="76"/>
      <c r="O174" s="76"/>
      <c r="P174" s="76"/>
      <c r="Q174" s="76" t="str">
        <f>Table16[[#This Row],[DefPrimary2]]&amp;IF(Table16[[#This Row],[Def-Secondary3]]&lt;&gt;"","/"&amp;Table16[[#This Row],[Def-Secondary3]],)&amp;""&amp;IF(Table16[[#This Row],[PassRush4]]&lt;&gt;"","-"&amp;Table16[[#This Row],[PassRush4]],)</f>
        <v>0</v>
      </c>
      <c r="R174" s="76" t="e">
        <f>VLOOKUP(Table16[[#This Row],[Player]],Table4[],9,FALSE)</f>
        <v>#N/A</v>
      </c>
      <c r="S174" s="73" t="e">
        <f>Table16[[#This Row],[2024 Card Info]]&amp;"  "&amp;Table16[[#This Row],[Player Data]]</f>
        <v>#N/A</v>
      </c>
    </row>
    <row r="175" spans="1:19" ht="12.75" customHeight="1" x14ac:dyDescent="0.45">
      <c r="A175" s="78" t="s">
        <v>1439</v>
      </c>
      <c r="B175" s="74" t="s">
        <v>327</v>
      </c>
      <c r="C175" s="79" t="s">
        <v>3517</v>
      </c>
      <c r="D175" s="91">
        <v>36262</v>
      </c>
      <c r="E175" s="75" t="s">
        <v>83</v>
      </c>
      <c r="G175" s="75" t="s">
        <v>328</v>
      </c>
      <c r="H175" s="77" t="str">
        <f>VLOOKUP(Table16[[#This Row],[Player]],Rosters!$D$1:$D$1934,1,FALSE)</f>
        <v>Mathis, Damarri</v>
      </c>
      <c r="I175" s="77" t="str">
        <f>Table16[[#This Row],[RunBlock-Primary6]]&amp;"-"&amp;Table16[[#This Row],[PassBlock8]]&amp;IF(Table16[[#This Row],[RunBlock-Secondary7]]&lt;&gt;"","/"&amp;Table16[[#This Row],[RunBlock-Secondary7]]&amp;"-"&amp;Table16[[#This Row],[PassBlock8]],"")</f>
        <v>-</v>
      </c>
      <c r="J175" s="75">
        <v>0</v>
      </c>
      <c r="K175" s="75"/>
      <c r="L175" s="76"/>
      <c r="M175" s="76"/>
      <c r="N175" s="76"/>
      <c r="O175" s="76"/>
      <c r="P175" s="76"/>
      <c r="Q175" s="76" t="str">
        <f>Table16[[#This Row],[DefPrimary2]]&amp;IF(Table16[[#This Row],[Def-Secondary3]]&lt;&gt;"","/"&amp;Table16[[#This Row],[Def-Secondary3]],)&amp;""&amp;IF(Table16[[#This Row],[PassRush4]]&lt;&gt;"","-"&amp;Table16[[#This Row],[PassRush4]],)</f>
        <v>0</v>
      </c>
      <c r="R175" s="76" t="e">
        <f>VLOOKUP(Table16[[#This Row],[Player]],Table4[],9,FALSE)</f>
        <v>#N/A</v>
      </c>
      <c r="S175" s="73" t="e">
        <f>Table16[[#This Row],[2024 Card Info]]&amp;"  "&amp;Table16[[#This Row],[Player Data]]</f>
        <v>#N/A</v>
      </c>
    </row>
    <row r="176" spans="1:19" ht="12.75" customHeight="1" x14ac:dyDescent="0.45">
      <c r="A176" s="78" t="s">
        <v>1186</v>
      </c>
      <c r="B176" s="74" t="s">
        <v>327</v>
      </c>
      <c r="C176" s="79" t="s">
        <v>3523</v>
      </c>
      <c r="D176" s="91">
        <v>34037</v>
      </c>
      <c r="E176" s="75" t="s">
        <v>249</v>
      </c>
      <c r="G176" s="75" t="s">
        <v>335</v>
      </c>
      <c r="H176" s="77" t="str">
        <f>VLOOKUP(Table16[[#This Row],[Player]],Rosters!$D$1:$D$1934,1,FALSE)</f>
        <v>Maye, Marcus</v>
      </c>
      <c r="I176" s="77" t="str">
        <f>Table16[[#This Row],[RunBlock-Primary6]]&amp;"-"&amp;Table16[[#This Row],[PassBlock8]]&amp;IF(Table16[[#This Row],[RunBlock-Secondary7]]&lt;&gt;"","/"&amp;Table16[[#This Row],[RunBlock-Secondary7]]&amp;"-"&amp;Table16[[#This Row],[PassBlock8]],"")</f>
        <v>-</v>
      </c>
      <c r="J176" s="75">
        <v>4</v>
      </c>
      <c r="K176" s="75"/>
      <c r="L176" s="76"/>
      <c r="M176" s="76"/>
      <c r="N176" s="76"/>
      <c r="O176" s="76"/>
      <c r="P176" s="76"/>
      <c r="Q176" s="76" t="str">
        <f>Table16[[#This Row],[DefPrimary2]]&amp;IF(Table16[[#This Row],[Def-Secondary3]]&lt;&gt;"","/"&amp;Table16[[#This Row],[Def-Secondary3]],)&amp;""&amp;IF(Table16[[#This Row],[PassRush4]]&lt;&gt;"","-"&amp;Table16[[#This Row],[PassRush4]],)</f>
        <v>4</v>
      </c>
      <c r="R176" s="76" t="e">
        <f>VLOOKUP(Table16[[#This Row],[Player]],Table4[],9,FALSE)</f>
        <v>#N/A</v>
      </c>
      <c r="S176" s="73" t="e">
        <f>Table16[[#This Row],[2024 Card Info]]&amp;"  "&amp;Table16[[#This Row],[Player Data]]</f>
        <v>#N/A</v>
      </c>
    </row>
    <row r="177" spans="1:19" ht="12.75" customHeight="1" x14ac:dyDescent="0.45">
      <c r="A177" s="78" t="s">
        <v>3836</v>
      </c>
      <c r="B177" s="74" t="s">
        <v>327</v>
      </c>
      <c r="C177" s="79" t="s">
        <v>3524</v>
      </c>
      <c r="D177" s="91">
        <v>36811</v>
      </c>
      <c r="E177" s="75" t="s">
        <v>3960</v>
      </c>
      <c r="G177" s="75" t="s">
        <v>342</v>
      </c>
      <c r="H177" s="77" t="str">
        <f>VLOOKUP(Table16[[#This Row],[Player]],Rosters!$D$1:$D$1934,1,FALSE)</f>
        <v>McCollough, Jaylen</v>
      </c>
      <c r="I177" s="77" t="str">
        <f>Table16[[#This Row],[RunBlock-Primary6]]&amp;"-"&amp;Table16[[#This Row],[PassBlock8]]&amp;IF(Table16[[#This Row],[RunBlock-Secondary7]]&lt;&gt;"","/"&amp;Table16[[#This Row],[RunBlock-Secondary7]]&amp;"-"&amp;Table16[[#This Row],[PassBlock8]],"")</f>
        <v>-</v>
      </c>
      <c r="J177" s="75">
        <v>40</v>
      </c>
      <c r="K177" s="75"/>
      <c r="L177" s="76"/>
      <c r="M177" s="76"/>
      <c r="N177" s="76"/>
      <c r="O177" s="76"/>
      <c r="P177" s="76"/>
      <c r="Q177" s="76" t="str">
        <f>Table16[[#This Row],[DefPrimary2]]&amp;IF(Table16[[#This Row],[Def-Secondary3]]&lt;&gt;"","/"&amp;Table16[[#This Row],[Def-Secondary3]],)&amp;""&amp;IF(Table16[[#This Row],[PassRush4]]&lt;&gt;"","-"&amp;Table16[[#This Row],[PassRush4]],)</f>
        <v>40</v>
      </c>
      <c r="R177" s="76" t="e">
        <f>VLOOKUP(Table16[[#This Row],[Player]],Table4[],9,FALSE)</f>
        <v>#N/A</v>
      </c>
      <c r="S177" s="73" t="e">
        <f>Table16[[#This Row],[2024 Card Info]]&amp;"  "&amp;Table16[[#This Row],[Player Data]]</f>
        <v>#N/A</v>
      </c>
    </row>
    <row r="178" spans="1:19" ht="12.75" customHeight="1" x14ac:dyDescent="0.45">
      <c r="A178" s="78" t="s">
        <v>3849</v>
      </c>
      <c r="B178" s="74" t="s">
        <v>327</v>
      </c>
      <c r="C178" s="79" t="s">
        <v>3530</v>
      </c>
      <c r="D178" s="91">
        <v>36281</v>
      </c>
      <c r="E178" s="75" t="s">
        <v>3949</v>
      </c>
      <c r="G178" s="75" t="s">
        <v>335</v>
      </c>
      <c r="H178" s="77" t="e">
        <f>VLOOKUP(Table16[[#This Row],[Player]],Rosters!$D$1:$D$1934,1,FALSE)</f>
        <v>#N/A</v>
      </c>
      <c r="I178" s="77" t="str">
        <f>Table16[[#This Row],[RunBlock-Primary6]]&amp;"-"&amp;Table16[[#This Row],[PassBlock8]]&amp;IF(Table16[[#This Row],[RunBlock-Secondary7]]&lt;&gt;"","/"&amp;Table16[[#This Row],[RunBlock-Secondary7]]&amp;"-"&amp;Table16[[#This Row],[PassBlock8]],"")</f>
        <v>-</v>
      </c>
      <c r="J178" s="75">
        <v>4</v>
      </c>
      <c r="K178" s="75"/>
      <c r="L178" s="76"/>
      <c r="M178" s="76"/>
      <c r="N178" s="76"/>
      <c r="O178" s="76"/>
      <c r="P178" s="76"/>
      <c r="Q178" s="76" t="str">
        <f>Table16[[#This Row],[DefPrimary2]]&amp;IF(Table16[[#This Row],[Def-Secondary3]]&lt;&gt;"","/"&amp;Table16[[#This Row],[Def-Secondary3]],)&amp;""&amp;IF(Table16[[#This Row],[PassRush4]]&lt;&gt;"","-"&amp;Table16[[#This Row],[PassRush4]],)</f>
        <v>4</v>
      </c>
      <c r="R178" s="76" t="e">
        <f>VLOOKUP(Table16[[#This Row],[Player]],Table4[],9,FALSE)</f>
        <v>#N/A</v>
      </c>
      <c r="S178" s="73" t="e">
        <f>Table16[[#This Row],[2024 Card Info]]&amp;"  "&amp;Table16[[#This Row],[Player Data]]</f>
        <v>#N/A</v>
      </c>
    </row>
    <row r="179" spans="1:19" ht="12.75" customHeight="1" x14ac:dyDescent="0.45">
      <c r="A179" s="78" t="s">
        <v>2443</v>
      </c>
      <c r="B179" s="74" t="s">
        <v>327</v>
      </c>
      <c r="C179" s="79" t="s">
        <v>452</v>
      </c>
      <c r="D179" s="91">
        <v>36566</v>
      </c>
      <c r="E179" s="75" t="s">
        <v>84</v>
      </c>
      <c r="G179" s="75" t="s">
        <v>335</v>
      </c>
      <c r="H179" s="77" t="str">
        <f>VLOOKUP(Table16[[#This Row],[Player]],Rosters!$D$1:$D$1934,1,FALSE)</f>
        <v>McCreary, Roger</v>
      </c>
      <c r="I179" s="77" t="str">
        <f>Table16[[#This Row],[RunBlock-Primary6]]&amp;"-"&amp;Table16[[#This Row],[PassBlock8]]&amp;IF(Table16[[#This Row],[RunBlock-Secondary7]]&lt;&gt;"","/"&amp;Table16[[#This Row],[RunBlock-Secondary7]]&amp;"-"&amp;Table16[[#This Row],[PassBlock8]],"")</f>
        <v>-</v>
      </c>
      <c r="J179" s="75">
        <v>4</v>
      </c>
      <c r="K179" s="75"/>
      <c r="L179" s="76"/>
      <c r="M179" s="76"/>
      <c r="N179" s="76"/>
      <c r="O179" s="76"/>
      <c r="P179" s="76"/>
      <c r="Q179" s="76" t="str">
        <f>Table16[[#This Row],[DefPrimary2]]&amp;IF(Table16[[#This Row],[Def-Secondary3]]&lt;&gt;"","/"&amp;Table16[[#This Row],[Def-Secondary3]],)&amp;""&amp;IF(Table16[[#This Row],[PassRush4]]&lt;&gt;"","-"&amp;Table16[[#This Row],[PassRush4]],)</f>
        <v>4</v>
      </c>
      <c r="R179" s="76" t="e">
        <f>VLOOKUP(Table16[[#This Row],[Player]],Table4[],9,FALSE)</f>
        <v>#N/A</v>
      </c>
      <c r="S179" s="73" t="e">
        <f>Table16[[#This Row],[2024 Card Info]]&amp;"  "&amp;Table16[[#This Row],[Player Data]]</f>
        <v>#N/A</v>
      </c>
    </row>
    <row r="180" spans="1:19" ht="12.75" customHeight="1" x14ac:dyDescent="0.45">
      <c r="A180" s="78" t="s">
        <v>1442</v>
      </c>
      <c r="B180" s="74" t="s">
        <v>327</v>
      </c>
      <c r="C180" s="79" t="s">
        <v>3527</v>
      </c>
      <c r="D180" s="91">
        <v>33047</v>
      </c>
      <c r="E180" s="75" t="s">
        <v>1443</v>
      </c>
      <c r="G180" s="75" t="s">
        <v>335</v>
      </c>
      <c r="H180" s="77" t="str">
        <f>VLOOKUP(Table16[[#This Row],[Player]],Rosters!$D$1:$D$1934,1,FALSE)</f>
        <v>McLeod, Rodney</v>
      </c>
      <c r="I180" s="77" t="str">
        <f>Table16[[#This Row],[RunBlock-Primary6]]&amp;"-"&amp;Table16[[#This Row],[PassBlock8]]&amp;IF(Table16[[#This Row],[RunBlock-Secondary7]]&lt;&gt;"","/"&amp;Table16[[#This Row],[RunBlock-Secondary7]]&amp;"-"&amp;Table16[[#This Row],[PassBlock8]],"")</f>
        <v>-</v>
      </c>
      <c r="J180" s="75">
        <v>4</v>
      </c>
      <c r="K180" s="75"/>
      <c r="L180" s="76"/>
      <c r="M180" s="76"/>
      <c r="N180" s="76"/>
      <c r="O180" s="76"/>
      <c r="P180" s="76"/>
      <c r="Q180" s="76" t="str">
        <f>Table16[[#This Row],[DefPrimary2]]&amp;IF(Table16[[#This Row],[Def-Secondary3]]&lt;&gt;"","/"&amp;Table16[[#This Row],[Def-Secondary3]],)&amp;""&amp;IF(Table16[[#This Row],[PassRush4]]&lt;&gt;"","-"&amp;Table16[[#This Row],[PassRush4]],)</f>
        <v>4</v>
      </c>
      <c r="R180" s="76" t="e">
        <f>VLOOKUP(Table16[[#This Row],[Player]],Table4[],9,FALSE)</f>
        <v>#N/A</v>
      </c>
      <c r="S180" s="73" t="e">
        <f>Table16[[#This Row],[2024 Card Info]]&amp;"  "&amp;Table16[[#This Row],[Player Data]]</f>
        <v>#N/A</v>
      </c>
    </row>
    <row r="181" spans="1:19" ht="12.75" customHeight="1" x14ac:dyDescent="0.45">
      <c r="A181" s="78" t="s">
        <v>3874</v>
      </c>
      <c r="B181" s="74" t="s">
        <v>327</v>
      </c>
      <c r="C181" s="79" t="s">
        <v>81</v>
      </c>
      <c r="D181" s="91">
        <v>37361</v>
      </c>
      <c r="E181" s="75" t="s">
        <v>4073</v>
      </c>
      <c r="G181" s="75" t="s">
        <v>328</v>
      </c>
      <c r="H181" s="77" t="str">
        <f>VLOOKUP(Table16[[#This Row],[Player]],Rosters!$D$1:$D$1934,1,FALSE)</f>
        <v>Melton, Max</v>
      </c>
      <c r="I181" s="77" t="str">
        <f>Table16[[#This Row],[RunBlock-Primary6]]&amp;"-"&amp;Table16[[#This Row],[PassBlock8]]&amp;IF(Table16[[#This Row],[RunBlock-Secondary7]]&lt;&gt;"","/"&amp;Table16[[#This Row],[RunBlock-Secondary7]]&amp;"-"&amp;Table16[[#This Row],[PassBlock8]],"")</f>
        <v>-</v>
      </c>
      <c r="J181" s="75">
        <v>0</v>
      </c>
      <c r="K181" s="75"/>
      <c r="L181" s="76"/>
      <c r="M181" s="76"/>
      <c r="N181" s="76"/>
      <c r="O181" s="76"/>
      <c r="P181" s="76"/>
      <c r="Q181" s="76" t="str">
        <f>Table16[[#This Row],[DefPrimary2]]&amp;IF(Table16[[#This Row],[Def-Secondary3]]&lt;&gt;"","/"&amp;Table16[[#This Row],[Def-Secondary3]],)&amp;""&amp;IF(Table16[[#This Row],[PassRush4]]&lt;&gt;"","-"&amp;Table16[[#This Row],[PassRush4]],)</f>
        <v>0</v>
      </c>
      <c r="R181" s="76" t="e">
        <f>VLOOKUP(Table16[[#This Row],[Player]],Table4[],9,FALSE)</f>
        <v>#N/A</v>
      </c>
      <c r="S181" s="73" t="e">
        <f>Table16[[#This Row],[2024 Card Info]]&amp;"  "&amp;Table16[[#This Row],[Player Data]]</f>
        <v>#N/A</v>
      </c>
    </row>
    <row r="182" spans="1:19" ht="12.75" customHeight="1" x14ac:dyDescent="0.45">
      <c r="A182" s="78" t="s">
        <v>3280</v>
      </c>
      <c r="B182" s="74" t="s">
        <v>327</v>
      </c>
      <c r="C182" s="79" t="s">
        <v>339</v>
      </c>
      <c r="D182" s="91">
        <v>36514</v>
      </c>
      <c r="E182" s="75" t="s">
        <v>391</v>
      </c>
      <c r="G182" s="75" t="s">
        <v>335</v>
      </c>
      <c r="H182" s="77" t="str">
        <f>VLOOKUP(Table16[[#This Row],[Player]],Rosters!$D$1:$D$1934,1,FALSE)</f>
        <v>Merriweather, Kaevon</v>
      </c>
      <c r="I182" s="77" t="str">
        <f>Table16[[#This Row],[RunBlock-Primary6]]&amp;"-"&amp;Table16[[#This Row],[PassBlock8]]&amp;IF(Table16[[#This Row],[RunBlock-Secondary7]]&lt;&gt;"","/"&amp;Table16[[#This Row],[RunBlock-Secondary7]]&amp;"-"&amp;Table16[[#This Row],[PassBlock8]],"")</f>
        <v>-</v>
      </c>
      <c r="J182" s="75">
        <v>4</v>
      </c>
      <c r="K182" s="75"/>
      <c r="L182" s="76"/>
      <c r="M182" s="76"/>
      <c r="N182" s="76"/>
      <c r="O182" s="76"/>
      <c r="P182" s="76"/>
      <c r="Q182" s="76" t="str">
        <f>Table16[[#This Row],[DefPrimary2]]&amp;IF(Table16[[#This Row],[Def-Secondary3]]&lt;&gt;"","/"&amp;Table16[[#This Row],[Def-Secondary3]],)&amp;""&amp;IF(Table16[[#This Row],[PassRush4]]&lt;&gt;"","-"&amp;Table16[[#This Row],[PassRush4]],)</f>
        <v>4</v>
      </c>
      <c r="R182" s="76" t="e">
        <f>VLOOKUP(Table16[[#This Row],[Player]],Table4[],9,FALSE)</f>
        <v>#N/A</v>
      </c>
      <c r="S182" s="73" t="e">
        <f>Table16[[#This Row],[2024 Card Info]]&amp;"  "&amp;Table16[[#This Row],[Player Data]]</f>
        <v>#N/A</v>
      </c>
    </row>
    <row r="183" spans="1:19" ht="12.75" customHeight="1" x14ac:dyDescent="0.45">
      <c r="A183" s="78" t="s">
        <v>1939</v>
      </c>
      <c r="B183" s="74" t="s">
        <v>327</v>
      </c>
      <c r="C183" s="79" t="s">
        <v>3527</v>
      </c>
      <c r="D183" s="91">
        <v>37142</v>
      </c>
      <c r="E183" s="75" t="s">
        <v>88</v>
      </c>
      <c r="G183" s="75" t="s">
        <v>328</v>
      </c>
      <c r="H183" s="77" t="str">
        <f>VLOOKUP(Table16[[#This Row],[Player]],Rosters!$D$1:$D$1934,1,FALSE)</f>
        <v>Mitchell, Cameron</v>
      </c>
      <c r="I183" s="77" t="str">
        <f>Table16[[#This Row],[RunBlock-Primary6]]&amp;"-"&amp;Table16[[#This Row],[PassBlock8]]&amp;IF(Table16[[#This Row],[RunBlock-Secondary7]]&lt;&gt;"","/"&amp;Table16[[#This Row],[RunBlock-Secondary7]]&amp;"-"&amp;Table16[[#This Row],[PassBlock8]],"")</f>
        <v>-</v>
      </c>
      <c r="J183" s="75">
        <v>0</v>
      </c>
      <c r="K183" s="75"/>
      <c r="L183" s="76"/>
      <c r="M183" s="76"/>
      <c r="N183" s="76"/>
      <c r="O183" s="76"/>
      <c r="P183" s="76"/>
      <c r="Q183" s="76" t="str">
        <f>Table16[[#This Row],[DefPrimary2]]&amp;IF(Table16[[#This Row],[Def-Secondary3]]&lt;&gt;"","/"&amp;Table16[[#This Row],[Def-Secondary3]],)&amp;""&amp;IF(Table16[[#This Row],[PassRush4]]&lt;&gt;"","-"&amp;Table16[[#This Row],[PassRush4]],)</f>
        <v>0</v>
      </c>
      <c r="R183" s="76" t="e">
        <f>VLOOKUP(Table16[[#This Row],[Player]],Table4[],9,FALSE)</f>
        <v>#N/A</v>
      </c>
      <c r="S183" s="73" t="e">
        <f>Table16[[#This Row],[2024 Card Info]]&amp;"  "&amp;Table16[[#This Row],[Player Data]]</f>
        <v>#N/A</v>
      </c>
    </row>
    <row r="184" spans="1:19" ht="12.75" customHeight="1" x14ac:dyDescent="0.45">
      <c r="A184" s="78" t="s">
        <v>2997</v>
      </c>
      <c r="B184" s="74" t="s">
        <v>327</v>
      </c>
      <c r="C184" s="79" t="s">
        <v>86</v>
      </c>
      <c r="D184" s="91">
        <v>34433</v>
      </c>
      <c r="E184" s="75" t="s">
        <v>222</v>
      </c>
      <c r="G184" s="75" t="s">
        <v>335</v>
      </c>
      <c r="H184" s="77" t="str">
        <f>VLOOKUP(Table16[[#This Row],[Player]],Rosters!$D$1:$D$1934,1,FALSE)</f>
        <v>Moreau, Fabian</v>
      </c>
      <c r="I184" s="77" t="str">
        <f>Table16[[#This Row],[RunBlock-Primary6]]&amp;"-"&amp;Table16[[#This Row],[PassBlock8]]&amp;IF(Table16[[#This Row],[RunBlock-Secondary7]]&lt;&gt;"","/"&amp;Table16[[#This Row],[RunBlock-Secondary7]]&amp;"-"&amp;Table16[[#This Row],[PassBlock8]],"")</f>
        <v>-</v>
      </c>
      <c r="J184" s="75">
        <v>4</v>
      </c>
      <c r="K184" s="75"/>
      <c r="L184" s="76"/>
      <c r="M184" s="76"/>
      <c r="N184" s="76"/>
      <c r="O184" s="76"/>
      <c r="P184" s="76"/>
      <c r="Q184" s="76" t="str">
        <f>Table16[[#This Row],[DefPrimary2]]&amp;IF(Table16[[#This Row],[Def-Secondary3]]&lt;&gt;"","/"&amp;Table16[[#This Row],[Def-Secondary3]],)&amp;""&amp;IF(Table16[[#This Row],[PassRush4]]&lt;&gt;"","-"&amp;Table16[[#This Row],[PassRush4]],)</f>
        <v>4</v>
      </c>
      <c r="R184" s="76" t="e">
        <f>VLOOKUP(Table16[[#This Row],[Player]],Table4[],9,FALSE)</f>
        <v>#N/A</v>
      </c>
      <c r="S184" s="73" t="e">
        <f>Table16[[#This Row],[2024 Card Info]]&amp;"  "&amp;Table16[[#This Row],[Player Data]]</f>
        <v>#N/A</v>
      </c>
    </row>
    <row r="185" spans="1:19" ht="12.75" customHeight="1" x14ac:dyDescent="0.45">
      <c r="A185" s="78" t="s">
        <v>2538</v>
      </c>
      <c r="B185" s="74" t="s">
        <v>327</v>
      </c>
      <c r="C185" s="79" t="s">
        <v>143</v>
      </c>
      <c r="D185" s="91">
        <v>36100</v>
      </c>
      <c r="E185" s="75" t="s">
        <v>102</v>
      </c>
      <c r="G185" s="75" t="s">
        <v>328</v>
      </c>
      <c r="H185" s="77" t="str">
        <f>VLOOKUP(Table16[[#This Row],[Player]],Rosters!$D$1:$D$1934,1,FALSE)</f>
        <v>Mukuamu, Israel</v>
      </c>
      <c r="I185" s="77" t="str">
        <f>Table16[[#This Row],[RunBlock-Primary6]]&amp;"-"&amp;Table16[[#This Row],[PassBlock8]]&amp;IF(Table16[[#This Row],[RunBlock-Secondary7]]&lt;&gt;"","/"&amp;Table16[[#This Row],[RunBlock-Secondary7]]&amp;"-"&amp;Table16[[#This Row],[PassBlock8]],"")</f>
        <v>-</v>
      </c>
      <c r="J185" s="75">
        <v>0</v>
      </c>
      <c r="K185" s="75"/>
      <c r="L185" s="76"/>
      <c r="M185" s="76"/>
      <c r="N185" s="76"/>
      <c r="O185" s="76"/>
      <c r="P185" s="76"/>
      <c r="Q185" s="76" t="str">
        <f>Table16[[#This Row],[DefPrimary2]]&amp;IF(Table16[[#This Row],[Def-Secondary3]]&lt;&gt;"","/"&amp;Table16[[#This Row],[Def-Secondary3]],)&amp;""&amp;IF(Table16[[#This Row],[PassRush4]]&lt;&gt;"","-"&amp;Table16[[#This Row],[PassRush4]],)</f>
        <v>0</v>
      </c>
      <c r="R185" s="76" t="e">
        <f>VLOOKUP(Table16[[#This Row],[Player]],Table4[],9,FALSE)</f>
        <v>#N/A</v>
      </c>
      <c r="S185" s="73" t="e">
        <f>Table16[[#This Row],[2024 Card Info]]&amp;"  "&amp;Table16[[#This Row],[Player Data]]</f>
        <v>#N/A</v>
      </c>
    </row>
    <row r="186" spans="1:19" ht="12.75" customHeight="1" x14ac:dyDescent="0.45">
      <c r="A186" s="78" t="s">
        <v>2235</v>
      </c>
      <c r="B186" s="74" t="s">
        <v>327</v>
      </c>
      <c r="C186" s="79" t="s">
        <v>3527</v>
      </c>
      <c r="D186" s="91">
        <v>36647</v>
      </c>
      <c r="E186" s="75" t="s">
        <v>4083</v>
      </c>
      <c r="G186" s="75" t="s">
        <v>328</v>
      </c>
      <c r="H186" s="77" t="str">
        <f>VLOOKUP(Table16[[#This Row],[Player]],Rosters!$D$1:$D$1934,1,FALSE)</f>
        <v>Newsome, Greg</v>
      </c>
      <c r="I186" s="77" t="str">
        <f>Table16[[#This Row],[RunBlock-Primary6]]&amp;"-"&amp;Table16[[#This Row],[PassBlock8]]&amp;IF(Table16[[#This Row],[RunBlock-Secondary7]]&lt;&gt;"","/"&amp;Table16[[#This Row],[RunBlock-Secondary7]]&amp;"-"&amp;Table16[[#This Row],[PassBlock8]],"")</f>
        <v>-</v>
      </c>
      <c r="J186" s="75">
        <v>0</v>
      </c>
      <c r="K186" s="75"/>
      <c r="L186" s="76"/>
      <c r="M186" s="76"/>
      <c r="N186" s="76"/>
      <c r="O186" s="76"/>
      <c r="P186" s="76"/>
      <c r="Q186" s="76" t="str">
        <f>Table16[[#This Row],[DefPrimary2]]&amp;IF(Table16[[#This Row],[Def-Secondary3]]&lt;&gt;"","/"&amp;Table16[[#This Row],[Def-Secondary3]],)&amp;""&amp;IF(Table16[[#This Row],[PassRush4]]&lt;&gt;"","-"&amp;Table16[[#This Row],[PassRush4]],)</f>
        <v>0</v>
      </c>
      <c r="R186" s="76" t="e">
        <f>VLOOKUP(Table16[[#This Row],[Player]],Table4[],9,FALSE)</f>
        <v>#N/A</v>
      </c>
      <c r="S186" s="73" t="e">
        <f>Table16[[#This Row],[2024 Card Info]]&amp;"  "&amp;Table16[[#This Row],[Player Data]]</f>
        <v>#N/A</v>
      </c>
    </row>
    <row r="187" spans="1:19" ht="12.75" customHeight="1" x14ac:dyDescent="0.45">
      <c r="A187" s="78" t="s">
        <v>3875</v>
      </c>
      <c r="B187" s="74" t="s">
        <v>327</v>
      </c>
      <c r="C187" s="79" t="s">
        <v>1315</v>
      </c>
      <c r="D187" s="91">
        <v>36312</v>
      </c>
      <c r="E187" s="75" t="s">
        <v>3949</v>
      </c>
      <c r="G187" s="75" t="s">
        <v>328</v>
      </c>
      <c r="H187" s="77" t="e">
        <f>VLOOKUP(Table16[[#This Row],[Player]],Rosters!$D$1:$D$1934,1,FALSE)</f>
        <v>#N/A</v>
      </c>
      <c r="I187" s="77" t="str">
        <f>Table16[[#This Row],[RunBlock-Primary6]]&amp;"-"&amp;Table16[[#This Row],[PassBlock8]]&amp;IF(Table16[[#This Row],[RunBlock-Secondary7]]&lt;&gt;"","/"&amp;Table16[[#This Row],[RunBlock-Secondary7]]&amp;"-"&amp;Table16[[#This Row],[PassBlock8]],"")</f>
        <v>-</v>
      </c>
      <c r="J187" s="75">
        <v>0</v>
      </c>
      <c r="K187" s="75"/>
      <c r="L187" s="76"/>
      <c r="M187" s="76"/>
      <c r="N187" s="76"/>
      <c r="O187" s="76"/>
      <c r="P187" s="76"/>
      <c r="Q187" s="76" t="str">
        <f>Table16[[#This Row],[DefPrimary2]]&amp;IF(Table16[[#This Row],[Def-Secondary3]]&lt;&gt;"","/"&amp;Table16[[#This Row],[Def-Secondary3]],)&amp;""&amp;IF(Table16[[#This Row],[PassRush4]]&lt;&gt;"","-"&amp;Table16[[#This Row],[PassRush4]],)</f>
        <v>0</v>
      </c>
      <c r="R187" s="76" t="e">
        <f>VLOOKUP(Table16[[#This Row],[Player]],Table4[],9,FALSE)</f>
        <v>#N/A</v>
      </c>
      <c r="S187" s="73" t="e">
        <f>Table16[[#This Row],[2024 Card Info]]&amp;"  "&amp;Table16[[#This Row],[Player Data]]</f>
        <v>#N/A</v>
      </c>
    </row>
    <row r="188" spans="1:19" ht="12.75" customHeight="1" x14ac:dyDescent="0.45">
      <c r="A188" s="78" t="s">
        <v>2539</v>
      </c>
      <c r="B188" s="74" t="s">
        <v>327</v>
      </c>
      <c r="C188" s="79" t="s">
        <v>3522</v>
      </c>
      <c r="D188" s="91">
        <v>36193</v>
      </c>
      <c r="E188" s="75" t="s">
        <v>3954</v>
      </c>
      <c r="G188" s="75" t="s">
        <v>328</v>
      </c>
      <c r="H188" s="77" t="str">
        <f>VLOOKUP(Table16[[#This Row],[Player]],Rosters!$D$1:$D$1934,1,FALSE)</f>
        <v>Okudah, Jeff</v>
      </c>
      <c r="I188" s="77" t="str">
        <f>Table16[[#This Row],[RunBlock-Primary6]]&amp;"-"&amp;Table16[[#This Row],[PassBlock8]]&amp;IF(Table16[[#This Row],[RunBlock-Secondary7]]&lt;&gt;"","/"&amp;Table16[[#This Row],[RunBlock-Secondary7]]&amp;"-"&amp;Table16[[#This Row],[PassBlock8]],"")</f>
        <v>-</v>
      </c>
      <c r="J188" s="75">
        <v>0</v>
      </c>
      <c r="K188" s="75"/>
      <c r="L188" s="76"/>
      <c r="M188" s="76"/>
      <c r="N188" s="76"/>
      <c r="O188" s="76"/>
      <c r="P188" s="76"/>
      <c r="Q188" s="76" t="str">
        <f>Table16[[#This Row],[DefPrimary2]]&amp;IF(Table16[[#This Row],[Def-Secondary3]]&lt;&gt;"","/"&amp;Table16[[#This Row],[Def-Secondary3]],)&amp;""&amp;IF(Table16[[#This Row],[PassRush4]]&lt;&gt;"","-"&amp;Table16[[#This Row],[PassRush4]],)</f>
        <v>0</v>
      </c>
      <c r="R188" s="76" t="e">
        <f>VLOOKUP(Table16[[#This Row],[Player]],Table4[],9,FALSE)</f>
        <v>#N/A</v>
      </c>
      <c r="S188" s="73" t="e">
        <f>Table16[[#This Row],[2024 Card Info]]&amp;"  "&amp;Table16[[#This Row],[Player Data]]</f>
        <v>#N/A</v>
      </c>
    </row>
    <row r="189" spans="1:19" ht="12.75" customHeight="1" x14ac:dyDescent="0.45">
      <c r="A189" s="78" t="s">
        <v>3876</v>
      </c>
      <c r="B189" s="74" t="s">
        <v>327</v>
      </c>
      <c r="C189" s="79" t="s">
        <v>308</v>
      </c>
      <c r="D189" s="91">
        <v>36809</v>
      </c>
      <c r="E189" s="75" t="s">
        <v>4090</v>
      </c>
      <c r="G189" s="75" t="s">
        <v>328</v>
      </c>
      <c r="H189" s="77" t="str">
        <f>VLOOKUP(Table16[[#This Row],[Player]],Rosters!$D$1:$D$1934,1,FALSE)</f>
        <v>Oladapo, Kitan</v>
      </c>
      <c r="I189" s="77" t="str">
        <f>Table16[[#This Row],[RunBlock-Primary6]]&amp;"-"&amp;Table16[[#This Row],[PassBlock8]]&amp;IF(Table16[[#This Row],[RunBlock-Secondary7]]&lt;&gt;"","/"&amp;Table16[[#This Row],[RunBlock-Secondary7]]&amp;"-"&amp;Table16[[#This Row],[PassBlock8]],"")</f>
        <v>-</v>
      </c>
      <c r="J189" s="75">
        <v>0</v>
      </c>
      <c r="K189" s="75"/>
      <c r="L189" s="76"/>
      <c r="M189" s="76"/>
      <c r="N189" s="76"/>
      <c r="O189" s="76"/>
      <c r="P189" s="76"/>
      <c r="Q189" s="76" t="str">
        <f>Table16[[#This Row],[DefPrimary2]]&amp;IF(Table16[[#This Row],[Def-Secondary3]]&lt;&gt;"","/"&amp;Table16[[#This Row],[Def-Secondary3]],)&amp;""&amp;IF(Table16[[#This Row],[PassRush4]]&lt;&gt;"","-"&amp;Table16[[#This Row],[PassRush4]],)</f>
        <v>0</v>
      </c>
      <c r="R189" s="76" t="e">
        <f>VLOOKUP(Table16[[#This Row],[Player]],Table4[],9,FALSE)</f>
        <v>#N/A</v>
      </c>
      <c r="S189" s="73" t="e">
        <f>Table16[[#This Row],[2024 Card Info]]&amp;"  "&amp;Table16[[#This Row],[Player Data]]</f>
        <v>#N/A</v>
      </c>
    </row>
    <row r="190" spans="1:19" ht="12.75" customHeight="1" x14ac:dyDescent="0.45">
      <c r="A190" s="78" t="s">
        <v>1548</v>
      </c>
      <c r="B190" s="74" t="s">
        <v>327</v>
      </c>
      <c r="C190" s="79" t="s">
        <v>271</v>
      </c>
      <c r="D190" s="91">
        <v>34881</v>
      </c>
      <c r="E190" s="75" t="s">
        <v>3949</v>
      </c>
      <c r="G190" s="75" t="s">
        <v>300</v>
      </c>
      <c r="H190" s="77" t="str">
        <f>VLOOKUP(Table16[[#This Row],[Player]],Rosters!$D$1:$D$1934,1,FALSE)</f>
        <v>Owens, Jonathan</v>
      </c>
      <c r="I190" s="77" t="str">
        <f>Table16[[#This Row],[RunBlock-Primary6]]&amp;"-"&amp;Table16[[#This Row],[PassBlock8]]&amp;IF(Table16[[#This Row],[RunBlock-Secondary7]]&lt;&gt;"","/"&amp;Table16[[#This Row],[RunBlock-Secondary7]]&amp;"-"&amp;Table16[[#This Row],[PassBlock8]],"")</f>
        <v>-</v>
      </c>
      <c r="J190" s="75">
        <v>5</v>
      </c>
      <c r="K190" s="75"/>
      <c r="L190" s="76"/>
      <c r="M190" s="76"/>
      <c r="N190" s="76"/>
      <c r="O190" s="76"/>
      <c r="P190" s="76"/>
      <c r="Q190" s="76" t="str">
        <f>Table16[[#This Row],[DefPrimary2]]&amp;IF(Table16[[#This Row],[Def-Secondary3]]&lt;&gt;"","/"&amp;Table16[[#This Row],[Def-Secondary3]],)&amp;""&amp;IF(Table16[[#This Row],[PassRush4]]&lt;&gt;"","-"&amp;Table16[[#This Row],[PassRush4]],)</f>
        <v>5</v>
      </c>
      <c r="R190" s="76" t="e">
        <f>VLOOKUP(Table16[[#This Row],[Player]],Table4[],9,FALSE)</f>
        <v>#N/A</v>
      </c>
      <c r="S190" s="73" t="e">
        <f>Table16[[#This Row],[2024 Card Info]]&amp;"  "&amp;Table16[[#This Row],[Player Data]]</f>
        <v>#N/A</v>
      </c>
    </row>
    <row r="191" spans="1:19" ht="12.75" customHeight="1" x14ac:dyDescent="0.45">
      <c r="A191" s="78" t="s">
        <v>3850</v>
      </c>
      <c r="B191" s="74" t="s">
        <v>327</v>
      </c>
      <c r="C191" s="79" t="s">
        <v>403</v>
      </c>
      <c r="D191" s="91">
        <v>37044</v>
      </c>
      <c r="E191" s="75" t="s">
        <v>3960</v>
      </c>
      <c r="G191" s="75" t="s">
        <v>335</v>
      </c>
      <c r="H191" s="77" t="e">
        <f>VLOOKUP(Table16[[#This Row],[Player]],Rosters!$D$1:$D$1934,1,FALSE)</f>
        <v>#N/A</v>
      </c>
      <c r="I191" s="77" t="str">
        <f>Table16[[#This Row],[RunBlock-Primary6]]&amp;"-"&amp;Table16[[#This Row],[PassBlock8]]&amp;IF(Table16[[#This Row],[RunBlock-Secondary7]]&lt;&gt;"","/"&amp;Table16[[#This Row],[RunBlock-Secondary7]]&amp;"-"&amp;Table16[[#This Row],[PassBlock8]],"")</f>
        <v>-</v>
      </c>
      <c r="J191" s="75">
        <v>4</v>
      </c>
      <c r="K191" s="75"/>
      <c r="L191" s="76"/>
      <c r="M191" s="76"/>
      <c r="N191" s="76"/>
      <c r="O191" s="76"/>
      <c r="P191" s="76"/>
      <c r="Q191" s="76" t="str">
        <f>Table16[[#This Row],[DefPrimary2]]&amp;IF(Table16[[#This Row],[Def-Secondary3]]&lt;&gt;"","/"&amp;Table16[[#This Row],[Def-Secondary3]],)&amp;""&amp;IF(Table16[[#This Row],[PassRush4]]&lt;&gt;"","-"&amp;Table16[[#This Row],[PassRush4]],)</f>
        <v>4</v>
      </c>
      <c r="R191" s="76" t="e">
        <f>VLOOKUP(Table16[[#This Row],[Player]],Table4[],9,FALSE)</f>
        <v>#N/A</v>
      </c>
      <c r="S191" s="73" t="e">
        <f>Table16[[#This Row],[2024 Card Info]]&amp;"  "&amp;Table16[[#This Row],[Player Data]]</f>
        <v>#N/A</v>
      </c>
    </row>
    <row r="192" spans="1:19" ht="12.75" customHeight="1" x14ac:dyDescent="0.45">
      <c r="A192" s="78" t="s">
        <v>3877</v>
      </c>
      <c r="B192" s="74" t="s">
        <v>327</v>
      </c>
      <c r="C192" s="79" t="s">
        <v>285</v>
      </c>
      <c r="D192" s="91">
        <v>35309</v>
      </c>
      <c r="E192" s="75" t="s">
        <v>3949</v>
      </c>
      <c r="G192" s="75" t="s">
        <v>328</v>
      </c>
      <c r="H192" s="77" t="e">
        <f>VLOOKUP(Table16[[#This Row],[Player]],Rosters!$D$1:$D$1934,1,FALSE)</f>
        <v>#N/A</v>
      </c>
      <c r="I192" s="77" t="str">
        <f>Table16[[#This Row],[RunBlock-Primary6]]&amp;"-"&amp;Table16[[#This Row],[PassBlock8]]&amp;IF(Table16[[#This Row],[RunBlock-Secondary7]]&lt;&gt;"","/"&amp;Table16[[#This Row],[RunBlock-Secondary7]]&amp;"-"&amp;Table16[[#This Row],[PassBlock8]],"")</f>
        <v>-</v>
      </c>
      <c r="J192" s="75">
        <v>0</v>
      </c>
      <c r="K192" s="75"/>
      <c r="L192" s="76"/>
      <c r="M192" s="76"/>
      <c r="N192" s="76"/>
      <c r="O192" s="76"/>
      <c r="P192" s="76"/>
      <c r="Q192" s="76" t="str">
        <f>Table16[[#This Row],[DefPrimary2]]&amp;IF(Table16[[#This Row],[Def-Secondary3]]&lt;&gt;"","/"&amp;Table16[[#This Row],[Def-Secondary3]],)&amp;""&amp;IF(Table16[[#This Row],[PassRush4]]&lt;&gt;"","-"&amp;Table16[[#This Row],[PassRush4]],)</f>
        <v>0</v>
      </c>
      <c r="R192" s="76" t="e">
        <f>VLOOKUP(Table16[[#This Row],[Player]],Table4[],9,FALSE)</f>
        <v>#N/A</v>
      </c>
      <c r="S192" s="73" t="e">
        <f>Table16[[#This Row],[2024 Card Info]]&amp;"  "&amp;Table16[[#This Row],[Player Data]]</f>
        <v>#N/A</v>
      </c>
    </row>
    <row r="193" spans="1:19" ht="12.75" customHeight="1" x14ac:dyDescent="0.45">
      <c r="A193" s="78" t="s">
        <v>3878</v>
      </c>
      <c r="B193" s="74" t="s">
        <v>327</v>
      </c>
      <c r="C193" s="79" t="s">
        <v>860</v>
      </c>
      <c r="D193" s="91">
        <v>36811</v>
      </c>
      <c r="E193" s="75" t="s">
        <v>4099</v>
      </c>
      <c r="G193" s="75" t="s">
        <v>328</v>
      </c>
      <c r="H193" s="77" t="e">
        <f>VLOOKUP(Table16[[#This Row],[Player]],Rosters!$D$1:$D$1934,1,FALSE)</f>
        <v>#N/A</v>
      </c>
      <c r="I193" s="77" t="str">
        <f>Table16[[#This Row],[RunBlock-Primary6]]&amp;"-"&amp;Table16[[#This Row],[PassBlock8]]&amp;IF(Table16[[#This Row],[RunBlock-Secondary7]]&lt;&gt;"","/"&amp;Table16[[#This Row],[RunBlock-Secondary7]]&amp;"-"&amp;Table16[[#This Row],[PassBlock8]],"")</f>
        <v>-</v>
      </c>
      <c r="J193" s="75">
        <v>0</v>
      </c>
      <c r="K193" s="75"/>
      <c r="L193" s="76"/>
      <c r="M193" s="76"/>
      <c r="N193" s="76"/>
      <c r="O193" s="76"/>
      <c r="P193" s="76"/>
      <c r="Q193" s="76" t="str">
        <f>Table16[[#This Row],[DefPrimary2]]&amp;IF(Table16[[#This Row],[Def-Secondary3]]&lt;&gt;"","/"&amp;Table16[[#This Row],[Def-Secondary3]],)&amp;""&amp;IF(Table16[[#This Row],[PassRush4]]&lt;&gt;"","-"&amp;Table16[[#This Row],[PassRush4]],)</f>
        <v>0</v>
      </c>
      <c r="R193" s="76" t="e">
        <f>VLOOKUP(Table16[[#This Row],[Player]],Table4[],9,FALSE)</f>
        <v>#N/A</v>
      </c>
      <c r="S193" s="73" t="e">
        <f>Table16[[#This Row],[2024 Card Info]]&amp;"  "&amp;Table16[[#This Row],[Player Data]]</f>
        <v>#N/A</v>
      </c>
    </row>
    <row r="194" spans="1:19" ht="12.75" customHeight="1" x14ac:dyDescent="0.45">
      <c r="A194" s="78" t="s">
        <v>3879</v>
      </c>
      <c r="B194" s="74" t="s">
        <v>327</v>
      </c>
      <c r="C194" s="79" t="s">
        <v>1315</v>
      </c>
      <c r="D194" s="91">
        <v>36933</v>
      </c>
      <c r="E194" s="75" t="s">
        <v>4100</v>
      </c>
      <c r="G194" s="75" t="s">
        <v>328</v>
      </c>
      <c r="H194" s="77" t="str">
        <f>VLOOKUP(Table16[[#This Row],[Player]],Rosters!$D$1:$D$1934,1,FALSE)</f>
        <v>Pritchett, Nehemiah</v>
      </c>
      <c r="I194" s="77" t="str">
        <f>Table16[[#This Row],[RunBlock-Primary6]]&amp;"-"&amp;Table16[[#This Row],[PassBlock8]]&amp;IF(Table16[[#This Row],[RunBlock-Secondary7]]&lt;&gt;"","/"&amp;Table16[[#This Row],[RunBlock-Secondary7]]&amp;"-"&amp;Table16[[#This Row],[PassBlock8]],"")</f>
        <v>-</v>
      </c>
      <c r="J194" s="75">
        <v>0</v>
      </c>
      <c r="K194" s="75"/>
      <c r="L194" s="76"/>
      <c r="M194" s="76"/>
      <c r="N194" s="76"/>
      <c r="O194" s="76"/>
      <c r="P194" s="76"/>
      <c r="Q194" s="76" t="str">
        <f>Table16[[#This Row],[DefPrimary2]]&amp;IF(Table16[[#This Row],[Def-Secondary3]]&lt;&gt;"","/"&amp;Table16[[#This Row],[Def-Secondary3]],)&amp;""&amp;IF(Table16[[#This Row],[PassRush4]]&lt;&gt;"","-"&amp;Table16[[#This Row],[PassRush4]],)</f>
        <v>0</v>
      </c>
      <c r="R194" s="76" t="e">
        <f>VLOOKUP(Table16[[#This Row],[Player]],Table4[],9,FALSE)</f>
        <v>#N/A</v>
      </c>
      <c r="S194" s="73" t="e">
        <f>Table16[[#This Row],[2024 Card Info]]&amp;"  "&amp;Table16[[#This Row],[Player Data]]</f>
        <v>#N/A</v>
      </c>
    </row>
    <row r="195" spans="1:19" ht="12.75" customHeight="1" x14ac:dyDescent="0.45">
      <c r="A195" s="78" t="s">
        <v>3851</v>
      </c>
      <c r="B195" s="74" t="s">
        <v>327</v>
      </c>
      <c r="C195" s="79" t="s">
        <v>419</v>
      </c>
      <c r="D195" s="91">
        <v>36806</v>
      </c>
      <c r="E195" s="75" t="s">
        <v>3960</v>
      </c>
      <c r="G195" s="75" t="s">
        <v>335</v>
      </c>
      <c r="H195" s="77" t="str">
        <f>VLOOKUP(Table16[[#This Row],[Player]],Rosters!$D$1:$D$1934,1,FALSE)</f>
        <v>Richardson, Demani</v>
      </c>
      <c r="I195" s="77" t="str">
        <f>Table16[[#This Row],[RunBlock-Primary6]]&amp;"-"&amp;Table16[[#This Row],[PassBlock8]]&amp;IF(Table16[[#This Row],[RunBlock-Secondary7]]&lt;&gt;"","/"&amp;Table16[[#This Row],[RunBlock-Secondary7]]&amp;"-"&amp;Table16[[#This Row],[PassBlock8]],"")</f>
        <v>-</v>
      </c>
      <c r="J195" s="75">
        <v>4</v>
      </c>
      <c r="K195" s="75"/>
      <c r="L195" s="76"/>
      <c r="M195" s="76"/>
      <c r="N195" s="76"/>
      <c r="O195" s="76"/>
      <c r="P195" s="76"/>
      <c r="Q195" s="76" t="str">
        <f>Table16[[#This Row],[DefPrimary2]]&amp;IF(Table16[[#This Row],[Def-Secondary3]]&lt;&gt;"","/"&amp;Table16[[#This Row],[Def-Secondary3]],)&amp;""&amp;IF(Table16[[#This Row],[PassRush4]]&lt;&gt;"","-"&amp;Table16[[#This Row],[PassRush4]],)</f>
        <v>4</v>
      </c>
      <c r="R195" s="76" t="e">
        <f>VLOOKUP(Table16[[#This Row],[Player]],Table4[],9,FALSE)</f>
        <v>#N/A</v>
      </c>
      <c r="S195" s="73" t="e">
        <f>Table16[[#This Row],[2024 Card Info]]&amp;"  "&amp;Table16[[#This Row],[Player Data]]</f>
        <v>#N/A</v>
      </c>
    </row>
    <row r="196" spans="1:19" ht="12.75" customHeight="1" x14ac:dyDescent="0.45">
      <c r="A196" s="78" t="s">
        <v>927</v>
      </c>
      <c r="B196" s="74" t="s">
        <v>327</v>
      </c>
      <c r="C196" s="79" t="s">
        <v>3530</v>
      </c>
      <c r="D196" s="91">
        <v>37434</v>
      </c>
      <c r="E196" s="75" t="s">
        <v>160</v>
      </c>
      <c r="G196" s="75" t="s">
        <v>328</v>
      </c>
      <c r="H196" s="77" t="str">
        <f>VLOOKUP(Table16[[#This Row],[Player]],Rosters!$D$1:$D$1934,1,FALSE)</f>
        <v>Ringo, Kelee</v>
      </c>
      <c r="I196" s="77" t="str">
        <f>Table16[[#This Row],[RunBlock-Primary6]]&amp;"-"&amp;Table16[[#This Row],[PassBlock8]]&amp;IF(Table16[[#This Row],[RunBlock-Secondary7]]&lt;&gt;"","/"&amp;Table16[[#This Row],[RunBlock-Secondary7]]&amp;"-"&amp;Table16[[#This Row],[PassBlock8]],"")</f>
        <v>-</v>
      </c>
      <c r="J196" s="75">
        <v>0</v>
      </c>
      <c r="K196" s="75"/>
      <c r="L196" s="76"/>
      <c r="M196" s="76"/>
      <c r="N196" s="76"/>
      <c r="O196" s="76"/>
      <c r="P196" s="76"/>
      <c r="Q196" s="76" t="str">
        <f>Table16[[#This Row],[DefPrimary2]]&amp;IF(Table16[[#This Row],[Def-Secondary3]]&lt;&gt;"","/"&amp;Table16[[#This Row],[Def-Secondary3]],)&amp;""&amp;IF(Table16[[#This Row],[PassRush4]]&lt;&gt;"","-"&amp;Table16[[#This Row],[PassRush4]],)</f>
        <v>0</v>
      </c>
      <c r="R196" s="76" t="e">
        <f>VLOOKUP(Table16[[#This Row],[Player]],Table4[],9,FALSE)</f>
        <v>#N/A</v>
      </c>
      <c r="S196" s="73" t="e">
        <f>Table16[[#This Row],[2024 Card Info]]&amp;"  "&amp;Table16[[#This Row],[Player Data]]</f>
        <v>#N/A</v>
      </c>
    </row>
    <row r="197" spans="1:19" ht="12.75" customHeight="1" x14ac:dyDescent="0.45">
      <c r="A197" s="78" t="s">
        <v>3852</v>
      </c>
      <c r="B197" s="74" t="s">
        <v>327</v>
      </c>
      <c r="C197" s="79" t="s">
        <v>325</v>
      </c>
      <c r="D197" s="91">
        <v>37218</v>
      </c>
      <c r="E197" s="75" t="s">
        <v>3960</v>
      </c>
      <c r="G197" s="75" t="s">
        <v>335</v>
      </c>
      <c r="H197" s="77" t="e">
        <f>VLOOKUP(Table16[[#This Row],[Player]],Rosters!$D$1:$D$1934,1,FALSE)</f>
        <v>#N/A</v>
      </c>
      <c r="I197" s="77" t="str">
        <f>Table16[[#This Row],[RunBlock-Primary6]]&amp;"-"&amp;Table16[[#This Row],[PassBlock8]]&amp;IF(Table16[[#This Row],[RunBlock-Secondary7]]&lt;&gt;"","/"&amp;Table16[[#This Row],[RunBlock-Secondary7]]&amp;"-"&amp;Table16[[#This Row],[PassBlock8]],"")</f>
        <v>-</v>
      </c>
      <c r="J197" s="75">
        <v>4</v>
      </c>
      <c r="K197" s="75"/>
      <c r="L197" s="76"/>
      <c r="M197" s="76"/>
      <c r="N197" s="76"/>
      <c r="O197" s="76"/>
      <c r="P197" s="76"/>
      <c r="Q197" s="76" t="str">
        <f>Table16[[#This Row],[DefPrimary2]]&amp;IF(Table16[[#This Row],[Def-Secondary3]]&lt;&gt;"","/"&amp;Table16[[#This Row],[Def-Secondary3]],)&amp;""&amp;IF(Table16[[#This Row],[PassRush4]]&lt;&gt;"","-"&amp;Table16[[#This Row],[PassRush4]],)</f>
        <v>4</v>
      </c>
      <c r="R197" s="76" t="e">
        <f>VLOOKUP(Table16[[#This Row],[Player]],Table4[],9,FALSE)</f>
        <v>#N/A</v>
      </c>
      <c r="S197" s="73" t="e">
        <f>Table16[[#This Row],[2024 Card Info]]&amp;"  "&amp;Table16[[#This Row],[Player Data]]</f>
        <v>#N/A</v>
      </c>
    </row>
    <row r="198" spans="1:19" ht="12.75" customHeight="1" x14ac:dyDescent="0.45">
      <c r="A198" s="78" t="s">
        <v>3880</v>
      </c>
      <c r="B198" s="74" t="s">
        <v>327</v>
      </c>
      <c r="C198" s="79" t="s">
        <v>3522</v>
      </c>
      <c r="D198" s="91">
        <v>34243</v>
      </c>
      <c r="E198" s="75" t="s">
        <v>3949</v>
      </c>
      <c r="G198" s="75" t="s">
        <v>328</v>
      </c>
      <c r="H198" s="77" t="e">
        <f>VLOOKUP(Table16[[#This Row],[Player]],Rosters!$D$1:$D$1934,1,FALSE)</f>
        <v>#N/A</v>
      </c>
      <c r="I198" s="77" t="str">
        <f>Table16[[#This Row],[RunBlock-Primary6]]&amp;"-"&amp;Table16[[#This Row],[PassBlock8]]&amp;IF(Table16[[#This Row],[RunBlock-Secondary7]]&lt;&gt;"","/"&amp;Table16[[#This Row],[RunBlock-Secondary7]]&amp;"-"&amp;Table16[[#This Row],[PassBlock8]],"")</f>
        <v>-</v>
      </c>
      <c r="J198" s="75">
        <v>0</v>
      </c>
      <c r="K198" s="75"/>
      <c r="L198" s="76"/>
      <c r="M198" s="76"/>
      <c r="N198" s="76"/>
      <c r="O198" s="76"/>
      <c r="P198" s="76"/>
      <c r="Q198" s="76" t="str">
        <f>Table16[[#This Row],[DefPrimary2]]&amp;IF(Table16[[#This Row],[Def-Secondary3]]&lt;&gt;"","/"&amp;Table16[[#This Row],[Def-Secondary3]],)&amp;""&amp;IF(Table16[[#This Row],[PassRush4]]&lt;&gt;"","-"&amp;Table16[[#This Row],[PassRush4]],)</f>
        <v>0</v>
      </c>
      <c r="R198" s="76" t="e">
        <f>VLOOKUP(Table16[[#This Row],[Player]],Table4[],9,FALSE)</f>
        <v>#N/A</v>
      </c>
      <c r="S198" s="73" t="e">
        <f>Table16[[#This Row],[2024 Card Info]]&amp;"  "&amp;Table16[[#This Row],[Player Data]]</f>
        <v>#N/A</v>
      </c>
    </row>
    <row r="199" spans="1:19" ht="12.75" customHeight="1" x14ac:dyDescent="0.45">
      <c r="A199" s="78" t="s">
        <v>2145</v>
      </c>
      <c r="B199" s="74" t="s">
        <v>327</v>
      </c>
      <c r="C199" s="79" t="s">
        <v>419</v>
      </c>
      <c r="D199" s="91">
        <v>34836</v>
      </c>
      <c r="E199" s="75" t="s">
        <v>996</v>
      </c>
      <c r="G199" s="75" t="s">
        <v>328</v>
      </c>
      <c r="H199" s="77" t="str">
        <f>VLOOKUP(Table16[[#This Row],[Player]],Rosters!$D$1:$D$1934,1,FALSE)</f>
        <v>Scott, Nick</v>
      </c>
      <c r="I199" s="77" t="str">
        <f>Table16[[#This Row],[RunBlock-Primary6]]&amp;"-"&amp;Table16[[#This Row],[PassBlock8]]&amp;IF(Table16[[#This Row],[RunBlock-Secondary7]]&lt;&gt;"","/"&amp;Table16[[#This Row],[RunBlock-Secondary7]]&amp;"-"&amp;Table16[[#This Row],[PassBlock8]],"")</f>
        <v>-</v>
      </c>
      <c r="J199" s="75">
        <v>0</v>
      </c>
      <c r="K199" s="75"/>
      <c r="L199" s="76"/>
      <c r="M199" s="76"/>
      <c r="N199" s="76"/>
      <c r="O199" s="76"/>
      <c r="P199" s="76"/>
      <c r="Q199" s="76" t="str">
        <f>Table16[[#This Row],[DefPrimary2]]&amp;IF(Table16[[#This Row],[Def-Secondary3]]&lt;&gt;"","/"&amp;Table16[[#This Row],[Def-Secondary3]],)&amp;""&amp;IF(Table16[[#This Row],[PassRush4]]&lt;&gt;"","-"&amp;Table16[[#This Row],[PassRush4]],)</f>
        <v>0</v>
      </c>
      <c r="R199" s="76" t="e">
        <f>VLOOKUP(Table16[[#This Row],[Player]],Table4[],9,FALSE)</f>
        <v>#N/A</v>
      </c>
      <c r="S199" s="73" t="e">
        <f>Table16[[#This Row],[2024 Card Info]]&amp;"  "&amp;Table16[[#This Row],[Player Data]]</f>
        <v>#N/A</v>
      </c>
    </row>
    <row r="200" spans="1:19" ht="12.75" customHeight="1" x14ac:dyDescent="0.45">
      <c r="A200" s="78" t="s">
        <v>1448</v>
      </c>
      <c r="B200" s="74" t="s">
        <v>327</v>
      </c>
      <c r="C200" s="79" t="s">
        <v>3531</v>
      </c>
      <c r="D200" s="91">
        <v>35215</v>
      </c>
      <c r="E200" s="75" t="s">
        <v>115</v>
      </c>
      <c r="G200" s="75" t="s">
        <v>328</v>
      </c>
      <c r="H200" s="77" t="str">
        <f>VLOOKUP(Table16[[#This Row],[Player]],Rosters!$D$1:$D$1934,1,FALSE)</f>
        <v>Sheffield, Kendall</v>
      </c>
      <c r="I200" s="77" t="str">
        <f>Table16[[#This Row],[RunBlock-Primary6]]&amp;"-"&amp;Table16[[#This Row],[PassBlock8]]&amp;IF(Table16[[#This Row],[RunBlock-Secondary7]]&lt;&gt;"","/"&amp;Table16[[#This Row],[RunBlock-Secondary7]]&amp;"-"&amp;Table16[[#This Row],[PassBlock8]],"")</f>
        <v>-</v>
      </c>
      <c r="J200" s="75">
        <v>0</v>
      </c>
      <c r="K200" s="75"/>
      <c r="L200" s="76"/>
      <c r="M200" s="76"/>
      <c r="N200" s="76"/>
      <c r="O200" s="76"/>
      <c r="P200" s="76"/>
      <c r="Q200" s="76" t="str">
        <f>Table16[[#This Row],[DefPrimary2]]&amp;IF(Table16[[#This Row],[Def-Secondary3]]&lt;&gt;"","/"&amp;Table16[[#This Row],[Def-Secondary3]],)&amp;""&amp;IF(Table16[[#This Row],[PassRush4]]&lt;&gt;"","-"&amp;Table16[[#This Row],[PassRush4]],)</f>
        <v>0</v>
      </c>
      <c r="R200" s="76" t="e">
        <f>VLOOKUP(Table16[[#This Row],[Player]],Table4[],9,FALSE)</f>
        <v>#N/A</v>
      </c>
      <c r="S200" s="73" t="e">
        <f>Table16[[#This Row],[2024 Card Info]]&amp;"  "&amp;Table16[[#This Row],[Player Data]]</f>
        <v>#N/A</v>
      </c>
    </row>
    <row r="201" spans="1:19" ht="12.75" customHeight="1" x14ac:dyDescent="0.45">
      <c r="A201" s="78" t="s">
        <v>3881</v>
      </c>
      <c r="B201" s="74" t="s">
        <v>327</v>
      </c>
      <c r="C201" s="79" t="s">
        <v>3517</v>
      </c>
      <c r="D201" s="91">
        <v>36997</v>
      </c>
      <c r="E201" s="75" t="s">
        <v>313</v>
      </c>
      <c r="G201" s="75" t="s">
        <v>328</v>
      </c>
      <c r="H201" s="77" t="str">
        <f>VLOOKUP(Table16[[#This Row],[Player]],Rosters!$D$1:$D$1934,1,FALSE)</f>
        <v>Skinner, JL</v>
      </c>
      <c r="I201" s="77" t="str">
        <f>Table16[[#This Row],[RunBlock-Primary6]]&amp;"-"&amp;Table16[[#This Row],[PassBlock8]]&amp;IF(Table16[[#This Row],[RunBlock-Secondary7]]&lt;&gt;"","/"&amp;Table16[[#This Row],[RunBlock-Secondary7]]&amp;"-"&amp;Table16[[#This Row],[PassBlock8]],"")</f>
        <v>-</v>
      </c>
      <c r="J201" s="75">
        <v>0</v>
      </c>
      <c r="K201" s="75"/>
      <c r="L201" s="76"/>
      <c r="M201" s="76"/>
      <c r="N201" s="76"/>
      <c r="O201" s="76"/>
      <c r="P201" s="76"/>
      <c r="Q201" s="76" t="str">
        <f>Table16[[#This Row],[DefPrimary2]]&amp;IF(Table16[[#This Row],[Def-Secondary3]]&lt;&gt;"","/"&amp;Table16[[#This Row],[Def-Secondary3]],)&amp;""&amp;IF(Table16[[#This Row],[PassRush4]]&lt;&gt;"","-"&amp;Table16[[#This Row],[PassRush4]],)</f>
        <v>0</v>
      </c>
      <c r="R201" s="76" t="e">
        <f>VLOOKUP(Table16[[#This Row],[Player]],Table4[],9,FALSE)</f>
        <v>#N/A</v>
      </c>
      <c r="S201" s="73" t="e">
        <f>Table16[[#This Row],[2024 Card Info]]&amp;"  "&amp;Table16[[#This Row],[Player Data]]</f>
        <v>#N/A</v>
      </c>
    </row>
    <row r="202" spans="1:19" ht="12.75" customHeight="1" x14ac:dyDescent="0.45">
      <c r="A202" s="78" t="s">
        <v>3853</v>
      </c>
      <c r="B202" s="74" t="s">
        <v>327</v>
      </c>
      <c r="C202" s="79" t="s">
        <v>109</v>
      </c>
      <c r="D202" s="91">
        <v>36881</v>
      </c>
      <c r="E202" s="75" t="s">
        <v>200</v>
      </c>
      <c r="G202" s="75" t="s">
        <v>335</v>
      </c>
      <c r="H202" s="77" t="str">
        <f>VLOOKUP(Table16[[#This Row],[Player]],Rosters!$D$1:$D$1934,1,FALSE)</f>
        <v>Smith, Cam</v>
      </c>
      <c r="I202" s="77" t="str">
        <f>Table16[[#This Row],[RunBlock-Primary6]]&amp;"-"&amp;Table16[[#This Row],[PassBlock8]]&amp;IF(Table16[[#This Row],[RunBlock-Secondary7]]&lt;&gt;"","/"&amp;Table16[[#This Row],[RunBlock-Secondary7]]&amp;"-"&amp;Table16[[#This Row],[PassBlock8]],"")</f>
        <v>-</v>
      </c>
      <c r="J202" s="75">
        <v>4</v>
      </c>
      <c r="K202" s="75"/>
      <c r="L202" s="76"/>
      <c r="M202" s="76"/>
      <c r="N202" s="76"/>
      <c r="O202" s="76"/>
      <c r="P202" s="76"/>
      <c r="Q202" s="76" t="str">
        <f>Table16[[#This Row],[DefPrimary2]]&amp;IF(Table16[[#This Row],[Def-Secondary3]]&lt;&gt;"","/"&amp;Table16[[#This Row],[Def-Secondary3]],)&amp;""&amp;IF(Table16[[#This Row],[PassRush4]]&lt;&gt;"","-"&amp;Table16[[#This Row],[PassRush4]],)</f>
        <v>4</v>
      </c>
      <c r="R202" s="76" t="e">
        <f>VLOOKUP(Table16[[#This Row],[Player]],Table4[],9,FALSE)</f>
        <v>#N/A</v>
      </c>
      <c r="S202" s="73" t="e">
        <f>Table16[[#This Row],[2024 Card Info]]&amp;"  "&amp;Table16[[#This Row],[Player Data]]</f>
        <v>#N/A</v>
      </c>
    </row>
    <row r="203" spans="1:19" ht="12.75" customHeight="1" x14ac:dyDescent="0.45">
      <c r="A203" s="78" t="s">
        <v>2237</v>
      </c>
      <c r="B203" s="74" t="s">
        <v>327</v>
      </c>
      <c r="C203" s="79" t="s">
        <v>271</v>
      </c>
      <c r="D203" s="91">
        <v>36368</v>
      </c>
      <c r="E203" s="75" t="s">
        <v>88</v>
      </c>
      <c r="G203" s="75" t="s">
        <v>335</v>
      </c>
      <c r="H203" s="77" t="str">
        <f>VLOOKUP(Table16[[#This Row],[Player]],Rosters!$D$1:$D$1934,1,FALSE)</f>
        <v>Smith, Terell</v>
      </c>
      <c r="I203" s="77" t="str">
        <f>Table16[[#This Row],[RunBlock-Primary6]]&amp;"-"&amp;Table16[[#This Row],[PassBlock8]]&amp;IF(Table16[[#This Row],[RunBlock-Secondary7]]&lt;&gt;"","/"&amp;Table16[[#This Row],[RunBlock-Secondary7]]&amp;"-"&amp;Table16[[#This Row],[PassBlock8]],"")</f>
        <v>-</v>
      </c>
      <c r="J203" s="75">
        <v>4</v>
      </c>
      <c r="K203" s="75"/>
      <c r="L203" s="76"/>
      <c r="M203" s="76"/>
      <c r="N203" s="76"/>
      <c r="O203" s="76"/>
      <c r="P203" s="76"/>
      <c r="Q203" s="76" t="str">
        <f>Table16[[#This Row],[DefPrimary2]]&amp;IF(Table16[[#This Row],[Def-Secondary3]]&lt;&gt;"","/"&amp;Table16[[#This Row],[Def-Secondary3]],)&amp;""&amp;IF(Table16[[#This Row],[PassRush4]]&lt;&gt;"","-"&amp;Table16[[#This Row],[PassRush4]],)</f>
        <v>4</v>
      </c>
      <c r="R203" s="76" t="e">
        <f>VLOOKUP(Table16[[#This Row],[Player]],Table4[],9,FALSE)</f>
        <v>#N/A</v>
      </c>
      <c r="S203" s="73" t="e">
        <f>Table16[[#This Row],[2024 Card Info]]&amp;"  "&amp;Table16[[#This Row],[Player Data]]</f>
        <v>#N/A</v>
      </c>
    </row>
    <row r="204" spans="1:19" ht="12.75" customHeight="1" x14ac:dyDescent="0.45">
      <c r="A204" s="78" t="s">
        <v>3854</v>
      </c>
      <c r="B204" s="74" t="s">
        <v>327</v>
      </c>
      <c r="C204" s="79" t="s">
        <v>419</v>
      </c>
      <c r="D204" s="91">
        <v>37516</v>
      </c>
      <c r="E204" s="75" t="s">
        <v>4119</v>
      </c>
      <c r="G204" s="75" t="s">
        <v>335</v>
      </c>
      <c r="H204" s="77" t="str">
        <f>VLOOKUP(Table16[[#This Row],[Player]],Rosters!$D$1:$D$1934,1,FALSE)</f>
        <v>Smith-Wade, Chau</v>
      </c>
      <c r="I204" s="77" t="str">
        <f>Table16[[#This Row],[RunBlock-Primary6]]&amp;"-"&amp;Table16[[#This Row],[PassBlock8]]&amp;IF(Table16[[#This Row],[RunBlock-Secondary7]]&lt;&gt;"","/"&amp;Table16[[#This Row],[RunBlock-Secondary7]]&amp;"-"&amp;Table16[[#This Row],[PassBlock8]],"")</f>
        <v>-</v>
      </c>
      <c r="J204" s="75">
        <v>4</v>
      </c>
      <c r="K204" s="75"/>
      <c r="L204" s="76"/>
      <c r="M204" s="76"/>
      <c r="N204" s="76"/>
      <c r="O204" s="76"/>
      <c r="P204" s="76"/>
      <c r="Q204" s="76" t="str">
        <f>Table16[[#This Row],[DefPrimary2]]&amp;IF(Table16[[#This Row],[Def-Secondary3]]&lt;&gt;"","/"&amp;Table16[[#This Row],[Def-Secondary3]],)&amp;""&amp;IF(Table16[[#This Row],[PassRush4]]&lt;&gt;"","-"&amp;Table16[[#This Row],[PassRush4]],)</f>
        <v>4</v>
      </c>
      <c r="R204" s="76" t="e">
        <f>VLOOKUP(Table16[[#This Row],[Player]],Table4[],9,FALSE)</f>
        <v>#N/A</v>
      </c>
      <c r="S204" s="73" t="e">
        <f>Table16[[#This Row],[2024 Card Info]]&amp;"  "&amp;Table16[[#This Row],[Player Data]]</f>
        <v>#N/A</v>
      </c>
    </row>
    <row r="205" spans="1:19" ht="12.75" customHeight="1" x14ac:dyDescent="0.45">
      <c r="A205" s="78" t="s">
        <v>3882</v>
      </c>
      <c r="B205" s="74" t="s">
        <v>327</v>
      </c>
      <c r="C205" s="79" t="s">
        <v>271</v>
      </c>
      <c r="D205" s="91">
        <v>37015</v>
      </c>
      <c r="E205" s="75" t="s">
        <v>3960</v>
      </c>
      <c r="G205" s="75" t="s">
        <v>328</v>
      </c>
      <c r="H205" s="77" t="str">
        <f>VLOOKUP(Table16[[#This Row],[Player]],Rosters!$D$1:$D$1934,1,FALSE)</f>
        <v>Steward, Reddy</v>
      </c>
      <c r="I205" s="77" t="str">
        <f>Table16[[#This Row],[RunBlock-Primary6]]&amp;"-"&amp;Table16[[#This Row],[PassBlock8]]&amp;IF(Table16[[#This Row],[RunBlock-Secondary7]]&lt;&gt;"","/"&amp;Table16[[#This Row],[RunBlock-Secondary7]]&amp;"-"&amp;Table16[[#This Row],[PassBlock8]],"")</f>
        <v>-</v>
      </c>
      <c r="J205" s="75">
        <v>0</v>
      </c>
      <c r="K205" s="75"/>
      <c r="L205" s="76"/>
      <c r="M205" s="76"/>
      <c r="N205" s="76"/>
      <c r="O205" s="76"/>
      <c r="P205" s="76"/>
      <c r="Q205" s="76" t="str">
        <f>Table16[[#This Row],[DefPrimary2]]&amp;IF(Table16[[#This Row],[Def-Secondary3]]&lt;&gt;"","/"&amp;Table16[[#This Row],[Def-Secondary3]],)&amp;""&amp;IF(Table16[[#This Row],[PassRush4]]&lt;&gt;"","-"&amp;Table16[[#This Row],[PassRush4]],)</f>
        <v>0</v>
      </c>
      <c r="R205" s="76" t="e">
        <f>VLOOKUP(Table16[[#This Row],[Player]],Table4[],9,FALSE)</f>
        <v>#N/A</v>
      </c>
      <c r="S205" s="73" t="e">
        <f>Table16[[#This Row],[2024 Card Info]]&amp;"  "&amp;Table16[[#This Row],[Player Data]]</f>
        <v>#N/A</v>
      </c>
    </row>
    <row r="206" spans="1:19" ht="12.75" customHeight="1" x14ac:dyDescent="0.45">
      <c r="A206" s="78" t="s">
        <v>3321</v>
      </c>
      <c r="B206" s="74" t="s">
        <v>327</v>
      </c>
      <c r="C206" s="79" t="s">
        <v>3522</v>
      </c>
      <c r="D206" s="91">
        <v>34958</v>
      </c>
      <c r="E206" s="75" t="s">
        <v>425</v>
      </c>
      <c r="G206" s="75" t="s">
        <v>300</v>
      </c>
      <c r="H206" s="77" t="str">
        <f>VLOOKUP(Table16[[#This Row],[Player]],Rosters!$D$1:$D$1934,1,FALSE)</f>
        <v>Stewart, M.J.</v>
      </c>
      <c r="I206" s="77" t="str">
        <f>Table16[[#This Row],[RunBlock-Primary6]]&amp;"-"&amp;Table16[[#This Row],[PassBlock8]]&amp;IF(Table16[[#This Row],[RunBlock-Secondary7]]&lt;&gt;"","/"&amp;Table16[[#This Row],[RunBlock-Secondary7]]&amp;"-"&amp;Table16[[#This Row],[PassBlock8]],"")</f>
        <v>-</v>
      </c>
      <c r="J206" s="75">
        <v>5</v>
      </c>
      <c r="K206" s="75"/>
      <c r="L206" s="76"/>
      <c r="M206" s="76"/>
      <c r="N206" s="76"/>
      <c r="O206" s="76"/>
      <c r="P206" s="76"/>
      <c r="Q206" s="76" t="str">
        <f>Table16[[#This Row],[DefPrimary2]]&amp;IF(Table16[[#This Row],[Def-Secondary3]]&lt;&gt;"","/"&amp;Table16[[#This Row],[Def-Secondary3]],)&amp;""&amp;IF(Table16[[#This Row],[PassRush4]]&lt;&gt;"","-"&amp;Table16[[#This Row],[PassRush4]],)</f>
        <v>5</v>
      </c>
      <c r="R206" s="76" t="e">
        <f>VLOOKUP(Table16[[#This Row],[Player]],Table4[],9,FALSE)</f>
        <v>#N/A</v>
      </c>
      <c r="S206" s="73" t="e">
        <f>Table16[[#This Row],[2024 Card Info]]&amp;"  "&amp;Table16[[#This Row],[Player Data]]</f>
        <v>#N/A</v>
      </c>
    </row>
    <row r="207" spans="1:19" ht="12.75" customHeight="1" x14ac:dyDescent="0.45">
      <c r="A207" s="78" t="s">
        <v>1551</v>
      </c>
      <c r="B207" s="74" t="s">
        <v>327</v>
      </c>
      <c r="C207" s="79" t="s">
        <v>308</v>
      </c>
      <c r="D207" s="91">
        <v>36220</v>
      </c>
      <c r="E207" s="75" t="s">
        <v>4122</v>
      </c>
      <c r="G207" s="75" t="s">
        <v>335</v>
      </c>
      <c r="H207" s="77" t="str">
        <f>VLOOKUP(Table16[[#This Row],[Player]],Rosters!$D$1:$D$1934,1,FALSE)</f>
        <v>Stokes, Eric</v>
      </c>
      <c r="I207" s="77" t="str">
        <f>Table16[[#This Row],[RunBlock-Primary6]]&amp;"-"&amp;Table16[[#This Row],[PassBlock8]]&amp;IF(Table16[[#This Row],[RunBlock-Secondary7]]&lt;&gt;"","/"&amp;Table16[[#This Row],[RunBlock-Secondary7]]&amp;"-"&amp;Table16[[#This Row],[PassBlock8]],"")</f>
        <v>-</v>
      </c>
      <c r="J207" s="75">
        <v>4</v>
      </c>
      <c r="K207" s="75"/>
      <c r="L207" s="76"/>
      <c r="M207" s="76"/>
      <c r="N207" s="76"/>
      <c r="O207" s="76"/>
      <c r="P207" s="76"/>
      <c r="Q207" s="76" t="str">
        <f>Table16[[#This Row],[DefPrimary2]]&amp;IF(Table16[[#This Row],[Def-Secondary3]]&lt;&gt;"","/"&amp;Table16[[#This Row],[Def-Secondary3]],)&amp;""&amp;IF(Table16[[#This Row],[PassRush4]]&lt;&gt;"","-"&amp;Table16[[#This Row],[PassRush4]],)</f>
        <v>4</v>
      </c>
      <c r="R207" s="76" t="e">
        <f>VLOOKUP(Table16[[#This Row],[Player]],Table4[],9,FALSE)</f>
        <v>#N/A</v>
      </c>
      <c r="S207" s="73" t="e">
        <f>Table16[[#This Row],[2024 Card Info]]&amp;"  "&amp;Table16[[#This Row],[Player Data]]</f>
        <v>#N/A</v>
      </c>
    </row>
    <row r="208" spans="1:19" ht="12.75" customHeight="1" x14ac:dyDescent="0.45">
      <c r="A208" s="78" t="s">
        <v>3290</v>
      </c>
      <c r="B208" s="74" t="s">
        <v>327</v>
      </c>
      <c r="C208" s="79" t="s">
        <v>916</v>
      </c>
      <c r="D208" s="91">
        <v>35132</v>
      </c>
      <c r="E208" s="75" t="s">
        <v>189</v>
      </c>
      <c r="G208" s="75" t="s">
        <v>335</v>
      </c>
      <c r="H208" s="77" t="e">
        <f>VLOOKUP(Table16[[#This Row],[Player]],Rosters!$D$1:$D$1934,1,FALSE)</f>
        <v>#N/A</v>
      </c>
      <c r="I208" s="77" t="str">
        <f>Table16[[#This Row],[RunBlock-Primary6]]&amp;"-"&amp;Table16[[#This Row],[PassBlock8]]&amp;IF(Table16[[#This Row],[RunBlock-Secondary7]]&lt;&gt;"","/"&amp;Table16[[#This Row],[RunBlock-Secondary7]]&amp;"-"&amp;Table16[[#This Row],[PassBlock8]],"")</f>
        <v>-</v>
      </c>
      <c r="J208" s="75">
        <v>4</v>
      </c>
      <c r="K208" s="75"/>
      <c r="L208" s="76"/>
      <c r="M208" s="76"/>
      <c r="N208" s="76"/>
      <c r="O208" s="76"/>
      <c r="P208" s="76"/>
      <c r="Q208" s="76" t="str">
        <f>Table16[[#This Row],[DefPrimary2]]&amp;IF(Table16[[#This Row],[Def-Secondary3]]&lt;&gt;"","/"&amp;Table16[[#This Row],[Def-Secondary3]],)&amp;""&amp;IF(Table16[[#This Row],[PassRush4]]&lt;&gt;"","-"&amp;Table16[[#This Row],[PassRush4]],)</f>
        <v>4</v>
      </c>
      <c r="R208" s="76" t="e">
        <f>VLOOKUP(Table16[[#This Row],[Player]],Table4[],9,FALSE)</f>
        <v>#N/A</v>
      </c>
      <c r="S208" s="73" t="e">
        <f>Table16[[#This Row],[2024 Card Info]]&amp;"  "&amp;Table16[[#This Row],[Player Data]]</f>
        <v>#N/A</v>
      </c>
    </row>
    <row r="209" spans="1:19" ht="12.75" customHeight="1" x14ac:dyDescent="0.45">
      <c r="A209" s="78" t="s">
        <v>1433</v>
      </c>
      <c r="B209" s="74" t="s">
        <v>327</v>
      </c>
      <c r="C209" s="79" t="s">
        <v>285</v>
      </c>
      <c r="D209" s="91">
        <v>34757</v>
      </c>
      <c r="E209" s="75" t="s">
        <v>222</v>
      </c>
      <c r="G209" s="75" t="s">
        <v>335</v>
      </c>
      <c r="H209" s="77" t="str">
        <f>VLOOKUP(Table16[[#This Row],[Player]],Rosters!$D$1:$D$1934,1,FALSE)</f>
        <v>Sutton, Cameron</v>
      </c>
      <c r="I209" s="77" t="str">
        <f>Table16[[#This Row],[RunBlock-Primary6]]&amp;"-"&amp;Table16[[#This Row],[PassBlock8]]&amp;IF(Table16[[#This Row],[RunBlock-Secondary7]]&lt;&gt;"","/"&amp;Table16[[#This Row],[RunBlock-Secondary7]]&amp;"-"&amp;Table16[[#This Row],[PassBlock8]],"")</f>
        <v>-</v>
      </c>
      <c r="J209" s="75">
        <v>4</v>
      </c>
      <c r="K209" s="75"/>
      <c r="L209" s="76"/>
      <c r="M209" s="76"/>
      <c r="N209" s="76"/>
      <c r="O209" s="76"/>
      <c r="P209" s="76"/>
      <c r="Q209" s="76" t="str">
        <f>Table16[[#This Row],[DefPrimary2]]&amp;IF(Table16[[#This Row],[Def-Secondary3]]&lt;&gt;"","/"&amp;Table16[[#This Row],[Def-Secondary3]],)&amp;""&amp;IF(Table16[[#This Row],[PassRush4]]&lt;&gt;"","-"&amp;Table16[[#This Row],[PassRush4]],)</f>
        <v>4</v>
      </c>
      <c r="R209" s="76" t="e">
        <f>VLOOKUP(Table16[[#This Row],[Player]],Table4[],9,FALSE)</f>
        <v>#N/A</v>
      </c>
      <c r="S209" s="73" t="e">
        <f>Table16[[#This Row],[2024 Card Info]]&amp;"  "&amp;Table16[[#This Row],[Player Data]]</f>
        <v>#N/A</v>
      </c>
    </row>
    <row r="210" spans="1:19" ht="12.75" customHeight="1" x14ac:dyDescent="0.45">
      <c r="A210" s="78" t="s">
        <v>1554</v>
      </c>
      <c r="B210" s="74" t="s">
        <v>327</v>
      </c>
      <c r="C210" s="79" t="s">
        <v>3523</v>
      </c>
      <c r="D210" s="91">
        <v>36168</v>
      </c>
      <c r="E210" s="75" t="s">
        <v>295</v>
      </c>
      <c r="G210" s="75" t="s">
        <v>335</v>
      </c>
      <c r="H210" s="77" t="str">
        <f>VLOOKUP(Table16[[#This Row],[Player]],Rosters!$D$1:$D$1934,1,FALSE)</f>
        <v>Taylor, Ja'Sir</v>
      </c>
      <c r="I210" s="77" t="str">
        <f>Table16[[#This Row],[RunBlock-Primary6]]&amp;"-"&amp;Table16[[#This Row],[PassBlock8]]&amp;IF(Table16[[#This Row],[RunBlock-Secondary7]]&lt;&gt;"","/"&amp;Table16[[#This Row],[RunBlock-Secondary7]]&amp;"-"&amp;Table16[[#This Row],[PassBlock8]],"")</f>
        <v>-</v>
      </c>
      <c r="J210" s="75">
        <v>4</v>
      </c>
      <c r="K210" s="75"/>
      <c r="L210" s="76"/>
      <c r="M210" s="76"/>
      <c r="N210" s="76"/>
      <c r="O210" s="76"/>
      <c r="P210" s="76"/>
      <c r="Q210" s="76" t="str">
        <f>Table16[[#This Row],[DefPrimary2]]&amp;IF(Table16[[#This Row],[Def-Secondary3]]&lt;&gt;"","/"&amp;Table16[[#This Row],[Def-Secondary3]],)&amp;""&amp;IF(Table16[[#This Row],[PassRush4]]&lt;&gt;"","-"&amp;Table16[[#This Row],[PassRush4]],)</f>
        <v>4</v>
      </c>
      <c r="R210" s="76" t="e">
        <f>VLOOKUP(Table16[[#This Row],[Player]],Table4[],9,FALSE)</f>
        <v>#N/A</v>
      </c>
      <c r="S210" s="73" t="e">
        <f>Table16[[#This Row],[2024 Card Info]]&amp;"  "&amp;Table16[[#This Row],[Player Data]]</f>
        <v>#N/A</v>
      </c>
    </row>
    <row r="211" spans="1:19" ht="12.75" customHeight="1" x14ac:dyDescent="0.45">
      <c r="A211" s="78" t="s">
        <v>3500</v>
      </c>
      <c r="B211" s="74" t="s">
        <v>327</v>
      </c>
      <c r="C211" s="79" t="s">
        <v>325</v>
      </c>
      <c r="D211" s="91">
        <v>36100</v>
      </c>
      <c r="E211" s="75" t="s">
        <v>566</v>
      </c>
      <c r="G211" s="75" t="s">
        <v>328</v>
      </c>
      <c r="H211" s="77" t="e">
        <f>VLOOKUP(Table16[[#This Row],[Player]],Rosters!$D$1:$D$1934,1,FALSE)</f>
        <v>#N/A</v>
      </c>
      <c r="I211" s="77" t="str">
        <f>Table16[[#This Row],[RunBlock-Primary6]]&amp;"-"&amp;Table16[[#This Row],[PassBlock8]]&amp;IF(Table16[[#This Row],[RunBlock-Secondary7]]&lt;&gt;"","/"&amp;Table16[[#This Row],[RunBlock-Secondary7]]&amp;"-"&amp;Table16[[#This Row],[PassBlock8]],"")</f>
        <v>-</v>
      </c>
      <c r="J211" s="75">
        <v>0</v>
      </c>
      <c r="K211" s="75"/>
      <c r="L211" s="76"/>
      <c r="M211" s="76"/>
      <c r="N211" s="76"/>
      <c r="O211" s="76"/>
      <c r="P211" s="76"/>
      <c r="Q211" s="76" t="str">
        <f>Table16[[#This Row],[DefPrimary2]]&amp;IF(Table16[[#This Row],[Def-Secondary3]]&lt;&gt;"","/"&amp;Table16[[#This Row],[Def-Secondary3]],)&amp;""&amp;IF(Table16[[#This Row],[PassRush4]]&lt;&gt;"","-"&amp;Table16[[#This Row],[PassRush4]],)</f>
        <v>0</v>
      </c>
      <c r="R211" s="76" t="e">
        <f>VLOOKUP(Table16[[#This Row],[Player]],Table4[],9,FALSE)</f>
        <v>#N/A</v>
      </c>
      <c r="S211" s="73" t="e">
        <f>Table16[[#This Row],[2024 Card Info]]&amp;"  "&amp;Table16[[#This Row],[Player Data]]</f>
        <v>#N/A</v>
      </c>
    </row>
    <row r="212" spans="1:19" ht="12.75" customHeight="1" x14ac:dyDescent="0.45">
      <c r="A212" s="78" t="s">
        <v>2919</v>
      </c>
      <c r="B212" s="74" t="s">
        <v>327</v>
      </c>
      <c r="C212" s="79" t="s">
        <v>860</v>
      </c>
      <c r="D212" s="91">
        <v>32069</v>
      </c>
      <c r="E212" s="75" t="s">
        <v>3172</v>
      </c>
      <c r="G212" s="75" t="s">
        <v>328</v>
      </c>
      <c r="H212" s="77" t="str">
        <f>VLOOKUP(Table16[[#This Row],[Player]],Rosters!$D$1:$D$1934,1,FALSE)</f>
        <v>Thomas, Daniel</v>
      </c>
      <c r="I212" s="77" t="str">
        <f>Table16[[#This Row],[RunBlock-Primary6]]&amp;"-"&amp;Table16[[#This Row],[PassBlock8]]&amp;IF(Table16[[#This Row],[RunBlock-Secondary7]]&lt;&gt;"","/"&amp;Table16[[#This Row],[RunBlock-Secondary7]]&amp;"-"&amp;Table16[[#This Row],[PassBlock8]],"")</f>
        <v>-</v>
      </c>
      <c r="J212" s="75">
        <v>0</v>
      </c>
      <c r="K212" s="75"/>
      <c r="L212" s="76"/>
      <c r="M212" s="76"/>
      <c r="N212" s="76"/>
      <c r="O212" s="76"/>
      <c r="P212" s="76"/>
      <c r="Q212" s="76" t="str">
        <f>Table16[[#This Row],[DefPrimary2]]&amp;IF(Table16[[#This Row],[Def-Secondary3]]&lt;&gt;"","/"&amp;Table16[[#This Row],[Def-Secondary3]],)&amp;""&amp;IF(Table16[[#This Row],[PassRush4]]&lt;&gt;"","-"&amp;Table16[[#This Row],[PassRush4]],)</f>
        <v>0</v>
      </c>
      <c r="R212" s="76" t="e">
        <f>VLOOKUP(Table16[[#This Row],[Player]],Table4[],9,FALSE)</f>
        <v>#N/A</v>
      </c>
      <c r="S212" s="73" t="e">
        <f>Table16[[#This Row],[2024 Card Info]]&amp;"  "&amp;Table16[[#This Row],[Player Data]]</f>
        <v>#N/A</v>
      </c>
    </row>
    <row r="213" spans="1:19" ht="12.75" customHeight="1" x14ac:dyDescent="0.45">
      <c r="A213" s="78" t="s">
        <v>2918</v>
      </c>
      <c r="B213" s="74" t="s">
        <v>327</v>
      </c>
      <c r="C213" s="79" t="s">
        <v>500</v>
      </c>
      <c r="D213" s="91">
        <v>35972</v>
      </c>
      <c r="E213" s="75" t="s">
        <v>137</v>
      </c>
      <c r="G213" s="75" t="s">
        <v>328</v>
      </c>
      <c r="H213" s="77" t="str">
        <f>VLOOKUP(Table16[[#This Row],[Player]],Rosters!$D$1:$D$1934,1,FALSE)</f>
        <v>Thomas, Rodney</v>
      </c>
      <c r="I213" s="77" t="str">
        <f>Table16[[#This Row],[RunBlock-Primary6]]&amp;"-"&amp;Table16[[#This Row],[PassBlock8]]&amp;IF(Table16[[#This Row],[RunBlock-Secondary7]]&lt;&gt;"","/"&amp;Table16[[#This Row],[RunBlock-Secondary7]]&amp;"-"&amp;Table16[[#This Row],[PassBlock8]],"")</f>
        <v>-</v>
      </c>
      <c r="J213" s="75">
        <v>0</v>
      </c>
      <c r="K213" s="75"/>
      <c r="L213" s="76"/>
      <c r="M213" s="76"/>
      <c r="N213" s="76"/>
      <c r="O213" s="76"/>
      <c r="P213" s="76"/>
      <c r="Q213" s="76" t="str">
        <f>Table16[[#This Row],[DefPrimary2]]&amp;IF(Table16[[#This Row],[Def-Secondary3]]&lt;&gt;"","/"&amp;Table16[[#This Row],[Def-Secondary3]],)&amp;""&amp;IF(Table16[[#This Row],[PassRush4]]&lt;&gt;"","-"&amp;Table16[[#This Row],[PassRush4]],)</f>
        <v>0</v>
      </c>
      <c r="R213" s="76" t="e">
        <f>VLOOKUP(Table16[[#This Row],[Player]],Table4[],9,FALSE)</f>
        <v>#N/A</v>
      </c>
      <c r="S213" s="73" t="e">
        <f>Table16[[#This Row],[2024 Card Info]]&amp;"  "&amp;Table16[[#This Row],[Player Data]]</f>
        <v>#N/A</v>
      </c>
    </row>
    <row r="214" spans="1:19" ht="12.75" customHeight="1" x14ac:dyDescent="0.45">
      <c r="A214" s="78" t="s">
        <v>3883</v>
      </c>
      <c r="B214" s="74" t="s">
        <v>327</v>
      </c>
      <c r="C214" s="79" t="s">
        <v>285</v>
      </c>
      <c r="D214" s="91">
        <v>36676</v>
      </c>
      <c r="E214" s="75" t="s">
        <v>134</v>
      </c>
      <c r="G214" s="75" t="s">
        <v>328</v>
      </c>
      <c r="H214" s="77" t="str">
        <f>VLOOKUP(Table16[[#This Row],[Player]],Rosters!$D$1:$D$1934,1,FALSE)</f>
        <v>Trice Jr, Cory</v>
      </c>
      <c r="I214" s="77" t="str">
        <f>Table16[[#This Row],[RunBlock-Primary6]]&amp;"-"&amp;Table16[[#This Row],[PassBlock8]]&amp;IF(Table16[[#This Row],[RunBlock-Secondary7]]&lt;&gt;"","/"&amp;Table16[[#This Row],[RunBlock-Secondary7]]&amp;"-"&amp;Table16[[#This Row],[PassBlock8]],"")</f>
        <v>-</v>
      </c>
      <c r="J214" s="75">
        <v>0</v>
      </c>
      <c r="K214" s="75"/>
      <c r="L214" s="76"/>
      <c r="M214" s="76"/>
      <c r="N214" s="76"/>
      <c r="O214" s="76"/>
      <c r="P214" s="76"/>
      <c r="Q214" s="76" t="str">
        <f>Table16[[#This Row],[DefPrimary2]]&amp;IF(Table16[[#This Row],[Def-Secondary3]]&lt;&gt;"","/"&amp;Table16[[#This Row],[Def-Secondary3]],)&amp;""&amp;IF(Table16[[#This Row],[PassRush4]]&lt;&gt;"","-"&amp;Table16[[#This Row],[PassRush4]],)</f>
        <v>0</v>
      </c>
      <c r="R214" s="76" t="e">
        <f>VLOOKUP(Table16[[#This Row],[Player]],Table4[],9,FALSE)</f>
        <v>#N/A</v>
      </c>
      <c r="S214" s="73" t="e">
        <f>Table16[[#This Row],[2024 Card Info]]&amp;"  "&amp;Table16[[#This Row],[Player Data]]</f>
        <v>#N/A</v>
      </c>
    </row>
    <row r="215" spans="1:19" ht="12.75" customHeight="1" x14ac:dyDescent="0.45">
      <c r="A215" s="78" t="s">
        <v>3244</v>
      </c>
      <c r="B215" s="74" t="s">
        <v>327</v>
      </c>
      <c r="C215" s="79" t="s">
        <v>116</v>
      </c>
      <c r="D215" s="91">
        <v>35775</v>
      </c>
      <c r="E215" s="75" t="s">
        <v>965</v>
      </c>
      <c r="G215" s="75" t="s">
        <v>328</v>
      </c>
      <c r="H215" s="77" t="str">
        <f>VLOOKUP(Table16[[#This Row],[Player]],Rosters!$D$1:$D$1934,1,FALSE)</f>
        <v>Vildor, Kindle</v>
      </c>
      <c r="I215" s="77" t="str">
        <f>Table16[[#This Row],[RunBlock-Primary6]]&amp;"-"&amp;Table16[[#This Row],[PassBlock8]]&amp;IF(Table16[[#This Row],[RunBlock-Secondary7]]&lt;&gt;"","/"&amp;Table16[[#This Row],[RunBlock-Secondary7]]&amp;"-"&amp;Table16[[#This Row],[PassBlock8]],"")</f>
        <v>-</v>
      </c>
      <c r="J215" s="75">
        <v>0</v>
      </c>
      <c r="K215" s="75"/>
      <c r="L215" s="76"/>
      <c r="M215" s="76"/>
      <c r="N215" s="76"/>
      <c r="O215" s="76"/>
      <c r="P215" s="76"/>
      <c r="Q215" s="76" t="str">
        <f>Table16[[#This Row],[DefPrimary2]]&amp;IF(Table16[[#This Row],[Def-Secondary3]]&lt;&gt;"","/"&amp;Table16[[#This Row],[Def-Secondary3]],)&amp;""&amp;IF(Table16[[#This Row],[PassRush4]]&lt;&gt;"","-"&amp;Table16[[#This Row],[PassRush4]],)</f>
        <v>0</v>
      </c>
      <c r="R215" s="76" t="e">
        <f>VLOOKUP(Table16[[#This Row],[Player]],Table4[],9,FALSE)</f>
        <v>#N/A</v>
      </c>
      <c r="S215" s="73" t="e">
        <f>Table16[[#This Row],[2024 Card Info]]&amp;"  "&amp;Table16[[#This Row],[Player Data]]</f>
        <v>#N/A</v>
      </c>
    </row>
    <row r="216" spans="1:19" ht="12.75" customHeight="1" x14ac:dyDescent="0.45">
      <c r="A216" s="78" t="s">
        <v>3884</v>
      </c>
      <c r="B216" s="74" t="s">
        <v>327</v>
      </c>
      <c r="C216" s="79" t="s">
        <v>3524</v>
      </c>
      <c r="D216" s="91">
        <v>36712</v>
      </c>
      <c r="E216" s="75" t="s">
        <v>3960</v>
      </c>
      <c r="G216" s="75" t="s">
        <v>328</v>
      </c>
      <c r="H216" s="77" t="e">
        <f>VLOOKUP(Table16[[#This Row],[Player]],Rosters!$D$1:$D$1934,1,FALSE)</f>
        <v>#N/A</v>
      </c>
      <c r="I216" s="77" t="str">
        <f>Table16[[#This Row],[RunBlock-Primary6]]&amp;"-"&amp;Table16[[#This Row],[PassBlock8]]&amp;IF(Table16[[#This Row],[RunBlock-Secondary7]]&lt;&gt;"","/"&amp;Table16[[#This Row],[RunBlock-Secondary7]]&amp;"-"&amp;Table16[[#This Row],[PassBlock8]],"")</f>
        <v>-</v>
      </c>
      <c r="J216" s="75">
        <v>0</v>
      </c>
      <c r="K216" s="75"/>
      <c r="L216" s="76"/>
      <c r="M216" s="76"/>
      <c r="N216" s="76"/>
      <c r="O216" s="76"/>
      <c r="P216" s="76"/>
      <c r="Q216" s="76" t="str">
        <f>Table16[[#This Row],[DefPrimary2]]&amp;IF(Table16[[#This Row],[Def-Secondary3]]&lt;&gt;"","/"&amp;Table16[[#This Row],[Def-Secondary3]],)&amp;""&amp;IF(Table16[[#This Row],[PassRush4]]&lt;&gt;"","-"&amp;Table16[[#This Row],[PassRush4]],)</f>
        <v>0</v>
      </c>
      <c r="R216" s="76" t="e">
        <f>VLOOKUP(Table16[[#This Row],[Player]],Table4[],9,FALSE)</f>
        <v>#N/A</v>
      </c>
      <c r="S216" s="73" t="e">
        <f>Table16[[#This Row],[2024 Card Info]]&amp;"  "&amp;Table16[[#This Row],[Player Data]]</f>
        <v>#N/A</v>
      </c>
    </row>
    <row r="217" spans="1:19" ht="12.75" customHeight="1" x14ac:dyDescent="0.45">
      <c r="A217" s="78" t="s">
        <v>2138</v>
      </c>
      <c r="B217" s="74" t="s">
        <v>327</v>
      </c>
      <c r="C217" s="79" t="s">
        <v>1315</v>
      </c>
      <c r="D217" s="91">
        <v>35636</v>
      </c>
      <c r="E217" s="75" t="s">
        <v>108</v>
      </c>
      <c r="G217" s="75" t="s">
        <v>328</v>
      </c>
      <c r="H217" s="77" t="str">
        <f>VLOOKUP(Table16[[#This Row],[Player]],Rosters!$D$1:$D$1934,1,FALSE)</f>
        <v>Wallace, K'Von</v>
      </c>
      <c r="I217" s="77" t="str">
        <f>Table16[[#This Row],[RunBlock-Primary6]]&amp;"-"&amp;Table16[[#This Row],[PassBlock8]]&amp;IF(Table16[[#This Row],[RunBlock-Secondary7]]&lt;&gt;"","/"&amp;Table16[[#This Row],[RunBlock-Secondary7]]&amp;"-"&amp;Table16[[#This Row],[PassBlock8]],"")</f>
        <v>-</v>
      </c>
      <c r="J217" s="75">
        <v>0</v>
      </c>
      <c r="K217" s="75"/>
      <c r="L217" s="76"/>
      <c r="M217" s="76"/>
      <c r="N217" s="76"/>
      <c r="O217" s="76"/>
      <c r="P217" s="76"/>
      <c r="Q217" s="76" t="str">
        <f>Table16[[#This Row],[DefPrimary2]]&amp;IF(Table16[[#This Row],[Def-Secondary3]]&lt;&gt;"","/"&amp;Table16[[#This Row],[Def-Secondary3]],)&amp;""&amp;IF(Table16[[#This Row],[PassRush4]]&lt;&gt;"","-"&amp;Table16[[#This Row],[PassRush4]],)</f>
        <v>0</v>
      </c>
      <c r="R217" s="76" t="e">
        <f>VLOOKUP(Table16[[#This Row],[Player]],Table4[],9,FALSE)</f>
        <v>#N/A</v>
      </c>
      <c r="S217" s="73" t="e">
        <f>Table16[[#This Row],[2024 Card Info]]&amp;"  "&amp;Table16[[#This Row],[Player Data]]</f>
        <v>#N/A</v>
      </c>
    </row>
    <row r="218" spans="1:19" ht="12.75" customHeight="1" x14ac:dyDescent="0.45">
      <c r="A218" s="78" t="s">
        <v>1300</v>
      </c>
      <c r="B218" s="74" t="s">
        <v>327</v>
      </c>
      <c r="C218" s="79" t="s">
        <v>3522</v>
      </c>
      <c r="D218" s="91">
        <v>33437</v>
      </c>
      <c r="E218" s="75" t="s">
        <v>1301</v>
      </c>
      <c r="G218" s="75" t="s">
        <v>297</v>
      </c>
      <c r="H218" s="77" t="str">
        <f>VLOOKUP(Table16[[#This Row],[Player]],Rosters!$D$1:$D$1934,1,FALSE)</f>
        <v>Ward, Jimmie</v>
      </c>
      <c r="I218" s="77" t="str">
        <f>Table16[[#This Row],[RunBlock-Primary6]]&amp;"-"&amp;Table16[[#This Row],[PassBlock8]]&amp;IF(Table16[[#This Row],[RunBlock-Secondary7]]&lt;&gt;"","/"&amp;Table16[[#This Row],[RunBlock-Secondary7]]&amp;"-"&amp;Table16[[#This Row],[PassBlock8]],"")</f>
        <v>-</v>
      </c>
      <c r="J218" s="75">
        <v>44</v>
      </c>
      <c r="K218" s="75"/>
      <c r="L218" s="76"/>
      <c r="M218" s="76"/>
      <c r="N218" s="76"/>
      <c r="O218" s="76"/>
      <c r="P218" s="76"/>
      <c r="Q218" s="76" t="str">
        <f>Table16[[#This Row],[DefPrimary2]]&amp;IF(Table16[[#This Row],[Def-Secondary3]]&lt;&gt;"","/"&amp;Table16[[#This Row],[Def-Secondary3]],)&amp;""&amp;IF(Table16[[#This Row],[PassRush4]]&lt;&gt;"","-"&amp;Table16[[#This Row],[PassRush4]],)</f>
        <v>44</v>
      </c>
      <c r="R218" s="76" t="e">
        <f>VLOOKUP(Table16[[#This Row],[Player]],Table4[],9,FALSE)</f>
        <v>#N/A</v>
      </c>
      <c r="S218" s="73" t="e">
        <f>Table16[[#This Row],[2024 Card Info]]&amp;"  "&amp;Table16[[#This Row],[Player Data]]</f>
        <v>#N/A</v>
      </c>
    </row>
    <row r="219" spans="1:19" ht="12.75" customHeight="1" x14ac:dyDescent="0.45">
      <c r="A219" s="78" t="s">
        <v>1317</v>
      </c>
      <c r="B219" s="74" t="s">
        <v>327</v>
      </c>
      <c r="C219" s="79" t="s">
        <v>193</v>
      </c>
      <c r="D219" s="91">
        <v>34715</v>
      </c>
      <c r="E219" s="75" t="s">
        <v>1318</v>
      </c>
      <c r="G219" s="75" t="s">
        <v>328</v>
      </c>
      <c r="H219" s="77" t="str">
        <f>VLOOKUP(Table16[[#This Row],[Player]],Rosters!$D$1:$D$1934,1,FALSE)</f>
        <v>White, Tre'Davious</v>
      </c>
      <c r="I219" s="77" t="str">
        <f>Table16[[#This Row],[RunBlock-Primary6]]&amp;"-"&amp;Table16[[#This Row],[PassBlock8]]&amp;IF(Table16[[#This Row],[RunBlock-Secondary7]]&lt;&gt;"","/"&amp;Table16[[#This Row],[RunBlock-Secondary7]]&amp;"-"&amp;Table16[[#This Row],[PassBlock8]],"")</f>
        <v>-</v>
      </c>
      <c r="J219" s="75">
        <v>0</v>
      </c>
      <c r="K219" s="75"/>
      <c r="L219" s="76"/>
      <c r="M219" s="76"/>
      <c r="N219" s="76"/>
      <c r="O219" s="76"/>
      <c r="P219" s="76"/>
      <c r="Q219" s="76" t="str">
        <f>Table16[[#This Row],[DefPrimary2]]&amp;IF(Table16[[#This Row],[Def-Secondary3]]&lt;&gt;"","/"&amp;Table16[[#This Row],[Def-Secondary3]],)&amp;""&amp;IF(Table16[[#This Row],[PassRush4]]&lt;&gt;"","-"&amp;Table16[[#This Row],[PassRush4]],)</f>
        <v>0</v>
      </c>
      <c r="R219" s="76" t="e">
        <f>VLOOKUP(Table16[[#This Row],[Player]],Table4[],9,FALSE)</f>
        <v>#N/A</v>
      </c>
      <c r="S219" s="73" t="e">
        <f>Table16[[#This Row],[2024 Card Info]]&amp;"  "&amp;Table16[[#This Row],[Player Data]]</f>
        <v>#N/A</v>
      </c>
    </row>
    <row r="220" spans="1:19" ht="12.75" customHeight="1" x14ac:dyDescent="0.45">
      <c r="A220" s="78" t="s">
        <v>1545</v>
      </c>
      <c r="B220" s="74" t="s">
        <v>327</v>
      </c>
      <c r="C220" s="79" t="s">
        <v>193</v>
      </c>
      <c r="D220" s="91">
        <v>33321</v>
      </c>
      <c r="E220" s="75" t="s">
        <v>900</v>
      </c>
      <c r="G220" s="75" t="s">
        <v>335</v>
      </c>
      <c r="H220" s="77" t="str">
        <f>VLOOKUP(Table16[[#This Row],[Player]],Rosters!$D$1:$D$1934,1,FALSE)</f>
        <v>Williams, Marcus</v>
      </c>
      <c r="I220" s="77" t="str">
        <f>Table16[[#This Row],[RunBlock-Primary6]]&amp;"-"&amp;Table16[[#This Row],[PassBlock8]]&amp;IF(Table16[[#This Row],[RunBlock-Secondary7]]&lt;&gt;"","/"&amp;Table16[[#This Row],[RunBlock-Secondary7]]&amp;"-"&amp;Table16[[#This Row],[PassBlock8]],"")</f>
        <v>-</v>
      </c>
      <c r="J220" s="75">
        <v>4</v>
      </c>
      <c r="K220" s="75"/>
      <c r="L220" s="76"/>
      <c r="M220" s="76"/>
      <c r="N220" s="76"/>
      <c r="O220" s="76"/>
      <c r="P220" s="76"/>
      <c r="Q220" s="76" t="str">
        <f>Table16[[#This Row],[DefPrimary2]]&amp;IF(Table16[[#This Row],[Def-Secondary3]]&lt;&gt;"","/"&amp;Table16[[#This Row],[Def-Secondary3]],)&amp;""&amp;IF(Table16[[#This Row],[PassRush4]]&lt;&gt;"","-"&amp;Table16[[#This Row],[PassRush4]],)</f>
        <v>4</v>
      </c>
      <c r="R220" s="76" t="e">
        <f>VLOOKUP(Table16[[#This Row],[Player]],Table4[],9,FALSE)</f>
        <v>#N/A</v>
      </c>
      <c r="S220" s="73" t="e">
        <f>Table16[[#This Row],[2024 Card Info]]&amp;"  "&amp;Table16[[#This Row],[Player Data]]</f>
        <v>#N/A</v>
      </c>
    </row>
    <row r="221" spans="1:19" ht="12.75" customHeight="1" x14ac:dyDescent="0.45">
      <c r="A221" s="78" t="s">
        <v>525</v>
      </c>
      <c r="B221" s="74" t="s">
        <v>327</v>
      </c>
      <c r="C221" s="79" t="s">
        <v>3525</v>
      </c>
      <c r="D221" s="91">
        <v>36222</v>
      </c>
      <c r="E221" s="75" t="s">
        <v>457</v>
      </c>
      <c r="G221" s="75" t="s">
        <v>328</v>
      </c>
      <c r="H221" s="77" t="str">
        <f>VLOOKUP(Table16[[#This Row],[Player]],Rosters!$D$1:$D$1934,1,FALSE)</f>
        <v>Wilson, Marco</v>
      </c>
      <c r="I221" s="77" t="str">
        <f>Table16[[#This Row],[RunBlock-Primary6]]&amp;"-"&amp;Table16[[#This Row],[PassBlock8]]&amp;IF(Table16[[#This Row],[RunBlock-Secondary7]]&lt;&gt;"","/"&amp;Table16[[#This Row],[RunBlock-Secondary7]]&amp;"-"&amp;Table16[[#This Row],[PassBlock8]],"")</f>
        <v>-</v>
      </c>
      <c r="J221" s="75">
        <v>0</v>
      </c>
      <c r="K221" s="75"/>
      <c r="L221" s="76"/>
      <c r="M221" s="76"/>
      <c r="N221" s="76"/>
      <c r="O221" s="76"/>
      <c r="P221" s="76"/>
      <c r="Q221" s="76" t="str">
        <f>Table16[[#This Row],[DefPrimary2]]&amp;IF(Table16[[#This Row],[Def-Secondary3]]&lt;&gt;"","/"&amp;Table16[[#This Row],[Def-Secondary3]],)&amp;""&amp;IF(Table16[[#This Row],[PassRush4]]&lt;&gt;"","-"&amp;Table16[[#This Row],[PassRush4]],)</f>
        <v>0</v>
      </c>
      <c r="R221" s="76" t="e">
        <f>VLOOKUP(Table16[[#This Row],[Player]],Table4[],9,FALSE)</f>
        <v>#N/A</v>
      </c>
      <c r="S221" s="73" t="e">
        <f>Table16[[#This Row],[2024 Card Info]]&amp;"  "&amp;Table16[[#This Row],[Player Data]]</f>
        <v>#N/A</v>
      </c>
    </row>
    <row r="222" spans="1:19" ht="12.75" customHeight="1" x14ac:dyDescent="0.45">
      <c r="A222" s="78" t="s">
        <v>2529</v>
      </c>
      <c r="B222" s="74" t="s">
        <v>327</v>
      </c>
      <c r="C222" s="79" t="s">
        <v>3524</v>
      </c>
      <c r="D222" s="91">
        <v>34779</v>
      </c>
      <c r="E222" s="75" t="s">
        <v>222</v>
      </c>
      <c r="G222" s="75" t="s">
        <v>335</v>
      </c>
      <c r="H222" s="77" t="str">
        <f>VLOOKUP(Table16[[#This Row],[Player]],Rosters!$D$1:$D$1934,1,FALSE)</f>
        <v>Witherspoon, Ahkello</v>
      </c>
      <c r="I222" s="77" t="str">
        <f>Table16[[#This Row],[RunBlock-Primary6]]&amp;"-"&amp;Table16[[#This Row],[PassBlock8]]&amp;IF(Table16[[#This Row],[RunBlock-Secondary7]]&lt;&gt;"","/"&amp;Table16[[#This Row],[RunBlock-Secondary7]]&amp;"-"&amp;Table16[[#This Row],[PassBlock8]],"")</f>
        <v>-</v>
      </c>
      <c r="J222" s="75">
        <v>4</v>
      </c>
      <c r="K222" s="75"/>
      <c r="L222" s="76"/>
      <c r="M222" s="76"/>
      <c r="N222" s="76"/>
      <c r="O222" s="76"/>
      <c r="P222" s="76"/>
      <c r="Q222" s="76" t="str">
        <f>Table16[[#This Row],[DefPrimary2]]&amp;IF(Table16[[#This Row],[Def-Secondary3]]&lt;&gt;"","/"&amp;Table16[[#This Row],[Def-Secondary3]],)&amp;""&amp;IF(Table16[[#This Row],[PassRush4]]&lt;&gt;"","-"&amp;Table16[[#This Row],[PassRush4]],)</f>
        <v>4</v>
      </c>
      <c r="R222" s="76" t="e">
        <f>VLOOKUP(Table16[[#This Row],[Player]],Table4[],9,FALSE)</f>
        <v>#N/A</v>
      </c>
      <c r="S222" s="73" t="e">
        <f>Table16[[#This Row],[2024 Card Info]]&amp;"  "&amp;Table16[[#This Row],[Player Data]]</f>
        <v>#N/A</v>
      </c>
    </row>
    <row r="223" spans="1:19" ht="12.75" customHeight="1" x14ac:dyDescent="0.45">
      <c r="A223" s="78" t="s">
        <v>3885</v>
      </c>
      <c r="B223" s="74" t="s">
        <v>327</v>
      </c>
      <c r="C223" s="79" t="s">
        <v>452</v>
      </c>
      <c r="D223" s="91">
        <v>34752</v>
      </c>
      <c r="E223" s="75" t="s">
        <v>443</v>
      </c>
      <c r="G223" s="75" t="s">
        <v>328</v>
      </c>
      <c r="H223" s="77" t="e">
        <f>VLOOKUP(Table16[[#This Row],[Player]],Rosters!$D$1:$D$1934,1,FALSE)</f>
        <v>#N/A</v>
      </c>
      <c r="I223" s="77" t="str">
        <f>Table16[[#This Row],[RunBlock-Primary6]]&amp;"-"&amp;Table16[[#This Row],[PassBlock8]]&amp;IF(Table16[[#This Row],[RunBlock-Secondary7]]&lt;&gt;"","/"&amp;Table16[[#This Row],[RunBlock-Secondary7]]&amp;"-"&amp;Table16[[#This Row],[PassBlock8]],"")</f>
        <v>-</v>
      </c>
      <c r="J223" s="75">
        <v>0</v>
      </c>
      <c r="K223" s="75"/>
      <c r="L223" s="76"/>
      <c r="M223" s="76"/>
      <c r="N223" s="76"/>
      <c r="O223" s="76"/>
      <c r="P223" s="76"/>
      <c r="Q223" s="76" t="str">
        <f>Table16[[#This Row],[DefPrimary2]]&amp;IF(Table16[[#This Row],[Def-Secondary3]]&lt;&gt;"","/"&amp;Table16[[#This Row],[Def-Secondary3]],)&amp;""&amp;IF(Table16[[#This Row],[PassRush4]]&lt;&gt;"","-"&amp;Table16[[#This Row],[PassRush4]],)</f>
        <v>0</v>
      </c>
      <c r="R223" s="76" t="e">
        <f>VLOOKUP(Table16[[#This Row],[Player]],Table4[],9,FALSE)</f>
        <v>#N/A</v>
      </c>
      <c r="S223" s="73" t="e">
        <f>Table16[[#This Row],[2024 Card Info]]&amp;"  "&amp;Table16[[#This Row],[Player Data]]</f>
        <v>#N/A</v>
      </c>
    </row>
    <row r="224" spans="1:19" ht="12.75" customHeight="1" x14ac:dyDescent="0.45">
      <c r="A224" s="78" t="s">
        <v>1937</v>
      </c>
      <c r="B224" s="74" t="s">
        <v>327</v>
      </c>
      <c r="C224" s="79" t="s">
        <v>318</v>
      </c>
      <c r="D224" s="91">
        <v>35115</v>
      </c>
      <c r="E224" s="75" t="s">
        <v>140</v>
      </c>
      <c r="G224" s="75" t="s">
        <v>335</v>
      </c>
      <c r="H224" s="77" t="str">
        <f>VLOOKUP(Table16[[#This Row],[Player]],Rosters!$D$1:$D$1934,1,FALSE)</f>
        <v>Yiadom, Isaac</v>
      </c>
      <c r="I224" s="77" t="str">
        <f>Table16[[#This Row],[RunBlock-Primary6]]&amp;"-"&amp;Table16[[#This Row],[PassBlock8]]&amp;IF(Table16[[#This Row],[RunBlock-Secondary7]]&lt;&gt;"","/"&amp;Table16[[#This Row],[RunBlock-Secondary7]]&amp;"-"&amp;Table16[[#This Row],[PassBlock8]],"")</f>
        <v>-</v>
      </c>
      <c r="J224" s="75">
        <v>4</v>
      </c>
      <c r="K224" s="75"/>
      <c r="L224" s="76"/>
      <c r="M224" s="76"/>
      <c r="N224" s="76"/>
      <c r="O224" s="76"/>
      <c r="P224" s="76"/>
      <c r="Q224" s="76" t="str">
        <f>Table16[[#This Row],[DefPrimary2]]&amp;IF(Table16[[#This Row],[Def-Secondary3]]&lt;&gt;"","/"&amp;Table16[[#This Row],[Def-Secondary3]],)&amp;""&amp;IF(Table16[[#This Row],[PassRush4]]&lt;&gt;"","-"&amp;Table16[[#This Row],[PassRush4]],)</f>
        <v>4</v>
      </c>
      <c r="R224" s="76" t="e">
        <f>VLOOKUP(Table16[[#This Row],[Player]],Table4[],9,FALSE)</f>
        <v>#N/A</v>
      </c>
      <c r="S224" s="73" t="e">
        <f>Table16[[#This Row],[2024 Card Info]]&amp;"  "&amp;Table16[[#This Row],[Player Data]]</f>
        <v>#N/A</v>
      </c>
    </row>
    <row r="225" spans="1:19" ht="12.75" customHeight="1" x14ac:dyDescent="0.45">
      <c r="A225" s="78" t="s">
        <v>2541</v>
      </c>
      <c r="B225" s="74" t="s">
        <v>3828</v>
      </c>
      <c r="C225" s="79" t="s">
        <v>3530</v>
      </c>
      <c r="D225" s="91">
        <v>35802</v>
      </c>
      <c r="E225" s="75" t="s">
        <v>218</v>
      </c>
      <c r="G225" s="75" t="s">
        <v>301</v>
      </c>
      <c r="H225" s="77" t="str">
        <f>VLOOKUP(Table16[[#This Row],[Player]],Rosters!$D$1:$D$1934,1,FALSE)</f>
        <v>Rodgers, Isaiah</v>
      </c>
      <c r="I225" s="77" t="str">
        <f>Table16[[#This Row],[RunBlock-Primary6]]&amp;"-"&amp;Table16[[#This Row],[PassBlock8]]&amp;IF(Table16[[#This Row],[RunBlock-Secondary7]]&lt;&gt;"","/"&amp;Table16[[#This Row],[RunBlock-Secondary7]]&amp;"-"&amp;Table16[[#This Row],[PassBlock8]],"")</f>
        <v>-</v>
      </c>
      <c r="J225" s="75">
        <v>45</v>
      </c>
      <c r="K225" s="75"/>
      <c r="L225" s="76"/>
      <c r="M225" s="76"/>
      <c r="N225" s="76"/>
      <c r="O225" s="76"/>
      <c r="P225" s="76"/>
      <c r="Q225" s="76" t="str">
        <f>Table16[[#This Row],[DefPrimary2]]&amp;IF(Table16[[#This Row],[Def-Secondary3]]&lt;&gt;"","/"&amp;Table16[[#This Row],[Def-Secondary3]],)&amp;""&amp;IF(Table16[[#This Row],[PassRush4]]&lt;&gt;"","-"&amp;Table16[[#This Row],[PassRush4]],)</f>
        <v>45</v>
      </c>
      <c r="R225" s="76" t="e">
        <f>VLOOKUP(Table16[[#This Row],[Player]],Table4[],9,FALSE)</f>
        <v>#N/A</v>
      </c>
      <c r="S225" s="73" t="e">
        <f>Table16[[#This Row],[2024 Card Info]]&amp;"  "&amp;Table16[[#This Row],[Player Data]]</f>
        <v>#N/A</v>
      </c>
    </row>
    <row r="226" spans="1:19" ht="12.75" customHeight="1" x14ac:dyDescent="0.45">
      <c r="A226" s="78" t="s">
        <v>3298</v>
      </c>
      <c r="B226" s="74" t="s">
        <v>3860</v>
      </c>
      <c r="C226" s="79" t="s">
        <v>271</v>
      </c>
      <c r="D226" s="91">
        <v>36255</v>
      </c>
      <c r="E226" s="75" t="s">
        <v>279</v>
      </c>
      <c r="G226" s="75" t="s">
        <v>328</v>
      </c>
      <c r="H226" s="77" t="str">
        <f>VLOOKUP(Table16[[#This Row],[Player]],Rosters!$D$1:$D$1934,1,FALSE)</f>
        <v>Blackwell, Josh</v>
      </c>
      <c r="I226" s="77" t="str">
        <f>Table16[[#This Row],[RunBlock-Primary6]]&amp;"-"&amp;Table16[[#This Row],[PassBlock8]]&amp;IF(Table16[[#This Row],[RunBlock-Secondary7]]&lt;&gt;"","/"&amp;Table16[[#This Row],[RunBlock-Secondary7]]&amp;"-"&amp;Table16[[#This Row],[PassBlock8]],"")</f>
        <v>-</v>
      </c>
      <c r="J226" s="75">
        <v>0</v>
      </c>
      <c r="K226" s="75"/>
      <c r="L226" s="76"/>
      <c r="M226" s="76"/>
      <c r="N226" s="76"/>
      <c r="O226" s="76"/>
      <c r="P226" s="76"/>
      <c r="Q226" s="76" t="str">
        <f>Table16[[#This Row],[DefPrimary2]]&amp;IF(Table16[[#This Row],[Def-Secondary3]]&lt;&gt;"","/"&amp;Table16[[#This Row],[Def-Secondary3]],)&amp;""&amp;IF(Table16[[#This Row],[PassRush4]]&lt;&gt;"","-"&amp;Table16[[#This Row],[PassRush4]],)</f>
        <v>0</v>
      </c>
      <c r="R226" s="76" t="e">
        <f>VLOOKUP(Table16[[#This Row],[Player]],Table4[],9,FALSE)</f>
        <v>#N/A</v>
      </c>
      <c r="S226" s="73" t="e">
        <f>Table16[[#This Row],[2024 Card Info]]&amp;"  "&amp;Table16[[#This Row],[Player Data]]</f>
        <v>#N/A</v>
      </c>
    </row>
    <row r="227" spans="1:19" ht="12.75" customHeight="1" x14ac:dyDescent="0.45">
      <c r="A227" s="78" t="s">
        <v>2203</v>
      </c>
      <c r="B227" s="74" t="s">
        <v>270</v>
      </c>
      <c r="C227" s="79" t="s">
        <v>3522</v>
      </c>
      <c r="D227" s="91">
        <v>33069</v>
      </c>
      <c r="E227" s="75" t="s">
        <v>900</v>
      </c>
      <c r="G227" s="75" t="s">
        <v>477</v>
      </c>
      <c r="H227" s="77" t="str">
        <f>VLOOKUP(Table16[[#This Row],[Player]],Rosters!$D$1:$D$1934,1,FALSE)</f>
        <v>Autry, Denico</v>
      </c>
      <c r="I227" s="77" t="str">
        <f>Table16[[#This Row],[RunBlock-Primary6]]&amp;"-"&amp;Table16[[#This Row],[PassBlock8]]&amp;IF(Table16[[#This Row],[RunBlock-Secondary7]]&lt;&gt;"","/"&amp;Table16[[#This Row],[RunBlock-Secondary7]]&amp;"-"&amp;Table16[[#This Row],[PassBlock8]],"")</f>
        <v>-</v>
      </c>
      <c r="J227" s="75" t="s">
        <v>149</v>
      </c>
      <c r="K227" s="75"/>
      <c r="L227" s="76">
        <v>4</v>
      </c>
      <c r="M227" s="76"/>
      <c r="N227" s="76"/>
      <c r="O227" s="76"/>
      <c r="P227" s="76"/>
      <c r="Q227" s="76" t="str">
        <f>Table16[[#This Row],[DefPrimary2]]&amp;IF(Table16[[#This Row],[Def-Secondary3]]&lt;&gt;"","/"&amp;Table16[[#This Row],[Def-Secondary3]],)&amp;""&amp;IF(Table16[[#This Row],[PassRush4]]&lt;&gt;"","-"&amp;Table16[[#This Row],[PassRush4]],)</f>
        <v>0-4</v>
      </c>
      <c r="R227" s="76" t="e">
        <f>VLOOKUP(Table16[[#This Row],[Player]],Table4[],9,FALSE)</f>
        <v>#N/A</v>
      </c>
      <c r="S227" s="73" t="e">
        <f>Table16[[#This Row],[2024 Card Info]]&amp;"  "&amp;Table16[[#This Row],[Player Data]]</f>
        <v>#N/A</v>
      </c>
    </row>
    <row r="228" spans="1:19" ht="12.75" customHeight="1" x14ac:dyDescent="0.45">
      <c r="A228" s="78" t="s">
        <v>3059</v>
      </c>
      <c r="B228" s="74" t="s">
        <v>270</v>
      </c>
      <c r="C228" s="79" t="s">
        <v>3522</v>
      </c>
      <c r="D228" s="91">
        <v>35241</v>
      </c>
      <c r="E228" s="75" t="s">
        <v>1086</v>
      </c>
      <c r="G228" s="75" t="s">
        <v>761</v>
      </c>
      <c r="H228" s="77" t="str">
        <f>VLOOKUP(Table16[[#This Row],[Player]],Rosters!$D$1:$D$1934,1,FALSE)</f>
        <v>Barnett, Derek</v>
      </c>
      <c r="I228" s="77" t="str">
        <f>Table16[[#This Row],[RunBlock-Primary6]]&amp;"-"&amp;Table16[[#This Row],[PassBlock8]]&amp;IF(Table16[[#This Row],[RunBlock-Secondary7]]&lt;&gt;"","/"&amp;Table16[[#This Row],[RunBlock-Secondary7]]&amp;"-"&amp;Table16[[#This Row],[PassBlock8]],"")</f>
        <v>-</v>
      </c>
      <c r="J228" s="75" t="s">
        <v>154</v>
      </c>
      <c r="K228" s="75"/>
      <c r="L228" s="76">
        <v>6</v>
      </c>
      <c r="M228" s="76"/>
      <c r="N228" s="76"/>
      <c r="O228" s="76"/>
      <c r="P228" s="76"/>
      <c r="Q228" s="76" t="str">
        <f>Table16[[#This Row],[DefPrimary2]]&amp;IF(Table16[[#This Row],[Def-Secondary3]]&lt;&gt;"","/"&amp;Table16[[#This Row],[Def-Secondary3]],)&amp;""&amp;IF(Table16[[#This Row],[PassRush4]]&lt;&gt;"","-"&amp;Table16[[#This Row],[PassRush4]],)</f>
        <v>4-6</v>
      </c>
      <c r="R228" s="76" t="e">
        <f>VLOOKUP(Table16[[#This Row],[Player]],Table4[],9,FALSE)</f>
        <v>#N/A</v>
      </c>
      <c r="S228" s="73" t="e">
        <f>Table16[[#This Row],[2024 Card Info]]&amp;"  "&amp;Table16[[#This Row],[Player Data]]</f>
        <v>#N/A</v>
      </c>
    </row>
    <row r="229" spans="1:19" ht="12.75" customHeight="1" x14ac:dyDescent="0.45">
      <c r="A229" s="78" t="s">
        <v>4285</v>
      </c>
      <c r="B229" s="74" t="s">
        <v>270</v>
      </c>
      <c r="C229" s="79" t="s">
        <v>318</v>
      </c>
      <c r="D229" s="91">
        <v>36390</v>
      </c>
      <c r="E229" s="75" t="s">
        <v>88</v>
      </c>
      <c r="G229" s="75" t="s">
        <v>231</v>
      </c>
      <c r="H229" s="77" t="e">
        <f>VLOOKUP(Table16[[#This Row],[Player]],Rosters!$D$1:$D$1934,1,FALSE)</f>
        <v>#N/A</v>
      </c>
      <c r="I229" s="77" t="str">
        <f>Table16[[#This Row],[RunBlock-Primary6]]&amp;"-"&amp;Table16[[#This Row],[PassBlock8]]&amp;IF(Table16[[#This Row],[RunBlock-Secondary7]]&lt;&gt;"","/"&amp;Table16[[#This Row],[RunBlock-Secondary7]]&amp;"-"&amp;Table16[[#This Row],[PassBlock8]],"")</f>
        <v>-</v>
      </c>
      <c r="J229" s="75" t="s">
        <v>149</v>
      </c>
      <c r="K229" s="75"/>
      <c r="L229" s="76">
        <v>0</v>
      </c>
      <c r="M229" s="76"/>
      <c r="N229" s="76"/>
      <c r="O229" s="76"/>
      <c r="P229" s="76"/>
      <c r="Q229" s="76" t="str">
        <f>Table16[[#This Row],[DefPrimary2]]&amp;IF(Table16[[#This Row],[Def-Secondary3]]&lt;&gt;"","/"&amp;Table16[[#This Row],[Def-Secondary3]],)&amp;""&amp;IF(Table16[[#This Row],[PassRush4]]&lt;&gt;"","-"&amp;Table16[[#This Row],[PassRush4]],)</f>
        <v>0-0</v>
      </c>
      <c r="R229" s="76" t="e">
        <f>VLOOKUP(Table16[[#This Row],[Player]],Table4[],9,FALSE)</f>
        <v>#N/A</v>
      </c>
      <c r="S229" s="73" t="e">
        <f>Table16[[#This Row],[2024 Card Info]]&amp;"  "&amp;Table16[[#This Row],[Player Data]]</f>
        <v>#N/A</v>
      </c>
    </row>
    <row r="230" spans="1:19" ht="12.75" customHeight="1" x14ac:dyDescent="0.45">
      <c r="A230" s="78" t="s">
        <v>3613</v>
      </c>
      <c r="B230" s="74" t="s">
        <v>270</v>
      </c>
      <c r="C230" s="79" t="s">
        <v>271</v>
      </c>
      <c r="D230" s="91">
        <v>37604</v>
      </c>
      <c r="E230" s="75" t="s">
        <v>3971</v>
      </c>
      <c r="G230" s="75" t="s">
        <v>477</v>
      </c>
      <c r="H230" s="77" t="str">
        <f>VLOOKUP(Table16[[#This Row],[Player]],Rosters!$D$1:$D$1934,1,FALSE)</f>
        <v>Booker, Austin</v>
      </c>
      <c r="I230" s="77" t="str">
        <f>Table16[[#This Row],[RunBlock-Primary6]]&amp;"-"&amp;Table16[[#This Row],[PassBlock8]]&amp;IF(Table16[[#This Row],[RunBlock-Secondary7]]&lt;&gt;"","/"&amp;Table16[[#This Row],[RunBlock-Secondary7]]&amp;"-"&amp;Table16[[#This Row],[PassBlock8]],"")</f>
        <v>-</v>
      </c>
      <c r="J230" s="75" t="s">
        <v>149</v>
      </c>
      <c r="K230" s="75"/>
      <c r="L230" s="76">
        <v>4</v>
      </c>
      <c r="M230" s="76"/>
      <c r="N230" s="76"/>
      <c r="O230" s="76"/>
      <c r="P230" s="76"/>
      <c r="Q230" s="76" t="str">
        <f>Table16[[#This Row],[DefPrimary2]]&amp;IF(Table16[[#This Row],[Def-Secondary3]]&lt;&gt;"","/"&amp;Table16[[#This Row],[Def-Secondary3]],)&amp;""&amp;IF(Table16[[#This Row],[PassRush4]]&lt;&gt;"","-"&amp;Table16[[#This Row],[PassRush4]],)</f>
        <v>0-4</v>
      </c>
      <c r="R230" s="76" t="e">
        <f>VLOOKUP(Table16[[#This Row],[Player]],Table4[],9,FALSE)</f>
        <v>#N/A</v>
      </c>
      <c r="S230" s="73" t="e">
        <f>Table16[[#This Row],[2024 Card Info]]&amp;"  "&amp;Table16[[#This Row],[Player Data]]</f>
        <v>#N/A</v>
      </c>
    </row>
    <row r="231" spans="1:19" ht="12.75" customHeight="1" x14ac:dyDescent="0.45">
      <c r="A231" s="78" t="s">
        <v>3633</v>
      </c>
      <c r="B231" s="74" t="s">
        <v>270</v>
      </c>
      <c r="C231" s="79" t="s">
        <v>3518</v>
      </c>
      <c r="D231" s="91">
        <v>36613</v>
      </c>
      <c r="E231" s="75" t="s">
        <v>391</v>
      </c>
      <c r="G231" s="75" t="s">
        <v>186</v>
      </c>
      <c r="H231" s="77" t="str">
        <f>VLOOKUP(Table16[[#This Row],[Player]],Rosters!$D$1:$D$1934,1,FALSE)</f>
        <v>Carter II, Andre</v>
      </c>
      <c r="I231" s="77" t="str">
        <f>Table16[[#This Row],[RunBlock-Primary6]]&amp;"-"&amp;Table16[[#This Row],[PassBlock8]]&amp;IF(Table16[[#This Row],[RunBlock-Secondary7]]&lt;&gt;"","/"&amp;Table16[[#This Row],[RunBlock-Secondary7]]&amp;"-"&amp;Table16[[#This Row],[PassBlock8]],"")</f>
        <v>-</v>
      </c>
      <c r="J231" s="75" t="s">
        <v>149</v>
      </c>
      <c r="K231" s="75"/>
      <c r="L231" s="76">
        <v>2</v>
      </c>
      <c r="M231" s="76"/>
      <c r="N231" s="76"/>
      <c r="O231" s="76"/>
      <c r="P231" s="76"/>
      <c r="Q231" s="76" t="str">
        <f>Table16[[#This Row],[DefPrimary2]]&amp;IF(Table16[[#This Row],[Def-Secondary3]]&lt;&gt;"","/"&amp;Table16[[#This Row],[Def-Secondary3]],)&amp;""&amp;IF(Table16[[#This Row],[PassRush4]]&lt;&gt;"","-"&amp;Table16[[#This Row],[PassRush4]],)</f>
        <v>0-2</v>
      </c>
      <c r="R231" s="76" t="e">
        <f>VLOOKUP(Table16[[#This Row],[Player]],Table4[],9,FALSE)</f>
        <v>#N/A</v>
      </c>
      <c r="S231" s="73" t="e">
        <f>Table16[[#This Row],[2024 Card Info]]&amp;"  "&amp;Table16[[#This Row],[Player Data]]</f>
        <v>#N/A</v>
      </c>
    </row>
    <row r="232" spans="1:19" ht="12.75" customHeight="1" x14ac:dyDescent="0.45">
      <c r="A232" s="78" t="s">
        <v>3076</v>
      </c>
      <c r="B232" s="74" t="s">
        <v>270</v>
      </c>
      <c r="C232" s="79" t="s">
        <v>3518</v>
      </c>
      <c r="D232" s="91">
        <v>36366</v>
      </c>
      <c r="E232" s="75" t="s">
        <v>3954</v>
      </c>
      <c r="G232" s="75" t="s">
        <v>743</v>
      </c>
      <c r="H232" s="77" t="str">
        <f>VLOOKUP(Table16[[#This Row],[Player]],Rosters!$D$1:$D$1934,1,FALSE)</f>
        <v>Chaisson, K'Lavon</v>
      </c>
      <c r="I232" s="77" t="str">
        <f>Table16[[#This Row],[RunBlock-Primary6]]&amp;"-"&amp;Table16[[#This Row],[PassBlock8]]&amp;IF(Table16[[#This Row],[RunBlock-Secondary7]]&lt;&gt;"","/"&amp;Table16[[#This Row],[RunBlock-Secondary7]]&amp;"-"&amp;Table16[[#This Row],[PassBlock8]],"")</f>
        <v>-</v>
      </c>
      <c r="J232" s="75" t="s">
        <v>149</v>
      </c>
      <c r="K232" s="75"/>
      <c r="L232" s="76">
        <v>7</v>
      </c>
      <c r="M232" s="76"/>
      <c r="N232" s="76"/>
      <c r="O232" s="76"/>
      <c r="P232" s="76"/>
      <c r="Q232" s="76" t="str">
        <f>Table16[[#This Row],[DefPrimary2]]&amp;IF(Table16[[#This Row],[Def-Secondary3]]&lt;&gt;"","/"&amp;Table16[[#This Row],[Def-Secondary3]],)&amp;""&amp;IF(Table16[[#This Row],[PassRush4]]&lt;&gt;"","-"&amp;Table16[[#This Row],[PassRush4]],)</f>
        <v>0-7</v>
      </c>
      <c r="R232" s="76" t="e">
        <f>VLOOKUP(Table16[[#This Row],[Player]],Table4[],9,FALSE)</f>
        <v>#N/A</v>
      </c>
      <c r="S232" s="73" t="e">
        <f>Table16[[#This Row],[2024 Card Info]]&amp;"  "&amp;Table16[[#This Row],[Player Data]]</f>
        <v>#N/A</v>
      </c>
    </row>
    <row r="233" spans="1:19" ht="12.75" customHeight="1" x14ac:dyDescent="0.45">
      <c r="A233" s="78" t="s">
        <v>3686</v>
      </c>
      <c r="B233" s="74" t="s">
        <v>270</v>
      </c>
      <c r="C233" s="79" t="s">
        <v>860</v>
      </c>
      <c r="D233" s="91">
        <v>36645</v>
      </c>
      <c r="E233" s="75" t="s">
        <v>3983</v>
      </c>
      <c r="G233" s="75" t="s">
        <v>231</v>
      </c>
      <c r="H233" s="77" t="e">
        <f>VLOOKUP(Table16[[#This Row],[Player]],Rosters!$D$1:$D$1934,1,FALSE)</f>
        <v>#N/A</v>
      </c>
      <c r="I233" s="77" t="str">
        <f>Table16[[#This Row],[RunBlock-Primary6]]&amp;"-"&amp;Table16[[#This Row],[PassBlock8]]&amp;IF(Table16[[#This Row],[RunBlock-Secondary7]]&lt;&gt;"","/"&amp;Table16[[#This Row],[RunBlock-Secondary7]]&amp;"-"&amp;Table16[[#This Row],[PassBlock8]],"")</f>
        <v>-</v>
      </c>
      <c r="J233" s="75" t="s">
        <v>149</v>
      </c>
      <c r="K233" s="75"/>
      <c r="L233" s="76">
        <v>0</v>
      </c>
      <c r="M233" s="76"/>
      <c r="N233" s="76"/>
      <c r="O233" s="76"/>
      <c r="P233" s="76"/>
      <c r="Q233" s="76" t="str">
        <f>Table16[[#This Row],[DefPrimary2]]&amp;IF(Table16[[#This Row],[Def-Secondary3]]&lt;&gt;"","/"&amp;Table16[[#This Row],[Def-Secondary3]],)&amp;""&amp;IF(Table16[[#This Row],[PassRush4]]&lt;&gt;"","-"&amp;Table16[[#This Row],[PassRush4]],)</f>
        <v>0-0</v>
      </c>
      <c r="R233" s="76" t="e">
        <f>VLOOKUP(Table16[[#This Row],[Player]],Table4[],9,FALSE)</f>
        <v>#N/A</v>
      </c>
      <c r="S233" s="73" t="e">
        <f>Table16[[#This Row],[2024 Card Info]]&amp;"  "&amp;Table16[[#This Row],[Player Data]]</f>
        <v>#N/A</v>
      </c>
    </row>
    <row r="234" spans="1:19" ht="12.75" customHeight="1" x14ac:dyDescent="0.45">
      <c r="A234" s="78" t="s">
        <v>3635</v>
      </c>
      <c r="B234" s="74" t="s">
        <v>270</v>
      </c>
      <c r="C234" s="79" t="s">
        <v>419</v>
      </c>
      <c r="D234" s="91">
        <v>36737</v>
      </c>
      <c r="E234" s="75" t="s">
        <v>3990</v>
      </c>
      <c r="G234" s="75" t="s">
        <v>186</v>
      </c>
      <c r="H234" s="77" t="str">
        <f>VLOOKUP(Table16[[#This Row],[Player]],Rosters!$D$1:$D$1934,1,FALSE)</f>
        <v>Crumedy, Jaden</v>
      </c>
      <c r="I234" s="77" t="str">
        <f>Table16[[#This Row],[RunBlock-Primary6]]&amp;"-"&amp;Table16[[#This Row],[PassBlock8]]&amp;IF(Table16[[#This Row],[RunBlock-Secondary7]]&lt;&gt;"","/"&amp;Table16[[#This Row],[RunBlock-Secondary7]]&amp;"-"&amp;Table16[[#This Row],[PassBlock8]],"")</f>
        <v>-</v>
      </c>
      <c r="J234" s="75" t="s">
        <v>149</v>
      </c>
      <c r="K234" s="75"/>
      <c r="L234" s="76">
        <v>2</v>
      </c>
      <c r="M234" s="76"/>
      <c r="N234" s="76"/>
      <c r="O234" s="76"/>
      <c r="P234" s="76"/>
      <c r="Q234" s="76" t="str">
        <f>Table16[[#This Row],[DefPrimary2]]&amp;IF(Table16[[#This Row],[Def-Secondary3]]&lt;&gt;"","/"&amp;Table16[[#This Row],[Def-Secondary3]],)&amp;""&amp;IF(Table16[[#This Row],[PassRush4]]&lt;&gt;"","-"&amp;Table16[[#This Row],[PassRush4]],)</f>
        <v>0-2</v>
      </c>
      <c r="R234" s="76" t="e">
        <f>VLOOKUP(Table16[[#This Row],[Player]],Table4[],9,FALSE)</f>
        <v>#N/A</v>
      </c>
      <c r="S234" s="73" t="e">
        <f>Table16[[#This Row],[2024 Card Info]]&amp;"  "&amp;Table16[[#This Row],[Player Data]]</f>
        <v>#N/A</v>
      </c>
    </row>
    <row r="235" spans="1:19" ht="12.75" customHeight="1" x14ac:dyDescent="0.45">
      <c r="A235" s="78" t="s">
        <v>2882</v>
      </c>
      <c r="B235" s="74" t="s">
        <v>270</v>
      </c>
      <c r="C235" s="79" t="s">
        <v>116</v>
      </c>
      <c r="D235" s="91">
        <v>35312</v>
      </c>
      <c r="E235" s="75" t="s">
        <v>641</v>
      </c>
      <c r="G235" s="75" t="s">
        <v>484</v>
      </c>
      <c r="H235" s="77" t="str">
        <f>VLOOKUP(Table16[[#This Row],[Player]],Rosters!$D$1:$D$1934,1,FALSE)</f>
        <v>Davenport, Marcus</v>
      </c>
      <c r="I235" s="77" t="str">
        <f>Table16[[#This Row],[RunBlock-Primary6]]&amp;"-"&amp;Table16[[#This Row],[PassBlock8]]&amp;IF(Table16[[#This Row],[RunBlock-Secondary7]]&lt;&gt;"","/"&amp;Table16[[#This Row],[RunBlock-Secondary7]]&amp;"-"&amp;Table16[[#This Row],[PassBlock8]],"")</f>
        <v>-</v>
      </c>
      <c r="J235" s="75" t="s">
        <v>149</v>
      </c>
      <c r="K235" s="75"/>
      <c r="L235" s="76">
        <v>1</v>
      </c>
      <c r="M235" s="76"/>
      <c r="N235" s="76"/>
      <c r="O235" s="76"/>
      <c r="P235" s="76"/>
      <c r="Q235" s="76" t="str">
        <f>Table16[[#This Row],[DefPrimary2]]&amp;IF(Table16[[#This Row],[Def-Secondary3]]&lt;&gt;"","/"&amp;Table16[[#This Row],[Def-Secondary3]],)&amp;""&amp;IF(Table16[[#This Row],[PassRush4]]&lt;&gt;"","-"&amp;Table16[[#This Row],[PassRush4]],)</f>
        <v>0-1</v>
      </c>
      <c r="R235" s="76" t="e">
        <f>VLOOKUP(Table16[[#This Row],[Player]],Table4[],9,FALSE)</f>
        <v>#N/A</v>
      </c>
      <c r="S235" s="73" t="e">
        <f>Table16[[#This Row],[2024 Card Info]]&amp;"  "&amp;Table16[[#This Row],[Player Data]]</f>
        <v>#N/A</v>
      </c>
    </row>
    <row r="236" spans="1:19" ht="12.75" customHeight="1" x14ac:dyDescent="0.45">
      <c r="A236" s="78" t="s">
        <v>3303</v>
      </c>
      <c r="B236" s="74" t="s">
        <v>270</v>
      </c>
      <c r="C236" s="79" t="s">
        <v>3520</v>
      </c>
      <c r="D236" s="91">
        <v>33665</v>
      </c>
      <c r="E236" s="75" t="s">
        <v>2000</v>
      </c>
      <c r="G236" s="75" t="s">
        <v>231</v>
      </c>
      <c r="H236" s="77" t="e">
        <f>VLOOKUP(Table16[[#This Row],[Player]],Rosters!$D$1:$D$1934,1,FALSE)</f>
        <v>#N/A</v>
      </c>
      <c r="I236" s="77" t="str">
        <f>Table16[[#This Row],[RunBlock-Primary6]]&amp;"-"&amp;Table16[[#This Row],[PassBlock8]]&amp;IF(Table16[[#This Row],[RunBlock-Secondary7]]&lt;&gt;"","/"&amp;Table16[[#This Row],[RunBlock-Secondary7]]&amp;"-"&amp;Table16[[#This Row],[PassBlock8]],"")</f>
        <v>-</v>
      </c>
      <c r="J236" s="75" t="s">
        <v>149</v>
      </c>
      <c r="K236" s="75"/>
      <c r="L236" s="76">
        <v>0</v>
      </c>
      <c r="M236" s="76"/>
      <c r="N236" s="76"/>
      <c r="O236" s="76"/>
      <c r="P236" s="76"/>
      <c r="Q236" s="76" t="str">
        <f>Table16[[#This Row],[DefPrimary2]]&amp;IF(Table16[[#This Row],[Def-Secondary3]]&lt;&gt;"","/"&amp;Table16[[#This Row],[Def-Secondary3]],)&amp;""&amp;IF(Table16[[#This Row],[PassRush4]]&lt;&gt;"","-"&amp;Table16[[#This Row],[PassRush4]],)</f>
        <v>0-0</v>
      </c>
      <c r="R236" s="76" t="e">
        <f>VLOOKUP(Table16[[#This Row],[Player]],Table4[],9,FALSE)</f>
        <v>#N/A</v>
      </c>
      <c r="S236" s="73" t="e">
        <f>Table16[[#This Row],[2024 Card Info]]&amp;"  "&amp;Table16[[#This Row],[Player Data]]</f>
        <v>#N/A</v>
      </c>
    </row>
    <row r="237" spans="1:19" ht="12.75" customHeight="1" x14ac:dyDescent="0.45">
      <c r="A237" s="78" t="s">
        <v>2425</v>
      </c>
      <c r="B237" s="74" t="s">
        <v>270</v>
      </c>
      <c r="C237" s="79" t="s">
        <v>441</v>
      </c>
      <c r="D237" s="91">
        <v>36829</v>
      </c>
      <c r="E237" s="75" t="s">
        <v>200</v>
      </c>
      <c r="G237" s="75" t="s">
        <v>231</v>
      </c>
      <c r="H237" s="77" t="str">
        <f>VLOOKUP(Table16[[#This Row],[Player]],Rosters!$D$1:$D$1934,1,FALSE)</f>
        <v>Foskey, Isaiah</v>
      </c>
      <c r="I237" s="77" t="str">
        <f>Table16[[#This Row],[RunBlock-Primary6]]&amp;"-"&amp;Table16[[#This Row],[PassBlock8]]&amp;IF(Table16[[#This Row],[RunBlock-Secondary7]]&lt;&gt;"","/"&amp;Table16[[#This Row],[RunBlock-Secondary7]]&amp;"-"&amp;Table16[[#This Row],[PassBlock8]],"")</f>
        <v>-</v>
      </c>
      <c r="J237" s="75" t="s">
        <v>149</v>
      </c>
      <c r="K237" s="75"/>
      <c r="L237" s="76">
        <v>0</v>
      </c>
      <c r="M237" s="76"/>
      <c r="N237" s="76"/>
      <c r="O237" s="76"/>
      <c r="P237" s="76"/>
      <c r="Q237" s="76" t="str">
        <f>Table16[[#This Row],[DefPrimary2]]&amp;IF(Table16[[#This Row],[Def-Secondary3]]&lt;&gt;"","/"&amp;Table16[[#This Row],[Def-Secondary3]],)&amp;""&amp;IF(Table16[[#This Row],[PassRush4]]&lt;&gt;"","-"&amp;Table16[[#This Row],[PassRush4]],)</f>
        <v>0-0</v>
      </c>
      <c r="R237" s="76" t="e">
        <f>VLOOKUP(Table16[[#This Row],[Player]],Table4[],9,FALSE)</f>
        <v>#N/A</v>
      </c>
      <c r="S237" s="73" t="e">
        <f>Table16[[#This Row],[2024 Card Info]]&amp;"  "&amp;Table16[[#This Row],[Player Data]]</f>
        <v>#N/A</v>
      </c>
    </row>
    <row r="238" spans="1:19" ht="12.75" customHeight="1" x14ac:dyDescent="0.45">
      <c r="A238" s="78" t="s">
        <v>991</v>
      </c>
      <c r="B238" s="74" t="s">
        <v>270</v>
      </c>
      <c r="C238" s="79" t="s">
        <v>3523</v>
      </c>
      <c r="D238" s="91">
        <v>34589</v>
      </c>
      <c r="E238" s="75" t="s">
        <v>344</v>
      </c>
      <c r="G238" s="75" t="s">
        <v>477</v>
      </c>
      <c r="H238" s="77" t="e">
        <f>VLOOKUP(Table16[[#This Row],[Player]],Rosters!$D$1:$D$1934,1,FALSE)</f>
        <v>#N/A</v>
      </c>
      <c r="I238" s="77" t="str">
        <f>Table16[[#This Row],[RunBlock-Primary6]]&amp;"-"&amp;Table16[[#This Row],[PassBlock8]]&amp;IF(Table16[[#This Row],[RunBlock-Secondary7]]&lt;&gt;"","/"&amp;Table16[[#This Row],[RunBlock-Secondary7]]&amp;"-"&amp;Table16[[#This Row],[PassBlock8]],"")</f>
        <v>-</v>
      </c>
      <c r="J238" s="75" t="s">
        <v>149</v>
      </c>
      <c r="K238" s="75"/>
      <c r="L238" s="76">
        <v>4</v>
      </c>
      <c r="M238" s="76"/>
      <c r="N238" s="76"/>
      <c r="O238" s="76"/>
      <c r="P238" s="76"/>
      <c r="Q238" s="76" t="str">
        <f>Table16[[#This Row],[DefPrimary2]]&amp;IF(Table16[[#This Row],[Def-Secondary3]]&lt;&gt;"","/"&amp;Table16[[#This Row],[Def-Secondary3]],)&amp;""&amp;IF(Table16[[#This Row],[PassRush4]]&lt;&gt;"","-"&amp;Table16[[#This Row],[PassRush4]],)</f>
        <v>0-4</v>
      </c>
      <c r="R238" s="76" t="e">
        <f>VLOOKUP(Table16[[#This Row],[Player]],Table4[],9,FALSE)</f>
        <v>#N/A</v>
      </c>
      <c r="S238" s="73" t="e">
        <f>Table16[[#This Row],[2024 Card Info]]&amp;"  "&amp;Table16[[#This Row],[Player Data]]</f>
        <v>#N/A</v>
      </c>
    </row>
    <row r="239" spans="1:19" ht="12.75" customHeight="1" x14ac:dyDescent="0.45">
      <c r="A239" s="78" t="s">
        <v>2215</v>
      </c>
      <c r="B239" s="74" t="s">
        <v>270</v>
      </c>
      <c r="C239" s="79" t="s">
        <v>318</v>
      </c>
      <c r="D239" s="91">
        <v>35852</v>
      </c>
      <c r="E239" s="75" t="s">
        <v>204</v>
      </c>
      <c r="G239" s="75" t="s">
        <v>260</v>
      </c>
      <c r="H239" s="77" t="str">
        <f>VLOOKUP(Table16[[#This Row],[Player]],Rosters!$D$1:$D$1934,1,FALSE)</f>
        <v>Gross-Matos, Yetur</v>
      </c>
      <c r="I239" s="77" t="str">
        <f>Table16[[#This Row],[RunBlock-Primary6]]&amp;"-"&amp;Table16[[#This Row],[PassBlock8]]&amp;IF(Table16[[#This Row],[RunBlock-Secondary7]]&lt;&gt;"","/"&amp;Table16[[#This Row],[RunBlock-Secondary7]]&amp;"-"&amp;Table16[[#This Row],[PassBlock8]],"")</f>
        <v>-</v>
      </c>
      <c r="J239" s="75" t="s">
        <v>149</v>
      </c>
      <c r="K239" s="75"/>
      <c r="L239" s="76">
        <v>6</v>
      </c>
      <c r="M239" s="76"/>
      <c r="N239" s="76"/>
      <c r="O239" s="76"/>
      <c r="P239" s="76"/>
      <c r="Q239" s="76" t="str">
        <f>Table16[[#This Row],[DefPrimary2]]&amp;IF(Table16[[#This Row],[Def-Secondary3]]&lt;&gt;"","/"&amp;Table16[[#This Row],[Def-Secondary3]],)&amp;""&amp;IF(Table16[[#This Row],[PassRush4]]&lt;&gt;"","-"&amp;Table16[[#This Row],[PassRush4]],)</f>
        <v>0-6</v>
      </c>
      <c r="R239" s="76" t="e">
        <f>VLOOKUP(Table16[[#This Row],[Player]],Table4[],9,FALSE)</f>
        <v>#N/A</v>
      </c>
      <c r="S239" s="73" t="e">
        <f>Table16[[#This Row],[2024 Card Info]]&amp;"  "&amp;Table16[[#This Row],[Player Data]]</f>
        <v>#N/A</v>
      </c>
    </row>
    <row r="240" spans="1:19" ht="12.75" customHeight="1" x14ac:dyDescent="0.45">
      <c r="A240" s="78" t="s">
        <v>3656</v>
      </c>
      <c r="B240" s="74" t="s">
        <v>270</v>
      </c>
      <c r="C240" s="79" t="s">
        <v>1124</v>
      </c>
      <c r="D240" s="91">
        <v>35063</v>
      </c>
      <c r="E240" s="75" t="s">
        <v>114</v>
      </c>
      <c r="G240" s="75" t="s">
        <v>168</v>
      </c>
      <c r="H240" s="77" t="str">
        <f>VLOOKUP(Table16[[#This Row],[Player]],Rosters!$D$1:$D$1934,1,FALSE)</f>
        <v>Harris, Demone</v>
      </c>
      <c r="I240" s="77" t="str">
        <f>Table16[[#This Row],[RunBlock-Primary6]]&amp;"-"&amp;Table16[[#This Row],[PassBlock8]]&amp;IF(Table16[[#This Row],[RunBlock-Secondary7]]&lt;&gt;"","/"&amp;Table16[[#This Row],[RunBlock-Secondary7]]&amp;"-"&amp;Table16[[#This Row],[PassBlock8]],"")</f>
        <v>-</v>
      </c>
      <c r="J240" s="75" t="s">
        <v>154</v>
      </c>
      <c r="K240" s="75"/>
      <c r="L240" s="76">
        <v>0</v>
      </c>
      <c r="M240" s="76"/>
      <c r="N240" s="76"/>
      <c r="O240" s="76"/>
      <c r="P240" s="76"/>
      <c r="Q240" s="76" t="str">
        <f>Table16[[#This Row],[DefPrimary2]]&amp;IF(Table16[[#This Row],[Def-Secondary3]]&lt;&gt;"","/"&amp;Table16[[#This Row],[Def-Secondary3]],)&amp;""&amp;IF(Table16[[#This Row],[PassRush4]]&lt;&gt;"","-"&amp;Table16[[#This Row],[PassRush4]],)</f>
        <v>4-0</v>
      </c>
      <c r="R240" s="76" t="e">
        <f>VLOOKUP(Table16[[#This Row],[Player]],Table4[],9,FALSE)</f>
        <v>#N/A</v>
      </c>
      <c r="S240" s="73" t="e">
        <f>Table16[[#This Row],[2024 Card Info]]&amp;"  "&amp;Table16[[#This Row],[Player Data]]</f>
        <v>#N/A</v>
      </c>
    </row>
    <row r="241" spans="1:19" ht="12.75" customHeight="1" x14ac:dyDescent="0.45">
      <c r="A241" s="78" t="s">
        <v>3058</v>
      </c>
      <c r="B241" s="74" t="s">
        <v>270</v>
      </c>
      <c r="C241" s="79" t="s">
        <v>1124</v>
      </c>
      <c r="D241" s="91">
        <v>37117</v>
      </c>
      <c r="E241" s="75" t="s">
        <v>98</v>
      </c>
      <c r="G241" s="75" t="s">
        <v>484</v>
      </c>
      <c r="H241" s="77" t="str">
        <f>VLOOKUP(Table16[[#This Row],[Player]],Rosters!$D$1:$D$1934,1,FALSE)</f>
        <v>Harrison, Zach</v>
      </c>
      <c r="I241" s="77" t="str">
        <f>Table16[[#This Row],[RunBlock-Primary6]]&amp;"-"&amp;Table16[[#This Row],[PassBlock8]]&amp;IF(Table16[[#This Row],[RunBlock-Secondary7]]&lt;&gt;"","/"&amp;Table16[[#This Row],[RunBlock-Secondary7]]&amp;"-"&amp;Table16[[#This Row],[PassBlock8]],"")</f>
        <v>-</v>
      </c>
      <c r="J241" s="75" t="s">
        <v>149</v>
      </c>
      <c r="K241" s="75"/>
      <c r="L241" s="76">
        <v>1</v>
      </c>
      <c r="M241" s="76"/>
      <c r="N241" s="76"/>
      <c r="O241" s="76"/>
      <c r="P241" s="76"/>
      <c r="Q241" s="76" t="str">
        <f>Table16[[#This Row],[DefPrimary2]]&amp;IF(Table16[[#This Row],[Def-Secondary3]]&lt;&gt;"","/"&amp;Table16[[#This Row],[Def-Secondary3]],)&amp;""&amp;IF(Table16[[#This Row],[PassRush4]]&lt;&gt;"","-"&amp;Table16[[#This Row],[PassRush4]],)</f>
        <v>0-1</v>
      </c>
      <c r="R241" s="76" t="e">
        <f>VLOOKUP(Table16[[#This Row],[Player]],Table4[],9,FALSE)</f>
        <v>#N/A</v>
      </c>
      <c r="S241" s="73" t="e">
        <f>Table16[[#This Row],[2024 Card Info]]&amp;"  "&amp;Table16[[#This Row],[Player Data]]</f>
        <v>#N/A</v>
      </c>
    </row>
    <row r="242" spans="1:19" ht="12.75" customHeight="1" x14ac:dyDescent="0.45">
      <c r="A242" s="78" t="s">
        <v>3272</v>
      </c>
      <c r="B242" s="74" t="s">
        <v>270</v>
      </c>
      <c r="C242" s="79" t="s">
        <v>143</v>
      </c>
      <c r="D242" s="91">
        <v>36187</v>
      </c>
      <c r="E242" s="75" t="s">
        <v>88</v>
      </c>
      <c r="G242" s="75" t="s">
        <v>186</v>
      </c>
      <c r="H242" s="77" t="e">
        <f>VLOOKUP(Table16[[#This Row],[Player]],Rosters!$D$1:$D$1934,1,FALSE)</f>
        <v>#N/A</v>
      </c>
      <c r="I242" s="77" t="str">
        <f>Table16[[#This Row],[RunBlock-Primary6]]&amp;"-"&amp;Table16[[#This Row],[PassBlock8]]&amp;IF(Table16[[#This Row],[RunBlock-Secondary7]]&lt;&gt;"","/"&amp;Table16[[#This Row],[RunBlock-Secondary7]]&amp;"-"&amp;Table16[[#This Row],[PassBlock8]],"")</f>
        <v>-</v>
      </c>
      <c r="J242" s="75" t="s">
        <v>149</v>
      </c>
      <c r="K242" s="75"/>
      <c r="L242" s="76">
        <v>2</v>
      </c>
      <c r="M242" s="76"/>
      <c r="N242" s="76"/>
      <c r="O242" s="76"/>
      <c r="P242" s="76"/>
      <c r="Q242" s="76" t="str">
        <f>Table16[[#This Row],[DefPrimary2]]&amp;IF(Table16[[#This Row],[Def-Secondary3]]&lt;&gt;"","/"&amp;Table16[[#This Row],[Def-Secondary3]],)&amp;""&amp;IF(Table16[[#This Row],[PassRush4]]&lt;&gt;"","-"&amp;Table16[[#This Row],[PassRush4]],)</f>
        <v>0-2</v>
      </c>
      <c r="R242" s="76" t="e">
        <f>VLOOKUP(Table16[[#This Row],[Player]],Table4[],9,FALSE)</f>
        <v>#N/A</v>
      </c>
      <c r="S242" s="73" t="e">
        <f>Table16[[#This Row],[2024 Card Info]]&amp;"  "&amp;Table16[[#This Row],[Player Data]]</f>
        <v>#N/A</v>
      </c>
    </row>
    <row r="243" spans="1:19" ht="12.75" customHeight="1" x14ac:dyDescent="0.45">
      <c r="A243" s="78" t="s">
        <v>1801</v>
      </c>
      <c r="B243" s="74" t="s">
        <v>270</v>
      </c>
      <c r="C243" s="79" t="s">
        <v>3522</v>
      </c>
      <c r="D243" s="91">
        <v>36759</v>
      </c>
      <c r="E243" s="75" t="s">
        <v>160</v>
      </c>
      <c r="G243" s="75" t="s">
        <v>231</v>
      </c>
      <c r="H243" s="77" t="str">
        <f>VLOOKUP(Table16[[#This Row],[Player]],Rosters!$D$1:$D$1934,1,FALSE)</f>
        <v>Horton, Dylan</v>
      </c>
      <c r="I243" s="77" t="str">
        <f>Table16[[#This Row],[RunBlock-Primary6]]&amp;"-"&amp;Table16[[#This Row],[PassBlock8]]&amp;IF(Table16[[#This Row],[RunBlock-Secondary7]]&lt;&gt;"","/"&amp;Table16[[#This Row],[RunBlock-Secondary7]]&amp;"-"&amp;Table16[[#This Row],[PassBlock8]],"")</f>
        <v>-</v>
      </c>
      <c r="J243" s="75" t="s">
        <v>149</v>
      </c>
      <c r="K243" s="75"/>
      <c r="L243" s="76">
        <v>0</v>
      </c>
      <c r="M243" s="76"/>
      <c r="N243" s="76"/>
      <c r="O243" s="76"/>
      <c r="P243" s="76"/>
      <c r="Q243" s="76" t="str">
        <f>Table16[[#This Row],[DefPrimary2]]&amp;IF(Table16[[#This Row],[Def-Secondary3]]&lt;&gt;"","/"&amp;Table16[[#This Row],[Def-Secondary3]],)&amp;""&amp;IF(Table16[[#This Row],[PassRush4]]&lt;&gt;"","-"&amp;Table16[[#This Row],[PassRush4]],)</f>
        <v>0-0</v>
      </c>
      <c r="R243" s="76" t="e">
        <f>VLOOKUP(Table16[[#This Row],[Player]],Table4[],9,FALSE)</f>
        <v>#N/A</v>
      </c>
      <c r="S243" s="73" t="e">
        <f>Table16[[#This Row],[2024 Card Info]]&amp;"  "&amp;Table16[[#This Row],[Player Data]]</f>
        <v>#N/A</v>
      </c>
    </row>
    <row r="244" spans="1:19" ht="12.75" customHeight="1" x14ac:dyDescent="0.45">
      <c r="A244" s="81" t="s">
        <v>2024</v>
      </c>
      <c r="B244" s="74" t="s">
        <v>270</v>
      </c>
      <c r="C244" s="79" t="s">
        <v>3527</v>
      </c>
      <c r="D244" s="91">
        <v>36115</v>
      </c>
      <c r="E244" s="75" t="s">
        <v>295</v>
      </c>
      <c r="G244" s="75" t="s">
        <v>264</v>
      </c>
      <c r="H244" s="77" t="str">
        <f>VLOOKUP(Table16[[#This Row],[Player]],Rosters!$D$1:$D$1934,1,FALSE)</f>
        <v>Houston, James</v>
      </c>
      <c r="I244" s="77" t="str">
        <f>Table16[[#This Row],[RunBlock-Primary6]]&amp;"-"&amp;Table16[[#This Row],[PassBlock8]]&amp;IF(Table16[[#This Row],[RunBlock-Secondary7]]&lt;&gt;"","/"&amp;Table16[[#This Row],[RunBlock-Secondary7]]&amp;"-"&amp;Table16[[#This Row],[PassBlock8]],"")</f>
        <v>-</v>
      </c>
      <c r="J244" s="75" t="s">
        <v>149</v>
      </c>
      <c r="K244" s="75"/>
      <c r="L244" s="76">
        <v>3</v>
      </c>
      <c r="M244" s="76"/>
      <c r="N244" s="76"/>
      <c r="O244" s="76"/>
      <c r="P244" s="76"/>
      <c r="Q244" s="76" t="str">
        <f>Table16[[#This Row],[DefPrimary2]]&amp;IF(Table16[[#This Row],[Def-Secondary3]]&lt;&gt;"","/"&amp;Table16[[#This Row],[Def-Secondary3]],)&amp;""&amp;IF(Table16[[#This Row],[PassRush4]]&lt;&gt;"","-"&amp;Table16[[#This Row],[PassRush4]],)</f>
        <v>0-3</v>
      </c>
      <c r="R244" s="76" t="e">
        <f>VLOOKUP(Table16[[#This Row],[Player]],Table4[],9,FALSE)</f>
        <v>#N/A</v>
      </c>
      <c r="S244" s="73" t="e">
        <f>Table16[[#This Row],[2024 Card Info]]&amp;"  "&amp;Table16[[#This Row],[Player Data]]</f>
        <v>#N/A</v>
      </c>
    </row>
    <row r="245" spans="1:19" ht="12.75" customHeight="1" x14ac:dyDescent="0.45">
      <c r="A245" s="78" t="s">
        <v>3624</v>
      </c>
      <c r="B245" s="74" t="s">
        <v>270</v>
      </c>
      <c r="C245" s="79" t="s">
        <v>3520</v>
      </c>
      <c r="D245" s="91">
        <v>36662</v>
      </c>
      <c r="E245" s="75" t="s">
        <v>4034</v>
      </c>
      <c r="G245" s="75" t="s">
        <v>264</v>
      </c>
      <c r="H245" s="77" t="str">
        <f>VLOOKUP(Table16[[#This Row],[Player]],Rosters!$D$1:$D$1934,1,FALSE)</f>
        <v>Jean-Baptiste, Javontae</v>
      </c>
      <c r="I245" s="77" t="str">
        <f>Table16[[#This Row],[RunBlock-Primary6]]&amp;"-"&amp;Table16[[#This Row],[PassBlock8]]&amp;IF(Table16[[#This Row],[RunBlock-Secondary7]]&lt;&gt;"","/"&amp;Table16[[#This Row],[RunBlock-Secondary7]]&amp;"-"&amp;Table16[[#This Row],[PassBlock8]],"")</f>
        <v>-</v>
      </c>
      <c r="J245" s="75" t="s">
        <v>149</v>
      </c>
      <c r="K245" s="75"/>
      <c r="L245" s="76">
        <v>3</v>
      </c>
      <c r="M245" s="76"/>
      <c r="N245" s="76"/>
      <c r="O245" s="76"/>
      <c r="P245" s="76"/>
      <c r="Q245" s="76" t="str">
        <f>Table16[[#This Row],[DefPrimary2]]&amp;IF(Table16[[#This Row],[Def-Secondary3]]&lt;&gt;"","/"&amp;Table16[[#This Row],[Def-Secondary3]],)&amp;""&amp;IF(Table16[[#This Row],[PassRush4]]&lt;&gt;"","-"&amp;Table16[[#This Row],[PassRush4]],)</f>
        <v>0-3</v>
      </c>
      <c r="R245" s="76" t="e">
        <f>VLOOKUP(Table16[[#This Row],[Player]],Table4[],9,FALSE)</f>
        <v>#N/A</v>
      </c>
      <c r="S245" s="73" t="e">
        <f>Table16[[#This Row],[2024 Card Info]]&amp;"  "&amp;Table16[[#This Row],[Player Data]]</f>
        <v>#N/A</v>
      </c>
    </row>
    <row r="246" spans="1:19" ht="12.75" customHeight="1" x14ac:dyDescent="0.45">
      <c r="A246" s="78" t="s">
        <v>3638</v>
      </c>
      <c r="B246" s="74" t="s">
        <v>270</v>
      </c>
      <c r="C246" s="79" t="s">
        <v>3525</v>
      </c>
      <c r="D246" s="91">
        <v>37505</v>
      </c>
      <c r="E246" s="75" t="s">
        <v>4040</v>
      </c>
      <c r="G246" s="75" t="s">
        <v>186</v>
      </c>
      <c r="H246" s="77" t="e">
        <f>VLOOKUP(Table16[[#This Row],[Player]],Rosters!$D$1:$D$1934,1,FALSE)</f>
        <v>#N/A</v>
      </c>
      <c r="I246" s="77" t="str">
        <f>Table16[[#This Row],[RunBlock-Primary6]]&amp;"-"&amp;Table16[[#This Row],[PassBlock8]]&amp;IF(Table16[[#This Row],[RunBlock-Secondary7]]&lt;&gt;"","/"&amp;Table16[[#This Row],[RunBlock-Secondary7]]&amp;"-"&amp;Table16[[#This Row],[PassBlock8]],"")</f>
        <v>-</v>
      </c>
      <c r="J246" s="75" t="s">
        <v>149</v>
      </c>
      <c r="K246" s="75"/>
      <c r="L246" s="76">
        <v>2</v>
      </c>
      <c r="M246" s="76"/>
      <c r="N246" s="76"/>
      <c r="O246" s="76"/>
      <c r="P246" s="76"/>
      <c r="Q246" s="76" t="str">
        <f>Table16[[#This Row],[DefPrimary2]]&amp;IF(Table16[[#This Row],[Def-Secondary3]]&lt;&gt;"","/"&amp;Table16[[#This Row],[Def-Secondary3]],)&amp;""&amp;IF(Table16[[#This Row],[PassRush4]]&lt;&gt;"","-"&amp;Table16[[#This Row],[PassRush4]],)</f>
        <v>0-2</v>
      </c>
      <c r="R246" s="76" t="e">
        <f>VLOOKUP(Table16[[#This Row],[Player]],Table4[],9,FALSE)</f>
        <v>#N/A</v>
      </c>
      <c r="S246" s="73" t="e">
        <f>Table16[[#This Row],[2024 Card Info]]&amp;"  "&amp;Table16[[#This Row],[Player Data]]</f>
        <v>#N/A</v>
      </c>
    </row>
    <row r="247" spans="1:19" ht="12.75" customHeight="1" x14ac:dyDescent="0.45">
      <c r="A247" s="78" t="s">
        <v>3689</v>
      </c>
      <c r="B247" s="74" t="s">
        <v>270</v>
      </c>
      <c r="C247" s="79" t="s">
        <v>143</v>
      </c>
      <c r="D247" s="91">
        <v>37080</v>
      </c>
      <c r="E247" s="75" t="s">
        <v>4049</v>
      </c>
      <c r="G247" s="75" t="s">
        <v>231</v>
      </c>
      <c r="H247" s="77" t="str">
        <f>VLOOKUP(Table16[[#This Row],[Player]],Rosters!$D$1:$D$1934,1,FALSE)</f>
        <v>Kneeland, Marshawn</v>
      </c>
      <c r="I247" s="77" t="str">
        <f>Table16[[#This Row],[RunBlock-Primary6]]&amp;"-"&amp;Table16[[#This Row],[PassBlock8]]&amp;IF(Table16[[#This Row],[RunBlock-Secondary7]]&lt;&gt;"","/"&amp;Table16[[#This Row],[RunBlock-Secondary7]]&amp;"-"&amp;Table16[[#This Row],[PassBlock8]],"")</f>
        <v>-</v>
      </c>
      <c r="J247" s="75" t="s">
        <v>149</v>
      </c>
      <c r="K247" s="75"/>
      <c r="L247" s="76">
        <v>0</v>
      </c>
      <c r="M247" s="76"/>
      <c r="N247" s="76"/>
      <c r="O247" s="76"/>
      <c r="P247" s="76"/>
      <c r="Q247" s="76" t="str">
        <f>Table16[[#This Row],[DefPrimary2]]&amp;IF(Table16[[#This Row],[Def-Secondary3]]&lt;&gt;"","/"&amp;Table16[[#This Row],[Def-Secondary3]],)&amp;""&amp;IF(Table16[[#This Row],[PassRush4]]&lt;&gt;"","-"&amp;Table16[[#This Row],[PassRush4]],)</f>
        <v>0-0</v>
      </c>
      <c r="R247" s="76" t="e">
        <f>VLOOKUP(Table16[[#This Row],[Player]],Table4[],9,FALSE)</f>
        <v>#N/A</v>
      </c>
      <c r="S247" s="73" t="e">
        <f>Table16[[#This Row],[2024 Card Info]]&amp;"  "&amp;Table16[[#This Row],[Player Data]]</f>
        <v>#N/A</v>
      </c>
    </row>
    <row r="248" spans="1:19" ht="12.75" customHeight="1" x14ac:dyDescent="0.45">
      <c r="A248" s="78" t="s">
        <v>1391</v>
      </c>
      <c r="B248" s="74" t="s">
        <v>270</v>
      </c>
      <c r="C248" s="79" t="s">
        <v>500</v>
      </c>
      <c r="D248" s="91">
        <v>36561</v>
      </c>
      <c r="E248" s="75" t="s">
        <v>391</v>
      </c>
      <c r="G248" s="75" t="s">
        <v>231</v>
      </c>
      <c r="H248" s="77" t="str">
        <f>VLOOKUP(Table16[[#This Row],[Player]],Rosters!$D$1:$D$1934,1,FALSE)</f>
        <v>Land, Isaiah</v>
      </c>
      <c r="I248" s="77" t="str">
        <f>Table16[[#This Row],[RunBlock-Primary6]]&amp;"-"&amp;Table16[[#This Row],[PassBlock8]]&amp;IF(Table16[[#This Row],[RunBlock-Secondary7]]&lt;&gt;"","/"&amp;Table16[[#This Row],[RunBlock-Secondary7]]&amp;"-"&amp;Table16[[#This Row],[PassBlock8]],"")</f>
        <v>-</v>
      </c>
      <c r="J248" s="75" t="s">
        <v>149</v>
      </c>
      <c r="K248" s="75"/>
      <c r="L248" s="76">
        <v>0</v>
      </c>
      <c r="M248" s="76"/>
      <c r="N248" s="76"/>
      <c r="O248" s="76"/>
      <c r="P248" s="76"/>
      <c r="Q248" s="76" t="str">
        <f>Table16[[#This Row],[DefPrimary2]]&amp;IF(Table16[[#This Row],[Def-Secondary3]]&lt;&gt;"","/"&amp;Table16[[#This Row],[Def-Secondary3]],)&amp;""&amp;IF(Table16[[#This Row],[PassRush4]]&lt;&gt;"","-"&amp;Table16[[#This Row],[PassRush4]],)</f>
        <v>0-0</v>
      </c>
      <c r="R248" s="76" t="e">
        <f>VLOOKUP(Table16[[#This Row],[Player]],Table4[],9,FALSE)</f>
        <v>#N/A</v>
      </c>
      <c r="S248" s="73" t="e">
        <f>Table16[[#This Row],[2024 Card Info]]&amp;"  "&amp;Table16[[#This Row],[Player Data]]</f>
        <v>#N/A</v>
      </c>
    </row>
    <row r="249" spans="1:19" ht="12.75" customHeight="1" x14ac:dyDescent="0.45">
      <c r="A249" s="78" t="s">
        <v>3595</v>
      </c>
      <c r="B249" s="74" t="s">
        <v>270</v>
      </c>
      <c r="C249" s="79" t="s">
        <v>500</v>
      </c>
      <c r="D249" s="91">
        <v>36891</v>
      </c>
      <c r="E249" s="75" t="s">
        <v>4053</v>
      </c>
      <c r="G249" s="75" t="s">
        <v>260</v>
      </c>
      <c r="H249" s="77" t="str">
        <f>VLOOKUP(Table16[[#This Row],[Player]],Rosters!$D$1:$D$1934,1,FALSE)</f>
        <v>Latu, Laiatu</v>
      </c>
      <c r="I249" s="77" t="str">
        <f>Table16[[#This Row],[RunBlock-Primary6]]&amp;"-"&amp;Table16[[#This Row],[PassBlock8]]&amp;IF(Table16[[#This Row],[RunBlock-Secondary7]]&lt;&gt;"","/"&amp;Table16[[#This Row],[RunBlock-Secondary7]]&amp;"-"&amp;Table16[[#This Row],[PassBlock8]],"")</f>
        <v>-</v>
      </c>
      <c r="J249" s="75" t="s">
        <v>149</v>
      </c>
      <c r="K249" s="75"/>
      <c r="L249" s="76">
        <v>6</v>
      </c>
      <c r="M249" s="76"/>
      <c r="N249" s="76"/>
      <c r="O249" s="76"/>
      <c r="P249" s="76"/>
      <c r="Q249" s="76" t="str">
        <f>Table16[[#This Row],[DefPrimary2]]&amp;IF(Table16[[#This Row],[Def-Secondary3]]&lt;&gt;"","/"&amp;Table16[[#This Row],[Def-Secondary3]],)&amp;""&amp;IF(Table16[[#This Row],[PassRush4]]&lt;&gt;"","-"&amp;Table16[[#This Row],[PassRush4]],)</f>
        <v>0-6</v>
      </c>
      <c r="R249" s="76" t="e">
        <f>VLOOKUP(Table16[[#This Row],[Player]],Table4[],9,FALSE)</f>
        <v>#N/A</v>
      </c>
      <c r="S249" s="73" t="e">
        <f>Table16[[#This Row],[2024 Card Info]]&amp;"  "&amp;Table16[[#This Row],[Player Data]]</f>
        <v>#N/A</v>
      </c>
    </row>
    <row r="250" spans="1:19" ht="12.75" customHeight="1" x14ac:dyDescent="0.45">
      <c r="A250" s="78" t="s">
        <v>2707</v>
      </c>
      <c r="B250" s="74" t="s">
        <v>270</v>
      </c>
      <c r="C250" s="79" t="s">
        <v>143</v>
      </c>
      <c r="D250" s="91">
        <v>34514</v>
      </c>
      <c r="E250" s="75" t="s">
        <v>486</v>
      </c>
      <c r="G250" s="75" t="s">
        <v>260</v>
      </c>
      <c r="H250" s="77" t="str">
        <f>VLOOKUP(Table16[[#This Row],[Player]],Rosters!$D$1:$D$1934,1,FALSE)</f>
        <v>Lawson, Carl</v>
      </c>
      <c r="I250" s="77" t="str">
        <f>Table16[[#This Row],[RunBlock-Primary6]]&amp;"-"&amp;Table16[[#This Row],[PassBlock8]]&amp;IF(Table16[[#This Row],[RunBlock-Secondary7]]&lt;&gt;"","/"&amp;Table16[[#This Row],[RunBlock-Secondary7]]&amp;"-"&amp;Table16[[#This Row],[PassBlock8]],"")</f>
        <v>-</v>
      </c>
      <c r="J250" s="75" t="s">
        <v>149</v>
      </c>
      <c r="K250" s="75"/>
      <c r="L250" s="76">
        <v>6</v>
      </c>
      <c r="M250" s="76"/>
      <c r="N250" s="76"/>
      <c r="O250" s="76"/>
      <c r="P250" s="76"/>
      <c r="Q250" s="76" t="str">
        <f>Table16[[#This Row],[DefPrimary2]]&amp;IF(Table16[[#This Row],[Def-Secondary3]]&lt;&gt;"","/"&amp;Table16[[#This Row],[Def-Secondary3]],)&amp;""&amp;IF(Table16[[#This Row],[PassRush4]]&lt;&gt;"","-"&amp;Table16[[#This Row],[PassRush4]],)</f>
        <v>0-6</v>
      </c>
      <c r="R250" s="76" t="e">
        <f>VLOOKUP(Table16[[#This Row],[Player]],Table4[],9,FALSE)</f>
        <v>#N/A</v>
      </c>
      <c r="S250" s="73" t="e">
        <f>Table16[[#This Row],[2024 Card Info]]&amp;"  "&amp;Table16[[#This Row],[Player Data]]</f>
        <v>#N/A</v>
      </c>
    </row>
    <row r="251" spans="1:19" ht="12.75" customHeight="1" x14ac:dyDescent="0.45">
      <c r="A251" s="78" t="s">
        <v>1699</v>
      </c>
      <c r="B251" s="74" t="s">
        <v>270</v>
      </c>
      <c r="C251" s="79" t="s">
        <v>500</v>
      </c>
      <c r="D251" s="91">
        <v>34729</v>
      </c>
      <c r="E251" s="75" t="s">
        <v>425</v>
      </c>
      <c r="G251" s="75" t="s">
        <v>208</v>
      </c>
      <c r="H251" s="77" t="str">
        <f>VLOOKUP(Table16[[#This Row],[Player]],Rosters!$D$1:$D$1934,1,FALSE)</f>
        <v>Lewis, Tyquan</v>
      </c>
      <c r="I251" s="77" t="str">
        <f>Table16[[#This Row],[RunBlock-Primary6]]&amp;"-"&amp;Table16[[#This Row],[PassBlock8]]&amp;IF(Table16[[#This Row],[RunBlock-Secondary7]]&lt;&gt;"","/"&amp;Table16[[#This Row],[RunBlock-Secondary7]]&amp;"-"&amp;Table16[[#This Row],[PassBlock8]],"")</f>
        <v>-</v>
      </c>
      <c r="J251" s="75" t="s">
        <v>154</v>
      </c>
      <c r="K251" s="75"/>
      <c r="L251" s="76">
        <v>3</v>
      </c>
      <c r="M251" s="76"/>
      <c r="N251" s="76"/>
      <c r="O251" s="76"/>
      <c r="P251" s="76"/>
      <c r="Q251" s="76" t="str">
        <f>Table16[[#This Row],[DefPrimary2]]&amp;IF(Table16[[#This Row],[Def-Secondary3]]&lt;&gt;"","/"&amp;Table16[[#This Row],[Def-Secondary3]],)&amp;""&amp;IF(Table16[[#This Row],[PassRush4]]&lt;&gt;"","-"&amp;Table16[[#This Row],[PassRush4]],)</f>
        <v>4-3</v>
      </c>
      <c r="R251" s="76" t="e">
        <f>VLOOKUP(Table16[[#This Row],[Player]],Table4[],9,FALSE)</f>
        <v>#N/A</v>
      </c>
      <c r="S251" s="73" t="e">
        <f>Table16[[#This Row],[2024 Card Info]]&amp;"  "&amp;Table16[[#This Row],[Player Data]]</f>
        <v>#N/A</v>
      </c>
    </row>
    <row r="252" spans="1:19" ht="12.75" customHeight="1" x14ac:dyDescent="0.45">
      <c r="A252" s="78" t="s">
        <v>3691</v>
      </c>
      <c r="B252" s="74" t="s">
        <v>270</v>
      </c>
      <c r="C252" s="79" t="s">
        <v>3531</v>
      </c>
      <c r="D252" s="91">
        <v>37084</v>
      </c>
      <c r="E252" s="75" t="s">
        <v>3960</v>
      </c>
      <c r="G252" s="75" t="s">
        <v>231</v>
      </c>
      <c r="H252" s="77" t="e">
        <f>VLOOKUP(Table16[[#This Row],[Player]],Rosters!$D$1:$D$1934,1,FALSE)</f>
        <v>#N/A</v>
      </c>
      <c r="I252" s="77" t="str">
        <f>Table16[[#This Row],[RunBlock-Primary6]]&amp;"-"&amp;Table16[[#This Row],[PassBlock8]]&amp;IF(Table16[[#This Row],[RunBlock-Secondary7]]&lt;&gt;"","/"&amp;Table16[[#This Row],[RunBlock-Secondary7]]&amp;"-"&amp;Table16[[#This Row],[PassBlock8]],"")</f>
        <v>-</v>
      </c>
      <c r="J252" s="75" t="s">
        <v>149</v>
      </c>
      <c r="K252" s="75"/>
      <c r="L252" s="76">
        <v>0</v>
      </c>
      <c r="M252" s="76"/>
      <c r="N252" s="76"/>
      <c r="O252" s="76"/>
      <c r="P252" s="76"/>
      <c r="Q252" s="76" t="str">
        <f>Table16[[#This Row],[DefPrimary2]]&amp;IF(Table16[[#This Row],[Def-Secondary3]]&lt;&gt;"","/"&amp;Table16[[#This Row],[Def-Secondary3]],)&amp;""&amp;IF(Table16[[#This Row],[PassRush4]]&lt;&gt;"","-"&amp;Table16[[#This Row],[PassRush4]],)</f>
        <v>0-0</v>
      </c>
      <c r="R252" s="76" t="e">
        <f>VLOOKUP(Table16[[#This Row],[Player]],Table4[],9,FALSE)</f>
        <v>#N/A</v>
      </c>
      <c r="S252" s="73" t="e">
        <f>Table16[[#This Row],[2024 Card Info]]&amp;"  "&amp;Table16[[#This Row],[Player Data]]</f>
        <v>#N/A</v>
      </c>
    </row>
    <row r="253" spans="1:19" ht="12.75" customHeight="1" x14ac:dyDescent="0.45">
      <c r="A253" s="78" t="s">
        <v>3314</v>
      </c>
      <c r="B253" s="74" t="s">
        <v>270</v>
      </c>
      <c r="C253" s="79" t="s">
        <v>116</v>
      </c>
      <c r="D253" s="91">
        <v>34786</v>
      </c>
      <c r="E253" s="75" t="s">
        <v>330</v>
      </c>
      <c r="G253" s="75" t="s">
        <v>477</v>
      </c>
      <c r="H253" s="77" t="str">
        <f>VLOOKUP(Table16[[#This Row],[Player]],Rosters!$D$1:$D$1934,1,FALSE)</f>
        <v>Muhammad, Al-Quadin</v>
      </c>
      <c r="I253" s="77" t="str">
        <f>Table16[[#This Row],[RunBlock-Primary6]]&amp;"-"&amp;Table16[[#This Row],[PassBlock8]]&amp;IF(Table16[[#This Row],[RunBlock-Secondary7]]&lt;&gt;"","/"&amp;Table16[[#This Row],[RunBlock-Secondary7]]&amp;"-"&amp;Table16[[#This Row],[PassBlock8]],"")</f>
        <v>-</v>
      </c>
      <c r="J253" s="75" t="s">
        <v>149</v>
      </c>
      <c r="K253" s="75"/>
      <c r="L253" s="76">
        <v>4</v>
      </c>
      <c r="M253" s="76"/>
      <c r="N253" s="76"/>
      <c r="O253" s="76"/>
      <c r="P253" s="76"/>
      <c r="Q253" s="76" t="str">
        <f>Table16[[#This Row],[DefPrimary2]]&amp;IF(Table16[[#This Row],[Def-Secondary3]]&lt;&gt;"","/"&amp;Table16[[#This Row],[Def-Secondary3]],)&amp;""&amp;IF(Table16[[#This Row],[PassRush4]]&lt;&gt;"","-"&amp;Table16[[#This Row],[PassRush4]],)</f>
        <v>0-4</v>
      </c>
      <c r="R253" s="76" t="e">
        <f>VLOOKUP(Table16[[#This Row],[Player]],Table4[],9,FALSE)</f>
        <v>#N/A</v>
      </c>
      <c r="S253" s="73" t="e">
        <f>Table16[[#This Row],[2024 Card Info]]&amp;"  "&amp;Table16[[#This Row],[Player Data]]</f>
        <v>#N/A</v>
      </c>
    </row>
    <row r="254" spans="1:19" ht="12.75" customHeight="1" x14ac:dyDescent="0.45">
      <c r="A254" s="78" t="s">
        <v>1795</v>
      </c>
      <c r="B254" s="74" t="s">
        <v>270</v>
      </c>
      <c r="C254" s="79" t="s">
        <v>3525</v>
      </c>
      <c r="D254" s="91">
        <v>37259</v>
      </c>
      <c r="E254" s="75" t="s">
        <v>3953</v>
      </c>
      <c r="G254" s="75" t="s">
        <v>231</v>
      </c>
      <c r="H254" s="77" t="str">
        <f>VLOOKUP(Table16[[#This Row],[Player]],Rosters!$D$1:$D$1934,1,FALSE)</f>
        <v>Murphy, Myles</v>
      </c>
      <c r="I254" s="77" t="str">
        <f>Table16[[#This Row],[RunBlock-Primary6]]&amp;"-"&amp;Table16[[#This Row],[PassBlock8]]&amp;IF(Table16[[#This Row],[RunBlock-Secondary7]]&lt;&gt;"","/"&amp;Table16[[#This Row],[RunBlock-Secondary7]]&amp;"-"&amp;Table16[[#This Row],[PassBlock8]],"")</f>
        <v>-</v>
      </c>
      <c r="J254" s="75" t="s">
        <v>149</v>
      </c>
      <c r="K254" s="75"/>
      <c r="L254" s="76">
        <v>0</v>
      </c>
      <c r="M254" s="76"/>
      <c r="N254" s="76"/>
      <c r="O254" s="76"/>
      <c r="P254" s="76"/>
      <c r="Q254" s="76" t="str">
        <f>Table16[[#This Row],[DefPrimary2]]&amp;IF(Table16[[#This Row],[Def-Secondary3]]&lt;&gt;"","/"&amp;Table16[[#This Row],[Def-Secondary3]],)&amp;""&amp;IF(Table16[[#This Row],[PassRush4]]&lt;&gt;"","-"&amp;Table16[[#This Row],[PassRush4]],)</f>
        <v>0-0</v>
      </c>
      <c r="R254" s="76" t="e">
        <f>VLOOKUP(Table16[[#This Row],[Player]],Table4[],9,FALSE)</f>
        <v>#N/A</v>
      </c>
      <c r="S254" s="73" t="e">
        <f>Table16[[#This Row],[2024 Card Info]]&amp;"  "&amp;Table16[[#This Row],[Player Data]]</f>
        <v>#N/A</v>
      </c>
    </row>
    <row r="255" spans="1:19" ht="12.75" customHeight="1" x14ac:dyDescent="0.45">
      <c r="A255" s="78" t="s">
        <v>2698</v>
      </c>
      <c r="B255" s="74" t="s">
        <v>270</v>
      </c>
      <c r="C255" s="79" t="s">
        <v>403</v>
      </c>
      <c r="D255" s="91">
        <v>34789</v>
      </c>
      <c r="E255" s="75" t="s">
        <v>443</v>
      </c>
      <c r="G255" s="75" t="s">
        <v>186</v>
      </c>
      <c r="H255" s="77" t="str">
        <f>VLOOKUP(Table16[[#This Row],[Player]],Rosters!$D$1:$D$1934,1,FALSE)</f>
        <v>Ngakoue, Yannick</v>
      </c>
      <c r="I255" s="77" t="str">
        <f>Table16[[#This Row],[RunBlock-Primary6]]&amp;"-"&amp;Table16[[#This Row],[PassBlock8]]&amp;IF(Table16[[#This Row],[RunBlock-Secondary7]]&lt;&gt;"","/"&amp;Table16[[#This Row],[RunBlock-Secondary7]]&amp;"-"&amp;Table16[[#This Row],[PassBlock8]],"")</f>
        <v>-</v>
      </c>
      <c r="J255" s="75" t="s">
        <v>149</v>
      </c>
      <c r="K255" s="75"/>
      <c r="L255" s="76">
        <v>2</v>
      </c>
      <c r="M255" s="76"/>
      <c r="N255" s="76"/>
      <c r="O255" s="76"/>
      <c r="P255" s="76"/>
      <c r="Q255" s="76" t="str">
        <f>Table16[[#This Row],[DefPrimary2]]&amp;IF(Table16[[#This Row],[Def-Secondary3]]&lt;&gt;"","/"&amp;Table16[[#This Row],[Def-Secondary3]],)&amp;""&amp;IF(Table16[[#This Row],[PassRush4]]&lt;&gt;"","-"&amp;Table16[[#This Row],[PassRush4]],)</f>
        <v>0-2</v>
      </c>
      <c r="R255" s="76" t="e">
        <f>VLOOKUP(Table16[[#This Row],[Player]],Table4[],9,FALSE)</f>
        <v>#N/A</v>
      </c>
      <c r="S255" s="73" t="e">
        <f>Table16[[#This Row],[2024 Card Info]]&amp;"  "&amp;Table16[[#This Row],[Player Data]]</f>
        <v>#N/A</v>
      </c>
    </row>
    <row r="256" spans="1:19" ht="12.75" customHeight="1" x14ac:dyDescent="0.45">
      <c r="A256" s="78" t="s">
        <v>3218</v>
      </c>
      <c r="B256" s="74" t="s">
        <v>270</v>
      </c>
      <c r="C256" s="79" t="s">
        <v>3527</v>
      </c>
      <c r="D256" s="91">
        <v>34813</v>
      </c>
      <c r="E256" s="75" t="s">
        <v>337</v>
      </c>
      <c r="G256" s="75" t="s">
        <v>227</v>
      </c>
      <c r="H256" s="77" t="str">
        <f>VLOOKUP(Table16[[#This Row],[Player]],Rosters!$D$1:$D$1934,1,FALSE)</f>
        <v>Okoronkwo, Ogbonnia</v>
      </c>
      <c r="I256" s="77" t="str">
        <f>Table16[[#This Row],[RunBlock-Primary6]]&amp;"-"&amp;Table16[[#This Row],[PassBlock8]]&amp;IF(Table16[[#This Row],[RunBlock-Secondary7]]&lt;&gt;"","/"&amp;Table16[[#This Row],[RunBlock-Secondary7]]&amp;"-"&amp;Table16[[#This Row],[PassBlock8]],"")</f>
        <v>-</v>
      </c>
      <c r="J256" s="75" t="s">
        <v>149</v>
      </c>
      <c r="K256" s="75"/>
      <c r="L256" s="76">
        <v>5</v>
      </c>
      <c r="M256" s="76"/>
      <c r="N256" s="76"/>
      <c r="O256" s="76"/>
      <c r="P256" s="76"/>
      <c r="Q256" s="76" t="str">
        <f>Table16[[#This Row],[DefPrimary2]]&amp;IF(Table16[[#This Row],[Def-Secondary3]]&lt;&gt;"","/"&amp;Table16[[#This Row],[Def-Secondary3]],)&amp;""&amp;IF(Table16[[#This Row],[PassRush4]]&lt;&gt;"","-"&amp;Table16[[#This Row],[PassRush4]],)</f>
        <v>0-5</v>
      </c>
      <c r="R256" s="76" t="e">
        <f>VLOOKUP(Table16[[#This Row],[Player]],Table4[],9,FALSE)</f>
        <v>#N/A</v>
      </c>
      <c r="S256" s="73" t="e">
        <f>Table16[[#This Row],[2024 Card Info]]&amp;"  "&amp;Table16[[#This Row],[Player Data]]</f>
        <v>#N/A</v>
      </c>
    </row>
    <row r="257" spans="1:19" ht="12.75" customHeight="1" x14ac:dyDescent="0.45">
      <c r="A257" s="78" t="s">
        <v>3603</v>
      </c>
      <c r="B257" s="74" t="s">
        <v>270</v>
      </c>
      <c r="C257" s="79" t="s">
        <v>318</v>
      </c>
      <c r="D257" s="91">
        <v>35916</v>
      </c>
      <c r="E257" s="75" t="s">
        <v>279</v>
      </c>
      <c r="G257" s="75" t="s">
        <v>227</v>
      </c>
      <c r="H257" s="77" t="str">
        <f>VLOOKUP(Table16[[#This Row],[Player]],Rosters!$D$1:$D$1934,1,FALSE)</f>
        <v>Okuayinonu, Sam</v>
      </c>
      <c r="I257" s="77" t="str">
        <f>Table16[[#This Row],[RunBlock-Primary6]]&amp;"-"&amp;Table16[[#This Row],[PassBlock8]]&amp;IF(Table16[[#This Row],[RunBlock-Secondary7]]&lt;&gt;"","/"&amp;Table16[[#This Row],[RunBlock-Secondary7]]&amp;"-"&amp;Table16[[#This Row],[PassBlock8]],"")</f>
        <v>-</v>
      </c>
      <c r="J257" s="75" t="s">
        <v>149</v>
      </c>
      <c r="K257" s="75"/>
      <c r="L257" s="76">
        <v>5</v>
      </c>
      <c r="M257" s="76"/>
      <c r="N257" s="76"/>
      <c r="O257" s="76"/>
      <c r="P257" s="76"/>
      <c r="Q257" s="76" t="str">
        <f>Table16[[#This Row],[DefPrimary2]]&amp;IF(Table16[[#This Row],[Def-Secondary3]]&lt;&gt;"","/"&amp;Table16[[#This Row],[Def-Secondary3]],)&amp;""&amp;IF(Table16[[#This Row],[PassRush4]]&lt;&gt;"","-"&amp;Table16[[#This Row],[PassRush4]],)</f>
        <v>0-5</v>
      </c>
      <c r="R257" s="76" t="e">
        <f>VLOOKUP(Table16[[#This Row],[Player]],Table4[],9,FALSE)</f>
        <v>#N/A</v>
      </c>
      <c r="S257" s="73" t="e">
        <f>Table16[[#This Row],[2024 Card Info]]&amp;"  "&amp;Table16[[#This Row],[Player Data]]</f>
        <v>#N/A</v>
      </c>
    </row>
    <row r="258" spans="1:19" ht="12.75" customHeight="1" x14ac:dyDescent="0.45">
      <c r="A258" s="78" t="s">
        <v>1800</v>
      </c>
      <c r="B258" s="74" t="s">
        <v>270</v>
      </c>
      <c r="C258" s="79" t="s">
        <v>3525</v>
      </c>
      <c r="D258" s="91">
        <v>36629</v>
      </c>
      <c r="E258" s="75" t="s">
        <v>387</v>
      </c>
      <c r="G258" s="75" t="s">
        <v>260</v>
      </c>
      <c r="H258" s="77" t="str">
        <f>VLOOKUP(Table16[[#This Row],[Player]],Rosters!$D$1:$D$1934,1,FALSE)</f>
        <v>Ossai, Joseph</v>
      </c>
      <c r="I258" s="77" t="str">
        <f>Table16[[#This Row],[RunBlock-Primary6]]&amp;"-"&amp;Table16[[#This Row],[PassBlock8]]&amp;IF(Table16[[#This Row],[RunBlock-Secondary7]]&lt;&gt;"","/"&amp;Table16[[#This Row],[RunBlock-Secondary7]]&amp;"-"&amp;Table16[[#This Row],[PassBlock8]],"")</f>
        <v>-</v>
      </c>
      <c r="J258" s="75" t="s">
        <v>149</v>
      </c>
      <c r="K258" s="75"/>
      <c r="L258" s="76">
        <v>6</v>
      </c>
      <c r="M258" s="76"/>
      <c r="N258" s="76"/>
      <c r="O258" s="76"/>
      <c r="P258" s="76"/>
      <c r="Q258" s="76" t="str">
        <f>Table16[[#This Row],[DefPrimary2]]&amp;IF(Table16[[#This Row],[Def-Secondary3]]&lt;&gt;"","/"&amp;Table16[[#This Row],[Def-Secondary3]],)&amp;""&amp;IF(Table16[[#This Row],[PassRush4]]&lt;&gt;"","-"&amp;Table16[[#This Row],[PassRush4]],)</f>
        <v>0-6</v>
      </c>
      <c r="R258" s="76" t="e">
        <f>VLOOKUP(Table16[[#This Row],[Player]],Table4[],9,FALSE)</f>
        <v>#N/A</v>
      </c>
      <c r="S258" s="73" t="e">
        <f>Table16[[#This Row],[2024 Card Info]]&amp;"  "&amp;Table16[[#This Row],[Player Data]]</f>
        <v>#N/A</v>
      </c>
    </row>
    <row r="259" spans="1:19" ht="12.75" customHeight="1" x14ac:dyDescent="0.45">
      <c r="A259" s="78" t="s">
        <v>3545</v>
      </c>
      <c r="B259" s="74" t="s">
        <v>270</v>
      </c>
      <c r="C259" s="79" t="s">
        <v>403</v>
      </c>
      <c r="D259" s="91">
        <v>35242</v>
      </c>
      <c r="E259" s="75" t="s">
        <v>107</v>
      </c>
      <c r="G259" s="75" t="s">
        <v>264</v>
      </c>
      <c r="H259" s="77" t="e">
        <f>VLOOKUP(Table16[[#This Row],[Player]],Rosters!$D$1:$D$1934,1,FALSE)</f>
        <v>#N/A</v>
      </c>
      <c r="I259" s="77" t="str">
        <f>Table16[[#This Row],[RunBlock-Primary6]]&amp;"-"&amp;Table16[[#This Row],[PassBlock8]]&amp;IF(Table16[[#This Row],[RunBlock-Secondary7]]&lt;&gt;"","/"&amp;Table16[[#This Row],[RunBlock-Secondary7]]&amp;"-"&amp;Table16[[#This Row],[PassBlock8]],"")</f>
        <v>-</v>
      </c>
      <c r="J259" s="75" t="s">
        <v>149</v>
      </c>
      <c r="K259" s="75"/>
      <c r="L259" s="76">
        <v>3</v>
      </c>
      <c r="M259" s="76"/>
      <c r="N259" s="76"/>
      <c r="O259" s="76"/>
      <c r="P259" s="76"/>
      <c r="Q259" s="76" t="str">
        <f>Table16[[#This Row],[DefPrimary2]]&amp;IF(Table16[[#This Row],[Def-Secondary3]]&lt;&gt;"","/"&amp;Table16[[#This Row],[Def-Secondary3]],)&amp;""&amp;IF(Table16[[#This Row],[PassRush4]]&lt;&gt;"","-"&amp;Table16[[#This Row],[PassRush4]],)</f>
        <v>0-3</v>
      </c>
      <c r="R259" s="76" t="e">
        <f>VLOOKUP(Table16[[#This Row],[Player]],Table4[],9,FALSE)</f>
        <v>#N/A</v>
      </c>
      <c r="S259" s="73" t="e">
        <f>Table16[[#This Row],[2024 Card Info]]&amp;"  "&amp;Table16[[#This Row],[Player Data]]</f>
        <v>#N/A</v>
      </c>
    </row>
    <row r="260" spans="1:19" ht="12.75" customHeight="1" x14ac:dyDescent="0.45">
      <c r="A260" s="78" t="s">
        <v>3639</v>
      </c>
      <c r="B260" s="74" t="s">
        <v>270</v>
      </c>
      <c r="C260" s="79" t="s">
        <v>1315</v>
      </c>
      <c r="D260" s="91">
        <v>0</v>
      </c>
      <c r="E260" s="75" t="s">
        <v>3949</v>
      </c>
      <c r="G260" s="75" t="s">
        <v>186</v>
      </c>
      <c r="H260" s="77" t="e">
        <f>VLOOKUP(Table16[[#This Row],[Player]],Rosters!$D$1:$D$1934,1,FALSE)</f>
        <v>#N/A</v>
      </c>
      <c r="I260" s="77" t="str">
        <f>Table16[[#This Row],[RunBlock-Primary6]]&amp;"-"&amp;Table16[[#This Row],[PassBlock8]]&amp;IF(Table16[[#This Row],[RunBlock-Secondary7]]&lt;&gt;"","/"&amp;Table16[[#This Row],[RunBlock-Secondary7]]&amp;"-"&amp;Table16[[#This Row],[PassBlock8]],"")</f>
        <v>-</v>
      </c>
      <c r="J260" s="75" t="s">
        <v>149</v>
      </c>
      <c r="K260" s="75"/>
      <c r="L260" s="76">
        <v>2</v>
      </c>
      <c r="M260" s="76"/>
      <c r="N260" s="76"/>
      <c r="O260" s="76"/>
      <c r="P260" s="76"/>
      <c r="Q260" s="76" t="str">
        <f>Table16[[#This Row],[DefPrimary2]]&amp;IF(Table16[[#This Row],[Def-Secondary3]]&lt;&gt;"","/"&amp;Table16[[#This Row],[Def-Secondary3]],)&amp;""&amp;IF(Table16[[#This Row],[PassRush4]]&lt;&gt;"","-"&amp;Table16[[#This Row],[PassRush4]],)</f>
        <v>0-2</v>
      </c>
      <c r="R260" s="76" t="e">
        <f>VLOOKUP(Table16[[#This Row],[Player]],Table4[],9,FALSE)</f>
        <v>#N/A</v>
      </c>
      <c r="S260" s="73" t="e">
        <f>Table16[[#This Row],[2024 Card Info]]&amp;"  "&amp;Table16[[#This Row],[Player Data]]</f>
        <v>#N/A</v>
      </c>
    </row>
    <row r="261" spans="1:19" ht="12.75" customHeight="1" x14ac:dyDescent="0.45">
      <c r="A261" s="78" t="s">
        <v>3222</v>
      </c>
      <c r="B261" s="74" t="s">
        <v>270</v>
      </c>
      <c r="C261" s="79" t="s">
        <v>3518</v>
      </c>
      <c r="D261" s="91">
        <v>0</v>
      </c>
      <c r="E261" s="75" t="s">
        <v>457</v>
      </c>
      <c r="G261" s="75" t="s">
        <v>186</v>
      </c>
      <c r="H261" s="77" t="str">
        <f>VLOOKUP(Table16[[#This Row],[Player]],Rosters!$D$1:$D$1934,1,FALSE)</f>
        <v>Robinson, Janarius</v>
      </c>
      <c r="I261" s="77" t="str">
        <f>Table16[[#This Row],[RunBlock-Primary6]]&amp;"-"&amp;Table16[[#This Row],[PassBlock8]]&amp;IF(Table16[[#This Row],[RunBlock-Secondary7]]&lt;&gt;"","/"&amp;Table16[[#This Row],[RunBlock-Secondary7]]&amp;"-"&amp;Table16[[#This Row],[PassBlock8]],"")</f>
        <v>-</v>
      </c>
      <c r="J261" s="75" t="s">
        <v>149</v>
      </c>
      <c r="K261" s="75"/>
      <c r="L261" s="76">
        <v>2</v>
      </c>
      <c r="M261" s="76"/>
      <c r="N261" s="76"/>
      <c r="O261" s="76"/>
      <c r="P261" s="76"/>
      <c r="Q261" s="76" t="str">
        <f>Table16[[#This Row],[DefPrimary2]]&amp;IF(Table16[[#This Row],[Def-Secondary3]]&lt;&gt;"","/"&amp;Table16[[#This Row],[Def-Secondary3]],)&amp;""&amp;IF(Table16[[#This Row],[PassRush4]]&lt;&gt;"","-"&amp;Table16[[#This Row],[PassRush4]],)</f>
        <v>0-2</v>
      </c>
      <c r="R261" s="76" t="e">
        <f>VLOOKUP(Table16[[#This Row],[Player]],Table4[],9,FALSE)</f>
        <v>#N/A</v>
      </c>
      <c r="S261" s="73" t="e">
        <f>Table16[[#This Row],[2024 Card Info]]&amp;"  "&amp;Table16[[#This Row],[Player Data]]</f>
        <v>#N/A</v>
      </c>
    </row>
    <row r="262" spans="1:19" ht="12.75" customHeight="1" x14ac:dyDescent="0.45">
      <c r="A262" s="78" t="s">
        <v>2422</v>
      </c>
      <c r="B262" s="74" t="s">
        <v>270</v>
      </c>
      <c r="C262" s="79" t="s">
        <v>1124</v>
      </c>
      <c r="D262" s="91">
        <v>35641</v>
      </c>
      <c r="E262" s="75" t="s">
        <v>624</v>
      </c>
      <c r="G262" s="75" t="s">
        <v>484</v>
      </c>
      <c r="H262" s="77" t="str">
        <f>VLOOKUP(Table16[[#This Row],[Player]],Rosters!$D$1:$D$1934,1,FALSE)</f>
        <v>Smith-Williams, James</v>
      </c>
      <c r="I262" s="77" t="str">
        <f>Table16[[#This Row],[RunBlock-Primary6]]&amp;"-"&amp;Table16[[#This Row],[PassBlock8]]&amp;IF(Table16[[#This Row],[RunBlock-Secondary7]]&lt;&gt;"","/"&amp;Table16[[#This Row],[RunBlock-Secondary7]]&amp;"-"&amp;Table16[[#This Row],[PassBlock8]],"")</f>
        <v>-</v>
      </c>
      <c r="J262" s="75" t="s">
        <v>149</v>
      </c>
      <c r="K262" s="75"/>
      <c r="L262" s="76">
        <v>1</v>
      </c>
      <c r="M262" s="76"/>
      <c r="N262" s="76"/>
      <c r="O262" s="76"/>
      <c r="P262" s="76"/>
      <c r="Q262" s="76" t="str">
        <f>Table16[[#This Row],[DefPrimary2]]&amp;IF(Table16[[#This Row],[Def-Secondary3]]&lt;&gt;"","/"&amp;Table16[[#This Row],[Def-Secondary3]],)&amp;""&amp;IF(Table16[[#This Row],[PassRush4]]&lt;&gt;"","-"&amp;Table16[[#This Row],[PassRush4]],)</f>
        <v>0-1</v>
      </c>
      <c r="R262" s="76" t="e">
        <f>VLOOKUP(Table16[[#This Row],[Player]],Table4[],9,FALSE)</f>
        <v>#N/A</v>
      </c>
      <c r="S262" s="73" t="e">
        <f>Table16[[#This Row],[2024 Card Info]]&amp;"  "&amp;Table16[[#This Row],[Player Data]]</f>
        <v>#N/A</v>
      </c>
    </row>
    <row r="263" spans="1:19" ht="12.75" customHeight="1" x14ac:dyDescent="0.45">
      <c r="A263" s="78" t="s">
        <v>998</v>
      </c>
      <c r="B263" s="74" t="s">
        <v>270</v>
      </c>
      <c r="C263" s="79" t="s">
        <v>3519</v>
      </c>
      <c r="D263" s="91">
        <v>34760</v>
      </c>
      <c r="E263" s="75" t="s">
        <v>222</v>
      </c>
      <c r="G263" s="75" t="s">
        <v>264</v>
      </c>
      <c r="H263" s="77" t="str">
        <f>VLOOKUP(Table16[[#This Row],[Player]],Rosters!$D$1:$D$1934,1,FALSE)</f>
        <v>Smoot, Dawuane</v>
      </c>
      <c r="I263" s="77" t="str">
        <f>Table16[[#This Row],[RunBlock-Primary6]]&amp;"-"&amp;Table16[[#This Row],[PassBlock8]]&amp;IF(Table16[[#This Row],[RunBlock-Secondary7]]&lt;&gt;"","/"&amp;Table16[[#This Row],[RunBlock-Secondary7]]&amp;"-"&amp;Table16[[#This Row],[PassBlock8]],"")</f>
        <v>-</v>
      </c>
      <c r="J263" s="75" t="s">
        <v>149</v>
      </c>
      <c r="K263" s="75"/>
      <c r="L263" s="76">
        <v>3</v>
      </c>
      <c r="M263" s="76"/>
      <c r="N263" s="76"/>
      <c r="O263" s="76"/>
      <c r="P263" s="76"/>
      <c r="Q263" s="76" t="str">
        <f>Table16[[#This Row],[DefPrimary2]]&amp;IF(Table16[[#This Row],[Def-Secondary3]]&lt;&gt;"","/"&amp;Table16[[#This Row],[Def-Secondary3]],)&amp;""&amp;IF(Table16[[#This Row],[PassRush4]]&lt;&gt;"","-"&amp;Table16[[#This Row],[PassRush4]],)</f>
        <v>0-3</v>
      </c>
      <c r="R263" s="76" t="e">
        <f>VLOOKUP(Table16[[#This Row],[Player]],Table4[],9,FALSE)</f>
        <v>#N/A</v>
      </c>
      <c r="S263" s="73" t="e">
        <f>Table16[[#This Row],[2024 Card Info]]&amp;"  "&amp;Table16[[#This Row],[Player Data]]</f>
        <v>#N/A</v>
      </c>
    </row>
    <row r="264" spans="1:19" ht="12.75" customHeight="1" x14ac:dyDescent="0.45">
      <c r="A264" s="78" t="s">
        <v>2720</v>
      </c>
      <c r="B264" s="74" t="s">
        <v>270</v>
      </c>
      <c r="C264" s="79" t="s">
        <v>271</v>
      </c>
      <c r="D264" s="91">
        <v>35490</v>
      </c>
      <c r="E264" s="75" t="s">
        <v>204</v>
      </c>
      <c r="G264" s="75" t="s">
        <v>227</v>
      </c>
      <c r="H264" s="77" t="str">
        <f>VLOOKUP(Table16[[#This Row],[Player]],Rosters!$D$1:$D$1934,1,FALSE)</f>
        <v>Taylor, Darrell</v>
      </c>
      <c r="I264" s="77" t="str">
        <f>Table16[[#This Row],[RunBlock-Primary6]]&amp;"-"&amp;Table16[[#This Row],[PassBlock8]]&amp;IF(Table16[[#This Row],[RunBlock-Secondary7]]&lt;&gt;"","/"&amp;Table16[[#This Row],[RunBlock-Secondary7]]&amp;"-"&amp;Table16[[#This Row],[PassBlock8]],"")</f>
        <v>-</v>
      </c>
      <c r="J264" s="75" t="s">
        <v>149</v>
      </c>
      <c r="K264" s="75"/>
      <c r="L264" s="76">
        <v>5</v>
      </c>
      <c r="M264" s="76"/>
      <c r="N264" s="76"/>
      <c r="O264" s="76"/>
      <c r="P264" s="76"/>
      <c r="Q264" s="76" t="str">
        <f>Table16[[#This Row],[DefPrimary2]]&amp;IF(Table16[[#This Row],[Def-Secondary3]]&lt;&gt;"","/"&amp;Table16[[#This Row],[Def-Secondary3]],)&amp;""&amp;IF(Table16[[#This Row],[PassRush4]]&lt;&gt;"","-"&amp;Table16[[#This Row],[PassRush4]],)</f>
        <v>0-5</v>
      </c>
      <c r="R264" s="76" t="e">
        <f>VLOOKUP(Table16[[#This Row],[Player]],Table4[],9,FALSE)</f>
        <v>#N/A</v>
      </c>
      <c r="S264" s="73" t="e">
        <f>Table16[[#This Row],[2024 Card Info]]&amp;"  "&amp;Table16[[#This Row],[Player Data]]</f>
        <v>#N/A</v>
      </c>
    </row>
    <row r="265" spans="1:19" ht="12.75" customHeight="1" x14ac:dyDescent="0.45">
      <c r="A265" s="78" t="s">
        <v>2220</v>
      </c>
      <c r="B265" s="74" t="s">
        <v>270</v>
      </c>
      <c r="C265" s="79" t="s">
        <v>3527</v>
      </c>
      <c r="D265" s="91">
        <v>31758</v>
      </c>
      <c r="E265" s="75" t="s">
        <v>3469</v>
      </c>
      <c r="G265" s="75" t="s">
        <v>264</v>
      </c>
      <c r="H265" s="77" t="str">
        <f>VLOOKUP(Table16[[#This Row],[Player]],Rosters!$D$1:$D$1934,1,FALSE)</f>
        <v>Thomas, Cameron</v>
      </c>
      <c r="I265" s="77" t="str">
        <f>Table16[[#This Row],[RunBlock-Primary6]]&amp;"-"&amp;Table16[[#This Row],[PassBlock8]]&amp;IF(Table16[[#This Row],[RunBlock-Secondary7]]&lt;&gt;"","/"&amp;Table16[[#This Row],[RunBlock-Secondary7]]&amp;"-"&amp;Table16[[#This Row],[PassBlock8]],"")</f>
        <v>-</v>
      </c>
      <c r="J265" s="75" t="s">
        <v>149</v>
      </c>
      <c r="K265" s="75"/>
      <c r="L265" s="76">
        <v>3</v>
      </c>
      <c r="M265" s="76"/>
      <c r="N265" s="76"/>
      <c r="O265" s="76"/>
      <c r="P265" s="76"/>
      <c r="Q265" s="76" t="str">
        <f>Table16[[#This Row],[DefPrimary2]]&amp;IF(Table16[[#This Row],[Def-Secondary3]]&lt;&gt;"","/"&amp;Table16[[#This Row],[Def-Secondary3]],)&amp;""&amp;IF(Table16[[#This Row],[PassRush4]]&lt;&gt;"","-"&amp;Table16[[#This Row],[PassRush4]],)</f>
        <v>0-3</v>
      </c>
      <c r="R265" s="76" t="e">
        <f>VLOOKUP(Table16[[#This Row],[Player]],Table4[],9,FALSE)</f>
        <v>#N/A</v>
      </c>
      <c r="S265" s="73" t="e">
        <f>Table16[[#This Row],[2024 Card Info]]&amp;"  "&amp;Table16[[#This Row],[Player Data]]</f>
        <v>#N/A</v>
      </c>
    </row>
    <row r="266" spans="1:19" ht="12.75" customHeight="1" x14ac:dyDescent="0.45">
      <c r="A266" s="78" t="s">
        <v>1515</v>
      </c>
      <c r="B266" s="74" t="s">
        <v>270</v>
      </c>
      <c r="C266" s="79" t="s">
        <v>3519</v>
      </c>
      <c r="D266" s="91">
        <v>35299</v>
      </c>
      <c r="E266" s="75" t="s">
        <v>624</v>
      </c>
      <c r="G266" s="75" t="s">
        <v>264</v>
      </c>
      <c r="H266" s="77" t="str">
        <f>VLOOKUP(Table16[[#This Row],[Player]],Rosters!$D$1:$D$1934,1,FALSE)</f>
        <v>Toohill, Casey</v>
      </c>
      <c r="I266" s="77" t="str">
        <f>Table16[[#This Row],[RunBlock-Primary6]]&amp;"-"&amp;Table16[[#This Row],[PassBlock8]]&amp;IF(Table16[[#This Row],[RunBlock-Secondary7]]&lt;&gt;"","/"&amp;Table16[[#This Row],[RunBlock-Secondary7]]&amp;"-"&amp;Table16[[#This Row],[PassBlock8]],"")</f>
        <v>-</v>
      </c>
      <c r="J266" s="75" t="s">
        <v>149</v>
      </c>
      <c r="K266" s="75"/>
      <c r="L266" s="76">
        <v>3</v>
      </c>
      <c r="M266" s="76"/>
      <c r="N266" s="76"/>
      <c r="O266" s="76"/>
      <c r="P266" s="76"/>
      <c r="Q266" s="76" t="str">
        <f>Table16[[#This Row],[DefPrimary2]]&amp;IF(Table16[[#This Row],[Def-Secondary3]]&lt;&gt;"","/"&amp;Table16[[#This Row],[Def-Secondary3]],)&amp;""&amp;IF(Table16[[#This Row],[PassRush4]]&lt;&gt;"","-"&amp;Table16[[#This Row],[PassRush4]],)</f>
        <v>0-3</v>
      </c>
      <c r="R266" s="76" t="e">
        <f>VLOOKUP(Table16[[#This Row],[Player]],Table4[],9,FALSE)</f>
        <v>#N/A</v>
      </c>
      <c r="S266" s="73" t="e">
        <f>Table16[[#This Row],[2024 Card Info]]&amp;"  "&amp;Table16[[#This Row],[Player Data]]</f>
        <v>#N/A</v>
      </c>
    </row>
    <row r="267" spans="1:19" ht="12.75" customHeight="1" x14ac:dyDescent="0.45">
      <c r="A267" s="78" t="s">
        <v>637</v>
      </c>
      <c r="B267" s="74" t="s">
        <v>270</v>
      </c>
      <c r="C267" s="79" t="s">
        <v>441</v>
      </c>
      <c r="D267" s="91">
        <v>35796</v>
      </c>
      <c r="E267" s="75" t="s">
        <v>4133</v>
      </c>
      <c r="G267" s="75" t="s">
        <v>264</v>
      </c>
      <c r="H267" s="77" t="str">
        <f>VLOOKUP(Table16[[#This Row],[Player]],Rosters!$D$1:$D$1934,1,FALSE)</f>
        <v>Turner, Payton</v>
      </c>
      <c r="I267" s="77" t="str">
        <f>Table16[[#This Row],[RunBlock-Primary6]]&amp;"-"&amp;Table16[[#This Row],[PassBlock8]]&amp;IF(Table16[[#This Row],[RunBlock-Secondary7]]&lt;&gt;"","/"&amp;Table16[[#This Row],[RunBlock-Secondary7]]&amp;"-"&amp;Table16[[#This Row],[PassBlock8]],"")</f>
        <v>-</v>
      </c>
      <c r="J267" s="75" t="s">
        <v>149</v>
      </c>
      <c r="K267" s="75"/>
      <c r="L267" s="76">
        <v>3</v>
      </c>
      <c r="M267" s="76"/>
      <c r="N267" s="76"/>
      <c r="O267" s="76"/>
      <c r="P267" s="76"/>
      <c r="Q267" s="76" t="str">
        <f>Table16[[#This Row],[DefPrimary2]]&amp;IF(Table16[[#This Row],[Def-Secondary3]]&lt;&gt;"","/"&amp;Table16[[#This Row],[Def-Secondary3]],)&amp;""&amp;IF(Table16[[#This Row],[PassRush4]]&lt;&gt;"","-"&amp;Table16[[#This Row],[PassRush4]],)</f>
        <v>0-3</v>
      </c>
      <c r="R267" s="76" t="e">
        <f>VLOOKUP(Table16[[#This Row],[Player]],Table4[],9,FALSE)</f>
        <v>#N/A</v>
      </c>
      <c r="S267" s="73" t="e">
        <f>Table16[[#This Row],[2024 Card Info]]&amp;"  "&amp;Table16[[#This Row],[Player Data]]</f>
        <v>#N/A</v>
      </c>
    </row>
    <row r="268" spans="1:19" ht="12.75" customHeight="1" x14ac:dyDescent="0.45">
      <c r="A268" s="78" t="s">
        <v>887</v>
      </c>
      <c r="B268" s="74" t="s">
        <v>270</v>
      </c>
      <c r="C268" s="79" t="s">
        <v>308</v>
      </c>
      <c r="D268" s="91">
        <v>37078</v>
      </c>
      <c r="E268" s="75" t="s">
        <v>3953</v>
      </c>
      <c r="G268" s="75" t="s">
        <v>477</v>
      </c>
      <c r="H268" s="77" t="str">
        <f>VLOOKUP(Table16[[#This Row],[Player]],Rosters!$D$1:$D$1934,1,FALSE)</f>
        <v>Van Ness, Lukas</v>
      </c>
      <c r="I268" s="77" t="str">
        <f>Table16[[#This Row],[RunBlock-Primary6]]&amp;"-"&amp;Table16[[#This Row],[PassBlock8]]&amp;IF(Table16[[#This Row],[RunBlock-Secondary7]]&lt;&gt;"","/"&amp;Table16[[#This Row],[RunBlock-Secondary7]]&amp;"-"&amp;Table16[[#This Row],[PassBlock8]],"")</f>
        <v>-</v>
      </c>
      <c r="J268" s="75" t="s">
        <v>149</v>
      </c>
      <c r="K268" s="75"/>
      <c r="L268" s="76">
        <v>4</v>
      </c>
      <c r="M268" s="76"/>
      <c r="N268" s="76"/>
      <c r="O268" s="76"/>
      <c r="P268" s="76"/>
      <c r="Q268" s="76" t="str">
        <f>Table16[[#This Row],[DefPrimary2]]&amp;IF(Table16[[#This Row],[Def-Secondary3]]&lt;&gt;"","/"&amp;Table16[[#This Row],[Def-Secondary3]],)&amp;""&amp;IF(Table16[[#This Row],[PassRush4]]&lt;&gt;"","-"&amp;Table16[[#This Row],[PassRush4]],)</f>
        <v>0-4</v>
      </c>
      <c r="R268" s="76" t="e">
        <f>VLOOKUP(Table16[[#This Row],[Player]],Table4[],9,FALSE)</f>
        <v>#N/A</v>
      </c>
      <c r="S268" s="73" t="e">
        <f>Table16[[#This Row],[2024 Card Info]]&amp;"  "&amp;Table16[[#This Row],[Player Data]]</f>
        <v>#N/A</v>
      </c>
    </row>
    <row r="269" spans="1:19" ht="12.75" customHeight="1" x14ac:dyDescent="0.45">
      <c r="A269" s="78" t="s">
        <v>3697</v>
      </c>
      <c r="B269" s="74" t="s">
        <v>270</v>
      </c>
      <c r="C269" s="79" t="s">
        <v>3531</v>
      </c>
      <c r="D269" s="91">
        <v>36800</v>
      </c>
      <c r="E269" s="75" t="s">
        <v>3960</v>
      </c>
      <c r="G269" s="75" t="s">
        <v>231</v>
      </c>
      <c r="H269" s="77" t="e">
        <f>VLOOKUP(Table16[[#This Row],[Player]],Rosters!$D$1:$D$1934,1,FALSE)</f>
        <v>#N/A</v>
      </c>
      <c r="I269" s="77" t="str">
        <f>Table16[[#This Row],[RunBlock-Primary6]]&amp;"-"&amp;Table16[[#This Row],[PassBlock8]]&amp;IF(Table16[[#This Row],[RunBlock-Secondary7]]&lt;&gt;"","/"&amp;Table16[[#This Row],[RunBlock-Secondary7]]&amp;"-"&amp;Table16[[#This Row],[PassBlock8]],"")</f>
        <v>-</v>
      </c>
      <c r="J269" s="75" t="s">
        <v>149</v>
      </c>
      <c r="K269" s="75"/>
      <c r="L269" s="76">
        <v>0</v>
      </c>
      <c r="M269" s="76"/>
      <c r="N269" s="76"/>
      <c r="O269" s="76"/>
      <c r="P269" s="76"/>
      <c r="Q269" s="76" t="str">
        <f>Table16[[#This Row],[DefPrimary2]]&amp;IF(Table16[[#This Row],[Def-Secondary3]]&lt;&gt;"","/"&amp;Table16[[#This Row],[Def-Secondary3]],)&amp;""&amp;IF(Table16[[#This Row],[PassRush4]]&lt;&gt;"","-"&amp;Table16[[#This Row],[PassRush4]],)</f>
        <v>0-0</v>
      </c>
      <c r="R269" s="76" t="e">
        <f>VLOOKUP(Table16[[#This Row],[Player]],Table4[],9,FALSE)</f>
        <v>#N/A</v>
      </c>
      <c r="S269" s="73" t="e">
        <f>Table16[[#This Row],[2024 Card Info]]&amp;"  "&amp;Table16[[#This Row],[Player Data]]</f>
        <v>#N/A</v>
      </c>
    </row>
    <row r="270" spans="1:19" ht="12.75" customHeight="1" x14ac:dyDescent="0.45">
      <c r="A270" s="78" t="s">
        <v>3641</v>
      </c>
      <c r="B270" s="74" t="s">
        <v>270</v>
      </c>
      <c r="C270" s="79" t="s">
        <v>143</v>
      </c>
      <c r="D270" s="91">
        <v>36502</v>
      </c>
      <c r="E270" s="75" t="s">
        <v>391</v>
      </c>
      <c r="G270" s="75" t="s">
        <v>186</v>
      </c>
      <c r="H270" s="77" t="e">
        <f>VLOOKUP(Table16[[#This Row],[Player]],Rosters!$D$1:$D$1934,1,FALSE)</f>
        <v>#N/A</v>
      </c>
      <c r="I270" s="77" t="str">
        <f>Table16[[#This Row],[RunBlock-Primary6]]&amp;"-"&amp;Table16[[#This Row],[PassBlock8]]&amp;IF(Table16[[#This Row],[RunBlock-Secondary7]]&lt;&gt;"","/"&amp;Table16[[#This Row],[RunBlock-Secondary7]]&amp;"-"&amp;Table16[[#This Row],[PassBlock8]],"")</f>
        <v>-</v>
      </c>
      <c r="J270" s="75" t="s">
        <v>149</v>
      </c>
      <c r="K270" s="75"/>
      <c r="L270" s="76">
        <v>2</v>
      </c>
      <c r="M270" s="76"/>
      <c r="N270" s="76"/>
      <c r="O270" s="76"/>
      <c r="P270" s="76"/>
      <c r="Q270" s="76" t="str">
        <f>Table16[[#This Row],[DefPrimary2]]&amp;IF(Table16[[#This Row],[Def-Secondary3]]&lt;&gt;"","/"&amp;Table16[[#This Row],[Def-Secondary3]],)&amp;""&amp;IF(Table16[[#This Row],[PassRush4]]&lt;&gt;"","-"&amp;Table16[[#This Row],[PassRush4]],)</f>
        <v>0-2</v>
      </c>
      <c r="R270" s="76" t="e">
        <f>VLOOKUP(Table16[[#This Row],[Player]],Table4[],9,FALSE)</f>
        <v>#N/A</v>
      </c>
      <c r="S270" s="73" t="e">
        <f>Table16[[#This Row],[2024 Card Info]]&amp;"  "&amp;Table16[[#This Row],[Player Data]]</f>
        <v>#N/A</v>
      </c>
    </row>
    <row r="271" spans="1:19" ht="12.75" customHeight="1" x14ac:dyDescent="0.45">
      <c r="A271" s="78" t="s">
        <v>1513</v>
      </c>
      <c r="B271" s="74" t="s">
        <v>270</v>
      </c>
      <c r="C271" s="79" t="s">
        <v>441</v>
      </c>
      <c r="D271" s="91">
        <v>36264</v>
      </c>
      <c r="E271" s="75" t="s">
        <v>3954</v>
      </c>
      <c r="G271" s="75" t="s">
        <v>743</v>
      </c>
      <c r="H271" s="77" t="str">
        <f>VLOOKUP(Table16[[#This Row],[Player]],Rosters!$D$1:$D$1934,1,FALSE)</f>
        <v>Young, Chase</v>
      </c>
      <c r="I271" s="77" t="str">
        <f>Table16[[#This Row],[RunBlock-Primary6]]&amp;"-"&amp;Table16[[#This Row],[PassBlock8]]&amp;IF(Table16[[#This Row],[RunBlock-Secondary7]]&lt;&gt;"","/"&amp;Table16[[#This Row],[RunBlock-Secondary7]]&amp;"-"&amp;Table16[[#This Row],[PassBlock8]],"")</f>
        <v>-</v>
      </c>
      <c r="J271" s="75" t="s">
        <v>149</v>
      </c>
      <c r="K271" s="75"/>
      <c r="L271" s="76">
        <v>7</v>
      </c>
      <c r="M271" s="76"/>
      <c r="N271" s="76"/>
      <c r="O271" s="76"/>
      <c r="P271" s="76"/>
      <c r="Q271" s="76" t="str">
        <f>Table16[[#This Row],[DefPrimary2]]&amp;IF(Table16[[#This Row],[Def-Secondary3]]&lt;&gt;"","/"&amp;Table16[[#This Row],[Def-Secondary3]],)&amp;""&amp;IF(Table16[[#This Row],[PassRush4]]&lt;&gt;"","-"&amp;Table16[[#This Row],[PassRush4]],)</f>
        <v>0-7</v>
      </c>
      <c r="R271" s="76" t="e">
        <f>VLOOKUP(Table16[[#This Row],[Player]],Table4[],9,FALSE)</f>
        <v>#N/A</v>
      </c>
      <c r="S271" s="73" t="e">
        <f>Table16[[#This Row],[2024 Card Info]]&amp;"  "&amp;Table16[[#This Row],[Player Data]]</f>
        <v>#N/A</v>
      </c>
    </row>
    <row r="272" spans="1:19" ht="12.75" customHeight="1" x14ac:dyDescent="0.45">
      <c r="A272" s="78" t="s">
        <v>3642</v>
      </c>
      <c r="B272" s="74" t="s">
        <v>2632</v>
      </c>
      <c r="C272" s="79" t="s">
        <v>109</v>
      </c>
      <c r="D272" s="91">
        <v>35186</v>
      </c>
      <c r="E272" s="75" t="s">
        <v>996</v>
      </c>
      <c r="G272" s="75" t="s">
        <v>4185</v>
      </c>
      <c r="H272" s="77" t="str">
        <f>VLOOKUP(Table16[[#This Row],[Player]],Rosters!$D$1:$D$1934,1,FALSE)</f>
        <v>Bell, Quinton</v>
      </c>
      <c r="I272" s="77" t="str">
        <f>Table16[[#This Row],[RunBlock-Primary6]]&amp;"-"&amp;Table16[[#This Row],[PassBlock8]]&amp;IF(Table16[[#This Row],[RunBlock-Secondary7]]&lt;&gt;"","/"&amp;Table16[[#This Row],[RunBlock-Secondary7]]&amp;"-"&amp;Table16[[#This Row],[PassBlock8]],"")</f>
        <v>-</v>
      </c>
      <c r="J272" s="75" t="s">
        <v>154</v>
      </c>
      <c r="K272" s="75">
        <v>4</v>
      </c>
      <c r="L272" s="76">
        <v>1</v>
      </c>
      <c r="M272" s="76"/>
      <c r="N272" s="76"/>
      <c r="O272" s="76"/>
      <c r="P272" s="76"/>
      <c r="Q272" s="76" t="str">
        <f>Table16[[#This Row],[DefPrimary2]]&amp;IF(Table16[[#This Row],[Def-Secondary3]]&lt;&gt;"","/"&amp;Table16[[#This Row],[Def-Secondary3]],)&amp;""&amp;IF(Table16[[#This Row],[PassRush4]]&lt;&gt;"","-"&amp;Table16[[#This Row],[PassRush4]],)</f>
        <v>4/4-1</v>
      </c>
      <c r="R272" s="76" t="e">
        <f>VLOOKUP(Table16[[#This Row],[Player]],Table4[],9,FALSE)</f>
        <v>#N/A</v>
      </c>
      <c r="S272" s="73" t="e">
        <f>Table16[[#This Row],[2024 Card Info]]&amp;"  "&amp;Table16[[#This Row],[Player Data]]</f>
        <v>#N/A</v>
      </c>
    </row>
    <row r="273" spans="1:19" ht="12.75" customHeight="1" x14ac:dyDescent="0.45">
      <c r="A273" s="78" t="s">
        <v>3602</v>
      </c>
      <c r="B273" s="74" t="s">
        <v>2632</v>
      </c>
      <c r="C273" s="79" t="s">
        <v>308</v>
      </c>
      <c r="D273" s="91">
        <v>36555</v>
      </c>
      <c r="E273" s="75" t="s">
        <v>391</v>
      </c>
      <c r="G273" s="75" t="s">
        <v>4177</v>
      </c>
      <c r="H273" s="77" t="str">
        <f>VLOOKUP(Table16[[#This Row],[Player]],Rosters!$D$1:$D$1934,1,FALSE)</f>
        <v>Cox Jr, Brenton</v>
      </c>
      <c r="I273" s="77" t="str">
        <f>Table16[[#This Row],[RunBlock-Primary6]]&amp;"-"&amp;Table16[[#This Row],[PassBlock8]]&amp;IF(Table16[[#This Row],[RunBlock-Secondary7]]&lt;&gt;"","/"&amp;Table16[[#This Row],[RunBlock-Secondary7]]&amp;"-"&amp;Table16[[#This Row],[PassBlock8]],"")</f>
        <v>-</v>
      </c>
      <c r="J273" s="75" t="s">
        <v>149</v>
      </c>
      <c r="K273" s="75" t="s">
        <v>149</v>
      </c>
      <c r="L273" s="76">
        <v>5</v>
      </c>
      <c r="M273" s="76"/>
      <c r="N273" s="76"/>
      <c r="O273" s="76"/>
      <c r="P273" s="76"/>
      <c r="Q273" s="76" t="str">
        <f>Table16[[#This Row],[DefPrimary2]]&amp;IF(Table16[[#This Row],[Def-Secondary3]]&lt;&gt;"","/"&amp;Table16[[#This Row],[Def-Secondary3]],)&amp;""&amp;IF(Table16[[#This Row],[PassRush4]]&lt;&gt;"","-"&amp;Table16[[#This Row],[PassRush4]],)</f>
        <v>0/0-5</v>
      </c>
      <c r="R273" s="76" t="e">
        <f>VLOOKUP(Table16[[#This Row],[Player]],Table4[],9,FALSE)</f>
        <v>#N/A</v>
      </c>
      <c r="S273" s="73" t="e">
        <f>Table16[[#This Row],[2024 Card Info]]&amp;"  "&amp;Table16[[#This Row],[Player Data]]</f>
        <v>#N/A</v>
      </c>
    </row>
    <row r="274" spans="1:19" ht="12.75" customHeight="1" x14ac:dyDescent="0.45">
      <c r="A274" s="78" t="s">
        <v>2900</v>
      </c>
      <c r="B274" s="74" t="s">
        <v>2632</v>
      </c>
      <c r="C274" s="79" t="s">
        <v>3523</v>
      </c>
      <c r="D274" s="91">
        <v>34012</v>
      </c>
      <c r="E274" s="75" t="s">
        <v>2901</v>
      </c>
      <c r="G274" s="75" t="s">
        <v>4173</v>
      </c>
      <c r="H274" s="77" t="str">
        <f>VLOOKUP(Table16[[#This Row],[Player]],Rosters!$D$1:$D$1934,1,FALSE)</f>
        <v>Dupree, Bud</v>
      </c>
      <c r="I274" s="77" t="str">
        <f>Table16[[#This Row],[RunBlock-Primary6]]&amp;"-"&amp;Table16[[#This Row],[PassBlock8]]&amp;IF(Table16[[#This Row],[RunBlock-Secondary7]]&lt;&gt;"","/"&amp;Table16[[#This Row],[RunBlock-Secondary7]]&amp;"-"&amp;Table16[[#This Row],[PassBlock8]],"")</f>
        <v>-</v>
      </c>
      <c r="J274" s="75" t="s">
        <v>149</v>
      </c>
      <c r="K274" s="75">
        <v>0</v>
      </c>
      <c r="L274" s="76">
        <v>6</v>
      </c>
      <c r="M274" s="76"/>
      <c r="N274" s="76"/>
      <c r="O274" s="76"/>
      <c r="P274" s="76"/>
      <c r="Q274" s="76" t="str">
        <f>Table16[[#This Row],[DefPrimary2]]&amp;IF(Table16[[#This Row],[Def-Secondary3]]&lt;&gt;"","/"&amp;Table16[[#This Row],[Def-Secondary3]],)&amp;""&amp;IF(Table16[[#This Row],[PassRush4]]&lt;&gt;"","-"&amp;Table16[[#This Row],[PassRush4]],)</f>
        <v>0/0-6</v>
      </c>
      <c r="R274" s="76" t="e">
        <f>VLOOKUP(Table16[[#This Row],[Player]],Table4[],9,FALSE)</f>
        <v>#N/A</v>
      </c>
      <c r="S274" s="73" t="e">
        <f>Table16[[#This Row],[2024 Card Info]]&amp;"  "&amp;Table16[[#This Row],[Player Data]]</f>
        <v>#N/A</v>
      </c>
    </row>
    <row r="275" spans="1:19" ht="12.75" customHeight="1" x14ac:dyDescent="0.45">
      <c r="A275" s="78" t="s">
        <v>3655</v>
      </c>
      <c r="B275" s="74" t="s">
        <v>2632</v>
      </c>
      <c r="C275" s="79" t="s">
        <v>452</v>
      </c>
      <c r="D275" s="91">
        <v>37377</v>
      </c>
      <c r="E275" s="75" t="s">
        <v>4021</v>
      </c>
      <c r="G275" s="75" t="s">
        <v>161</v>
      </c>
      <c r="H275" s="77" t="str">
        <f>VLOOKUP(Table16[[#This Row],[Player]],Rosters!$D$1:$D$1934,1,FALSE)</f>
        <v>Harrell, Jaylen</v>
      </c>
      <c r="I275" s="77" t="str">
        <f>Table16[[#This Row],[RunBlock-Primary6]]&amp;"-"&amp;Table16[[#This Row],[PassBlock8]]&amp;IF(Table16[[#This Row],[RunBlock-Secondary7]]&lt;&gt;"","/"&amp;Table16[[#This Row],[RunBlock-Secondary7]]&amp;"-"&amp;Table16[[#This Row],[PassBlock8]],"")</f>
        <v>-</v>
      </c>
      <c r="J275" s="75" t="s">
        <v>154</v>
      </c>
      <c r="K275" s="75">
        <v>0</v>
      </c>
      <c r="L275" s="76">
        <v>0</v>
      </c>
      <c r="M275" s="76"/>
      <c r="N275" s="76"/>
      <c r="O275" s="76"/>
      <c r="P275" s="76"/>
      <c r="Q275" s="76" t="str">
        <f>Table16[[#This Row],[DefPrimary2]]&amp;IF(Table16[[#This Row],[Def-Secondary3]]&lt;&gt;"","/"&amp;Table16[[#This Row],[Def-Secondary3]],)&amp;""&amp;IF(Table16[[#This Row],[PassRush4]]&lt;&gt;"","-"&amp;Table16[[#This Row],[PassRush4]],)</f>
        <v>4/0-0</v>
      </c>
      <c r="R275" s="76" t="e">
        <f>VLOOKUP(Table16[[#This Row],[Player]],Table4[],9,FALSE)</f>
        <v>#N/A</v>
      </c>
      <c r="S275" s="73" t="e">
        <f>Table16[[#This Row],[2024 Card Info]]&amp;"  "&amp;Table16[[#This Row],[Player Data]]</f>
        <v>#N/A</v>
      </c>
    </row>
    <row r="276" spans="1:19" ht="12.75" customHeight="1" x14ac:dyDescent="0.45">
      <c r="A276" s="78" t="s">
        <v>286</v>
      </c>
      <c r="B276" s="74" t="s">
        <v>2632</v>
      </c>
      <c r="C276" s="79" t="s">
        <v>285</v>
      </c>
      <c r="D276" s="91">
        <v>36733</v>
      </c>
      <c r="E276" s="75" t="s">
        <v>171</v>
      </c>
      <c r="G276" s="75" t="s">
        <v>173</v>
      </c>
      <c r="H276" s="77" t="str">
        <f>VLOOKUP(Table16[[#This Row],[Player]],Rosters!$D$1:$D$1934,1,FALSE)</f>
        <v>Leal, DeMarvin</v>
      </c>
      <c r="I276" s="77" t="str">
        <f>Table16[[#This Row],[RunBlock-Primary6]]&amp;"-"&amp;Table16[[#This Row],[PassBlock8]]&amp;IF(Table16[[#This Row],[RunBlock-Secondary7]]&lt;&gt;"","/"&amp;Table16[[#This Row],[RunBlock-Secondary7]]&amp;"-"&amp;Table16[[#This Row],[PassBlock8]],"")</f>
        <v>-</v>
      </c>
      <c r="J276" s="75" t="s">
        <v>149</v>
      </c>
      <c r="K276" s="75">
        <v>0</v>
      </c>
      <c r="L276" s="76">
        <v>0</v>
      </c>
      <c r="M276" s="76"/>
      <c r="N276" s="76"/>
      <c r="O276" s="76"/>
      <c r="P276" s="76"/>
      <c r="Q276" s="76" t="str">
        <f>Table16[[#This Row],[DefPrimary2]]&amp;IF(Table16[[#This Row],[Def-Secondary3]]&lt;&gt;"","/"&amp;Table16[[#This Row],[Def-Secondary3]],)&amp;""&amp;IF(Table16[[#This Row],[PassRush4]]&lt;&gt;"","-"&amp;Table16[[#This Row],[PassRush4]],)</f>
        <v>0/0-0</v>
      </c>
      <c r="R276" s="76" t="e">
        <f>VLOOKUP(Table16[[#This Row],[Player]],Table4[],9,FALSE)</f>
        <v>#N/A</v>
      </c>
      <c r="S276" s="73" t="e">
        <f>Table16[[#This Row],[2024 Card Info]]&amp;"  "&amp;Table16[[#This Row],[Player Data]]</f>
        <v>#N/A</v>
      </c>
    </row>
    <row r="277" spans="1:19" ht="12.75" customHeight="1" x14ac:dyDescent="0.45">
      <c r="A277" s="78" t="s">
        <v>3460</v>
      </c>
      <c r="B277" s="74" t="s">
        <v>2632</v>
      </c>
      <c r="C277" s="79" t="s">
        <v>3531</v>
      </c>
      <c r="D277" s="91">
        <v>35005</v>
      </c>
      <c r="E277" s="75" t="s">
        <v>2126</v>
      </c>
      <c r="G277" s="75" t="s">
        <v>4183</v>
      </c>
      <c r="H277" s="77" t="str">
        <f>VLOOKUP(Table16[[#This Row],[Player]],Rosters!$D$1:$D$1934,1,FALSE)</f>
        <v>McKinley, Takkarist</v>
      </c>
      <c r="I277" s="77" t="str">
        <f>Table16[[#This Row],[RunBlock-Primary6]]&amp;"-"&amp;Table16[[#This Row],[PassBlock8]]&amp;IF(Table16[[#This Row],[RunBlock-Secondary7]]&lt;&gt;"","/"&amp;Table16[[#This Row],[RunBlock-Secondary7]]&amp;"-"&amp;Table16[[#This Row],[PassBlock8]],"")</f>
        <v>-</v>
      </c>
      <c r="J277" s="75" t="s">
        <v>149</v>
      </c>
      <c r="K277" s="75">
        <v>0</v>
      </c>
      <c r="L277" s="76">
        <v>3</v>
      </c>
      <c r="M277" s="76"/>
      <c r="N277" s="76"/>
      <c r="O277" s="76"/>
      <c r="P277" s="76"/>
      <c r="Q277" s="76" t="str">
        <f>Table16[[#This Row],[DefPrimary2]]&amp;IF(Table16[[#This Row],[Def-Secondary3]]&lt;&gt;"","/"&amp;Table16[[#This Row],[Def-Secondary3]],)&amp;""&amp;IF(Table16[[#This Row],[PassRush4]]&lt;&gt;"","-"&amp;Table16[[#This Row],[PassRush4]],)</f>
        <v>0/0-3</v>
      </c>
      <c r="R277" s="76" t="e">
        <f>VLOOKUP(Table16[[#This Row],[Player]],Table4[],9,FALSE)</f>
        <v>#N/A</v>
      </c>
      <c r="S277" s="73" t="e">
        <f>Table16[[#This Row],[2024 Card Info]]&amp;"  "&amp;Table16[[#This Row],[Player Data]]</f>
        <v>#N/A</v>
      </c>
    </row>
    <row r="278" spans="1:19" ht="12.75" customHeight="1" x14ac:dyDescent="0.45">
      <c r="A278" s="78" t="s">
        <v>1021</v>
      </c>
      <c r="B278" s="74" t="s">
        <v>2632</v>
      </c>
      <c r="C278" s="79" t="s">
        <v>3519</v>
      </c>
      <c r="D278" s="91">
        <v>32593</v>
      </c>
      <c r="E278" s="75" t="s">
        <v>1022</v>
      </c>
      <c r="G278" s="75" t="s">
        <v>4169</v>
      </c>
      <c r="H278" s="77" t="str">
        <f>VLOOKUP(Table16[[#This Row],[Player]],Rosters!$D$1:$D$1934,1,FALSE)</f>
        <v>Miller, Von</v>
      </c>
      <c r="I278" s="77" t="str">
        <f>Table16[[#This Row],[RunBlock-Primary6]]&amp;"-"&amp;Table16[[#This Row],[PassBlock8]]&amp;IF(Table16[[#This Row],[RunBlock-Secondary7]]&lt;&gt;"","/"&amp;Table16[[#This Row],[RunBlock-Secondary7]]&amp;"-"&amp;Table16[[#This Row],[PassBlock8]],"")</f>
        <v>-</v>
      </c>
      <c r="J278" s="75" t="s">
        <v>149</v>
      </c>
      <c r="K278" s="75">
        <v>0</v>
      </c>
      <c r="L278" s="76">
        <v>8</v>
      </c>
      <c r="M278" s="76"/>
      <c r="N278" s="76"/>
      <c r="O278" s="76"/>
      <c r="P278" s="76"/>
      <c r="Q278" s="76" t="str">
        <f>Table16[[#This Row],[DefPrimary2]]&amp;IF(Table16[[#This Row],[Def-Secondary3]]&lt;&gt;"","/"&amp;Table16[[#This Row],[Def-Secondary3]],)&amp;""&amp;IF(Table16[[#This Row],[PassRush4]]&lt;&gt;"","-"&amp;Table16[[#This Row],[PassRush4]],)</f>
        <v>0/0-8</v>
      </c>
      <c r="R278" s="76" t="e">
        <f>VLOOKUP(Table16[[#This Row],[Player]],Table4[],9,FALSE)</f>
        <v>#N/A</v>
      </c>
      <c r="S278" s="73" t="e">
        <f>Table16[[#This Row],[2024 Card Info]]&amp;"  "&amp;Table16[[#This Row],[Player Data]]</f>
        <v>#N/A</v>
      </c>
    </row>
    <row r="279" spans="1:19" ht="12.75" customHeight="1" x14ac:dyDescent="0.45">
      <c r="A279" s="78" t="s">
        <v>3630</v>
      </c>
      <c r="B279" s="74" t="s">
        <v>2632</v>
      </c>
      <c r="C279" s="79" t="s">
        <v>308</v>
      </c>
      <c r="D279" s="91">
        <v>36263</v>
      </c>
      <c r="E279" s="75" t="s">
        <v>279</v>
      </c>
      <c r="G279" s="75" t="s">
        <v>1757</v>
      </c>
      <c r="H279" s="77" t="str">
        <f>VLOOKUP(Table16[[#This Row],[Player]],Rosters!$D$1:$D$1934,1,FALSE)</f>
        <v>Mosby, Arron</v>
      </c>
      <c r="I279" s="77" t="str">
        <f>Table16[[#This Row],[RunBlock-Primary6]]&amp;"-"&amp;Table16[[#This Row],[PassBlock8]]&amp;IF(Table16[[#This Row],[RunBlock-Secondary7]]&lt;&gt;"","/"&amp;Table16[[#This Row],[RunBlock-Secondary7]]&amp;"-"&amp;Table16[[#This Row],[PassBlock8]],"")</f>
        <v>-</v>
      </c>
      <c r="J279" s="75" t="s">
        <v>154</v>
      </c>
      <c r="K279" s="75">
        <v>4</v>
      </c>
      <c r="L279" s="76">
        <v>2</v>
      </c>
      <c r="M279" s="76"/>
      <c r="N279" s="76"/>
      <c r="O279" s="76"/>
      <c r="P279" s="76"/>
      <c r="Q279" s="76" t="str">
        <f>Table16[[#This Row],[DefPrimary2]]&amp;IF(Table16[[#This Row],[Def-Secondary3]]&lt;&gt;"","/"&amp;Table16[[#This Row],[Def-Secondary3]],)&amp;""&amp;IF(Table16[[#This Row],[PassRush4]]&lt;&gt;"","-"&amp;Table16[[#This Row],[PassRush4]],)</f>
        <v>4/4-2</v>
      </c>
      <c r="R279" s="76" t="e">
        <f>VLOOKUP(Table16[[#This Row],[Player]],Table4[],9,FALSE)</f>
        <v>#N/A</v>
      </c>
      <c r="S279" s="73" t="e">
        <f>Table16[[#This Row],[2024 Card Info]]&amp;"  "&amp;Table16[[#This Row],[Player Data]]</f>
        <v>#N/A</v>
      </c>
    </row>
    <row r="280" spans="1:19" ht="12.75" customHeight="1" x14ac:dyDescent="0.45">
      <c r="A280" s="78" t="s">
        <v>2332</v>
      </c>
      <c r="B280" s="74" t="s">
        <v>2632</v>
      </c>
      <c r="C280" s="79" t="s">
        <v>339</v>
      </c>
      <c r="D280" s="91">
        <v>35493</v>
      </c>
      <c r="E280" s="75" t="s">
        <v>115</v>
      </c>
      <c r="G280" s="75" t="s">
        <v>4180</v>
      </c>
      <c r="H280" s="77" t="str">
        <f>VLOOKUP(Table16[[#This Row],[Player]],Rosters!$D$1:$D$1934,1,FALSE)</f>
        <v>Nelson, Anthony</v>
      </c>
      <c r="I280" s="77" t="str">
        <f>Table16[[#This Row],[RunBlock-Primary6]]&amp;"-"&amp;Table16[[#This Row],[PassBlock8]]&amp;IF(Table16[[#This Row],[RunBlock-Secondary7]]&lt;&gt;"","/"&amp;Table16[[#This Row],[RunBlock-Secondary7]]&amp;"-"&amp;Table16[[#This Row],[PassBlock8]],"")</f>
        <v>-</v>
      </c>
      <c r="J280" s="75" t="s">
        <v>149</v>
      </c>
      <c r="K280" s="75">
        <v>0</v>
      </c>
      <c r="L280" s="76">
        <v>4</v>
      </c>
      <c r="M280" s="76"/>
      <c r="N280" s="76"/>
      <c r="O280" s="76"/>
      <c r="P280" s="76"/>
      <c r="Q280" s="76" t="str">
        <f>Table16[[#This Row],[DefPrimary2]]&amp;IF(Table16[[#This Row],[Def-Secondary3]]&lt;&gt;"","/"&amp;Table16[[#This Row],[Def-Secondary3]],)&amp;""&amp;IF(Table16[[#This Row],[PassRush4]]&lt;&gt;"","-"&amp;Table16[[#This Row],[PassRush4]],)</f>
        <v>0/0-4</v>
      </c>
      <c r="R280" s="76" t="e">
        <f>VLOOKUP(Table16[[#This Row],[Player]],Table4[],9,FALSE)</f>
        <v>#N/A</v>
      </c>
      <c r="S280" s="73" t="e">
        <f>Table16[[#This Row],[2024 Card Info]]&amp;"  "&amp;Table16[[#This Row],[Player Data]]</f>
        <v>#N/A</v>
      </c>
    </row>
    <row r="281" spans="1:19" ht="12.75" customHeight="1" x14ac:dyDescent="0.45">
      <c r="A281" s="78" t="s">
        <v>3596</v>
      </c>
      <c r="B281" s="74" t="s">
        <v>2632</v>
      </c>
      <c r="C281" s="79" t="s">
        <v>109</v>
      </c>
      <c r="D281" s="91">
        <v>37623</v>
      </c>
      <c r="E281" s="75" t="s">
        <v>4106</v>
      </c>
      <c r="G281" s="75" t="s">
        <v>4173</v>
      </c>
      <c r="H281" s="77" t="str">
        <f>VLOOKUP(Table16[[#This Row],[Player]],Rosters!$D$1:$D$1934,1,FALSE)</f>
        <v>Robinson, Chop</v>
      </c>
      <c r="I281" s="77" t="str">
        <f>Table16[[#This Row],[RunBlock-Primary6]]&amp;"-"&amp;Table16[[#This Row],[PassBlock8]]&amp;IF(Table16[[#This Row],[RunBlock-Secondary7]]&lt;&gt;"","/"&amp;Table16[[#This Row],[RunBlock-Secondary7]]&amp;"-"&amp;Table16[[#This Row],[PassBlock8]],"")</f>
        <v>-</v>
      </c>
      <c r="J281" s="75" t="s">
        <v>149</v>
      </c>
      <c r="K281" s="75">
        <v>0</v>
      </c>
      <c r="L281" s="76">
        <v>6</v>
      </c>
      <c r="M281" s="76"/>
      <c r="N281" s="76"/>
      <c r="O281" s="76"/>
      <c r="P281" s="76"/>
      <c r="Q281" s="76" t="str">
        <f>Table16[[#This Row],[DefPrimary2]]&amp;IF(Table16[[#This Row],[Def-Secondary3]]&lt;&gt;"","/"&amp;Table16[[#This Row],[Def-Secondary3]],)&amp;""&amp;IF(Table16[[#This Row],[PassRush4]]&lt;&gt;"","-"&amp;Table16[[#This Row],[PassRush4]],)</f>
        <v>0/0-6</v>
      </c>
      <c r="R281" s="76" t="e">
        <f>VLOOKUP(Table16[[#This Row],[Player]],Table4[],9,FALSE)</f>
        <v>#N/A</v>
      </c>
      <c r="S281" s="73" t="e">
        <f>Table16[[#This Row],[2024 Card Info]]&amp;"  "&amp;Table16[[#This Row],[Player Data]]</f>
        <v>#N/A</v>
      </c>
    </row>
    <row r="282" spans="1:19" ht="12.75" customHeight="1" x14ac:dyDescent="0.45">
      <c r="A282" s="78" t="s">
        <v>1409</v>
      </c>
      <c r="B282" s="74" t="s">
        <v>2632</v>
      </c>
      <c r="C282" s="79" t="s">
        <v>285</v>
      </c>
      <c r="D282" s="91">
        <v>33925</v>
      </c>
      <c r="E282" s="75" t="s">
        <v>265</v>
      </c>
      <c r="G282" s="75" t="s">
        <v>4177</v>
      </c>
      <c r="H282" s="77" t="str">
        <f>VLOOKUP(Table16[[#This Row],[Player]],Rosters!$D$1:$D$1934,1,FALSE)</f>
        <v>Smith, Preston</v>
      </c>
      <c r="I282" s="77" t="str">
        <f>Table16[[#This Row],[RunBlock-Primary6]]&amp;"-"&amp;Table16[[#This Row],[PassBlock8]]&amp;IF(Table16[[#This Row],[RunBlock-Secondary7]]&lt;&gt;"","/"&amp;Table16[[#This Row],[RunBlock-Secondary7]]&amp;"-"&amp;Table16[[#This Row],[PassBlock8]],"")</f>
        <v>-</v>
      </c>
      <c r="J282" s="75" t="s">
        <v>149</v>
      </c>
      <c r="K282" s="75">
        <v>0</v>
      </c>
      <c r="L282" s="76">
        <v>5</v>
      </c>
      <c r="M282" s="76"/>
      <c r="N282" s="76"/>
      <c r="O282" s="76"/>
      <c r="P282" s="76"/>
      <c r="Q282" s="76" t="str">
        <f>Table16[[#This Row],[DefPrimary2]]&amp;IF(Table16[[#This Row],[Def-Secondary3]]&lt;&gt;"","/"&amp;Table16[[#This Row],[Def-Secondary3]],)&amp;""&amp;IF(Table16[[#This Row],[PassRush4]]&lt;&gt;"","-"&amp;Table16[[#This Row],[PassRush4]],)</f>
        <v>0/0-5</v>
      </c>
      <c r="R282" s="76" t="e">
        <f>VLOOKUP(Table16[[#This Row],[Player]],Table4[],9,FALSE)</f>
        <v>#N/A</v>
      </c>
      <c r="S282" s="73" t="e">
        <f>Table16[[#This Row],[2024 Card Info]]&amp;"  "&amp;Table16[[#This Row],[Player Data]]</f>
        <v>#N/A</v>
      </c>
    </row>
    <row r="283" spans="1:19" ht="12.75" customHeight="1" x14ac:dyDescent="0.45">
      <c r="A283" s="78" t="s">
        <v>2424</v>
      </c>
      <c r="B283" s="74" t="s">
        <v>1395</v>
      </c>
      <c r="C283" s="79" t="s">
        <v>500</v>
      </c>
      <c r="D283" s="91">
        <v>36954</v>
      </c>
      <c r="E283" s="75" t="s">
        <v>160</v>
      </c>
      <c r="G283" s="75" t="s">
        <v>4183</v>
      </c>
      <c r="H283" s="77" t="str">
        <f>VLOOKUP(Table16[[#This Row],[Player]],Rosters!$D$1:$D$1934,1,FALSE)</f>
        <v>Adebawore, Adetomiwa</v>
      </c>
      <c r="I283" s="77" t="str">
        <f>Table16[[#This Row],[RunBlock-Primary6]]&amp;"-"&amp;Table16[[#This Row],[PassBlock8]]&amp;IF(Table16[[#This Row],[RunBlock-Secondary7]]&lt;&gt;"","/"&amp;Table16[[#This Row],[RunBlock-Secondary7]]&amp;"-"&amp;Table16[[#This Row],[PassBlock8]],"")</f>
        <v>-</v>
      </c>
      <c r="J283" s="75" t="s">
        <v>149</v>
      </c>
      <c r="K283" s="75" t="s">
        <v>149</v>
      </c>
      <c r="L283" s="76">
        <v>3</v>
      </c>
      <c r="M283" s="76"/>
      <c r="N283" s="76"/>
      <c r="O283" s="76"/>
      <c r="P283" s="76"/>
      <c r="Q283" s="76" t="str">
        <f>Table16[[#This Row],[DefPrimary2]]&amp;IF(Table16[[#This Row],[Def-Secondary3]]&lt;&gt;"","/"&amp;Table16[[#This Row],[Def-Secondary3]],)&amp;""&amp;IF(Table16[[#This Row],[PassRush4]]&lt;&gt;"","-"&amp;Table16[[#This Row],[PassRush4]],)</f>
        <v>0/0-3</v>
      </c>
      <c r="R283" s="76" t="e">
        <f>VLOOKUP(Table16[[#This Row],[Player]],Table4[],9,FALSE)</f>
        <v>#N/A</v>
      </c>
      <c r="S283" s="73" t="e">
        <f>Table16[[#This Row],[2024 Card Info]]&amp;"  "&amp;Table16[[#This Row],[Player Data]]</f>
        <v>#N/A</v>
      </c>
    </row>
    <row r="284" spans="1:19" ht="12.75" customHeight="1" x14ac:dyDescent="0.45">
      <c r="A284" s="78" t="s">
        <v>3143</v>
      </c>
      <c r="B284" s="74" t="s">
        <v>1395</v>
      </c>
      <c r="C284" s="79" t="s">
        <v>325</v>
      </c>
      <c r="D284" s="91">
        <v>37280</v>
      </c>
      <c r="E284" s="75" t="s">
        <v>3953</v>
      </c>
      <c r="G284" s="75" t="s">
        <v>4180</v>
      </c>
      <c r="H284" s="77" t="str">
        <f>VLOOKUP(Table16[[#This Row],[Player]],Rosters!$D$1:$D$1934,1,FALSE)</f>
        <v>Anudike-Uzomah, Felix</v>
      </c>
      <c r="I284" s="77" t="str">
        <f>Table16[[#This Row],[RunBlock-Primary6]]&amp;"-"&amp;Table16[[#This Row],[PassBlock8]]&amp;IF(Table16[[#This Row],[RunBlock-Secondary7]]&lt;&gt;"","/"&amp;Table16[[#This Row],[RunBlock-Secondary7]]&amp;"-"&amp;Table16[[#This Row],[PassBlock8]],"")</f>
        <v>-</v>
      </c>
      <c r="J284" s="75" t="s">
        <v>149</v>
      </c>
      <c r="K284" s="75" t="s">
        <v>149</v>
      </c>
      <c r="L284" s="76">
        <v>4</v>
      </c>
      <c r="M284" s="76"/>
      <c r="N284" s="76"/>
      <c r="O284" s="76"/>
      <c r="P284" s="76"/>
      <c r="Q284" s="76" t="str">
        <f>Table16[[#This Row],[DefPrimary2]]&amp;IF(Table16[[#This Row],[Def-Secondary3]]&lt;&gt;"","/"&amp;Table16[[#This Row],[Def-Secondary3]],)&amp;""&amp;IF(Table16[[#This Row],[PassRush4]]&lt;&gt;"","-"&amp;Table16[[#This Row],[PassRush4]],)</f>
        <v>0/0-4</v>
      </c>
      <c r="R284" s="76" t="e">
        <f>VLOOKUP(Table16[[#This Row],[Player]],Table4[],9,FALSE)</f>
        <v>#N/A</v>
      </c>
      <c r="S284" s="73" t="e">
        <f>Table16[[#This Row],[2024 Card Info]]&amp;"  "&amp;Table16[[#This Row],[Player Data]]</f>
        <v>#N/A</v>
      </c>
    </row>
    <row r="285" spans="1:19" ht="12.75" customHeight="1" x14ac:dyDescent="0.45">
      <c r="A285" s="78" t="s">
        <v>1693</v>
      </c>
      <c r="B285" s="74" t="s">
        <v>1395</v>
      </c>
      <c r="C285" s="79" t="s">
        <v>860</v>
      </c>
      <c r="D285" s="91">
        <v>34288</v>
      </c>
      <c r="E285" s="75" t="s">
        <v>1694</v>
      </c>
      <c r="G285" s="75" t="s">
        <v>4182</v>
      </c>
      <c r="H285" s="77" t="str">
        <f>VLOOKUP(Table16[[#This Row],[Player]],Rosters!$D$1:$D$1934,1,FALSE)</f>
        <v>Armstead, Arik</v>
      </c>
      <c r="I285" s="77" t="str">
        <f>Table16[[#This Row],[RunBlock-Primary6]]&amp;"-"&amp;Table16[[#This Row],[PassBlock8]]&amp;IF(Table16[[#This Row],[RunBlock-Secondary7]]&lt;&gt;"","/"&amp;Table16[[#This Row],[RunBlock-Secondary7]]&amp;"-"&amp;Table16[[#This Row],[PassBlock8]],"")</f>
        <v>-</v>
      </c>
      <c r="J285" s="75" t="s">
        <v>154</v>
      </c>
      <c r="K285" s="75" t="s">
        <v>149</v>
      </c>
      <c r="L285" s="76">
        <v>3</v>
      </c>
      <c r="M285" s="76"/>
      <c r="N285" s="76"/>
      <c r="O285" s="76"/>
      <c r="P285" s="76"/>
      <c r="Q285" s="76" t="str">
        <f>Table16[[#This Row],[DefPrimary2]]&amp;IF(Table16[[#This Row],[Def-Secondary3]]&lt;&gt;"","/"&amp;Table16[[#This Row],[Def-Secondary3]],)&amp;""&amp;IF(Table16[[#This Row],[PassRush4]]&lt;&gt;"","-"&amp;Table16[[#This Row],[PassRush4]],)</f>
        <v>4/0-3</v>
      </c>
      <c r="R285" s="76" t="e">
        <f>VLOOKUP(Table16[[#This Row],[Player]],Table4[],9,FALSE)</f>
        <v>#N/A</v>
      </c>
      <c r="S285" s="73" t="e">
        <f>Table16[[#This Row],[2024 Card Info]]&amp;"  "&amp;Table16[[#This Row],[Player Data]]</f>
        <v>#N/A</v>
      </c>
    </row>
    <row r="286" spans="1:19" ht="12.75" customHeight="1" x14ac:dyDescent="0.45">
      <c r="A286" s="78" t="s">
        <v>2204</v>
      </c>
      <c r="B286" s="74" t="s">
        <v>1395</v>
      </c>
      <c r="C286" s="79" t="s">
        <v>308</v>
      </c>
      <c r="D286" s="91">
        <v>36654</v>
      </c>
      <c r="E286" s="75" t="s">
        <v>313</v>
      </c>
      <c r="G286" s="75" t="s">
        <v>4177</v>
      </c>
      <c r="H286" s="77" t="str">
        <f>VLOOKUP(Table16[[#This Row],[Player]],Rosters!$D$1:$D$1934,1,FALSE)</f>
        <v>Brooks, Karl</v>
      </c>
      <c r="I286" s="77" t="str">
        <f>Table16[[#This Row],[RunBlock-Primary6]]&amp;"-"&amp;Table16[[#This Row],[PassBlock8]]&amp;IF(Table16[[#This Row],[RunBlock-Secondary7]]&lt;&gt;"","/"&amp;Table16[[#This Row],[RunBlock-Secondary7]]&amp;"-"&amp;Table16[[#This Row],[PassBlock8]],"")</f>
        <v>-</v>
      </c>
      <c r="J286" s="75" t="s">
        <v>149</v>
      </c>
      <c r="K286" s="75" t="s">
        <v>149</v>
      </c>
      <c r="L286" s="76">
        <v>5</v>
      </c>
      <c r="M286" s="76"/>
      <c r="N286" s="76"/>
      <c r="O286" s="76"/>
      <c r="P286" s="76"/>
      <c r="Q286" s="76" t="str">
        <f>Table16[[#This Row],[DefPrimary2]]&amp;IF(Table16[[#This Row],[Def-Secondary3]]&lt;&gt;"","/"&amp;Table16[[#This Row],[Def-Secondary3]],)&amp;""&amp;IF(Table16[[#This Row],[PassRush4]]&lt;&gt;"","-"&amp;Table16[[#This Row],[PassRush4]],)</f>
        <v>0/0-5</v>
      </c>
      <c r="R286" s="76" t="e">
        <f>VLOOKUP(Table16[[#This Row],[Player]],Table4[],9,FALSE)</f>
        <v>#N/A</v>
      </c>
      <c r="S286" s="73" t="e">
        <f>Table16[[#This Row],[2024 Card Info]]&amp;"  "&amp;Table16[[#This Row],[Player Data]]</f>
        <v>#N/A</v>
      </c>
    </row>
    <row r="287" spans="1:19" ht="12.75" customHeight="1" x14ac:dyDescent="0.45">
      <c r="A287" s="78" t="s">
        <v>3634</v>
      </c>
      <c r="B287" s="74" t="s">
        <v>1395</v>
      </c>
      <c r="C287" s="79" t="s">
        <v>916</v>
      </c>
      <c r="D287" s="91">
        <v>36865</v>
      </c>
      <c r="E287" s="75" t="s">
        <v>3960</v>
      </c>
      <c r="G287" s="75" t="s">
        <v>4184</v>
      </c>
      <c r="H287" s="77" t="str">
        <f>VLOOKUP(Table16[[#This Row],[Player]],Rosters!$D$1:$D$1934,1,FALSE)</f>
        <v>Chatman, Elijah</v>
      </c>
      <c r="I287" s="77" t="str">
        <f>Table16[[#This Row],[RunBlock-Primary6]]&amp;"-"&amp;Table16[[#This Row],[PassBlock8]]&amp;IF(Table16[[#This Row],[RunBlock-Secondary7]]&lt;&gt;"","/"&amp;Table16[[#This Row],[RunBlock-Secondary7]]&amp;"-"&amp;Table16[[#This Row],[PassBlock8]],"")</f>
        <v>-</v>
      </c>
      <c r="J287" s="75" t="s">
        <v>149</v>
      </c>
      <c r="K287" s="75" t="s">
        <v>149</v>
      </c>
      <c r="L287" s="76">
        <v>2</v>
      </c>
      <c r="M287" s="76"/>
      <c r="N287" s="76"/>
      <c r="O287" s="76"/>
      <c r="P287" s="76"/>
      <c r="Q287" s="76" t="str">
        <f>Table16[[#This Row],[DefPrimary2]]&amp;IF(Table16[[#This Row],[Def-Secondary3]]&lt;&gt;"","/"&amp;Table16[[#This Row],[Def-Secondary3]],)&amp;""&amp;IF(Table16[[#This Row],[PassRush4]]&lt;&gt;"","-"&amp;Table16[[#This Row],[PassRush4]],)</f>
        <v>0/0-2</v>
      </c>
      <c r="R287" s="76" t="e">
        <f>VLOOKUP(Table16[[#This Row],[Player]],Table4[],9,FALSE)</f>
        <v>#N/A</v>
      </c>
      <c r="S287" s="73" t="e">
        <f>Table16[[#This Row],[2024 Card Info]]&amp;"  "&amp;Table16[[#This Row],[Player Data]]</f>
        <v>#N/A</v>
      </c>
    </row>
    <row r="288" spans="1:19" ht="12.75" customHeight="1" x14ac:dyDescent="0.45">
      <c r="A288" s="78" t="s">
        <v>3645</v>
      </c>
      <c r="B288" s="74" t="s">
        <v>1395</v>
      </c>
      <c r="C288" s="79" t="s">
        <v>3524</v>
      </c>
      <c r="D288" s="91">
        <v>36831</v>
      </c>
      <c r="E288" s="75" t="s">
        <v>3995</v>
      </c>
      <c r="G288" s="75" t="s">
        <v>4186</v>
      </c>
      <c r="H288" s="77" t="str">
        <f>VLOOKUP(Table16[[#This Row],[Player]],Rosters!$D$1:$D$1934,1,FALSE)</f>
        <v>Davis, Tyler</v>
      </c>
      <c r="I288" s="77" t="str">
        <f>Table16[[#This Row],[RunBlock-Primary6]]&amp;"-"&amp;Table16[[#This Row],[PassBlock8]]&amp;IF(Table16[[#This Row],[RunBlock-Secondary7]]&lt;&gt;"","/"&amp;Table16[[#This Row],[RunBlock-Secondary7]]&amp;"-"&amp;Table16[[#This Row],[PassBlock8]],"")</f>
        <v>-</v>
      </c>
      <c r="J288" s="75" t="s">
        <v>149</v>
      </c>
      <c r="K288" s="75" t="s">
        <v>149</v>
      </c>
      <c r="L288" s="76">
        <v>1</v>
      </c>
      <c r="M288" s="76"/>
      <c r="N288" s="76"/>
      <c r="O288" s="76"/>
      <c r="P288" s="76"/>
      <c r="Q288" s="76" t="str">
        <f>Table16[[#This Row],[DefPrimary2]]&amp;IF(Table16[[#This Row],[Def-Secondary3]]&lt;&gt;"","/"&amp;Table16[[#This Row],[Def-Secondary3]],)&amp;""&amp;IF(Table16[[#This Row],[PassRush4]]&lt;&gt;"","-"&amp;Table16[[#This Row],[PassRush4]],)</f>
        <v>0/0-1</v>
      </c>
      <c r="R288" s="76" t="e">
        <f>VLOOKUP(Table16[[#This Row],[Player]],Table4[],9,FALSE)</f>
        <v>#N/A</v>
      </c>
      <c r="S288" s="73" t="e">
        <f>Table16[[#This Row],[2024 Card Info]]&amp;"  "&amp;Table16[[#This Row],[Player Data]]</f>
        <v>#N/A</v>
      </c>
    </row>
    <row r="289" spans="1:19" ht="12.75" customHeight="1" x14ac:dyDescent="0.45">
      <c r="A289" s="78" t="s">
        <v>995</v>
      </c>
      <c r="B289" s="74" t="s">
        <v>1395</v>
      </c>
      <c r="C289" s="79" t="s">
        <v>339</v>
      </c>
      <c r="D289" s="91">
        <v>35191</v>
      </c>
      <c r="E289" s="75" t="s">
        <v>115</v>
      </c>
      <c r="G289" s="75" t="s">
        <v>4186</v>
      </c>
      <c r="H289" s="77" t="str">
        <f>VLOOKUP(Table16[[#This Row],[Player]],Rosters!$D$1:$D$1934,1,FALSE)</f>
        <v>Gaines, Greg</v>
      </c>
      <c r="I289" s="77" t="str">
        <f>Table16[[#This Row],[RunBlock-Primary6]]&amp;"-"&amp;Table16[[#This Row],[PassBlock8]]&amp;IF(Table16[[#This Row],[RunBlock-Secondary7]]&lt;&gt;"","/"&amp;Table16[[#This Row],[RunBlock-Secondary7]]&amp;"-"&amp;Table16[[#This Row],[PassBlock8]],"")</f>
        <v>-</v>
      </c>
      <c r="J289" s="75" t="s">
        <v>149</v>
      </c>
      <c r="K289" s="75" t="s">
        <v>149</v>
      </c>
      <c r="L289" s="76">
        <v>1</v>
      </c>
      <c r="M289" s="76"/>
      <c r="N289" s="76"/>
      <c r="O289" s="76"/>
      <c r="P289" s="76"/>
      <c r="Q289" s="76" t="str">
        <f>Table16[[#This Row],[DefPrimary2]]&amp;IF(Table16[[#This Row],[Def-Secondary3]]&lt;&gt;"","/"&amp;Table16[[#This Row],[Def-Secondary3]],)&amp;""&amp;IF(Table16[[#This Row],[PassRush4]]&lt;&gt;"","-"&amp;Table16[[#This Row],[PassRush4]],)</f>
        <v>0/0-1</v>
      </c>
      <c r="R289" s="76" t="e">
        <f>VLOOKUP(Table16[[#This Row],[Player]],Table4[],9,FALSE)</f>
        <v>#N/A</v>
      </c>
      <c r="S289" s="73" t="e">
        <f>Table16[[#This Row],[2024 Card Info]]&amp;"  "&amp;Table16[[#This Row],[Player Data]]</f>
        <v>#N/A</v>
      </c>
    </row>
    <row r="290" spans="1:19" ht="12.75" customHeight="1" x14ac:dyDescent="0.45">
      <c r="A290" s="78" t="s">
        <v>1799</v>
      </c>
      <c r="B290" s="74" t="s">
        <v>1395</v>
      </c>
      <c r="C290" s="79" t="s">
        <v>3524</v>
      </c>
      <c r="D290" s="91">
        <v>35447</v>
      </c>
      <c r="E290" s="75" t="s">
        <v>130</v>
      </c>
      <c r="G290" s="75" t="s">
        <v>173</v>
      </c>
      <c r="H290" s="77" t="str">
        <f>VLOOKUP(Table16[[#This Row],[Player]],Rosters!$D$1:$D$1934,1,FALSE)</f>
        <v>Gallimore, Neville</v>
      </c>
      <c r="I290" s="77" t="str">
        <f>Table16[[#This Row],[RunBlock-Primary6]]&amp;"-"&amp;Table16[[#This Row],[PassBlock8]]&amp;IF(Table16[[#This Row],[RunBlock-Secondary7]]&lt;&gt;"","/"&amp;Table16[[#This Row],[RunBlock-Secondary7]]&amp;"-"&amp;Table16[[#This Row],[PassBlock8]],"")</f>
        <v>-</v>
      </c>
      <c r="J290" s="75" t="s">
        <v>149</v>
      </c>
      <c r="K290" s="75" t="s">
        <v>149</v>
      </c>
      <c r="L290" s="76">
        <v>0</v>
      </c>
      <c r="M290" s="76"/>
      <c r="N290" s="76"/>
      <c r="O290" s="76"/>
      <c r="P290" s="76"/>
      <c r="Q290" s="76" t="str">
        <f>Table16[[#This Row],[DefPrimary2]]&amp;IF(Table16[[#This Row],[Def-Secondary3]]&lt;&gt;"","/"&amp;Table16[[#This Row],[Def-Secondary3]],)&amp;""&amp;IF(Table16[[#This Row],[PassRush4]]&lt;&gt;"","-"&amp;Table16[[#This Row],[PassRush4]],)</f>
        <v>0/0-0</v>
      </c>
      <c r="R290" s="76" t="e">
        <f>VLOOKUP(Table16[[#This Row],[Player]],Table4[],9,FALSE)</f>
        <v>#N/A</v>
      </c>
      <c r="S290" s="73" t="e">
        <f>Table16[[#This Row],[2024 Card Info]]&amp;"  "&amp;Table16[[#This Row],[Player Data]]</f>
        <v>#N/A</v>
      </c>
    </row>
    <row r="291" spans="1:19" ht="12.75" customHeight="1" x14ac:dyDescent="0.45">
      <c r="A291" s="78" t="s">
        <v>2513</v>
      </c>
      <c r="B291" s="74" t="s">
        <v>1395</v>
      </c>
      <c r="C291" s="79" t="s">
        <v>339</v>
      </c>
      <c r="D291" s="91">
        <v>33450</v>
      </c>
      <c r="E291" s="75" t="s">
        <v>825</v>
      </c>
      <c r="G291" s="75" t="s">
        <v>4186</v>
      </c>
      <c r="H291" s="77" t="str">
        <f>VLOOKUP(Table16[[#This Row],[Player]],Rosters!$D$1:$D$1934,1,FALSE)</f>
        <v>Gholston, William</v>
      </c>
      <c r="I291" s="77" t="str">
        <f>Table16[[#This Row],[RunBlock-Primary6]]&amp;"-"&amp;Table16[[#This Row],[PassBlock8]]&amp;IF(Table16[[#This Row],[RunBlock-Secondary7]]&lt;&gt;"","/"&amp;Table16[[#This Row],[RunBlock-Secondary7]]&amp;"-"&amp;Table16[[#This Row],[PassBlock8]],"")</f>
        <v>-</v>
      </c>
      <c r="J291" s="75" t="s">
        <v>149</v>
      </c>
      <c r="K291" s="75" t="s">
        <v>149</v>
      </c>
      <c r="L291" s="76">
        <v>1</v>
      </c>
      <c r="M291" s="76"/>
      <c r="N291" s="76"/>
      <c r="O291" s="76"/>
      <c r="P291" s="76"/>
      <c r="Q291" s="76" t="str">
        <f>Table16[[#This Row],[DefPrimary2]]&amp;IF(Table16[[#This Row],[Def-Secondary3]]&lt;&gt;"","/"&amp;Table16[[#This Row],[Def-Secondary3]],)&amp;""&amp;IF(Table16[[#This Row],[PassRush4]]&lt;&gt;"","-"&amp;Table16[[#This Row],[PassRush4]],)</f>
        <v>0/0-1</v>
      </c>
      <c r="R291" s="76" t="e">
        <f>VLOOKUP(Table16[[#This Row],[Player]],Table4[],9,FALSE)</f>
        <v>#N/A</v>
      </c>
      <c r="S291" s="73" t="e">
        <f>Table16[[#This Row],[2024 Card Info]]&amp;"  "&amp;Table16[[#This Row],[Player Data]]</f>
        <v>#N/A</v>
      </c>
    </row>
    <row r="292" spans="1:19" ht="12.75" customHeight="1" x14ac:dyDescent="0.45">
      <c r="A292" s="78" t="s">
        <v>2115</v>
      </c>
      <c r="B292" s="74" t="s">
        <v>1395</v>
      </c>
      <c r="C292" s="79" t="s">
        <v>325</v>
      </c>
      <c r="D292" s="91">
        <v>35743</v>
      </c>
      <c r="E292" s="75" t="s">
        <v>279</v>
      </c>
      <c r="G292" s="75" t="s">
        <v>161</v>
      </c>
      <c r="H292" s="77" t="str">
        <f>VLOOKUP(Table16[[#This Row],[Player]],Rosters!$D$1:$D$1934,1,FALSE)</f>
        <v>Herring, Malik</v>
      </c>
      <c r="I292" s="77" t="str">
        <f>Table16[[#This Row],[RunBlock-Primary6]]&amp;"-"&amp;Table16[[#This Row],[PassBlock8]]&amp;IF(Table16[[#This Row],[RunBlock-Secondary7]]&lt;&gt;"","/"&amp;Table16[[#This Row],[RunBlock-Secondary7]]&amp;"-"&amp;Table16[[#This Row],[PassBlock8]],"")</f>
        <v>-</v>
      </c>
      <c r="J292" s="75" t="s">
        <v>154</v>
      </c>
      <c r="K292" s="75" t="s">
        <v>149</v>
      </c>
      <c r="L292" s="76">
        <v>0</v>
      </c>
      <c r="M292" s="76"/>
      <c r="N292" s="76"/>
      <c r="O292" s="76"/>
      <c r="P292" s="76"/>
      <c r="Q292" s="76" t="str">
        <f>Table16[[#This Row],[DefPrimary2]]&amp;IF(Table16[[#This Row],[Def-Secondary3]]&lt;&gt;"","/"&amp;Table16[[#This Row],[Def-Secondary3]],)&amp;""&amp;IF(Table16[[#This Row],[PassRush4]]&lt;&gt;"","-"&amp;Table16[[#This Row],[PassRush4]],)</f>
        <v>4/0-0</v>
      </c>
      <c r="R292" s="76" t="e">
        <f>VLOOKUP(Table16[[#This Row],[Player]],Table4[],9,FALSE)</f>
        <v>#N/A</v>
      </c>
      <c r="S292" s="73" t="e">
        <f>Table16[[#This Row],[2024 Card Info]]&amp;"  "&amp;Table16[[#This Row],[Player Data]]</f>
        <v>#N/A</v>
      </c>
    </row>
    <row r="293" spans="1:19" ht="12.75" customHeight="1" x14ac:dyDescent="0.45">
      <c r="A293" s="78" t="s">
        <v>2709</v>
      </c>
      <c r="B293" s="74" t="s">
        <v>1395</v>
      </c>
      <c r="C293" s="79" t="s">
        <v>3520</v>
      </c>
      <c r="D293" s="91">
        <v>35089</v>
      </c>
      <c r="E293" s="75" t="s">
        <v>303</v>
      </c>
      <c r="G293" s="75" t="s">
        <v>4180</v>
      </c>
      <c r="H293" s="77" t="e">
        <f>VLOOKUP(Table16[[#This Row],[Player]],Rosters!$D$1:$D$1934,1,FALSE)</f>
        <v>#N/A</v>
      </c>
      <c r="I293" s="77" t="str">
        <f>Table16[[#This Row],[RunBlock-Primary6]]&amp;"-"&amp;Table16[[#This Row],[PassBlock8]]&amp;IF(Table16[[#This Row],[RunBlock-Secondary7]]&lt;&gt;"","/"&amp;Table16[[#This Row],[RunBlock-Secondary7]]&amp;"-"&amp;Table16[[#This Row],[PassBlock8]],"")</f>
        <v>-</v>
      </c>
      <c r="J293" s="75" t="s">
        <v>149</v>
      </c>
      <c r="K293" s="75" t="s">
        <v>149</v>
      </c>
      <c r="L293" s="76">
        <v>4</v>
      </c>
      <c r="M293" s="76"/>
      <c r="N293" s="76"/>
      <c r="O293" s="76"/>
      <c r="P293" s="76"/>
      <c r="Q293" s="76" t="str">
        <f>Table16[[#This Row],[DefPrimary2]]&amp;IF(Table16[[#This Row],[Def-Secondary3]]&lt;&gt;"","/"&amp;Table16[[#This Row],[Def-Secondary3]],)&amp;""&amp;IF(Table16[[#This Row],[PassRush4]]&lt;&gt;"","-"&amp;Table16[[#This Row],[PassRush4]],)</f>
        <v>0/0-4</v>
      </c>
      <c r="R293" s="76" t="e">
        <f>VLOOKUP(Table16[[#This Row],[Player]],Table4[],9,FALSE)</f>
        <v>#N/A</v>
      </c>
      <c r="S293" s="73" t="e">
        <f>Table16[[#This Row],[2024 Card Info]]&amp;"  "&amp;Table16[[#This Row],[Player Data]]</f>
        <v>#N/A</v>
      </c>
    </row>
    <row r="294" spans="1:19" ht="12.75" customHeight="1" x14ac:dyDescent="0.45">
      <c r="A294" s="78" t="s">
        <v>3646</v>
      </c>
      <c r="B294" s="74" t="s">
        <v>1395</v>
      </c>
      <c r="C294" s="79" t="s">
        <v>3517</v>
      </c>
      <c r="D294" s="91">
        <v>35825</v>
      </c>
      <c r="E294" s="75" t="s">
        <v>3960</v>
      </c>
      <c r="G294" s="75" t="s">
        <v>4186</v>
      </c>
      <c r="H294" s="77" t="e">
        <f>VLOOKUP(Table16[[#This Row],[Player]],Rosters!$D$1:$D$1934,1,FALSE)</f>
        <v>#N/A</v>
      </c>
      <c r="I294" s="77" t="str">
        <f>Table16[[#This Row],[RunBlock-Primary6]]&amp;"-"&amp;Table16[[#This Row],[PassBlock8]]&amp;IF(Table16[[#This Row],[RunBlock-Secondary7]]&lt;&gt;"","/"&amp;Table16[[#This Row],[RunBlock-Secondary7]]&amp;"-"&amp;Table16[[#This Row],[PassBlock8]],"")</f>
        <v>-</v>
      </c>
      <c r="J294" s="75" t="s">
        <v>149</v>
      </c>
      <c r="K294" s="75" t="s">
        <v>149</v>
      </c>
      <c r="L294" s="76">
        <v>1</v>
      </c>
      <c r="M294" s="76"/>
      <c r="N294" s="76"/>
      <c r="O294" s="76"/>
      <c r="P294" s="76"/>
      <c r="Q294" s="76" t="str">
        <f>Table16[[#This Row],[DefPrimary2]]&amp;IF(Table16[[#This Row],[Def-Secondary3]]&lt;&gt;"","/"&amp;Table16[[#This Row],[Def-Secondary3]],)&amp;""&amp;IF(Table16[[#This Row],[PassRush4]]&lt;&gt;"","-"&amp;Table16[[#This Row],[PassRush4]],)</f>
        <v>0/0-1</v>
      </c>
      <c r="R294" s="76" t="e">
        <f>VLOOKUP(Table16[[#This Row],[Player]],Table4[],9,FALSE)</f>
        <v>#N/A</v>
      </c>
      <c r="S294" s="73" t="e">
        <f>Table16[[#This Row],[2024 Card Info]]&amp;"  "&amp;Table16[[#This Row],[Player Data]]</f>
        <v>#N/A</v>
      </c>
    </row>
    <row r="295" spans="1:19" ht="12.75" customHeight="1" x14ac:dyDescent="0.45">
      <c r="A295" s="78" t="s">
        <v>255</v>
      </c>
      <c r="B295" s="74" t="s">
        <v>1395</v>
      </c>
      <c r="C295" s="79" t="s">
        <v>3519</v>
      </c>
      <c r="D295" s="91">
        <v>34059</v>
      </c>
      <c r="E295" s="75" t="s">
        <v>256</v>
      </c>
      <c r="G295" s="75" t="s">
        <v>4180</v>
      </c>
      <c r="H295" s="77" t="str">
        <f>VLOOKUP(Table16[[#This Row],[Player]],Rosters!$D$1:$D$1934,1,FALSE)</f>
        <v>Jefferson, Quinton</v>
      </c>
      <c r="I295" s="77" t="str">
        <f>Table16[[#This Row],[RunBlock-Primary6]]&amp;"-"&amp;Table16[[#This Row],[PassBlock8]]&amp;IF(Table16[[#This Row],[RunBlock-Secondary7]]&lt;&gt;"","/"&amp;Table16[[#This Row],[RunBlock-Secondary7]]&amp;"-"&amp;Table16[[#This Row],[PassBlock8]],"")</f>
        <v>-</v>
      </c>
      <c r="J295" s="75" t="s">
        <v>149</v>
      </c>
      <c r="K295" s="75" t="s">
        <v>149</v>
      </c>
      <c r="L295" s="76">
        <v>4</v>
      </c>
      <c r="M295" s="76"/>
      <c r="N295" s="76"/>
      <c r="O295" s="76"/>
      <c r="P295" s="76"/>
      <c r="Q295" s="76" t="str">
        <f>Table16[[#This Row],[DefPrimary2]]&amp;IF(Table16[[#This Row],[Def-Secondary3]]&lt;&gt;"","/"&amp;Table16[[#This Row],[Def-Secondary3]],)&amp;""&amp;IF(Table16[[#This Row],[PassRush4]]&lt;&gt;"","-"&amp;Table16[[#This Row],[PassRush4]],)</f>
        <v>0/0-4</v>
      </c>
      <c r="R295" s="76" t="e">
        <f>VLOOKUP(Table16[[#This Row],[Player]],Table4[],9,FALSE)</f>
        <v>#N/A</v>
      </c>
      <c r="S295" s="73" t="e">
        <f>Table16[[#This Row],[2024 Card Info]]&amp;"  "&amp;Table16[[#This Row],[Player Data]]</f>
        <v>#N/A</v>
      </c>
    </row>
    <row r="296" spans="1:19" ht="12.75" customHeight="1" x14ac:dyDescent="0.45">
      <c r="A296" s="78" t="s">
        <v>2800</v>
      </c>
      <c r="B296" s="74" t="s">
        <v>1395</v>
      </c>
      <c r="C296" s="79" t="s">
        <v>3524</v>
      </c>
      <c r="D296" s="91">
        <v>36406</v>
      </c>
      <c r="E296" s="75" t="s">
        <v>134</v>
      </c>
      <c r="G296" s="75" t="s">
        <v>4186</v>
      </c>
      <c r="H296" s="77" t="e">
        <f>VLOOKUP(Table16[[#This Row],[Player]],Rosters!$D$1:$D$1934,1,FALSE)</f>
        <v>#N/A</v>
      </c>
      <c r="I296" s="77" t="str">
        <f>Table16[[#This Row],[RunBlock-Primary6]]&amp;"-"&amp;Table16[[#This Row],[PassBlock8]]&amp;IF(Table16[[#This Row],[RunBlock-Secondary7]]&lt;&gt;"","/"&amp;Table16[[#This Row],[RunBlock-Secondary7]]&amp;"-"&amp;Table16[[#This Row],[PassBlock8]],"")</f>
        <v>-</v>
      </c>
      <c r="J296" s="75" t="s">
        <v>149</v>
      </c>
      <c r="K296" s="75" t="s">
        <v>149</v>
      </c>
      <c r="L296" s="76">
        <v>1</v>
      </c>
      <c r="M296" s="76"/>
      <c r="N296" s="76"/>
      <c r="O296" s="76"/>
      <c r="P296" s="76"/>
      <c r="Q296" s="76" t="str">
        <f>Table16[[#This Row],[DefPrimary2]]&amp;IF(Table16[[#This Row],[Def-Secondary3]]&lt;&gt;"","/"&amp;Table16[[#This Row],[Def-Secondary3]],)&amp;""&amp;IF(Table16[[#This Row],[PassRush4]]&lt;&gt;"","-"&amp;Table16[[#This Row],[PassRush4]],)</f>
        <v>0/0-1</v>
      </c>
      <c r="R296" s="76" t="e">
        <f>VLOOKUP(Table16[[#This Row],[Player]],Table4[],9,FALSE)</f>
        <v>#N/A</v>
      </c>
      <c r="S296" s="73" t="e">
        <f>Table16[[#This Row],[2024 Card Info]]&amp;"  "&amp;Table16[[#This Row],[Player Data]]</f>
        <v>#N/A</v>
      </c>
    </row>
    <row r="297" spans="1:19" ht="12.75" customHeight="1" x14ac:dyDescent="0.45">
      <c r="A297" s="78" t="s">
        <v>2700</v>
      </c>
      <c r="B297" s="74" t="s">
        <v>1395</v>
      </c>
      <c r="C297" s="79" t="s">
        <v>441</v>
      </c>
      <c r="D297" s="91">
        <v>34499</v>
      </c>
      <c r="E297" s="75" t="s">
        <v>249</v>
      </c>
      <c r="G297" s="75" t="s">
        <v>173</v>
      </c>
      <c r="H297" s="77" t="str">
        <f>VLOOKUP(Table16[[#This Row],[Player]],Rosters!$D$1:$D$1934,1,FALSE)</f>
        <v>Kpassagnon, Tanoh</v>
      </c>
      <c r="I297" s="77" t="str">
        <f>Table16[[#This Row],[RunBlock-Primary6]]&amp;"-"&amp;Table16[[#This Row],[PassBlock8]]&amp;IF(Table16[[#This Row],[RunBlock-Secondary7]]&lt;&gt;"","/"&amp;Table16[[#This Row],[RunBlock-Secondary7]]&amp;"-"&amp;Table16[[#This Row],[PassBlock8]],"")</f>
        <v>-</v>
      </c>
      <c r="J297" s="75" t="s">
        <v>149</v>
      </c>
      <c r="K297" s="75" t="s">
        <v>149</v>
      </c>
      <c r="L297" s="76">
        <v>0</v>
      </c>
      <c r="M297" s="76"/>
      <c r="N297" s="76"/>
      <c r="O297" s="76"/>
      <c r="P297" s="76"/>
      <c r="Q297" s="76" t="str">
        <f>Table16[[#This Row],[DefPrimary2]]&amp;IF(Table16[[#This Row],[Def-Secondary3]]&lt;&gt;"","/"&amp;Table16[[#This Row],[Def-Secondary3]],)&amp;""&amp;IF(Table16[[#This Row],[PassRush4]]&lt;&gt;"","-"&amp;Table16[[#This Row],[PassRush4]],)</f>
        <v>0/0-0</v>
      </c>
      <c r="R297" s="76" t="e">
        <f>VLOOKUP(Table16[[#This Row],[Player]],Table4[],9,FALSE)</f>
        <v>#N/A</v>
      </c>
      <c r="S297" s="73" t="e">
        <f>Table16[[#This Row],[2024 Card Info]]&amp;"  "&amp;Table16[[#This Row],[Player Data]]</f>
        <v>#N/A</v>
      </c>
    </row>
    <row r="298" spans="1:19" ht="12.75" customHeight="1" x14ac:dyDescent="0.45">
      <c r="A298" s="78" t="s">
        <v>2888</v>
      </c>
      <c r="B298" s="74" t="s">
        <v>1395</v>
      </c>
      <c r="C298" s="79" t="s">
        <v>285</v>
      </c>
      <c r="D298" s="91">
        <v>35704</v>
      </c>
      <c r="E298" s="75" t="s">
        <v>566</v>
      </c>
      <c r="G298" s="75" t="s">
        <v>173</v>
      </c>
      <c r="H298" s="77" t="str">
        <f>VLOOKUP(Table16[[#This Row],[Player]],Rosters!$D$1:$D$1934,1,FALSE)</f>
        <v>Loudermilk, Isaiahh</v>
      </c>
      <c r="I298" s="77" t="str">
        <f>Table16[[#This Row],[RunBlock-Primary6]]&amp;"-"&amp;Table16[[#This Row],[PassBlock8]]&amp;IF(Table16[[#This Row],[RunBlock-Secondary7]]&lt;&gt;"","/"&amp;Table16[[#This Row],[RunBlock-Secondary7]]&amp;"-"&amp;Table16[[#This Row],[PassBlock8]],"")</f>
        <v>-</v>
      </c>
      <c r="J298" s="75" t="s">
        <v>149</v>
      </c>
      <c r="K298" s="75" t="s">
        <v>149</v>
      </c>
      <c r="L298" s="76">
        <v>0</v>
      </c>
      <c r="M298" s="76"/>
      <c r="N298" s="76"/>
      <c r="O298" s="76"/>
      <c r="P298" s="76"/>
      <c r="Q298" s="76" t="str">
        <f>Table16[[#This Row],[DefPrimary2]]&amp;IF(Table16[[#This Row],[Def-Secondary3]]&lt;&gt;"","/"&amp;Table16[[#This Row],[Def-Secondary3]],)&amp;""&amp;IF(Table16[[#This Row],[PassRush4]]&lt;&gt;"","-"&amp;Table16[[#This Row],[PassRush4]],)</f>
        <v>0/0-0</v>
      </c>
      <c r="R298" s="76" t="e">
        <f>VLOOKUP(Table16[[#This Row],[Player]],Table4[],9,FALSE)</f>
        <v>#N/A</v>
      </c>
      <c r="S298" s="73" t="e">
        <f>Table16[[#This Row],[2024 Card Info]]&amp;"  "&amp;Table16[[#This Row],[Player Data]]</f>
        <v>#N/A</v>
      </c>
    </row>
    <row r="299" spans="1:19" ht="12.75" customHeight="1" x14ac:dyDescent="0.45">
      <c r="A299" s="78" t="s">
        <v>2617</v>
      </c>
      <c r="B299" s="74" t="s">
        <v>1395</v>
      </c>
      <c r="C299" s="79" t="s">
        <v>285</v>
      </c>
      <c r="D299" s="91">
        <v>34494</v>
      </c>
      <c r="E299" s="75" t="s">
        <v>1116</v>
      </c>
      <c r="G299" s="75" t="s">
        <v>4186</v>
      </c>
      <c r="H299" s="77" t="str">
        <f>VLOOKUP(Table16[[#This Row],[Player]],Rosters!$D$1:$D$1934,1,FALSE)</f>
        <v>Lowry, Dean</v>
      </c>
      <c r="I299" s="77" t="str">
        <f>Table16[[#This Row],[RunBlock-Primary6]]&amp;"-"&amp;Table16[[#This Row],[PassBlock8]]&amp;IF(Table16[[#This Row],[RunBlock-Secondary7]]&lt;&gt;"","/"&amp;Table16[[#This Row],[RunBlock-Secondary7]]&amp;"-"&amp;Table16[[#This Row],[PassBlock8]],"")</f>
        <v>-</v>
      </c>
      <c r="J299" s="75" t="s">
        <v>149</v>
      </c>
      <c r="K299" s="75" t="s">
        <v>149</v>
      </c>
      <c r="L299" s="76">
        <v>1</v>
      </c>
      <c r="M299" s="76"/>
      <c r="N299" s="76"/>
      <c r="O299" s="76"/>
      <c r="P299" s="76"/>
      <c r="Q299" s="76" t="str">
        <f>Table16[[#This Row],[DefPrimary2]]&amp;IF(Table16[[#This Row],[Def-Secondary3]]&lt;&gt;"","/"&amp;Table16[[#This Row],[Def-Secondary3]],)&amp;""&amp;IF(Table16[[#This Row],[PassRush4]]&lt;&gt;"","-"&amp;Table16[[#This Row],[PassRush4]],)</f>
        <v>0/0-1</v>
      </c>
      <c r="R299" s="76" t="e">
        <f>VLOOKUP(Table16[[#This Row],[Player]],Table4[],9,FALSE)</f>
        <v>#N/A</v>
      </c>
      <c r="S299" s="73" t="e">
        <f>Table16[[#This Row],[2024 Card Info]]&amp;"  "&amp;Table16[[#This Row],[Player Data]]</f>
        <v>#N/A</v>
      </c>
    </row>
    <row r="300" spans="1:19" ht="12.75" customHeight="1" x14ac:dyDescent="0.45">
      <c r="A300" s="78" t="s">
        <v>3312</v>
      </c>
      <c r="B300" s="74" t="s">
        <v>1395</v>
      </c>
      <c r="C300" s="79" t="s">
        <v>452</v>
      </c>
      <c r="D300" s="91">
        <v>36180</v>
      </c>
      <c r="E300" s="75" t="s">
        <v>108</v>
      </c>
      <c r="G300" s="75" t="s">
        <v>3306</v>
      </c>
      <c r="H300" s="77" t="str">
        <f>VLOOKUP(Table16[[#This Row],[Player]],Rosters!$D$1:$D$1934,1,FALSE)</f>
        <v>Lynch, James</v>
      </c>
      <c r="I300" s="77" t="str">
        <f>Table16[[#This Row],[RunBlock-Primary6]]&amp;"-"&amp;Table16[[#This Row],[PassBlock8]]&amp;IF(Table16[[#This Row],[RunBlock-Secondary7]]&lt;&gt;"","/"&amp;Table16[[#This Row],[RunBlock-Secondary7]]&amp;"-"&amp;Table16[[#This Row],[PassBlock8]],"")</f>
        <v>-</v>
      </c>
      <c r="J300" s="75" t="s">
        <v>154</v>
      </c>
      <c r="K300" s="75" t="s">
        <v>149</v>
      </c>
      <c r="L300" s="76">
        <v>2</v>
      </c>
      <c r="M300" s="76"/>
      <c r="N300" s="76"/>
      <c r="O300" s="76"/>
      <c r="P300" s="76"/>
      <c r="Q300" s="76" t="str">
        <f>Table16[[#This Row],[DefPrimary2]]&amp;IF(Table16[[#This Row],[Def-Secondary3]]&lt;&gt;"","/"&amp;Table16[[#This Row],[Def-Secondary3]],)&amp;""&amp;IF(Table16[[#This Row],[PassRush4]]&lt;&gt;"","-"&amp;Table16[[#This Row],[PassRush4]],)</f>
        <v>4/0-2</v>
      </c>
      <c r="R300" s="76" t="e">
        <f>VLOOKUP(Table16[[#This Row],[Player]],Table4[],9,FALSE)</f>
        <v>#N/A</v>
      </c>
      <c r="S300" s="73" t="e">
        <f>Table16[[#This Row],[2024 Card Info]]&amp;"  "&amp;Table16[[#This Row],[Player Data]]</f>
        <v>#N/A</v>
      </c>
    </row>
    <row r="301" spans="1:19" ht="12.75" customHeight="1" x14ac:dyDescent="0.45">
      <c r="A301" s="78" t="s">
        <v>3234</v>
      </c>
      <c r="B301" s="74" t="s">
        <v>1395</v>
      </c>
      <c r="C301" s="79" t="s">
        <v>271</v>
      </c>
      <c r="D301" s="91">
        <v>35044</v>
      </c>
      <c r="E301" s="75" t="s">
        <v>188</v>
      </c>
      <c r="G301" s="75" t="s">
        <v>4177</v>
      </c>
      <c r="H301" s="77" t="str">
        <f>VLOOKUP(Table16[[#This Row],[Player]],Rosters!$D$1:$D$1934,1,FALSE)</f>
        <v>Martin, Jake</v>
      </c>
      <c r="I301" s="77" t="str">
        <f>Table16[[#This Row],[RunBlock-Primary6]]&amp;"-"&amp;Table16[[#This Row],[PassBlock8]]&amp;IF(Table16[[#This Row],[RunBlock-Secondary7]]&lt;&gt;"","/"&amp;Table16[[#This Row],[RunBlock-Secondary7]]&amp;"-"&amp;Table16[[#This Row],[PassBlock8]],"")</f>
        <v>-</v>
      </c>
      <c r="J301" s="75" t="s">
        <v>149</v>
      </c>
      <c r="K301" s="75" t="s">
        <v>149</v>
      </c>
      <c r="L301" s="76">
        <v>5</v>
      </c>
      <c r="M301" s="76"/>
      <c r="N301" s="76"/>
      <c r="O301" s="76"/>
      <c r="P301" s="76"/>
      <c r="Q301" s="76" t="str">
        <f>Table16[[#This Row],[DefPrimary2]]&amp;IF(Table16[[#This Row],[Def-Secondary3]]&lt;&gt;"","/"&amp;Table16[[#This Row],[Def-Secondary3]],)&amp;""&amp;IF(Table16[[#This Row],[PassRush4]]&lt;&gt;"","-"&amp;Table16[[#This Row],[PassRush4]],)</f>
        <v>0/0-5</v>
      </c>
      <c r="R301" s="76" t="e">
        <f>VLOOKUP(Table16[[#This Row],[Player]],Table4[],9,FALSE)</f>
        <v>#N/A</v>
      </c>
      <c r="S301" s="73" t="e">
        <f>Table16[[#This Row],[2024 Card Info]]&amp;"  "&amp;Table16[[#This Row],[Player Data]]</f>
        <v>#N/A</v>
      </c>
    </row>
    <row r="302" spans="1:19" ht="12.75" customHeight="1" x14ac:dyDescent="0.45">
      <c r="A302" s="78" t="s">
        <v>3692</v>
      </c>
      <c r="B302" s="74" t="s">
        <v>1395</v>
      </c>
      <c r="C302" s="79" t="s">
        <v>1315</v>
      </c>
      <c r="D302" s="91">
        <v>37003</v>
      </c>
      <c r="E302" s="75" t="s">
        <v>88</v>
      </c>
      <c r="G302" s="75" t="s">
        <v>173</v>
      </c>
      <c r="H302" s="77" t="str">
        <f>VLOOKUP(Table16[[#This Row],[Player]],Rosters!$D$1:$D$1934,1,FALSE)</f>
        <v>Morris, Mike</v>
      </c>
      <c r="I302" s="77" t="str">
        <f>Table16[[#This Row],[RunBlock-Primary6]]&amp;"-"&amp;Table16[[#This Row],[PassBlock8]]&amp;IF(Table16[[#This Row],[RunBlock-Secondary7]]&lt;&gt;"","/"&amp;Table16[[#This Row],[RunBlock-Secondary7]]&amp;"-"&amp;Table16[[#This Row],[PassBlock8]],"")</f>
        <v>-</v>
      </c>
      <c r="J302" s="75" t="s">
        <v>149</v>
      </c>
      <c r="K302" s="75" t="s">
        <v>149</v>
      </c>
      <c r="L302" s="76">
        <v>0</v>
      </c>
      <c r="M302" s="76"/>
      <c r="N302" s="76"/>
      <c r="O302" s="76"/>
      <c r="P302" s="76"/>
      <c r="Q302" s="76" t="str">
        <f>Table16[[#This Row],[DefPrimary2]]&amp;IF(Table16[[#This Row],[Def-Secondary3]]&lt;&gt;"","/"&amp;Table16[[#This Row],[Def-Secondary3]],)&amp;""&amp;IF(Table16[[#This Row],[PassRush4]]&lt;&gt;"","-"&amp;Table16[[#This Row],[PassRush4]],)</f>
        <v>0/0-0</v>
      </c>
      <c r="R302" s="76" t="e">
        <f>VLOOKUP(Table16[[#This Row],[Player]],Table4[],9,FALSE)</f>
        <v>#N/A</v>
      </c>
      <c r="S302" s="73" t="e">
        <f>Table16[[#This Row],[2024 Card Info]]&amp;"  "&amp;Table16[[#This Row],[Player Data]]</f>
        <v>#N/A</v>
      </c>
    </row>
    <row r="303" spans="1:19" ht="12.75" customHeight="1" x14ac:dyDescent="0.45">
      <c r="A303" s="78" t="s">
        <v>470</v>
      </c>
      <c r="B303" s="74" t="s">
        <v>1395</v>
      </c>
      <c r="C303" s="79" t="s">
        <v>81</v>
      </c>
      <c r="D303" s="91">
        <v>35322</v>
      </c>
      <c r="E303" s="75" t="s">
        <v>337</v>
      </c>
      <c r="G303" s="75" t="s">
        <v>173</v>
      </c>
      <c r="H303" s="77" t="str">
        <f>VLOOKUP(Table16[[#This Row],[Player]],Rosters!$D$1:$D$1934,1,FALSE)</f>
        <v>Nichols, Bilal</v>
      </c>
      <c r="I303" s="77" t="str">
        <f>Table16[[#This Row],[RunBlock-Primary6]]&amp;"-"&amp;Table16[[#This Row],[PassBlock8]]&amp;IF(Table16[[#This Row],[RunBlock-Secondary7]]&lt;&gt;"","/"&amp;Table16[[#This Row],[RunBlock-Secondary7]]&amp;"-"&amp;Table16[[#This Row],[PassBlock8]],"")</f>
        <v>-</v>
      </c>
      <c r="J303" s="75" t="s">
        <v>149</v>
      </c>
      <c r="K303" s="75" t="s">
        <v>149</v>
      </c>
      <c r="L303" s="76">
        <v>0</v>
      </c>
      <c r="M303" s="76"/>
      <c r="N303" s="76"/>
      <c r="O303" s="76"/>
      <c r="P303" s="76"/>
      <c r="Q303" s="76" t="str">
        <f>Table16[[#This Row],[DefPrimary2]]&amp;IF(Table16[[#This Row],[Def-Secondary3]]&lt;&gt;"","/"&amp;Table16[[#This Row],[Def-Secondary3]],)&amp;""&amp;IF(Table16[[#This Row],[PassRush4]]&lt;&gt;"","-"&amp;Table16[[#This Row],[PassRush4]],)</f>
        <v>0/0-0</v>
      </c>
      <c r="R303" s="76" t="e">
        <f>VLOOKUP(Table16[[#This Row],[Player]],Table4[],9,FALSE)</f>
        <v>#N/A</v>
      </c>
      <c r="S303" s="73" t="e">
        <f>Table16[[#This Row],[2024 Card Info]]&amp;"  "&amp;Table16[[#This Row],[Player Data]]</f>
        <v>#N/A</v>
      </c>
    </row>
    <row r="304" spans="1:19" ht="12.75" customHeight="1" x14ac:dyDescent="0.45">
      <c r="A304" s="78" t="s">
        <v>3693</v>
      </c>
      <c r="B304" s="74" t="s">
        <v>1395</v>
      </c>
      <c r="C304" s="79" t="s">
        <v>3530</v>
      </c>
      <c r="D304" s="91">
        <v>37118</v>
      </c>
      <c r="E304" s="75" t="s">
        <v>134</v>
      </c>
      <c r="G304" s="75" t="s">
        <v>173</v>
      </c>
      <c r="H304" s="77" t="str">
        <f>VLOOKUP(Table16[[#This Row],[Player]],Rosters!$D$1:$D$1934,1,FALSE)</f>
        <v>Ojomo, Moro</v>
      </c>
      <c r="I304" s="77" t="str">
        <f>Table16[[#This Row],[RunBlock-Primary6]]&amp;"-"&amp;Table16[[#This Row],[PassBlock8]]&amp;IF(Table16[[#This Row],[RunBlock-Secondary7]]&lt;&gt;"","/"&amp;Table16[[#This Row],[RunBlock-Secondary7]]&amp;"-"&amp;Table16[[#This Row],[PassBlock8]],"")</f>
        <v>-</v>
      </c>
      <c r="J304" s="75" t="s">
        <v>149</v>
      </c>
      <c r="K304" s="75" t="s">
        <v>149</v>
      </c>
      <c r="L304" s="76">
        <v>0</v>
      </c>
      <c r="M304" s="76"/>
      <c r="N304" s="76"/>
      <c r="O304" s="76"/>
      <c r="P304" s="76"/>
      <c r="Q304" s="76" t="str">
        <f>Table16[[#This Row],[DefPrimary2]]&amp;IF(Table16[[#This Row],[Def-Secondary3]]&lt;&gt;"","/"&amp;Table16[[#This Row],[Def-Secondary3]],)&amp;""&amp;IF(Table16[[#This Row],[PassRush4]]&lt;&gt;"","-"&amp;Table16[[#This Row],[PassRush4]],)</f>
        <v>0/0-0</v>
      </c>
      <c r="R304" s="76" t="e">
        <f>VLOOKUP(Table16[[#This Row],[Player]],Table4[],9,FALSE)</f>
        <v>#N/A</v>
      </c>
      <c r="S304" s="73" t="e">
        <f>Table16[[#This Row],[2024 Card Info]]&amp;"  "&amp;Table16[[#This Row],[Player Data]]</f>
        <v>#N/A</v>
      </c>
    </row>
    <row r="305" spans="1:19" ht="12.75" customHeight="1" x14ac:dyDescent="0.45">
      <c r="A305" s="78" t="s">
        <v>1605</v>
      </c>
      <c r="B305" s="74" t="s">
        <v>1395</v>
      </c>
      <c r="C305" s="79" t="s">
        <v>325</v>
      </c>
      <c r="D305" s="91">
        <v>35662</v>
      </c>
      <c r="E305" s="75" t="s">
        <v>498</v>
      </c>
      <c r="G305" s="75" t="s">
        <v>4182</v>
      </c>
      <c r="H305" s="77" t="str">
        <f>VLOOKUP(Table16[[#This Row],[Player]],Rosters!$D$1:$D$1934,1,FALSE)</f>
        <v>Omenihu, Charles</v>
      </c>
      <c r="I305" s="77" t="str">
        <f>Table16[[#This Row],[RunBlock-Primary6]]&amp;"-"&amp;Table16[[#This Row],[PassBlock8]]&amp;IF(Table16[[#This Row],[RunBlock-Secondary7]]&lt;&gt;"","/"&amp;Table16[[#This Row],[RunBlock-Secondary7]]&amp;"-"&amp;Table16[[#This Row],[PassBlock8]],"")</f>
        <v>-</v>
      </c>
      <c r="J305" s="75" t="s">
        <v>154</v>
      </c>
      <c r="K305" s="75" t="s">
        <v>149</v>
      </c>
      <c r="L305" s="76">
        <v>3</v>
      </c>
      <c r="M305" s="76"/>
      <c r="N305" s="76"/>
      <c r="O305" s="76"/>
      <c r="P305" s="76"/>
      <c r="Q305" s="76" t="str">
        <f>Table16[[#This Row],[DefPrimary2]]&amp;IF(Table16[[#This Row],[Def-Secondary3]]&lt;&gt;"","/"&amp;Table16[[#This Row],[Def-Secondary3]],)&amp;""&amp;IF(Table16[[#This Row],[PassRush4]]&lt;&gt;"","-"&amp;Table16[[#This Row],[PassRush4]],)</f>
        <v>4/0-3</v>
      </c>
      <c r="R305" s="76" t="e">
        <f>VLOOKUP(Table16[[#This Row],[Player]],Table4[],9,FALSE)</f>
        <v>#N/A</v>
      </c>
      <c r="S305" s="73" t="e">
        <f>Table16[[#This Row],[2024 Card Info]]&amp;"  "&amp;Table16[[#This Row],[Player Data]]</f>
        <v>#N/A</v>
      </c>
    </row>
    <row r="306" spans="1:19" ht="12.75" customHeight="1" x14ac:dyDescent="0.45">
      <c r="A306" s="78" t="s">
        <v>2206</v>
      </c>
      <c r="B306" s="74" t="s">
        <v>1395</v>
      </c>
      <c r="C306" s="79" t="s">
        <v>116</v>
      </c>
      <c r="D306" s="91">
        <v>35855</v>
      </c>
      <c r="E306" s="75" t="s">
        <v>241</v>
      </c>
      <c r="G306" s="75" t="s">
        <v>1757</v>
      </c>
      <c r="H306" s="77" t="str">
        <f>VLOOKUP(Table16[[#This Row],[Player]],Rosters!$D$1:$D$1934,1,FALSE)</f>
        <v>Onwuzurike, Levi</v>
      </c>
      <c r="I306" s="77" t="str">
        <f>Table16[[#This Row],[RunBlock-Primary6]]&amp;"-"&amp;Table16[[#This Row],[PassBlock8]]&amp;IF(Table16[[#This Row],[RunBlock-Secondary7]]&lt;&gt;"","/"&amp;Table16[[#This Row],[RunBlock-Secondary7]]&amp;"-"&amp;Table16[[#This Row],[PassBlock8]],"")</f>
        <v>-</v>
      </c>
      <c r="J306" s="75" t="s">
        <v>154</v>
      </c>
      <c r="K306" s="75" t="s">
        <v>154</v>
      </c>
      <c r="L306" s="76">
        <v>2</v>
      </c>
      <c r="M306" s="76"/>
      <c r="N306" s="76"/>
      <c r="O306" s="76"/>
      <c r="P306" s="76"/>
      <c r="Q306" s="76" t="str">
        <f>Table16[[#This Row],[DefPrimary2]]&amp;IF(Table16[[#This Row],[Def-Secondary3]]&lt;&gt;"","/"&amp;Table16[[#This Row],[Def-Secondary3]],)&amp;""&amp;IF(Table16[[#This Row],[PassRush4]]&lt;&gt;"","-"&amp;Table16[[#This Row],[PassRush4]],)</f>
        <v>4/4-2</v>
      </c>
      <c r="R306" s="76" t="e">
        <f>VLOOKUP(Table16[[#This Row],[Player]],Table4[],9,FALSE)</f>
        <v>#N/A</v>
      </c>
      <c r="S306" s="73" t="e">
        <f>Table16[[#This Row],[2024 Card Info]]&amp;"  "&amp;Table16[[#This Row],[Player Data]]</f>
        <v>#N/A</v>
      </c>
    </row>
    <row r="307" spans="1:19" ht="12.75" customHeight="1" x14ac:dyDescent="0.45">
      <c r="A307" s="78" t="s">
        <v>3694</v>
      </c>
      <c r="B307" s="74" t="s">
        <v>1395</v>
      </c>
      <c r="C307" s="79" t="s">
        <v>1124</v>
      </c>
      <c r="D307" s="91">
        <v>37177</v>
      </c>
      <c r="E307" s="75" t="s">
        <v>4091</v>
      </c>
      <c r="G307" s="75" t="s">
        <v>173</v>
      </c>
      <c r="H307" s="77" t="str">
        <f>VLOOKUP(Table16[[#This Row],[Player]],Rosters!$D$1:$D$1934,1,FALSE)</f>
        <v>Orhorhoro, Ruke</v>
      </c>
      <c r="I307" s="77" t="str">
        <f>Table16[[#This Row],[RunBlock-Primary6]]&amp;"-"&amp;Table16[[#This Row],[PassBlock8]]&amp;IF(Table16[[#This Row],[RunBlock-Secondary7]]&lt;&gt;"","/"&amp;Table16[[#This Row],[RunBlock-Secondary7]]&amp;"-"&amp;Table16[[#This Row],[PassBlock8]],"")</f>
        <v>-</v>
      </c>
      <c r="J307" s="75" t="s">
        <v>149</v>
      </c>
      <c r="K307" s="75" t="s">
        <v>149</v>
      </c>
      <c r="L307" s="76">
        <v>0</v>
      </c>
      <c r="M307" s="76"/>
      <c r="N307" s="76"/>
      <c r="O307" s="76"/>
      <c r="P307" s="76"/>
      <c r="Q307" s="76" t="str">
        <f>Table16[[#This Row],[DefPrimary2]]&amp;IF(Table16[[#This Row],[Def-Secondary3]]&lt;&gt;"","/"&amp;Table16[[#This Row],[Def-Secondary3]],)&amp;""&amp;IF(Table16[[#This Row],[PassRush4]]&lt;&gt;"","-"&amp;Table16[[#This Row],[PassRush4]],)</f>
        <v>0/0-0</v>
      </c>
      <c r="R307" s="76" t="e">
        <f>VLOOKUP(Table16[[#This Row],[Player]],Table4[],9,FALSE)</f>
        <v>#N/A</v>
      </c>
      <c r="S307" s="73" t="e">
        <f>Table16[[#This Row],[2024 Card Info]]&amp;"  "&amp;Table16[[#This Row],[Player Data]]</f>
        <v>#N/A</v>
      </c>
    </row>
    <row r="308" spans="1:19" ht="12.75" customHeight="1" x14ac:dyDescent="0.45">
      <c r="A308" s="78" t="s">
        <v>474</v>
      </c>
      <c r="B308" s="74" t="s">
        <v>1395</v>
      </c>
      <c r="C308" s="79" t="s">
        <v>3517</v>
      </c>
      <c r="D308" s="91">
        <v>35955</v>
      </c>
      <c r="E308" s="75" t="s">
        <v>107</v>
      </c>
      <c r="G308" s="75" t="s">
        <v>4184</v>
      </c>
      <c r="H308" s="77" t="str">
        <f>VLOOKUP(Table16[[#This Row],[Player]],Rosters!$D$1:$D$1934,1,FALSE)</f>
        <v>Roach, Malcolm</v>
      </c>
      <c r="I308" s="77" t="str">
        <f>Table16[[#This Row],[RunBlock-Primary6]]&amp;"-"&amp;Table16[[#This Row],[PassBlock8]]&amp;IF(Table16[[#This Row],[RunBlock-Secondary7]]&lt;&gt;"","/"&amp;Table16[[#This Row],[RunBlock-Secondary7]]&amp;"-"&amp;Table16[[#This Row],[PassBlock8]],"")</f>
        <v>-</v>
      </c>
      <c r="J308" s="75" t="s">
        <v>149</v>
      </c>
      <c r="K308" s="75" t="s">
        <v>149</v>
      </c>
      <c r="L308" s="76">
        <v>2</v>
      </c>
      <c r="M308" s="76"/>
      <c r="N308" s="76"/>
      <c r="O308" s="76"/>
      <c r="P308" s="76"/>
      <c r="Q308" s="76" t="str">
        <f>Table16[[#This Row],[DefPrimary2]]&amp;IF(Table16[[#This Row],[Def-Secondary3]]&lt;&gt;"","/"&amp;Table16[[#This Row],[Def-Secondary3]],)&amp;""&amp;IF(Table16[[#This Row],[PassRush4]]&lt;&gt;"","-"&amp;Table16[[#This Row],[PassRush4]],)</f>
        <v>0/0-2</v>
      </c>
      <c r="R308" s="76" t="e">
        <f>VLOOKUP(Table16[[#This Row],[Player]],Table4[],9,FALSE)</f>
        <v>#N/A</v>
      </c>
      <c r="S308" s="73" t="e">
        <f>Table16[[#This Row],[2024 Card Info]]&amp;"  "&amp;Table16[[#This Row],[Player Data]]</f>
        <v>#N/A</v>
      </c>
    </row>
    <row r="309" spans="1:19" ht="12.75" customHeight="1" x14ac:dyDescent="0.45">
      <c r="A309" s="78" t="s">
        <v>3640</v>
      </c>
      <c r="B309" s="74" t="s">
        <v>1395</v>
      </c>
      <c r="C309" s="79" t="s">
        <v>81</v>
      </c>
      <c r="D309" s="91">
        <v>37147</v>
      </c>
      <c r="E309" s="75" t="s">
        <v>4107</v>
      </c>
      <c r="G309" s="75" t="s">
        <v>4184</v>
      </c>
      <c r="H309" s="77" t="str">
        <f>VLOOKUP(Table16[[#This Row],[Player]],Rosters!$D$1:$D$1934,1,FALSE)</f>
        <v>Robinson, Darius</v>
      </c>
      <c r="I309" s="77" t="str">
        <f>Table16[[#This Row],[RunBlock-Primary6]]&amp;"-"&amp;Table16[[#This Row],[PassBlock8]]&amp;IF(Table16[[#This Row],[RunBlock-Secondary7]]&lt;&gt;"","/"&amp;Table16[[#This Row],[RunBlock-Secondary7]]&amp;"-"&amp;Table16[[#This Row],[PassBlock8]],"")</f>
        <v>-</v>
      </c>
      <c r="J309" s="75" t="s">
        <v>149</v>
      </c>
      <c r="K309" s="75" t="s">
        <v>149</v>
      </c>
      <c r="L309" s="76">
        <v>2</v>
      </c>
      <c r="M309" s="76"/>
      <c r="N309" s="76"/>
      <c r="O309" s="76"/>
      <c r="P309" s="76"/>
      <c r="Q309" s="76" t="str">
        <f>Table16[[#This Row],[DefPrimary2]]&amp;IF(Table16[[#This Row],[Def-Secondary3]]&lt;&gt;"","/"&amp;Table16[[#This Row],[Def-Secondary3]],)&amp;""&amp;IF(Table16[[#This Row],[PassRush4]]&lt;&gt;"","-"&amp;Table16[[#This Row],[PassRush4]],)</f>
        <v>0/0-2</v>
      </c>
      <c r="R309" s="76" t="e">
        <f>VLOOKUP(Table16[[#This Row],[Player]],Table4[],9,FALSE)</f>
        <v>#N/A</v>
      </c>
      <c r="S309" s="73" t="e">
        <f>Table16[[#This Row],[2024 Card Info]]&amp;"  "&amp;Table16[[#This Row],[Player Data]]</f>
        <v>#N/A</v>
      </c>
    </row>
    <row r="310" spans="1:19" ht="12.75" customHeight="1" x14ac:dyDescent="0.45">
      <c r="A310" s="78" t="s">
        <v>3617</v>
      </c>
      <c r="B310" s="74" t="s">
        <v>1395</v>
      </c>
      <c r="C310" s="79" t="s">
        <v>3519</v>
      </c>
      <c r="D310" s="91">
        <v>36908</v>
      </c>
      <c r="E310" s="75" t="s">
        <v>4120</v>
      </c>
      <c r="G310" s="75" t="s">
        <v>4180</v>
      </c>
      <c r="H310" s="77" t="str">
        <f>VLOOKUP(Table16[[#This Row],[Player]],Rosters!$D$1:$D$1934,1,FALSE)</f>
        <v>Solomon, Javon</v>
      </c>
      <c r="I310" s="77" t="str">
        <f>Table16[[#This Row],[RunBlock-Primary6]]&amp;"-"&amp;Table16[[#This Row],[PassBlock8]]&amp;IF(Table16[[#This Row],[RunBlock-Secondary7]]&lt;&gt;"","/"&amp;Table16[[#This Row],[RunBlock-Secondary7]]&amp;"-"&amp;Table16[[#This Row],[PassBlock8]],"")</f>
        <v>-</v>
      </c>
      <c r="J310" s="75" t="s">
        <v>149</v>
      </c>
      <c r="K310" s="75" t="s">
        <v>149</v>
      </c>
      <c r="L310" s="76">
        <v>4</v>
      </c>
      <c r="M310" s="76"/>
      <c r="N310" s="76"/>
      <c r="O310" s="76"/>
      <c r="P310" s="76"/>
      <c r="Q310" s="76" t="str">
        <f>Table16[[#This Row],[DefPrimary2]]&amp;IF(Table16[[#This Row],[Def-Secondary3]]&lt;&gt;"","/"&amp;Table16[[#This Row],[Def-Secondary3]],)&amp;""&amp;IF(Table16[[#This Row],[PassRush4]]&lt;&gt;"","-"&amp;Table16[[#This Row],[PassRush4]],)</f>
        <v>0/0-4</v>
      </c>
      <c r="R310" s="76" t="e">
        <f>VLOOKUP(Table16[[#This Row],[Player]],Table4[],9,FALSE)</f>
        <v>#N/A</v>
      </c>
      <c r="S310" s="73" t="e">
        <f>Table16[[#This Row],[2024 Card Info]]&amp;"  "&amp;Table16[[#This Row],[Player Data]]</f>
        <v>#N/A</v>
      </c>
    </row>
    <row r="311" spans="1:19" ht="12.75" customHeight="1" x14ac:dyDescent="0.45">
      <c r="A311" s="78" t="s">
        <v>3289</v>
      </c>
      <c r="B311" s="74" t="s">
        <v>1395</v>
      </c>
      <c r="C311" s="79" t="s">
        <v>81</v>
      </c>
      <c r="D311" s="91">
        <v>35746</v>
      </c>
      <c r="E311" s="75" t="s">
        <v>279</v>
      </c>
      <c r="G311" s="75" t="s">
        <v>4184</v>
      </c>
      <c r="H311" s="77" t="e">
        <f>VLOOKUP(Table16[[#This Row],[Player]],Rosters!$D$1:$D$1934,1,FALSE)</f>
        <v>#N/A</v>
      </c>
      <c r="I311" s="77" t="str">
        <f>Table16[[#This Row],[RunBlock-Primary6]]&amp;"-"&amp;Table16[[#This Row],[PassBlock8]]&amp;IF(Table16[[#This Row],[RunBlock-Secondary7]]&lt;&gt;"","/"&amp;Table16[[#This Row],[RunBlock-Secondary7]]&amp;"-"&amp;Table16[[#This Row],[PassBlock8]],"")</f>
        <v>-</v>
      </c>
      <c r="J311" s="75" t="s">
        <v>149</v>
      </c>
      <c r="K311" s="75" t="s">
        <v>149</v>
      </c>
      <c r="L311" s="76">
        <v>2</v>
      </c>
      <c r="M311" s="76"/>
      <c r="N311" s="76"/>
      <c r="O311" s="76"/>
      <c r="P311" s="76"/>
      <c r="Q311" s="76" t="str">
        <f>Table16[[#This Row],[DefPrimary2]]&amp;IF(Table16[[#This Row],[Def-Secondary3]]&lt;&gt;"","/"&amp;Table16[[#This Row],[Def-Secondary3]],)&amp;""&amp;IF(Table16[[#This Row],[PassRush4]]&lt;&gt;"","-"&amp;Table16[[#This Row],[PassRush4]],)</f>
        <v>0/0-2</v>
      </c>
      <c r="R311" s="76" t="e">
        <f>VLOOKUP(Table16[[#This Row],[Player]],Table4[],9,FALSE)</f>
        <v>#N/A</v>
      </c>
      <c r="S311" s="73" t="e">
        <f>Table16[[#This Row],[2024 Card Info]]&amp;"  "&amp;Table16[[#This Row],[Player Data]]</f>
        <v>#N/A</v>
      </c>
    </row>
    <row r="312" spans="1:19" ht="12.75" customHeight="1" x14ac:dyDescent="0.45">
      <c r="A312" s="78" t="s">
        <v>247</v>
      </c>
      <c r="B312" s="74" t="s">
        <v>1395</v>
      </c>
      <c r="C312" s="79" t="s">
        <v>3531</v>
      </c>
      <c r="D312" s="91">
        <v>35053</v>
      </c>
      <c r="E312" s="75" t="s">
        <v>248</v>
      </c>
      <c r="G312" s="75" t="s">
        <v>4177</v>
      </c>
      <c r="H312" s="77" t="str">
        <f>VLOOKUP(Table16[[#This Row],[Player]],Rosters!$D$1:$D$1934,1,FALSE)</f>
        <v>Thomas, Solomon</v>
      </c>
      <c r="I312" s="77" t="str">
        <f>Table16[[#This Row],[RunBlock-Primary6]]&amp;"-"&amp;Table16[[#This Row],[PassBlock8]]&amp;IF(Table16[[#This Row],[RunBlock-Secondary7]]&lt;&gt;"","/"&amp;Table16[[#This Row],[RunBlock-Secondary7]]&amp;"-"&amp;Table16[[#This Row],[PassBlock8]],"")</f>
        <v>-</v>
      </c>
      <c r="J312" s="75" t="s">
        <v>149</v>
      </c>
      <c r="K312" s="75" t="s">
        <v>149</v>
      </c>
      <c r="L312" s="76">
        <v>5</v>
      </c>
      <c r="M312" s="76"/>
      <c r="N312" s="76"/>
      <c r="O312" s="76"/>
      <c r="P312" s="76"/>
      <c r="Q312" s="76" t="str">
        <f>Table16[[#This Row],[DefPrimary2]]&amp;IF(Table16[[#This Row],[Def-Secondary3]]&lt;&gt;"","/"&amp;Table16[[#This Row],[Def-Secondary3]],)&amp;""&amp;IF(Table16[[#This Row],[PassRush4]]&lt;&gt;"","-"&amp;Table16[[#This Row],[PassRush4]],)</f>
        <v>0/0-5</v>
      </c>
      <c r="R312" s="76" t="e">
        <f>VLOOKUP(Table16[[#This Row],[Player]],Table4[],9,FALSE)</f>
        <v>#N/A</v>
      </c>
      <c r="S312" s="73" t="e">
        <f>Table16[[#This Row],[2024 Card Info]]&amp;"  "&amp;Table16[[#This Row],[Player Data]]</f>
        <v>#N/A</v>
      </c>
    </row>
    <row r="313" spans="1:19" ht="12.75" customHeight="1" x14ac:dyDescent="0.45">
      <c r="A313" s="78" t="s">
        <v>2311</v>
      </c>
      <c r="B313" s="74" t="s">
        <v>1395</v>
      </c>
      <c r="C313" s="79" t="s">
        <v>193</v>
      </c>
      <c r="D313" s="91">
        <v>33363</v>
      </c>
      <c r="E313" s="75" t="s">
        <v>600</v>
      </c>
      <c r="G313" s="75" t="s">
        <v>173</v>
      </c>
      <c r="H313" s="77" t="str">
        <f>VLOOKUP(Table16[[#This Row],[Player]],Rosters!$D$1:$D$1934,1,FALSE)</f>
        <v>Urban, Brent</v>
      </c>
      <c r="I313" s="77" t="str">
        <f>Table16[[#This Row],[RunBlock-Primary6]]&amp;"-"&amp;Table16[[#This Row],[PassBlock8]]&amp;IF(Table16[[#This Row],[RunBlock-Secondary7]]&lt;&gt;"","/"&amp;Table16[[#This Row],[RunBlock-Secondary7]]&amp;"-"&amp;Table16[[#This Row],[PassBlock8]],"")</f>
        <v>-</v>
      </c>
      <c r="J313" s="75" t="s">
        <v>149</v>
      </c>
      <c r="K313" s="75" t="s">
        <v>149</v>
      </c>
      <c r="L313" s="76">
        <v>0</v>
      </c>
      <c r="M313" s="76"/>
      <c r="N313" s="76"/>
      <c r="O313" s="76"/>
      <c r="P313" s="76"/>
      <c r="Q313" s="76" t="str">
        <f>Table16[[#This Row],[DefPrimary2]]&amp;IF(Table16[[#This Row],[Def-Secondary3]]&lt;&gt;"","/"&amp;Table16[[#This Row],[Def-Secondary3]],)&amp;""&amp;IF(Table16[[#This Row],[PassRush4]]&lt;&gt;"","-"&amp;Table16[[#This Row],[PassRush4]],)</f>
        <v>0/0-0</v>
      </c>
      <c r="R313" s="76" t="e">
        <f>VLOOKUP(Table16[[#This Row],[Player]],Table4[],9,FALSE)</f>
        <v>#N/A</v>
      </c>
      <c r="S313" s="73" t="e">
        <f>Table16[[#This Row],[2024 Card Info]]&amp;"  "&amp;Table16[[#This Row],[Player Data]]</f>
        <v>#N/A</v>
      </c>
    </row>
    <row r="314" spans="1:19" ht="12.75" customHeight="1" x14ac:dyDescent="0.45">
      <c r="A314" s="78" t="s">
        <v>2631</v>
      </c>
      <c r="B314" s="74" t="s">
        <v>1395</v>
      </c>
      <c r="C314" s="79" t="s">
        <v>86</v>
      </c>
      <c r="D314" s="91">
        <v>34465</v>
      </c>
      <c r="E314" s="75" t="s">
        <v>540</v>
      </c>
      <c r="G314" s="75" t="s">
        <v>4186</v>
      </c>
      <c r="H314" s="77" t="str">
        <f>VLOOKUP(Table16[[#This Row],[Player]],Rosters!$D$1:$D$1934,1,FALSE)</f>
        <v>Ward, Jihad</v>
      </c>
      <c r="I314" s="77" t="str">
        <f>Table16[[#This Row],[RunBlock-Primary6]]&amp;"-"&amp;Table16[[#This Row],[PassBlock8]]&amp;IF(Table16[[#This Row],[RunBlock-Secondary7]]&lt;&gt;"","/"&amp;Table16[[#This Row],[RunBlock-Secondary7]]&amp;"-"&amp;Table16[[#This Row],[PassBlock8]],"")</f>
        <v>-</v>
      </c>
      <c r="J314" s="75" t="s">
        <v>149</v>
      </c>
      <c r="K314" s="75" t="s">
        <v>149</v>
      </c>
      <c r="L314" s="76">
        <v>1</v>
      </c>
      <c r="M314" s="76"/>
      <c r="N314" s="76"/>
      <c r="O314" s="76"/>
      <c r="P314" s="76"/>
      <c r="Q314" s="76" t="str">
        <f>Table16[[#This Row],[DefPrimary2]]&amp;IF(Table16[[#This Row],[Def-Secondary3]]&lt;&gt;"","/"&amp;Table16[[#This Row],[Def-Secondary3]],)&amp;""&amp;IF(Table16[[#This Row],[PassRush4]]&lt;&gt;"","-"&amp;Table16[[#This Row],[PassRush4]],)</f>
        <v>0/0-1</v>
      </c>
      <c r="R314" s="76" t="e">
        <f>VLOOKUP(Table16[[#This Row],[Player]],Table4[],9,FALSE)</f>
        <v>#N/A</v>
      </c>
      <c r="S314" s="73" t="e">
        <f>Table16[[#This Row],[2024 Card Info]]&amp;"  "&amp;Table16[[#This Row],[Player Data]]</f>
        <v>#N/A</v>
      </c>
    </row>
    <row r="315" spans="1:19" ht="12.75" customHeight="1" x14ac:dyDescent="0.45">
      <c r="A315" s="78" t="s">
        <v>485</v>
      </c>
      <c r="B315" s="74" t="s">
        <v>1395</v>
      </c>
      <c r="C315" s="79" t="s">
        <v>143</v>
      </c>
      <c r="D315" s="91">
        <v>34308</v>
      </c>
      <c r="E315" s="75" t="s">
        <v>486</v>
      </c>
      <c r="G315" s="75" t="s">
        <v>173</v>
      </c>
      <c r="H315" s="77" t="str">
        <f>VLOOKUP(Table16[[#This Row],[Player]],Rosters!$D$1:$D$1934,1,FALSE)</f>
        <v>Watkins, Carlos</v>
      </c>
      <c r="I315" s="77" t="str">
        <f>Table16[[#This Row],[RunBlock-Primary6]]&amp;"-"&amp;Table16[[#This Row],[PassBlock8]]&amp;IF(Table16[[#This Row],[RunBlock-Secondary7]]&lt;&gt;"","/"&amp;Table16[[#This Row],[RunBlock-Secondary7]]&amp;"-"&amp;Table16[[#This Row],[PassBlock8]],"")</f>
        <v>-</v>
      </c>
      <c r="J315" s="75" t="s">
        <v>149</v>
      </c>
      <c r="K315" s="75" t="s">
        <v>149</v>
      </c>
      <c r="L315" s="76">
        <v>0</v>
      </c>
      <c r="M315" s="76"/>
      <c r="N315" s="76"/>
      <c r="O315" s="76"/>
      <c r="P315" s="76"/>
      <c r="Q315" s="76" t="str">
        <f>Table16[[#This Row],[DefPrimary2]]&amp;IF(Table16[[#This Row],[Def-Secondary3]]&lt;&gt;"","/"&amp;Table16[[#This Row],[Def-Secondary3]],)&amp;""&amp;IF(Table16[[#This Row],[PassRush4]]&lt;&gt;"","-"&amp;Table16[[#This Row],[PassRush4]],)</f>
        <v>0/0-0</v>
      </c>
      <c r="R315" s="76" t="e">
        <f>VLOOKUP(Table16[[#This Row],[Player]],Table4[],9,FALSE)</f>
        <v>#N/A</v>
      </c>
      <c r="S315" s="73" t="e">
        <f>Table16[[#This Row],[2024 Card Info]]&amp;"  "&amp;Table16[[#This Row],[Player Data]]</f>
        <v>#N/A</v>
      </c>
    </row>
    <row r="316" spans="1:19" ht="12.75" customHeight="1" x14ac:dyDescent="0.45">
      <c r="A316" s="78" t="s">
        <v>3604</v>
      </c>
      <c r="B316" s="74" t="s">
        <v>1395</v>
      </c>
      <c r="C316" s="79" t="s">
        <v>271</v>
      </c>
      <c r="D316" s="91">
        <v>31285</v>
      </c>
      <c r="E316" s="75" t="s">
        <v>4144</v>
      </c>
      <c r="G316" s="75" t="s">
        <v>4177</v>
      </c>
      <c r="H316" s="77" t="str">
        <f>VLOOKUP(Table16[[#This Row],[Player]],Rosters!$D$1:$D$1934,1,FALSE)</f>
        <v>Williams, Chris</v>
      </c>
      <c r="I316" s="77" t="str">
        <f>Table16[[#This Row],[RunBlock-Primary6]]&amp;"-"&amp;Table16[[#This Row],[PassBlock8]]&amp;IF(Table16[[#This Row],[RunBlock-Secondary7]]&lt;&gt;"","/"&amp;Table16[[#This Row],[RunBlock-Secondary7]]&amp;"-"&amp;Table16[[#This Row],[PassBlock8]],"")</f>
        <v>-</v>
      </c>
      <c r="J316" s="75" t="s">
        <v>149</v>
      </c>
      <c r="K316" s="75" t="s">
        <v>149</v>
      </c>
      <c r="L316" s="76">
        <v>5</v>
      </c>
      <c r="M316" s="76"/>
      <c r="N316" s="76"/>
      <c r="O316" s="76"/>
      <c r="P316" s="76"/>
      <c r="Q316" s="76" t="str">
        <f>Table16[[#This Row],[DefPrimary2]]&amp;IF(Table16[[#This Row],[Def-Secondary3]]&lt;&gt;"","/"&amp;Table16[[#This Row],[Def-Secondary3]],)&amp;""&amp;IF(Table16[[#This Row],[PassRush4]]&lt;&gt;"","-"&amp;Table16[[#This Row],[PassRush4]],)</f>
        <v>0/0-5</v>
      </c>
      <c r="R316" s="76" t="e">
        <f>VLOOKUP(Table16[[#This Row],[Player]],Table4[],9,FALSE)</f>
        <v>#N/A</v>
      </c>
      <c r="S316" s="73" t="e">
        <f>Table16[[#This Row],[2024 Card Info]]&amp;"  "&amp;Table16[[#This Row],[Player Data]]</f>
        <v>#N/A</v>
      </c>
    </row>
    <row r="317" spans="1:19" ht="12.75" customHeight="1" x14ac:dyDescent="0.45">
      <c r="A317" s="78" t="s">
        <v>2706</v>
      </c>
      <c r="B317" s="74" t="s">
        <v>1395</v>
      </c>
      <c r="C317" s="79" t="s">
        <v>419</v>
      </c>
      <c r="D317" s="91">
        <v>33967</v>
      </c>
      <c r="E317" s="75" t="s">
        <v>454</v>
      </c>
      <c r="G317" s="75" t="s">
        <v>4184</v>
      </c>
      <c r="H317" s="77" t="e">
        <f>VLOOKUP(Table16[[#This Row],[Player]],Rosters!$D$1:$D$1934,1,FALSE)</f>
        <v>#N/A</v>
      </c>
      <c r="I317" s="77" t="str">
        <f>Table16[[#This Row],[RunBlock-Primary6]]&amp;"-"&amp;Table16[[#This Row],[PassBlock8]]&amp;IF(Table16[[#This Row],[RunBlock-Secondary7]]&lt;&gt;"","/"&amp;Table16[[#This Row],[RunBlock-Secondary7]]&amp;"-"&amp;Table16[[#This Row],[PassBlock8]],"")</f>
        <v>-</v>
      </c>
      <c r="J317" s="75" t="s">
        <v>149</v>
      </c>
      <c r="K317" s="75" t="s">
        <v>149</v>
      </c>
      <c r="L317" s="76">
        <v>2</v>
      </c>
      <c r="M317" s="76"/>
      <c r="N317" s="76"/>
      <c r="O317" s="76"/>
      <c r="P317" s="76"/>
      <c r="Q317" s="76" t="str">
        <f>Table16[[#This Row],[DefPrimary2]]&amp;IF(Table16[[#This Row],[Def-Secondary3]]&lt;&gt;"","/"&amp;Table16[[#This Row],[Def-Secondary3]],)&amp;""&amp;IF(Table16[[#This Row],[PassRush4]]&lt;&gt;"","-"&amp;Table16[[#This Row],[PassRush4]],)</f>
        <v>0/0-2</v>
      </c>
      <c r="R317" s="76" t="e">
        <f>VLOOKUP(Table16[[#This Row],[Player]],Table4[],9,FALSE)</f>
        <v>#N/A</v>
      </c>
      <c r="S317" s="73" t="e">
        <f>Table16[[#This Row],[2024 Card Info]]&amp;"  "&amp;Table16[[#This Row],[Player Data]]</f>
        <v>#N/A</v>
      </c>
    </row>
    <row r="318" spans="1:19" ht="12.75" customHeight="1" x14ac:dyDescent="0.45">
      <c r="A318" s="78" t="s">
        <v>3698</v>
      </c>
      <c r="B318" s="74" t="s">
        <v>1395</v>
      </c>
      <c r="C318" s="79" t="s">
        <v>116</v>
      </c>
      <c r="D318" s="91">
        <v>37728</v>
      </c>
      <c r="E318" s="75" t="s">
        <v>4151</v>
      </c>
      <c r="G318" s="75" t="s">
        <v>173</v>
      </c>
      <c r="H318" s="77" t="str">
        <f>VLOOKUP(Table16[[#This Row],[Player]],Rosters!$D$1:$D$1934,1,FALSE)</f>
        <v>Wingo, Mekhi</v>
      </c>
      <c r="I318" s="77" t="str">
        <f>Table16[[#This Row],[RunBlock-Primary6]]&amp;"-"&amp;Table16[[#This Row],[PassBlock8]]&amp;IF(Table16[[#This Row],[RunBlock-Secondary7]]&lt;&gt;"","/"&amp;Table16[[#This Row],[RunBlock-Secondary7]]&amp;"-"&amp;Table16[[#This Row],[PassBlock8]],"")</f>
        <v>-</v>
      </c>
      <c r="J318" s="75" t="s">
        <v>149</v>
      </c>
      <c r="K318" s="75" t="s">
        <v>149</v>
      </c>
      <c r="L318" s="76">
        <v>0</v>
      </c>
      <c r="M318" s="76"/>
      <c r="N318" s="76"/>
      <c r="O318" s="76"/>
      <c r="P318" s="76"/>
      <c r="Q318" s="76" t="str">
        <f>Table16[[#This Row],[DefPrimary2]]&amp;IF(Table16[[#This Row],[Def-Secondary3]]&lt;&gt;"","/"&amp;Table16[[#This Row],[Def-Secondary3]],)&amp;""&amp;IF(Table16[[#This Row],[PassRush4]]&lt;&gt;"","-"&amp;Table16[[#This Row],[PassRush4]],)</f>
        <v>0/0-0</v>
      </c>
      <c r="R318" s="76" t="e">
        <f>VLOOKUP(Table16[[#This Row],[Player]],Table4[],9,FALSE)</f>
        <v>#N/A</v>
      </c>
      <c r="S318" s="73" t="e">
        <f>Table16[[#This Row],[2024 Card Info]]&amp;"  "&amp;Table16[[#This Row],[Player Data]]</f>
        <v>#N/A</v>
      </c>
    </row>
    <row r="319" spans="1:19" ht="12.75" customHeight="1" x14ac:dyDescent="0.45">
      <c r="A319" s="78" t="s">
        <v>1520</v>
      </c>
      <c r="B319" s="74" t="s">
        <v>1395</v>
      </c>
      <c r="C319" s="79" t="s">
        <v>308</v>
      </c>
      <c r="D319" s="91">
        <v>36881</v>
      </c>
      <c r="E319" s="75" t="s">
        <v>160</v>
      </c>
      <c r="G319" s="75" t="s">
        <v>173</v>
      </c>
      <c r="H319" s="77" t="str">
        <f>VLOOKUP(Table16[[#This Row],[Player]],Rosters!$D$1:$D$1934,1,FALSE)</f>
        <v>Wooden, Colby</v>
      </c>
      <c r="I319" s="77" t="str">
        <f>Table16[[#This Row],[RunBlock-Primary6]]&amp;"-"&amp;Table16[[#This Row],[PassBlock8]]&amp;IF(Table16[[#This Row],[RunBlock-Secondary7]]&lt;&gt;"","/"&amp;Table16[[#This Row],[RunBlock-Secondary7]]&amp;"-"&amp;Table16[[#This Row],[PassBlock8]],"")</f>
        <v>-</v>
      </c>
      <c r="J319" s="75" t="s">
        <v>149</v>
      </c>
      <c r="K319" s="75" t="s">
        <v>149</v>
      </c>
      <c r="L319" s="76">
        <v>0</v>
      </c>
      <c r="M319" s="76"/>
      <c r="N319" s="76"/>
      <c r="O319" s="76"/>
      <c r="P319" s="76"/>
      <c r="Q319" s="76" t="str">
        <f>Table16[[#This Row],[DefPrimary2]]&amp;IF(Table16[[#This Row],[Def-Secondary3]]&lt;&gt;"","/"&amp;Table16[[#This Row],[Def-Secondary3]],)&amp;""&amp;IF(Table16[[#This Row],[PassRush4]]&lt;&gt;"","-"&amp;Table16[[#This Row],[PassRush4]],)</f>
        <v>0/0-0</v>
      </c>
      <c r="R319" s="76" t="e">
        <f>VLOOKUP(Table16[[#This Row],[Player]],Table4[],9,FALSE)</f>
        <v>#N/A</v>
      </c>
      <c r="S319" s="73" t="e">
        <f>Table16[[#This Row],[2024 Card Info]]&amp;"  "&amp;Table16[[#This Row],[Player Data]]</f>
        <v>#N/A</v>
      </c>
    </row>
    <row r="320" spans="1:19" ht="12.75" customHeight="1" x14ac:dyDescent="0.45">
      <c r="A320" s="78" t="s">
        <v>1972</v>
      </c>
      <c r="B320" s="74" t="s">
        <v>389</v>
      </c>
      <c r="C320" s="79" t="s">
        <v>3517</v>
      </c>
      <c r="D320" s="91">
        <v>33635</v>
      </c>
      <c r="E320" s="75" t="s">
        <v>163</v>
      </c>
      <c r="G320" s="75" t="s">
        <v>227</v>
      </c>
      <c r="H320" s="77" t="str">
        <f>VLOOKUP(Table16[[#This Row],[Player]],Rosters!$D$1:$D$1934,1,FALSE)</f>
        <v>Burton, Michael</v>
      </c>
      <c r="I320" s="77" t="str">
        <f>Table16[[#This Row],[RunBlock-Primary6]]&amp;"-"&amp;Table16[[#This Row],[PassBlock8]]&amp;IF(Table16[[#This Row],[RunBlock-Secondary7]]&lt;&gt;"","/"&amp;Table16[[#This Row],[RunBlock-Secondary7]]&amp;"-"&amp;Table16[[#This Row],[PassBlock8]],"")</f>
        <v>0-5</v>
      </c>
      <c r="J320" s="75"/>
      <c r="K320" s="75"/>
      <c r="L320" s="76"/>
      <c r="M320" s="76"/>
      <c r="N320" s="75">
        <v>0</v>
      </c>
      <c r="O320" s="76"/>
      <c r="P320" s="75">
        <v>5</v>
      </c>
      <c r="Q320" s="76" t="str">
        <f>Table16[[#This Row],[DefPrimary2]]&amp;IF(Table16[[#This Row],[Def-Secondary3]]&lt;&gt;"","/"&amp;Table16[[#This Row],[Def-Secondary3]],)&amp;""&amp;IF(Table16[[#This Row],[PassRush4]]&lt;&gt;"","-"&amp;Table16[[#This Row],[PassRush4]],)</f>
        <v/>
      </c>
      <c r="R320" s="76" t="e">
        <f>VLOOKUP(Table16[[#This Row],[Player]],Table4[],9,FALSE)</f>
        <v>#N/A</v>
      </c>
      <c r="S320" s="73" t="e">
        <f>Table16[[#This Row],[2024 Card Info]]&amp;"  "&amp;Table16[[#This Row],[Player Data]]</f>
        <v>#N/A</v>
      </c>
    </row>
    <row r="321" spans="1:19" ht="12.75" customHeight="1" x14ac:dyDescent="0.45">
      <c r="A321" s="78" t="s">
        <v>2063</v>
      </c>
      <c r="B321" s="74" t="s">
        <v>389</v>
      </c>
      <c r="C321" s="79" t="s">
        <v>86</v>
      </c>
      <c r="D321" s="91">
        <v>34172</v>
      </c>
      <c r="E321" s="75" t="s">
        <v>344</v>
      </c>
      <c r="G321" s="75" t="s">
        <v>264</v>
      </c>
      <c r="H321" s="77" t="str">
        <f>VLOOKUP(Table16[[#This Row],[Player]],Rosters!$D$1:$D$1934,1,FALSE)</f>
        <v>Ham, C.J.</v>
      </c>
      <c r="I321" s="77" t="str">
        <f>Table16[[#This Row],[RunBlock-Primary6]]&amp;"-"&amp;Table16[[#This Row],[PassBlock8]]&amp;IF(Table16[[#This Row],[RunBlock-Secondary7]]&lt;&gt;"","/"&amp;Table16[[#This Row],[RunBlock-Secondary7]]&amp;"-"&amp;Table16[[#This Row],[PassBlock8]],"")</f>
        <v>0-3</v>
      </c>
      <c r="J321" s="75"/>
      <c r="K321" s="75"/>
      <c r="L321" s="76"/>
      <c r="M321" s="76"/>
      <c r="N321" s="75">
        <v>0</v>
      </c>
      <c r="O321" s="76"/>
      <c r="P321" s="75">
        <v>3</v>
      </c>
      <c r="Q321" s="76" t="str">
        <f>Table16[[#This Row],[DefPrimary2]]&amp;IF(Table16[[#This Row],[Def-Secondary3]]&lt;&gt;"","/"&amp;Table16[[#This Row],[Def-Secondary3]],)&amp;""&amp;IF(Table16[[#This Row],[PassRush4]]&lt;&gt;"","-"&amp;Table16[[#This Row],[PassRush4]],)</f>
        <v/>
      </c>
      <c r="R321" s="76" t="e">
        <f>VLOOKUP(Table16[[#This Row],[Player]],Table4[],9,FALSE)</f>
        <v>#N/A</v>
      </c>
      <c r="S321" s="73" t="e">
        <f>Table16[[#This Row],[2024 Card Info]]&amp;"  "&amp;Table16[[#This Row],[Player Data]]</f>
        <v>#N/A</v>
      </c>
    </row>
    <row r="322" spans="1:19" ht="12.75" customHeight="1" x14ac:dyDescent="0.45">
      <c r="A322" s="78" t="s">
        <v>2464</v>
      </c>
      <c r="B322" s="74" t="s">
        <v>389</v>
      </c>
      <c r="C322" s="79" t="s">
        <v>109</v>
      </c>
      <c r="D322" s="91">
        <v>35255</v>
      </c>
      <c r="E322" s="75" t="s">
        <v>101</v>
      </c>
      <c r="G322" s="75" t="s">
        <v>477</v>
      </c>
      <c r="H322" s="77" t="str">
        <f>VLOOKUP(Table16[[#This Row],[Player]],Rosters!$D$1:$D$1934,1,FALSE)</f>
        <v>Ingold, Alec</v>
      </c>
      <c r="I322" s="77" t="str">
        <f>Table16[[#This Row],[RunBlock-Primary6]]&amp;"-"&amp;Table16[[#This Row],[PassBlock8]]&amp;IF(Table16[[#This Row],[RunBlock-Secondary7]]&lt;&gt;"","/"&amp;Table16[[#This Row],[RunBlock-Secondary7]]&amp;"-"&amp;Table16[[#This Row],[PassBlock8]],"")</f>
        <v>0-4</v>
      </c>
      <c r="J322" s="75"/>
      <c r="K322" s="75"/>
      <c r="L322" s="76"/>
      <c r="M322" s="76"/>
      <c r="N322" s="75">
        <v>0</v>
      </c>
      <c r="O322" s="76"/>
      <c r="P322" s="75">
        <v>4</v>
      </c>
      <c r="Q322" s="76" t="str">
        <f>Table16[[#This Row],[DefPrimary2]]&amp;IF(Table16[[#This Row],[Def-Secondary3]]&lt;&gt;"","/"&amp;Table16[[#This Row],[Def-Secondary3]],)&amp;""&amp;IF(Table16[[#This Row],[PassRush4]]&lt;&gt;"","-"&amp;Table16[[#This Row],[PassRush4]],)</f>
        <v/>
      </c>
      <c r="R322" s="76" t="e">
        <f>VLOOKUP(Table16[[#This Row],[Player]],Table4[],9,FALSE)</f>
        <v>#N/A</v>
      </c>
      <c r="S322" s="73" t="e">
        <f>Table16[[#This Row],[2024 Card Info]]&amp;"  "&amp;Table16[[#This Row],[Player Data]]</f>
        <v>#N/A</v>
      </c>
    </row>
    <row r="323" spans="1:19" ht="12.75" customHeight="1" x14ac:dyDescent="0.45">
      <c r="A323" s="78" t="s">
        <v>824</v>
      </c>
      <c r="B323" s="74" t="s">
        <v>389</v>
      </c>
      <c r="C323" s="79" t="s">
        <v>318</v>
      </c>
      <c r="D323" s="91">
        <v>33351</v>
      </c>
      <c r="E323" s="75" t="s">
        <v>825</v>
      </c>
      <c r="G323" s="75" t="s">
        <v>430</v>
      </c>
      <c r="H323" s="77" t="str">
        <f>VLOOKUP(Table16[[#This Row],[Player]],Rosters!$D$1:$D$1934,1,FALSE)</f>
        <v>Juszczyk, Kyle</v>
      </c>
      <c r="I323" s="77" t="str">
        <f>Table16[[#This Row],[RunBlock-Primary6]]&amp;"-"&amp;Table16[[#This Row],[PassBlock8]]&amp;IF(Table16[[#This Row],[RunBlock-Secondary7]]&lt;&gt;"","/"&amp;Table16[[#This Row],[RunBlock-Secondary7]]&amp;"-"&amp;Table16[[#This Row],[PassBlock8]],"")</f>
        <v>5-5</v>
      </c>
      <c r="J323" s="75"/>
      <c r="K323" s="75"/>
      <c r="L323" s="76"/>
      <c r="M323" s="76"/>
      <c r="N323" s="75">
        <v>5</v>
      </c>
      <c r="O323" s="76"/>
      <c r="P323" s="75">
        <v>5</v>
      </c>
      <c r="Q323" s="76" t="str">
        <f>Table16[[#This Row],[DefPrimary2]]&amp;IF(Table16[[#This Row],[Def-Secondary3]]&lt;&gt;"","/"&amp;Table16[[#This Row],[Def-Secondary3]],)&amp;""&amp;IF(Table16[[#This Row],[PassRush4]]&lt;&gt;"","-"&amp;Table16[[#This Row],[PassRush4]],)</f>
        <v/>
      </c>
      <c r="R323" s="76" t="e">
        <f>VLOOKUP(Table16[[#This Row],[Player]],Table4[],9,FALSE)</f>
        <v>#N/A</v>
      </c>
      <c r="S323" s="73" t="e">
        <f>Table16[[#This Row],[2024 Card Info]]&amp;"  "&amp;Table16[[#This Row],[Player Data]]</f>
        <v>#N/A</v>
      </c>
    </row>
    <row r="324" spans="1:19" ht="12.75" customHeight="1" x14ac:dyDescent="0.45">
      <c r="A324" s="78" t="s">
        <v>390</v>
      </c>
      <c r="B324" s="74" t="s">
        <v>389</v>
      </c>
      <c r="C324" s="79" t="s">
        <v>143</v>
      </c>
      <c r="D324" s="91">
        <v>36584</v>
      </c>
      <c r="E324" s="75" t="s">
        <v>391</v>
      </c>
      <c r="G324" s="75" t="s">
        <v>264</v>
      </c>
      <c r="H324" s="77" t="str">
        <f>VLOOKUP(Table16[[#This Row],[Player]],Rosters!$D$1:$D$1934,1,FALSE)</f>
        <v>Luepke, Hunter</v>
      </c>
      <c r="I324" s="77" t="str">
        <f>Table16[[#This Row],[RunBlock-Primary6]]&amp;"-"&amp;Table16[[#This Row],[PassBlock8]]&amp;IF(Table16[[#This Row],[RunBlock-Secondary7]]&lt;&gt;"","/"&amp;Table16[[#This Row],[RunBlock-Secondary7]]&amp;"-"&amp;Table16[[#This Row],[PassBlock8]],"")</f>
        <v>0-3</v>
      </c>
      <c r="J324" s="75"/>
      <c r="K324" s="75"/>
      <c r="L324" s="76"/>
      <c r="M324" s="76"/>
      <c r="N324" s="75">
        <v>0</v>
      </c>
      <c r="O324" s="76"/>
      <c r="P324" s="75">
        <v>3</v>
      </c>
      <c r="Q324" s="76" t="str">
        <f>Table16[[#This Row],[DefPrimary2]]&amp;IF(Table16[[#This Row],[Def-Secondary3]]&lt;&gt;"","/"&amp;Table16[[#This Row],[Def-Secondary3]],)&amp;""&amp;IF(Table16[[#This Row],[PassRush4]]&lt;&gt;"","-"&amp;Table16[[#This Row],[PassRush4]],)</f>
        <v/>
      </c>
      <c r="R324" s="76" t="e">
        <f>VLOOKUP(Table16[[#This Row],[Player]],Table4[],9,FALSE)</f>
        <v>#N/A</v>
      </c>
      <c r="S324" s="73" t="e">
        <f>Table16[[#This Row],[2024 Card Info]]&amp;"  "&amp;Table16[[#This Row],[Player Data]]</f>
        <v>#N/A</v>
      </c>
    </row>
    <row r="325" spans="1:19" ht="12.75" customHeight="1" x14ac:dyDescent="0.45">
      <c r="A325" s="78" t="s">
        <v>3326</v>
      </c>
      <c r="B325" s="74" t="s">
        <v>389</v>
      </c>
      <c r="C325" s="79" t="s">
        <v>441</v>
      </c>
      <c r="D325" s="91">
        <v>35431</v>
      </c>
      <c r="E325" s="75" t="s">
        <v>3949</v>
      </c>
      <c r="G325" s="75" t="s">
        <v>264</v>
      </c>
      <c r="H325" s="77" t="str">
        <f>VLOOKUP(Table16[[#This Row],[Player]],Rosters!$D$1:$D$1934,1,FALSE)</f>
        <v>Prentice, Adam</v>
      </c>
      <c r="I325" s="77" t="str">
        <f>Table16[[#This Row],[RunBlock-Primary6]]&amp;"-"&amp;Table16[[#This Row],[PassBlock8]]&amp;IF(Table16[[#This Row],[RunBlock-Secondary7]]&lt;&gt;"","/"&amp;Table16[[#This Row],[RunBlock-Secondary7]]&amp;"-"&amp;Table16[[#This Row],[PassBlock8]],"")</f>
        <v>0-3</v>
      </c>
      <c r="J325" s="75"/>
      <c r="K325" s="75"/>
      <c r="L325" s="76"/>
      <c r="M325" s="76"/>
      <c r="N325" s="75">
        <v>0</v>
      </c>
      <c r="O325" s="76"/>
      <c r="P325" s="75">
        <v>3</v>
      </c>
      <c r="Q325" s="76" t="str">
        <f>Table16[[#This Row],[DefPrimary2]]&amp;IF(Table16[[#This Row],[Def-Secondary3]]&lt;&gt;"","/"&amp;Table16[[#This Row],[Def-Secondary3]],)&amp;""&amp;IF(Table16[[#This Row],[PassRush4]]&lt;&gt;"","-"&amp;Table16[[#This Row],[PassRush4]],)</f>
        <v/>
      </c>
      <c r="R325" s="76" t="e">
        <f>VLOOKUP(Table16[[#This Row],[Player]],Table4[],9,FALSE)</f>
        <v>#N/A</v>
      </c>
      <c r="S325" s="73" t="e">
        <f>Table16[[#This Row],[2024 Card Info]]&amp;"  "&amp;Table16[[#This Row],[Player Data]]</f>
        <v>#N/A</v>
      </c>
    </row>
    <row r="326" spans="1:19" ht="12.75" customHeight="1" x14ac:dyDescent="0.45">
      <c r="A326" s="78" t="s">
        <v>1076</v>
      </c>
      <c r="B326" s="74" t="s">
        <v>389</v>
      </c>
      <c r="C326" s="79" t="s">
        <v>193</v>
      </c>
      <c r="D326" s="91">
        <v>34481</v>
      </c>
      <c r="E326" s="75" t="s">
        <v>720</v>
      </c>
      <c r="G326" s="75" t="s">
        <v>207</v>
      </c>
      <c r="H326" s="77" t="str">
        <f>VLOOKUP(Table16[[#This Row],[Player]],Rosters!$D$1:$D$1934,1,FALSE)</f>
        <v>Ricard, Patrick</v>
      </c>
      <c r="I326" s="77" t="str">
        <f>Table16[[#This Row],[RunBlock-Primary6]]&amp;"-"&amp;Table16[[#This Row],[PassBlock8]]&amp;IF(Table16[[#This Row],[RunBlock-Secondary7]]&lt;&gt;"","/"&amp;Table16[[#This Row],[RunBlock-Secondary7]]&amp;"-"&amp;Table16[[#This Row],[PassBlock8]],"")</f>
        <v>6-7</v>
      </c>
      <c r="J326" s="75"/>
      <c r="K326" s="75"/>
      <c r="L326" s="76"/>
      <c r="M326" s="76"/>
      <c r="N326" s="75">
        <v>6</v>
      </c>
      <c r="O326" s="76"/>
      <c r="P326" s="75">
        <v>7</v>
      </c>
      <c r="Q326" s="76" t="str">
        <f>Table16[[#This Row],[DefPrimary2]]&amp;IF(Table16[[#This Row],[Def-Secondary3]]&lt;&gt;"","/"&amp;Table16[[#This Row],[Def-Secondary3]],)&amp;""&amp;IF(Table16[[#This Row],[PassRush4]]&lt;&gt;"","-"&amp;Table16[[#This Row],[PassRush4]],)</f>
        <v/>
      </c>
      <c r="R326" s="76" t="e">
        <f>VLOOKUP(Table16[[#This Row],[Player]],Table4[],9,FALSE)</f>
        <v>#N/A</v>
      </c>
      <c r="S326" s="73" t="e">
        <f>Table16[[#This Row],[2024 Card Info]]&amp;"  "&amp;Table16[[#This Row],[Player Data]]</f>
        <v>#N/A</v>
      </c>
    </row>
    <row r="327" spans="1:19" ht="12.75" customHeight="1" x14ac:dyDescent="0.45">
      <c r="A327" s="78" t="s">
        <v>3809</v>
      </c>
      <c r="B327" s="74" t="s">
        <v>389</v>
      </c>
      <c r="C327" s="79" t="s">
        <v>325</v>
      </c>
      <c r="D327" s="91">
        <v>37550</v>
      </c>
      <c r="E327" s="75" t="s">
        <v>3960</v>
      </c>
      <c r="G327" s="75" t="s">
        <v>231</v>
      </c>
      <c r="H327" s="77" t="str">
        <f>VLOOKUP(Table16[[#This Row],[Player]],Rosters!$D$1:$D$1934,1,FALSE)</f>
        <v>Steele, Carson</v>
      </c>
      <c r="I327" s="77" t="str">
        <f>Table16[[#This Row],[RunBlock-Primary6]]&amp;"-"&amp;Table16[[#This Row],[PassBlock8]]&amp;IF(Table16[[#This Row],[RunBlock-Secondary7]]&lt;&gt;"","/"&amp;Table16[[#This Row],[RunBlock-Secondary7]]&amp;"-"&amp;Table16[[#This Row],[PassBlock8]],"")</f>
        <v>0-0</v>
      </c>
      <c r="J327" s="75"/>
      <c r="K327" s="75"/>
      <c r="L327" s="76"/>
      <c r="M327" s="76"/>
      <c r="N327" s="75">
        <v>0</v>
      </c>
      <c r="O327" s="76"/>
      <c r="P327" s="75">
        <v>0</v>
      </c>
      <c r="Q327" s="76" t="str">
        <f>Table16[[#This Row],[DefPrimary2]]&amp;IF(Table16[[#This Row],[Def-Secondary3]]&lt;&gt;"","/"&amp;Table16[[#This Row],[Def-Secondary3]],)&amp;""&amp;IF(Table16[[#This Row],[PassRush4]]&lt;&gt;"","-"&amp;Table16[[#This Row],[PassRush4]],)</f>
        <v/>
      </c>
      <c r="R327" s="76" t="e">
        <f>VLOOKUP(Table16[[#This Row],[Player]],Table4[],9,FALSE)</f>
        <v>#N/A</v>
      </c>
      <c r="S327" s="73" t="e">
        <f>Table16[[#This Row],[2024 Card Info]]&amp;"  "&amp;Table16[[#This Row],[Player Data]]</f>
        <v>#N/A</v>
      </c>
    </row>
    <row r="328" spans="1:19" ht="12.75" customHeight="1" x14ac:dyDescent="0.45">
      <c r="A328" s="78" t="s">
        <v>636</v>
      </c>
      <c r="B328" s="74" t="s">
        <v>3690</v>
      </c>
      <c r="C328" s="79" t="s">
        <v>3523</v>
      </c>
      <c r="D328" s="91">
        <v>36705</v>
      </c>
      <c r="E328" s="75" t="s">
        <v>313</v>
      </c>
      <c r="G328" s="75" t="s">
        <v>743</v>
      </c>
      <c r="H328" s="77" t="str">
        <f>VLOOKUP(Table16[[#This Row],[Player]],Rosters!$D$1:$D$1934,1,FALSE)</f>
        <v>Matlock, Scott</v>
      </c>
      <c r="I328" s="77" t="str">
        <f>Table16[[#This Row],[RunBlock-Primary6]]&amp;"-"&amp;Table16[[#This Row],[PassBlock8]]&amp;IF(Table16[[#This Row],[RunBlock-Secondary7]]&lt;&gt;"","/"&amp;Table16[[#This Row],[RunBlock-Secondary7]]&amp;"-"&amp;Table16[[#This Row],[PassBlock8]],"")</f>
        <v>0-7</v>
      </c>
      <c r="J328" s="75"/>
      <c r="K328" s="75"/>
      <c r="L328" s="76"/>
      <c r="M328" s="76"/>
      <c r="N328" s="75">
        <v>0</v>
      </c>
      <c r="O328" s="76"/>
      <c r="P328" s="75">
        <v>7</v>
      </c>
      <c r="Q328" s="76" t="str">
        <f>Table16[[#This Row],[DefPrimary2]]&amp;IF(Table16[[#This Row],[Def-Secondary3]]&lt;&gt;"","/"&amp;Table16[[#This Row],[Def-Secondary3]],)&amp;""&amp;IF(Table16[[#This Row],[PassRush4]]&lt;&gt;"","-"&amp;Table16[[#This Row],[PassRush4]],)</f>
        <v/>
      </c>
      <c r="R328" s="76" t="e">
        <f>VLOOKUP(Table16[[#This Row],[Player]],Table4[],9,FALSE)</f>
        <v>#N/A</v>
      </c>
      <c r="S328" s="73" t="e">
        <f>Table16[[#This Row],[2024 Card Info]]&amp;"  "&amp;Table16[[#This Row],[Player Data]]</f>
        <v>#N/A</v>
      </c>
    </row>
    <row r="329" spans="1:19" ht="12.75" customHeight="1" x14ac:dyDescent="0.45">
      <c r="A329" s="78" t="s">
        <v>636</v>
      </c>
      <c r="B329" s="74" t="s">
        <v>3690</v>
      </c>
      <c r="C329" s="79" t="s">
        <v>3523</v>
      </c>
      <c r="D329" s="91">
        <v>36705</v>
      </c>
      <c r="E329" s="75" t="s">
        <v>313</v>
      </c>
      <c r="G329" s="75" t="s">
        <v>231</v>
      </c>
      <c r="H329" s="77" t="str">
        <f>VLOOKUP(Table16[[#This Row],[Player]],Rosters!$D$1:$D$1934,1,FALSE)</f>
        <v>Matlock, Scott</v>
      </c>
      <c r="I329" s="77" t="str">
        <f>Table16[[#This Row],[RunBlock-Primary6]]&amp;"-"&amp;Table16[[#This Row],[PassBlock8]]&amp;IF(Table16[[#This Row],[RunBlock-Secondary7]]&lt;&gt;"","/"&amp;Table16[[#This Row],[RunBlock-Secondary7]]&amp;"-"&amp;Table16[[#This Row],[PassBlock8]],"")</f>
        <v>-</v>
      </c>
      <c r="J329" s="75" t="s">
        <v>149</v>
      </c>
      <c r="K329" s="75"/>
      <c r="L329" s="76">
        <v>0</v>
      </c>
      <c r="M329" s="76"/>
      <c r="N329" s="76"/>
      <c r="O329" s="76"/>
      <c r="P329" s="76"/>
      <c r="Q329" s="76" t="str">
        <f>Table16[[#This Row],[DefPrimary2]]&amp;IF(Table16[[#This Row],[Def-Secondary3]]&lt;&gt;"","/"&amp;Table16[[#This Row],[Def-Secondary3]],)&amp;""&amp;IF(Table16[[#This Row],[PassRush4]]&lt;&gt;"","-"&amp;Table16[[#This Row],[PassRush4]],)</f>
        <v>0-0</v>
      </c>
      <c r="R329" s="76" t="e">
        <f>VLOOKUP(Table16[[#This Row],[Player]],Table4[],9,FALSE)</f>
        <v>#N/A</v>
      </c>
      <c r="S329" s="73" t="e">
        <f>Table16[[#This Row],[2024 Card Info]]&amp;"  "&amp;Table16[[#This Row],[Player Data]]</f>
        <v>#N/A</v>
      </c>
    </row>
    <row r="330" spans="1:19" ht="12.75" customHeight="1" x14ac:dyDescent="0.45">
      <c r="A330" s="78" t="s">
        <v>957</v>
      </c>
      <c r="B330" s="74" t="s">
        <v>1079</v>
      </c>
      <c r="C330" s="79" t="s">
        <v>3519</v>
      </c>
      <c r="D330" s="91">
        <v>35643</v>
      </c>
      <c r="E330" s="75" t="s">
        <v>359</v>
      </c>
      <c r="G330" s="75" t="s">
        <v>5248</v>
      </c>
      <c r="H330" s="77" t="str">
        <f>VLOOKUP(Table16[[#This Row],[Player]],Rosters!$D$1:$D$1934,1,FALSE)</f>
        <v>Gilliam, Reggie</v>
      </c>
      <c r="I330" s="77" t="str">
        <f>Table16[[#This Row],[RunBlock-Primary6]]&amp;"-"&amp;Table16[[#This Row],[PassBlock8]]&amp;IF(Table16[[#This Row],[RunBlock-Secondary7]]&lt;&gt;"","/"&amp;Table16[[#This Row],[RunBlock-Secondary7]]&amp;"-"&amp;Table16[[#This Row],[PassBlock8]],"")</f>
        <v>4-5</v>
      </c>
      <c r="J330" s="75"/>
      <c r="K330" s="75"/>
      <c r="L330" s="76"/>
      <c r="M330" s="76"/>
      <c r="N330" s="75">
        <v>4</v>
      </c>
      <c r="O330" s="76"/>
      <c r="P330" s="75">
        <v>5</v>
      </c>
      <c r="Q330" s="76" t="str">
        <f>Table16[[#This Row],[DefPrimary2]]&amp;IF(Table16[[#This Row],[Def-Secondary3]]&lt;&gt;"","/"&amp;Table16[[#This Row],[Def-Secondary3]],)&amp;""&amp;IF(Table16[[#This Row],[PassRush4]]&lt;&gt;"","-"&amp;Table16[[#This Row],[PassRush4]],)</f>
        <v/>
      </c>
      <c r="R330" s="76" t="str">
        <f>VLOOKUP(Table16[[#This Row],[Player]],Table4[],9,FALSE)</f>
        <v>3-3-0</v>
      </c>
      <c r="S330"/>
    </row>
    <row r="331" spans="1:19" ht="12.75" customHeight="1" x14ac:dyDescent="0.45">
      <c r="A331" s="78" t="s">
        <v>1346</v>
      </c>
      <c r="B331" s="74" t="s">
        <v>122</v>
      </c>
      <c r="C331" s="79" t="s">
        <v>3531</v>
      </c>
      <c r="D331" s="91">
        <v>33962</v>
      </c>
      <c r="E331" s="75" t="s">
        <v>1140</v>
      </c>
      <c r="G331" s="75" t="s">
        <v>5253</v>
      </c>
      <c r="H331" s="77" t="str">
        <f>VLOOKUP(Table16[[#This Row],[Player]],Rosters!$D$1:$D$1934,1,FALSE)</f>
        <v>Adams, Davante</v>
      </c>
      <c r="I331" s="77" t="str">
        <f>Table16[[#This Row],[RunBlock-Primary6]]&amp;"-"&amp;Table16[[#This Row],[PassBlock8]]&amp;IF(Table16[[#This Row],[RunBlock-Secondary7]]&lt;&gt;"","/"&amp;Table16[[#This Row],[RunBlock-Secondary7]]&amp;"-"&amp;Table16[[#This Row],[PassBlock8]],"")</f>
        <v>-</v>
      </c>
      <c r="J331" s="75"/>
      <c r="K331" s="75"/>
      <c r="L331" s="76"/>
      <c r="M331" s="76"/>
      <c r="N331" s="76"/>
      <c r="O331" s="76"/>
      <c r="P331" s="76"/>
      <c r="Q331" s="76" t="str">
        <f>Table16[[#This Row],[DefPrimary2]]&amp;IF(Table16[[#This Row],[Def-Secondary3]]&lt;&gt;"","/"&amp;Table16[[#This Row],[Def-Secondary3]],)&amp;""&amp;IF(Table16[[#This Row],[PassRush4]]&lt;&gt;"","-"&amp;Table16[[#This Row],[PassRush4]],)</f>
        <v/>
      </c>
      <c r="R331" s="76" t="str">
        <f>VLOOKUP(Table16[[#This Row],[Player]],Table4[],9,FALSE)</f>
        <v xml:space="preserve"> 6-6-6</v>
      </c>
      <c r="S331"/>
    </row>
    <row r="332" spans="1:19" ht="12.75" customHeight="1" x14ac:dyDescent="0.45">
      <c r="A332" s="78" t="s">
        <v>2670</v>
      </c>
      <c r="B332" s="74" t="s">
        <v>122</v>
      </c>
      <c r="C332" s="79" t="s">
        <v>86</v>
      </c>
      <c r="D332" s="91">
        <v>37283</v>
      </c>
      <c r="E332" s="75" t="s">
        <v>3953</v>
      </c>
      <c r="G332" s="75" t="s">
        <v>5262</v>
      </c>
      <c r="H332" s="77" t="str">
        <f>VLOOKUP(Table16[[#This Row],[Player]],Rosters!$D$1:$D$1934,1,FALSE)</f>
        <v>Addison, Jordan</v>
      </c>
      <c r="I332" s="77" t="str">
        <f>Table16[[#This Row],[RunBlock-Primary6]]&amp;"-"&amp;Table16[[#This Row],[PassBlock8]]&amp;IF(Table16[[#This Row],[RunBlock-Secondary7]]&lt;&gt;"","/"&amp;Table16[[#This Row],[RunBlock-Secondary7]]&amp;"-"&amp;Table16[[#This Row],[PassBlock8]],"")</f>
        <v>-</v>
      </c>
      <c r="J332" s="75"/>
      <c r="K332" s="75"/>
      <c r="L332" s="76"/>
      <c r="M332" s="76"/>
      <c r="N332" s="76"/>
      <c r="O332" s="76"/>
      <c r="P332" s="76"/>
      <c r="Q332" s="76" t="str">
        <f>Table16[[#This Row],[DefPrimary2]]&amp;IF(Table16[[#This Row],[Def-Secondary3]]&lt;&gt;"","/"&amp;Table16[[#This Row],[Def-Secondary3]],)&amp;""&amp;IF(Table16[[#This Row],[PassRush4]]&lt;&gt;"","-"&amp;Table16[[#This Row],[PassRush4]],)</f>
        <v/>
      </c>
      <c r="R332" s="76" t="str">
        <f>VLOOKUP(Table16[[#This Row],[Player]],Table4[],9,FALSE)</f>
        <v xml:space="preserve"> 4-5-6</v>
      </c>
      <c r="S332"/>
    </row>
    <row r="333" spans="1:19" ht="12.75" customHeight="1" x14ac:dyDescent="0.45">
      <c r="A333" s="78" t="s">
        <v>1873</v>
      </c>
      <c r="B333" s="74" t="s">
        <v>122</v>
      </c>
      <c r="C333" s="79" t="s">
        <v>271</v>
      </c>
      <c r="D333" s="91">
        <v>33721</v>
      </c>
      <c r="E333" s="75" t="s">
        <v>1509</v>
      </c>
      <c r="G333" s="75" t="s">
        <v>5269</v>
      </c>
      <c r="H333" s="77" t="str">
        <f>VLOOKUP(Table16[[#This Row],[Player]],Rosters!$D$1:$D$1934,1,FALSE)</f>
        <v>Allen, Keenan</v>
      </c>
      <c r="I333" s="77" t="str">
        <f>Table16[[#This Row],[RunBlock-Primary6]]&amp;"-"&amp;Table16[[#This Row],[PassBlock8]]&amp;IF(Table16[[#This Row],[RunBlock-Secondary7]]&lt;&gt;"","/"&amp;Table16[[#This Row],[RunBlock-Secondary7]]&amp;"-"&amp;Table16[[#This Row],[PassBlock8]],"")</f>
        <v>-</v>
      </c>
      <c r="J333" s="75"/>
      <c r="K333" s="75"/>
      <c r="L333" s="76"/>
      <c r="M333" s="76"/>
      <c r="N333" s="76"/>
      <c r="O333" s="76"/>
      <c r="P333" s="76"/>
      <c r="Q333" s="76" t="str">
        <f>Table16[[#This Row],[DefPrimary2]]&amp;IF(Table16[[#This Row],[Def-Secondary3]]&lt;&gt;"","/"&amp;Table16[[#This Row],[Def-Secondary3]],)&amp;""&amp;IF(Table16[[#This Row],[PassRush4]]&lt;&gt;"","-"&amp;Table16[[#This Row],[PassRush4]],)</f>
        <v/>
      </c>
      <c r="R333" s="76" t="str">
        <f>VLOOKUP(Table16[[#This Row],[Player]],Table4[],9,FALSE)</f>
        <v xml:space="preserve"> 5-5-3</v>
      </c>
      <c r="S333"/>
    </row>
    <row r="334" spans="1:19" ht="12.75" customHeight="1" x14ac:dyDescent="0.45">
      <c r="A334" s="78" t="s">
        <v>1102</v>
      </c>
      <c r="B334" s="74" t="s">
        <v>122</v>
      </c>
      <c r="C334" s="79" t="s">
        <v>452</v>
      </c>
      <c r="D334" s="91">
        <v>34653</v>
      </c>
      <c r="E334" s="75" t="s">
        <v>540</v>
      </c>
      <c r="G334" s="75" t="s">
        <v>5267</v>
      </c>
      <c r="H334" s="77" t="str">
        <f>VLOOKUP(Table16[[#This Row],[Player]],Rosters!$D$1:$D$1934,1,FALSE)</f>
        <v>Boyd, Tyler</v>
      </c>
      <c r="I334" s="77" t="str">
        <f>Table16[[#This Row],[RunBlock-Primary6]]&amp;"-"&amp;Table16[[#This Row],[PassBlock8]]&amp;IF(Table16[[#This Row],[RunBlock-Secondary7]]&lt;&gt;"","/"&amp;Table16[[#This Row],[RunBlock-Secondary7]]&amp;"-"&amp;Table16[[#This Row],[PassBlock8]],"")</f>
        <v>-</v>
      </c>
      <c r="J334" s="75"/>
      <c r="K334" s="75"/>
      <c r="L334" s="76"/>
      <c r="M334" s="76"/>
      <c r="N334" s="76"/>
      <c r="O334" s="76"/>
      <c r="P334" s="76"/>
      <c r="Q334" s="76" t="str">
        <f>Table16[[#This Row],[DefPrimary2]]&amp;IF(Table16[[#This Row],[Def-Secondary3]]&lt;&gt;"","/"&amp;Table16[[#This Row],[Def-Secondary3]],)&amp;""&amp;IF(Table16[[#This Row],[PassRush4]]&lt;&gt;"","-"&amp;Table16[[#This Row],[PassRush4]],)</f>
        <v/>
      </c>
      <c r="R334" s="76" t="str">
        <f>VLOOKUP(Table16[[#This Row],[Player]],Table4[],9,FALSE)</f>
        <v xml:space="preserve"> 4-4-3</v>
      </c>
      <c r="S334"/>
    </row>
    <row r="335" spans="1:19" ht="12.75" customHeight="1" x14ac:dyDescent="0.45">
      <c r="A335" s="78" t="s">
        <v>1237</v>
      </c>
      <c r="B335" s="74" t="s">
        <v>122</v>
      </c>
      <c r="C335" s="79" t="s">
        <v>3520</v>
      </c>
      <c r="D335" s="91">
        <v>35070</v>
      </c>
      <c r="E335" s="75" t="s">
        <v>1005</v>
      </c>
      <c r="G335" s="75" t="s">
        <v>5257</v>
      </c>
      <c r="H335" s="77" t="str">
        <f>VLOOKUP(Table16[[#This Row],[Player]],Rosters!$D$1:$D$1934,1,FALSE)</f>
        <v>Brown, Noah</v>
      </c>
      <c r="I335" s="77" t="str">
        <f>Table16[[#This Row],[RunBlock-Primary6]]&amp;"-"&amp;Table16[[#This Row],[PassBlock8]]&amp;IF(Table16[[#This Row],[RunBlock-Secondary7]]&lt;&gt;"","/"&amp;Table16[[#This Row],[RunBlock-Secondary7]]&amp;"-"&amp;Table16[[#This Row],[PassBlock8]],"")</f>
        <v>-</v>
      </c>
      <c r="J335" s="75"/>
      <c r="K335" s="75"/>
      <c r="L335" s="76"/>
      <c r="M335" s="76"/>
      <c r="N335" s="76"/>
      <c r="O335" s="76"/>
      <c r="P335" s="76"/>
      <c r="Q335" s="76" t="str">
        <f>Table16[[#This Row],[DefPrimary2]]&amp;IF(Table16[[#This Row],[Def-Secondary3]]&lt;&gt;"","/"&amp;Table16[[#This Row],[Def-Secondary3]],)&amp;""&amp;IF(Table16[[#This Row],[PassRush4]]&lt;&gt;"","-"&amp;Table16[[#This Row],[PassRush4]],)</f>
        <v/>
      </c>
      <c r="R335" s="76" t="str">
        <f>VLOOKUP(Table16[[#This Row],[Player]],Table4[],9,FALSE)</f>
        <v xml:space="preserve"> 4-4-4</v>
      </c>
      <c r="S335"/>
    </row>
    <row r="336" spans="1:19" ht="12.75" customHeight="1" x14ac:dyDescent="0.45">
      <c r="A336" s="78" t="s">
        <v>120</v>
      </c>
      <c r="B336" s="74" t="s">
        <v>122</v>
      </c>
      <c r="C336" s="79" t="s">
        <v>3525</v>
      </c>
      <c r="D336" s="91">
        <v>36586</v>
      </c>
      <c r="E336" s="75" t="s">
        <v>3449</v>
      </c>
      <c r="G336" s="75" t="s">
        <v>5253</v>
      </c>
      <c r="H336" s="77" t="str">
        <f>VLOOKUP(Table16[[#This Row],[Player]],Rosters!$D$1:$D$1934,1,FALSE)</f>
        <v>Chase, Ja'Marr</v>
      </c>
      <c r="I336" s="77" t="str">
        <f>Table16[[#This Row],[RunBlock-Primary6]]&amp;"-"&amp;Table16[[#This Row],[PassBlock8]]&amp;IF(Table16[[#This Row],[RunBlock-Secondary7]]&lt;&gt;"","/"&amp;Table16[[#This Row],[RunBlock-Secondary7]]&amp;"-"&amp;Table16[[#This Row],[PassBlock8]],"")</f>
        <v>-</v>
      </c>
      <c r="J336" s="75"/>
      <c r="K336" s="75"/>
      <c r="L336" s="76"/>
      <c r="M336" s="76"/>
      <c r="N336" s="76"/>
      <c r="O336" s="76"/>
      <c r="P336" s="76"/>
      <c r="Q336" s="76" t="str">
        <f>Table16[[#This Row],[DefPrimary2]]&amp;IF(Table16[[#This Row],[Def-Secondary3]]&lt;&gt;"","/"&amp;Table16[[#This Row],[Def-Secondary3]],)&amp;""&amp;IF(Table16[[#This Row],[PassRush4]]&lt;&gt;"","-"&amp;Table16[[#This Row],[PassRush4]],)</f>
        <v/>
      </c>
      <c r="R336" s="76" t="str">
        <f>VLOOKUP(Table16[[#This Row],[Player]],Table4[],9,FALSE)</f>
        <v xml:space="preserve"> 6-6-6</v>
      </c>
      <c r="S336"/>
    </row>
    <row r="337" spans="1:19" ht="12.75" customHeight="1" x14ac:dyDescent="0.45">
      <c r="A337" s="78" t="s">
        <v>1577</v>
      </c>
      <c r="B337" s="74" t="s">
        <v>122</v>
      </c>
      <c r="C337" s="79" t="s">
        <v>3522</v>
      </c>
      <c r="D337" s="91">
        <v>34302</v>
      </c>
      <c r="E337" s="75" t="s">
        <v>163</v>
      </c>
      <c r="G337" s="75" t="s">
        <v>5255</v>
      </c>
      <c r="H337" s="77" t="str">
        <f>VLOOKUP(Table16[[#This Row],[Player]],Rosters!$D$1:$D$1934,1,FALSE)</f>
        <v>Diggs, Stefon</v>
      </c>
      <c r="I337" s="77" t="str">
        <f>Table16[[#This Row],[RunBlock-Primary6]]&amp;"-"&amp;Table16[[#This Row],[PassBlock8]]&amp;IF(Table16[[#This Row],[RunBlock-Secondary7]]&lt;&gt;"","/"&amp;Table16[[#This Row],[RunBlock-Secondary7]]&amp;"-"&amp;Table16[[#This Row],[PassBlock8]],"")</f>
        <v>-</v>
      </c>
      <c r="J337" s="75"/>
      <c r="K337" s="75"/>
      <c r="L337" s="76"/>
      <c r="M337" s="76"/>
      <c r="N337" s="76"/>
      <c r="O337" s="76"/>
      <c r="P337" s="76"/>
      <c r="Q337" s="76" t="str">
        <f>Table16[[#This Row],[DefPrimary2]]&amp;IF(Table16[[#This Row],[Def-Secondary3]]&lt;&gt;"","/"&amp;Table16[[#This Row],[Def-Secondary3]],)&amp;""&amp;IF(Table16[[#This Row],[PassRush4]]&lt;&gt;"","-"&amp;Table16[[#This Row],[PassRush4]],)</f>
        <v/>
      </c>
      <c r="R337" s="76" t="str">
        <f>VLOOKUP(Table16[[#This Row],[Player]],Table4[],9,FALSE)</f>
        <v xml:space="preserve"> 6-6-4</v>
      </c>
      <c r="S337"/>
    </row>
    <row r="338" spans="1:19" ht="12.75" customHeight="1" x14ac:dyDescent="0.45">
      <c r="A338" s="78" t="s">
        <v>1583</v>
      </c>
      <c r="B338" s="74" t="s">
        <v>122</v>
      </c>
      <c r="C338" s="79" t="s">
        <v>403</v>
      </c>
      <c r="D338" s="91">
        <v>36868</v>
      </c>
      <c r="E338" s="75" t="s">
        <v>313</v>
      </c>
      <c r="G338" s="75" t="s">
        <v>5267</v>
      </c>
      <c r="H338" s="77" t="str">
        <f>VLOOKUP(Table16[[#This Row],[Player]],Rosters!$D$1:$D$1934,1,FALSE)</f>
        <v>Douglas, Demario</v>
      </c>
      <c r="I338" s="77" t="str">
        <f>Table16[[#This Row],[RunBlock-Primary6]]&amp;"-"&amp;Table16[[#This Row],[PassBlock8]]&amp;IF(Table16[[#This Row],[RunBlock-Secondary7]]&lt;&gt;"","/"&amp;Table16[[#This Row],[RunBlock-Secondary7]]&amp;"-"&amp;Table16[[#This Row],[PassBlock8]],"")</f>
        <v>-</v>
      </c>
      <c r="J338" s="75"/>
      <c r="K338" s="75"/>
      <c r="L338" s="76"/>
      <c r="M338" s="76"/>
      <c r="N338" s="76"/>
      <c r="O338" s="76"/>
      <c r="P338" s="76"/>
      <c r="Q338" s="76" t="str">
        <f>Table16[[#This Row],[DefPrimary2]]&amp;IF(Table16[[#This Row],[Def-Secondary3]]&lt;&gt;"","/"&amp;Table16[[#This Row],[Def-Secondary3]],)&amp;""&amp;IF(Table16[[#This Row],[PassRush4]]&lt;&gt;"","-"&amp;Table16[[#This Row],[PassRush4]],)</f>
        <v/>
      </c>
      <c r="R338" s="76" t="str">
        <f>VLOOKUP(Table16[[#This Row],[Player]],Table4[],9,FALSE)</f>
        <v xml:space="preserve"> 4-4-3</v>
      </c>
      <c r="S338"/>
    </row>
    <row r="339" spans="1:19" ht="12.75" customHeight="1" x14ac:dyDescent="0.45">
      <c r="A339" s="78" t="s">
        <v>715</v>
      </c>
      <c r="B339" s="74" t="s">
        <v>122</v>
      </c>
      <c r="C339" s="79" t="s">
        <v>193</v>
      </c>
      <c r="D339" s="91">
        <v>36780</v>
      </c>
      <c r="E339" s="75" t="s">
        <v>3953</v>
      </c>
      <c r="G339" s="75" t="s">
        <v>5270</v>
      </c>
      <c r="H339" s="77" t="str">
        <f>VLOOKUP(Table16[[#This Row],[Player]],Rosters!$D$1:$D$1934,1,FALSE)</f>
        <v>Flowers, Zay</v>
      </c>
      <c r="I339" s="77" t="str">
        <f>Table16[[#This Row],[RunBlock-Primary6]]&amp;"-"&amp;Table16[[#This Row],[PassBlock8]]&amp;IF(Table16[[#This Row],[RunBlock-Secondary7]]&lt;&gt;"","/"&amp;Table16[[#This Row],[RunBlock-Secondary7]]&amp;"-"&amp;Table16[[#This Row],[PassBlock8]],"")</f>
        <v>-</v>
      </c>
      <c r="J339" s="75"/>
      <c r="K339" s="75"/>
      <c r="L339" s="76"/>
      <c r="M339" s="76"/>
      <c r="N339" s="76"/>
      <c r="O339" s="76"/>
      <c r="P339" s="76"/>
      <c r="Q339" s="76" t="str">
        <f>Table16[[#This Row],[DefPrimary2]]&amp;IF(Table16[[#This Row],[Def-Secondary3]]&lt;&gt;"","/"&amp;Table16[[#This Row],[Def-Secondary3]],)&amp;""&amp;IF(Table16[[#This Row],[PassRush4]]&lt;&gt;"","-"&amp;Table16[[#This Row],[PassRush4]],)</f>
        <v/>
      </c>
      <c r="R339" s="76" t="str">
        <f>VLOOKUP(Table16[[#This Row],[Player]],Table4[],9,FALSE)</f>
        <v xml:space="preserve"> 5-5-5</v>
      </c>
      <c r="S339"/>
    </row>
    <row r="340" spans="1:19" ht="12.75" customHeight="1" x14ac:dyDescent="0.45">
      <c r="A340" s="78" t="s">
        <v>1235</v>
      </c>
      <c r="B340" s="74" t="s">
        <v>122</v>
      </c>
      <c r="C340" s="79" t="s">
        <v>339</v>
      </c>
      <c r="D340" s="91">
        <v>35122</v>
      </c>
      <c r="E340" s="75" t="s">
        <v>222</v>
      </c>
      <c r="G340" s="75" t="s">
        <v>5271</v>
      </c>
      <c r="H340" s="77" t="str">
        <f>VLOOKUP(Table16[[#This Row],[Player]],Rosters!$D$1:$D$1934,1,FALSE)</f>
        <v>Godwin, Chris</v>
      </c>
      <c r="I340" s="77" t="str">
        <f>Table16[[#This Row],[RunBlock-Primary6]]&amp;"-"&amp;Table16[[#This Row],[PassBlock8]]&amp;IF(Table16[[#This Row],[RunBlock-Secondary7]]&lt;&gt;"","/"&amp;Table16[[#This Row],[RunBlock-Secondary7]]&amp;"-"&amp;Table16[[#This Row],[PassBlock8]],"")</f>
        <v>-</v>
      </c>
      <c r="J340" s="75"/>
      <c r="K340" s="75"/>
      <c r="L340" s="76"/>
      <c r="M340" s="76"/>
      <c r="N340" s="76"/>
      <c r="O340" s="76"/>
      <c r="P340" s="76"/>
      <c r="Q340" s="76" t="str">
        <f>Table16[[#This Row],[DefPrimary2]]&amp;IF(Table16[[#This Row],[Def-Secondary3]]&lt;&gt;"","/"&amp;Table16[[#This Row],[Def-Secondary3]],)&amp;""&amp;IF(Table16[[#This Row],[PassRush4]]&lt;&gt;"","-"&amp;Table16[[#This Row],[PassRush4]],)</f>
        <v/>
      </c>
      <c r="R340" s="76" t="str">
        <f>VLOOKUP(Table16[[#This Row],[Player]],Table4[],9,FALSE)</f>
        <v xml:space="preserve"> 6-5-3</v>
      </c>
      <c r="S340"/>
    </row>
    <row r="341" spans="1:19" ht="12.75" customHeight="1" x14ac:dyDescent="0.45">
      <c r="A341" s="78" t="s">
        <v>2272</v>
      </c>
      <c r="B341" s="74" t="s">
        <v>122</v>
      </c>
      <c r="C341" s="79" t="s">
        <v>109</v>
      </c>
      <c r="D341" s="91">
        <v>34394</v>
      </c>
      <c r="E341" s="75" t="s">
        <v>256</v>
      </c>
      <c r="G341" s="75" t="s">
        <v>5272</v>
      </c>
      <c r="H341" s="77" t="str">
        <f>VLOOKUP(Table16[[#This Row],[Player]],Rosters!$D$1:$D$1934,1,FALSE)</f>
        <v>Hill, Tyreek</v>
      </c>
      <c r="I341" s="77" t="str">
        <f>Table16[[#This Row],[RunBlock-Primary6]]&amp;"-"&amp;Table16[[#This Row],[PassBlock8]]&amp;IF(Table16[[#This Row],[RunBlock-Secondary7]]&lt;&gt;"","/"&amp;Table16[[#This Row],[RunBlock-Secondary7]]&amp;"-"&amp;Table16[[#This Row],[PassBlock8]],"")</f>
        <v>-</v>
      </c>
      <c r="J341" s="75"/>
      <c r="K341" s="75"/>
      <c r="L341" s="76"/>
      <c r="M341" s="76"/>
      <c r="N341" s="76"/>
      <c r="O341" s="76"/>
      <c r="P341" s="76"/>
      <c r="Q341" s="76" t="str">
        <f>Table16[[#This Row],[DefPrimary2]]&amp;IF(Table16[[#This Row],[Def-Secondary3]]&lt;&gt;"","/"&amp;Table16[[#This Row],[Def-Secondary3]],)&amp;""&amp;IF(Table16[[#This Row],[PassRush4]]&lt;&gt;"","-"&amp;Table16[[#This Row],[PassRush4]],)</f>
        <v/>
      </c>
      <c r="R341" s="76" t="str">
        <f>VLOOKUP(Table16[[#This Row],[Player]],Table4[],9,FALSE)</f>
        <v xml:space="preserve"> 5-6-4</v>
      </c>
      <c r="S341"/>
    </row>
    <row r="342" spans="1:19" ht="12.75" customHeight="1" x14ac:dyDescent="0.45">
      <c r="A342" s="78" t="s">
        <v>2944</v>
      </c>
      <c r="B342" s="74" t="s">
        <v>122</v>
      </c>
      <c r="C342" s="79" t="s">
        <v>325</v>
      </c>
      <c r="D342" s="91">
        <v>33761</v>
      </c>
      <c r="E342" s="75" t="s">
        <v>2945</v>
      </c>
      <c r="G342" s="75" t="s">
        <v>5259</v>
      </c>
      <c r="H342" s="77" t="str">
        <f>VLOOKUP(Table16[[#This Row],[Player]],Rosters!$D$1:$D$1934,1,FALSE)</f>
        <v>Hopkins, DeAndre</v>
      </c>
      <c r="I342" s="77" t="str">
        <f>Table16[[#This Row],[RunBlock-Primary6]]&amp;"-"&amp;Table16[[#This Row],[PassBlock8]]&amp;IF(Table16[[#This Row],[RunBlock-Secondary7]]&lt;&gt;"","/"&amp;Table16[[#This Row],[RunBlock-Secondary7]]&amp;"-"&amp;Table16[[#This Row],[PassBlock8]],"")</f>
        <v>-</v>
      </c>
      <c r="J342" s="75"/>
      <c r="K342" s="75"/>
      <c r="L342" s="76"/>
      <c r="M342" s="76"/>
      <c r="N342" s="76"/>
      <c r="O342" s="76"/>
      <c r="P342" s="76"/>
      <c r="Q342" s="76" t="str">
        <f>Table16[[#This Row],[DefPrimary2]]&amp;IF(Table16[[#This Row],[Def-Secondary3]]&lt;&gt;"","/"&amp;Table16[[#This Row],[Def-Secondary3]],)&amp;""&amp;IF(Table16[[#This Row],[PassRush4]]&lt;&gt;"","-"&amp;Table16[[#This Row],[PassRush4]],)</f>
        <v/>
      </c>
      <c r="R342" s="76" t="str">
        <f>VLOOKUP(Table16[[#This Row],[Player]],Table4[],9,FALSE)</f>
        <v xml:space="preserve"> 4-5-4</v>
      </c>
      <c r="S342"/>
    </row>
    <row r="343" spans="1:19" ht="12.75" customHeight="1" x14ac:dyDescent="0.45">
      <c r="A343" s="78" t="s">
        <v>1663</v>
      </c>
      <c r="B343" s="74" t="s">
        <v>122</v>
      </c>
      <c r="C343" s="79" t="s">
        <v>285</v>
      </c>
      <c r="D343" s="91">
        <v>35272</v>
      </c>
      <c r="E343" s="75" t="s">
        <v>204</v>
      </c>
      <c r="G343" s="75" t="s">
        <v>5266</v>
      </c>
      <c r="H343" s="77" t="str">
        <f>VLOOKUP(Table16[[#This Row],[Player]],Rosters!$D$1:$D$1934,1,FALSE)</f>
        <v>Jefferson, Van</v>
      </c>
      <c r="I343" s="77" t="str">
        <f>Table16[[#This Row],[RunBlock-Primary6]]&amp;"-"&amp;Table16[[#This Row],[PassBlock8]]&amp;IF(Table16[[#This Row],[RunBlock-Secondary7]]&lt;&gt;"","/"&amp;Table16[[#This Row],[RunBlock-Secondary7]]&amp;"-"&amp;Table16[[#This Row],[PassBlock8]],"")</f>
        <v>-</v>
      </c>
      <c r="J343" s="75"/>
      <c r="K343" s="75"/>
      <c r="L343" s="76"/>
      <c r="M343" s="76"/>
      <c r="N343" s="76"/>
      <c r="O343" s="76"/>
      <c r="P343" s="76"/>
      <c r="Q343" s="76" t="str">
        <f>Table16[[#This Row],[DefPrimary2]]&amp;IF(Table16[[#This Row],[Def-Secondary3]]&lt;&gt;"","/"&amp;Table16[[#This Row],[Def-Secondary3]],)&amp;""&amp;IF(Table16[[#This Row],[PassRush4]]&lt;&gt;"","-"&amp;Table16[[#This Row],[PassRush4]],)</f>
        <v/>
      </c>
      <c r="R343" s="76" t="str">
        <f>VLOOKUP(Table16[[#This Row],[Player]],Table4[],9,FALSE)</f>
        <v xml:space="preserve"> 4-3-3</v>
      </c>
      <c r="S343"/>
    </row>
    <row r="344" spans="1:19" ht="12.75" customHeight="1" x14ac:dyDescent="0.45">
      <c r="A344" s="78" t="s">
        <v>1875</v>
      </c>
      <c r="B344" s="74" t="s">
        <v>122</v>
      </c>
      <c r="C344" s="79" t="s">
        <v>318</v>
      </c>
      <c r="D344" s="91">
        <v>35612</v>
      </c>
      <c r="E344" s="75" t="s">
        <v>624</v>
      </c>
      <c r="G344" s="75" t="s">
        <v>5261</v>
      </c>
      <c r="H344" s="77" t="str">
        <f>VLOOKUP(Table16[[#This Row],[Player]],Rosters!$D$1:$D$1934,1,FALSE)</f>
        <v>Jennings, Jauan</v>
      </c>
      <c r="I344" s="77" t="str">
        <f>Table16[[#This Row],[RunBlock-Primary6]]&amp;"-"&amp;Table16[[#This Row],[PassBlock8]]&amp;IF(Table16[[#This Row],[RunBlock-Secondary7]]&lt;&gt;"","/"&amp;Table16[[#This Row],[RunBlock-Secondary7]]&amp;"-"&amp;Table16[[#This Row],[PassBlock8]],"")</f>
        <v>-</v>
      </c>
      <c r="J344" s="75"/>
      <c r="K344" s="75"/>
      <c r="L344" s="76"/>
      <c r="M344" s="76"/>
      <c r="N344" s="76"/>
      <c r="O344" s="76"/>
      <c r="P344" s="76"/>
      <c r="Q344" s="76" t="str">
        <f>Table16[[#This Row],[DefPrimary2]]&amp;IF(Table16[[#This Row],[Def-Secondary3]]&lt;&gt;"","/"&amp;Table16[[#This Row],[Def-Secondary3]],)&amp;""&amp;IF(Table16[[#This Row],[PassRush4]]&lt;&gt;"","-"&amp;Table16[[#This Row],[PassRush4]],)</f>
        <v/>
      </c>
      <c r="R344" s="76" t="str">
        <f>VLOOKUP(Table16[[#This Row],[Player]],Table4[],9,FALSE)</f>
        <v xml:space="preserve"> 5-6-5</v>
      </c>
      <c r="S344"/>
    </row>
    <row r="345" spans="1:19" ht="12.75" customHeight="1" x14ac:dyDescent="0.45">
      <c r="A345" s="78" t="s">
        <v>2574</v>
      </c>
      <c r="B345" s="74" t="s">
        <v>122</v>
      </c>
      <c r="C345" s="79" t="s">
        <v>860</v>
      </c>
      <c r="D345" s="91">
        <v>35387</v>
      </c>
      <c r="E345" s="75" t="s">
        <v>425</v>
      </c>
      <c r="G345" s="75" t="s">
        <v>5256</v>
      </c>
      <c r="H345" s="77" t="str">
        <f>VLOOKUP(Table16[[#This Row],[Player]],Rosters!$D$1:$D$1934,1,FALSE)</f>
        <v>Kirk, Christian</v>
      </c>
      <c r="I345" s="77" t="str">
        <f>Table16[[#This Row],[RunBlock-Primary6]]&amp;"-"&amp;Table16[[#This Row],[PassBlock8]]&amp;IF(Table16[[#This Row],[RunBlock-Secondary7]]&lt;&gt;"","/"&amp;Table16[[#This Row],[RunBlock-Secondary7]]&amp;"-"&amp;Table16[[#This Row],[PassBlock8]],"")</f>
        <v>-</v>
      </c>
      <c r="J345" s="75"/>
      <c r="K345" s="75"/>
      <c r="L345" s="76"/>
      <c r="M345" s="76"/>
      <c r="N345" s="76"/>
      <c r="O345" s="76"/>
      <c r="P345" s="76"/>
      <c r="Q345" s="76" t="str">
        <f>Table16[[#This Row],[DefPrimary2]]&amp;IF(Table16[[#This Row],[Def-Secondary3]]&lt;&gt;"","/"&amp;Table16[[#This Row],[Def-Secondary3]],)&amp;""&amp;IF(Table16[[#This Row],[PassRush4]]&lt;&gt;"","-"&amp;Table16[[#This Row],[PassRush4]],)</f>
        <v/>
      </c>
      <c r="R345" s="76" t="str">
        <f>VLOOKUP(Table16[[#This Row],[Player]],Table4[],9,FALSE)</f>
        <v xml:space="preserve"> 4-4-5</v>
      </c>
      <c r="S345"/>
    </row>
    <row r="346" spans="1:19" ht="12.75" customHeight="1" x14ac:dyDescent="0.45">
      <c r="A346" s="78" t="s">
        <v>2943</v>
      </c>
      <c r="B346" s="74" t="s">
        <v>122</v>
      </c>
      <c r="C346" s="79" t="s">
        <v>3524</v>
      </c>
      <c r="D346" s="91">
        <v>34135</v>
      </c>
      <c r="E346" s="75" t="s">
        <v>222</v>
      </c>
      <c r="G346" s="75" t="s">
        <v>5273</v>
      </c>
      <c r="H346" s="77" t="str">
        <f>VLOOKUP(Table16[[#This Row],[Player]],Rosters!$D$1:$D$1934,1,FALSE)</f>
        <v>Kupp, Cooper</v>
      </c>
      <c r="I346" s="77" t="str">
        <f>Table16[[#This Row],[RunBlock-Primary6]]&amp;"-"&amp;Table16[[#This Row],[PassBlock8]]&amp;IF(Table16[[#This Row],[RunBlock-Secondary7]]&lt;&gt;"","/"&amp;Table16[[#This Row],[RunBlock-Secondary7]]&amp;"-"&amp;Table16[[#This Row],[PassBlock8]],"")</f>
        <v>-</v>
      </c>
      <c r="J346" s="75"/>
      <c r="K346" s="75"/>
      <c r="L346" s="76"/>
      <c r="M346" s="76"/>
      <c r="N346" s="76"/>
      <c r="O346" s="76"/>
      <c r="P346" s="76"/>
      <c r="Q346" s="76" t="str">
        <f>Table16[[#This Row],[DefPrimary2]]&amp;IF(Table16[[#This Row],[Def-Secondary3]]&lt;&gt;"","/"&amp;Table16[[#This Row],[Def-Secondary3]],)&amp;""&amp;IF(Table16[[#This Row],[PassRush4]]&lt;&gt;"","-"&amp;Table16[[#This Row],[PassRush4]],)</f>
        <v/>
      </c>
      <c r="R346" s="76" t="str">
        <f>VLOOKUP(Table16[[#This Row],[Player]],Table4[],9,FALSE)</f>
        <v xml:space="preserve"> 5-5-4</v>
      </c>
      <c r="S346"/>
    </row>
    <row r="347" spans="1:19" ht="12.75" customHeight="1" x14ac:dyDescent="0.45">
      <c r="A347" s="78" t="s">
        <v>2768</v>
      </c>
      <c r="B347" s="74" t="s">
        <v>122</v>
      </c>
      <c r="C347" s="79" t="s">
        <v>143</v>
      </c>
      <c r="D347" s="91">
        <v>36258</v>
      </c>
      <c r="E347" s="75" t="s">
        <v>3954</v>
      </c>
      <c r="G347" s="75" t="s">
        <v>5260</v>
      </c>
      <c r="H347" s="77" t="str">
        <f>VLOOKUP(Table16[[#This Row],[Player]],Rosters!$D$1:$D$1934,1,FALSE)</f>
        <v>Lamb, CeeDee</v>
      </c>
      <c r="I347" s="77" t="str">
        <f>Table16[[#This Row],[RunBlock-Primary6]]&amp;"-"&amp;Table16[[#This Row],[PassBlock8]]&amp;IF(Table16[[#This Row],[RunBlock-Secondary7]]&lt;&gt;"","/"&amp;Table16[[#This Row],[RunBlock-Secondary7]]&amp;"-"&amp;Table16[[#This Row],[PassBlock8]],"")</f>
        <v>-</v>
      </c>
      <c r="J347" s="75"/>
      <c r="K347" s="75"/>
      <c r="L347" s="76"/>
      <c r="M347" s="76"/>
      <c r="N347" s="76"/>
      <c r="O347" s="76"/>
      <c r="P347" s="76"/>
      <c r="Q347" s="76" t="str">
        <f>Table16[[#This Row],[DefPrimary2]]&amp;IF(Table16[[#This Row],[Def-Secondary3]]&lt;&gt;"","/"&amp;Table16[[#This Row],[Def-Secondary3]],)&amp;""&amp;IF(Table16[[#This Row],[PassRush4]]&lt;&gt;"","-"&amp;Table16[[#This Row],[PassRush4]],)</f>
        <v/>
      </c>
      <c r="R347" s="76" t="str">
        <f>VLOOKUP(Table16[[#This Row],[Player]],Table4[],9,FALSE)</f>
        <v xml:space="preserve"> 6-6-5</v>
      </c>
      <c r="S347"/>
    </row>
    <row r="348" spans="1:19" ht="12.75" customHeight="1" x14ac:dyDescent="0.45">
      <c r="A348" s="78" t="s">
        <v>558</v>
      </c>
      <c r="B348" s="74" t="s">
        <v>122</v>
      </c>
      <c r="C348" s="79" t="s">
        <v>1315</v>
      </c>
      <c r="D348" s="91">
        <v>33905</v>
      </c>
      <c r="E348" s="75" t="s">
        <v>2000</v>
      </c>
      <c r="G348" s="75" t="s">
        <v>5257</v>
      </c>
      <c r="H348" s="77" t="str">
        <f>VLOOKUP(Table16[[#This Row],[Player]],Rosters!$D$1:$D$1934,1,FALSE)</f>
        <v>Lockett, Tyler</v>
      </c>
      <c r="I348" s="77" t="str">
        <f>Table16[[#This Row],[RunBlock-Primary6]]&amp;"-"&amp;Table16[[#This Row],[PassBlock8]]&amp;IF(Table16[[#This Row],[RunBlock-Secondary7]]&lt;&gt;"","/"&amp;Table16[[#This Row],[RunBlock-Secondary7]]&amp;"-"&amp;Table16[[#This Row],[PassBlock8]],"")</f>
        <v>-</v>
      </c>
      <c r="J348" s="75"/>
      <c r="K348" s="75"/>
      <c r="L348" s="76"/>
      <c r="M348" s="76"/>
      <c r="N348" s="76"/>
      <c r="O348" s="76"/>
      <c r="P348" s="76"/>
      <c r="Q348" s="76" t="str">
        <f>Table16[[#This Row],[DefPrimary2]]&amp;IF(Table16[[#This Row],[Def-Secondary3]]&lt;&gt;"","/"&amp;Table16[[#This Row],[Def-Secondary3]],)&amp;""&amp;IF(Table16[[#This Row],[PassRush4]]&lt;&gt;"","-"&amp;Table16[[#This Row],[PassRush4]],)</f>
        <v/>
      </c>
      <c r="R348" s="76" t="str">
        <f>VLOOKUP(Table16[[#This Row],[Player]],Table4[],9,FALSE)</f>
        <v xml:space="preserve"> 4-4-4</v>
      </c>
      <c r="S348"/>
    </row>
    <row r="349" spans="1:19" ht="12.75" customHeight="1" x14ac:dyDescent="0.45">
      <c r="A349" s="78" t="s">
        <v>3919</v>
      </c>
      <c r="B349" s="74" t="s">
        <v>122</v>
      </c>
      <c r="C349" s="79" t="s">
        <v>3523</v>
      </c>
      <c r="D349" s="91">
        <v>37206</v>
      </c>
      <c r="E349" s="75" t="s">
        <v>4067</v>
      </c>
      <c r="G349" s="75" t="s">
        <v>5272</v>
      </c>
      <c r="H349" s="77" t="str">
        <f>VLOOKUP(Table16[[#This Row],[Player]],Rosters!$D$1:$D$1934,1,FALSE)</f>
        <v>McConkey, Ladd</v>
      </c>
      <c r="I349" s="77" t="str">
        <f>Table16[[#This Row],[RunBlock-Primary6]]&amp;"-"&amp;Table16[[#This Row],[PassBlock8]]&amp;IF(Table16[[#This Row],[RunBlock-Secondary7]]&lt;&gt;"","/"&amp;Table16[[#This Row],[RunBlock-Secondary7]]&amp;"-"&amp;Table16[[#This Row],[PassBlock8]],"")</f>
        <v>-</v>
      </c>
      <c r="J349" s="75"/>
      <c r="K349" s="75"/>
      <c r="L349" s="76"/>
      <c r="M349" s="76"/>
      <c r="N349" s="76"/>
      <c r="O349" s="76"/>
      <c r="P349" s="76"/>
      <c r="Q349" s="76" t="str">
        <f>Table16[[#This Row],[DefPrimary2]]&amp;IF(Table16[[#This Row],[Def-Secondary3]]&lt;&gt;"","/"&amp;Table16[[#This Row],[Def-Secondary3]],)&amp;""&amp;IF(Table16[[#This Row],[PassRush4]]&lt;&gt;"","-"&amp;Table16[[#This Row],[PassRush4]],)</f>
        <v/>
      </c>
      <c r="R349" s="76" t="str">
        <f>VLOOKUP(Table16[[#This Row],[Player]],Table4[],9,FALSE)</f>
        <v xml:space="preserve"> 5-6-4</v>
      </c>
      <c r="S349"/>
    </row>
    <row r="350" spans="1:19" ht="12.75" customHeight="1" x14ac:dyDescent="0.45">
      <c r="A350" s="78" t="s">
        <v>400</v>
      </c>
      <c r="B350" s="74" t="s">
        <v>122</v>
      </c>
      <c r="C350" s="79" t="s">
        <v>3518</v>
      </c>
      <c r="D350" s="91">
        <v>35378</v>
      </c>
      <c r="E350" s="75" t="s">
        <v>101</v>
      </c>
      <c r="G350" s="75" t="s">
        <v>5274</v>
      </c>
      <c r="H350" s="77" t="str">
        <f>VLOOKUP(Table16[[#This Row],[Player]],Rosters!$D$1:$D$1934,1,FALSE)</f>
        <v>Meyers, Jakobi</v>
      </c>
      <c r="I350" s="77" t="str">
        <f>Table16[[#This Row],[RunBlock-Primary6]]&amp;"-"&amp;Table16[[#This Row],[PassBlock8]]&amp;IF(Table16[[#This Row],[RunBlock-Secondary7]]&lt;&gt;"","/"&amp;Table16[[#This Row],[RunBlock-Secondary7]]&amp;"-"&amp;Table16[[#This Row],[PassBlock8]],"")</f>
        <v>-</v>
      </c>
      <c r="J350" s="75"/>
      <c r="K350" s="75"/>
      <c r="L350" s="76"/>
      <c r="M350" s="76"/>
      <c r="N350" s="76"/>
      <c r="O350" s="76"/>
      <c r="P350" s="76"/>
      <c r="Q350" s="76" t="str">
        <f>Table16[[#This Row],[DefPrimary2]]&amp;IF(Table16[[#This Row],[Def-Secondary3]]&lt;&gt;"","/"&amp;Table16[[#This Row],[Def-Secondary3]],)&amp;""&amp;IF(Table16[[#This Row],[PassRush4]]&lt;&gt;"","-"&amp;Table16[[#This Row],[PassRush4]],)</f>
        <v/>
      </c>
      <c r="R350" s="76" t="str">
        <f>VLOOKUP(Table16[[#This Row],[Player]],Table4[],9,FALSE)</f>
        <v xml:space="preserve"> 6-5-5</v>
      </c>
      <c r="S350"/>
    </row>
    <row r="351" spans="1:19" ht="12.75" customHeight="1" x14ac:dyDescent="0.45">
      <c r="A351" s="78" t="s">
        <v>2851</v>
      </c>
      <c r="B351" s="74" t="s">
        <v>122</v>
      </c>
      <c r="C351" s="79" t="s">
        <v>1124</v>
      </c>
      <c r="D351" s="91">
        <v>35732</v>
      </c>
      <c r="E351" s="75" t="s">
        <v>965</v>
      </c>
      <c r="G351" s="75" t="s">
        <v>5275</v>
      </c>
      <c r="H351" s="77" t="str">
        <f>VLOOKUP(Table16[[#This Row],[Player]],Rosters!$D$1:$D$1934,1,FALSE)</f>
        <v>Mooney, Darnell</v>
      </c>
      <c r="I351" s="77" t="str">
        <f>Table16[[#This Row],[RunBlock-Primary6]]&amp;"-"&amp;Table16[[#This Row],[PassBlock8]]&amp;IF(Table16[[#This Row],[RunBlock-Secondary7]]&lt;&gt;"","/"&amp;Table16[[#This Row],[RunBlock-Secondary7]]&amp;"-"&amp;Table16[[#This Row],[PassBlock8]],"")</f>
        <v>-</v>
      </c>
      <c r="J351" s="75"/>
      <c r="K351" s="75"/>
      <c r="L351" s="76"/>
      <c r="M351" s="76"/>
      <c r="N351" s="76"/>
      <c r="O351" s="76"/>
      <c r="P351" s="76"/>
      <c r="Q351" s="76" t="str">
        <f>Table16[[#This Row],[DefPrimary2]]&amp;IF(Table16[[#This Row],[Def-Secondary3]]&lt;&gt;"","/"&amp;Table16[[#This Row],[Def-Secondary3]],)&amp;""&amp;IF(Table16[[#This Row],[PassRush4]]&lt;&gt;"","-"&amp;Table16[[#This Row],[PassRush4]],)</f>
        <v/>
      </c>
      <c r="R351" s="76" t="str">
        <f>VLOOKUP(Table16[[#This Row],[Player]],Table4[],9,FALSE)</f>
        <v xml:space="preserve"> 4-6-6</v>
      </c>
      <c r="S351"/>
    </row>
    <row r="352" spans="1:19" ht="12.75" customHeight="1" x14ac:dyDescent="0.45">
      <c r="A352" s="78" t="s">
        <v>2947</v>
      </c>
      <c r="B352" s="74" t="s">
        <v>122</v>
      </c>
      <c r="C352" s="79" t="s">
        <v>3527</v>
      </c>
      <c r="D352" s="91">
        <v>36586</v>
      </c>
      <c r="E352" s="75" t="s">
        <v>241</v>
      </c>
      <c r="G352" s="75" t="s">
        <v>5263</v>
      </c>
      <c r="H352" s="77" t="str">
        <f>VLOOKUP(Table16[[#This Row],[Player]],Rosters!$D$1:$D$1934,1,FALSE)</f>
        <v>Moore, Elijah</v>
      </c>
      <c r="I352" s="77" t="str">
        <f>Table16[[#This Row],[RunBlock-Primary6]]&amp;"-"&amp;Table16[[#This Row],[PassBlock8]]&amp;IF(Table16[[#This Row],[RunBlock-Secondary7]]&lt;&gt;"","/"&amp;Table16[[#This Row],[RunBlock-Secondary7]]&amp;"-"&amp;Table16[[#This Row],[PassBlock8]],"")</f>
        <v>-</v>
      </c>
      <c r="J352" s="75"/>
      <c r="K352" s="75"/>
      <c r="L352" s="76"/>
      <c r="M352" s="76"/>
      <c r="N352" s="76"/>
      <c r="O352" s="76"/>
      <c r="P352" s="76"/>
      <c r="Q352" s="76" t="str">
        <f>Table16[[#This Row],[DefPrimary2]]&amp;IF(Table16[[#This Row],[Def-Secondary3]]&lt;&gt;"","/"&amp;Table16[[#This Row],[Def-Secondary3]],)&amp;""&amp;IF(Table16[[#This Row],[PassRush4]]&lt;&gt;"","-"&amp;Table16[[#This Row],[PassRush4]],)</f>
        <v/>
      </c>
      <c r="R352" s="76" t="str">
        <f>VLOOKUP(Table16[[#This Row],[Player]],Table4[],9,FALSE)</f>
        <v xml:space="preserve"> 4-5-3</v>
      </c>
      <c r="S352"/>
    </row>
    <row r="353" spans="1:19" ht="12.75" customHeight="1" x14ac:dyDescent="0.45">
      <c r="A353" s="78" t="s">
        <v>3924</v>
      </c>
      <c r="B353" s="74" t="s">
        <v>122</v>
      </c>
      <c r="C353" s="79" t="s">
        <v>916</v>
      </c>
      <c r="D353" s="91">
        <v>37830</v>
      </c>
      <c r="E353" s="75" t="s">
        <v>4082</v>
      </c>
      <c r="G353" s="75" t="s">
        <v>5260</v>
      </c>
      <c r="H353" s="77" t="str">
        <f>VLOOKUP(Table16[[#This Row],[Player]],Rosters!$D$1:$D$1934,1,FALSE)</f>
        <v>Nabers, Malik</v>
      </c>
      <c r="I353" s="77" t="str">
        <f>Table16[[#This Row],[RunBlock-Primary6]]&amp;"-"&amp;Table16[[#This Row],[PassBlock8]]&amp;IF(Table16[[#This Row],[RunBlock-Secondary7]]&lt;&gt;"","/"&amp;Table16[[#This Row],[RunBlock-Secondary7]]&amp;"-"&amp;Table16[[#This Row],[PassBlock8]],"")</f>
        <v>-</v>
      </c>
      <c r="J353" s="75"/>
      <c r="K353" s="75"/>
      <c r="L353" s="76"/>
      <c r="M353" s="76"/>
      <c r="N353" s="76"/>
      <c r="O353" s="76"/>
      <c r="P353" s="76"/>
      <c r="Q353" s="76" t="str">
        <f>Table16[[#This Row],[DefPrimary2]]&amp;IF(Table16[[#This Row],[Def-Secondary3]]&lt;&gt;"","/"&amp;Table16[[#This Row],[Def-Secondary3]],)&amp;""&amp;IF(Table16[[#This Row],[PassRush4]]&lt;&gt;"","-"&amp;Table16[[#This Row],[PassRush4]],)</f>
        <v/>
      </c>
      <c r="R353" s="76" t="str">
        <f>VLOOKUP(Table16[[#This Row],[Player]],Table4[],9,FALSE)</f>
        <v xml:space="preserve"> 6-6-5</v>
      </c>
      <c r="S353"/>
    </row>
    <row r="354" spans="1:19" ht="12.75" customHeight="1" x14ac:dyDescent="0.45">
      <c r="A354" s="78" t="s">
        <v>963</v>
      </c>
      <c r="B354" s="74" t="s">
        <v>122</v>
      </c>
      <c r="C354" s="79" t="s">
        <v>3519</v>
      </c>
      <c r="D354" s="91">
        <v>36559</v>
      </c>
      <c r="E354" s="75" t="s">
        <v>91</v>
      </c>
      <c r="G354" s="75" t="s">
        <v>5273</v>
      </c>
      <c r="H354" s="77" t="str">
        <f>VLOOKUP(Table16[[#This Row],[Player]],Rosters!$D$1:$D$1934,1,FALSE)</f>
        <v>Shakir, Khalil</v>
      </c>
      <c r="I354" s="77" t="str">
        <f>Table16[[#This Row],[RunBlock-Primary6]]&amp;"-"&amp;Table16[[#This Row],[PassBlock8]]&amp;IF(Table16[[#This Row],[RunBlock-Secondary7]]&lt;&gt;"","/"&amp;Table16[[#This Row],[RunBlock-Secondary7]]&amp;"-"&amp;Table16[[#This Row],[PassBlock8]],"")</f>
        <v>-</v>
      </c>
      <c r="J354" s="75"/>
      <c r="K354" s="75"/>
      <c r="L354" s="76"/>
      <c r="M354" s="76"/>
      <c r="N354" s="76"/>
      <c r="O354" s="76"/>
      <c r="P354" s="76"/>
      <c r="Q354" s="76" t="str">
        <f>Table16[[#This Row],[DefPrimary2]]&amp;IF(Table16[[#This Row],[Def-Secondary3]]&lt;&gt;"","/"&amp;Table16[[#This Row],[Def-Secondary3]],)&amp;""&amp;IF(Table16[[#This Row],[PassRush4]]&lt;&gt;"","-"&amp;Table16[[#This Row],[PassRush4]],)</f>
        <v/>
      </c>
      <c r="R354" s="76" t="str">
        <f>VLOOKUP(Table16[[#This Row],[Player]],Table4[],9,FALSE)</f>
        <v xml:space="preserve"> 5-5-4</v>
      </c>
      <c r="S354"/>
    </row>
    <row r="355" spans="1:19" ht="12.75" customHeight="1" x14ac:dyDescent="0.45">
      <c r="A355" s="78" t="s">
        <v>2169</v>
      </c>
      <c r="B355" s="74" t="s">
        <v>122</v>
      </c>
      <c r="C355" s="79" t="s">
        <v>3530</v>
      </c>
      <c r="D355" s="91">
        <v>36100</v>
      </c>
      <c r="E355" s="75" t="s">
        <v>3427</v>
      </c>
      <c r="G355" s="75" t="s">
        <v>5261</v>
      </c>
      <c r="H355" s="77" t="str">
        <f>VLOOKUP(Table16[[#This Row],[Player]],Rosters!$D$1:$D$1934,1,FALSE)</f>
        <v>Smith, DeVonta</v>
      </c>
      <c r="I355" s="77" t="str">
        <f>Table16[[#This Row],[RunBlock-Primary6]]&amp;"-"&amp;Table16[[#This Row],[PassBlock8]]&amp;IF(Table16[[#This Row],[RunBlock-Secondary7]]&lt;&gt;"","/"&amp;Table16[[#This Row],[RunBlock-Secondary7]]&amp;"-"&amp;Table16[[#This Row],[PassBlock8]],"")</f>
        <v>-</v>
      </c>
      <c r="J355" s="75"/>
      <c r="K355" s="75"/>
      <c r="L355" s="76"/>
      <c r="M355" s="76"/>
      <c r="N355" s="76"/>
      <c r="O355" s="76"/>
      <c r="P355" s="76"/>
      <c r="Q355" s="76" t="str">
        <f>Table16[[#This Row],[DefPrimary2]]&amp;IF(Table16[[#This Row],[Def-Secondary3]]&lt;&gt;"","/"&amp;Table16[[#This Row],[Def-Secondary3]],)&amp;""&amp;IF(Table16[[#This Row],[PassRush4]]&lt;&gt;"","-"&amp;Table16[[#This Row],[PassRush4]],)</f>
        <v/>
      </c>
      <c r="R355" s="76" t="str">
        <f>VLOOKUP(Table16[[#This Row],[Player]],Table4[],9,FALSE)</f>
        <v xml:space="preserve"> 5-6-5</v>
      </c>
      <c r="S355"/>
    </row>
    <row r="356" spans="1:19" ht="12.75" customHeight="1" x14ac:dyDescent="0.45">
      <c r="A356" s="78" t="s">
        <v>2470</v>
      </c>
      <c r="B356" s="74" t="s">
        <v>122</v>
      </c>
      <c r="C356" s="79" t="s">
        <v>116</v>
      </c>
      <c r="D356" s="91">
        <v>36434</v>
      </c>
      <c r="E356" s="75" t="s">
        <v>457</v>
      </c>
      <c r="G356" s="75" t="s">
        <v>5255</v>
      </c>
      <c r="H356" s="77" t="str">
        <f>VLOOKUP(Table16[[#This Row],[Player]],Rosters!$D$1:$D$1934,1,FALSE)</f>
        <v>St. Brown, Amon-Ra</v>
      </c>
      <c r="I356" s="77" t="str">
        <f>Table16[[#This Row],[RunBlock-Primary6]]&amp;"-"&amp;Table16[[#This Row],[PassBlock8]]&amp;IF(Table16[[#This Row],[RunBlock-Secondary7]]&lt;&gt;"","/"&amp;Table16[[#This Row],[RunBlock-Secondary7]]&amp;"-"&amp;Table16[[#This Row],[PassBlock8]],"")</f>
        <v>-</v>
      </c>
      <c r="J356" s="75"/>
      <c r="K356" s="75"/>
      <c r="L356" s="76"/>
      <c r="M356" s="76"/>
      <c r="N356" s="76"/>
      <c r="O356" s="76"/>
      <c r="P356" s="76"/>
      <c r="Q356" s="76" t="str">
        <f>Table16[[#This Row],[DefPrimary2]]&amp;IF(Table16[[#This Row],[Def-Secondary3]]&lt;&gt;"","/"&amp;Table16[[#This Row],[Def-Secondary3]],)&amp;""&amp;IF(Table16[[#This Row],[PassRush4]]&lt;&gt;"","-"&amp;Table16[[#This Row],[PassRush4]],)</f>
        <v/>
      </c>
      <c r="R356" s="76" t="str">
        <f>VLOOKUP(Table16[[#This Row],[Player]],Table4[],9,FALSE)</f>
        <v xml:space="preserve"> 6-6-4</v>
      </c>
      <c r="S356"/>
    </row>
    <row r="357" spans="1:19" ht="12.75" customHeight="1" x14ac:dyDescent="0.45">
      <c r="A357" s="78" t="s">
        <v>2387</v>
      </c>
      <c r="B357" s="74" t="s">
        <v>122</v>
      </c>
      <c r="C357" s="79" t="s">
        <v>419</v>
      </c>
      <c r="D357" s="91">
        <v>33107</v>
      </c>
      <c r="E357" s="75" t="s">
        <v>1322</v>
      </c>
      <c r="G357" s="75" t="s">
        <v>5270</v>
      </c>
      <c r="H357" s="77" t="str">
        <f>VLOOKUP(Table16[[#This Row],[Player]],Rosters!$D$1:$D$1934,1,FALSE)</f>
        <v>Thielen, Adam</v>
      </c>
      <c r="I357" s="77" t="str">
        <f>Table16[[#This Row],[RunBlock-Primary6]]&amp;"-"&amp;Table16[[#This Row],[PassBlock8]]&amp;IF(Table16[[#This Row],[RunBlock-Secondary7]]&lt;&gt;"","/"&amp;Table16[[#This Row],[RunBlock-Secondary7]]&amp;"-"&amp;Table16[[#This Row],[PassBlock8]],"")</f>
        <v>-</v>
      </c>
      <c r="J357" s="75"/>
      <c r="K357" s="75"/>
      <c r="L357" s="76"/>
      <c r="M357" s="76"/>
      <c r="N357" s="76"/>
      <c r="O357" s="76"/>
      <c r="P357" s="76"/>
      <c r="Q357" s="76" t="str">
        <f>Table16[[#This Row],[DefPrimary2]]&amp;IF(Table16[[#This Row],[Def-Secondary3]]&lt;&gt;"","/"&amp;Table16[[#This Row],[Def-Secondary3]],)&amp;""&amp;IF(Table16[[#This Row],[PassRush4]]&lt;&gt;"","-"&amp;Table16[[#This Row],[PassRush4]],)</f>
        <v/>
      </c>
      <c r="R357" s="76" t="str">
        <f>VLOOKUP(Table16[[#This Row],[Player]],Table4[],9,FALSE)</f>
        <v xml:space="preserve"> 5-5-5</v>
      </c>
      <c r="S357"/>
    </row>
    <row r="358" spans="1:19" ht="12.75" customHeight="1" x14ac:dyDescent="0.45">
      <c r="A358" s="78" t="s">
        <v>3941</v>
      </c>
      <c r="B358" s="74" t="s">
        <v>122</v>
      </c>
      <c r="C358" s="79" t="s">
        <v>3517</v>
      </c>
      <c r="D358" s="91">
        <v>35776</v>
      </c>
      <c r="E358" s="75" t="s">
        <v>4135</v>
      </c>
      <c r="G358" s="75" t="s">
        <v>5257</v>
      </c>
      <c r="H358" s="77" t="str">
        <f>VLOOKUP(Table16[[#This Row],[Player]],Rosters!$D$1:$D$1934,1,FALSE)</f>
        <v>Vele, Devaughn</v>
      </c>
      <c r="I358" s="77" t="str">
        <f>Table16[[#This Row],[RunBlock-Primary6]]&amp;"-"&amp;Table16[[#This Row],[PassBlock8]]&amp;IF(Table16[[#This Row],[RunBlock-Secondary7]]&lt;&gt;"","/"&amp;Table16[[#This Row],[RunBlock-Secondary7]]&amp;"-"&amp;Table16[[#This Row],[PassBlock8]],"")</f>
        <v>-</v>
      </c>
      <c r="J358" s="75"/>
      <c r="K358" s="75"/>
      <c r="L358" s="76"/>
      <c r="M358" s="76"/>
      <c r="N358" s="76"/>
      <c r="O358" s="76"/>
      <c r="P358" s="76"/>
      <c r="Q358" s="76" t="str">
        <f>Table16[[#This Row],[DefPrimary2]]&amp;IF(Table16[[#This Row],[Def-Secondary3]]&lt;&gt;"","/"&amp;Table16[[#This Row],[Def-Secondary3]],)&amp;""&amp;IF(Table16[[#This Row],[PassRush4]]&lt;&gt;"","-"&amp;Table16[[#This Row],[PassRush4]],)</f>
        <v/>
      </c>
      <c r="R358" s="76" t="str">
        <f>VLOOKUP(Table16[[#This Row],[Player]],Table4[],9,FALSE)</f>
        <v xml:space="preserve"> 4-4-4</v>
      </c>
      <c r="S358"/>
    </row>
    <row r="359" spans="1:19" ht="12.75" customHeight="1" x14ac:dyDescent="0.45">
      <c r="A359" s="78" t="s">
        <v>2389</v>
      </c>
      <c r="B359" s="74" t="s">
        <v>122</v>
      </c>
      <c r="C359" s="79" t="s">
        <v>81</v>
      </c>
      <c r="D359" s="91">
        <v>36579</v>
      </c>
      <c r="E359" s="75" t="s">
        <v>98</v>
      </c>
      <c r="G359" s="75" t="s">
        <v>5257</v>
      </c>
      <c r="H359" s="77" t="str">
        <f>VLOOKUP(Table16[[#This Row],[Player]],Rosters!$D$1:$D$1934,1,FALSE)</f>
        <v>Wilson, Michael</v>
      </c>
      <c r="I359" s="77" t="str">
        <f>Table16[[#This Row],[RunBlock-Primary6]]&amp;"-"&amp;Table16[[#This Row],[PassBlock8]]&amp;IF(Table16[[#This Row],[RunBlock-Secondary7]]&lt;&gt;"","/"&amp;Table16[[#This Row],[RunBlock-Secondary7]]&amp;"-"&amp;Table16[[#This Row],[PassBlock8]],"")</f>
        <v>-</v>
      </c>
      <c r="J359" s="75"/>
      <c r="K359" s="75"/>
      <c r="L359" s="76"/>
      <c r="M359" s="76"/>
      <c r="N359" s="76"/>
      <c r="O359" s="76"/>
      <c r="P359" s="76"/>
      <c r="Q359" s="76" t="str">
        <f>Table16[[#This Row],[DefPrimary2]]&amp;IF(Table16[[#This Row],[Def-Secondary3]]&lt;&gt;"","/"&amp;Table16[[#This Row],[Def-Secondary3]],)&amp;""&amp;IF(Table16[[#This Row],[PassRush4]]&lt;&gt;"","-"&amp;Table16[[#This Row],[PassRush4]],)</f>
        <v/>
      </c>
      <c r="R359" s="76" t="str">
        <f>VLOOKUP(Table16[[#This Row],[Player]],Table4[],9,FALSE)</f>
        <v xml:space="preserve"> 4-4-4</v>
      </c>
      <c r="S359"/>
    </row>
    <row r="360" spans="1:19" ht="12.75" customHeight="1" x14ac:dyDescent="0.45">
      <c r="A360" s="78" t="s">
        <v>1236</v>
      </c>
      <c r="B360" s="74" t="s">
        <v>3538</v>
      </c>
      <c r="C360" s="79" t="s">
        <v>500</v>
      </c>
      <c r="D360" s="91">
        <v>37115</v>
      </c>
      <c r="E360" s="75" t="s">
        <v>98</v>
      </c>
      <c r="G360" s="75" t="s">
        <v>5273</v>
      </c>
      <c r="H360" s="77" t="str">
        <f>VLOOKUP(Table16[[#This Row],[Player]],Rosters!$D$1:$D$1934,1,FALSE)</f>
        <v>Downs, Josh</v>
      </c>
      <c r="I360" s="77" t="str">
        <f>Table16[[#This Row],[RunBlock-Primary6]]&amp;"-"&amp;Table16[[#This Row],[PassBlock8]]&amp;IF(Table16[[#This Row],[RunBlock-Secondary7]]&lt;&gt;"","/"&amp;Table16[[#This Row],[RunBlock-Secondary7]]&amp;"-"&amp;Table16[[#This Row],[PassBlock8]],"")</f>
        <v>-</v>
      </c>
      <c r="J360" s="75"/>
      <c r="K360" s="75"/>
      <c r="L360" s="76"/>
      <c r="M360" s="76"/>
      <c r="N360" s="76"/>
      <c r="O360" s="76"/>
      <c r="P360" s="76"/>
      <c r="Q360" s="76" t="str">
        <f>Table16[[#This Row],[DefPrimary2]]&amp;IF(Table16[[#This Row],[Def-Secondary3]]&lt;&gt;"","/"&amp;Table16[[#This Row],[Def-Secondary3]],)&amp;""&amp;IF(Table16[[#This Row],[PassRush4]]&lt;&gt;"","-"&amp;Table16[[#This Row],[PassRush4]],)</f>
        <v/>
      </c>
      <c r="R360" s="76" t="str">
        <f>VLOOKUP(Table16[[#This Row],[Player]],Table4[],9,FALSE)</f>
        <v xml:space="preserve"> 5-5-4</v>
      </c>
      <c r="S360"/>
    </row>
    <row r="361" spans="1:19" ht="12.75" customHeight="1" x14ac:dyDescent="0.45">
      <c r="A361" s="78" t="s">
        <v>1977</v>
      </c>
      <c r="B361" s="74" t="s">
        <v>3538</v>
      </c>
      <c r="C361" s="79" t="s">
        <v>308</v>
      </c>
      <c r="D361" s="91">
        <v>36644</v>
      </c>
      <c r="E361" s="75" t="s">
        <v>200</v>
      </c>
      <c r="G361" s="75" t="s">
        <v>5264</v>
      </c>
      <c r="H361" s="77" t="str">
        <f>VLOOKUP(Table16[[#This Row],[Player]],Rosters!$D$1:$D$1934,1,FALSE)</f>
        <v>Reed, Jayden</v>
      </c>
      <c r="I361" s="77" t="str">
        <f>Table16[[#This Row],[RunBlock-Primary6]]&amp;"-"&amp;Table16[[#This Row],[PassBlock8]]&amp;IF(Table16[[#This Row],[RunBlock-Secondary7]]&lt;&gt;"","/"&amp;Table16[[#This Row],[RunBlock-Secondary7]]&amp;"-"&amp;Table16[[#This Row],[PassBlock8]],"")</f>
        <v>-</v>
      </c>
      <c r="J361" s="75"/>
      <c r="K361" s="75"/>
      <c r="L361" s="76"/>
      <c r="M361" s="76"/>
      <c r="N361" s="76"/>
      <c r="O361" s="76"/>
      <c r="P361" s="76"/>
      <c r="Q361" s="76" t="str">
        <f>Table16[[#This Row],[DefPrimary2]]&amp;IF(Table16[[#This Row],[Def-Secondary3]]&lt;&gt;"","/"&amp;Table16[[#This Row],[Def-Secondary3]],)&amp;""&amp;IF(Table16[[#This Row],[PassRush4]]&lt;&gt;"","-"&amp;Table16[[#This Row],[PassRush4]],)</f>
        <v/>
      </c>
      <c r="R361" s="76" t="str">
        <f>VLOOKUP(Table16[[#This Row],[Player]],Table4[],9,FALSE)</f>
        <v xml:space="preserve"> 4-4-6</v>
      </c>
      <c r="S361"/>
    </row>
    <row r="362" spans="1:19" ht="12.75" customHeight="1" x14ac:dyDescent="0.45">
      <c r="A362" s="78" t="s">
        <v>2171</v>
      </c>
      <c r="B362" s="74" t="s">
        <v>3538</v>
      </c>
      <c r="C362" s="79" t="s">
        <v>441</v>
      </c>
      <c r="D362" s="91">
        <v>36038</v>
      </c>
      <c r="E362" s="75" t="s">
        <v>279</v>
      </c>
      <c r="G362" s="75" t="s">
        <v>5264</v>
      </c>
      <c r="H362" s="77" t="str">
        <f>VLOOKUP(Table16[[#This Row],[Player]],Rosters!$D$1:$D$1934,1,FALSE)</f>
        <v>Shaheed, Rashid</v>
      </c>
      <c r="I362" s="77" t="str">
        <f>Table16[[#This Row],[RunBlock-Primary6]]&amp;"-"&amp;Table16[[#This Row],[PassBlock8]]&amp;IF(Table16[[#This Row],[RunBlock-Secondary7]]&lt;&gt;"","/"&amp;Table16[[#This Row],[RunBlock-Secondary7]]&amp;"-"&amp;Table16[[#This Row],[PassBlock8]],"")</f>
        <v>-</v>
      </c>
      <c r="J362" s="75"/>
      <c r="K362" s="75"/>
      <c r="L362" s="76"/>
      <c r="M362" s="76"/>
      <c r="N362" s="76"/>
      <c r="O362" s="76"/>
      <c r="P362" s="76"/>
      <c r="Q362" s="76" t="str">
        <f>Table16[[#This Row],[DefPrimary2]]&amp;IF(Table16[[#This Row],[Def-Secondary3]]&lt;&gt;"","/"&amp;Table16[[#This Row],[Def-Secondary3]],)&amp;""&amp;IF(Table16[[#This Row],[PassRush4]]&lt;&gt;"","-"&amp;Table16[[#This Row],[PassRush4]],)</f>
        <v/>
      </c>
      <c r="R362" s="76" t="str">
        <f>VLOOKUP(Table16[[#This Row],[Player]],Table4[],9,FALSE)</f>
        <v xml:space="preserve"> 4-4-6</v>
      </c>
      <c r="S362"/>
    </row>
    <row r="363" spans="1:19" ht="12.75" customHeight="1" x14ac:dyDescent="0.45">
      <c r="A363" s="78" t="s">
        <v>2915</v>
      </c>
      <c r="B363" s="74" t="s">
        <v>299</v>
      </c>
      <c r="C363" s="79" t="s">
        <v>3531</v>
      </c>
      <c r="D363" s="91">
        <v>36184</v>
      </c>
      <c r="E363" s="75" t="s">
        <v>279</v>
      </c>
      <c r="G363" s="75" t="s">
        <v>297</v>
      </c>
      <c r="H363" s="77" t="str">
        <f>VLOOKUP(Table16[[#This Row],[Player]],Rosters!$D$1:$D$1934,1,FALSE)</f>
        <v>Adams, Tony</v>
      </c>
      <c r="I363" s="77" t="str">
        <f>Table16[[#This Row],[RunBlock-Primary6]]&amp;"-"&amp;Table16[[#This Row],[PassBlock8]]&amp;IF(Table16[[#This Row],[RunBlock-Secondary7]]&lt;&gt;"","/"&amp;Table16[[#This Row],[RunBlock-Secondary7]]&amp;"-"&amp;Table16[[#This Row],[PassBlock8]],"")</f>
        <v>-</v>
      </c>
      <c r="J363" s="75">
        <v>44</v>
      </c>
      <c r="K363" s="75"/>
      <c r="L363" s="76"/>
      <c r="M363" s="76"/>
      <c r="N363" s="76"/>
      <c r="O363" s="76"/>
      <c r="P363" s="76"/>
      <c r="Q363" s="76" t="str">
        <f>Table16[[#This Row],[DefPrimary2]]&amp;IF(Table16[[#This Row],[Def-Secondary3]]&lt;&gt;"","/"&amp;Table16[[#This Row],[Def-Secondary3]],)&amp;""&amp;IF(Table16[[#This Row],[PassRush4]]&lt;&gt;"","-"&amp;Table16[[#This Row],[PassRush4]],)</f>
        <v>44</v>
      </c>
      <c r="R363" s="76" t="e">
        <f>VLOOKUP(Table16[[#This Row],[Player]],Table4[],9,FALSE)</f>
        <v>#N/A</v>
      </c>
      <c r="S363" s="73" t="e">
        <f>Table16[[#This Row],[2024 Card Info]]&amp;"  "&amp;Table16[[#This Row],[Player Data]]</f>
        <v>#N/A</v>
      </c>
    </row>
    <row r="364" spans="1:19" ht="12.75" customHeight="1" x14ac:dyDescent="0.45">
      <c r="A364" s="78" t="s">
        <v>2818</v>
      </c>
      <c r="B364" s="74" t="s">
        <v>299</v>
      </c>
      <c r="C364" s="79" t="s">
        <v>81</v>
      </c>
      <c r="D364" s="91">
        <v>35074</v>
      </c>
      <c r="E364" s="75" t="s">
        <v>249</v>
      </c>
      <c r="G364" s="75" t="s">
        <v>791</v>
      </c>
      <c r="H364" s="77" t="str">
        <f>VLOOKUP(Table16[[#This Row],[Player]],Rosters!$D$1:$D$1934,1,FALSE)</f>
        <v>Baker, Budda</v>
      </c>
      <c r="I364" s="77" t="str">
        <f>Table16[[#This Row],[RunBlock-Primary6]]&amp;"-"&amp;Table16[[#This Row],[PassBlock8]]&amp;IF(Table16[[#This Row],[RunBlock-Secondary7]]&lt;&gt;"","/"&amp;Table16[[#This Row],[RunBlock-Secondary7]]&amp;"-"&amp;Table16[[#This Row],[PassBlock8]],"")</f>
        <v>-</v>
      </c>
      <c r="J364" s="75">
        <v>65</v>
      </c>
      <c r="K364" s="75"/>
      <c r="L364" s="76"/>
      <c r="M364" s="76"/>
      <c r="N364" s="76"/>
      <c r="O364" s="76"/>
      <c r="P364" s="76"/>
      <c r="Q364" s="76" t="str">
        <f>Table16[[#This Row],[DefPrimary2]]&amp;IF(Table16[[#This Row],[Def-Secondary3]]&lt;&gt;"","/"&amp;Table16[[#This Row],[Def-Secondary3]],)&amp;""&amp;IF(Table16[[#This Row],[PassRush4]]&lt;&gt;"","-"&amp;Table16[[#This Row],[PassRush4]],)</f>
        <v>65</v>
      </c>
      <c r="R364" s="76" t="e">
        <f>VLOOKUP(Table16[[#This Row],[Player]],Table4[],9,FALSE)</f>
        <v>#N/A</v>
      </c>
      <c r="S364" s="73" t="e">
        <f>Table16[[#This Row],[2024 Card Info]]&amp;"  "&amp;Table16[[#This Row],[Player Data]]</f>
        <v>#N/A</v>
      </c>
    </row>
    <row r="365" spans="1:19" ht="12.75" customHeight="1" x14ac:dyDescent="0.45">
      <c r="A365" s="78" t="s">
        <v>298</v>
      </c>
      <c r="B365" s="74" t="s">
        <v>299</v>
      </c>
      <c r="C365" s="79" t="s">
        <v>500</v>
      </c>
      <c r="D365" s="91">
        <v>36031</v>
      </c>
      <c r="E365" s="75" t="s">
        <v>130</v>
      </c>
      <c r="G365" s="75" t="s">
        <v>528</v>
      </c>
      <c r="H365" s="77" t="str">
        <f>VLOOKUP(Table16[[#This Row],[Player]],Rosters!$D$1:$D$1934,1,FALSE)</f>
        <v>Blackmon, Julian</v>
      </c>
      <c r="I365" s="77" t="str">
        <f>Table16[[#This Row],[RunBlock-Primary6]]&amp;"-"&amp;Table16[[#This Row],[PassBlock8]]&amp;IF(Table16[[#This Row],[RunBlock-Secondary7]]&lt;&gt;"","/"&amp;Table16[[#This Row],[RunBlock-Secondary7]]&amp;"-"&amp;Table16[[#This Row],[PassBlock8]],"")</f>
        <v>-</v>
      </c>
      <c r="J365" s="75">
        <v>50</v>
      </c>
      <c r="K365" s="75"/>
      <c r="L365" s="76"/>
      <c r="M365" s="76"/>
      <c r="N365" s="76"/>
      <c r="O365" s="76"/>
      <c r="P365" s="76"/>
      <c r="Q365" s="76" t="str">
        <f>Table16[[#This Row],[DefPrimary2]]&amp;IF(Table16[[#This Row],[Def-Secondary3]]&lt;&gt;"","/"&amp;Table16[[#This Row],[Def-Secondary3]],)&amp;""&amp;IF(Table16[[#This Row],[PassRush4]]&lt;&gt;"","-"&amp;Table16[[#This Row],[PassRush4]],)</f>
        <v>50</v>
      </c>
      <c r="R365" s="76" t="e">
        <f>VLOOKUP(Table16[[#This Row],[Player]],Table4[],9,FALSE)</f>
        <v>#N/A</v>
      </c>
      <c r="S365" s="73" t="e">
        <f>Table16[[#This Row],[2024 Card Info]]&amp;"  "&amp;Table16[[#This Row],[Player Data]]</f>
        <v>#N/A</v>
      </c>
    </row>
    <row r="366" spans="1:19" ht="12.75" customHeight="1" x14ac:dyDescent="0.45">
      <c r="A366" s="78" t="s">
        <v>1934</v>
      </c>
      <c r="B366" s="74" t="s">
        <v>299</v>
      </c>
      <c r="C366" s="79" t="s">
        <v>3530</v>
      </c>
      <c r="D366" s="91">
        <v>36221</v>
      </c>
      <c r="E366" s="75" t="s">
        <v>279</v>
      </c>
      <c r="G366" s="75" t="s">
        <v>682</v>
      </c>
      <c r="H366" s="77" t="str">
        <f>VLOOKUP(Table16[[#This Row],[Player]],Rosters!$D$1:$D$1934,1,FALSE)</f>
        <v>Blankenship, Reed</v>
      </c>
      <c r="I366" s="77" t="str">
        <f>Table16[[#This Row],[RunBlock-Primary6]]&amp;"-"&amp;Table16[[#This Row],[PassBlock8]]&amp;IF(Table16[[#This Row],[RunBlock-Secondary7]]&lt;&gt;"","/"&amp;Table16[[#This Row],[RunBlock-Secondary7]]&amp;"-"&amp;Table16[[#This Row],[PassBlock8]],"")</f>
        <v>-</v>
      </c>
      <c r="J366" s="75">
        <v>55</v>
      </c>
      <c r="K366" s="75"/>
      <c r="L366" s="76"/>
      <c r="M366" s="76"/>
      <c r="N366" s="76"/>
      <c r="O366" s="76"/>
      <c r="P366" s="76"/>
      <c r="Q366" s="76" t="str">
        <f>Table16[[#This Row],[DefPrimary2]]&amp;IF(Table16[[#This Row],[Def-Secondary3]]&lt;&gt;"","/"&amp;Table16[[#This Row],[Def-Secondary3]],)&amp;""&amp;IF(Table16[[#This Row],[PassRush4]]&lt;&gt;"","-"&amp;Table16[[#This Row],[PassRush4]],)</f>
        <v>55</v>
      </c>
      <c r="R366" s="76" t="e">
        <f>VLOOKUP(Table16[[#This Row],[Player]],Table4[],9,FALSE)</f>
        <v>#N/A</v>
      </c>
      <c r="S366" s="73" t="e">
        <f>Table16[[#This Row],[2024 Card Info]]&amp;"  "&amp;Table16[[#This Row],[Player Data]]</f>
        <v>#N/A</v>
      </c>
    </row>
    <row r="367" spans="1:19" ht="12.75" customHeight="1" x14ac:dyDescent="0.45">
      <c r="A367" s="78" t="s">
        <v>3240</v>
      </c>
      <c r="B367" s="74" t="s">
        <v>299</v>
      </c>
      <c r="C367" s="79" t="s">
        <v>318</v>
      </c>
      <c r="D367" s="91">
        <v>36550</v>
      </c>
      <c r="E367" s="75" t="s">
        <v>98</v>
      </c>
      <c r="G367" s="75" t="s">
        <v>342</v>
      </c>
      <c r="H367" s="77" t="str">
        <f>VLOOKUP(Table16[[#This Row],[Player]],Rosters!$D$1:$D$1934,1,FALSE)</f>
        <v>Brown, Ji'Ayir</v>
      </c>
      <c r="I367" s="77" t="str">
        <f>Table16[[#This Row],[RunBlock-Primary6]]&amp;"-"&amp;Table16[[#This Row],[PassBlock8]]&amp;IF(Table16[[#This Row],[RunBlock-Secondary7]]&lt;&gt;"","/"&amp;Table16[[#This Row],[RunBlock-Secondary7]]&amp;"-"&amp;Table16[[#This Row],[PassBlock8]],"")</f>
        <v>-</v>
      </c>
      <c r="J367" s="75">
        <v>40</v>
      </c>
      <c r="K367" s="75"/>
      <c r="L367" s="76"/>
      <c r="M367" s="76"/>
      <c r="N367" s="76"/>
      <c r="O367" s="76"/>
      <c r="P367" s="76"/>
      <c r="Q367" s="76" t="str">
        <f>Table16[[#This Row],[DefPrimary2]]&amp;IF(Table16[[#This Row],[Def-Secondary3]]&lt;&gt;"","/"&amp;Table16[[#This Row],[Def-Secondary3]],)&amp;""&amp;IF(Table16[[#This Row],[PassRush4]]&lt;&gt;"","-"&amp;Table16[[#This Row],[PassRush4]],)</f>
        <v>40</v>
      </c>
      <c r="R367" s="76" t="e">
        <f>VLOOKUP(Table16[[#This Row],[Player]],Table4[],9,FALSE)</f>
        <v>#N/A</v>
      </c>
      <c r="S367" s="73" t="e">
        <f>Table16[[#This Row],[2024 Card Info]]&amp;"  "&amp;Table16[[#This Row],[Player Data]]</f>
        <v>#N/A</v>
      </c>
    </row>
    <row r="368" spans="1:19" ht="12.75" customHeight="1" x14ac:dyDescent="0.45">
      <c r="A368" s="81" t="s">
        <v>2339</v>
      </c>
      <c r="B368" s="74" t="s">
        <v>299</v>
      </c>
      <c r="C368" s="79" t="s">
        <v>271</v>
      </c>
      <c r="D368" s="91">
        <v>34198</v>
      </c>
      <c r="E368" s="75" t="s">
        <v>443</v>
      </c>
      <c r="G368" s="75" t="s">
        <v>332</v>
      </c>
      <c r="H368" s="77" t="str">
        <f>VLOOKUP(Table16[[#This Row],[Player]],Rosters!$D$1:$D$1934,1,FALSE)</f>
        <v>Byard, Kevin</v>
      </c>
      <c r="I368" s="77" t="str">
        <f>Table16[[#This Row],[RunBlock-Primary6]]&amp;"-"&amp;Table16[[#This Row],[PassBlock8]]&amp;IF(Table16[[#This Row],[RunBlock-Secondary7]]&lt;&gt;"","/"&amp;Table16[[#This Row],[RunBlock-Secondary7]]&amp;"-"&amp;Table16[[#This Row],[PassBlock8]],"")</f>
        <v>-</v>
      </c>
      <c r="J368" s="75">
        <v>46</v>
      </c>
      <c r="K368" s="75"/>
      <c r="L368" s="76"/>
      <c r="M368" s="76"/>
      <c r="N368" s="76"/>
      <c r="O368" s="76"/>
      <c r="P368" s="76"/>
      <c r="Q368" s="76" t="str">
        <f>Table16[[#This Row],[DefPrimary2]]&amp;IF(Table16[[#This Row],[Def-Secondary3]]&lt;&gt;"","/"&amp;Table16[[#This Row],[Def-Secondary3]],)&amp;""&amp;IF(Table16[[#This Row],[PassRush4]]&lt;&gt;"","-"&amp;Table16[[#This Row],[PassRush4]],)</f>
        <v>46</v>
      </c>
      <c r="R368" s="76" t="e">
        <f>VLOOKUP(Table16[[#This Row],[Player]],Table4[],9,FALSE)</f>
        <v>#N/A</v>
      </c>
      <c r="S368" s="73" t="e">
        <f>Table16[[#This Row],[2024 Card Info]]&amp;"  "&amp;Table16[[#This Row],[Player Data]]</f>
        <v>#N/A</v>
      </c>
    </row>
    <row r="369" spans="1:19" ht="12.75" customHeight="1" x14ac:dyDescent="0.45">
      <c r="A369" s="78" t="s">
        <v>3236</v>
      </c>
      <c r="B369" s="74" t="s">
        <v>299</v>
      </c>
      <c r="C369" s="79" t="s">
        <v>86</v>
      </c>
      <c r="D369" s="91">
        <v>35977</v>
      </c>
      <c r="E369" s="75" t="s">
        <v>457</v>
      </c>
      <c r="G369" s="75" t="s">
        <v>334</v>
      </c>
      <c r="H369" s="77" t="str">
        <f>VLOOKUP(Table16[[#This Row],[Player]],Rosters!$D$1:$D$1934,1,FALSE)</f>
        <v>Bynum, Camryn</v>
      </c>
      <c r="I369" s="77" t="str">
        <f>Table16[[#This Row],[RunBlock-Primary6]]&amp;"-"&amp;Table16[[#This Row],[PassBlock8]]&amp;IF(Table16[[#This Row],[RunBlock-Secondary7]]&lt;&gt;"","/"&amp;Table16[[#This Row],[RunBlock-Secondary7]]&amp;"-"&amp;Table16[[#This Row],[PassBlock8]],"")</f>
        <v>-</v>
      </c>
      <c r="J369" s="75">
        <v>54</v>
      </c>
      <c r="K369" s="75"/>
      <c r="L369" s="76"/>
      <c r="M369" s="76"/>
      <c r="N369" s="76"/>
      <c r="O369" s="76"/>
      <c r="P369" s="76"/>
      <c r="Q369" s="76" t="str">
        <f>Table16[[#This Row],[DefPrimary2]]&amp;IF(Table16[[#This Row],[Def-Secondary3]]&lt;&gt;"","/"&amp;Table16[[#This Row],[Def-Secondary3]],)&amp;""&amp;IF(Table16[[#This Row],[PassRush4]]&lt;&gt;"","-"&amp;Table16[[#This Row],[PassRush4]],)</f>
        <v>54</v>
      </c>
      <c r="R369" s="76" t="e">
        <f>VLOOKUP(Table16[[#This Row],[Player]],Table4[],9,FALSE)</f>
        <v>#N/A</v>
      </c>
      <c r="S369" s="73" t="e">
        <f>Table16[[#This Row],[2024 Card Info]]&amp;"  "&amp;Table16[[#This Row],[Player Data]]</f>
        <v>#N/A</v>
      </c>
    </row>
    <row r="370" spans="1:19" ht="12.75" customHeight="1" x14ac:dyDescent="0.45">
      <c r="A370" s="78" t="s">
        <v>513</v>
      </c>
      <c r="B370" s="74" t="s">
        <v>299</v>
      </c>
      <c r="C370" s="79" t="s">
        <v>325</v>
      </c>
      <c r="D370" s="91">
        <v>36410</v>
      </c>
      <c r="E370" s="75" t="s">
        <v>84</v>
      </c>
      <c r="G370" s="75" t="s">
        <v>332</v>
      </c>
      <c r="H370" s="77" t="str">
        <f>VLOOKUP(Table16[[#This Row],[Player]],Rosters!$D$1:$D$1934,1,FALSE)</f>
        <v>Cook, Bryan</v>
      </c>
      <c r="I370" s="77" t="str">
        <f>Table16[[#This Row],[RunBlock-Primary6]]&amp;"-"&amp;Table16[[#This Row],[PassBlock8]]&amp;IF(Table16[[#This Row],[RunBlock-Secondary7]]&lt;&gt;"","/"&amp;Table16[[#This Row],[RunBlock-Secondary7]]&amp;"-"&amp;Table16[[#This Row],[PassBlock8]],"")</f>
        <v>-</v>
      </c>
      <c r="J370" s="75">
        <v>46</v>
      </c>
      <c r="K370" s="75"/>
      <c r="L370" s="76"/>
      <c r="M370" s="76"/>
      <c r="N370" s="76"/>
      <c r="O370" s="76"/>
      <c r="P370" s="76"/>
      <c r="Q370" s="76" t="str">
        <f>Table16[[#This Row],[DefPrimary2]]&amp;IF(Table16[[#This Row],[Def-Secondary3]]&lt;&gt;"","/"&amp;Table16[[#This Row],[Def-Secondary3]],)&amp;""&amp;IF(Table16[[#This Row],[PassRush4]]&lt;&gt;"","-"&amp;Table16[[#This Row],[PassRush4]],)</f>
        <v>46</v>
      </c>
      <c r="R370" s="76" t="e">
        <f>VLOOKUP(Table16[[#This Row],[Player]],Table4[],9,FALSE)</f>
        <v>#N/A</v>
      </c>
      <c r="S370" s="73" t="e">
        <f>Table16[[#This Row],[2024 Card Info]]&amp;"  "&amp;Table16[[#This Row],[Player Data]]</f>
        <v>#N/A</v>
      </c>
    </row>
    <row r="371" spans="1:19" ht="12.75" customHeight="1" x14ac:dyDescent="0.45">
      <c r="A371" s="78" t="s">
        <v>1040</v>
      </c>
      <c r="B371" s="74" t="s">
        <v>299</v>
      </c>
      <c r="C371" s="79" t="s">
        <v>452</v>
      </c>
      <c r="D371" s="91">
        <v>33991</v>
      </c>
      <c r="E371" s="75" t="s">
        <v>1041</v>
      </c>
      <c r="G371" s="75" t="s">
        <v>334</v>
      </c>
      <c r="H371" s="77" t="str">
        <f>VLOOKUP(Table16[[#This Row],[Player]],Rosters!$D$1:$D$1934,1,FALSE)</f>
        <v>Diggs, Quandre</v>
      </c>
      <c r="I371" s="77" t="str">
        <f>Table16[[#This Row],[RunBlock-Primary6]]&amp;"-"&amp;Table16[[#This Row],[PassBlock8]]&amp;IF(Table16[[#This Row],[RunBlock-Secondary7]]&lt;&gt;"","/"&amp;Table16[[#This Row],[RunBlock-Secondary7]]&amp;"-"&amp;Table16[[#This Row],[PassBlock8]],"")</f>
        <v>-</v>
      </c>
      <c r="J371" s="75">
        <v>54</v>
      </c>
      <c r="K371" s="75"/>
      <c r="L371" s="76"/>
      <c r="M371" s="76"/>
      <c r="N371" s="76"/>
      <c r="O371" s="76"/>
      <c r="P371" s="76"/>
      <c r="Q371" s="76" t="str">
        <f>Table16[[#This Row],[DefPrimary2]]&amp;IF(Table16[[#This Row],[Def-Secondary3]]&lt;&gt;"","/"&amp;Table16[[#This Row],[Def-Secondary3]],)&amp;""&amp;IF(Table16[[#This Row],[PassRush4]]&lt;&gt;"","-"&amp;Table16[[#This Row],[PassRush4]],)</f>
        <v>54</v>
      </c>
      <c r="R371" s="76" t="e">
        <f>VLOOKUP(Table16[[#This Row],[Player]],Table4[],9,FALSE)</f>
        <v>#N/A</v>
      </c>
      <c r="S371" s="73" t="e">
        <f>Table16[[#This Row],[2024 Card Info]]&amp;"  "&amp;Table16[[#This Row],[Player Data]]</f>
        <v>#N/A</v>
      </c>
    </row>
    <row r="372" spans="1:19" ht="12.75" customHeight="1" x14ac:dyDescent="0.45">
      <c r="A372" s="78" t="s">
        <v>2640</v>
      </c>
      <c r="B372" s="74" t="s">
        <v>299</v>
      </c>
      <c r="C372" s="79" t="s">
        <v>285</v>
      </c>
      <c r="D372" s="91">
        <v>35386</v>
      </c>
      <c r="E372" s="75" t="s">
        <v>2641</v>
      </c>
      <c r="G372" s="75" t="s">
        <v>791</v>
      </c>
      <c r="H372" s="77" t="str">
        <f>VLOOKUP(Table16[[#This Row],[Player]],Rosters!$D$1:$D$1934,1,FALSE)</f>
        <v>Fitzpatrick, Minkah</v>
      </c>
      <c r="I372" s="77" t="str">
        <f>Table16[[#This Row],[RunBlock-Primary6]]&amp;"-"&amp;Table16[[#This Row],[PassBlock8]]&amp;IF(Table16[[#This Row],[RunBlock-Secondary7]]&lt;&gt;"","/"&amp;Table16[[#This Row],[RunBlock-Secondary7]]&amp;"-"&amp;Table16[[#This Row],[PassBlock8]],"")</f>
        <v>-</v>
      </c>
      <c r="J372" s="75">
        <v>65</v>
      </c>
      <c r="K372" s="75"/>
      <c r="L372" s="76"/>
      <c r="M372" s="76"/>
      <c r="N372" s="76"/>
      <c r="O372" s="76"/>
      <c r="P372" s="76"/>
      <c r="Q372" s="76" t="str">
        <f>Table16[[#This Row],[DefPrimary2]]&amp;IF(Table16[[#This Row],[Def-Secondary3]]&lt;&gt;"","/"&amp;Table16[[#This Row],[Def-Secondary3]],)&amp;""&amp;IF(Table16[[#This Row],[PassRush4]]&lt;&gt;"","-"&amp;Table16[[#This Row],[PassRush4]],)</f>
        <v>65</v>
      </c>
      <c r="R372" s="76" t="e">
        <f>VLOOKUP(Table16[[#This Row],[Player]],Table4[],9,FALSE)</f>
        <v>#N/A</v>
      </c>
      <c r="S372" s="73" t="e">
        <f>Table16[[#This Row],[2024 Card Info]]&amp;"  "&amp;Table16[[#This Row],[Player Data]]</f>
        <v>#N/A</v>
      </c>
    </row>
    <row r="373" spans="1:19" ht="12.75" customHeight="1" x14ac:dyDescent="0.45">
      <c r="A373" s="78" t="s">
        <v>2136</v>
      </c>
      <c r="B373" s="74" t="s">
        <v>299</v>
      </c>
      <c r="C373" s="79" t="s">
        <v>3523</v>
      </c>
      <c r="D373" s="91">
        <v>35690</v>
      </c>
      <c r="E373" s="75" t="s">
        <v>218</v>
      </c>
      <c r="G373" s="75" t="s">
        <v>335</v>
      </c>
      <c r="H373" s="77" t="str">
        <f>VLOOKUP(Table16[[#This Row],[Player]],Rosters!$D$1:$D$1934,1,FALSE)</f>
        <v>Gilman, Alohi</v>
      </c>
      <c r="I373" s="77" t="str">
        <f>Table16[[#This Row],[RunBlock-Primary6]]&amp;"-"&amp;Table16[[#This Row],[PassBlock8]]&amp;IF(Table16[[#This Row],[RunBlock-Secondary7]]&lt;&gt;"","/"&amp;Table16[[#This Row],[RunBlock-Secondary7]]&amp;"-"&amp;Table16[[#This Row],[PassBlock8]],"")</f>
        <v>-</v>
      </c>
      <c r="J373" s="75">
        <v>4</v>
      </c>
      <c r="K373" s="75"/>
      <c r="L373" s="76"/>
      <c r="M373" s="76"/>
      <c r="N373" s="76"/>
      <c r="O373" s="76"/>
      <c r="P373" s="76"/>
      <c r="Q373" s="76" t="str">
        <f>Table16[[#This Row],[DefPrimary2]]&amp;IF(Table16[[#This Row],[Def-Secondary3]]&lt;&gt;"","/"&amp;Table16[[#This Row],[Def-Secondary3]],)&amp;""&amp;IF(Table16[[#This Row],[PassRush4]]&lt;&gt;"","-"&amp;Table16[[#This Row],[PassRush4]],)</f>
        <v>4</v>
      </c>
      <c r="R373" s="76" t="e">
        <f>VLOOKUP(Table16[[#This Row],[Player]],Table4[],9,FALSE)</f>
        <v>#N/A</v>
      </c>
      <c r="S373" s="73" t="e">
        <f>Table16[[#This Row],[2024 Card Info]]&amp;"  "&amp;Table16[[#This Row],[Player Data]]</f>
        <v>#N/A</v>
      </c>
    </row>
    <row r="374" spans="1:19" ht="12.75" customHeight="1" x14ac:dyDescent="0.45">
      <c r="A374" s="78" t="s">
        <v>1049</v>
      </c>
      <c r="B374" s="74" t="s">
        <v>299</v>
      </c>
      <c r="C374" s="79" t="s">
        <v>3519</v>
      </c>
      <c r="D374" s="91">
        <v>35878</v>
      </c>
      <c r="E374" s="75" t="s">
        <v>102</v>
      </c>
      <c r="G374" s="75" t="s">
        <v>300</v>
      </c>
      <c r="H374" s="77" t="str">
        <f>VLOOKUP(Table16[[#This Row],[Player]],Rosters!$D$1:$D$1934,1,FALSE)</f>
        <v>Hamlin, Damar</v>
      </c>
      <c r="I374" s="77" t="str">
        <f>Table16[[#This Row],[RunBlock-Primary6]]&amp;"-"&amp;Table16[[#This Row],[PassBlock8]]&amp;IF(Table16[[#This Row],[RunBlock-Secondary7]]&lt;&gt;"","/"&amp;Table16[[#This Row],[RunBlock-Secondary7]]&amp;"-"&amp;Table16[[#This Row],[PassBlock8]],"")</f>
        <v>-</v>
      </c>
      <c r="J374" s="75">
        <v>5</v>
      </c>
      <c r="K374" s="75"/>
      <c r="L374" s="76"/>
      <c r="M374" s="76"/>
      <c r="N374" s="76"/>
      <c r="O374" s="76"/>
      <c r="P374" s="76"/>
      <c r="Q374" s="76" t="str">
        <f>Table16[[#This Row],[DefPrimary2]]&amp;IF(Table16[[#This Row],[Def-Secondary3]]&lt;&gt;"","/"&amp;Table16[[#This Row],[Def-Secondary3]],)&amp;""&amp;IF(Table16[[#This Row],[PassRush4]]&lt;&gt;"","-"&amp;Table16[[#This Row],[PassRush4]],)</f>
        <v>5</v>
      </c>
      <c r="R374" s="76" t="e">
        <f>VLOOKUP(Table16[[#This Row],[Player]],Table4[],9,FALSE)</f>
        <v>#N/A</v>
      </c>
      <c r="S374" s="73" t="e">
        <f>Table16[[#This Row],[2024 Card Info]]&amp;"  "&amp;Table16[[#This Row],[Player Data]]</f>
        <v>#N/A</v>
      </c>
    </row>
    <row r="375" spans="1:19" ht="12.75" customHeight="1" x14ac:dyDescent="0.45">
      <c r="A375" s="78" t="s">
        <v>518</v>
      </c>
      <c r="B375" s="74" t="s">
        <v>299</v>
      </c>
      <c r="C375" s="79" t="s">
        <v>403</v>
      </c>
      <c r="D375" s="91">
        <v>35667</v>
      </c>
      <c r="E375" s="75" t="s">
        <v>108</v>
      </c>
      <c r="G375" s="75" t="s">
        <v>335</v>
      </c>
      <c r="H375" s="77" t="str">
        <f>VLOOKUP(Table16[[#This Row],[Player]],Rosters!$D$1:$D$1934,1,FALSE)</f>
        <v>Hawkins, Jaylinn</v>
      </c>
      <c r="I375" s="77" t="str">
        <f>Table16[[#This Row],[RunBlock-Primary6]]&amp;"-"&amp;Table16[[#This Row],[PassBlock8]]&amp;IF(Table16[[#This Row],[RunBlock-Secondary7]]&lt;&gt;"","/"&amp;Table16[[#This Row],[RunBlock-Secondary7]]&amp;"-"&amp;Table16[[#This Row],[PassBlock8]],"")</f>
        <v>-</v>
      </c>
      <c r="J375" s="75">
        <v>4</v>
      </c>
      <c r="K375" s="75"/>
      <c r="L375" s="76"/>
      <c r="M375" s="76"/>
      <c r="N375" s="76"/>
      <c r="O375" s="76"/>
      <c r="P375" s="76"/>
      <c r="Q375" s="76" t="str">
        <f>Table16[[#This Row],[DefPrimary2]]&amp;IF(Table16[[#This Row],[Def-Secondary3]]&lt;&gt;"","/"&amp;Table16[[#This Row],[Def-Secondary3]],)&amp;""&amp;IF(Table16[[#This Row],[PassRush4]]&lt;&gt;"","-"&amp;Table16[[#This Row],[PassRush4]],)</f>
        <v>4</v>
      </c>
      <c r="R375" s="76" t="e">
        <f>VLOOKUP(Table16[[#This Row],[Player]],Table4[],9,FALSE)</f>
        <v>#N/A</v>
      </c>
      <c r="S375" s="73" t="e">
        <f>Table16[[#This Row],[2024 Card Info]]&amp;"  "&amp;Table16[[#This Row],[Player Data]]</f>
        <v>#N/A</v>
      </c>
    </row>
    <row r="376" spans="1:19" ht="12.75" customHeight="1" x14ac:dyDescent="0.45">
      <c r="A376" s="78" t="s">
        <v>3079</v>
      </c>
      <c r="B376" s="74" t="s">
        <v>299</v>
      </c>
      <c r="C376" s="79" t="s">
        <v>109</v>
      </c>
      <c r="D376" s="91">
        <v>36586</v>
      </c>
      <c r="E376" s="75" t="s">
        <v>241</v>
      </c>
      <c r="G376" s="75" t="s">
        <v>301</v>
      </c>
      <c r="H376" s="77" t="str">
        <f>VLOOKUP(Table16[[#This Row],[Player]],Rosters!$D$1:$D$1934,1,FALSE)</f>
        <v>Holland, Jevon</v>
      </c>
      <c r="I376" s="77" t="str">
        <f>Table16[[#This Row],[RunBlock-Primary6]]&amp;"-"&amp;Table16[[#This Row],[PassBlock8]]&amp;IF(Table16[[#This Row],[RunBlock-Secondary7]]&lt;&gt;"","/"&amp;Table16[[#This Row],[RunBlock-Secondary7]]&amp;"-"&amp;Table16[[#This Row],[PassBlock8]],"")</f>
        <v>-</v>
      </c>
      <c r="J376" s="75">
        <v>45</v>
      </c>
      <c r="K376" s="75"/>
      <c r="L376" s="76"/>
      <c r="M376" s="76"/>
      <c r="N376" s="76"/>
      <c r="O376" s="76"/>
      <c r="P376" s="76"/>
      <c r="Q376" s="76" t="str">
        <f>Table16[[#This Row],[DefPrimary2]]&amp;IF(Table16[[#This Row],[Def-Secondary3]]&lt;&gt;"","/"&amp;Table16[[#This Row],[Def-Secondary3]],)&amp;""&amp;IF(Table16[[#This Row],[PassRush4]]&lt;&gt;"","-"&amp;Table16[[#This Row],[PassRush4]],)</f>
        <v>45</v>
      </c>
      <c r="R376" s="76" t="e">
        <f>VLOOKUP(Table16[[#This Row],[Player]],Table4[],9,FALSE)</f>
        <v>#N/A</v>
      </c>
      <c r="S376" s="73" t="e">
        <f>Table16[[#This Row],[2024 Card Info]]&amp;"  "&amp;Table16[[#This Row],[Player Data]]</f>
        <v>#N/A</v>
      </c>
    </row>
    <row r="377" spans="1:19" ht="12.75" customHeight="1" x14ac:dyDescent="0.45">
      <c r="A377" s="78" t="s">
        <v>1723</v>
      </c>
      <c r="B377" s="74" t="s">
        <v>299</v>
      </c>
      <c r="C377" s="79" t="s">
        <v>143</v>
      </c>
      <c r="D377" s="91">
        <v>35157</v>
      </c>
      <c r="E377" s="75" t="s">
        <v>1724</v>
      </c>
      <c r="G377" s="75" t="s">
        <v>300</v>
      </c>
      <c r="H377" s="77" t="str">
        <f>VLOOKUP(Table16[[#This Row],[Player]],Rosters!$D$1:$D$1934,1,FALSE)</f>
        <v>Hooker, Malik</v>
      </c>
      <c r="I377" s="77" t="str">
        <f>Table16[[#This Row],[RunBlock-Primary6]]&amp;"-"&amp;Table16[[#This Row],[PassBlock8]]&amp;IF(Table16[[#This Row],[RunBlock-Secondary7]]&lt;&gt;"","/"&amp;Table16[[#This Row],[RunBlock-Secondary7]]&amp;"-"&amp;Table16[[#This Row],[PassBlock8]],"")</f>
        <v>-</v>
      </c>
      <c r="J377" s="75">
        <v>5</v>
      </c>
      <c r="K377" s="75"/>
      <c r="L377" s="76"/>
      <c r="M377" s="76"/>
      <c r="N377" s="76"/>
      <c r="O377" s="76"/>
      <c r="P377" s="76"/>
      <c r="Q377" s="76" t="str">
        <f>Table16[[#This Row],[DefPrimary2]]&amp;IF(Table16[[#This Row],[Def-Secondary3]]&lt;&gt;"","/"&amp;Table16[[#This Row],[Def-Secondary3]],)&amp;""&amp;IF(Table16[[#This Row],[PassRush4]]&lt;&gt;"","-"&amp;Table16[[#This Row],[PassRush4]],)</f>
        <v>5</v>
      </c>
      <c r="R377" s="76" t="e">
        <f>VLOOKUP(Table16[[#This Row],[Player]],Table4[],9,FALSE)</f>
        <v>#N/A</v>
      </c>
      <c r="S377" s="73" t="e">
        <f>Table16[[#This Row],[2024 Card Info]]&amp;"  "&amp;Table16[[#This Row],[Player Data]]</f>
        <v>#N/A</v>
      </c>
    </row>
    <row r="378" spans="1:19" ht="12.75" customHeight="1" x14ac:dyDescent="0.45">
      <c r="A378" s="78" t="s">
        <v>689</v>
      </c>
      <c r="B378" s="74" t="s">
        <v>299</v>
      </c>
      <c r="C378" s="79" t="s">
        <v>116</v>
      </c>
      <c r="D378" s="91">
        <v>36844</v>
      </c>
      <c r="E378" s="75" t="s">
        <v>171</v>
      </c>
      <c r="G378" s="75" t="s">
        <v>684</v>
      </c>
      <c r="H378" s="77" t="str">
        <f>VLOOKUP(Table16[[#This Row],[Player]],Rosters!$D$1:$D$1934,1,FALSE)</f>
        <v>Joseph, Kerby</v>
      </c>
      <c r="I378" s="77" t="str">
        <f>Table16[[#This Row],[RunBlock-Primary6]]&amp;"-"&amp;Table16[[#This Row],[PassBlock8]]&amp;IF(Table16[[#This Row],[RunBlock-Secondary7]]&lt;&gt;"","/"&amp;Table16[[#This Row],[RunBlock-Secondary7]]&amp;"-"&amp;Table16[[#This Row],[PassBlock8]],"")</f>
        <v>-</v>
      </c>
      <c r="J378" s="75">
        <v>66</v>
      </c>
      <c r="K378" s="75"/>
      <c r="L378" s="76"/>
      <c r="M378" s="76"/>
      <c r="N378" s="76"/>
      <c r="O378" s="76"/>
      <c r="P378" s="76"/>
      <c r="Q378" s="76" t="str">
        <f>Table16[[#This Row],[DefPrimary2]]&amp;IF(Table16[[#This Row],[Def-Secondary3]]&lt;&gt;"","/"&amp;Table16[[#This Row],[Def-Secondary3]],)&amp;""&amp;IF(Table16[[#This Row],[PassRush4]]&lt;&gt;"","-"&amp;Table16[[#This Row],[PassRush4]],)</f>
        <v>66</v>
      </c>
      <c r="R378" s="76" t="e">
        <f>VLOOKUP(Table16[[#This Row],[Player]],Table4[],9,FALSE)</f>
        <v>#N/A</v>
      </c>
      <c r="S378" s="73" t="e">
        <f>Table16[[#This Row],[2024 Card Info]]&amp;"  "&amp;Table16[[#This Row],[Player Data]]</f>
        <v>#N/A</v>
      </c>
    </row>
    <row r="379" spans="1:19" ht="12.75" customHeight="1" x14ac:dyDescent="0.45">
      <c r="A379" s="78" t="s">
        <v>3833</v>
      </c>
      <c r="B379" s="74" t="s">
        <v>299</v>
      </c>
      <c r="C379" s="79" t="s">
        <v>3524</v>
      </c>
      <c r="D379" s="91">
        <v>37528</v>
      </c>
      <c r="E379" s="75" t="s">
        <v>4046</v>
      </c>
      <c r="G379" s="75" t="s">
        <v>297</v>
      </c>
      <c r="H379" s="77" t="str">
        <f>VLOOKUP(Table16[[#This Row],[Player]],Rosters!$D$1:$D$1934,1,FALSE)</f>
        <v>Kinchens, Kamren</v>
      </c>
      <c r="I379" s="77" t="str">
        <f>Table16[[#This Row],[RunBlock-Primary6]]&amp;"-"&amp;Table16[[#This Row],[PassBlock8]]&amp;IF(Table16[[#This Row],[RunBlock-Secondary7]]&lt;&gt;"","/"&amp;Table16[[#This Row],[RunBlock-Secondary7]]&amp;"-"&amp;Table16[[#This Row],[PassBlock8]],"")</f>
        <v>-</v>
      </c>
      <c r="J379" s="75">
        <v>44</v>
      </c>
      <c r="K379" s="75"/>
      <c r="L379" s="76"/>
      <c r="M379" s="76"/>
      <c r="N379" s="76"/>
      <c r="O379" s="76"/>
      <c r="P379" s="76"/>
      <c r="Q379" s="76" t="str">
        <f>Table16[[#This Row],[DefPrimary2]]&amp;IF(Table16[[#This Row],[Def-Secondary3]]&lt;&gt;"","/"&amp;Table16[[#This Row],[Def-Secondary3]],)&amp;""&amp;IF(Table16[[#This Row],[PassRush4]]&lt;&gt;"","-"&amp;Table16[[#This Row],[PassRush4]],)</f>
        <v>44</v>
      </c>
      <c r="R379" s="76" t="e">
        <f>VLOOKUP(Table16[[#This Row],[Player]],Table4[],9,FALSE)</f>
        <v>#N/A</v>
      </c>
      <c r="S379" s="73" t="e">
        <f>Table16[[#This Row],[2024 Card Info]]&amp;"  "&amp;Table16[[#This Row],[Player Data]]</f>
        <v>#N/A</v>
      </c>
    </row>
    <row r="380" spans="1:19" ht="12.75" customHeight="1" x14ac:dyDescent="0.45">
      <c r="A380" s="78" t="s">
        <v>2141</v>
      </c>
      <c r="B380" s="74" t="s">
        <v>299</v>
      </c>
      <c r="C380" s="79" t="s">
        <v>3517</v>
      </c>
      <c r="D380" s="91">
        <v>35487</v>
      </c>
      <c r="E380" s="75" t="s">
        <v>101</v>
      </c>
      <c r="G380" s="75" t="s">
        <v>328</v>
      </c>
      <c r="H380" s="77" t="str">
        <f>VLOOKUP(Table16[[#This Row],[Player]],Rosters!$D$1:$D$1934,1,FALSE)</f>
        <v>Locke, P.J.</v>
      </c>
      <c r="I380" s="77" t="str">
        <f>Table16[[#This Row],[RunBlock-Primary6]]&amp;"-"&amp;Table16[[#This Row],[PassBlock8]]&amp;IF(Table16[[#This Row],[RunBlock-Secondary7]]&lt;&gt;"","/"&amp;Table16[[#This Row],[RunBlock-Secondary7]]&amp;"-"&amp;Table16[[#This Row],[PassBlock8]],"")</f>
        <v>-</v>
      </c>
      <c r="J380" s="75">
        <v>0</v>
      </c>
      <c r="K380" s="75"/>
      <c r="L380" s="76"/>
      <c r="M380" s="76"/>
      <c r="N380" s="76"/>
      <c r="O380" s="76"/>
      <c r="P380" s="76"/>
      <c r="Q380" s="76" t="str">
        <f>Table16[[#This Row],[DefPrimary2]]&amp;IF(Table16[[#This Row],[Def-Secondary3]]&lt;&gt;"","/"&amp;Table16[[#This Row],[Def-Secondary3]],)&amp;""&amp;IF(Table16[[#This Row],[PassRush4]]&lt;&gt;"","-"&amp;Table16[[#This Row],[PassRush4]],)</f>
        <v>0</v>
      </c>
      <c r="R380" s="76" t="e">
        <f>VLOOKUP(Table16[[#This Row],[Player]],Table4[],9,FALSE)</f>
        <v>#N/A</v>
      </c>
      <c r="S380" s="73" t="e">
        <f>Table16[[#This Row],[2024 Card Info]]&amp;"  "&amp;Table16[[#This Row],[Player Data]]</f>
        <v>#N/A</v>
      </c>
    </row>
    <row r="381" spans="1:19" ht="12.75" customHeight="1" x14ac:dyDescent="0.45">
      <c r="A381" s="78" t="s">
        <v>1935</v>
      </c>
      <c r="B381" s="74" t="s">
        <v>299</v>
      </c>
      <c r="C381" s="79" t="s">
        <v>1315</v>
      </c>
      <c r="D381" s="91">
        <v>35873</v>
      </c>
      <c r="E381" s="75" t="s">
        <v>115</v>
      </c>
      <c r="G381" s="75" t="s">
        <v>929</v>
      </c>
      <c r="H381" s="77" t="str">
        <f>VLOOKUP(Table16[[#This Row],[Player]],Rosters!$D$1:$D$1934,1,FALSE)</f>
        <v>Love, Julian</v>
      </c>
      <c r="I381" s="77" t="str">
        <f>Table16[[#This Row],[RunBlock-Primary6]]&amp;"-"&amp;Table16[[#This Row],[PassBlock8]]&amp;IF(Table16[[#This Row],[RunBlock-Secondary7]]&lt;&gt;"","/"&amp;Table16[[#This Row],[RunBlock-Secondary7]]&amp;"-"&amp;Table16[[#This Row],[PassBlock8]],"")</f>
        <v>-</v>
      </c>
      <c r="J381" s="75">
        <v>56</v>
      </c>
      <c r="K381" s="75"/>
      <c r="L381" s="76"/>
      <c r="M381" s="76"/>
      <c r="N381" s="76"/>
      <c r="O381" s="76"/>
      <c r="P381" s="76"/>
      <c r="Q381" s="76" t="str">
        <f>Table16[[#This Row],[DefPrimary2]]&amp;IF(Table16[[#This Row],[Def-Secondary3]]&lt;&gt;"","/"&amp;Table16[[#This Row],[Def-Secondary3]],)&amp;""&amp;IF(Table16[[#This Row],[PassRush4]]&lt;&gt;"","-"&amp;Table16[[#This Row],[PassRush4]],)</f>
        <v>56</v>
      </c>
      <c r="R381" s="76" t="e">
        <f>VLOOKUP(Table16[[#This Row],[Player]],Table4[],9,FALSE)</f>
        <v>#N/A</v>
      </c>
      <c r="S381" s="73" t="e">
        <f>Table16[[#This Row],[2024 Card Info]]&amp;"  "&amp;Table16[[#This Row],[Player Data]]</f>
        <v>#N/A</v>
      </c>
    </row>
    <row r="382" spans="1:19" ht="12.75" customHeight="1" x14ac:dyDescent="0.45">
      <c r="A382" s="93" t="s">
        <v>524</v>
      </c>
      <c r="B382" s="74" t="s">
        <v>299</v>
      </c>
      <c r="C382" s="79" t="s">
        <v>3520</v>
      </c>
      <c r="D382" s="91">
        <v>36633</v>
      </c>
      <c r="E382" s="75" t="s">
        <v>200</v>
      </c>
      <c r="G382" s="75" t="s">
        <v>297</v>
      </c>
      <c r="H382" s="77" t="str">
        <f>VLOOKUP(Table16[[#This Row],[Player]],Rosters!$D$1:$D$1934,1,FALSE)</f>
        <v>Martin, Jartavius</v>
      </c>
      <c r="I382" s="77" t="str">
        <f>Table16[[#This Row],[RunBlock-Primary6]]&amp;"-"&amp;Table16[[#This Row],[PassBlock8]]&amp;IF(Table16[[#This Row],[RunBlock-Secondary7]]&lt;&gt;"","/"&amp;Table16[[#This Row],[RunBlock-Secondary7]]&amp;"-"&amp;Table16[[#This Row],[PassBlock8]],"")</f>
        <v>-</v>
      </c>
      <c r="J382" s="75">
        <v>44</v>
      </c>
      <c r="K382" s="75"/>
      <c r="L382" s="76"/>
      <c r="M382" s="76"/>
      <c r="N382" s="76"/>
      <c r="O382" s="76"/>
      <c r="P382" s="76"/>
      <c r="Q382" s="76" t="str">
        <f>Table16[[#This Row],[DefPrimary2]]&amp;IF(Table16[[#This Row],[Def-Secondary3]]&lt;&gt;"","/"&amp;Table16[[#This Row],[Def-Secondary3]],)&amp;""&amp;IF(Table16[[#This Row],[PassRush4]]&lt;&gt;"","-"&amp;Table16[[#This Row],[PassRush4]],)</f>
        <v>44</v>
      </c>
      <c r="R382" s="76" t="e">
        <f>VLOOKUP(Table16[[#This Row],[Player]],Table4[],9,FALSE)</f>
        <v>#N/A</v>
      </c>
      <c r="S382" s="73" t="e">
        <f>Table16[[#This Row],[2024 Card Info]]&amp;"  "&amp;Table16[[#This Row],[Player Data]]</f>
        <v>#N/A</v>
      </c>
    </row>
    <row r="383" spans="1:19" ht="12.75" customHeight="1" x14ac:dyDescent="0.45">
      <c r="A383" s="78" t="s">
        <v>2224</v>
      </c>
      <c r="B383" s="74" t="s">
        <v>299</v>
      </c>
      <c r="C383" s="79" t="s">
        <v>441</v>
      </c>
      <c r="D383" s="91">
        <v>33737</v>
      </c>
      <c r="E383" s="75" t="s">
        <v>1509</v>
      </c>
      <c r="G383" s="75" t="s">
        <v>297</v>
      </c>
      <c r="H383" s="77" t="str">
        <f>VLOOKUP(Table16[[#This Row],[Player]],Rosters!$D$1:$D$1934,1,FALSE)</f>
        <v>Mathieu, Tyrann</v>
      </c>
      <c r="I383" s="77" t="str">
        <f>Table16[[#This Row],[RunBlock-Primary6]]&amp;"-"&amp;Table16[[#This Row],[PassBlock8]]&amp;IF(Table16[[#This Row],[RunBlock-Secondary7]]&lt;&gt;"","/"&amp;Table16[[#This Row],[RunBlock-Secondary7]]&amp;"-"&amp;Table16[[#This Row],[PassBlock8]],"")</f>
        <v>-</v>
      </c>
      <c r="J383" s="75">
        <v>44</v>
      </c>
      <c r="K383" s="75"/>
      <c r="L383" s="76"/>
      <c r="M383" s="76"/>
      <c r="N383" s="76"/>
      <c r="O383" s="76"/>
      <c r="P383" s="76"/>
      <c r="Q383" s="76" t="str">
        <f>Table16[[#This Row],[DefPrimary2]]&amp;IF(Table16[[#This Row],[Def-Secondary3]]&lt;&gt;"","/"&amp;Table16[[#This Row],[Def-Secondary3]],)&amp;""&amp;IF(Table16[[#This Row],[PassRush4]]&lt;&gt;"","-"&amp;Table16[[#This Row],[PassRush4]],)</f>
        <v>44</v>
      </c>
      <c r="R383" s="76" t="e">
        <f>VLOOKUP(Table16[[#This Row],[Player]],Table4[],9,FALSE)</f>
        <v>#N/A</v>
      </c>
      <c r="S383" s="73" t="e">
        <f>Table16[[#This Row],[2024 Card Info]]&amp;"  "&amp;Table16[[#This Row],[Player Data]]</f>
        <v>#N/A</v>
      </c>
    </row>
    <row r="384" spans="1:19" ht="12.75" customHeight="1" x14ac:dyDescent="0.45">
      <c r="A384" s="78" t="s">
        <v>674</v>
      </c>
      <c r="B384" s="74" t="s">
        <v>299</v>
      </c>
      <c r="C384" s="79" t="s">
        <v>308</v>
      </c>
      <c r="D384" s="91">
        <v>36381</v>
      </c>
      <c r="E384" s="75" t="s">
        <v>204</v>
      </c>
      <c r="G384" s="75" t="s">
        <v>681</v>
      </c>
      <c r="H384" s="77" t="str">
        <f>VLOOKUP(Table16[[#This Row],[Player]],Rosters!$D$1:$D$1934,1,FALSE)</f>
        <v>McKinney, Xavier</v>
      </c>
      <c r="I384" s="77" t="str">
        <f>Table16[[#This Row],[RunBlock-Primary6]]&amp;"-"&amp;Table16[[#This Row],[PassBlock8]]&amp;IF(Table16[[#This Row],[RunBlock-Secondary7]]&lt;&gt;"","/"&amp;Table16[[#This Row],[RunBlock-Secondary7]]&amp;"-"&amp;Table16[[#This Row],[PassBlock8]],"")</f>
        <v>-</v>
      </c>
      <c r="J384" s="75">
        <v>64</v>
      </c>
      <c r="K384" s="75"/>
      <c r="L384" s="76"/>
      <c r="M384" s="76"/>
      <c r="N384" s="76"/>
      <c r="O384" s="76"/>
      <c r="P384" s="76"/>
      <c r="Q384" s="76" t="str">
        <f>Table16[[#This Row],[DefPrimary2]]&amp;IF(Table16[[#This Row],[Def-Secondary3]]&lt;&gt;"","/"&amp;Table16[[#This Row],[Def-Secondary3]],)&amp;""&amp;IF(Table16[[#This Row],[PassRush4]]&lt;&gt;"","-"&amp;Table16[[#This Row],[PassRush4]],)</f>
        <v>64</v>
      </c>
      <c r="R384" s="76" t="e">
        <f>VLOOKUP(Table16[[#This Row],[Player]],Table4[],9,FALSE)</f>
        <v>#N/A</v>
      </c>
      <c r="S384" s="73" t="e">
        <f>Table16[[#This Row],[2024 Card Info]]&amp;"  "&amp;Table16[[#This Row],[Player Data]]</f>
        <v>#N/A</v>
      </c>
    </row>
    <row r="385" spans="1:19" ht="12.75" customHeight="1" x14ac:dyDescent="0.45">
      <c r="A385" s="81" t="s">
        <v>3082</v>
      </c>
      <c r="B385" s="74" t="s">
        <v>299</v>
      </c>
      <c r="C385" s="79" t="s">
        <v>3518</v>
      </c>
      <c r="D385" s="91">
        <v>36312</v>
      </c>
      <c r="E385" s="75" t="s">
        <v>241</v>
      </c>
      <c r="G385" s="75" t="s">
        <v>3452</v>
      </c>
      <c r="H385" s="77" t="str">
        <f>VLOOKUP(Table16[[#This Row],[Player]],Rosters!$D$1:$D$1934,1,FALSE)</f>
        <v>Moehrig, Trevon</v>
      </c>
      <c r="I385" s="77" t="str">
        <f>Table16[[#This Row],[RunBlock-Primary6]]&amp;"-"&amp;Table16[[#This Row],[PassBlock8]]&amp;IF(Table16[[#This Row],[RunBlock-Secondary7]]&lt;&gt;"","/"&amp;Table16[[#This Row],[RunBlock-Secondary7]]&amp;"-"&amp;Table16[[#This Row],[PassBlock8]],"")</f>
        <v>-</v>
      </c>
      <c r="J385" s="75">
        <v>6</v>
      </c>
      <c r="K385" s="75"/>
      <c r="L385" s="76"/>
      <c r="M385" s="76"/>
      <c r="N385" s="76"/>
      <c r="O385" s="76"/>
      <c r="P385" s="76"/>
      <c r="Q385" s="76" t="str">
        <f>Table16[[#This Row],[DefPrimary2]]&amp;IF(Table16[[#This Row],[Def-Secondary3]]&lt;&gt;"","/"&amp;Table16[[#This Row],[Def-Secondary3]],)&amp;""&amp;IF(Table16[[#This Row],[PassRush4]]&lt;&gt;"","-"&amp;Table16[[#This Row],[PassRush4]],)</f>
        <v>6</v>
      </c>
      <c r="R385" s="76" t="e">
        <f>VLOOKUP(Table16[[#This Row],[Player]],Table4[],9,FALSE)</f>
        <v>#N/A</v>
      </c>
      <c r="S385" s="73" t="e">
        <f>Table16[[#This Row],[2024 Card Info]]&amp;"  "&amp;Table16[[#This Row],[Player Data]]</f>
        <v>#N/A</v>
      </c>
    </row>
    <row r="386" spans="1:19" ht="12.75" customHeight="1" x14ac:dyDescent="0.45">
      <c r="A386" s="78" t="s">
        <v>2349</v>
      </c>
      <c r="B386" s="74" t="s">
        <v>299</v>
      </c>
      <c r="C386" s="79" t="s">
        <v>3522</v>
      </c>
      <c r="D386" s="91">
        <v>34341</v>
      </c>
      <c r="E386" s="75" t="s">
        <v>1116</v>
      </c>
      <c r="G386" s="75" t="s">
        <v>297</v>
      </c>
      <c r="H386" s="77" t="str">
        <f>VLOOKUP(Table16[[#This Row],[Player]],Rosters!$D$1:$D$1934,1,FALSE)</f>
        <v>Murray, Eric</v>
      </c>
      <c r="I386" s="77" t="str">
        <f>Table16[[#This Row],[RunBlock-Primary6]]&amp;"-"&amp;Table16[[#This Row],[PassBlock8]]&amp;IF(Table16[[#This Row],[RunBlock-Secondary7]]&lt;&gt;"","/"&amp;Table16[[#This Row],[RunBlock-Secondary7]]&amp;"-"&amp;Table16[[#This Row],[PassBlock8]],"")</f>
        <v>-</v>
      </c>
      <c r="J386" s="75">
        <v>44</v>
      </c>
      <c r="K386" s="75"/>
      <c r="L386" s="76"/>
      <c r="M386" s="76"/>
      <c r="N386" s="76"/>
      <c r="O386" s="76"/>
      <c r="P386" s="76"/>
      <c r="Q386" s="76" t="str">
        <f>Table16[[#This Row],[DefPrimary2]]&amp;IF(Table16[[#This Row],[Def-Secondary3]]&lt;&gt;"","/"&amp;Table16[[#This Row],[Def-Secondary3]],)&amp;""&amp;IF(Table16[[#This Row],[PassRush4]]&lt;&gt;"","-"&amp;Table16[[#This Row],[PassRush4]],)</f>
        <v>44</v>
      </c>
      <c r="R386" s="76" t="e">
        <f>VLOOKUP(Table16[[#This Row],[Player]],Table4[],9,FALSE)</f>
        <v>#N/A</v>
      </c>
      <c r="S386" s="73" t="e">
        <f>Table16[[#This Row],[2024 Card Info]]&amp;"  "&amp;Table16[[#This Row],[Player Data]]</f>
        <v>#N/A</v>
      </c>
    </row>
    <row r="387" spans="1:19" ht="12.75" customHeight="1" x14ac:dyDescent="0.45">
      <c r="A387" s="78" t="s">
        <v>685</v>
      </c>
      <c r="B387" s="74" t="s">
        <v>299</v>
      </c>
      <c r="C387" s="79" t="s">
        <v>916</v>
      </c>
      <c r="D387" s="91">
        <v>36312</v>
      </c>
      <c r="E387" s="75" t="s">
        <v>566</v>
      </c>
      <c r="G387" s="75" t="s">
        <v>335</v>
      </c>
      <c r="H387" s="77" t="str">
        <f>VLOOKUP(Table16[[#This Row],[Player]],Rosters!$D$1:$D$1934,1,FALSE)</f>
        <v>Pinnock, Jason</v>
      </c>
      <c r="I387" s="77" t="str">
        <f>Table16[[#This Row],[RunBlock-Primary6]]&amp;"-"&amp;Table16[[#This Row],[PassBlock8]]&amp;IF(Table16[[#This Row],[RunBlock-Secondary7]]&lt;&gt;"","/"&amp;Table16[[#This Row],[RunBlock-Secondary7]]&amp;"-"&amp;Table16[[#This Row],[PassBlock8]],"")</f>
        <v>-</v>
      </c>
      <c r="J387" s="75">
        <v>4</v>
      </c>
      <c r="K387" s="75"/>
      <c r="L387" s="76"/>
      <c r="M387" s="76"/>
      <c r="N387" s="76"/>
      <c r="O387" s="76"/>
      <c r="P387" s="76"/>
      <c r="Q387" s="76" t="str">
        <f>Table16[[#This Row],[DefPrimary2]]&amp;IF(Table16[[#This Row],[Def-Secondary3]]&lt;&gt;"","/"&amp;Table16[[#This Row],[Def-Secondary3]],)&amp;""&amp;IF(Table16[[#This Row],[PassRush4]]&lt;&gt;"","-"&amp;Table16[[#This Row],[PassRush4]],)</f>
        <v>4</v>
      </c>
      <c r="R387" s="76" t="e">
        <f>VLOOKUP(Table16[[#This Row],[Player]],Table4[],9,FALSE)</f>
        <v>#N/A</v>
      </c>
      <c r="S387" s="73" t="e">
        <f>Table16[[#This Row],[2024 Card Info]]&amp;"  "&amp;Table16[[#This Row],[Player Data]]</f>
        <v>#N/A</v>
      </c>
    </row>
    <row r="388" spans="1:19" ht="12.75" customHeight="1" x14ac:dyDescent="0.45">
      <c r="A388" s="78" t="s">
        <v>922</v>
      </c>
      <c r="B388" s="74" t="s">
        <v>299</v>
      </c>
      <c r="C388" s="79" t="s">
        <v>860</v>
      </c>
      <c r="D388" s="91">
        <v>35641</v>
      </c>
      <c r="E388" s="75" t="s">
        <v>923</v>
      </c>
      <c r="G388" s="75" t="s">
        <v>342</v>
      </c>
      <c r="H388" s="77" t="str">
        <f>VLOOKUP(Table16[[#This Row],[Player]],Rosters!$D$1:$D$1934,1,FALSE)</f>
        <v>Savage, Darnell</v>
      </c>
      <c r="I388" s="77" t="str">
        <f>Table16[[#This Row],[RunBlock-Primary6]]&amp;"-"&amp;Table16[[#This Row],[PassBlock8]]&amp;IF(Table16[[#This Row],[RunBlock-Secondary7]]&lt;&gt;"","/"&amp;Table16[[#This Row],[RunBlock-Secondary7]]&amp;"-"&amp;Table16[[#This Row],[PassBlock8]],"")</f>
        <v>-</v>
      </c>
      <c r="J388" s="75">
        <v>40</v>
      </c>
      <c r="K388" s="75"/>
      <c r="L388" s="76"/>
      <c r="M388" s="76"/>
      <c r="N388" s="76"/>
      <c r="O388" s="76"/>
      <c r="P388" s="76"/>
      <c r="Q388" s="76" t="str">
        <f>Table16[[#This Row],[DefPrimary2]]&amp;IF(Table16[[#This Row],[Def-Secondary3]]&lt;&gt;"","/"&amp;Table16[[#This Row],[Def-Secondary3]],)&amp;""&amp;IF(Table16[[#This Row],[PassRush4]]&lt;&gt;"","-"&amp;Table16[[#This Row],[PassRush4]],)</f>
        <v>40</v>
      </c>
      <c r="R388" s="76" t="e">
        <f>VLOOKUP(Table16[[#This Row],[Player]],Table4[],9,FALSE)</f>
        <v>#N/A</v>
      </c>
      <c r="S388" s="73" t="e">
        <f>Table16[[#This Row],[2024 Card Info]]&amp;"  "&amp;Table16[[#This Row],[Player Data]]</f>
        <v>#N/A</v>
      </c>
    </row>
    <row r="389" spans="1:19" ht="12.75" customHeight="1" x14ac:dyDescent="0.45">
      <c r="A389" s="78" t="s">
        <v>679</v>
      </c>
      <c r="B389" s="74" t="s">
        <v>299</v>
      </c>
      <c r="C389" s="79" t="s">
        <v>1124</v>
      </c>
      <c r="D389" s="91">
        <v>34261</v>
      </c>
      <c r="E389" s="75" t="s">
        <v>443</v>
      </c>
      <c r="G389" s="75" t="s">
        <v>342</v>
      </c>
      <c r="H389" s="77" t="str">
        <f>VLOOKUP(Table16[[#This Row],[Player]],Rosters!$D$1:$D$1934,1,FALSE)</f>
        <v>Simmons, Justin</v>
      </c>
      <c r="I389" s="77" t="str">
        <f>Table16[[#This Row],[RunBlock-Primary6]]&amp;"-"&amp;Table16[[#This Row],[PassBlock8]]&amp;IF(Table16[[#This Row],[RunBlock-Secondary7]]&lt;&gt;"","/"&amp;Table16[[#This Row],[RunBlock-Secondary7]]&amp;"-"&amp;Table16[[#This Row],[PassBlock8]],"")</f>
        <v>-</v>
      </c>
      <c r="J389" s="75">
        <v>40</v>
      </c>
      <c r="K389" s="75"/>
      <c r="L389" s="76"/>
      <c r="M389" s="76"/>
      <c r="N389" s="76"/>
      <c r="O389" s="76"/>
      <c r="P389" s="76"/>
      <c r="Q389" s="76" t="str">
        <f>Table16[[#This Row],[DefPrimary2]]&amp;IF(Table16[[#This Row],[Def-Secondary3]]&lt;&gt;"","/"&amp;Table16[[#This Row],[Def-Secondary3]],)&amp;""&amp;IF(Table16[[#This Row],[PassRush4]]&lt;&gt;"","-"&amp;Table16[[#This Row],[PassRush4]],)</f>
        <v>40</v>
      </c>
      <c r="R389" s="76" t="e">
        <f>VLOOKUP(Table16[[#This Row],[Player]],Table4[],9,FALSE)</f>
        <v>#N/A</v>
      </c>
      <c r="S389" s="73" t="e">
        <f>Table16[[#This Row],[2024 Card Info]]&amp;"  "&amp;Table16[[#This Row],[Player Data]]</f>
        <v>#N/A</v>
      </c>
    </row>
    <row r="390" spans="1:19" ht="12.75" customHeight="1" x14ac:dyDescent="0.45">
      <c r="A390" s="78" t="s">
        <v>2913</v>
      </c>
      <c r="B390" s="74" t="s">
        <v>299</v>
      </c>
      <c r="C390" s="79" t="s">
        <v>3525</v>
      </c>
      <c r="D390" s="91">
        <v>36251</v>
      </c>
      <c r="E390" s="75" t="s">
        <v>624</v>
      </c>
      <c r="G390" s="75" t="s">
        <v>342</v>
      </c>
      <c r="H390" s="77" t="str">
        <f>VLOOKUP(Table16[[#This Row],[Player]],Rosters!$D$1:$D$1934,1,FALSE)</f>
        <v>Stone, Geno</v>
      </c>
      <c r="I390" s="77" t="str">
        <f>Table16[[#This Row],[RunBlock-Primary6]]&amp;"-"&amp;Table16[[#This Row],[PassBlock8]]&amp;IF(Table16[[#This Row],[RunBlock-Secondary7]]&lt;&gt;"","/"&amp;Table16[[#This Row],[RunBlock-Secondary7]]&amp;"-"&amp;Table16[[#This Row],[PassBlock8]],"")</f>
        <v>-</v>
      </c>
      <c r="J390" s="75">
        <v>40</v>
      </c>
      <c r="K390" s="75"/>
      <c r="L390" s="76"/>
      <c r="M390" s="76"/>
      <c r="N390" s="76"/>
      <c r="O390" s="76"/>
      <c r="P390" s="76"/>
      <c r="Q390" s="76" t="str">
        <f>Table16[[#This Row],[DefPrimary2]]&amp;IF(Table16[[#This Row],[Def-Secondary3]]&lt;&gt;"","/"&amp;Table16[[#This Row],[Def-Secondary3]],)&amp;""&amp;IF(Table16[[#This Row],[PassRush4]]&lt;&gt;"","-"&amp;Table16[[#This Row],[PassRush4]],)</f>
        <v>40</v>
      </c>
      <c r="R390" s="76" t="e">
        <f>VLOOKUP(Table16[[#This Row],[Player]],Table4[],9,FALSE)</f>
        <v>#N/A</v>
      </c>
      <c r="S390" s="73" t="e">
        <f>Table16[[#This Row],[2024 Card Info]]&amp;"  "&amp;Table16[[#This Row],[Player Data]]</f>
        <v>#N/A</v>
      </c>
    </row>
    <row r="391" spans="1:19" ht="12.75" customHeight="1" x14ac:dyDescent="0.45">
      <c r="A391" s="78" t="s">
        <v>2530</v>
      </c>
      <c r="B391" s="74" t="s">
        <v>299</v>
      </c>
      <c r="C391" s="79" t="s">
        <v>3527</v>
      </c>
      <c r="D391" s="91">
        <v>34991</v>
      </c>
      <c r="E391" s="75" t="s">
        <v>398</v>
      </c>
      <c r="G391" s="75" t="s">
        <v>297</v>
      </c>
      <c r="H391" s="77" t="str">
        <f>VLOOKUP(Table16[[#This Row],[Player]],Rosters!$D$1:$D$1934,1,FALSE)</f>
        <v>Thornhill, Juan</v>
      </c>
      <c r="I391" s="77" t="str">
        <f>Table16[[#This Row],[RunBlock-Primary6]]&amp;"-"&amp;Table16[[#This Row],[PassBlock8]]&amp;IF(Table16[[#This Row],[RunBlock-Secondary7]]&lt;&gt;"","/"&amp;Table16[[#This Row],[RunBlock-Secondary7]]&amp;"-"&amp;Table16[[#This Row],[PassBlock8]],"")</f>
        <v>-</v>
      </c>
      <c r="J391" s="75">
        <v>44</v>
      </c>
      <c r="K391" s="75"/>
      <c r="L391" s="76"/>
      <c r="M391" s="76"/>
      <c r="N391" s="76"/>
      <c r="O391" s="76"/>
      <c r="P391" s="76"/>
      <c r="Q391" s="76" t="str">
        <f>Table16[[#This Row],[DefPrimary2]]&amp;IF(Table16[[#This Row],[Def-Secondary3]]&lt;&gt;"","/"&amp;Table16[[#This Row],[Def-Secondary3]],)&amp;""&amp;IF(Table16[[#This Row],[PassRush4]]&lt;&gt;"","-"&amp;Table16[[#This Row],[PassRush4]],)</f>
        <v>44</v>
      </c>
      <c r="R391" s="76" t="e">
        <f>VLOOKUP(Table16[[#This Row],[Player]],Table4[],9,FALSE)</f>
        <v>#N/A</v>
      </c>
      <c r="S391" s="73" t="e">
        <f>Table16[[#This Row],[2024 Card Info]]&amp;"  "&amp;Table16[[#This Row],[Player Data]]</f>
        <v>#N/A</v>
      </c>
    </row>
    <row r="392" spans="1:19" ht="12.75" customHeight="1" x14ac:dyDescent="0.45">
      <c r="A392" s="78" t="s">
        <v>3818</v>
      </c>
      <c r="B392" s="74" t="s">
        <v>299</v>
      </c>
      <c r="C392" s="79" t="s">
        <v>193</v>
      </c>
      <c r="D392" s="91">
        <v>36465</v>
      </c>
      <c r="E392" s="75" t="s">
        <v>3949</v>
      </c>
      <c r="G392" s="75" t="s">
        <v>681</v>
      </c>
      <c r="H392" s="77" t="str">
        <f>VLOOKUP(Table16[[#This Row],[Player]],Rosters!$D$1:$D$1934,1,FALSE)</f>
        <v>Washington, Ar'Darius</v>
      </c>
      <c r="I392" s="77" t="str">
        <f>Table16[[#This Row],[RunBlock-Primary6]]&amp;"-"&amp;Table16[[#This Row],[PassBlock8]]&amp;IF(Table16[[#This Row],[RunBlock-Secondary7]]&lt;&gt;"","/"&amp;Table16[[#This Row],[RunBlock-Secondary7]]&amp;"-"&amp;Table16[[#This Row],[PassBlock8]],"")</f>
        <v>-</v>
      </c>
      <c r="J392" s="75">
        <v>64</v>
      </c>
      <c r="K392" s="75"/>
      <c r="L392" s="76"/>
      <c r="M392" s="76"/>
      <c r="N392" s="76"/>
      <c r="O392" s="76"/>
      <c r="P392" s="76"/>
      <c r="Q392" s="76" t="str">
        <f>Table16[[#This Row],[DefPrimary2]]&amp;IF(Table16[[#This Row],[Def-Secondary3]]&lt;&gt;"","/"&amp;Table16[[#This Row],[Def-Secondary3]],)&amp;""&amp;IF(Table16[[#This Row],[PassRush4]]&lt;&gt;"","-"&amp;Table16[[#This Row],[PassRush4]],)</f>
        <v>64</v>
      </c>
      <c r="R392" s="76" t="e">
        <f>VLOOKUP(Table16[[#This Row],[Player]],Table4[],9,FALSE)</f>
        <v>#N/A</v>
      </c>
      <c r="S392" s="73" t="e">
        <f>Table16[[#This Row],[2024 Card Info]]&amp;"  "&amp;Table16[[#This Row],[Player Data]]</f>
        <v>#N/A</v>
      </c>
    </row>
    <row r="393" spans="1:19" ht="12.75" customHeight="1" x14ac:dyDescent="0.45">
      <c r="A393" s="78" t="s">
        <v>3565</v>
      </c>
      <c r="B393" s="74" t="s">
        <v>299</v>
      </c>
      <c r="C393" s="79" t="s">
        <v>339</v>
      </c>
      <c r="D393" s="91">
        <v>36023</v>
      </c>
      <c r="E393" s="75" t="s">
        <v>204</v>
      </c>
      <c r="G393" s="75" t="s">
        <v>300</v>
      </c>
      <c r="H393" s="77" t="str">
        <f>VLOOKUP(Table16[[#This Row],[Player]],Rosters!$D$1:$D$1934,1,FALSE)</f>
        <v>Winfield Jr, Antoine</v>
      </c>
      <c r="I393" s="77" t="str">
        <f>Table16[[#This Row],[RunBlock-Primary6]]&amp;"-"&amp;Table16[[#This Row],[PassBlock8]]&amp;IF(Table16[[#This Row],[RunBlock-Secondary7]]&lt;&gt;"","/"&amp;Table16[[#This Row],[RunBlock-Secondary7]]&amp;"-"&amp;Table16[[#This Row],[PassBlock8]],"")</f>
        <v>-</v>
      </c>
      <c r="J393" s="75">
        <v>5</v>
      </c>
      <c r="K393" s="75"/>
      <c r="L393" s="76"/>
      <c r="M393" s="76"/>
      <c r="N393" s="76"/>
      <c r="O393" s="76"/>
      <c r="P393" s="76"/>
      <c r="Q393" s="76" t="str">
        <f>Table16[[#This Row],[DefPrimary2]]&amp;IF(Table16[[#This Row],[Def-Secondary3]]&lt;&gt;"","/"&amp;Table16[[#This Row],[Def-Secondary3]],)&amp;""&amp;IF(Table16[[#This Row],[PassRush4]]&lt;&gt;"","-"&amp;Table16[[#This Row],[PassRush4]],)</f>
        <v>5</v>
      </c>
      <c r="R393" s="76" t="e">
        <f>VLOOKUP(Table16[[#This Row],[Player]],Table4[],9,FALSE)</f>
        <v>#N/A</v>
      </c>
      <c r="S393" s="73" t="e">
        <f>Table16[[#This Row],[2024 Card Info]]&amp;"  "&amp;Table16[[#This Row],[Player Data]]</f>
        <v>#N/A</v>
      </c>
    </row>
    <row r="394" spans="1:19" ht="12.75" customHeight="1" x14ac:dyDescent="0.45">
      <c r="A394" s="78" t="s">
        <v>329</v>
      </c>
      <c r="B394" s="74" t="s">
        <v>299</v>
      </c>
      <c r="C394" s="79" t="s">
        <v>419</v>
      </c>
      <c r="D394" s="91">
        <v>34906</v>
      </c>
      <c r="E394" s="75" t="s">
        <v>330</v>
      </c>
      <c r="G394" s="75" t="s">
        <v>297</v>
      </c>
      <c r="H394" s="77" t="str">
        <f>VLOOKUP(Table16[[#This Row],[Player]],Rosters!$D$1:$D$1934,1,FALSE)</f>
        <v>Woods, Xavier</v>
      </c>
      <c r="I394" s="77" t="str">
        <f>Table16[[#This Row],[RunBlock-Primary6]]&amp;"-"&amp;Table16[[#This Row],[PassBlock8]]&amp;IF(Table16[[#This Row],[RunBlock-Secondary7]]&lt;&gt;"","/"&amp;Table16[[#This Row],[RunBlock-Secondary7]]&amp;"-"&amp;Table16[[#This Row],[PassBlock8]],"")</f>
        <v>-</v>
      </c>
      <c r="J394" s="75">
        <v>44</v>
      </c>
      <c r="K394" s="75"/>
      <c r="L394" s="76"/>
      <c r="M394" s="76"/>
      <c r="N394" s="76"/>
      <c r="O394" s="76"/>
      <c r="P394" s="76"/>
      <c r="Q394" s="76" t="str">
        <f>Table16[[#This Row],[DefPrimary2]]&amp;IF(Table16[[#This Row],[Def-Secondary3]]&lt;&gt;"","/"&amp;Table16[[#This Row],[Def-Secondary3]],)&amp;""&amp;IF(Table16[[#This Row],[PassRush4]]&lt;&gt;"","-"&amp;Table16[[#This Row],[PassRush4]],)</f>
        <v>44</v>
      </c>
      <c r="R394" s="76" t="e">
        <f>VLOOKUP(Table16[[#This Row],[Player]],Table4[],9,FALSE)</f>
        <v>#N/A</v>
      </c>
      <c r="S394" s="73" t="e">
        <f>Table16[[#This Row],[2024 Card Info]]&amp;"  "&amp;Table16[[#This Row],[Player Data]]</f>
        <v>#N/A</v>
      </c>
    </row>
    <row r="395" spans="1:19" ht="12.75" customHeight="1" x14ac:dyDescent="0.45">
      <c r="A395" s="78" t="s">
        <v>2790</v>
      </c>
      <c r="B395" s="74" t="s">
        <v>461</v>
      </c>
      <c r="C395" s="79" t="s">
        <v>318</v>
      </c>
      <c r="D395" s="91">
        <v>35998</v>
      </c>
      <c r="E395" s="75" t="s">
        <v>108</v>
      </c>
      <c r="G395" s="75" t="s">
        <v>231</v>
      </c>
      <c r="H395" s="77" t="str">
        <f>VLOOKUP(Table16[[#This Row],[Player]],Rosters!$D$1:$D$1934,1,FALSE)</f>
        <v>Bartch, Ben</v>
      </c>
      <c r="I395" s="77" t="str">
        <f>Table16[[#This Row],[RunBlock-Primary6]]&amp;"-"&amp;Table16[[#This Row],[PassBlock8]]&amp;IF(Table16[[#This Row],[RunBlock-Secondary7]]&lt;&gt;"","/"&amp;Table16[[#This Row],[RunBlock-Secondary7]]&amp;"-"&amp;Table16[[#This Row],[PassBlock8]],"")</f>
        <v>0-0</v>
      </c>
      <c r="J395" s="75"/>
      <c r="K395" s="75"/>
      <c r="L395" s="76"/>
      <c r="M395" s="76"/>
      <c r="N395" s="75">
        <v>0</v>
      </c>
      <c r="O395" s="75"/>
      <c r="P395" s="76">
        <v>0</v>
      </c>
      <c r="Q395" s="76" t="str">
        <f>Table16[[#This Row],[DefPrimary2]]&amp;IF(Table16[[#This Row],[Def-Secondary3]]&lt;&gt;"","/"&amp;Table16[[#This Row],[Def-Secondary3]],)&amp;""&amp;IF(Table16[[#This Row],[PassRush4]]&lt;&gt;"","-"&amp;Table16[[#This Row],[PassRush4]],)</f>
        <v/>
      </c>
      <c r="R395" s="76" t="e">
        <f>VLOOKUP(Table16[[#This Row],[Player]],Table4[],9,FALSE)</f>
        <v>#N/A</v>
      </c>
      <c r="S395" s="73" t="e">
        <f>Table16[[#This Row],[2024 Card Info]]&amp;"  "&amp;Table16[[#This Row],[Player Data]]</f>
        <v>#N/A</v>
      </c>
    </row>
    <row r="396" spans="1:19" ht="12.75" customHeight="1" x14ac:dyDescent="0.45">
      <c r="A396" s="78" t="s">
        <v>3260</v>
      </c>
      <c r="B396" s="74" t="s">
        <v>461</v>
      </c>
      <c r="C396" s="79" t="s">
        <v>143</v>
      </c>
      <c r="D396" s="91">
        <v>36250</v>
      </c>
      <c r="E396" s="75" t="s">
        <v>3949</v>
      </c>
      <c r="G396" s="75" t="s">
        <v>185</v>
      </c>
      <c r="H396" s="77" t="str">
        <f>VLOOKUP(Table16[[#This Row],[Player]],Rosters!$D$1:$D$1934,1,FALSE)</f>
        <v>Bass, T.J.</v>
      </c>
      <c r="I396" s="77" t="str">
        <f>Table16[[#This Row],[RunBlock-Primary6]]&amp;"-"&amp;Table16[[#This Row],[PassBlock8]]&amp;IF(Table16[[#This Row],[RunBlock-Secondary7]]&lt;&gt;"","/"&amp;Table16[[#This Row],[RunBlock-Secondary7]]&amp;"-"&amp;Table16[[#This Row],[PassBlock8]],"")</f>
        <v>4-2</v>
      </c>
      <c r="J396" s="75"/>
      <c r="K396" s="75"/>
      <c r="L396" s="76"/>
      <c r="M396" s="76"/>
      <c r="N396" s="75">
        <v>4</v>
      </c>
      <c r="O396" s="75"/>
      <c r="P396" s="76">
        <v>2</v>
      </c>
      <c r="Q396" s="76" t="str">
        <f>Table16[[#This Row],[DefPrimary2]]&amp;IF(Table16[[#This Row],[Def-Secondary3]]&lt;&gt;"","/"&amp;Table16[[#This Row],[Def-Secondary3]],)&amp;""&amp;IF(Table16[[#This Row],[PassRush4]]&lt;&gt;"","-"&amp;Table16[[#This Row],[PassRush4]],)</f>
        <v/>
      </c>
      <c r="R396" s="76" t="e">
        <f>VLOOKUP(Table16[[#This Row],[Player]],Table4[],9,FALSE)</f>
        <v>#N/A</v>
      </c>
      <c r="S396" s="73" t="e">
        <f>Table16[[#This Row],[2024 Card Info]]&amp;"  "&amp;Table16[[#This Row],[Player Data]]</f>
        <v>#N/A</v>
      </c>
    </row>
    <row r="397" spans="1:19" ht="12.75" customHeight="1" x14ac:dyDescent="0.45">
      <c r="A397" s="78" t="s">
        <v>1258</v>
      </c>
      <c r="B397" s="74" t="s">
        <v>461</v>
      </c>
      <c r="C397" s="79" t="s">
        <v>271</v>
      </c>
      <c r="D397" s="91">
        <v>35475</v>
      </c>
      <c r="E397" s="75" t="s">
        <v>101</v>
      </c>
      <c r="G397" s="75" t="s">
        <v>231</v>
      </c>
      <c r="H397" s="77" t="str">
        <f>VLOOKUP(Table16[[#This Row],[Player]],Rosters!$D$1:$D$1934,1,FALSE)</f>
        <v>Bates, Ryan</v>
      </c>
      <c r="I397" s="77" t="str">
        <f>Table16[[#This Row],[RunBlock-Primary6]]&amp;"-"&amp;Table16[[#This Row],[PassBlock8]]&amp;IF(Table16[[#This Row],[RunBlock-Secondary7]]&lt;&gt;"","/"&amp;Table16[[#This Row],[RunBlock-Secondary7]]&amp;"-"&amp;Table16[[#This Row],[PassBlock8]],"")</f>
        <v>0-0</v>
      </c>
      <c r="J397" s="75"/>
      <c r="K397" s="75"/>
      <c r="L397" s="76"/>
      <c r="M397" s="76"/>
      <c r="N397" s="75">
        <v>0</v>
      </c>
      <c r="O397" s="75"/>
      <c r="P397" s="76">
        <v>0</v>
      </c>
      <c r="Q397" s="76" t="str">
        <f>Table16[[#This Row],[DefPrimary2]]&amp;IF(Table16[[#This Row],[Def-Secondary3]]&lt;&gt;"","/"&amp;Table16[[#This Row],[Def-Secondary3]],)&amp;""&amp;IF(Table16[[#This Row],[PassRush4]]&lt;&gt;"","-"&amp;Table16[[#This Row],[PassRush4]],)</f>
        <v/>
      </c>
      <c r="R397" s="76" t="e">
        <f>VLOOKUP(Table16[[#This Row],[Player]],Table4[],9,FALSE)</f>
        <v>#N/A</v>
      </c>
      <c r="S397" s="73" t="e">
        <f>Table16[[#This Row],[2024 Card Info]]&amp;"  "&amp;Table16[[#This Row],[Player Data]]</f>
        <v>#N/A</v>
      </c>
    </row>
    <row r="398" spans="1:19" ht="12.75" customHeight="1" x14ac:dyDescent="0.45">
      <c r="A398" s="78" t="s">
        <v>3261</v>
      </c>
      <c r="B398" s="74" t="s">
        <v>461</v>
      </c>
      <c r="C398" s="79" t="s">
        <v>3522</v>
      </c>
      <c r="D398" s="91">
        <v>36806</v>
      </c>
      <c r="E398" s="75" t="s">
        <v>134</v>
      </c>
      <c r="G398" s="75" t="s">
        <v>231</v>
      </c>
      <c r="H398" s="77" t="e">
        <f>VLOOKUP(Table16[[#This Row],[Player]],Rosters!$D$1:$D$1934,1,FALSE)</f>
        <v>#N/A</v>
      </c>
      <c r="I398" s="77" t="str">
        <f>Table16[[#This Row],[RunBlock-Primary6]]&amp;"-"&amp;Table16[[#This Row],[PassBlock8]]&amp;IF(Table16[[#This Row],[RunBlock-Secondary7]]&lt;&gt;"","/"&amp;Table16[[#This Row],[RunBlock-Secondary7]]&amp;"-"&amp;Table16[[#This Row],[PassBlock8]],"")</f>
        <v>0-0</v>
      </c>
      <c r="J398" s="75"/>
      <c r="K398" s="75"/>
      <c r="L398" s="76"/>
      <c r="M398" s="76"/>
      <c r="N398" s="75">
        <v>0</v>
      </c>
      <c r="O398" s="75"/>
      <c r="P398" s="76">
        <v>0</v>
      </c>
      <c r="Q398" s="76" t="str">
        <f>Table16[[#This Row],[DefPrimary2]]&amp;IF(Table16[[#This Row],[Def-Secondary3]]&lt;&gt;"","/"&amp;Table16[[#This Row],[Def-Secondary3]],)&amp;""&amp;IF(Table16[[#This Row],[PassRush4]]&lt;&gt;"","-"&amp;Table16[[#This Row],[PassRush4]],)</f>
        <v/>
      </c>
      <c r="R398" s="76" t="e">
        <f>VLOOKUP(Table16[[#This Row],[Player]],Table4[],9,FALSE)</f>
        <v>#N/A</v>
      </c>
      <c r="S398" s="73" t="e">
        <f>Table16[[#This Row],[2024 Card Info]]&amp;"  "&amp;Table16[[#This Row],[Player Data]]</f>
        <v>#N/A</v>
      </c>
    </row>
    <row r="399" spans="1:19" ht="12.75" customHeight="1" x14ac:dyDescent="0.45">
      <c r="A399" s="78" t="s">
        <v>3773</v>
      </c>
      <c r="B399" s="74" t="s">
        <v>461</v>
      </c>
      <c r="C399" s="79" t="s">
        <v>452</v>
      </c>
      <c r="D399" s="91">
        <v>36074</v>
      </c>
      <c r="E399" s="75" t="s">
        <v>3960</v>
      </c>
      <c r="G399" s="75" t="s">
        <v>231</v>
      </c>
      <c r="H399" s="77" t="e">
        <f>VLOOKUP(Table16[[#This Row],[Player]],Rosters!$D$1:$D$1934,1,FALSE)</f>
        <v>#N/A</v>
      </c>
      <c r="I399" s="77" t="str">
        <f>Table16[[#This Row],[RunBlock-Primary6]]&amp;"-"&amp;Table16[[#This Row],[PassBlock8]]&amp;IF(Table16[[#This Row],[RunBlock-Secondary7]]&lt;&gt;"","/"&amp;Table16[[#This Row],[RunBlock-Secondary7]]&amp;"-"&amp;Table16[[#This Row],[PassBlock8]],"")</f>
        <v>0-0</v>
      </c>
      <c r="J399" s="75"/>
      <c r="K399" s="75"/>
      <c r="L399" s="76"/>
      <c r="M399" s="76"/>
      <c r="N399" s="75">
        <v>0</v>
      </c>
      <c r="O399" s="75"/>
      <c r="P399" s="76">
        <v>0</v>
      </c>
      <c r="Q399" s="76" t="str">
        <f>Table16[[#This Row],[DefPrimary2]]&amp;IF(Table16[[#This Row],[Def-Secondary3]]&lt;&gt;"","/"&amp;Table16[[#This Row],[Def-Secondary3]],)&amp;""&amp;IF(Table16[[#This Row],[PassRush4]]&lt;&gt;"","-"&amp;Table16[[#This Row],[PassRush4]],)</f>
        <v/>
      </c>
      <c r="R399" s="76" t="e">
        <f>VLOOKUP(Table16[[#This Row],[Player]],Table4[],9,FALSE)</f>
        <v>#N/A</v>
      </c>
      <c r="S399" s="73" t="e">
        <f>Table16[[#This Row],[2024 Card Info]]&amp;"  "&amp;Table16[[#This Row],[Player Data]]</f>
        <v>#N/A</v>
      </c>
    </row>
    <row r="400" spans="1:19" ht="12.75" customHeight="1" x14ac:dyDescent="0.45">
      <c r="A400" s="78" t="s">
        <v>3264</v>
      </c>
      <c r="B400" s="74" t="s">
        <v>461</v>
      </c>
      <c r="C400" s="79" t="s">
        <v>325</v>
      </c>
      <c r="D400" s="91">
        <v>35729</v>
      </c>
      <c r="E400" s="75" t="s">
        <v>391</v>
      </c>
      <c r="G400" s="75" t="s">
        <v>186</v>
      </c>
      <c r="H400" s="77" t="e">
        <f>VLOOKUP(Table16[[#This Row],[Player]],Rosters!$D$1:$D$1934,1,FALSE)</f>
        <v>#N/A</v>
      </c>
      <c r="I400" s="77" t="str">
        <f>Table16[[#This Row],[RunBlock-Primary6]]&amp;"-"&amp;Table16[[#This Row],[PassBlock8]]&amp;IF(Table16[[#This Row],[RunBlock-Secondary7]]&lt;&gt;"","/"&amp;Table16[[#This Row],[RunBlock-Secondary7]]&amp;"-"&amp;Table16[[#This Row],[PassBlock8]],"")</f>
        <v>0-2</v>
      </c>
      <c r="J400" s="75"/>
      <c r="K400" s="75"/>
      <c r="L400" s="76"/>
      <c r="M400" s="76"/>
      <c r="N400" s="75">
        <v>0</v>
      </c>
      <c r="O400" s="75"/>
      <c r="P400" s="76">
        <v>2</v>
      </c>
      <c r="Q400" s="76" t="str">
        <f>Table16[[#This Row],[DefPrimary2]]&amp;IF(Table16[[#This Row],[Def-Secondary3]]&lt;&gt;"","/"&amp;Table16[[#This Row],[Def-Secondary3]],)&amp;""&amp;IF(Table16[[#This Row],[PassRush4]]&lt;&gt;"","-"&amp;Table16[[#This Row],[PassRush4]],)</f>
        <v/>
      </c>
      <c r="R400" s="76" t="e">
        <f>VLOOKUP(Table16[[#This Row],[Player]],Table4[],9,FALSE)</f>
        <v>#N/A</v>
      </c>
      <c r="S400" s="73" t="e">
        <f>Table16[[#This Row],[2024 Card Info]]&amp;"  "&amp;Table16[[#This Row],[Player Data]]</f>
        <v>#N/A</v>
      </c>
    </row>
    <row r="401" spans="1:19" ht="12.75" customHeight="1" x14ac:dyDescent="0.45">
      <c r="A401" s="78" t="s">
        <v>451</v>
      </c>
      <c r="B401" s="74" t="s">
        <v>461</v>
      </c>
      <c r="C401" s="79" t="s">
        <v>271</v>
      </c>
      <c r="D401" s="91">
        <v>35331</v>
      </c>
      <c r="E401" s="75" t="s">
        <v>125</v>
      </c>
      <c r="G401" s="75" t="s">
        <v>186</v>
      </c>
      <c r="H401" s="77" t="str">
        <f>VLOOKUP(Table16[[#This Row],[Player]],Rosters!$D$1:$D$1934,1,FALSE)</f>
        <v>Davis, Nate</v>
      </c>
      <c r="I401" s="77" t="str">
        <f>Table16[[#This Row],[RunBlock-Primary6]]&amp;"-"&amp;Table16[[#This Row],[PassBlock8]]&amp;IF(Table16[[#This Row],[RunBlock-Secondary7]]&lt;&gt;"","/"&amp;Table16[[#This Row],[RunBlock-Secondary7]]&amp;"-"&amp;Table16[[#This Row],[PassBlock8]],"")</f>
        <v>0-2</v>
      </c>
      <c r="J401" s="75"/>
      <c r="K401" s="75"/>
      <c r="L401" s="76"/>
      <c r="M401" s="76"/>
      <c r="N401" s="75">
        <v>0</v>
      </c>
      <c r="O401" s="75"/>
      <c r="P401" s="76">
        <v>2</v>
      </c>
      <c r="Q401" s="76" t="str">
        <f>Table16[[#This Row],[DefPrimary2]]&amp;IF(Table16[[#This Row],[Def-Secondary3]]&lt;&gt;"","/"&amp;Table16[[#This Row],[Def-Secondary3]],)&amp;""&amp;IF(Table16[[#This Row],[PassRush4]]&lt;&gt;"","-"&amp;Table16[[#This Row],[PassRush4]],)</f>
        <v/>
      </c>
      <c r="R401" s="76" t="e">
        <f>VLOOKUP(Table16[[#This Row],[Player]],Table4[],9,FALSE)</f>
        <v>#N/A</v>
      </c>
      <c r="S401" s="73" t="e">
        <f>Table16[[#This Row],[2024 Card Info]]&amp;"  "&amp;Table16[[#This Row],[Player Data]]</f>
        <v>#N/A</v>
      </c>
    </row>
    <row r="402" spans="1:19" ht="12.75" customHeight="1" x14ac:dyDescent="0.45">
      <c r="A402" s="78" t="s">
        <v>3736</v>
      </c>
      <c r="B402" s="74" t="s">
        <v>461</v>
      </c>
      <c r="C402" s="79" t="s">
        <v>3524</v>
      </c>
      <c r="D402" s="91">
        <v>36640</v>
      </c>
      <c r="E402" s="75" t="s">
        <v>3960</v>
      </c>
      <c r="G402" s="75" t="s">
        <v>186</v>
      </c>
      <c r="H402" s="77" t="str">
        <f>VLOOKUP(Table16[[#This Row],[Player]],Rosters!$D$1:$D$1934,1,FALSE)</f>
        <v>Dedich, Justin</v>
      </c>
      <c r="I402" s="77" t="str">
        <f>Table16[[#This Row],[RunBlock-Primary6]]&amp;"-"&amp;Table16[[#This Row],[PassBlock8]]&amp;IF(Table16[[#This Row],[RunBlock-Secondary7]]&lt;&gt;"","/"&amp;Table16[[#This Row],[RunBlock-Secondary7]]&amp;"-"&amp;Table16[[#This Row],[PassBlock8]],"")</f>
        <v>0-2</v>
      </c>
      <c r="J402" s="75"/>
      <c r="K402" s="75"/>
      <c r="L402" s="76"/>
      <c r="M402" s="76"/>
      <c r="N402" s="75">
        <v>0</v>
      </c>
      <c r="O402" s="75"/>
      <c r="P402" s="76">
        <v>2</v>
      </c>
      <c r="Q402" s="76" t="str">
        <f>Table16[[#This Row],[DefPrimary2]]&amp;IF(Table16[[#This Row],[Def-Secondary3]]&lt;&gt;"","/"&amp;Table16[[#This Row],[Def-Secondary3]],)&amp;""&amp;IF(Table16[[#This Row],[PassRush4]]&lt;&gt;"","-"&amp;Table16[[#This Row],[PassRush4]],)</f>
        <v/>
      </c>
      <c r="R402" s="76" t="e">
        <f>VLOOKUP(Table16[[#This Row],[Player]],Table4[],9,FALSE)</f>
        <v>#N/A</v>
      </c>
      <c r="S402" s="73" t="e">
        <f>Table16[[#This Row],[2024 Card Info]]&amp;"  "&amp;Table16[[#This Row],[Player Data]]</f>
        <v>#N/A</v>
      </c>
    </row>
    <row r="403" spans="1:19" ht="12.75" customHeight="1" x14ac:dyDescent="0.45">
      <c r="A403" s="78" t="s">
        <v>1256</v>
      </c>
      <c r="B403" s="74" t="s">
        <v>461</v>
      </c>
      <c r="C403" s="79" t="s">
        <v>3522</v>
      </c>
      <c r="D403" s="91">
        <v>36130</v>
      </c>
      <c r="E403" s="75" t="s">
        <v>387</v>
      </c>
      <c r="G403" s="75" t="s">
        <v>231</v>
      </c>
      <c r="H403" s="77" t="e">
        <f>VLOOKUP(Table16[[#This Row],[Player]],Rosters!$D$1:$D$1934,1,FALSE)</f>
        <v>#N/A</v>
      </c>
      <c r="I403" s="77" t="str">
        <f>Table16[[#This Row],[RunBlock-Primary6]]&amp;"-"&amp;Table16[[#This Row],[PassBlock8]]&amp;IF(Table16[[#This Row],[RunBlock-Secondary7]]&lt;&gt;"","/"&amp;Table16[[#This Row],[RunBlock-Secondary7]]&amp;"-"&amp;Table16[[#This Row],[PassBlock8]],"")</f>
        <v>0-0</v>
      </c>
      <c r="J403" s="75"/>
      <c r="K403" s="75"/>
      <c r="L403" s="76"/>
      <c r="M403" s="76"/>
      <c r="N403" s="75">
        <v>0</v>
      </c>
      <c r="O403" s="75"/>
      <c r="P403" s="76">
        <v>0</v>
      </c>
      <c r="Q403" s="76" t="str">
        <f>Table16[[#This Row],[DefPrimary2]]&amp;IF(Table16[[#This Row],[Def-Secondary3]]&lt;&gt;"","/"&amp;Table16[[#This Row],[Def-Secondary3]],)&amp;""&amp;IF(Table16[[#This Row],[PassRush4]]&lt;&gt;"","-"&amp;Table16[[#This Row],[PassRush4]],)</f>
        <v/>
      </c>
      <c r="R403" s="76" t="e">
        <f>VLOOKUP(Table16[[#This Row],[Player]],Table4[],9,FALSE)</f>
        <v>#N/A</v>
      </c>
      <c r="S403" s="73" t="e">
        <f>Table16[[#This Row],[2024 Card Info]]&amp;"  "&amp;Table16[[#This Row],[Player Data]]</f>
        <v>#N/A</v>
      </c>
    </row>
    <row r="404" spans="1:19" ht="12.75" customHeight="1" x14ac:dyDescent="0.45">
      <c r="A404" s="78" t="s">
        <v>2185</v>
      </c>
      <c r="B404" s="74" t="s">
        <v>461</v>
      </c>
      <c r="C404" s="79" t="s">
        <v>3531</v>
      </c>
      <c r="D404" s="91">
        <v>35521</v>
      </c>
      <c r="E404" s="75" t="s">
        <v>3949</v>
      </c>
      <c r="G404" s="75" t="s">
        <v>168</v>
      </c>
      <c r="H404" s="77" t="str">
        <f>VLOOKUP(Table16[[#This Row],[Player]],Rosters!$D$1:$D$1934,1,FALSE)</f>
        <v>Hanson, Jake</v>
      </c>
      <c r="I404" s="77" t="str">
        <f>Table16[[#This Row],[RunBlock-Primary6]]&amp;"-"&amp;Table16[[#This Row],[PassBlock8]]&amp;IF(Table16[[#This Row],[RunBlock-Secondary7]]&lt;&gt;"","/"&amp;Table16[[#This Row],[RunBlock-Secondary7]]&amp;"-"&amp;Table16[[#This Row],[PassBlock8]],"")</f>
        <v>4-0</v>
      </c>
      <c r="J404" s="75"/>
      <c r="K404" s="75"/>
      <c r="L404" s="76"/>
      <c r="M404" s="76"/>
      <c r="N404" s="75">
        <v>4</v>
      </c>
      <c r="O404" s="75"/>
      <c r="P404" s="76">
        <v>0</v>
      </c>
      <c r="Q404" s="76" t="str">
        <f>Table16[[#This Row],[DefPrimary2]]&amp;IF(Table16[[#This Row],[Def-Secondary3]]&lt;&gt;"","/"&amp;Table16[[#This Row],[Def-Secondary3]],)&amp;""&amp;IF(Table16[[#This Row],[PassRush4]]&lt;&gt;"","-"&amp;Table16[[#This Row],[PassRush4]],)</f>
        <v/>
      </c>
      <c r="R404" s="76" t="e">
        <f>VLOOKUP(Table16[[#This Row],[Player]],Table4[],9,FALSE)</f>
        <v>#N/A</v>
      </c>
      <c r="S404" s="73" t="e">
        <f>Table16[[#This Row],[2024 Card Info]]&amp;"  "&amp;Table16[[#This Row],[Player Data]]</f>
        <v>#N/A</v>
      </c>
    </row>
    <row r="405" spans="1:19" ht="12.75" customHeight="1" x14ac:dyDescent="0.45">
      <c r="A405" s="78" t="s">
        <v>3784</v>
      </c>
      <c r="B405" s="74" t="s">
        <v>461</v>
      </c>
      <c r="C405" s="79" t="s">
        <v>1315</v>
      </c>
      <c r="D405" s="91">
        <v>36629</v>
      </c>
      <c r="E405" s="75" t="s">
        <v>4024</v>
      </c>
      <c r="G405" s="75" t="s">
        <v>231</v>
      </c>
      <c r="H405" s="77" t="str">
        <f>VLOOKUP(Table16[[#This Row],[Player]],Rosters!$D$1:$D$1934,1,FALSE)</f>
        <v>Haynes, Christian</v>
      </c>
      <c r="I405" s="77" t="str">
        <f>Table16[[#This Row],[RunBlock-Primary6]]&amp;"-"&amp;Table16[[#This Row],[PassBlock8]]&amp;IF(Table16[[#This Row],[RunBlock-Secondary7]]&lt;&gt;"","/"&amp;Table16[[#This Row],[RunBlock-Secondary7]]&amp;"-"&amp;Table16[[#This Row],[PassBlock8]],"")</f>
        <v>0-0</v>
      </c>
      <c r="J405" s="75"/>
      <c r="K405" s="75"/>
      <c r="L405" s="76"/>
      <c r="M405" s="76"/>
      <c r="N405" s="75">
        <v>0</v>
      </c>
      <c r="O405" s="75"/>
      <c r="P405" s="76">
        <v>0</v>
      </c>
      <c r="Q405" s="76" t="str">
        <f>Table16[[#This Row],[DefPrimary2]]&amp;IF(Table16[[#This Row],[Def-Secondary3]]&lt;&gt;"","/"&amp;Table16[[#This Row],[Def-Secondary3]],)&amp;""&amp;IF(Table16[[#This Row],[PassRush4]]&lt;&gt;"","-"&amp;Table16[[#This Row],[PassRush4]],)</f>
        <v/>
      </c>
      <c r="R405" s="76" t="e">
        <f>VLOOKUP(Table16[[#This Row],[Player]],Table4[],9,FALSE)</f>
        <v>#N/A</v>
      </c>
      <c r="S405" s="73" t="e">
        <f>Table16[[#This Row],[2024 Card Info]]&amp;"  "&amp;Table16[[#This Row],[Player Data]]</f>
        <v>#N/A</v>
      </c>
    </row>
    <row r="406" spans="1:19" ht="12.75" customHeight="1" x14ac:dyDescent="0.45">
      <c r="A406" s="78" t="s">
        <v>3785</v>
      </c>
      <c r="B406" s="74" t="s">
        <v>461</v>
      </c>
      <c r="C406" s="79" t="s">
        <v>441</v>
      </c>
      <c r="D406" s="91">
        <v>36434</v>
      </c>
      <c r="E406" s="75" t="s">
        <v>3949</v>
      </c>
      <c r="G406" s="75" t="s">
        <v>231</v>
      </c>
      <c r="H406" s="77" t="e">
        <f>VLOOKUP(Table16[[#This Row],[Player]],Rosters!$D$1:$D$1934,1,FALSE)</f>
        <v>#N/A</v>
      </c>
      <c r="I406" s="77" t="str">
        <f>Table16[[#This Row],[RunBlock-Primary6]]&amp;"-"&amp;Table16[[#This Row],[PassBlock8]]&amp;IF(Table16[[#This Row],[RunBlock-Secondary7]]&lt;&gt;"","/"&amp;Table16[[#This Row],[RunBlock-Secondary7]]&amp;"-"&amp;Table16[[#This Row],[PassBlock8]],"")</f>
        <v>0-0</v>
      </c>
      <c r="J406" s="75"/>
      <c r="K406" s="75"/>
      <c r="L406" s="76"/>
      <c r="M406" s="76"/>
      <c r="N406" s="75">
        <v>0</v>
      </c>
      <c r="O406" s="75"/>
      <c r="P406" s="76">
        <v>0</v>
      </c>
      <c r="Q406" s="76" t="str">
        <f>Table16[[#This Row],[DefPrimary2]]&amp;IF(Table16[[#This Row],[Def-Secondary3]]&lt;&gt;"","/"&amp;Table16[[#This Row],[Def-Secondary3]],)&amp;""&amp;IF(Table16[[#This Row],[PassRush4]]&lt;&gt;"","-"&amp;Table16[[#This Row],[PassRush4]],)</f>
        <v/>
      </c>
      <c r="R406" s="76" t="e">
        <f>VLOOKUP(Table16[[#This Row],[Player]],Table4[],9,FALSE)</f>
        <v>#N/A</v>
      </c>
      <c r="S406" s="73" t="e">
        <f>Table16[[#This Row],[2024 Card Info]]&amp;"  "&amp;Table16[[#This Row],[Player Data]]</f>
        <v>#N/A</v>
      </c>
    </row>
    <row r="407" spans="1:19" ht="12.75" customHeight="1" x14ac:dyDescent="0.45">
      <c r="A407" s="78" t="s">
        <v>3273</v>
      </c>
      <c r="B407" s="74" t="s">
        <v>461</v>
      </c>
      <c r="C407" s="79" t="s">
        <v>1124</v>
      </c>
      <c r="D407" s="91">
        <v>35853</v>
      </c>
      <c r="E407" s="75" t="s">
        <v>965</v>
      </c>
      <c r="G407" s="75" t="s">
        <v>186</v>
      </c>
      <c r="H407" s="77" t="e">
        <f>VLOOKUP(Table16[[#This Row],[Player]],Rosters!$D$1:$D$1934,1,FALSE)</f>
        <v>#N/A</v>
      </c>
      <c r="I407" s="77" t="str">
        <f>Table16[[#This Row],[RunBlock-Primary6]]&amp;"-"&amp;Table16[[#This Row],[PassBlock8]]&amp;IF(Table16[[#This Row],[RunBlock-Secondary7]]&lt;&gt;"","/"&amp;Table16[[#This Row],[RunBlock-Secondary7]]&amp;"-"&amp;Table16[[#This Row],[PassBlock8]],"")</f>
        <v>0-2</v>
      </c>
      <c r="J407" s="75"/>
      <c r="K407" s="75"/>
      <c r="L407" s="76"/>
      <c r="M407" s="76"/>
      <c r="N407" s="75">
        <v>0</v>
      </c>
      <c r="O407" s="75"/>
      <c r="P407" s="76">
        <v>2</v>
      </c>
      <c r="Q407" s="76" t="str">
        <f>Table16[[#This Row],[DefPrimary2]]&amp;IF(Table16[[#This Row],[Def-Secondary3]]&lt;&gt;"","/"&amp;Table16[[#This Row],[Def-Secondary3]],)&amp;""&amp;IF(Table16[[#This Row],[PassRush4]]&lt;&gt;"","-"&amp;Table16[[#This Row],[PassRush4]],)</f>
        <v/>
      </c>
      <c r="R407" s="76" t="e">
        <f>VLOOKUP(Table16[[#This Row],[Player]],Table4[],9,FALSE)</f>
        <v>#N/A</v>
      </c>
      <c r="S407" s="73" t="e">
        <f>Table16[[#This Row],[2024 Card Info]]&amp;"  "&amp;Table16[[#This Row],[Player Data]]</f>
        <v>#N/A</v>
      </c>
    </row>
    <row r="408" spans="1:19" ht="12.75" customHeight="1" x14ac:dyDescent="0.45">
      <c r="A408" s="78" t="s">
        <v>3786</v>
      </c>
      <c r="B408" s="74" t="s">
        <v>461</v>
      </c>
      <c r="C408" s="79" t="s">
        <v>860</v>
      </c>
      <c r="D408" s="91">
        <v>36720</v>
      </c>
      <c r="E408" s="75" t="s">
        <v>134</v>
      </c>
      <c r="G408" s="75" t="s">
        <v>231</v>
      </c>
      <c r="H408" s="77" t="e">
        <f>VLOOKUP(Table16[[#This Row],[Player]],Rosters!$D$1:$D$1934,1,FALSE)</f>
        <v>#N/A</v>
      </c>
      <c r="I408" s="77" t="str">
        <f>Table16[[#This Row],[RunBlock-Primary6]]&amp;"-"&amp;Table16[[#This Row],[PassBlock8]]&amp;IF(Table16[[#This Row],[RunBlock-Secondary7]]&lt;&gt;"","/"&amp;Table16[[#This Row],[RunBlock-Secondary7]]&amp;"-"&amp;Table16[[#This Row],[PassBlock8]],"")</f>
        <v>0-0</v>
      </c>
      <c r="J408" s="75"/>
      <c r="K408" s="75"/>
      <c r="L408" s="76"/>
      <c r="M408" s="76"/>
      <c r="N408" s="75">
        <v>0</v>
      </c>
      <c r="O408" s="75"/>
      <c r="P408" s="76">
        <v>0</v>
      </c>
      <c r="Q408" s="76" t="str">
        <f>Table16[[#This Row],[DefPrimary2]]&amp;IF(Table16[[#This Row],[Def-Secondary3]]&lt;&gt;"","/"&amp;Table16[[#This Row],[Def-Secondary3]],)&amp;""&amp;IF(Table16[[#This Row],[PassRush4]]&lt;&gt;"","-"&amp;Table16[[#This Row],[PassRush4]],)</f>
        <v/>
      </c>
      <c r="R408" s="76" t="e">
        <f>VLOOKUP(Table16[[#This Row],[Player]],Table4[],9,FALSE)</f>
        <v>#N/A</v>
      </c>
      <c r="S408" s="73" t="e">
        <f>Table16[[#This Row],[2024 Card Info]]&amp;"  "&amp;Table16[[#This Row],[Player Data]]</f>
        <v>#N/A</v>
      </c>
    </row>
    <row r="409" spans="1:19" ht="12.75" customHeight="1" x14ac:dyDescent="0.45">
      <c r="A409" s="78" t="s">
        <v>976</v>
      </c>
      <c r="B409" s="74" t="s">
        <v>461</v>
      </c>
      <c r="C409" s="79" t="s">
        <v>86</v>
      </c>
      <c r="D409" s="91">
        <v>36202</v>
      </c>
      <c r="E409" s="75" t="s">
        <v>84</v>
      </c>
      <c r="G409" s="75" t="s">
        <v>231</v>
      </c>
      <c r="H409" s="77" t="str">
        <f>VLOOKUP(Table16[[#This Row],[Player]],Rosters!$D$1:$D$1934,1,FALSE)</f>
        <v>Ingram, Ed</v>
      </c>
      <c r="I409" s="77" t="str">
        <f>Table16[[#This Row],[RunBlock-Primary6]]&amp;"-"&amp;Table16[[#This Row],[PassBlock8]]&amp;IF(Table16[[#This Row],[RunBlock-Secondary7]]&lt;&gt;"","/"&amp;Table16[[#This Row],[RunBlock-Secondary7]]&amp;"-"&amp;Table16[[#This Row],[PassBlock8]],"")</f>
        <v>0-0</v>
      </c>
      <c r="J409" s="75"/>
      <c r="K409" s="75"/>
      <c r="L409" s="76"/>
      <c r="M409" s="76"/>
      <c r="N409" s="75">
        <v>0</v>
      </c>
      <c r="O409" s="75"/>
      <c r="P409" s="76">
        <v>0</v>
      </c>
      <c r="Q409" s="76" t="str">
        <f>Table16[[#This Row],[DefPrimary2]]&amp;IF(Table16[[#This Row],[Def-Secondary3]]&lt;&gt;"","/"&amp;Table16[[#This Row],[Def-Secondary3]],)&amp;""&amp;IF(Table16[[#This Row],[PassRush4]]&lt;&gt;"","-"&amp;Table16[[#This Row],[PassRush4]],)</f>
        <v/>
      </c>
      <c r="R409" s="76" t="e">
        <f>VLOOKUP(Table16[[#This Row],[Player]],Table4[],9,FALSE)</f>
        <v>#N/A</v>
      </c>
      <c r="S409" s="73" t="e">
        <f>Table16[[#This Row],[2024 Card Info]]&amp;"  "&amp;Table16[[#This Row],[Player Data]]</f>
        <v>#N/A</v>
      </c>
    </row>
    <row r="410" spans="1:19" ht="12.75" customHeight="1" x14ac:dyDescent="0.45">
      <c r="A410" s="78" t="s">
        <v>3311</v>
      </c>
      <c r="B410" s="74" t="s">
        <v>461</v>
      </c>
      <c r="C410" s="79" t="s">
        <v>403</v>
      </c>
      <c r="D410" s="91">
        <v>33898</v>
      </c>
      <c r="E410" s="75" t="s">
        <v>344</v>
      </c>
      <c r="G410" s="75" t="s">
        <v>231</v>
      </c>
      <c r="H410" s="77" t="e">
        <f>VLOOKUP(Table16[[#This Row],[Player]],Rosters!$D$1:$D$1934,1,FALSE)</f>
        <v>#N/A</v>
      </c>
      <c r="I410" s="77" t="str">
        <f>Table16[[#This Row],[RunBlock-Primary6]]&amp;"-"&amp;Table16[[#This Row],[PassBlock8]]&amp;IF(Table16[[#This Row],[RunBlock-Secondary7]]&lt;&gt;"","/"&amp;Table16[[#This Row],[RunBlock-Secondary7]]&amp;"-"&amp;Table16[[#This Row],[PassBlock8]],"")</f>
        <v>0-0</v>
      </c>
      <c r="J410" s="75"/>
      <c r="K410" s="75"/>
      <c r="L410" s="76"/>
      <c r="M410" s="76"/>
      <c r="N410" s="75">
        <v>0</v>
      </c>
      <c r="O410" s="75"/>
      <c r="P410" s="76">
        <v>0</v>
      </c>
      <c r="Q410" s="76" t="str">
        <f>Table16[[#This Row],[DefPrimary2]]&amp;IF(Table16[[#This Row],[Def-Secondary3]]&lt;&gt;"","/"&amp;Table16[[#This Row],[Def-Secondary3]],)&amp;""&amp;IF(Table16[[#This Row],[PassRush4]]&lt;&gt;"","-"&amp;Table16[[#This Row],[PassRush4]],)</f>
        <v/>
      </c>
      <c r="R410" s="76" t="e">
        <f>VLOOKUP(Table16[[#This Row],[Player]],Table4[],9,FALSE)</f>
        <v>#N/A</v>
      </c>
      <c r="S410" s="73" t="e">
        <f>Table16[[#This Row],[2024 Card Info]]&amp;"  "&amp;Table16[[#This Row],[Player Data]]</f>
        <v>#N/A</v>
      </c>
    </row>
    <row r="411" spans="1:19" ht="12.75" customHeight="1" x14ac:dyDescent="0.45">
      <c r="A411" s="78" t="s">
        <v>3790</v>
      </c>
      <c r="B411" s="74" t="s">
        <v>461</v>
      </c>
      <c r="C411" s="79" t="s">
        <v>3530</v>
      </c>
      <c r="D411" s="91">
        <v>36768</v>
      </c>
      <c r="E411" s="75" t="s">
        <v>4045</v>
      </c>
      <c r="G411" s="75" t="s">
        <v>231</v>
      </c>
      <c r="H411" s="77" t="e">
        <f>VLOOKUP(Table16[[#This Row],[Player]],Rosters!$D$1:$D$1934,1,FALSE)</f>
        <v>#N/A</v>
      </c>
      <c r="I411" s="77" t="str">
        <f>Table16[[#This Row],[RunBlock-Primary6]]&amp;"-"&amp;Table16[[#This Row],[PassBlock8]]&amp;IF(Table16[[#This Row],[RunBlock-Secondary7]]&lt;&gt;"","/"&amp;Table16[[#This Row],[RunBlock-Secondary7]]&amp;"-"&amp;Table16[[#This Row],[PassBlock8]],"")</f>
        <v>0-0</v>
      </c>
      <c r="J411" s="75"/>
      <c r="K411" s="75"/>
      <c r="L411" s="76"/>
      <c r="M411" s="76"/>
      <c r="N411" s="75">
        <v>0</v>
      </c>
      <c r="O411" s="75"/>
      <c r="P411" s="76">
        <v>0</v>
      </c>
      <c r="Q411" s="76" t="str">
        <f>Table16[[#This Row],[DefPrimary2]]&amp;IF(Table16[[#This Row],[Def-Secondary3]]&lt;&gt;"","/"&amp;Table16[[#This Row],[Def-Secondary3]],)&amp;""&amp;IF(Table16[[#This Row],[PassRush4]]&lt;&gt;"","-"&amp;Table16[[#This Row],[PassRush4]],)</f>
        <v/>
      </c>
      <c r="R411" s="76" t="e">
        <f>VLOOKUP(Table16[[#This Row],[Player]],Table4[],9,FALSE)</f>
        <v>#N/A</v>
      </c>
      <c r="S411" s="73" t="e">
        <f>Table16[[#This Row],[2024 Card Info]]&amp;"  "&amp;Table16[[#This Row],[Player Data]]</f>
        <v>#N/A</v>
      </c>
    </row>
    <row r="412" spans="1:19" ht="12.75" customHeight="1" x14ac:dyDescent="0.45">
      <c r="A412" s="78" t="s">
        <v>3793</v>
      </c>
      <c r="B412" s="74" t="s">
        <v>461</v>
      </c>
      <c r="C412" s="79" t="s">
        <v>339</v>
      </c>
      <c r="D412" s="91">
        <v>36624</v>
      </c>
      <c r="E412" s="75" t="s">
        <v>4048</v>
      </c>
      <c r="G412" s="75" t="s">
        <v>231</v>
      </c>
      <c r="H412" s="77" t="str">
        <f>VLOOKUP(Table16[[#This Row],[Player]],Rosters!$D$1:$D$1934,1,FALSE)</f>
        <v>Klein, Elijah</v>
      </c>
      <c r="I412" s="77" t="str">
        <f>Table16[[#This Row],[RunBlock-Primary6]]&amp;"-"&amp;Table16[[#This Row],[PassBlock8]]&amp;IF(Table16[[#This Row],[RunBlock-Secondary7]]&lt;&gt;"","/"&amp;Table16[[#This Row],[RunBlock-Secondary7]]&amp;"-"&amp;Table16[[#This Row],[PassBlock8]],"")</f>
        <v>0-0</v>
      </c>
      <c r="J412" s="75"/>
      <c r="K412" s="75"/>
      <c r="L412" s="76"/>
      <c r="M412" s="76"/>
      <c r="N412" s="75">
        <v>0</v>
      </c>
      <c r="O412" s="75"/>
      <c r="P412" s="76">
        <v>0</v>
      </c>
      <c r="Q412" s="76" t="str">
        <f>Table16[[#This Row],[DefPrimary2]]&amp;IF(Table16[[#This Row],[Def-Secondary3]]&lt;&gt;"","/"&amp;Table16[[#This Row],[Def-Secondary3]],)&amp;""&amp;IF(Table16[[#This Row],[PassRush4]]&lt;&gt;"","-"&amp;Table16[[#This Row],[PassRush4]],)</f>
        <v/>
      </c>
      <c r="R412" s="76" t="e">
        <f>VLOOKUP(Table16[[#This Row],[Player]],Table4[],9,FALSE)</f>
        <v>#N/A</v>
      </c>
      <c r="S412" s="73" t="e">
        <f>Table16[[#This Row],[2024 Card Info]]&amp;"  "&amp;Table16[[#This Row],[Player Data]]</f>
        <v>#N/A</v>
      </c>
    </row>
    <row r="413" spans="1:19" ht="12.75" customHeight="1" x14ac:dyDescent="0.45">
      <c r="A413" s="78" t="s">
        <v>3740</v>
      </c>
      <c r="B413" s="74" t="s">
        <v>461</v>
      </c>
      <c r="C413" s="79" t="s">
        <v>916</v>
      </c>
      <c r="D413" s="91">
        <v>36751</v>
      </c>
      <c r="E413" s="75" t="s">
        <v>3960</v>
      </c>
      <c r="G413" s="75" t="s">
        <v>186</v>
      </c>
      <c r="H413" s="77" t="e">
        <f>VLOOKUP(Table16[[#This Row],[Player]],Rosters!$D$1:$D$1934,1,FALSE)</f>
        <v>#N/A</v>
      </c>
      <c r="I413" s="77" t="str">
        <f>Table16[[#This Row],[RunBlock-Primary6]]&amp;"-"&amp;Table16[[#This Row],[PassBlock8]]&amp;IF(Table16[[#This Row],[RunBlock-Secondary7]]&lt;&gt;"","/"&amp;Table16[[#This Row],[RunBlock-Secondary7]]&amp;"-"&amp;Table16[[#This Row],[PassBlock8]],"")</f>
        <v>0-2</v>
      </c>
      <c r="J413" s="75"/>
      <c r="K413" s="75"/>
      <c r="L413" s="76"/>
      <c r="M413" s="76"/>
      <c r="N413" s="75">
        <v>0</v>
      </c>
      <c r="O413" s="75"/>
      <c r="P413" s="76">
        <v>2</v>
      </c>
      <c r="Q413" s="76" t="str">
        <f>Table16[[#This Row],[DefPrimary2]]&amp;IF(Table16[[#This Row],[Def-Secondary3]]&lt;&gt;"","/"&amp;Table16[[#This Row],[Def-Secondary3]],)&amp;""&amp;IF(Table16[[#This Row],[PassRush4]]&lt;&gt;"","-"&amp;Table16[[#This Row],[PassRush4]],)</f>
        <v/>
      </c>
      <c r="R413" s="76" t="e">
        <f>VLOOKUP(Table16[[#This Row],[Player]],Table4[],9,FALSE)</f>
        <v>#N/A</v>
      </c>
      <c r="S413" s="73" t="e">
        <f>Table16[[#This Row],[2024 Card Info]]&amp;"  "&amp;Table16[[#This Row],[Player Data]]</f>
        <v>#N/A</v>
      </c>
    </row>
    <row r="414" spans="1:19" ht="12.75" customHeight="1" x14ac:dyDescent="0.45">
      <c r="A414" s="78" t="s">
        <v>3794</v>
      </c>
      <c r="B414" s="74" t="s">
        <v>461</v>
      </c>
      <c r="C414" s="79" t="s">
        <v>1315</v>
      </c>
      <c r="D414" s="91">
        <v>36904</v>
      </c>
      <c r="E414" s="75" t="s">
        <v>4056</v>
      </c>
      <c r="G414" s="75" t="s">
        <v>231</v>
      </c>
      <c r="H414" s="77" t="e">
        <f>VLOOKUP(Table16[[#This Row],[Player]],Rosters!$D$1:$D$1934,1,FALSE)</f>
        <v>#N/A</v>
      </c>
      <c r="I414" s="77" t="str">
        <f>Table16[[#This Row],[RunBlock-Primary6]]&amp;"-"&amp;Table16[[#This Row],[PassBlock8]]&amp;IF(Table16[[#This Row],[RunBlock-Secondary7]]&lt;&gt;"","/"&amp;Table16[[#This Row],[RunBlock-Secondary7]]&amp;"-"&amp;Table16[[#This Row],[PassBlock8]],"")</f>
        <v>0-0</v>
      </c>
      <c r="J414" s="75"/>
      <c r="K414" s="75"/>
      <c r="L414" s="76"/>
      <c r="M414" s="76"/>
      <c r="N414" s="75">
        <v>0</v>
      </c>
      <c r="O414" s="75"/>
      <c r="P414" s="76">
        <v>0</v>
      </c>
      <c r="Q414" s="76" t="str">
        <f>Table16[[#This Row],[DefPrimary2]]&amp;IF(Table16[[#This Row],[Def-Secondary3]]&lt;&gt;"","/"&amp;Table16[[#This Row],[Def-Secondary3]],)&amp;""&amp;IF(Table16[[#This Row],[PassRush4]]&lt;&gt;"","-"&amp;Table16[[#This Row],[PassRush4]],)</f>
        <v/>
      </c>
      <c r="R414" s="76" t="e">
        <f>VLOOKUP(Table16[[#This Row],[Player]],Table4[],9,FALSE)</f>
        <v>#N/A</v>
      </c>
      <c r="S414" s="73" t="e">
        <f>Table16[[#This Row],[2024 Card Info]]&amp;"  "&amp;Table16[[#This Row],[Player Data]]</f>
        <v>#N/A</v>
      </c>
    </row>
    <row r="415" spans="1:19" ht="12.75" customHeight="1" x14ac:dyDescent="0.45">
      <c r="A415" s="78" t="s">
        <v>3796</v>
      </c>
      <c r="B415" s="74" t="s">
        <v>461</v>
      </c>
      <c r="C415" s="79" t="s">
        <v>116</v>
      </c>
      <c r="D415" s="91">
        <v>36810</v>
      </c>
      <c r="E415" s="75" t="s">
        <v>4064</v>
      </c>
      <c r="G415" s="75" t="s">
        <v>231</v>
      </c>
      <c r="H415" s="77" t="str">
        <f>VLOOKUP(Table16[[#This Row],[Player]],Rosters!$D$1:$D$1934,1,FALSE)</f>
        <v>Mahogany, Christian</v>
      </c>
      <c r="I415" s="77" t="str">
        <f>Table16[[#This Row],[RunBlock-Primary6]]&amp;"-"&amp;Table16[[#This Row],[PassBlock8]]&amp;IF(Table16[[#This Row],[RunBlock-Secondary7]]&lt;&gt;"","/"&amp;Table16[[#This Row],[RunBlock-Secondary7]]&amp;"-"&amp;Table16[[#This Row],[PassBlock8]],"")</f>
        <v>0-0</v>
      </c>
      <c r="J415" s="75"/>
      <c r="K415" s="75"/>
      <c r="L415" s="76"/>
      <c r="M415" s="76"/>
      <c r="N415" s="75">
        <v>0</v>
      </c>
      <c r="O415" s="75"/>
      <c r="P415" s="76">
        <v>0</v>
      </c>
      <c r="Q415" s="76" t="str">
        <f>Table16[[#This Row],[DefPrimary2]]&amp;IF(Table16[[#This Row],[Def-Secondary3]]&lt;&gt;"","/"&amp;Table16[[#This Row],[Def-Secondary3]],)&amp;""&amp;IF(Table16[[#This Row],[PassRush4]]&lt;&gt;"","-"&amp;Table16[[#This Row],[PassRush4]],)</f>
        <v/>
      </c>
      <c r="R415" s="76" t="e">
        <f>VLOOKUP(Table16[[#This Row],[Player]],Table4[],9,FALSE)</f>
        <v>#N/A</v>
      </c>
      <c r="S415" s="73" t="e">
        <f>Table16[[#This Row],[2024 Card Info]]&amp;"  "&amp;Table16[[#This Row],[Player Data]]</f>
        <v>#N/A</v>
      </c>
    </row>
    <row r="416" spans="1:19" ht="12.75" customHeight="1" x14ac:dyDescent="0.45">
      <c r="A416" s="78" t="s">
        <v>2870</v>
      </c>
      <c r="B416" s="74" t="s">
        <v>461</v>
      </c>
      <c r="C416" s="79" t="s">
        <v>3518</v>
      </c>
      <c r="D416" s="91">
        <v>35799</v>
      </c>
      <c r="E416" s="75" t="s">
        <v>279</v>
      </c>
      <c r="G416" s="75" t="s">
        <v>168</v>
      </c>
      <c r="H416" s="77" t="str">
        <f>VLOOKUP(Table16[[#This Row],[Player]],Rosters!$D$1:$D$1934,1,FALSE)</f>
        <v>Meredith, Jordan</v>
      </c>
      <c r="I416" s="77" t="str">
        <f>Table16[[#This Row],[RunBlock-Primary6]]&amp;"-"&amp;Table16[[#This Row],[PassBlock8]]&amp;IF(Table16[[#This Row],[RunBlock-Secondary7]]&lt;&gt;"","/"&amp;Table16[[#This Row],[RunBlock-Secondary7]]&amp;"-"&amp;Table16[[#This Row],[PassBlock8]],"")</f>
        <v>4-0</v>
      </c>
      <c r="J416" s="75"/>
      <c r="K416" s="75"/>
      <c r="L416" s="76"/>
      <c r="M416" s="76"/>
      <c r="N416" s="75">
        <v>4</v>
      </c>
      <c r="O416" s="75"/>
      <c r="P416" s="76">
        <v>0</v>
      </c>
      <c r="Q416" s="76" t="str">
        <f>Table16[[#This Row],[DefPrimary2]]&amp;IF(Table16[[#This Row],[Def-Secondary3]]&lt;&gt;"","/"&amp;Table16[[#This Row],[Def-Secondary3]],)&amp;""&amp;IF(Table16[[#This Row],[PassRush4]]&lt;&gt;"","-"&amp;Table16[[#This Row],[PassRush4]],)</f>
        <v/>
      </c>
      <c r="R416" s="76" t="e">
        <f>VLOOKUP(Table16[[#This Row],[Player]],Table4[],9,FALSE)</f>
        <v>#N/A</v>
      </c>
      <c r="S416" s="73" t="e">
        <f>Table16[[#This Row],[2024 Card Info]]&amp;"  "&amp;Table16[[#This Row],[Player Data]]</f>
        <v>#N/A</v>
      </c>
    </row>
    <row r="417" spans="1:19" ht="12.75" customHeight="1" x14ac:dyDescent="0.45">
      <c r="A417" s="78" t="s">
        <v>3742</v>
      </c>
      <c r="B417" s="74" t="s">
        <v>461</v>
      </c>
      <c r="C417" s="79" t="s">
        <v>308</v>
      </c>
      <c r="D417" s="91">
        <v>37107</v>
      </c>
      <c r="E417" s="75" t="s">
        <v>4078</v>
      </c>
      <c r="G417" s="75" t="s">
        <v>186</v>
      </c>
      <c r="H417" s="77" t="str">
        <f>VLOOKUP(Table16[[#This Row],[Player]],Rosters!$D$1:$D$1934,1,FALSE)</f>
        <v>Morgan, Jordan</v>
      </c>
      <c r="I417" s="77" t="str">
        <f>Table16[[#This Row],[RunBlock-Primary6]]&amp;"-"&amp;Table16[[#This Row],[PassBlock8]]&amp;IF(Table16[[#This Row],[RunBlock-Secondary7]]&lt;&gt;"","/"&amp;Table16[[#This Row],[RunBlock-Secondary7]]&amp;"-"&amp;Table16[[#This Row],[PassBlock8]],"")</f>
        <v>0-2</v>
      </c>
      <c r="J417" s="75"/>
      <c r="K417" s="75"/>
      <c r="L417" s="76"/>
      <c r="M417" s="76"/>
      <c r="N417" s="75">
        <v>0</v>
      </c>
      <c r="O417" s="75"/>
      <c r="P417" s="76">
        <v>2</v>
      </c>
      <c r="Q417" s="76" t="str">
        <f>Table16[[#This Row],[DefPrimary2]]&amp;IF(Table16[[#This Row],[Def-Secondary3]]&lt;&gt;"","/"&amp;Table16[[#This Row],[Def-Secondary3]],)&amp;""&amp;IF(Table16[[#This Row],[PassRush4]]&lt;&gt;"","-"&amp;Table16[[#This Row],[PassRush4]],)</f>
        <v/>
      </c>
      <c r="R417" s="76" t="e">
        <f>VLOOKUP(Table16[[#This Row],[Player]],Table4[],9,FALSE)</f>
        <v>#N/A</v>
      </c>
      <c r="S417" s="73" t="e">
        <f>Table16[[#This Row],[2024 Card Info]]&amp;"  "&amp;Table16[[#This Row],[Player Data]]</f>
        <v>#N/A</v>
      </c>
    </row>
    <row r="418" spans="1:19" ht="12.75" customHeight="1" x14ac:dyDescent="0.45">
      <c r="A418" s="78" t="s">
        <v>1505</v>
      </c>
      <c r="B418" s="74" t="s">
        <v>461</v>
      </c>
      <c r="C418" s="79" t="s">
        <v>3531</v>
      </c>
      <c r="D418" s="91">
        <v>36376</v>
      </c>
      <c r="E418" s="75" t="s">
        <v>279</v>
      </c>
      <c r="G418" s="75" t="s">
        <v>231</v>
      </c>
      <c r="H418" s="77" t="str">
        <f>VLOOKUP(Table16[[#This Row],[Player]],Rosters!$D$1:$D$1934,1,FALSE)</f>
        <v>Newman-Johnson, Xavier</v>
      </c>
      <c r="I418" s="77" t="str">
        <f>Table16[[#This Row],[RunBlock-Primary6]]&amp;"-"&amp;Table16[[#This Row],[PassBlock8]]&amp;IF(Table16[[#This Row],[RunBlock-Secondary7]]&lt;&gt;"","/"&amp;Table16[[#This Row],[RunBlock-Secondary7]]&amp;"-"&amp;Table16[[#This Row],[PassBlock8]],"")</f>
        <v>0-0</v>
      </c>
      <c r="J418" s="75"/>
      <c r="K418" s="75"/>
      <c r="L418" s="76"/>
      <c r="M418" s="76"/>
      <c r="N418" s="75">
        <v>0</v>
      </c>
      <c r="O418" s="75"/>
      <c r="P418" s="76">
        <v>0</v>
      </c>
      <c r="Q418" s="76" t="str">
        <f>Table16[[#This Row],[DefPrimary2]]&amp;IF(Table16[[#This Row],[Def-Secondary3]]&lt;&gt;"","/"&amp;Table16[[#This Row],[Def-Secondary3]],)&amp;""&amp;IF(Table16[[#This Row],[PassRush4]]&lt;&gt;"","-"&amp;Table16[[#This Row],[PassRush4]],)</f>
        <v/>
      </c>
      <c r="R418" s="76" t="e">
        <f>VLOOKUP(Table16[[#This Row],[Player]],Table4[],9,FALSE)</f>
        <v>#N/A</v>
      </c>
      <c r="S418" s="73" t="e">
        <f>Table16[[#This Row],[2024 Card Info]]&amp;"  "&amp;Table16[[#This Row],[Player Data]]</f>
        <v>#N/A</v>
      </c>
    </row>
    <row r="419" spans="1:19" ht="12.75" customHeight="1" x14ac:dyDescent="0.45">
      <c r="A419" s="78" t="s">
        <v>3805</v>
      </c>
      <c r="B419" s="74" t="s">
        <v>461</v>
      </c>
      <c r="C419" s="79" t="s">
        <v>403</v>
      </c>
      <c r="D419" s="91">
        <v>36393</v>
      </c>
      <c r="E419" s="75" t="s">
        <v>3960</v>
      </c>
      <c r="G419" s="75" t="s">
        <v>231</v>
      </c>
      <c r="H419" s="77" t="e">
        <f>VLOOKUP(Table16[[#This Row],[Player]],Rosters!$D$1:$D$1934,1,FALSE)</f>
        <v>#N/A</v>
      </c>
      <c r="I419" s="77" t="str">
        <f>Table16[[#This Row],[RunBlock-Primary6]]&amp;"-"&amp;Table16[[#This Row],[PassBlock8]]&amp;IF(Table16[[#This Row],[RunBlock-Secondary7]]&lt;&gt;"","/"&amp;Table16[[#This Row],[RunBlock-Secondary7]]&amp;"-"&amp;Table16[[#This Row],[PassBlock8]],"")</f>
        <v>0-0</v>
      </c>
      <c r="J419" s="75"/>
      <c r="K419" s="75"/>
      <c r="L419" s="76"/>
      <c r="M419" s="76"/>
      <c r="N419" s="75">
        <v>0</v>
      </c>
      <c r="O419" s="75"/>
      <c r="P419" s="76">
        <v>0</v>
      </c>
      <c r="Q419" s="76" t="str">
        <f>Table16[[#This Row],[DefPrimary2]]&amp;IF(Table16[[#This Row],[Def-Secondary3]]&lt;&gt;"","/"&amp;Table16[[#This Row],[Def-Secondary3]],)&amp;""&amp;IF(Table16[[#This Row],[PassRush4]]&lt;&gt;"","-"&amp;Table16[[#This Row],[PassRush4]],)</f>
        <v/>
      </c>
      <c r="R419" s="76" t="e">
        <f>VLOOKUP(Table16[[#This Row],[Player]],Table4[],9,FALSE)</f>
        <v>#N/A</v>
      </c>
      <c r="S419" s="73" t="e">
        <f>Table16[[#This Row],[2024 Card Info]]&amp;"  "&amp;Table16[[#This Row],[Player Data]]</f>
        <v>#N/A</v>
      </c>
    </row>
    <row r="420" spans="1:19" ht="12.75" customHeight="1" x14ac:dyDescent="0.45">
      <c r="A420" s="78" t="s">
        <v>3286</v>
      </c>
      <c r="B420" s="74" t="s">
        <v>461</v>
      </c>
      <c r="C420" s="79" t="s">
        <v>452</v>
      </c>
      <c r="D420" s="91">
        <v>36251</v>
      </c>
      <c r="E420" s="75" t="s">
        <v>279</v>
      </c>
      <c r="G420" s="75" t="s">
        <v>231</v>
      </c>
      <c r="H420" s="77" t="e">
        <f>VLOOKUP(Table16[[#This Row],[Player]],Rosters!$D$1:$D$1934,1,FALSE)</f>
        <v>#N/A</v>
      </c>
      <c r="I420" s="77" t="str">
        <f>Table16[[#This Row],[RunBlock-Primary6]]&amp;"-"&amp;Table16[[#This Row],[PassBlock8]]&amp;IF(Table16[[#This Row],[RunBlock-Secondary7]]&lt;&gt;"","/"&amp;Table16[[#This Row],[RunBlock-Secondary7]]&amp;"-"&amp;Table16[[#This Row],[PassBlock8]],"")</f>
        <v>0-0</v>
      </c>
      <c r="J420" s="75"/>
      <c r="K420" s="75"/>
      <c r="L420" s="76"/>
      <c r="M420" s="76"/>
      <c r="N420" s="75">
        <v>0</v>
      </c>
      <c r="O420" s="75"/>
      <c r="P420" s="76">
        <v>0</v>
      </c>
      <c r="Q420" s="76" t="str">
        <f>Table16[[#This Row],[DefPrimary2]]&amp;IF(Table16[[#This Row],[Def-Secondary3]]&lt;&gt;"","/"&amp;Table16[[#This Row],[Def-Secondary3]],)&amp;""&amp;IF(Table16[[#This Row],[PassRush4]]&lt;&gt;"","-"&amp;Table16[[#This Row],[PassRush4]],)</f>
        <v/>
      </c>
      <c r="R420" s="76" t="e">
        <f>VLOOKUP(Table16[[#This Row],[Player]],Table4[],9,FALSE)</f>
        <v>#N/A</v>
      </c>
      <c r="S420" s="73" t="e">
        <f>Table16[[#This Row],[2024 Card Info]]&amp;"  "&amp;Table16[[#This Row],[Player Data]]</f>
        <v>#N/A</v>
      </c>
    </row>
    <row r="421" spans="1:19" ht="12.75" customHeight="1" x14ac:dyDescent="0.45">
      <c r="A421" s="78" t="s">
        <v>3754</v>
      </c>
      <c r="B421" s="74" t="s">
        <v>461</v>
      </c>
      <c r="C421" s="79" t="s">
        <v>441</v>
      </c>
      <c r="D421" s="91">
        <v>36752</v>
      </c>
      <c r="E421" s="75" t="s">
        <v>160</v>
      </c>
      <c r="G421" s="75" t="s">
        <v>168</v>
      </c>
      <c r="H421" s="77" t="str">
        <f>VLOOKUP(Table16[[#This Row],[Player]],Rosters!$D$1:$D$1934,1,FALSE)</f>
        <v>Saldiveri, Nick</v>
      </c>
      <c r="I421" s="77" t="str">
        <f>Table16[[#This Row],[RunBlock-Primary6]]&amp;"-"&amp;Table16[[#This Row],[PassBlock8]]&amp;IF(Table16[[#This Row],[RunBlock-Secondary7]]&lt;&gt;"","/"&amp;Table16[[#This Row],[RunBlock-Secondary7]]&amp;"-"&amp;Table16[[#This Row],[PassBlock8]],"")</f>
        <v>4-0</v>
      </c>
      <c r="J421" s="75"/>
      <c r="K421" s="75"/>
      <c r="L421" s="76"/>
      <c r="M421" s="76"/>
      <c r="N421" s="75">
        <v>4</v>
      </c>
      <c r="O421" s="75"/>
      <c r="P421" s="76">
        <v>0</v>
      </c>
      <c r="Q421" s="76" t="str">
        <f>Table16[[#This Row],[DefPrimary2]]&amp;IF(Table16[[#This Row],[Def-Secondary3]]&lt;&gt;"","/"&amp;Table16[[#This Row],[Def-Secondary3]],)&amp;""&amp;IF(Table16[[#This Row],[PassRush4]]&lt;&gt;"","-"&amp;Table16[[#This Row],[PassRush4]],)</f>
        <v/>
      </c>
      <c r="R421" s="76" t="e">
        <f>VLOOKUP(Table16[[#This Row],[Player]],Table4[],9,FALSE)</f>
        <v>#N/A</v>
      </c>
      <c r="S421" s="73" t="e">
        <f>Table16[[#This Row],[2024 Card Info]]&amp;"  "&amp;Table16[[#This Row],[Player Data]]</f>
        <v>#N/A</v>
      </c>
    </row>
    <row r="422" spans="1:19" ht="12.75" customHeight="1" x14ac:dyDescent="0.45">
      <c r="A422" s="78" t="s">
        <v>1131</v>
      </c>
      <c r="B422" s="74" t="s">
        <v>461</v>
      </c>
      <c r="C422" s="79" t="s">
        <v>285</v>
      </c>
      <c r="D422" s="91">
        <v>35287</v>
      </c>
      <c r="E422" s="75" t="s">
        <v>398</v>
      </c>
      <c r="G422" s="75" t="s">
        <v>231</v>
      </c>
      <c r="H422" s="77" t="str">
        <f>VLOOKUP(Table16[[#This Row],[Player]],Rosters!$D$1:$D$1934,1,FALSE)</f>
        <v>Scharping, Max</v>
      </c>
      <c r="I422" s="77" t="str">
        <f>Table16[[#This Row],[RunBlock-Primary6]]&amp;"-"&amp;Table16[[#This Row],[PassBlock8]]&amp;IF(Table16[[#This Row],[RunBlock-Secondary7]]&lt;&gt;"","/"&amp;Table16[[#This Row],[RunBlock-Secondary7]]&amp;"-"&amp;Table16[[#This Row],[PassBlock8]],"")</f>
        <v>0-0</v>
      </c>
      <c r="J422" s="75"/>
      <c r="K422" s="75"/>
      <c r="L422" s="76"/>
      <c r="M422" s="76"/>
      <c r="N422" s="75">
        <v>0</v>
      </c>
      <c r="O422" s="75"/>
      <c r="P422" s="76">
        <v>0</v>
      </c>
      <c r="Q422" s="76" t="str">
        <f>Table16[[#This Row],[DefPrimary2]]&amp;IF(Table16[[#This Row],[Def-Secondary3]]&lt;&gt;"","/"&amp;Table16[[#This Row],[Def-Secondary3]],)&amp;""&amp;IF(Table16[[#This Row],[PassRush4]]&lt;&gt;"","-"&amp;Table16[[#This Row],[PassRush4]],)</f>
        <v/>
      </c>
      <c r="R422" s="76" t="e">
        <f>VLOOKUP(Table16[[#This Row],[Player]],Table4[],9,FALSE)</f>
        <v>#N/A</v>
      </c>
      <c r="S422" s="73" t="e">
        <f>Table16[[#This Row],[2024 Card Info]]&amp;"  "&amp;Table16[[#This Row],[Player Data]]</f>
        <v>#N/A</v>
      </c>
    </row>
    <row r="423" spans="1:19" ht="12.75" customHeight="1" x14ac:dyDescent="0.45">
      <c r="A423" s="78" t="s">
        <v>3046</v>
      </c>
      <c r="B423" s="74" t="s">
        <v>461</v>
      </c>
      <c r="C423" s="79" t="s">
        <v>916</v>
      </c>
      <c r="D423" s="91">
        <v>34383</v>
      </c>
      <c r="E423" s="75" t="s">
        <v>114</v>
      </c>
      <c r="G423" s="75" t="s">
        <v>186</v>
      </c>
      <c r="H423" s="77" t="str">
        <f>VLOOKUP(Table16[[#This Row],[Player]],Rosters!$D$1:$D$1934,1,FALSE)</f>
        <v>Stinnie, Aaron</v>
      </c>
      <c r="I423" s="77" t="str">
        <f>Table16[[#This Row],[RunBlock-Primary6]]&amp;"-"&amp;Table16[[#This Row],[PassBlock8]]&amp;IF(Table16[[#This Row],[RunBlock-Secondary7]]&lt;&gt;"","/"&amp;Table16[[#This Row],[RunBlock-Secondary7]]&amp;"-"&amp;Table16[[#This Row],[PassBlock8]],"")</f>
        <v>0-2</v>
      </c>
      <c r="J423" s="75"/>
      <c r="K423" s="75"/>
      <c r="L423" s="76"/>
      <c r="M423" s="76"/>
      <c r="N423" s="75">
        <v>0</v>
      </c>
      <c r="O423" s="75"/>
      <c r="P423" s="76">
        <v>2</v>
      </c>
      <c r="Q423" s="76" t="str">
        <f>Table16[[#This Row],[DefPrimary2]]&amp;IF(Table16[[#This Row],[Def-Secondary3]]&lt;&gt;"","/"&amp;Table16[[#This Row],[Def-Secondary3]],)&amp;""&amp;IF(Table16[[#This Row],[PassRush4]]&lt;&gt;"","-"&amp;Table16[[#This Row],[PassRush4]],)</f>
        <v/>
      </c>
      <c r="R423" s="76" t="e">
        <f>VLOOKUP(Table16[[#This Row],[Player]],Table4[],9,FALSE)</f>
        <v>#N/A</v>
      </c>
      <c r="S423" s="73" t="e">
        <f>Table16[[#This Row],[2024 Card Info]]&amp;"  "&amp;Table16[[#This Row],[Player Data]]</f>
        <v>#N/A</v>
      </c>
    </row>
    <row r="424" spans="1:19" ht="12.75" customHeight="1" x14ac:dyDescent="0.45">
      <c r="A424" s="78" t="s">
        <v>3811</v>
      </c>
      <c r="B424" s="74" t="s">
        <v>461</v>
      </c>
      <c r="C424" s="79" t="s">
        <v>3525</v>
      </c>
      <c r="D424" s="91">
        <v>36342</v>
      </c>
      <c r="E424" s="75" t="s">
        <v>3960</v>
      </c>
      <c r="G424" s="75" t="s">
        <v>231</v>
      </c>
      <c r="H424" s="77" t="e">
        <f>VLOOKUP(Table16[[#This Row],[Player]],Rosters!$D$1:$D$1934,1,FALSE)</f>
        <v>#N/A</v>
      </c>
      <c r="I424" s="77" t="str">
        <f>Table16[[#This Row],[RunBlock-Primary6]]&amp;"-"&amp;Table16[[#This Row],[PassBlock8]]&amp;IF(Table16[[#This Row],[RunBlock-Secondary7]]&lt;&gt;"","/"&amp;Table16[[#This Row],[RunBlock-Secondary7]]&amp;"-"&amp;Table16[[#This Row],[PassBlock8]],"")</f>
        <v>0-0</v>
      </c>
      <c r="J424" s="75"/>
      <c r="K424" s="75"/>
      <c r="L424" s="76"/>
      <c r="M424" s="76"/>
      <c r="N424" s="75">
        <v>0</v>
      </c>
      <c r="O424" s="75"/>
      <c r="P424" s="76">
        <v>0</v>
      </c>
      <c r="Q424" s="76" t="str">
        <f>Table16[[#This Row],[DefPrimary2]]&amp;IF(Table16[[#This Row],[Def-Secondary3]]&lt;&gt;"","/"&amp;Table16[[#This Row],[Def-Secondary3]],)&amp;""&amp;IF(Table16[[#This Row],[PassRush4]]&lt;&gt;"","-"&amp;Table16[[#This Row],[PassRush4]],)</f>
        <v/>
      </c>
      <c r="R424" s="76" t="e">
        <f>VLOOKUP(Table16[[#This Row],[Player]],Table4[],9,FALSE)</f>
        <v>#N/A</v>
      </c>
      <c r="S424" s="73" t="e">
        <f>Table16[[#This Row],[2024 Card Info]]&amp;"  "&amp;Table16[[#This Row],[Player Data]]</f>
        <v>#N/A</v>
      </c>
    </row>
    <row r="425" spans="1:19" ht="12.75" customHeight="1" x14ac:dyDescent="0.45">
      <c r="A425" s="78" t="s">
        <v>3726</v>
      </c>
      <c r="B425" s="74" t="s">
        <v>461</v>
      </c>
      <c r="C425" s="79" t="s">
        <v>193</v>
      </c>
      <c r="D425" s="91">
        <v>36181</v>
      </c>
      <c r="E425" s="75" t="s">
        <v>134</v>
      </c>
      <c r="G425" s="75" t="s">
        <v>264</v>
      </c>
      <c r="H425" s="77" t="str">
        <f>VLOOKUP(Table16[[#This Row],[Player]],Rosters!$D$1:$D$1934,1,FALSE)</f>
        <v>Vorhees, Andrew</v>
      </c>
      <c r="I425" s="77" t="str">
        <f>Table16[[#This Row],[RunBlock-Primary6]]&amp;"-"&amp;Table16[[#This Row],[PassBlock8]]&amp;IF(Table16[[#This Row],[RunBlock-Secondary7]]&lt;&gt;"","/"&amp;Table16[[#This Row],[RunBlock-Secondary7]]&amp;"-"&amp;Table16[[#This Row],[PassBlock8]],"")</f>
        <v>0-3</v>
      </c>
      <c r="J425" s="75"/>
      <c r="K425" s="75"/>
      <c r="L425" s="76"/>
      <c r="M425" s="76"/>
      <c r="N425" s="75">
        <v>0</v>
      </c>
      <c r="O425" s="75"/>
      <c r="P425" s="76">
        <v>3</v>
      </c>
      <c r="Q425" s="76" t="str">
        <f>Table16[[#This Row],[DefPrimary2]]&amp;IF(Table16[[#This Row],[Def-Secondary3]]&lt;&gt;"","/"&amp;Table16[[#This Row],[Def-Secondary3]],)&amp;""&amp;IF(Table16[[#This Row],[PassRush4]]&lt;&gt;"","-"&amp;Table16[[#This Row],[PassRush4]],)</f>
        <v/>
      </c>
      <c r="R425" s="76" t="e">
        <f>VLOOKUP(Table16[[#This Row],[Player]],Table4[],9,FALSE)</f>
        <v>#N/A</v>
      </c>
      <c r="S425" s="73" t="e">
        <f>Table16[[#This Row],[2024 Card Info]]&amp;"  "&amp;Table16[[#This Row],[Player Data]]</f>
        <v>#N/A</v>
      </c>
    </row>
    <row r="426" spans="1:19" ht="12.75" customHeight="1" x14ac:dyDescent="0.45">
      <c r="A426" s="78" t="s">
        <v>2413</v>
      </c>
      <c r="B426" s="74" t="s">
        <v>461</v>
      </c>
      <c r="C426" s="79" t="s">
        <v>3518</v>
      </c>
      <c r="D426" s="91">
        <v>33796</v>
      </c>
      <c r="E426" s="75" t="s">
        <v>540</v>
      </c>
      <c r="G426" s="75" t="s">
        <v>231</v>
      </c>
      <c r="H426" s="77" t="str">
        <f>VLOOKUP(Table16[[#This Row],[Player]],Rosters!$D$1:$D$1934,1,FALSE)</f>
        <v>Whitehair, Cody</v>
      </c>
      <c r="I426" s="77" t="str">
        <f>Table16[[#This Row],[RunBlock-Primary6]]&amp;"-"&amp;Table16[[#This Row],[PassBlock8]]&amp;IF(Table16[[#This Row],[RunBlock-Secondary7]]&lt;&gt;"","/"&amp;Table16[[#This Row],[RunBlock-Secondary7]]&amp;"-"&amp;Table16[[#This Row],[PassBlock8]],"")</f>
        <v>0-0</v>
      </c>
      <c r="J426" s="75"/>
      <c r="K426" s="75"/>
      <c r="L426" s="76"/>
      <c r="M426" s="76"/>
      <c r="N426" s="75">
        <v>0</v>
      </c>
      <c r="O426" s="75"/>
      <c r="P426" s="76">
        <v>0</v>
      </c>
      <c r="Q426" s="76" t="str">
        <f>Table16[[#This Row],[DefPrimary2]]&amp;IF(Table16[[#This Row],[Def-Secondary3]]&lt;&gt;"","/"&amp;Table16[[#This Row],[Def-Secondary3]],)&amp;""&amp;IF(Table16[[#This Row],[PassRush4]]&lt;&gt;"","-"&amp;Table16[[#This Row],[PassRush4]],)</f>
        <v/>
      </c>
      <c r="R426" s="76" t="e">
        <f>VLOOKUP(Table16[[#This Row],[Player]],Table4[],9,FALSE)</f>
        <v>#N/A</v>
      </c>
      <c r="S426" s="73" t="e">
        <f>Table16[[#This Row],[2024 Card Info]]&amp;"  "&amp;Table16[[#This Row],[Player Data]]</f>
        <v>#N/A</v>
      </c>
    </row>
    <row r="427" spans="1:19" ht="12.75" customHeight="1" x14ac:dyDescent="0.45">
      <c r="A427" s="78" t="s">
        <v>2196</v>
      </c>
      <c r="B427" s="74" t="s">
        <v>461</v>
      </c>
      <c r="C427" s="79" t="s">
        <v>109</v>
      </c>
      <c r="D427" s="91">
        <v>35042</v>
      </c>
      <c r="E427" s="75" t="s">
        <v>1361</v>
      </c>
      <c r="G427" s="75" t="s">
        <v>231</v>
      </c>
      <c r="H427" s="77" t="e">
        <f>VLOOKUP(Table16[[#This Row],[Player]],Rosters!$D$1:$D$1934,1,FALSE)</f>
        <v>#N/A</v>
      </c>
      <c r="I427" s="77" t="str">
        <f>Table16[[#This Row],[RunBlock-Primary6]]&amp;"-"&amp;Table16[[#This Row],[PassBlock8]]&amp;IF(Table16[[#This Row],[RunBlock-Secondary7]]&lt;&gt;"","/"&amp;Table16[[#This Row],[RunBlock-Secondary7]]&amp;"-"&amp;Table16[[#This Row],[PassBlock8]],"")</f>
        <v>0-0</v>
      </c>
      <c r="J427" s="75"/>
      <c r="K427" s="75"/>
      <c r="L427" s="76"/>
      <c r="M427" s="76"/>
      <c r="N427" s="75">
        <v>0</v>
      </c>
      <c r="O427" s="75"/>
      <c r="P427" s="76">
        <v>0</v>
      </c>
      <c r="Q427" s="76" t="str">
        <f>Table16[[#This Row],[DefPrimary2]]&amp;IF(Table16[[#This Row],[Def-Secondary3]]&lt;&gt;"","/"&amp;Table16[[#This Row],[Def-Secondary3]],)&amp;""&amp;IF(Table16[[#This Row],[PassRush4]]&lt;&gt;"","-"&amp;Table16[[#This Row],[PassRush4]],)</f>
        <v/>
      </c>
      <c r="R427" s="76" t="e">
        <f>VLOOKUP(Table16[[#This Row],[Player]],Table4[],9,FALSE)</f>
        <v>#N/A</v>
      </c>
      <c r="S427" s="73" t="e">
        <f>Table16[[#This Row],[2024 Card Info]]&amp;"  "&amp;Table16[[#This Row],[Player Data]]</f>
        <v>#N/A</v>
      </c>
    </row>
    <row r="428" spans="1:19" ht="12.75" customHeight="1" x14ac:dyDescent="0.45">
      <c r="A428" s="78" t="s">
        <v>1685</v>
      </c>
      <c r="B428" s="74" t="s">
        <v>461</v>
      </c>
      <c r="C428" s="79" t="s">
        <v>419</v>
      </c>
      <c r="D428" s="91">
        <v>36252</v>
      </c>
      <c r="E428" s="75" t="s">
        <v>160</v>
      </c>
      <c r="G428" s="75" t="s">
        <v>254</v>
      </c>
      <c r="H428" s="77" t="str">
        <f>VLOOKUP(Table16[[#This Row],[Player]],Rosters!$D$1:$D$1934,1,FALSE)</f>
        <v>Zavala, Chandler</v>
      </c>
      <c r="I428" s="77" t="str">
        <f>Table16[[#This Row],[RunBlock-Primary6]]&amp;"-"&amp;Table16[[#This Row],[PassBlock8]]&amp;IF(Table16[[#This Row],[RunBlock-Secondary7]]&lt;&gt;"","/"&amp;Table16[[#This Row],[RunBlock-Secondary7]]&amp;"-"&amp;Table16[[#This Row],[PassBlock8]],"")</f>
        <v>4-4</v>
      </c>
      <c r="J428" s="75"/>
      <c r="K428" s="75"/>
      <c r="L428" s="76"/>
      <c r="M428" s="76"/>
      <c r="N428" s="75">
        <v>4</v>
      </c>
      <c r="O428" s="75"/>
      <c r="P428" s="76">
        <v>4</v>
      </c>
      <c r="Q428" s="76" t="str">
        <f>Table16[[#This Row],[DefPrimary2]]&amp;IF(Table16[[#This Row],[Def-Secondary3]]&lt;&gt;"","/"&amp;Table16[[#This Row],[Def-Secondary3]],)&amp;""&amp;IF(Table16[[#This Row],[PassRush4]]&lt;&gt;"","-"&amp;Table16[[#This Row],[PassRush4]],)</f>
        <v/>
      </c>
      <c r="R428" s="76" t="e">
        <f>VLOOKUP(Table16[[#This Row],[Player]],Table4[],9,FALSE)</f>
        <v>#N/A</v>
      </c>
      <c r="S428" s="73" t="e">
        <f>Table16[[#This Row],[2024 Card Info]]&amp;"  "&amp;Table16[[#This Row],[Player Data]]</f>
        <v>#N/A</v>
      </c>
    </row>
    <row r="429" spans="1:19" ht="12.75" customHeight="1" x14ac:dyDescent="0.45">
      <c r="A429" s="78" t="s">
        <v>1601</v>
      </c>
      <c r="B429" s="74" t="s">
        <v>984</v>
      </c>
      <c r="C429" s="79" t="s">
        <v>81</v>
      </c>
      <c r="D429" s="91">
        <v>35880</v>
      </c>
      <c r="E429" s="75" t="s">
        <v>107</v>
      </c>
      <c r="G429" s="75" t="s">
        <v>4197</v>
      </c>
      <c r="H429" s="77" t="str">
        <f>VLOOKUP(Table16[[#This Row],[Player]],Rosters!$D$1:$D$1934,1,FALSE)</f>
        <v>Colon, Trystan</v>
      </c>
      <c r="I429" s="77" t="str">
        <f>Table16[[#This Row],[RunBlock-Primary6]]&amp;"-"&amp;Table16[[#This Row],[PassBlock8]]&amp;IF(Table16[[#This Row],[RunBlock-Secondary7]]&lt;&gt;"","/"&amp;Table16[[#This Row],[RunBlock-Secondary7]]&amp;"-"&amp;Table16[[#This Row],[PassBlock8]],"")</f>
        <v>0-0/0-0</v>
      </c>
      <c r="J429" s="75"/>
      <c r="K429" s="75"/>
      <c r="L429" s="76"/>
      <c r="M429" s="76"/>
      <c r="N429" s="75">
        <v>0</v>
      </c>
      <c r="O429" s="75">
        <v>0</v>
      </c>
      <c r="P429" s="76">
        <v>0</v>
      </c>
      <c r="Q429" s="76" t="str">
        <f>Table16[[#This Row],[DefPrimary2]]&amp;IF(Table16[[#This Row],[Def-Secondary3]]&lt;&gt;"","/"&amp;Table16[[#This Row],[Def-Secondary3]],)&amp;""&amp;IF(Table16[[#This Row],[PassRush4]]&lt;&gt;"","-"&amp;Table16[[#This Row],[PassRush4]],)</f>
        <v/>
      </c>
      <c r="R429" s="76" t="e">
        <f>VLOOKUP(Table16[[#This Row],[Player]],Table4[],9,FALSE)</f>
        <v>#N/A</v>
      </c>
      <c r="S429" s="73" t="e">
        <f>Table16[[#This Row],[2024 Card Info]]&amp;"  "&amp;Table16[[#This Row],[Player Data]]</f>
        <v>#N/A</v>
      </c>
    </row>
    <row r="430" spans="1:19" ht="12.75" customHeight="1" x14ac:dyDescent="0.45">
      <c r="A430" s="78" t="s">
        <v>1774</v>
      </c>
      <c r="B430" s="74" t="s">
        <v>984</v>
      </c>
      <c r="C430" s="79" t="s">
        <v>339</v>
      </c>
      <c r="D430" s="91">
        <v>36008</v>
      </c>
      <c r="E430" s="75" t="s">
        <v>387</v>
      </c>
      <c r="G430" s="75" t="s">
        <v>488</v>
      </c>
      <c r="H430" s="77" t="str">
        <f>VLOOKUP(Table16[[#This Row],[Player]],Rosters!$D$1:$D$1934,1,FALSE)</f>
        <v>Hainsey, Robert</v>
      </c>
      <c r="I430" s="77" t="str">
        <f>Table16[[#This Row],[RunBlock-Primary6]]&amp;"-"&amp;Table16[[#This Row],[PassBlock8]]&amp;IF(Table16[[#This Row],[RunBlock-Secondary7]]&lt;&gt;"","/"&amp;Table16[[#This Row],[RunBlock-Secondary7]]&amp;"-"&amp;Table16[[#This Row],[PassBlock8]],"")</f>
        <v>4-0/0-0</v>
      </c>
      <c r="J430" s="75"/>
      <c r="K430" s="75"/>
      <c r="L430" s="76"/>
      <c r="M430" s="76"/>
      <c r="N430" s="75">
        <v>4</v>
      </c>
      <c r="O430" s="75">
        <v>0</v>
      </c>
      <c r="P430" s="76">
        <v>0</v>
      </c>
      <c r="Q430" s="76" t="str">
        <f>Table16[[#This Row],[DefPrimary2]]&amp;IF(Table16[[#This Row],[Def-Secondary3]]&lt;&gt;"","/"&amp;Table16[[#This Row],[Def-Secondary3]],)&amp;""&amp;IF(Table16[[#This Row],[PassRush4]]&lt;&gt;"","-"&amp;Table16[[#This Row],[PassRush4]],)</f>
        <v/>
      </c>
      <c r="R430" s="76" t="e">
        <f>VLOOKUP(Table16[[#This Row],[Player]],Table4[],9,FALSE)</f>
        <v>#N/A</v>
      </c>
      <c r="S430" s="73" t="e">
        <f>Table16[[#This Row],[2024 Card Info]]&amp;"  "&amp;Table16[[#This Row],[Player Data]]</f>
        <v>#N/A</v>
      </c>
    </row>
    <row r="431" spans="1:19" ht="12.75" customHeight="1" x14ac:dyDescent="0.45">
      <c r="A431" s="78" t="s">
        <v>1997</v>
      </c>
      <c r="B431" s="74" t="s">
        <v>984</v>
      </c>
      <c r="C431" s="79" t="s">
        <v>143</v>
      </c>
      <c r="D431" s="91">
        <v>36343</v>
      </c>
      <c r="E431" s="75" t="s">
        <v>279</v>
      </c>
      <c r="G431" s="75" t="s">
        <v>767</v>
      </c>
      <c r="H431" s="77" t="str">
        <f>VLOOKUP(Table16[[#This Row],[Player]],Rosters!$D$1:$D$1934,1,FALSE)</f>
        <v>Hoffman, Brock</v>
      </c>
      <c r="I431" s="77" t="str">
        <f>Table16[[#This Row],[RunBlock-Primary6]]&amp;"-"&amp;Table16[[#This Row],[PassBlock8]]&amp;IF(Table16[[#This Row],[RunBlock-Secondary7]]&lt;&gt;"","/"&amp;Table16[[#This Row],[RunBlock-Secondary7]]&amp;"-"&amp;Table16[[#This Row],[PassBlock8]],"")</f>
        <v>4-2/0-2</v>
      </c>
      <c r="J431" s="75"/>
      <c r="K431" s="75"/>
      <c r="L431" s="76"/>
      <c r="M431" s="76"/>
      <c r="N431" s="75">
        <v>4</v>
      </c>
      <c r="O431" s="75">
        <v>0</v>
      </c>
      <c r="P431" s="76">
        <v>2</v>
      </c>
      <c r="Q431" s="76" t="str">
        <f>Table16[[#This Row],[DefPrimary2]]&amp;IF(Table16[[#This Row],[Def-Secondary3]]&lt;&gt;"","/"&amp;Table16[[#This Row],[Def-Secondary3]],)&amp;""&amp;IF(Table16[[#This Row],[PassRush4]]&lt;&gt;"","-"&amp;Table16[[#This Row],[PassRush4]],)</f>
        <v/>
      </c>
      <c r="R431" s="76" t="e">
        <f>VLOOKUP(Table16[[#This Row],[Player]],Table4[],9,FALSE)</f>
        <v>#N/A</v>
      </c>
      <c r="S431" s="73" t="e">
        <f>Table16[[#This Row],[2024 Card Info]]&amp;"  "&amp;Table16[[#This Row],[Player Data]]</f>
        <v>#N/A</v>
      </c>
    </row>
    <row r="432" spans="1:19" ht="12.75" customHeight="1" x14ac:dyDescent="0.45">
      <c r="A432" s="78" t="s">
        <v>2960</v>
      </c>
      <c r="B432" s="74" t="s">
        <v>984</v>
      </c>
      <c r="C432" s="79" t="s">
        <v>3524</v>
      </c>
      <c r="D432" s="91">
        <v>35466</v>
      </c>
      <c r="E432" s="75" t="s">
        <v>130</v>
      </c>
      <c r="G432" s="75" t="s">
        <v>488</v>
      </c>
      <c r="H432" s="77" t="str">
        <f>VLOOKUP(Table16[[#This Row],[Player]],Rosters!$D$1:$D$1934,1,FALSE)</f>
        <v>Jackson, Jonah</v>
      </c>
      <c r="I432" s="77" t="str">
        <f>Table16[[#This Row],[RunBlock-Primary6]]&amp;"-"&amp;Table16[[#This Row],[PassBlock8]]&amp;IF(Table16[[#This Row],[RunBlock-Secondary7]]&lt;&gt;"","/"&amp;Table16[[#This Row],[RunBlock-Secondary7]]&amp;"-"&amp;Table16[[#This Row],[PassBlock8]],"")</f>
        <v>4-0/0-0</v>
      </c>
      <c r="J432" s="75"/>
      <c r="K432" s="75"/>
      <c r="L432" s="76"/>
      <c r="M432" s="76"/>
      <c r="N432" s="75">
        <v>4</v>
      </c>
      <c r="O432" s="75">
        <v>0</v>
      </c>
      <c r="P432" s="76">
        <v>0</v>
      </c>
      <c r="Q432" s="76" t="str">
        <f>Table16[[#This Row],[DefPrimary2]]&amp;IF(Table16[[#This Row],[Def-Secondary3]]&lt;&gt;"","/"&amp;Table16[[#This Row],[Def-Secondary3]],)&amp;""&amp;IF(Table16[[#This Row],[PassRush4]]&lt;&gt;"","-"&amp;Table16[[#This Row],[PassRush4]],)</f>
        <v/>
      </c>
      <c r="R432" s="76" t="e">
        <f>VLOOKUP(Table16[[#This Row],[Player]],Table4[],9,FALSE)</f>
        <v>#N/A</v>
      </c>
      <c r="S432" s="73" t="e">
        <f>Table16[[#This Row],[2024 Card Info]]&amp;"  "&amp;Table16[[#This Row],[Player Data]]</f>
        <v>#N/A</v>
      </c>
    </row>
    <row r="433" spans="1:19" ht="12.75" customHeight="1" x14ac:dyDescent="0.45">
      <c r="A433" s="78" t="s">
        <v>3764</v>
      </c>
      <c r="B433" s="74" t="s">
        <v>984</v>
      </c>
      <c r="C433" s="79" t="s">
        <v>271</v>
      </c>
      <c r="D433" s="91">
        <v>35972</v>
      </c>
      <c r="E433" s="75" t="s">
        <v>391</v>
      </c>
      <c r="G433" s="75" t="s">
        <v>4197</v>
      </c>
      <c r="H433" s="77" t="e">
        <f>VLOOKUP(Table16[[#This Row],[Player]],Rosters!$D$1:$D$1934,1,FALSE)</f>
        <v>#N/A</v>
      </c>
      <c r="I433" s="77" t="str">
        <f>Table16[[#This Row],[RunBlock-Primary6]]&amp;"-"&amp;Table16[[#This Row],[PassBlock8]]&amp;IF(Table16[[#This Row],[RunBlock-Secondary7]]&lt;&gt;"","/"&amp;Table16[[#This Row],[RunBlock-Secondary7]]&amp;"-"&amp;Table16[[#This Row],[PassBlock8]],"")</f>
        <v>0-0/0-0</v>
      </c>
      <c r="J433" s="75"/>
      <c r="K433" s="75"/>
      <c r="L433" s="76"/>
      <c r="M433" s="76"/>
      <c r="N433" s="75">
        <v>0</v>
      </c>
      <c r="O433" s="75">
        <v>0</v>
      </c>
      <c r="P433" s="76">
        <v>0</v>
      </c>
      <c r="Q433" s="76" t="str">
        <f>Table16[[#This Row],[DefPrimary2]]&amp;IF(Table16[[#This Row],[Def-Secondary3]]&lt;&gt;"","/"&amp;Table16[[#This Row],[Def-Secondary3]],)&amp;""&amp;IF(Table16[[#This Row],[PassRush4]]&lt;&gt;"","-"&amp;Table16[[#This Row],[PassRush4]],)</f>
        <v/>
      </c>
      <c r="R433" s="76" t="e">
        <f>VLOOKUP(Table16[[#This Row],[Player]],Table4[],9,FALSE)</f>
        <v>#N/A</v>
      </c>
      <c r="S433" s="73" t="e">
        <f>Table16[[#This Row],[2024 Card Info]]&amp;"  "&amp;Table16[[#This Row],[Player Data]]</f>
        <v>#N/A</v>
      </c>
    </row>
    <row r="434" spans="1:19" ht="12.75" customHeight="1" x14ac:dyDescent="0.45">
      <c r="A434" s="78" t="s">
        <v>3765</v>
      </c>
      <c r="B434" s="74" t="s">
        <v>984</v>
      </c>
      <c r="C434" s="79" t="s">
        <v>116</v>
      </c>
      <c r="D434" s="91">
        <v>35796</v>
      </c>
      <c r="E434" s="75" t="s">
        <v>3949</v>
      </c>
      <c r="G434" s="75" t="s">
        <v>4197</v>
      </c>
      <c r="H434" s="77" t="str">
        <f>VLOOKUP(Table16[[#This Row],[Player]],Rosters!$D$1:$D$1934,1,FALSE)</f>
        <v>Niese, Michael</v>
      </c>
      <c r="I434" s="77" t="str">
        <f>Table16[[#This Row],[RunBlock-Primary6]]&amp;"-"&amp;Table16[[#This Row],[PassBlock8]]&amp;IF(Table16[[#This Row],[RunBlock-Secondary7]]&lt;&gt;"","/"&amp;Table16[[#This Row],[RunBlock-Secondary7]]&amp;"-"&amp;Table16[[#This Row],[PassBlock8]],"")</f>
        <v>0-0/0-0</v>
      </c>
      <c r="J434" s="75"/>
      <c r="K434" s="75"/>
      <c r="L434" s="76"/>
      <c r="M434" s="76"/>
      <c r="N434" s="75">
        <v>0</v>
      </c>
      <c r="O434" s="75">
        <v>0</v>
      </c>
      <c r="P434" s="76">
        <v>0</v>
      </c>
      <c r="Q434" s="76" t="str">
        <f>Table16[[#This Row],[DefPrimary2]]&amp;IF(Table16[[#This Row],[Def-Secondary3]]&lt;&gt;"","/"&amp;Table16[[#This Row],[Def-Secondary3]],)&amp;""&amp;IF(Table16[[#This Row],[PassRush4]]&lt;&gt;"","-"&amp;Table16[[#This Row],[PassRush4]],)</f>
        <v/>
      </c>
      <c r="R434" s="76" t="e">
        <f>VLOOKUP(Table16[[#This Row],[Player]],Table4[],9,FALSE)</f>
        <v>#N/A</v>
      </c>
      <c r="S434" s="73" t="e">
        <f>Table16[[#This Row],[2024 Card Info]]&amp;"  "&amp;Table16[[#This Row],[Player Data]]</f>
        <v>#N/A</v>
      </c>
    </row>
    <row r="435" spans="1:19" ht="12.75" customHeight="1" x14ac:dyDescent="0.45">
      <c r="A435" s="78" t="s">
        <v>3731</v>
      </c>
      <c r="B435" s="74" t="s">
        <v>984</v>
      </c>
      <c r="C435" s="79" t="s">
        <v>3519</v>
      </c>
      <c r="D435" s="91">
        <v>37187</v>
      </c>
      <c r="E435" s="75" t="s">
        <v>3960</v>
      </c>
      <c r="G435" s="75" t="s">
        <v>4199</v>
      </c>
      <c r="H435" s="77" t="str">
        <f>VLOOKUP(Table16[[#This Row],[Player]],Rosters!$D$1:$D$1934,1,FALSE)</f>
        <v>Van Pran-Grange, Sedrick</v>
      </c>
      <c r="I435" s="77" t="str">
        <f>Table16[[#This Row],[RunBlock-Primary6]]&amp;"-"&amp;Table16[[#This Row],[PassBlock8]]&amp;IF(Table16[[#This Row],[RunBlock-Secondary7]]&lt;&gt;"","/"&amp;Table16[[#This Row],[RunBlock-Secondary7]]&amp;"-"&amp;Table16[[#This Row],[PassBlock8]],"")</f>
        <v>0-2/0-2</v>
      </c>
      <c r="J435" s="75"/>
      <c r="K435" s="75"/>
      <c r="L435" s="76"/>
      <c r="M435" s="76"/>
      <c r="N435" s="75">
        <v>0</v>
      </c>
      <c r="O435" s="75">
        <v>0</v>
      </c>
      <c r="P435" s="76">
        <v>2</v>
      </c>
      <c r="Q435" s="76" t="str">
        <f>Table16[[#This Row],[DefPrimary2]]&amp;IF(Table16[[#This Row],[Def-Secondary3]]&lt;&gt;"","/"&amp;Table16[[#This Row],[Def-Secondary3]],)&amp;""&amp;IF(Table16[[#This Row],[PassRush4]]&lt;&gt;"","-"&amp;Table16[[#This Row],[PassRush4]],)</f>
        <v/>
      </c>
      <c r="R435" s="76" t="e">
        <f>VLOOKUP(Table16[[#This Row],[Player]],Table4[],9,FALSE)</f>
        <v>#N/A</v>
      </c>
      <c r="S435" s="73" t="e">
        <f>Table16[[#This Row],[2024 Card Info]]&amp;"  "&amp;Table16[[#This Row],[Player Data]]</f>
        <v>#N/A</v>
      </c>
    </row>
    <row r="436" spans="1:19" ht="12.75" customHeight="1" x14ac:dyDescent="0.45">
      <c r="A436" s="78" t="s">
        <v>3768</v>
      </c>
      <c r="B436" s="74" t="s">
        <v>984</v>
      </c>
      <c r="C436" s="79" t="s">
        <v>318</v>
      </c>
      <c r="D436" s="91">
        <v>36333</v>
      </c>
      <c r="E436" s="75" t="s">
        <v>295</v>
      </c>
      <c r="G436" s="75" t="s">
        <v>4197</v>
      </c>
      <c r="H436" s="77" t="e">
        <f>VLOOKUP(Table16[[#This Row],[Player]],Rosters!$D$1:$D$1934,1,FALSE)</f>
        <v>#N/A</v>
      </c>
      <c r="I436" s="77" t="str">
        <f>Table16[[#This Row],[RunBlock-Primary6]]&amp;"-"&amp;Table16[[#This Row],[PassBlock8]]&amp;IF(Table16[[#This Row],[RunBlock-Secondary7]]&lt;&gt;"","/"&amp;Table16[[#This Row],[RunBlock-Secondary7]]&amp;"-"&amp;Table16[[#This Row],[PassBlock8]],"")</f>
        <v>0-0/0-0</v>
      </c>
      <c r="J436" s="75"/>
      <c r="K436" s="75"/>
      <c r="L436" s="76"/>
      <c r="M436" s="76"/>
      <c r="N436" s="75">
        <v>0</v>
      </c>
      <c r="O436" s="75">
        <v>0</v>
      </c>
      <c r="P436" s="76">
        <v>0</v>
      </c>
      <c r="Q436" s="76" t="str">
        <f>Table16[[#This Row],[DefPrimary2]]&amp;IF(Table16[[#This Row],[Def-Secondary3]]&lt;&gt;"","/"&amp;Table16[[#This Row],[Def-Secondary3]],)&amp;""&amp;IF(Table16[[#This Row],[PassRush4]]&lt;&gt;"","-"&amp;Table16[[#This Row],[PassRush4]],)</f>
        <v/>
      </c>
      <c r="R436" s="76" t="e">
        <f>VLOOKUP(Table16[[#This Row],[Player]],Table4[],9,FALSE)</f>
        <v>#N/A</v>
      </c>
      <c r="S436" s="73" t="e">
        <f>Table16[[#This Row],[2024 Card Info]]&amp;"  "&amp;Table16[[#This Row],[Player Data]]</f>
        <v>#N/A</v>
      </c>
    </row>
    <row r="437" spans="1:19" ht="12.75" customHeight="1" x14ac:dyDescent="0.45">
      <c r="A437" s="78" t="s">
        <v>2498</v>
      </c>
      <c r="B437" s="74" t="s">
        <v>3535</v>
      </c>
      <c r="C437" s="79" t="s">
        <v>271</v>
      </c>
      <c r="D437" s="91">
        <v>35827</v>
      </c>
      <c r="E437" s="75" t="s">
        <v>3949</v>
      </c>
      <c r="G437" s="75" t="s">
        <v>4197</v>
      </c>
      <c r="H437" s="77" t="str">
        <f>VLOOKUP(Table16[[#This Row],[Player]],Rosters!$D$1:$D$1934,1,FALSE)</f>
        <v>Curhan, Jake</v>
      </c>
      <c r="I437" s="77" t="str">
        <f>Table16[[#This Row],[RunBlock-Primary6]]&amp;"-"&amp;Table16[[#This Row],[PassBlock8]]&amp;IF(Table16[[#This Row],[RunBlock-Secondary7]]&lt;&gt;"","/"&amp;Table16[[#This Row],[RunBlock-Secondary7]]&amp;"-"&amp;Table16[[#This Row],[PassBlock8]],"")</f>
        <v>0-0/0-0</v>
      </c>
      <c r="J437" s="75"/>
      <c r="K437" s="75"/>
      <c r="L437" s="76"/>
      <c r="M437" s="76"/>
      <c r="N437" s="75">
        <v>0</v>
      </c>
      <c r="O437" s="75">
        <v>0</v>
      </c>
      <c r="P437" s="76">
        <v>0</v>
      </c>
      <c r="Q437" s="76" t="str">
        <f>Table16[[#This Row],[DefPrimary2]]&amp;IF(Table16[[#This Row],[Def-Secondary3]]&lt;&gt;"","/"&amp;Table16[[#This Row],[Def-Secondary3]],)&amp;""&amp;IF(Table16[[#This Row],[PassRush4]]&lt;&gt;"","-"&amp;Table16[[#This Row],[PassRush4]],)</f>
        <v/>
      </c>
      <c r="R437" s="76" t="e">
        <f>VLOOKUP(Table16[[#This Row],[Player]],Table4[],9,FALSE)</f>
        <v>#N/A</v>
      </c>
      <c r="S437" s="73" t="e">
        <f>Table16[[#This Row],[2024 Card Info]]&amp;"  "&amp;Table16[[#This Row],[Player Data]]</f>
        <v>#N/A</v>
      </c>
    </row>
    <row r="438" spans="1:19" ht="12.75" customHeight="1" x14ac:dyDescent="0.45">
      <c r="A438" s="78" t="s">
        <v>981</v>
      </c>
      <c r="B438" s="74" t="s">
        <v>3535</v>
      </c>
      <c r="C438" s="79" t="s">
        <v>3530</v>
      </c>
      <c r="D438" s="91">
        <v>35521</v>
      </c>
      <c r="E438" s="75" t="s">
        <v>108</v>
      </c>
      <c r="G438" s="75" t="s">
        <v>4197</v>
      </c>
      <c r="H438" s="77" t="e">
        <f>VLOOKUP(Table16[[#This Row],[Player]],Rosters!$D$1:$D$1934,1,FALSE)</f>
        <v>#N/A</v>
      </c>
      <c r="I438" s="77" t="str">
        <f>Table16[[#This Row],[RunBlock-Primary6]]&amp;"-"&amp;Table16[[#This Row],[PassBlock8]]&amp;IF(Table16[[#This Row],[RunBlock-Secondary7]]&lt;&gt;"","/"&amp;Table16[[#This Row],[RunBlock-Secondary7]]&amp;"-"&amp;Table16[[#This Row],[PassBlock8]],"")</f>
        <v>0-0/0-0</v>
      </c>
      <c r="J438" s="75"/>
      <c r="K438" s="75"/>
      <c r="L438" s="76"/>
      <c r="M438" s="76"/>
      <c r="N438" s="75">
        <v>0</v>
      </c>
      <c r="O438" s="75">
        <v>0</v>
      </c>
      <c r="P438" s="76">
        <v>0</v>
      </c>
      <c r="Q438" s="76" t="str">
        <f>Table16[[#This Row],[DefPrimary2]]&amp;IF(Table16[[#This Row],[Def-Secondary3]]&lt;&gt;"","/"&amp;Table16[[#This Row],[Def-Secondary3]],)&amp;""&amp;IF(Table16[[#This Row],[PassRush4]]&lt;&gt;"","-"&amp;Table16[[#This Row],[PassRush4]],)</f>
        <v/>
      </c>
      <c r="R438" s="76" t="e">
        <f>VLOOKUP(Table16[[#This Row],[Player]],Table4[],9,FALSE)</f>
        <v>#N/A</v>
      </c>
      <c r="S438" s="73" t="e">
        <f>Table16[[#This Row],[2024 Card Info]]&amp;"  "&amp;Table16[[#This Row],[Player Data]]</f>
        <v>#N/A</v>
      </c>
    </row>
    <row r="439" spans="1:19" ht="12.75" customHeight="1" x14ac:dyDescent="0.45">
      <c r="A439" s="78" t="s">
        <v>3762</v>
      </c>
      <c r="B439" s="74" t="s">
        <v>3535</v>
      </c>
      <c r="C439" s="79" t="s">
        <v>308</v>
      </c>
      <c r="D439" s="91">
        <v>36755</v>
      </c>
      <c r="E439" s="75" t="s">
        <v>4012</v>
      </c>
      <c r="G439" s="75" t="s">
        <v>4197</v>
      </c>
      <c r="H439" s="77" t="e">
        <f>VLOOKUP(Table16[[#This Row],[Player]],Rosters!$D$1:$D$1934,1,FALSE)</f>
        <v>#N/A</v>
      </c>
      <c r="I439" s="77" t="str">
        <f>Table16[[#This Row],[RunBlock-Primary6]]&amp;"-"&amp;Table16[[#This Row],[PassBlock8]]&amp;IF(Table16[[#This Row],[RunBlock-Secondary7]]&lt;&gt;"","/"&amp;Table16[[#This Row],[RunBlock-Secondary7]]&amp;"-"&amp;Table16[[#This Row],[PassBlock8]],"")</f>
        <v>0-0/0-0</v>
      </c>
      <c r="J439" s="75"/>
      <c r="K439" s="75"/>
      <c r="L439" s="76"/>
      <c r="M439" s="76"/>
      <c r="N439" s="75">
        <v>0</v>
      </c>
      <c r="O439" s="75">
        <v>0</v>
      </c>
      <c r="P439" s="76">
        <v>0</v>
      </c>
      <c r="Q439" s="76" t="str">
        <f>Table16[[#This Row],[DefPrimary2]]&amp;IF(Table16[[#This Row],[Def-Secondary3]]&lt;&gt;"","/"&amp;Table16[[#This Row],[Def-Secondary3]],)&amp;""&amp;IF(Table16[[#This Row],[PassRush4]]&lt;&gt;"","-"&amp;Table16[[#This Row],[PassRush4]],)</f>
        <v/>
      </c>
      <c r="R439" s="76" t="e">
        <f>VLOOKUP(Table16[[#This Row],[Player]],Table4[],9,FALSE)</f>
        <v>#N/A</v>
      </c>
      <c r="S439" s="73" t="e">
        <f>Table16[[#This Row],[2024 Card Info]]&amp;"  "&amp;Table16[[#This Row],[Player Data]]</f>
        <v>#N/A</v>
      </c>
    </row>
    <row r="440" spans="1:19" ht="12.75" customHeight="1" x14ac:dyDescent="0.45">
      <c r="A440" s="78" t="s">
        <v>3208</v>
      </c>
      <c r="B440" s="74" t="s">
        <v>3535</v>
      </c>
      <c r="C440" s="79" t="s">
        <v>3523</v>
      </c>
      <c r="D440" s="91">
        <v>35290</v>
      </c>
      <c r="E440" s="75" t="s">
        <v>107</v>
      </c>
      <c r="G440" s="75" t="s">
        <v>4197</v>
      </c>
      <c r="H440" s="77" t="e">
        <f>VLOOKUP(Table16[[#This Row],[Player]],Rosters!$D$1:$D$1934,1,FALSE)</f>
        <v>#N/A</v>
      </c>
      <c r="I440" s="77" t="str">
        <f>Table16[[#This Row],[RunBlock-Primary6]]&amp;"-"&amp;Table16[[#This Row],[PassBlock8]]&amp;IF(Table16[[#This Row],[RunBlock-Secondary7]]&lt;&gt;"","/"&amp;Table16[[#This Row],[RunBlock-Secondary7]]&amp;"-"&amp;Table16[[#This Row],[PassBlock8]],"")</f>
        <v>0-0/0-0</v>
      </c>
      <c r="J440" s="75"/>
      <c r="K440" s="75"/>
      <c r="L440" s="76"/>
      <c r="M440" s="76"/>
      <c r="N440" s="75">
        <v>0</v>
      </c>
      <c r="O440" s="75">
        <v>0</v>
      </c>
      <c r="P440" s="76">
        <v>0</v>
      </c>
      <c r="Q440" s="76" t="str">
        <f>Table16[[#This Row],[DefPrimary2]]&amp;IF(Table16[[#This Row],[Def-Secondary3]]&lt;&gt;"","/"&amp;Table16[[#This Row],[Def-Secondary3]],)&amp;""&amp;IF(Table16[[#This Row],[PassRush4]]&lt;&gt;"","-"&amp;Table16[[#This Row],[PassRush4]],)</f>
        <v/>
      </c>
      <c r="R440" s="76" t="e">
        <f>VLOOKUP(Table16[[#This Row],[Player]],Table4[],9,FALSE)</f>
        <v>#N/A</v>
      </c>
      <c r="S440" s="73" t="e">
        <f>Table16[[#This Row],[2024 Card Info]]&amp;"  "&amp;Table16[[#This Row],[Player Data]]</f>
        <v>#N/A</v>
      </c>
    </row>
    <row r="441" spans="1:19" ht="12.75" customHeight="1" x14ac:dyDescent="0.45">
      <c r="A441" s="78" t="s">
        <v>2094</v>
      </c>
      <c r="B441" s="74" t="s">
        <v>3535</v>
      </c>
      <c r="C441" s="79" t="s">
        <v>3523</v>
      </c>
      <c r="D441" s="91">
        <v>36720</v>
      </c>
      <c r="E441" s="75" t="s">
        <v>4112</v>
      </c>
      <c r="G441" s="75" t="s">
        <v>4197</v>
      </c>
      <c r="H441" s="77" t="str">
        <f>VLOOKUP(Table16[[#This Row],[Player]],Rosters!$D$1:$D$1934,1,FALSE)</f>
        <v>Salyer, Jamaree</v>
      </c>
      <c r="I441" s="77" t="str">
        <f>Table16[[#This Row],[RunBlock-Primary6]]&amp;"-"&amp;Table16[[#This Row],[PassBlock8]]&amp;IF(Table16[[#This Row],[RunBlock-Secondary7]]&lt;&gt;"","/"&amp;Table16[[#This Row],[RunBlock-Secondary7]]&amp;"-"&amp;Table16[[#This Row],[PassBlock8]],"")</f>
        <v>0-0/0-0</v>
      </c>
      <c r="J441" s="75"/>
      <c r="K441" s="75"/>
      <c r="L441" s="76"/>
      <c r="M441" s="76"/>
      <c r="N441" s="75">
        <v>0</v>
      </c>
      <c r="O441" s="75">
        <v>0</v>
      </c>
      <c r="P441" s="76">
        <v>0</v>
      </c>
      <c r="Q441" s="76" t="str">
        <f>Table16[[#This Row],[DefPrimary2]]&amp;IF(Table16[[#This Row],[Def-Secondary3]]&lt;&gt;"","/"&amp;Table16[[#This Row],[Def-Secondary3]],)&amp;""&amp;IF(Table16[[#This Row],[PassRush4]]&lt;&gt;"","-"&amp;Table16[[#This Row],[PassRush4]],)</f>
        <v/>
      </c>
      <c r="R441" s="76" t="e">
        <f>VLOOKUP(Table16[[#This Row],[Player]],Table4[],9,FALSE)</f>
        <v>#N/A</v>
      </c>
      <c r="S441" s="73" t="e">
        <f>Table16[[#This Row],[2024 Card Info]]&amp;"  "&amp;Table16[[#This Row],[Player Data]]</f>
        <v>#N/A</v>
      </c>
    </row>
    <row r="442" spans="1:19" ht="12.75" customHeight="1" x14ac:dyDescent="0.45">
      <c r="A442" s="78" t="s">
        <v>2869</v>
      </c>
      <c r="B442" s="74" t="s">
        <v>3535</v>
      </c>
      <c r="C442" s="79" t="s">
        <v>3523</v>
      </c>
      <c r="D442" s="91">
        <v>36035</v>
      </c>
      <c r="E442" s="75" t="s">
        <v>279</v>
      </c>
      <c r="G442" s="75" t="s">
        <v>4197</v>
      </c>
      <c r="H442" s="77" t="str">
        <f>VLOOKUP(Table16[[#This Row],[Player]],Rosters!$D$1:$D$1934,1,FALSE)</f>
        <v>Sarell, Foster</v>
      </c>
      <c r="I442" s="77" t="str">
        <f>Table16[[#This Row],[RunBlock-Primary6]]&amp;"-"&amp;Table16[[#This Row],[PassBlock8]]&amp;IF(Table16[[#This Row],[RunBlock-Secondary7]]&lt;&gt;"","/"&amp;Table16[[#This Row],[RunBlock-Secondary7]]&amp;"-"&amp;Table16[[#This Row],[PassBlock8]],"")</f>
        <v>0-0/0-0</v>
      </c>
      <c r="J442" s="75"/>
      <c r="K442" s="75"/>
      <c r="L442" s="76"/>
      <c r="M442" s="76"/>
      <c r="N442" s="75">
        <v>0</v>
      </c>
      <c r="O442" s="75">
        <v>0</v>
      </c>
      <c r="P442" s="76">
        <v>0</v>
      </c>
      <c r="Q442" s="76" t="str">
        <f>Table16[[#This Row],[DefPrimary2]]&amp;IF(Table16[[#This Row],[Def-Secondary3]]&lt;&gt;"","/"&amp;Table16[[#This Row],[Def-Secondary3]],)&amp;""&amp;IF(Table16[[#This Row],[PassRush4]]&lt;&gt;"","-"&amp;Table16[[#This Row],[PassRush4]],)</f>
        <v/>
      </c>
      <c r="R442" s="76" t="e">
        <f>VLOOKUP(Table16[[#This Row],[Player]],Table4[],9,FALSE)</f>
        <v>#N/A</v>
      </c>
      <c r="S442" s="73" t="e">
        <f>Table16[[#This Row],[2024 Card Info]]&amp;"  "&amp;Table16[[#This Row],[Player Data]]</f>
        <v>#N/A</v>
      </c>
    </row>
    <row r="443" spans="1:19" ht="12.75" customHeight="1" x14ac:dyDescent="0.45">
      <c r="A443" s="78" t="s">
        <v>3767</v>
      </c>
      <c r="B443" s="74" t="s">
        <v>3535</v>
      </c>
      <c r="C443" s="79" t="s">
        <v>308</v>
      </c>
      <c r="D443" s="91">
        <v>36109</v>
      </c>
      <c r="E443" s="75" t="s">
        <v>3960</v>
      </c>
      <c r="G443" s="75" t="s">
        <v>4197</v>
      </c>
      <c r="H443" s="77" t="e">
        <f>VLOOKUP(Table16[[#This Row],[Player]],Rosters!$D$1:$D$1934,1,FALSE)</f>
        <v>#N/A</v>
      </c>
      <c r="I443" s="77" t="str">
        <f>Table16[[#This Row],[RunBlock-Primary6]]&amp;"-"&amp;Table16[[#This Row],[PassBlock8]]&amp;IF(Table16[[#This Row],[RunBlock-Secondary7]]&lt;&gt;"","/"&amp;Table16[[#This Row],[RunBlock-Secondary7]]&amp;"-"&amp;Table16[[#This Row],[PassBlock8]],"")</f>
        <v>0-0/0-0</v>
      </c>
      <c r="J443" s="75"/>
      <c r="K443" s="75"/>
      <c r="L443" s="76"/>
      <c r="M443" s="76"/>
      <c r="N443" s="75">
        <v>0</v>
      </c>
      <c r="O443" s="75">
        <v>0</v>
      </c>
      <c r="P443" s="76">
        <v>0</v>
      </c>
      <c r="Q443" s="76" t="str">
        <f>Table16[[#This Row],[DefPrimary2]]&amp;IF(Table16[[#This Row],[Def-Secondary3]]&lt;&gt;"","/"&amp;Table16[[#This Row],[Def-Secondary3]],)&amp;""&amp;IF(Table16[[#This Row],[PassRush4]]&lt;&gt;"","-"&amp;Table16[[#This Row],[PassRush4]],)</f>
        <v/>
      </c>
      <c r="R443" s="76" t="e">
        <f>VLOOKUP(Table16[[#This Row],[Player]],Table4[],9,FALSE)</f>
        <v>#N/A</v>
      </c>
      <c r="S443" s="73" t="e">
        <f>Table16[[#This Row],[2024 Card Info]]&amp;"  "&amp;Table16[[#This Row],[Player Data]]</f>
        <v>#N/A</v>
      </c>
    </row>
    <row r="444" spans="1:19" ht="12.75" customHeight="1" x14ac:dyDescent="0.45">
      <c r="A444" s="78" t="s">
        <v>3712</v>
      </c>
      <c r="B444" s="74" t="s">
        <v>3529</v>
      </c>
      <c r="C444" s="79" t="s">
        <v>3519</v>
      </c>
      <c r="D444" s="91">
        <v>36436</v>
      </c>
      <c r="E444" s="75" t="s">
        <v>279</v>
      </c>
      <c r="G444" s="75" t="s">
        <v>5250</v>
      </c>
      <c r="H444" s="77" t="str">
        <f>VLOOKUP(Table16[[#This Row],[Player]],Rosters!$D$1:$D$1934,1,FALSE)</f>
        <v>Anderson, Alec</v>
      </c>
      <c r="I444" s="77" t="str">
        <f>Table16[[#This Row],[RunBlock-Primary6]]&amp;"-"&amp;Table16[[#This Row],[PassBlock8]]&amp;IF(Table16[[#This Row],[RunBlock-Secondary7]]&lt;&gt;"","/"&amp;Table16[[#This Row],[RunBlock-Secondary7]]&amp;"-"&amp;Table16[[#This Row],[PassBlock8]],"")</f>
        <v>4-3/0-3</v>
      </c>
      <c r="J444" s="75"/>
      <c r="K444" s="75"/>
      <c r="L444" s="76"/>
      <c r="M444" s="76"/>
      <c r="N444" s="75">
        <v>4</v>
      </c>
      <c r="O444" s="75">
        <v>0</v>
      </c>
      <c r="P444" s="76">
        <v>3</v>
      </c>
      <c r="Q444" s="76" t="str">
        <f>Table16[[#This Row],[DefPrimary2]]&amp;IF(Table16[[#This Row],[Def-Secondary3]]&lt;&gt;"","/"&amp;Table16[[#This Row],[Def-Secondary3]],)&amp;""&amp;IF(Table16[[#This Row],[PassRush4]]&lt;&gt;"","-"&amp;Table16[[#This Row],[PassRush4]],)</f>
        <v/>
      </c>
      <c r="R444" s="76" t="str">
        <f>VLOOKUP(Table16[[#This Row],[Player]],Table4[],9,FALSE)</f>
        <v>3-3-0</v>
      </c>
      <c r="S444" s="73" t="str">
        <f>Table16[[#This Row],[2024 Card Info]]&amp;"  "&amp;Table16[[#This Row],[Player Data]]</f>
        <v>4-3/0-3   3-3-2  3-3-0</v>
      </c>
    </row>
    <row r="445" spans="1:19" ht="12.75" customHeight="1" x14ac:dyDescent="0.45">
      <c r="A445" s="78" t="s">
        <v>2090</v>
      </c>
      <c r="B445" s="74" t="s">
        <v>3529</v>
      </c>
      <c r="C445" s="79" t="s">
        <v>403</v>
      </c>
      <c r="D445" s="91">
        <v>35974</v>
      </c>
      <c r="E445" s="75" t="s">
        <v>160</v>
      </c>
      <c r="G445" s="75" t="s">
        <v>5249</v>
      </c>
      <c r="H445" s="77" t="str">
        <f>VLOOKUP(Table16[[#This Row],[Player]],Rosters!$D$1:$D$1934,1,FALSE)</f>
        <v>Sow, Sidy</v>
      </c>
      <c r="I445" s="77" t="str">
        <f>Table16[[#This Row],[RunBlock-Primary6]]&amp;"-"&amp;Table16[[#This Row],[PassBlock8]]&amp;IF(Table16[[#This Row],[RunBlock-Secondary7]]&lt;&gt;"","/"&amp;Table16[[#This Row],[RunBlock-Secondary7]]&amp;"-"&amp;Table16[[#This Row],[PassBlock8]],"")</f>
        <v>0-0</v>
      </c>
      <c r="J445" s="75"/>
      <c r="K445" s="75"/>
      <c r="L445" s="76"/>
      <c r="M445" s="76"/>
      <c r="N445" s="75">
        <v>0</v>
      </c>
      <c r="O445" s="76"/>
      <c r="P445" s="75">
        <v>0</v>
      </c>
      <c r="Q445" s="76" t="str">
        <f>Table16[[#This Row],[DefPrimary2]]&amp;IF(Table16[[#This Row],[Def-Secondary3]]&lt;&gt;"","/"&amp;Table16[[#This Row],[Def-Secondary3]],)&amp;""&amp;IF(Table16[[#This Row],[PassRush4]]&lt;&gt;"","-"&amp;Table16[[#This Row],[PassRush4]],)</f>
        <v/>
      </c>
      <c r="R445" s="76" t="str">
        <f>VLOOKUP(Table16[[#This Row],[Player]],Table4[],9,FALSE)</f>
        <v>3-3-0</v>
      </c>
      <c r="S445" s="73" t="str">
        <f>Table16[[#This Row],[2024 Card Info]]&amp;"  "&amp;Table16[[#This Row],[Player Data]]</f>
        <v>0-0   3-3-2  3-3-0</v>
      </c>
    </row>
    <row r="446" spans="1:19" ht="12.75" customHeight="1" x14ac:dyDescent="0.45">
      <c r="A446" s="78" t="s">
        <v>2090</v>
      </c>
      <c r="B446" s="74" t="s">
        <v>3529</v>
      </c>
      <c r="C446" s="79" t="s">
        <v>403</v>
      </c>
      <c r="D446" s="91">
        <v>35974</v>
      </c>
      <c r="E446" s="75" t="s">
        <v>160</v>
      </c>
      <c r="G446" s="75" t="s">
        <v>5251</v>
      </c>
      <c r="H446" s="77" t="str">
        <f>VLOOKUP(Table16[[#This Row],[Player]],Rosters!$D$1:$D$1934,1,FALSE)</f>
        <v>Sow, Sidy</v>
      </c>
      <c r="I446" s="77" t="str">
        <f>Table16[[#This Row],[RunBlock-Primary6]]&amp;"-"&amp;Table16[[#This Row],[PassBlock8]]&amp;IF(Table16[[#This Row],[RunBlock-Secondary7]]&lt;&gt;"","/"&amp;Table16[[#This Row],[RunBlock-Secondary7]]&amp;"-"&amp;Table16[[#This Row],[PassBlock8]],"")</f>
        <v>0-0/0-0</v>
      </c>
      <c r="J446" s="75"/>
      <c r="K446" s="75"/>
      <c r="L446" s="76"/>
      <c r="M446" s="76"/>
      <c r="N446" s="75">
        <v>0</v>
      </c>
      <c r="O446" s="75">
        <v>0</v>
      </c>
      <c r="P446" s="76">
        <v>0</v>
      </c>
      <c r="Q446" s="76" t="str">
        <f>Table16[[#This Row],[DefPrimary2]]&amp;IF(Table16[[#This Row],[Def-Secondary3]]&lt;&gt;"","/"&amp;Table16[[#This Row],[Def-Secondary3]],)&amp;""&amp;IF(Table16[[#This Row],[PassRush4]]&lt;&gt;"","-"&amp;Table16[[#This Row],[PassRush4]],)</f>
        <v/>
      </c>
      <c r="R446" s="76" t="str">
        <f>VLOOKUP(Table16[[#This Row],[Player]],Table4[],9,FALSE)</f>
        <v>3-3-0</v>
      </c>
      <c r="S446" s="73" t="str">
        <f>Table16[[#This Row],[2024 Card Info]]&amp;"  "&amp;Table16[[#This Row],[Player Data]]</f>
        <v>0-0/0-0   3-3-2  3-3-0</v>
      </c>
    </row>
    <row r="447" spans="1:19" ht="12.75" customHeight="1" x14ac:dyDescent="0.45">
      <c r="A447" s="78" t="s">
        <v>2694</v>
      </c>
      <c r="B447" s="74" t="s">
        <v>3529</v>
      </c>
      <c r="C447" s="79" t="s">
        <v>441</v>
      </c>
      <c r="D447" s="91">
        <v>35475</v>
      </c>
      <c r="E447" s="75" t="s">
        <v>282</v>
      </c>
      <c r="G447" s="75" t="s">
        <v>5252</v>
      </c>
      <c r="H447" s="77" t="str">
        <f>VLOOKUP(Table16[[#This Row],[Player]],Rosters!$D$1:$D$1934,1,FALSE)</f>
        <v>Udoh, Oli</v>
      </c>
      <c r="I447" s="77" t="str">
        <f>Table16[[#This Row],[RunBlock-Primary6]]&amp;"-"&amp;Table16[[#This Row],[PassBlock8]]&amp;IF(Table16[[#This Row],[RunBlock-Secondary7]]&lt;&gt;"","/"&amp;Table16[[#This Row],[RunBlock-Secondary7]]&amp;"-"&amp;Table16[[#This Row],[PassBlock8]],"")</f>
        <v>4-0</v>
      </c>
      <c r="J447" s="75"/>
      <c r="K447" s="75"/>
      <c r="L447" s="76"/>
      <c r="M447" s="76"/>
      <c r="N447" s="75">
        <v>4</v>
      </c>
      <c r="O447" s="76"/>
      <c r="P447" s="75">
        <v>0</v>
      </c>
      <c r="Q447" s="76" t="str">
        <f>Table16[[#This Row],[DefPrimary2]]&amp;IF(Table16[[#This Row],[Def-Secondary3]]&lt;&gt;"","/"&amp;Table16[[#This Row],[Def-Secondary3]],)&amp;""&amp;IF(Table16[[#This Row],[PassRush4]]&lt;&gt;"","-"&amp;Table16[[#This Row],[PassRush4]],)</f>
        <v/>
      </c>
      <c r="R447" s="76" t="str">
        <f>VLOOKUP(Table16[[#This Row],[Player]],Table4[],9,FALSE)</f>
        <v>3-3-0</v>
      </c>
      <c r="S447" s="73" t="str">
        <f>Table16[[#This Row],[2024 Card Info]]&amp;"  "&amp;Table16[[#This Row],[Player Data]]</f>
        <v>4-0   3-3-2  3-3-0</v>
      </c>
    </row>
    <row r="448" spans="1:19" ht="12.75" customHeight="1" x14ac:dyDescent="0.45">
      <c r="A448" s="78" t="s">
        <v>2694</v>
      </c>
      <c r="B448" s="74" t="s">
        <v>3529</v>
      </c>
      <c r="C448" s="79" t="s">
        <v>441</v>
      </c>
      <c r="D448" s="91">
        <v>35475</v>
      </c>
      <c r="E448" s="75" t="s">
        <v>282</v>
      </c>
      <c r="G448" s="75" t="s">
        <v>488</v>
      </c>
      <c r="H448" s="77" t="str">
        <f>VLOOKUP(Table16[[#This Row],[Player]],Rosters!$D$1:$D$1934,1,FALSE)</f>
        <v>Udoh, Oli</v>
      </c>
      <c r="I448" s="77" t="str">
        <f>Table16[[#This Row],[RunBlock-Primary6]]&amp;"-"&amp;Table16[[#This Row],[PassBlock8]]&amp;IF(Table16[[#This Row],[RunBlock-Secondary7]]&lt;&gt;"","/"&amp;Table16[[#This Row],[RunBlock-Secondary7]]&amp;"-"&amp;Table16[[#This Row],[PassBlock8]],"")</f>
        <v>4-0/0-0</v>
      </c>
      <c r="J448" s="75"/>
      <c r="K448" s="75"/>
      <c r="L448" s="76"/>
      <c r="M448" s="76"/>
      <c r="N448" s="75">
        <v>4</v>
      </c>
      <c r="O448" s="75">
        <v>0</v>
      </c>
      <c r="P448" s="76">
        <v>0</v>
      </c>
      <c r="Q448" s="76" t="str">
        <f>Table16[[#This Row],[DefPrimary2]]&amp;IF(Table16[[#This Row],[Def-Secondary3]]&lt;&gt;"","/"&amp;Table16[[#This Row],[Def-Secondary3]],)&amp;""&amp;IF(Table16[[#This Row],[PassRush4]]&lt;&gt;"","-"&amp;Table16[[#This Row],[PassRush4]],)</f>
        <v/>
      </c>
      <c r="R448" s="76" t="str">
        <f>VLOOKUP(Table16[[#This Row],[Player]],Table4[],9,FALSE)</f>
        <v>3-3-0</v>
      </c>
    </row>
    <row r="449" spans="1:22" ht="12.75" customHeight="1" x14ac:dyDescent="0.45">
      <c r="A449" s="78" t="s">
        <v>2191</v>
      </c>
      <c r="B449" s="74" t="s">
        <v>3529</v>
      </c>
      <c r="C449" s="79" t="s">
        <v>441</v>
      </c>
      <c r="D449" s="91">
        <v>35643</v>
      </c>
      <c r="E449" s="75" t="s">
        <v>102</v>
      </c>
      <c r="G449" s="75" t="s">
        <v>488</v>
      </c>
      <c r="H449" s="77" t="str">
        <f>VLOOKUP(Table16[[#This Row],[Player]],Rosters!$D$1:$D$1934,1,FALSE)</f>
        <v>Young, Landon</v>
      </c>
      <c r="I449" s="77" t="str">
        <f>Table16[[#This Row],[RunBlock-Primary6]]&amp;"-"&amp;Table16[[#This Row],[PassBlock8]]&amp;IF(Table16[[#This Row],[RunBlock-Secondary7]]&lt;&gt;"","/"&amp;Table16[[#This Row],[RunBlock-Secondary7]]&amp;"-"&amp;Table16[[#This Row],[PassBlock8]],"")</f>
        <v>4-0/0-0</v>
      </c>
      <c r="J449" s="75"/>
      <c r="K449" s="75"/>
      <c r="L449" s="76"/>
      <c r="M449" s="76"/>
      <c r="N449" s="75">
        <v>4</v>
      </c>
      <c r="O449" s="75">
        <v>0</v>
      </c>
      <c r="P449" s="76">
        <v>0</v>
      </c>
      <c r="Q449" s="76" t="str">
        <f>Table16[[#This Row],[DefPrimary2]]&amp;IF(Table16[[#This Row],[Def-Secondary3]]&lt;&gt;"","/"&amp;Table16[[#This Row],[Def-Secondary3]],)&amp;""&amp;IF(Table16[[#This Row],[PassRush4]]&lt;&gt;"","-"&amp;Table16[[#This Row],[PassRush4]],)</f>
        <v/>
      </c>
      <c r="R449" s="76" t="str">
        <f>VLOOKUP(Table16[[#This Row],[Player]],Table4[],9,FALSE)</f>
        <v>3-3-0</v>
      </c>
    </row>
    <row r="450" spans="1:22" ht="12.75" customHeight="1" x14ac:dyDescent="0.45">
      <c r="A450" s="78" t="s">
        <v>3135</v>
      </c>
      <c r="B450" s="74" t="s">
        <v>2500</v>
      </c>
      <c r="C450" s="79" t="s">
        <v>3530</v>
      </c>
      <c r="D450" s="91">
        <v>36701</v>
      </c>
      <c r="E450" s="75" t="s">
        <v>98</v>
      </c>
      <c r="G450" s="75" t="s">
        <v>231</v>
      </c>
      <c r="H450" s="77" t="str">
        <f>VLOOKUP(Table16[[#This Row],[Player]],Rosters!$D$1:$D$1934,1,FALSE)</f>
        <v>Steen, Tyler</v>
      </c>
      <c r="I450" s="77" t="str">
        <f>Table16[[#This Row],[RunBlock-Primary6]]&amp;"-"&amp;Table16[[#This Row],[PassBlock8]]&amp;IF(Table16[[#This Row],[RunBlock-Secondary7]]&lt;&gt;"","/"&amp;Table16[[#This Row],[RunBlock-Secondary7]]&amp;"-"&amp;Table16[[#This Row],[PassBlock8]],"")</f>
        <v>0-0</v>
      </c>
      <c r="J450" s="75"/>
      <c r="K450" s="75"/>
      <c r="L450" s="76"/>
      <c r="M450" s="76"/>
      <c r="N450" s="75">
        <v>0</v>
      </c>
      <c r="O450" s="76"/>
      <c r="P450" s="75">
        <v>0</v>
      </c>
      <c r="Q450" s="76" t="str">
        <f>Table16[[#This Row],[DefPrimary2]]&amp;IF(Table16[[#This Row],[Def-Secondary3]]&lt;&gt;"","/"&amp;Table16[[#This Row],[Def-Secondary3]],)&amp;""&amp;IF(Table16[[#This Row],[PassRush4]]&lt;&gt;"","-"&amp;Table16[[#This Row],[PassRush4]],)</f>
        <v/>
      </c>
      <c r="R450" s="76" t="str">
        <f>VLOOKUP(Table16[[#This Row],[Player]],Table4[],9,FALSE)</f>
        <v>3-3-0</v>
      </c>
    </row>
    <row r="451" spans="1:22" ht="12.75" customHeight="1" x14ac:dyDescent="0.45">
      <c r="A451" s="78" t="s">
        <v>3135</v>
      </c>
      <c r="B451" s="74" t="s">
        <v>2500</v>
      </c>
      <c r="C451" s="79" t="s">
        <v>3530</v>
      </c>
      <c r="D451" s="91">
        <v>36701</v>
      </c>
      <c r="E451" s="75" t="s">
        <v>98</v>
      </c>
      <c r="G451" s="75" t="s">
        <v>4200</v>
      </c>
      <c r="H451" s="77" t="str">
        <f>VLOOKUP(Table16[[#This Row],[Player]],Rosters!$D$1:$D$1934,1,FALSE)</f>
        <v>Steen, Tyler</v>
      </c>
      <c r="I451" s="77" t="str">
        <f>Table16[[#This Row],[RunBlock-Primary6]]&amp;"-"&amp;Table16[[#This Row],[PassBlock8]]&amp;IF(Table16[[#This Row],[RunBlock-Secondary7]]&lt;&gt;"","/"&amp;Table16[[#This Row],[RunBlock-Secondary7]]&amp;"-"&amp;Table16[[#This Row],[PassBlock8]],"")</f>
        <v>0-0/4-0</v>
      </c>
      <c r="J451" s="75"/>
      <c r="K451" s="75"/>
      <c r="L451" s="76"/>
      <c r="M451" s="76"/>
      <c r="N451" s="75">
        <v>0</v>
      </c>
      <c r="O451" s="75">
        <v>4</v>
      </c>
      <c r="P451" s="76">
        <v>0</v>
      </c>
      <c r="Q451" s="76" t="str">
        <f>Table16[[#This Row],[DefPrimary2]]&amp;IF(Table16[[#This Row],[Def-Secondary3]]&lt;&gt;"","/"&amp;Table16[[#This Row],[Def-Secondary3]],)&amp;""&amp;IF(Table16[[#This Row],[PassRush4]]&lt;&gt;"","-"&amp;Table16[[#This Row],[PassRush4]],)</f>
        <v/>
      </c>
      <c r="R451" s="76" t="str">
        <f>VLOOKUP(Table16[[#This Row],[Player]],Table4[],9,FALSE)</f>
        <v>3-3-0</v>
      </c>
    </row>
    <row r="452" spans="1:22" ht="12.75" customHeight="1" x14ac:dyDescent="0.45">
      <c r="A452" s="78" t="s">
        <v>3729</v>
      </c>
      <c r="B452" s="74" t="s">
        <v>2500</v>
      </c>
      <c r="C452" s="79" t="s">
        <v>3527</v>
      </c>
      <c r="D452" s="91">
        <v>36998</v>
      </c>
      <c r="E452" s="75" t="s">
        <v>4155</v>
      </c>
      <c r="G452" s="75" t="s">
        <v>4202</v>
      </c>
      <c r="H452" s="77" t="str">
        <f>VLOOKUP(Table16[[#This Row],[Player]],Rosters!$D$1:$D$1934,1,FALSE)</f>
        <v>Zinter, Zak</v>
      </c>
      <c r="I452" s="77" t="str">
        <f>Table16[[#This Row],[RunBlock-Primary6]]&amp;"-"&amp;Table16[[#This Row],[PassBlock8]]&amp;IF(Table16[[#This Row],[RunBlock-Secondary7]]&lt;&gt;"","/"&amp;Table16[[#This Row],[RunBlock-Secondary7]]&amp;"-"&amp;Table16[[#This Row],[PassBlock8]],"")</f>
        <v>0-2/4-2</v>
      </c>
      <c r="J452" s="75"/>
      <c r="K452" s="75"/>
      <c r="L452" s="76"/>
      <c r="M452" s="76"/>
      <c r="N452" s="75">
        <v>0</v>
      </c>
      <c r="O452" s="75">
        <v>4</v>
      </c>
      <c r="P452" s="76">
        <v>2</v>
      </c>
      <c r="Q452" s="76" t="str">
        <f>Table16[[#This Row],[DefPrimary2]]&amp;IF(Table16[[#This Row],[Def-Secondary3]]&lt;&gt;"","/"&amp;Table16[[#This Row],[Def-Secondary3]],)&amp;""&amp;IF(Table16[[#This Row],[PassRush4]]&lt;&gt;"","-"&amp;Table16[[#This Row],[PassRush4]],)</f>
        <v/>
      </c>
      <c r="R452" s="76" t="str">
        <f>VLOOKUP(Table16[[#This Row],[Player]],Table4[],9,FALSE)</f>
        <v>3-3-0</v>
      </c>
    </row>
    <row r="453" spans="1:22" ht="12.75" customHeight="1" x14ac:dyDescent="0.45">
      <c r="A453" s="78" t="s">
        <v>3183</v>
      </c>
      <c r="B453" s="74" t="s">
        <v>93</v>
      </c>
      <c r="C453" s="79" t="s">
        <v>109</v>
      </c>
      <c r="D453" s="91">
        <v>37177</v>
      </c>
      <c r="E453" s="75" t="s">
        <v>98</v>
      </c>
      <c r="G453" s="75" t="s">
        <v>4211</v>
      </c>
      <c r="H453" s="77" t="str">
        <f>VLOOKUP(Table16[[#This Row],[Player]],Rosters!$D$1:$D$1934,1,FALSE)</f>
        <v>Achane, De'Von</v>
      </c>
      <c r="I453" s="77" t="str">
        <f>Table16[[#This Row],[RunBlock-Primary6]]&amp;"-"&amp;Table16[[#This Row],[PassBlock8]]&amp;IF(Table16[[#This Row],[RunBlock-Secondary7]]&lt;&gt;"","/"&amp;Table16[[#This Row],[RunBlock-Secondary7]]&amp;"-"&amp;Table16[[#This Row],[PassBlock8]],"")</f>
        <v>0-2</v>
      </c>
      <c r="J453" s="75"/>
      <c r="K453" s="75"/>
      <c r="L453" s="76"/>
      <c r="M453" s="76"/>
      <c r="N453" s="75">
        <v>0</v>
      </c>
      <c r="O453" s="76"/>
      <c r="P453" s="75">
        <v>2</v>
      </c>
      <c r="Q453" s="76" t="str">
        <f>Table16[[#This Row],[DefPrimary2]]&amp;IF(Table16[[#This Row],[Def-Secondary3]]&lt;&gt;"","/"&amp;Table16[[#This Row],[Def-Secondary3]],)&amp;""&amp;IF(Table16[[#This Row],[PassRush4]]&lt;&gt;"","-"&amp;Table16[[#This Row],[PassRush4]],)</f>
        <v/>
      </c>
      <c r="R453" s="76" t="e">
        <f>VLOOKUP(Table16[[#This Row],[Player]],Table4[],9,FALSE)</f>
        <v>#N/A</v>
      </c>
      <c r="S453" s="73" t="str">
        <f>Table16[[#This Row],[Column1]]&amp;" "&amp;VLOOKUP(Table16[[#This Row],[Player]],$U$453:$V$627,2,FALSE)</f>
        <v>0-2 203</v>
      </c>
      <c r="T453"/>
      <c r="U453" t="s">
        <v>3028</v>
      </c>
      <c r="V453" s="97">
        <v>66</v>
      </c>
    </row>
    <row r="454" spans="1:22" ht="12.75" customHeight="1" x14ac:dyDescent="0.45">
      <c r="A454" s="78" t="s">
        <v>3770</v>
      </c>
      <c r="B454" s="74" t="s">
        <v>93</v>
      </c>
      <c r="C454" s="79" t="s">
        <v>3531</v>
      </c>
      <c r="D454" s="91">
        <v>38006</v>
      </c>
      <c r="E454" s="75" t="s">
        <v>3957</v>
      </c>
      <c r="G454" s="75" t="s">
        <v>4266</v>
      </c>
      <c r="H454" s="77" t="str">
        <f>VLOOKUP(Table16[[#This Row],[Player]],Rosters!$D$1:$D$1934,1,FALSE)</f>
        <v>Allen, Braelon</v>
      </c>
      <c r="I454" s="77" t="str">
        <f>Table16[[#This Row],[RunBlock-Primary6]]&amp;"-"&amp;Table16[[#This Row],[PassBlock8]]&amp;IF(Table16[[#This Row],[RunBlock-Secondary7]]&lt;&gt;"","/"&amp;Table16[[#This Row],[RunBlock-Secondary7]]&amp;"-"&amp;Table16[[#This Row],[PassBlock8]],"")</f>
        <v>0-0</v>
      </c>
      <c r="J454" s="75"/>
      <c r="K454" s="75"/>
      <c r="L454" s="76"/>
      <c r="M454" s="76"/>
      <c r="N454" s="75">
        <v>0</v>
      </c>
      <c r="O454" s="76"/>
      <c r="P454" s="75">
        <v>0</v>
      </c>
      <c r="Q454" s="76" t="str">
        <f>Table16[[#This Row],[DefPrimary2]]&amp;IF(Table16[[#This Row],[Def-Secondary3]]&lt;&gt;"","/"&amp;Table16[[#This Row],[Def-Secondary3]],)&amp;""&amp;IF(Table16[[#This Row],[PassRush4]]&lt;&gt;"","-"&amp;Table16[[#This Row],[PassRush4]],)</f>
        <v/>
      </c>
      <c r="R454" s="76" t="e">
        <f>VLOOKUP(Table16[[#This Row],[Player]],Table4[],9,FALSE)</f>
        <v>#N/A</v>
      </c>
      <c r="S454" s="73" t="str">
        <f>Table16[[#This Row],[Column1]]&amp;" "&amp;VLOOKUP(Table16[[#This Row],[Player]],$U$453:$V$627,2,FALSE)</f>
        <v>0-0 92</v>
      </c>
      <c r="T454"/>
      <c r="U454" t="s">
        <v>3183</v>
      </c>
      <c r="V454" s="97">
        <v>203</v>
      </c>
    </row>
    <row r="455" spans="1:22" ht="12.75" customHeight="1" x14ac:dyDescent="0.45">
      <c r="A455" s="78" t="s">
        <v>90</v>
      </c>
      <c r="B455" s="74" t="s">
        <v>93</v>
      </c>
      <c r="C455" s="79" t="s">
        <v>1124</v>
      </c>
      <c r="D455" s="91">
        <v>36631</v>
      </c>
      <c r="E455" s="75" t="s">
        <v>91</v>
      </c>
      <c r="G455" s="75" t="s">
        <v>4212</v>
      </c>
      <c r="H455" s="77" t="str">
        <f>VLOOKUP(Table16[[#This Row],[Player]],Rosters!$D$1:$D$1934,1,FALSE)</f>
        <v>Allgeier, Tyler</v>
      </c>
      <c r="I455" s="77" t="str">
        <f>Table16[[#This Row],[RunBlock-Primary6]]&amp;"-"&amp;Table16[[#This Row],[PassBlock8]]&amp;IF(Table16[[#This Row],[RunBlock-Secondary7]]&lt;&gt;"","/"&amp;Table16[[#This Row],[RunBlock-Secondary7]]&amp;"-"&amp;Table16[[#This Row],[PassBlock8]],"")</f>
        <v>0-4</v>
      </c>
      <c r="J455" s="75"/>
      <c r="K455" s="75"/>
      <c r="L455" s="76"/>
      <c r="M455" s="76"/>
      <c r="N455" s="75">
        <v>0</v>
      </c>
      <c r="O455" s="76"/>
      <c r="P455" s="75">
        <v>4</v>
      </c>
      <c r="Q455" s="76" t="str">
        <f>Table16[[#This Row],[DefPrimary2]]&amp;IF(Table16[[#This Row],[Def-Secondary3]]&lt;&gt;"","/"&amp;Table16[[#This Row],[Def-Secondary3]],)&amp;""&amp;IF(Table16[[#This Row],[PassRush4]]&lt;&gt;"","-"&amp;Table16[[#This Row],[PassRush4]],)</f>
        <v/>
      </c>
      <c r="R455" s="76" t="e">
        <f>VLOOKUP(Table16[[#This Row],[Player]],Table4[],9,FALSE)</f>
        <v>#N/A</v>
      </c>
      <c r="S455" s="73" t="str">
        <f>Table16[[#This Row],[Column1]]&amp;" "&amp;VLOOKUP(Table16[[#This Row],[Player]],$U$453:$V$627,2,FALSE)</f>
        <v>0-4 137</v>
      </c>
      <c r="T455"/>
      <c r="U455" t="s">
        <v>2839</v>
      </c>
      <c r="V455" s="97">
        <v>104</v>
      </c>
    </row>
    <row r="456" spans="1:22" ht="12.75" customHeight="1" x14ac:dyDescent="0.45">
      <c r="A456" s="78" t="s">
        <v>2254</v>
      </c>
      <c r="B456" s="74" t="s">
        <v>93</v>
      </c>
      <c r="C456" s="79" t="s">
        <v>3530</v>
      </c>
      <c r="D456" s="91">
        <v>35470</v>
      </c>
      <c r="E456" s="75" t="s">
        <v>2255</v>
      </c>
      <c r="G456" s="75" t="s">
        <v>4213</v>
      </c>
      <c r="H456" s="77" t="str">
        <f>VLOOKUP(Table16[[#This Row],[Player]],Rosters!$D$1:$D$1934,1,FALSE)</f>
        <v>Barkley, Saquon</v>
      </c>
      <c r="I456" s="77" t="str">
        <f>Table16[[#This Row],[RunBlock-Primary6]]&amp;"-"&amp;Table16[[#This Row],[PassBlock8]]&amp;IF(Table16[[#This Row],[RunBlock-Secondary7]]&lt;&gt;"","/"&amp;Table16[[#This Row],[RunBlock-Secondary7]]&amp;"-"&amp;Table16[[#This Row],[PassBlock8]],"")</f>
        <v>0-3</v>
      </c>
      <c r="J456" s="75"/>
      <c r="K456" s="75"/>
      <c r="L456" s="76"/>
      <c r="M456" s="76"/>
      <c r="N456" s="75">
        <v>0</v>
      </c>
      <c r="O456" s="76"/>
      <c r="P456" s="75">
        <v>3</v>
      </c>
      <c r="Q456" s="76" t="str">
        <f>Table16[[#This Row],[DefPrimary2]]&amp;IF(Table16[[#This Row],[Def-Secondary3]]&lt;&gt;"","/"&amp;Table16[[#This Row],[Def-Secondary3]],)&amp;""&amp;IF(Table16[[#This Row],[PassRush4]]&lt;&gt;"","-"&amp;Table16[[#This Row],[PassRush4]],)</f>
        <v/>
      </c>
      <c r="R456" s="76" t="e">
        <f>VLOOKUP(Table16[[#This Row],[Player]],Table4[],9,FALSE)</f>
        <v>#N/A</v>
      </c>
      <c r="S456" s="73" t="str">
        <f>Table16[[#This Row],[Column1]]&amp;" "&amp;VLOOKUP(Table16[[#This Row],[Player]],$U$453:$V$627,2,FALSE)</f>
        <v>0-3 345</v>
      </c>
      <c r="T456"/>
      <c r="U456" t="s">
        <v>3955</v>
      </c>
      <c r="V456" s="97">
        <v>10</v>
      </c>
    </row>
    <row r="457" spans="1:22" ht="12.75" customHeight="1" x14ac:dyDescent="0.45">
      <c r="A457" s="78" t="s">
        <v>3709</v>
      </c>
      <c r="B457" s="74" t="s">
        <v>93</v>
      </c>
      <c r="C457" s="79" t="s">
        <v>81</v>
      </c>
      <c r="D457" s="91">
        <v>37823</v>
      </c>
      <c r="E457" s="75" t="s">
        <v>3968</v>
      </c>
      <c r="G457" s="75" t="s">
        <v>5437</v>
      </c>
      <c r="H457" s="77" t="str">
        <f>VLOOKUP(Table16[[#This Row],[Player]],Rosters!$D$1:$D$1934,1,FALSE)</f>
        <v>Benson, Trey</v>
      </c>
      <c r="I457" s="77" t="str">
        <f>Table16[[#This Row],[RunBlock-Primary6]]&amp;"-"&amp;Table16[[#This Row],[PassBlock8]]&amp;IF(Table16[[#This Row],[RunBlock-Secondary7]]&lt;&gt;"","/"&amp;Table16[[#This Row],[RunBlock-Secondary7]]&amp;"-"&amp;Table16[[#This Row],[PassBlock8]],"")</f>
        <v>0-4</v>
      </c>
      <c r="J457" s="75"/>
      <c r="K457" s="75"/>
      <c r="L457" s="76"/>
      <c r="M457" s="76"/>
      <c r="N457" s="75">
        <v>0</v>
      </c>
      <c r="O457" s="76"/>
      <c r="P457" s="75">
        <v>4</v>
      </c>
      <c r="Q457" s="76" t="str">
        <f>Table16[[#This Row],[DefPrimary2]]&amp;IF(Table16[[#This Row],[Def-Secondary3]]&lt;&gt;"","/"&amp;Table16[[#This Row],[Def-Secondary3]],)&amp;""&amp;IF(Table16[[#This Row],[PassRush4]]&lt;&gt;"","-"&amp;Table16[[#This Row],[PassRush4]],)</f>
        <v/>
      </c>
      <c r="R457" s="76" t="e">
        <f>VLOOKUP(Table16[[#This Row],[Player]],Table4[],9,FALSE)</f>
        <v>#N/A</v>
      </c>
      <c r="S457" s="73" t="str">
        <f>Table16[[#This Row],[Column1]]&amp;" "&amp;VLOOKUP(Table16[[#This Row],[Player]],$U$453:$V$627,2,FALSE)</f>
        <v>0-4 63</v>
      </c>
      <c r="T457"/>
      <c r="U457" t="s">
        <v>3770</v>
      </c>
      <c r="V457" s="97">
        <v>92</v>
      </c>
    </row>
    <row r="458" spans="1:22" ht="12.75" customHeight="1" x14ac:dyDescent="0.45">
      <c r="A458" s="78" t="s">
        <v>113</v>
      </c>
      <c r="B458" s="74" t="s">
        <v>93</v>
      </c>
      <c r="C458" s="79" t="s">
        <v>419</v>
      </c>
      <c r="D458" s="91">
        <v>34880</v>
      </c>
      <c r="E458" s="75" t="s">
        <v>114</v>
      </c>
      <c r="G458" s="75" t="s">
        <v>4214</v>
      </c>
      <c r="H458" s="77" t="e">
        <f>VLOOKUP(Table16[[#This Row],[Player]],Rosters!$D$1:$D$1934,1,FALSE)</f>
        <v>#N/A</v>
      </c>
      <c r="I458" s="77" t="str">
        <f>Table16[[#This Row],[RunBlock-Primary6]]&amp;"-"&amp;Table16[[#This Row],[PassBlock8]]&amp;IF(Table16[[#This Row],[RunBlock-Secondary7]]&lt;&gt;"","/"&amp;Table16[[#This Row],[RunBlock-Secondary7]]&amp;"-"&amp;Table16[[#This Row],[PassBlock8]],"")</f>
        <v>0-0</v>
      </c>
      <c r="J458" s="75"/>
      <c r="K458" s="75"/>
      <c r="L458" s="76"/>
      <c r="M458" s="76"/>
      <c r="N458" s="75">
        <v>0</v>
      </c>
      <c r="O458" s="76"/>
      <c r="P458" s="75">
        <v>0</v>
      </c>
      <c r="Q458" s="76" t="str">
        <f>Table16[[#This Row],[DefPrimary2]]&amp;IF(Table16[[#This Row],[Def-Secondary3]]&lt;&gt;"","/"&amp;Table16[[#This Row],[Def-Secondary3]],)&amp;""&amp;IF(Table16[[#This Row],[PassRush4]]&lt;&gt;"","-"&amp;Table16[[#This Row],[PassRush4]],)</f>
        <v/>
      </c>
      <c r="R458" s="76" t="e">
        <f>VLOOKUP(Table16[[#This Row],[Player]],Table4[],9,FALSE)</f>
        <v>#N/A</v>
      </c>
      <c r="S458" s="73" t="str">
        <f>Table16[[#This Row],[Column1]]&amp;" "&amp;VLOOKUP(Table16[[#This Row],[Player]],$U$453:$V$627,2,FALSE)</f>
        <v>0-0 13</v>
      </c>
      <c r="T458"/>
      <c r="U458" t="s">
        <v>90</v>
      </c>
      <c r="V458" s="97">
        <v>137</v>
      </c>
    </row>
    <row r="459" spans="1:22" ht="12.75" customHeight="1" x14ac:dyDescent="0.45">
      <c r="A459" s="78" t="s">
        <v>3721</v>
      </c>
      <c r="B459" s="74" t="s">
        <v>93</v>
      </c>
      <c r="C459" s="79" t="s">
        <v>308</v>
      </c>
      <c r="D459" s="91">
        <v>36536</v>
      </c>
      <c r="E459" s="75" t="e">
        <v>#N/A</v>
      </c>
      <c r="G459" s="75" t="s">
        <v>4264</v>
      </c>
      <c r="H459" s="77" t="str">
        <f>VLOOKUP(Table16[[#This Row],[Player]],Rosters!$D$1:$D$1934,1,FALSE)</f>
        <v>Brooks, Chris</v>
      </c>
      <c r="I459" s="77" t="str">
        <f>Table16[[#This Row],[RunBlock-Primary6]]&amp;"-"&amp;Table16[[#This Row],[PassBlock8]]&amp;IF(Table16[[#This Row],[RunBlock-Secondary7]]&lt;&gt;"","/"&amp;Table16[[#This Row],[RunBlock-Secondary7]]&amp;"-"&amp;Table16[[#This Row],[PassBlock8]],"")</f>
        <v>0-3</v>
      </c>
      <c r="J459" s="75"/>
      <c r="K459" s="75"/>
      <c r="L459" s="76"/>
      <c r="M459" s="76"/>
      <c r="N459" s="75">
        <v>0</v>
      </c>
      <c r="O459" s="76"/>
      <c r="P459" s="75">
        <v>3</v>
      </c>
      <c r="Q459" s="76" t="str">
        <f>Table16[[#This Row],[DefPrimary2]]&amp;IF(Table16[[#This Row],[Def-Secondary3]]&lt;&gt;"","/"&amp;Table16[[#This Row],[Def-Secondary3]],)&amp;""&amp;IF(Table16[[#This Row],[PassRush4]]&lt;&gt;"","-"&amp;Table16[[#This Row],[PassRush4]],)</f>
        <v/>
      </c>
      <c r="R459" s="76" t="e">
        <f>VLOOKUP(Table16[[#This Row],[Player]],Table4[],9,FALSE)</f>
        <v>#N/A</v>
      </c>
      <c r="S459" s="73" t="str">
        <f>Table16[[#This Row],[Column1]]&amp;" "&amp;VLOOKUP(Table16[[#This Row],[Player]],$U$453:$V$627,2,FALSE)</f>
        <v>0-3 36</v>
      </c>
      <c r="T459"/>
      <c r="U459" t="s">
        <v>3962</v>
      </c>
      <c r="V459" s="97">
        <v>11</v>
      </c>
    </row>
    <row r="460" spans="1:22" ht="12.75" customHeight="1" x14ac:dyDescent="0.45">
      <c r="A460" s="78" t="s">
        <v>3111</v>
      </c>
      <c r="B460" s="74" t="s">
        <v>93</v>
      </c>
      <c r="C460" s="79" t="s">
        <v>3525</v>
      </c>
      <c r="D460" s="91">
        <v>36606</v>
      </c>
      <c r="E460" s="75" t="s">
        <v>88</v>
      </c>
      <c r="G460" s="75" t="s">
        <v>4215</v>
      </c>
      <c r="H460" s="77" t="str">
        <f>VLOOKUP(Table16[[#This Row],[Player]],Rosters!$D$1:$D$1934,1,FALSE)</f>
        <v>Brown, Chase</v>
      </c>
      <c r="I460" s="77" t="str">
        <f>Table16[[#This Row],[RunBlock-Primary6]]&amp;"-"&amp;Table16[[#This Row],[PassBlock8]]&amp;IF(Table16[[#This Row],[RunBlock-Secondary7]]&lt;&gt;"","/"&amp;Table16[[#This Row],[RunBlock-Secondary7]]&amp;"-"&amp;Table16[[#This Row],[PassBlock8]],"")</f>
        <v>0-2</v>
      </c>
      <c r="J460" s="75"/>
      <c r="K460" s="75"/>
      <c r="L460" s="76"/>
      <c r="M460" s="76"/>
      <c r="N460" s="75">
        <v>0</v>
      </c>
      <c r="O460" s="76"/>
      <c r="P460" s="75">
        <v>2</v>
      </c>
      <c r="Q460" s="76" t="str">
        <f>Table16[[#This Row],[DefPrimary2]]&amp;IF(Table16[[#This Row],[Def-Secondary3]]&lt;&gt;"","/"&amp;Table16[[#This Row],[Def-Secondary3]],)&amp;""&amp;IF(Table16[[#This Row],[PassRush4]]&lt;&gt;"","-"&amp;Table16[[#This Row],[PassRush4]],)</f>
        <v/>
      </c>
      <c r="R460" s="76" t="e">
        <f>VLOOKUP(Table16[[#This Row],[Player]],Table4[],9,FALSE)</f>
        <v>#N/A</v>
      </c>
      <c r="S460" s="73" t="str">
        <f>Table16[[#This Row],[Column1]]&amp;" "&amp;VLOOKUP(Table16[[#This Row],[Player]],$U$453:$V$627,2,FALSE)</f>
        <v>0-2 229</v>
      </c>
      <c r="T460"/>
      <c r="U460" t="s">
        <v>2254</v>
      </c>
      <c r="V460" s="98">
        <v>345</v>
      </c>
    </row>
    <row r="461" spans="1:22" ht="12.75" customHeight="1" x14ac:dyDescent="0.45">
      <c r="A461" s="78" t="s">
        <v>1965</v>
      </c>
      <c r="B461" s="74" t="s">
        <v>93</v>
      </c>
      <c r="C461" s="79" t="s">
        <v>81</v>
      </c>
      <c r="D461" s="91">
        <v>36281</v>
      </c>
      <c r="E461" s="75" t="s">
        <v>457</v>
      </c>
      <c r="G461" s="75" t="s">
        <v>4216</v>
      </c>
      <c r="H461" s="77" t="str">
        <f>VLOOKUP(Table16[[#This Row],[Player]],Rosters!$D$1:$D$1934,1,FALSE)</f>
        <v>Carter, Michael</v>
      </c>
      <c r="I461" s="77" t="str">
        <f>Table16[[#This Row],[RunBlock-Primary6]]&amp;"-"&amp;Table16[[#This Row],[PassBlock8]]&amp;IF(Table16[[#This Row],[RunBlock-Secondary7]]&lt;&gt;"","/"&amp;Table16[[#This Row],[RunBlock-Secondary7]]&amp;"-"&amp;Table16[[#This Row],[PassBlock8]],"")</f>
        <v>0-4</v>
      </c>
      <c r="J461" s="75"/>
      <c r="K461" s="75"/>
      <c r="L461" s="76"/>
      <c r="M461" s="76"/>
      <c r="N461" s="75">
        <v>0</v>
      </c>
      <c r="O461" s="76"/>
      <c r="P461" s="75">
        <v>4</v>
      </c>
      <c r="Q461" s="76" t="str">
        <f>Table16[[#This Row],[DefPrimary2]]&amp;IF(Table16[[#This Row],[Def-Secondary3]]&lt;&gt;"","/"&amp;Table16[[#This Row],[Def-Secondary3]],)&amp;""&amp;IF(Table16[[#This Row],[PassRush4]]&lt;&gt;"","-"&amp;Table16[[#This Row],[PassRush4]],)</f>
        <v/>
      </c>
      <c r="R461" s="76" t="e">
        <f>VLOOKUP(Table16[[#This Row],[Player]],Table4[],9,FALSE)</f>
        <v>#N/A</v>
      </c>
      <c r="S461" s="73" t="str">
        <f>Table16[[#This Row],[Column1]]&amp;" "&amp;VLOOKUP(Table16[[#This Row],[Player]],$U$453:$V$627,2,FALSE)</f>
        <v>0-4 35</v>
      </c>
      <c r="T461"/>
      <c r="U461" s="103" t="s">
        <v>3709</v>
      </c>
      <c r="V461" s="97">
        <v>63</v>
      </c>
    </row>
    <row r="462" spans="1:22" ht="12.75" customHeight="1" x14ac:dyDescent="0.45">
      <c r="A462" s="78" t="s">
        <v>700</v>
      </c>
      <c r="B462" s="74" t="s">
        <v>93</v>
      </c>
      <c r="C462" s="79" t="s">
        <v>1315</v>
      </c>
      <c r="D462" s="91">
        <v>36899</v>
      </c>
      <c r="E462" s="75" t="s">
        <v>200</v>
      </c>
      <c r="G462" s="75" t="s">
        <v>4217</v>
      </c>
      <c r="H462" s="77" t="str">
        <f>VLOOKUP(Table16[[#This Row],[Player]],Rosters!$D$1:$D$1934,1,FALSE)</f>
        <v>Charbonnet, Zach</v>
      </c>
      <c r="I462" s="77" t="str">
        <f>Table16[[#This Row],[RunBlock-Primary6]]&amp;"-"&amp;Table16[[#This Row],[PassBlock8]]&amp;IF(Table16[[#This Row],[RunBlock-Secondary7]]&lt;&gt;"","/"&amp;Table16[[#This Row],[RunBlock-Secondary7]]&amp;"-"&amp;Table16[[#This Row],[PassBlock8]],"")</f>
        <v>0-3</v>
      </c>
      <c r="J462" s="75"/>
      <c r="K462" s="75"/>
      <c r="L462" s="76"/>
      <c r="M462" s="76"/>
      <c r="N462" s="75">
        <v>0</v>
      </c>
      <c r="O462" s="76"/>
      <c r="P462" s="75">
        <v>3</v>
      </c>
      <c r="Q462" s="76" t="str">
        <f>Table16[[#This Row],[DefPrimary2]]&amp;IF(Table16[[#This Row],[Def-Secondary3]]&lt;&gt;"","/"&amp;Table16[[#This Row],[Def-Secondary3]],)&amp;""&amp;IF(Table16[[#This Row],[PassRush4]]&lt;&gt;"","-"&amp;Table16[[#This Row],[PassRush4]],)</f>
        <v/>
      </c>
      <c r="R462" s="76" t="e">
        <f>VLOOKUP(Table16[[#This Row],[Player]],Table4[],9,FALSE)</f>
        <v>#N/A</v>
      </c>
      <c r="S462" s="73" t="str">
        <f>Table16[[#This Row],[Column1]]&amp;" "&amp;VLOOKUP(Table16[[#This Row],[Player]],$U$453:$V$627,2,FALSE)</f>
        <v>0-3 135</v>
      </c>
      <c r="T462"/>
      <c r="U462" s="102" t="s">
        <v>97</v>
      </c>
      <c r="V462" s="97">
        <v>168</v>
      </c>
    </row>
    <row r="463" spans="1:22" ht="12.75" customHeight="1" x14ac:dyDescent="0.45">
      <c r="A463" s="78" t="s">
        <v>1216</v>
      </c>
      <c r="B463" s="74" t="s">
        <v>93</v>
      </c>
      <c r="C463" s="79" t="s">
        <v>3527</v>
      </c>
      <c r="D463" s="91">
        <v>35060</v>
      </c>
      <c r="E463" s="75" t="s">
        <v>425</v>
      </c>
      <c r="G463" s="75" t="s">
        <v>4218</v>
      </c>
      <c r="H463" s="77" t="str">
        <f>VLOOKUP(Table16[[#This Row],[Player]],Rosters!$D$1:$D$1934,1,FALSE)</f>
        <v>Chubb, Nick</v>
      </c>
      <c r="I463" s="77" t="str">
        <f>Table16[[#This Row],[RunBlock-Primary6]]&amp;"-"&amp;Table16[[#This Row],[PassBlock8]]&amp;IF(Table16[[#This Row],[RunBlock-Secondary7]]&lt;&gt;"","/"&amp;Table16[[#This Row],[RunBlock-Secondary7]]&amp;"-"&amp;Table16[[#This Row],[PassBlock8]],"")</f>
        <v>0-2</v>
      </c>
      <c r="J463" s="75"/>
      <c r="K463" s="75"/>
      <c r="L463" s="76"/>
      <c r="M463" s="76"/>
      <c r="N463" s="75">
        <v>0</v>
      </c>
      <c r="O463" s="76"/>
      <c r="P463" s="75">
        <v>2</v>
      </c>
      <c r="Q463" s="76" t="str">
        <f>Table16[[#This Row],[DefPrimary2]]&amp;IF(Table16[[#This Row],[Def-Secondary3]]&lt;&gt;"","/"&amp;Table16[[#This Row],[Def-Secondary3]],)&amp;""&amp;IF(Table16[[#This Row],[PassRush4]]&lt;&gt;"","-"&amp;Table16[[#This Row],[PassRush4]],)</f>
        <v/>
      </c>
      <c r="R463" s="76" t="e">
        <f>VLOOKUP(Table16[[#This Row],[Player]],Table4[],9,FALSE)</f>
        <v>#N/A</v>
      </c>
      <c r="S463" s="73" t="str">
        <f>Table16[[#This Row],[Column1]]&amp;" "&amp;VLOOKUP(Table16[[#This Row],[Player]],$U$453:$V$627,2,FALSE)</f>
        <v>0-2 102</v>
      </c>
      <c r="T463"/>
      <c r="U463" t="s">
        <v>1074</v>
      </c>
      <c r="V463" s="97">
        <v>15</v>
      </c>
    </row>
    <row r="464" spans="1:22" ht="12.75" customHeight="1" x14ac:dyDescent="0.45">
      <c r="A464" s="78" t="s">
        <v>2933</v>
      </c>
      <c r="B464" s="74" t="s">
        <v>93</v>
      </c>
      <c r="C464" s="79" t="s">
        <v>81</v>
      </c>
      <c r="D464" s="91">
        <v>34824</v>
      </c>
      <c r="E464" s="75" t="s">
        <v>222</v>
      </c>
      <c r="G464" s="75" t="s">
        <v>4219</v>
      </c>
      <c r="H464" s="77" t="str">
        <f>VLOOKUP(Table16[[#This Row],[Player]],Rosters!$D$1:$D$1934,1,FALSE)</f>
        <v>Conner, James</v>
      </c>
      <c r="I464" s="77" t="str">
        <f>Table16[[#This Row],[RunBlock-Primary6]]&amp;"-"&amp;Table16[[#This Row],[PassBlock8]]&amp;IF(Table16[[#This Row],[RunBlock-Secondary7]]&lt;&gt;"","/"&amp;Table16[[#This Row],[RunBlock-Secondary7]]&amp;"-"&amp;Table16[[#This Row],[PassBlock8]],"")</f>
        <v>4-5</v>
      </c>
      <c r="J464" s="75"/>
      <c r="K464" s="75"/>
      <c r="L464" s="76"/>
      <c r="M464" s="76"/>
      <c r="N464" s="75">
        <v>4</v>
      </c>
      <c r="O464" s="76"/>
      <c r="P464" s="75">
        <v>5</v>
      </c>
      <c r="Q464" s="76" t="str">
        <f>Table16[[#This Row],[DefPrimary2]]&amp;IF(Table16[[#This Row],[Def-Secondary3]]&lt;&gt;"","/"&amp;Table16[[#This Row],[Def-Secondary3]],)&amp;""&amp;IF(Table16[[#This Row],[PassRush4]]&lt;&gt;"","-"&amp;Table16[[#This Row],[PassRush4]],)</f>
        <v/>
      </c>
      <c r="R464" s="76" t="e">
        <f>VLOOKUP(Table16[[#This Row],[Player]],Table4[],9,FALSE)</f>
        <v>#N/A</v>
      </c>
      <c r="S464" s="73" t="str">
        <f>Table16[[#This Row],[Column1]]&amp;" "&amp;VLOOKUP(Table16[[#This Row],[Player]],$U$453:$V$627,2,FALSE)</f>
        <v>4-5 236</v>
      </c>
      <c r="T464"/>
      <c r="U464" t="s">
        <v>113</v>
      </c>
      <c r="V464" s="97">
        <v>13</v>
      </c>
    </row>
    <row r="465" spans="1:22" ht="12.75" customHeight="1" x14ac:dyDescent="0.45">
      <c r="A465" s="78" t="s">
        <v>948</v>
      </c>
      <c r="B465" s="74" t="s">
        <v>93</v>
      </c>
      <c r="C465" s="79" t="s">
        <v>3519</v>
      </c>
      <c r="D465" s="91">
        <v>36428</v>
      </c>
      <c r="E465" s="75" t="s">
        <v>84</v>
      </c>
      <c r="G465" s="75" t="s">
        <v>4220</v>
      </c>
      <c r="H465" s="77" t="str">
        <f>VLOOKUP(Table16[[#This Row],[Player]],Rosters!$D$1:$D$1934,1,FALSE)</f>
        <v>Cook, James</v>
      </c>
      <c r="I465" s="77" t="str">
        <f>Table16[[#This Row],[RunBlock-Primary6]]&amp;"-"&amp;Table16[[#This Row],[PassBlock8]]&amp;IF(Table16[[#This Row],[RunBlock-Secondary7]]&lt;&gt;"","/"&amp;Table16[[#This Row],[RunBlock-Secondary7]]&amp;"-"&amp;Table16[[#This Row],[PassBlock8]],"")</f>
        <v>0-0</v>
      </c>
      <c r="J465" s="75"/>
      <c r="K465" s="75"/>
      <c r="L465" s="76"/>
      <c r="M465" s="76"/>
      <c r="N465" s="75">
        <v>0</v>
      </c>
      <c r="O465" s="76"/>
      <c r="P465" s="75">
        <v>0</v>
      </c>
      <c r="Q465" s="76" t="str">
        <f>Table16[[#This Row],[DefPrimary2]]&amp;IF(Table16[[#This Row],[Def-Secondary3]]&lt;&gt;"","/"&amp;Table16[[#This Row],[Def-Secondary3]],)&amp;""&amp;IF(Table16[[#This Row],[PassRush4]]&lt;&gt;"","-"&amp;Table16[[#This Row],[PassRush4]],)</f>
        <v/>
      </c>
      <c r="R465" s="76" t="e">
        <f>VLOOKUP(Table16[[#This Row],[Player]],Table4[],9,FALSE)</f>
        <v>#N/A</v>
      </c>
      <c r="S465" s="73" t="str">
        <f>Table16[[#This Row],[Column1]]&amp;" "&amp;VLOOKUP(Table16[[#This Row],[Player]],$U$453:$V$627,2,FALSE)</f>
        <v>0-0 207</v>
      </c>
      <c r="T465"/>
      <c r="U465" t="s">
        <v>2749</v>
      </c>
      <c r="V465" s="97">
        <v>15</v>
      </c>
    </row>
    <row r="466" spans="1:22" ht="12.75" customHeight="1" x14ac:dyDescent="0.45">
      <c r="A466" s="78" t="s">
        <v>3778</v>
      </c>
      <c r="B466" s="74" t="s">
        <v>93</v>
      </c>
      <c r="C466" s="79" t="s">
        <v>3531</v>
      </c>
      <c r="D466" s="91">
        <v>37308</v>
      </c>
      <c r="E466" s="75" t="s">
        <v>3993</v>
      </c>
      <c r="G466" s="75" t="s">
        <v>4246</v>
      </c>
      <c r="H466" s="77" t="str">
        <f>VLOOKUP(Table16[[#This Row],[Player]],Rosters!$D$1:$D$1934,1,FALSE)</f>
        <v>Davis, Isaiah</v>
      </c>
      <c r="I466" s="77" t="str">
        <f>Table16[[#This Row],[RunBlock-Primary6]]&amp;"-"&amp;Table16[[#This Row],[PassBlock8]]&amp;IF(Table16[[#This Row],[RunBlock-Secondary7]]&lt;&gt;"","/"&amp;Table16[[#This Row],[RunBlock-Secondary7]]&amp;"-"&amp;Table16[[#This Row],[PassBlock8]],"")</f>
        <v>0-0</v>
      </c>
      <c r="J466" s="75"/>
      <c r="K466" s="75"/>
      <c r="L466" s="76"/>
      <c r="M466" s="76"/>
      <c r="N466" s="75">
        <v>0</v>
      </c>
      <c r="O466" s="76"/>
      <c r="P466" s="75">
        <v>0</v>
      </c>
      <c r="Q466" s="76" t="str">
        <f>Table16[[#This Row],[DefPrimary2]]&amp;IF(Table16[[#This Row],[Def-Secondary3]]&lt;&gt;"","/"&amp;Table16[[#This Row],[Def-Secondary3]],)&amp;""&amp;IF(Table16[[#This Row],[PassRush4]]&lt;&gt;"","-"&amp;Table16[[#This Row],[PassRush4]],)</f>
        <v/>
      </c>
      <c r="R466" s="76" t="e">
        <f>VLOOKUP(Table16[[#This Row],[Player]],Table4[],9,FALSE)</f>
        <v>#N/A</v>
      </c>
      <c r="S466" s="73" t="str">
        <f>Table16[[#This Row],[Column1]]&amp;" "&amp;VLOOKUP(Table16[[#This Row],[Player]],$U$453:$V$627,2,FALSE)</f>
        <v>0-0 30</v>
      </c>
      <c r="T466"/>
      <c r="U466" t="s">
        <v>3721</v>
      </c>
      <c r="V466" s="97">
        <v>36</v>
      </c>
    </row>
    <row r="467" spans="1:22" ht="12.75" customHeight="1" x14ac:dyDescent="0.45">
      <c r="A467" s="78" t="s">
        <v>2166</v>
      </c>
      <c r="B467" s="74" t="s">
        <v>93</v>
      </c>
      <c r="C467" s="79" t="s">
        <v>81</v>
      </c>
      <c r="D467" s="91">
        <v>36180</v>
      </c>
      <c r="E467" s="75" t="s">
        <v>391</v>
      </c>
      <c r="G467" s="75" t="s">
        <v>2276</v>
      </c>
      <c r="H467" s="77" t="str">
        <f>VLOOKUP(Table16[[#This Row],[Player]],Rosters!$D$1:$D$1934,1,FALSE)</f>
        <v>Demercado, Emari</v>
      </c>
      <c r="I467" s="77" t="str">
        <f>Table16[[#This Row],[RunBlock-Primary6]]&amp;"-"&amp;Table16[[#This Row],[PassBlock8]]&amp;IF(Table16[[#This Row],[RunBlock-Secondary7]]&lt;&gt;"","/"&amp;Table16[[#This Row],[RunBlock-Secondary7]]&amp;"-"&amp;Table16[[#This Row],[PassBlock8]],"")</f>
        <v>0-0</v>
      </c>
      <c r="J467" s="75"/>
      <c r="K467" s="75"/>
      <c r="L467" s="76"/>
      <c r="M467" s="76"/>
      <c r="N467" s="75">
        <v>0</v>
      </c>
      <c r="O467" s="76"/>
      <c r="P467" s="75">
        <v>0</v>
      </c>
      <c r="Q467" s="76" t="str">
        <f>Table16[[#This Row],[DefPrimary2]]&amp;IF(Table16[[#This Row],[Def-Secondary3]]&lt;&gt;"","/"&amp;Table16[[#This Row],[Def-Secondary3]],)&amp;""&amp;IF(Table16[[#This Row],[PassRush4]]&lt;&gt;"","-"&amp;Table16[[#This Row],[PassRush4]],)</f>
        <v/>
      </c>
      <c r="R467" s="76" t="e">
        <f>VLOOKUP(Table16[[#This Row],[Player]],Table4[],9,FALSE)</f>
        <v>#N/A</v>
      </c>
      <c r="S467" s="73" t="str">
        <f>Table16[[#This Row],[Column1]]&amp;" "&amp;VLOOKUP(Table16[[#This Row],[Player]],$U$453:$V$627,2,FALSE)</f>
        <v>0-0 24</v>
      </c>
      <c r="T467"/>
      <c r="U467" t="s">
        <v>4208</v>
      </c>
      <c r="V467" s="97">
        <v>9</v>
      </c>
    </row>
    <row r="468" spans="1:22" ht="12.75" customHeight="1" x14ac:dyDescent="0.45">
      <c r="A468" s="78" t="s">
        <v>393</v>
      </c>
      <c r="B468" s="74" t="s">
        <v>93</v>
      </c>
      <c r="C468" s="79" t="s">
        <v>3523</v>
      </c>
      <c r="D468" s="91">
        <v>36146</v>
      </c>
      <c r="E468" s="75" t="s">
        <v>204</v>
      </c>
      <c r="G468" s="75" t="s">
        <v>4221</v>
      </c>
      <c r="H468" s="77" t="str">
        <f>VLOOKUP(Table16[[#This Row],[Player]],Rosters!$D$1:$D$1934,1,FALSE)</f>
        <v>Dobbins, J.K.</v>
      </c>
      <c r="I468" s="77" t="str">
        <f>Table16[[#This Row],[RunBlock-Primary6]]&amp;"-"&amp;Table16[[#This Row],[PassBlock8]]&amp;IF(Table16[[#This Row],[RunBlock-Secondary7]]&lt;&gt;"","/"&amp;Table16[[#This Row],[RunBlock-Secondary7]]&amp;"-"&amp;Table16[[#This Row],[PassBlock8]],"")</f>
        <v>4-4</v>
      </c>
      <c r="J468" s="75"/>
      <c r="K468" s="75"/>
      <c r="L468" s="76"/>
      <c r="M468" s="76"/>
      <c r="N468" s="75">
        <v>4</v>
      </c>
      <c r="O468" s="76"/>
      <c r="P468" s="75">
        <v>4</v>
      </c>
      <c r="Q468" s="76" t="str">
        <f>Table16[[#This Row],[DefPrimary2]]&amp;IF(Table16[[#This Row],[Def-Secondary3]]&lt;&gt;"","/"&amp;Table16[[#This Row],[Def-Secondary3]],)&amp;""&amp;IF(Table16[[#This Row],[PassRush4]]&lt;&gt;"","-"&amp;Table16[[#This Row],[PassRush4]],)</f>
        <v/>
      </c>
      <c r="R468" s="76" t="e">
        <f>VLOOKUP(Table16[[#This Row],[Player]],Table4[],9,FALSE)</f>
        <v>#N/A</v>
      </c>
      <c r="S468" s="73" t="str">
        <f>Table16[[#This Row],[Column1]]&amp;" "&amp;VLOOKUP(Table16[[#This Row],[Player]],$U$453:$V$627,2,FALSE)</f>
        <v>4-4 195</v>
      </c>
      <c r="T468"/>
      <c r="U468" t="s">
        <v>3111</v>
      </c>
      <c r="V468" s="97">
        <v>229</v>
      </c>
    </row>
    <row r="469" spans="1:22" ht="12.75" customHeight="1" thickBot="1" x14ac:dyDescent="0.5">
      <c r="A469" s="78" t="s">
        <v>1214</v>
      </c>
      <c r="B469" s="74" t="s">
        <v>93</v>
      </c>
      <c r="C469" s="79" t="s">
        <v>143</v>
      </c>
      <c r="D469" s="91">
        <v>35972</v>
      </c>
      <c r="E469" s="75" t="s">
        <v>107</v>
      </c>
      <c r="G469" s="75" t="s">
        <v>4222</v>
      </c>
      <c r="H469" s="77" t="str">
        <f>VLOOKUP(Table16[[#This Row],[Player]],Rosters!$D$1:$D$1934,1,FALSE)</f>
        <v>Dowdle, Rico</v>
      </c>
      <c r="I469" s="77" t="str">
        <f>Table16[[#This Row],[RunBlock-Primary6]]&amp;"-"&amp;Table16[[#This Row],[PassBlock8]]&amp;IF(Table16[[#This Row],[RunBlock-Secondary7]]&lt;&gt;"","/"&amp;Table16[[#This Row],[RunBlock-Secondary7]]&amp;"-"&amp;Table16[[#This Row],[PassBlock8]],"")</f>
        <v>0-2</v>
      </c>
      <c r="J469" s="75"/>
      <c r="K469" s="75"/>
      <c r="L469" s="76"/>
      <c r="M469" s="76"/>
      <c r="N469" s="75">
        <v>0</v>
      </c>
      <c r="O469" s="76"/>
      <c r="P469" s="75">
        <v>2</v>
      </c>
      <c r="Q469" s="76" t="str">
        <f>Table16[[#This Row],[DefPrimary2]]&amp;IF(Table16[[#This Row],[Def-Secondary3]]&lt;&gt;"","/"&amp;Table16[[#This Row],[Def-Secondary3]],)&amp;""&amp;IF(Table16[[#This Row],[PassRush4]]&lt;&gt;"","-"&amp;Table16[[#This Row],[PassRush4]],)</f>
        <v/>
      </c>
      <c r="R469" s="76" t="e">
        <f>VLOOKUP(Table16[[#This Row],[Player]],Table4[],9,FALSE)</f>
        <v>#N/A</v>
      </c>
      <c r="S469" s="73" t="str">
        <f>Table16[[#This Row],[Column1]]&amp;" "&amp;VLOOKUP(Table16[[#This Row],[Player]],$U$453:$V$627,2,FALSE)</f>
        <v>0-2 235</v>
      </c>
      <c r="T469"/>
      <c r="U469" t="s">
        <v>2453</v>
      </c>
      <c r="V469" s="97">
        <v>42</v>
      </c>
    </row>
    <row r="470" spans="1:22" ht="12.75" customHeight="1" thickBot="1" x14ac:dyDescent="0.5">
      <c r="A470" s="78" t="s">
        <v>1954</v>
      </c>
      <c r="B470" s="74" t="s">
        <v>93</v>
      </c>
      <c r="C470" s="79" t="s">
        <v>3523</v>
      </c>
      <c r="D470" s="91">
        <v>34802</v>
      </c>
      <c r="E470" s="75" t="s">
        <v>114</v>
      </c>
      <c r="G470" s="75" t="s">
        <v>4223</v>
      </c>
      <c r="H470" s="77" t="str">
        <f>VLOOKUP(Table16[[#This Row],[Player]],Rosters!$D$1:$D$1934,1,FALSE)</f>
        <v>Edwards, Gus</v>
      </c>
      <c r="I470" s="77" t="str">
        <f>Table16[[#This Row],[RunBlock-Primary6]]&amp;"-"&amp;Table16[[#This Row],[PassBlock8]]&amp;IF(Table16[[#This Row],[RunBlock-Secondary7]]&lt;&gt;"","/"&amp;Table16[[#This Row],[RunBlock-Secondary7]]&amp;"-"&amp;Table16[[#This Row],[PassBlock8]],"")</f>
        <v>4-4</v>
      </c>
      <c r="J470" s="75"/>
      <c r="K470" s="75"/>
      <c r="L470" s="76"/>
      <c r="M470" s="76"/>
      <c r="N470" s="75">
        <v>4</v>
      </c>
      <c r="O470" s="76"/>
      <c r="P470" s="75">
        <v>4</v>
      </c>
      <c r="Q470" s="76" t="str">
        <f>Table16[[#This Row],[DefPrimary2]]&amp;IF(Table16[[#This Row],[Def-Secondary3]]&lt;&gt;"","/"&amp;Table16[[#This Row],[Def-Secondary3]],)&amp;""&amp;IF(Table16[[#This Row],[PassRush4]]&lt;&gt;"","-"&amp;Table16[[#This Row],[PassRush4]],)</f>
        <v/>
      </c>
      <c r="R470" s="76" t="e">
        <f>VLOOKUP(Table16[[#This Row],[Player]],Table4[],9,FALSE)</f>
        <v>#N/A</v>
      </c>
      <c r="S470" s="73" t="str">
        <f>Table16[[#This Row],[Column1]]&amp;" "&amp;VLOOKUP(Table16[[#This Row],[Player]],$U$453:$V$627,2,FALSE)</f>
        <v>4-4 101</v>
      </c>
      <c r="T470"/>
      <c r="U470" t="s">
        <v>2652</v>
      </c>
      <c r="V470" s="99">
        <v>17</v>
      </c>
    </row>
    <row r="471" spans="1:22" ht="12.75" customHeight="1" thickBot="1" x14ac:dyDescent="0.5">
      <c r="A471" s="78" t="s">
        <v>2048</v>
      </c>
      <c r="B471" s="74" t="s">
        <v>93</v>
      </c>
      <c r="C471" s="79" t="s">
        <v>143</v>
      </c>
      <c r="D471" s="91">
        <v>34902</v>
      </c>
      <c r="E471" s="75" t="s">
        <v>2049</v>
      </c>
      <c r="G471" s="75" t="s">
        <v>3300</v>
      </c>
      <c r="H471" s="77" t="e">
        <f>VLOOKUP(Table16[[#This Row],[Player]],Rosters!$D$1:$D$1934,1,FALSE)</f>
        <v>#N/A</v>
      </c>
      <c r="I471" s="77" t="str">
        <f>Table16[[#This Row],[RunBlock-Primary6]]&amp;"-"&amp;Table16[[#This Row],[PassBlock8]]&amp;IF(Table16[[#This Row],[RunBlock-Secondary7]]&lt;&gt;"","/"&amp;Table16[[#This Row],[RunBlock-Secondary7]]&amp;"-"&amp;Table16[[#This Row],[PassBlock8]],"")</f>
        <v>0-2</v>
      </c>
      <c r="J471" s="75"/>
      <c r="K471" s="75"/>
      <c r="L471" s="76"/>
      <c r="M471" s="76"/>
      <c r="N471" s="75">
        <v>0</v>
      </c>
      <c r="O471" s="76"/>
      <c r="P471" s="75">
        <v>2</v>
      </c>
      <c r="Q471" s="76" t="str">
        <f>Table16[[#This Row],[DefPrimary2]]&amp;IF(Table16[[#This Row],[Def-Secondary3]]&lt;&gt;"","/"&amp;Table16[[#This Row],[Def-Secondary3]],)&amp;""&amp;IF(Table16[[#This Row],[PassRush4]]&lt;&gt;"","-"&amp;Table16[[#This Row],[PassRush4]],)</f>
        <v/>
      </c>
      <c r="R471" s="76" t="e">
        <f>VLOOKUP(Table16[[#This Row],[Player]],Table4[],9,FALSE)</f>
        <v>#N/A</v>
      </c>
      <c r="S471" s="73" t="str">
        <f>Table16[[#This Row],[Column1]]&amp;" "&amp;VLOOKUP(Table16[[#This Row],[Player]],$U$453:$V$627,2,FALSE)</f>
        <v>0-2 74</v>
      </c>
      <c r="T471"/>
      <c r="U471" t="s">
        <v>1965</v>
      </c>
      <c r="V471" s="100">
        <v>35</v>
      </c>
    </row>
    <row r="472" spans="1:22" ht="12.75" customHeight="1" x14ac:dyDescent="0.45">
      <c r="A472" s="78" t="s">
        <v>3781</v>
      </c>
      <c r="B472" s="74" t="s">
        <v>93</v>
      </c>
      <c r="C472" s="79" t="s">
        <v>3517</v>
      </c>
      <c r="D472" s="91">
        <v>37870</v>
      </c>
      <c r="E472" s="75" t="s">
        <v>4002</v>
      </c>
      <c r="G472" s="75" t="s">
        <v>4267</v>
      </c>
      <c r="H472" s="77" t="str">
        <f>VLOOKUP(Table16[[#This Row],[Player]],Rosters!$D$1:$D$1934,1,FALSE)</f>
        <v>Estime, Audric</v>
      </c>
      <c r="I472" s="77" t="str">
        <f>Table16[[#This Row],[RunBlock-Primary6]]&amp;"-"&amp;Table16[[#This Row],[PassBlock8]]&amp;IF(Table16[[#This Row],[RunBlock-Secondary7]]&lt;&gt;"","/"&amp;Table16[[#This Row],[RunBlock-Secondary7]]&amp;"-"&amp;Table16[[#This Row],[PassBlock8]],"")</f>
        <v>0-0</v>
      </c>
      <c r="J472" s="75"/>
      <c r="K472" s="75"/>
      <c r="L472" s="76"/>
      <c r="M472" s="76"/>
      <c r="N472" s="75">
        <v>0</v>
      </c>
      <c r="O472" s="76"/>
      <c r="P472" s="75">
        <v>0</v>
      </c>
      <c r="Q472" s="76" t="str">
        <f>Table16[[#This Row],[DefPrimary2]]&amp;IF(Table16[[#This Row],[Def-Secondary3]]&lt;&gt;"","/"&amp;Table16[[#This Row],[Def-Secondary3]],)&amp;""&amp;IF(Table16[[#This Row],[PassRush4]]&lt;&gt;"","-"&amp;Table16[[#This Row],[PassRush4]],)</f>
        <v/>
      </c>
      <c r="R472" s="76" t="e">
        <f>VLOOKUP(Table16[[#This Row],[Player]],Table4[],9,FALSE)</f>
        <v>#N/A</v>
      </c>
      <c r="S472" s="73" t="str">
        <f>Table16[[#This Row],[Column1]]&amp;" "&amp;VLOOKUP(Table16[[#This Row],[Player]],$U$453:$V$627,2,FALSE)</f>
        <v>0-0 76</v>
      </c>
      <c r="T472"/>
      <c r="U472" t="s">
        <v>2656</v>
      </c>
      <c r="V472" s="97">
        <v>56</v>
      </c>
    </row>
    <row r="473" spans="1:22" ht="12.75" customHeight="1" x14ac:dyDescent="0.45">
      <c r="A473" s="78" t="s">
        <v>2157</v>
      </c>
      <c r="B473" s="74" t="s">
        <v>93</v>
      </c>
      <c r="C473" s="79" t="s">
        <v>860</v>
      </c>
      <c r="D473" s="91">
        <v>36161</v>
      </c>
      <c r="E473" s="75" t="s">
        <v>4003</v>
      </c>
      <c r="G473" s="75" t="s">
        <v>4224</v>
      </c>
      <c r="H473" s="77" t="str">
        <f>VLOOKUP(Table16[[#This Row],[Player]],Rosters!$D$1:$D$1934,1,FALSE)</f>
        <v>Etienne, Travis</v>
      </c>
      <c r="I473" s="77" t="str">
        <f>Table16[[#This Row],[RunBlock-Primary6]]&amp;"-"&amp;Table16[[#This Row],[PassBlock8]]&amp;IF(Table16[[#This Row],[RunBlock-Secondary7]]&lt;&gt;"","/"&amp;Table16[[#This Row],[RunBlock-Secondary7]]&amp;"-"&amp;Table16[[#This Row],[PassBlock8]],"")</f>
        <v>0-2</v>
      </c>
      <c r="J473" s="75"/>
      <c r="K473" s="75"/>
      <c r="L473" s="76"/>
      <c r="M473" s="76"/>
      <c r="N473" s="75">
        <v>0</v>
      </c>
      <c r="O473" s="76"/>
      <c r="P473" s="75">
        <v>2</v>
      </c>
      <c r="Q473" s="76" t="str">
        <f>Table16[[#This Row],[DefPrimary2]]&amp;IF(Table16[[#This Row],[Def-Secondary3]]&lt;&gt;"","/"&amp;Table16[[#This Row],[Def-Secondary3]],)&amp;""&amp;IF(Table16[[#This Row],[PassRush4]]&lt;&gt;"","-"&amp;Table16[[#This Row],[PassRush4]],)</f>
        <v/>
      </c>
      <c r="R473" s="76" t="e">
        <f>VLOOKUP(Table16[[#This Row],[Player]],Table4[],9,FALSE)</f>
        <v>#N/A</v>
      </c>
      <c r="S473" s="73" t="str">
        <f>Table16[[#This Row],[Column1]]&amp;" "&amp;VLOOKUP(Table16[[#This Row],[Player]],$U$453:$V$627,2,FALSE)</f>
        <v>0-2 150</v>
      </c>
      <c r="T473"/>
      <c r="U473" t="s">
        <v>700</v>
      </c>
      <c r="V473" s="97">
        <v>135</v>
      </c>
    </row>
    <row r="474" spans="1:22" ht="12.75" customHeight="1" x14ac:dyDescent="0.45">
      <c r="A474" s="78" t="s">
        <v>1744</v>
      </c>
      <c r="B474" s="74" t="s">
        <v>93</v>
      </c>
      <c r="C474" s="79" t="s">
        <v>3527</v>
      </c>
      <c r="D474" s="91">
        <v>35179</v>
      </c>
      <c r="E474" s="75" t="s">
        <v>222</v>
      </c>
      <c r="G474" s="75" t="s">
        <v>4225</v>
      </c>
      <c r="H474" s="77" t="str">
        <f>VLOOKUP(Table16[[#This Row],[Player]],Rosters!$D$1:$D$1934,1,FALSE)</f>
        <v>Foreman, D'Onta</v>
      </c>
      <c r="I474" s="77" t="str">
        <f>Table16[[#This Row],[RunBlock-Primary6]]&amp;"-"&amp;Table16[[#This Row],[PassBlock8]]&amp;IF(Table16[[#This Row],[RunBlock-Secondary7]]&lt;&gt;"","/"&amp;Table16[[#This Row],[RunBlock-Secondary7]]&amp;"-"&amp;Table16[[#This Row],[PassBlock8]],"")</f>
        <v>0-0</v>
      </c>
      <c r="J474" s="75"/>
      <c r="K474" s="75"/>
      <c r="L474" s="76"/>
      <c r="M474" s="76"/>
      <c r="N474" s="75">
        <v>0</v>
      </c>
      <c r="O474" s="76"/>
      <c r="P474" s="75">
        <v>0</v>
      </c>
      <c r="Q474" s="76" t="str">
        <f>Table16[[#This Row],[DefPrimary2]]&amp;IF(Table16[[#This Row],[Def-Secondary3]]&lt;&gt;"","/"&amp;Table16[[#This Row],[Def-Secondary3]],)&amp;""&amp;IF(Table16[[#This Row],[PassRush4]]&lt;&gt;"","-"&amp;Table16[[#This Row],[PassRush4]],)</f>
        <v/>
      </c>
      <c r="R474" s="76" t="e">
        <f>VLOOKUP(Table16[[#This Row],[Player]],Table4[],9,FALSE)</f>
        <v>#N/A</v>
      </c>
      <c r="S474" s="73" t="str">
        <f>Table16[[#This Row],[Column1]]&amp;" "&amp;VLOOKUP(Table16[[#This Row],[Player]],$U$453:$V$627,2,FALSE)</f>
        <v>0-0 71</v>
      </c>
      <c r="T474"/>
      <c r="U474" t="s">
        <v>1940</v>
      </c>
      <c r="V474" s="97">
        <v>22</v>
      </c>
    </row>
    <row r="475" spans="1:22" ht="12.75" customHeight="1" x14ac:dyDescent="0.45">
      <c r="A475" s="78" t="s">
        <v>1463</v>
      </c>
      <c r="B475" s="74" t="s">
        <v>93</v>
      </c>
      <c r="C475" s="79" t="s">
        <v>116</v>
      </c>
      <c r="D475" s="91">
        <v>37335</v>
      </c>
      <c r="E475" s="75" t="s">
        <v>3953</v>
      </c>
      <c r="G475" s="75" t="s">
        <v>4226</v>
      </c>
      <c r="H475" s="77" t="str">
        <f>VLOOKUP(Table16[[#This Row],[Player]],Rosters!$D$1:$D$1934,1,FALSE)</f>
        <v>Gibbs, Jahmyr</v>
      </c>
      <c r="I475" s="77" t="str">
        <f>Table16[[#This Row],[RunBlock-Primary6]]&amp;"-"&amp;Table16[[#This Row],[PassBlock8]]&amp;IF(Table16[[#This Row],[RunBlock-Secondary7]]&lt;&gt;"","/"&amp;Table16[[#This Row],[RunBlock-Secondary7]]&amp;"-"&amp;Table16[[#This Row],[PassBlock8]],"")</f>
        <v>0-0</v>
      </c>
      <c r="J475" s="75"/>
      <c r="K475" s="75"/>
      <c r="L475" s="76"/>
      <c r="M475" s="76"/>
      <c r="N475" s="75">
        <v>0</v>
      </c>
      <c r="O475" s="76"/>
      <c r="P475" s="75">
        <v>0</v>
      </c>
      <c r="Q475" s="76" t="str">
        <f>Table16[[#This Row],[DefPrimary2]]&amp;IF(Table16[[#This Row],[Def-Secondary3]]&lt;&gt;"","/"&amp;Table16[[#This Row],[Def-Secondary3]],)&amp;""&amp;IF(Table16[[#This Row],[PassRush4]]&lt;&gt;"","-"&amp;Table16[[#This Row],[PassRush4]],)</f>
        <v/>
      </c>
      <c r="R475" s="76" t="e">
        <f>VLOOKUP(Table16[[#This Row],[Player]],Table4[],9,FALSE)</f>
        <v>#N/A</v>
      </c>
      <c r="S475" s="73" t="str">
        <f>Table16[[#This Row],[Column1]]&amp;" "&amp;VLOOKUP(Table16[[#This Row],[Player]],$U$453:$V$627,2,FALSE)</f>
        <v>0-0 250</v>
      </c>
      <c r="T475"/>
      <c r="U475" t="s">
        <v>1216</v>
      </c>
      <c r="V475" s="97">
        <v>102</v>
      </c>
    </row>
    <row r="476" spans="1:22" ht="12.75" customHeight="1" x14ac:dyDescent="0.45">
      <c r="A476" s="78" t="s">
        <v>1846</v>
      </c>
      <c r="B476" s="74" t="s">
        <v>93</v>
      </c>
      <c r="C476" s="79" t="s">
        <v>3531</v>
      </c>
      <c r="D476" s="91">
        <v>37042</v>
      </c>
      <c r="E476" s="75" t="s">
        <v>84</v>
      </c>
      <c r="G476" s="75" t="s">
        <v>4227</v>
      </c>
      <c r="H476" s="77" t="str">
        <f>VLOOKUP(Table16[[#This Row],[Player]],Rosters!$D$1:$D$1934,1,FALSE)</f>
        <v>Hall, Breece</v>
      </c>
      <c r="I476" s="77" t="str">
        <f>Table16[[#This Row],[RunBlock-Primary6]]&amp;"-"&amp;Table16[[#This Row],[PassBlock8]]&amp;IF(Table16[[#This Row],[RunBlock-Secondary7]]&lt;&gt;"","/"&amp;Table16[[#This Row],[RunBlock-Secondary7]]&amp;"-"&amp;Table16[[#This Row],[PassBlock8]],"")</f>
        <v>0-0</v>
      </c>
      <c r="J476" s="75"/>
      <c r="K476" s="75"/>
      <c r="L476" s="76"/>
      <c r="M476" s="76"/>
      <c r="N476" s="75">
        <v>0</v>
      </c>
      <c r="O476" s="76"/>
      <c r="P476" s="75">
        <v>0</v>
      </c>
      <c r="Q476" s="76" t="str">
        <f>Table16[[#This Row],[DefPrimary2]]&amp;IF(Table16[[#This Row],[Def-Secondary3]]&lt;&gt;"","/"&amp;Table16[[#This Row],[Def-Secondary3]],)&amp;""&amp;IF(Table16[[#This Row],[PassRush4]]&lt;&gt;"","-"&amp;Table16[[#This Row],[PassRush4]],)</f>
        <v/>
      </c>
      <c r="R476" s="76" t="e">
        <f>VLOOKUP(Table16[[#This Row],[Player]],Table4[],9,FALSE)</f>
        <v>#N/A</v>
      </c>
      <c r="S476" s="73" t="str">
        <f>Table16[[#This Row],[Column1]]&amp;" "&amp;VLOOKUP(Table16[[#This Row],[Player]],$U$453:$V$627,2,FALSE)</f>
        <v>0-0 209</v>
      </c>
      <c r="T476"/>
      <c r="U476" t="s">
        <v>2933</v>
      </c>
      <c r="V476" s="97">
        <v>236</v>
      </c>
    </row>
    <row r="477" spans="1:22" ht="12.75" customHeight="1" x14ac:dyDescent="0.45">
      <c r="A477" s="78" t="s">
        <v>1740</v>
      </c>
      <c r="B477" s="74" t="s">
        <v>93</v>
      </c>
      <c r="C477" s="79" t="s">
        <v>285</v>
      </c>
      <c r="D477" s="91">
        <v>35855</v>
      </c>
      <c r="E477" s="75" t="s">
        <v>3493</v>
      </c>
      <c r="G477" s="75" t="s">
        <v>4228</v>
      </c>
      <c r="H477" s="77" t="str">
        <f>VLOOKUP(Table16[[#This Row],[Player]],Rosters!$D$1:$D$1934,1,FALSE)</f>
        <v>Harris, Najee</v>
      </c>
      <c r="I477" s="77" t="str">
        <f>Table16[[#This Row],[RunBlock-Primary6]]&amp;"-"&amp;Table16[[#This Row],[PassBlock8]]&amp;IF(Table16[[#This Row],[RunBlock-Secondary7]]&lt;&gt;"","/"&amp;Table16[[#This Row],[RunBlock-Secondary7]]&amp;"-"&amp;Table16[[#This Row],[PassBlock8]],"")</f>
        <v>0-3</v>
      </c>
      <c r="J477" s="75"/>
      <c r="K477" s="75"/>
      <c r="L477" s="76"/>
      <c r="M477" s="76"/>
      <c r="N477" s="75">
        <v>0</v>
      </c>
      <c r="O477" s="76"/>
      <c r="P477" s="75">
        <v>3</v>
      </c>
      <c r="Q477" s="76" t="str">
        <f>Table16[[#This Row],[DefPrimary2]]&amp;IF(Table16[[#This Row],[Def-Secondary3]]&lt;&gt;"","/"&amp;Table16[[#This Row],[Def-Secondary3]],)&amp;""&amp;IF(Table16[[#This Row],[PassRush4]]&lt;&gt;"","-"&amp;Table16[[#This Row],[PassRush4]],)</f>
        <v/>
      </c>
      <c r="R477" s="76" t="e">
        <f>VLOOKUP(Table16[[#This Row],[Player]],Table4[],9,FALSE)</f>
        <v>#N/A</v>
      </c>
      <c r="S477" s="73" t="str">
        <f>Table16[[#This Row],[Column1]]&amp;" "&amp;VLOOKUP(Table16[[#This Row],[Player]],$U$453:$V$627,2,FALSE)</f>
        <v>0-3 263</v>
      </c>
      <c r="T477"/>
      <c r="U477" t="s">
        <v>948</v>
      </c>
      <c r="V477" s="97">
        <v>207</v>
      </c>
    </row>
    <row r="478" spans="1:22" ht="12.75" customHeight="1" x14ac:dyDescent="0.45">
      <c r="A478" s="78" t="s">
        <v>539</v>
      </c>
      <c r="B478" s="74" t="s">
        <v>93</v>
      </c>
      <c r="C478" s="79" t="s">
        <v>193</v>
      </c>
      <c r="D478" s="91">
        <v>34532</v>
      </c>
      <c r="E478" s="75" t="s">
        <v>540</v>
      </c>
      <c r="G478" s="75" t="s">
        <v>4229</v>
      </c>
      <c r="H478" s="77" t="str">
        <f>VLOOKUP(Table16[[#This Row],[Player]],Rosters!$D$1:$D$1934,1,FALSE)</f>
        <v>Henry, Derrick</v>
      </c>
      <c r="I478" s="77" t="str">
        <f>Table16[[#This Row],[RunBlock-Primary6]]&amp;"-"&amp;Table16[[#This Row],[PassBlock8]]&amp;IF(Table16[[#This Row],[RunBlock-Secondary7]]&lt;&gt;"","/"&amp;Table16[[#This Row],[RunBlock-Secondary7]]&amp;"-"&amp;Table16[[#This Row],[PassBlock8]],"")</f>
        <v>0-5</v>
      </c>
      <c r="J478" s="75"/>
      <c r="K478" s="75"/>
      <c r="L478" s="76"/>
      <c r="M478" s="76"/>
      <c r="N478" s="75">
        <v>0</v>
      </c>
      <c r="O478" s="76"/>
      <c r="P478" s="75">
        <v>5</v>
      </c>
      <c r="Q478" s="76" t="str">
        <f>Table16[[#This Row],[DefPrimary2]]&amp;IF(Table16[[#This Row],[Def-Secondary3]]&lt;&gt;"","/"&amp;Table16[[#This Row],[Def-Secondary3]],)&amp;""&amp;IF(Table16[[#This Row],[PassRush4]]&lt;&gt;"","-"&amp;Table16[[#This Row],[PassRush4]],)</f>
        <v/>
      </c>
      <c r="R478" s="76" t="e">
        <f>VLOOKUP(Table16[[#This Row],[Player]],Table4[],9,FALSE)</f>
        <v>#N/A</v>
      </c>
      <c r="S478" s="73" t="str">
        <f>Table16[[#This Row],[Column1]]&amp;" "&amp;VLOOKUP(Table16[[#This Row],[Player]],$U$453:$V$627,2,FALSE)</f>
        <v>0-5 325</v>
      </c>
      <c r="T478"/>
      <c r="U478" s="103" t="s">
        <v>3735</v>
      </c>
      <c r="V478" s="97">
        <v>58</v>
      </c>
    </row>
    <row r="479" spans="1:22" ht="12.75" customHeight="1" x14ac:dyDescent="0.45">
      <c r="A479" s="78" t="s">
        <v>2755</v>
      </c>
      <c r="B479" s="74" t="s">
        <v>93</v>
      </c>
      <c r="C479" s="79" t="s">
        <v>3525</v>
      </c>
      <c r="D479" s="91">
        <v>35886</v>
      </c>
      <c r="E479" s="75" t="s">
        <v>102</v>
      </c>
      <c r="G479" s="75" t="s">
        <v>4230</v>
      </c>
      <c r="H479" s="77" t="str">
        <f>VLOOKUP(Table16[[#This Row],[Player]],Rosters!$D$1:$D$1934,1,FALSE)</f>
        <v>Herbert, Khalil</v>
      </c>
      <c r="I479" s="77" t="str">
        <f>Table16[[#This Row],[RunBlock-Primary6]]&amp;"-"&amp;Table16[[#This Row],[PassBlock8]]&amp;IF(Table16[[#This Row],[RunBlock-Secondary7]]&lt;&gt;"","/"&amp;Table16[[#This Row],[RunBlock-Secondary7]]&amp;"-"&amp;Table16[[#This Row],[PassBlock8]],"")</f>
        <v>0-0</v>
      </c>
      <c r="J479" s="75"/>
      <c r="K479" s="75"/>
      <c r="L479" s="76"/>
      <c r="M479" s="76"/>
      <c r="N479" s="75">
        <v>0</v>
      </c>
      <c r="O479" s="76"/>
      <c r="P479" s="75">
        <v>0</v>
      </c>
      <c r="Q479" s="76" t="str">
        <f>Table16[[#This Row],[DefPrimary2]]&amp;IF(Table16[[#This Row],[Def-Secondary3]]&lt;&gt;"","/"&amp;Table16[[#This Row],[Def-Secondary3]],)&amp;""&amp;IF(Table16[[#This Row],[PassRush4]]&lt;&gt;"","-"&amp;Table16[[#This Row],[PassRush4]],)</f>
        <v/>
      </c>
      <c r="R479" s="76" t="e">
        <f>VLOOKUP(Table16[[#This Row],[Player]],Table4[],9,FALSE)</f>
        <v>#N/A</v>
      </c>
      <c r="S479" s="73" t="str">
        <f>Table16[[#This Row],[Column1]]&amp;" "&amp;VLOOKUP(Table16[[#This Row],[Player]],$U$453:$V$627,2,FALSE)</f>
        <v>0-0 36</v>
      </c>
      <c r="T479"/>
      <c r="U479" t="s">
        <v>368</v>
      </c>
      <c r="V479" s="97">
        <v>23</v>
      </c>
    </row>
    <row r="480" spans="1:22" ht="12.75" customHeight="1" x14ac:dyDescent="0.45">
      <c r="A480" s="78" t="s">
        <v>1868</v>
      </c>
      <c r="B480" s="74" t="s">
        <v>93</v>
      </c>
      <c r="C480" s="79" t="s">
        <v>271</v>
      </c>
      <c r="D480" s="91">
        <v>36014</v>
      </c>
      <c r="E480" s="75" t="s">
        <v>282</v>
      </c>
      <c r="G480" s="75" t="s">
        <v>5438</v>
      </c>
      <c r="H480" s="77" t="e">
        <f>VLOOKUP(Table16[[#This Row],[Player]],Rosters!$D$1:$D$1934,1,FALSE)</f>
        <v>#N/A</v>
      </c>
      <c r="I480" s="77" t="str">
        <f>Table16[[#This Row],[RunBlock-Primary6]]&amp;"-"&amp;Table16[[#This Row],[PassBlock8]]&amp;IF(Table16[[#This Row],[RunBlock-Secondary7]]&lt;&gt;"","/"&amp;Table16[[#This Row],[RunBlock-Secondary7]]&amp;"-"&amp;Table16[[#This Row],[PassBlock8]],"")</f>
        <v>0-7</v>
      </c>
      <c r="J480" s="75"/>
      <c r="K480" s="75"/>
      <c r="L480" s="76"/>
      <c r="M480" s="76"/>
      <c r="N480" s="75">
        <v>0</v>
      </c>
      <c r="O480" s="76"/>
      <c r="P480" s="75">
        <v>7</v>
      </c>
      <c r="Q480" s="76" t="str">
        <f>Table16[[#This Row],[DefPrimary2]]&amp;IF(Table16[[#This Row],[Def-Secondary3]]&lt;&gt;"","/"&amp;Table16[[#This Row],[Def-Secondary3]],)&amp;""&amp;IF(Table16[[#This Row],[PassRush4]]&lt;&gt;"","-"&amp;Table16[[#This Row],[PassRush4]],)</f>
        <v/>
      </c>
      <c r="R480" s="76" t="e">
        <f>VLOOKUP(Table16[[#This Row],[Player]],Table4[],9,FALSE)</f>
        <v>#N/A</v>
      </c>
      <c r="S480" s="73" t="e">
        <f>Table16[[#This Row],[Column1]]&amp;" "&amp;VLOOKUP(Table16[[#This Row],[Player]],$U$453:$V$627,2,FALSE)</f>
        <v>#N/A</v>
      </c>
      <c r="T480"/>
      <c r="U480" t="s">
        <v>702</v>
      </c>
      <c r="V480" s="97">
        <v>9</v>
      </c>
    </row>
    <row r="481" spans="1:22" ht="12.75" customHeight="1" x14ac:dyDescent="0.45">
      <c r="A481" s="78" t="s">
        <v>2376</v>
      </c>
      <c r="B481" s="74" t="s">
        <v>93</v>
      </c>
      <c r="C481" s="79" t="s">
        <v>419</v>
      </c>
      <c r="D481" s="91">
        <v>35916</v>
      </c>
      <c r="E481" s="75" t="s">
        <v>457</v>
      </c>
      <c r="G481" s="75" t="s">
        <v>4231</v>
      </c>
      <c r="H481" s="77" t="str">
        <f>VLOOKUP(Table16[[#This Row],[Player]],Rosters!$D$1:$D$1934,1,FALSE)</f>
        <v>Hubbard, Chuba</v>
      </c>
      <c r="I481" s="77" t="str">
        <f>Table16[[#This Row],[RunBlock-Primary6]]&amp;"-"&amp;Table16[[#This Row],[PassBlock8]]&amp;IF(Table16[[#This Row],[RunBlock-Secondary7]]&lt;&gt;"","/"&amp;Table16[[#This Row],[RunBlock-Secondary7]]&amp;"-"&amp;Table16[[#This Row],[PassBlock8]],"")</f>
        <v>0-3</v>
      </c>
      <c r="J481" s="75"/>
      <c r="K481" s="75"/>
      <c r="L481" s="76"/>
      <c r="M481" s="76"/>
      <c r="N481" s="75">
        <v>0</v>
      </c>
      <c r="O481" s="76"/>
      <c r="P481" s="75">
        <v>3</v>
      </c>
      <c r="Q481" s="76" t="str">
        <f>Table16[[#This Row],[DefPrimary2]]&amp;IF(Table16[[#This Row],[Def-Secondary3]]&lt;&gt;"","/"&amp;Table16[[#This Row],[Def-Secondary3]],)&amp;""&amp;IF(Table16[[#This Row],[PassRush4]]&lt;&gt;"","-"&amp;Table16[[#This Row],[PassRush4]],)</f>
        <v/>
      </c>
      <c r="R481" s="76" t="e">
        <f>VLOOKUP(Table16[[#This Row],[Player]],Table4[],9,FALSE)</f>
        <v>#N/A</v>
      </c>
      <c r="S481" s="73" t="str">
        <f>Table16[[#This Row],[Column1]]&amp;" "&amp;VLOOKUP(Table16[[#This Row],[Player]],$U$453:$V$627,2,FALSE)</f>
        <v>0-3 250</v>
      </c>
      <c r="T481"/>
      <c r="U481" t="s">
        <v>3171</v>
      </c>
      <c r="V481" s="97">
        <v>11</v>
      </c>
    </row>
    <row r="482" spans="1:22" ht="12.75" customHeight="1" x14ac:dyDescent="0.45">
      <c r="A482" s="78" t="s">
        <v>1334</v>
      </c>
      <c r="B482" s="74" t="s">
        <v>93</v>
      </c>
      <c r="C482" s="79" t="s">
        <v>325</v>
      </c>
      <c r="D482" s="91">
        <v>34917</v>
      </c>
      <c r="E482" s="75" t="s">
        <v>222</v>
      </c>
      <c r="G482" s="75" t="s">
        <v>4232</v>
      </c>
      <c r="H482" s="77" t="str">
        <f>VLOOKUP(Table16[[#This Row],[Player]],Rosters!$D$1:$D$1934,1,FALSE)</f>
        <v>Hunt, Kareem</v>
      </c>
      <c r="I482" s="77" t="str">
        <f>Table16[[#This Row],[RunBlock-Primary6]]&amp;"-"&amp;Table16[[#This Row],[PassBlock8]]&amp;IF(Table16[[#This Row],[RunBlock-Secondary7]]&lt;&gt;"","/"&amp;Table16[[#This Row],[RunBlock-Secondary7]]&amp;"-"&amp;Table16[[#This Row],[PassBlock8]],"")</f>
        <v>0-4</v>
      </c>
      <c r="J482" s="75"/>
      <c r="K482" s="75"/>
      <c r="L482" s="76"/>
      <c r="M482" s="76"/>
      <c r="N482" s="75">
        <v>0</v>
      </c>
      <c r="O482" s="76"/>
      <c r="P482" s="75">
        <v>4</v>
      </c>
      <c r="Q482" s="76" t="str">
        <f>Table16[[#This Row],[DefPrimary2]]&amp;IF(Table16[[#This Row],[Def-Secondary3]]&lt;&gt;"","/"&amp;Table16[[#This Row],[Def-Secondary3]],)&amp;""&amp;IF(Table16[[#This Row],[PassRush4]]&lt;&gt;"","-"&amp;Table16[[#This Row],[PassRush4]],)</f>
        <v/>
      </c>
      <c r="R482" s="76" t="e">
        <f>VLOOKUP(Table16[[#This Row],[Player]],Table4[],9,FALSE)</f>
        <v>#N/A</v>
      </c>
      <c r="S482" s="73" t="str">
        <f>Table16[[#This Row],[Column1]]&amp;" "&amp;VLOOKUP(Table16[[#This Row],[Player]],$U$453:$V$627,2,FALSE)</f>
        <v>0-4 200</v>
      </c>
      <c r="T482"/>
      <c r="U482" t="s">
        <v>3899</v>
      </c>
      <c r="V482" s="97">
        <v>148</v>
      </c>
    </row>
    <row r="483" spans="1:22" ht="12.75" customHeight="1" x14ac:dyDescent="0.45">
      <c r="A483" s="78" t="s">
        <v>811</v>
      </c>
      <c r="B483" s="74" t="s">
        <v>93</v>
      </c>
      <c r="C483" s="79" t="s">
        <v>308</v>
      </c>
      <c r="D483" s="91">
        <v>35837</v>
      </c>
      <c r="E483" s="75" t="s">
        <v>812</v>
      </c>
      <c r="G483" s="75" t="s">
        <v>4233</v>
      </c>
      <c r="H483" s="77" t="str">
        <f>VLOOKUP(Table16[[#This Row],[Player]],Rosters!$D$1:$D$1934,1,FALSE)</f>
        <v>Jacobs, Josh</v>
      </c>
      <c r="I483" s="77" t="str">
        <f>Table16[[#This Row],[RunBlock-Primary6]]&amp;"-"&amp;Table16[[#This Row],[PassBlock8]]&amp;IF(Table16[[#This Row],[RunBlock-Secondary7]]&lt;&gt;"","/"&amp;Table16[[#This Row],[RunBlock-Secondary7]]&amp;"-"&amp;Table16[[#This Row],[PassBlock8]],"")</f>
        <v>0-0</v>
      </c>
      <c r="J483" s="75"/>
      <c r="K483" s="75"/>
      <c r="L483" s="76"/>
      <c r="M483" s="76"/>
      <c r="N483" s="75">
        <v>0</v>
      </c>
      <c r="O483" s="76"/>
      <c r="P483" s="75">
        <v>0</v>
      </c>
      <c r="Q483" s="76" t="str">
        <f>Table16[[#This Row],[DefPrimary2]]&amp;IF(Table16[[#This Row],[Def-Secondary3]]&lt;&gt;"","/"&amp;Table16[[#This Row],[Def-Secondary3]],)&amp;""&amp;IF(Table16[[#This Row],[PassRush4]]&lt;&gt;"","-"&amp;Table16[[#This Row],[PassRush4]],)</f>
        <v/>
      </c>
      <c r="R483" s="76" t="e">
        <f>VLOOKUP(Table16[[#This Row],[Player]],Table4[],9,FALSE)</f>
        <v>#N/A</v>
      </c>
      <c r="S483" s="73" t="str">
        <f>Table16[[#This Row],[Column1]]&amp;" "&amp;VLOOKUP(Table16[[#This Row],[Player]],$U$453:$V$627,2,FALSE)</f>
        <v>0-0 301</v>
      </c>
      <c r="T483"/>
      <c r="U483" t="s">
        <v>2753</v>
      </c>
      <c r="V483" s="97">
        <v>67</v>
      </c>
    </row>
    <row r="484" spans="1:22" ht="12.75" customHeight="1" x14ac:dyDescent="0.45">
      <c r="A484" s="78" t="s">
        <v>1471</v>
      </c>
      <c r="B484" s="74" t="s">
        <v>93</v>
      </c>
      <c r="C484" s="79" t="s">
        <v>860</v>
      </c>
      <c r="D484" s="91">
        <v>35122</v>
      </c>
      <c r="E484" s="75" t="s">
        <v>107</v>
      </c>
      <c r="G484" s="75" t="s">
        <v>4234</v>
      </c>
      <c r="H484" s="77" t="str">
        <f>VLOOKUP(Table16[[#This Row],[Player]],Rosters!$D$1:$D$1934,1,FALSE)</f>
        <v>Johnson, D'Ernest</v>
      </c>
      <c r="I484" s="77" t="str">
        <f>Table16[[#This Row],[RunBlock-Primary6]]&amp;"-"&amp;Table16[[#This Row],[PassBlock8]]&amp;IF(Table16[[#This Row],[RunBlock-Secondary7]]&lt;&gt;"","/"&amp;Table16[[#This Row],[RunBlock-Secondary7]]&amp;"-"&amp;Table16[[#This Row],[PassBlock8]],"")</f>
        <v>0-0</v>
      </c>
      <c r="J484" s="75"/>
      <c r="K484" s="75"/>
      <c r="L484" s="76"/>
      <c r="M484" s="76"/>
      <c r="N484" s="75">
        <v>0</v>
      </c>
      <c r="O484" s="76"/>
      <c r="P484" s="75">
        <v>0</v>
      </c>
      <c r="Q484" s="76" t="str">
        <f>Table16[[#This Row],[DefPrimary2]]&amp;IF(Table16[[#This Row],[Def-Secondary3]]&lt;&gt;"","/"&amp;Table16[[#This Row],[Def-Secondary3]],)&amp;""&amp;IF(Table16[[#This Row],[PassRush4]]&lt;&gt;"","-"&amp;Table16[[#This Row],[PassRush4]],)</f>
        <v/>
      </c>
      <c r="R484" s="76" t="e">
        <f>VLOOKUP(Table16[[#This Row],[Player]],Table4[],9,FALSE)</f>
        <v>#N/A</v>
      </c>
      <c r="S484" s="73" t="str">
        <f>Table16[[#This Row],[Column1]]&amp;" "&amp;VLOOKUP(Table16[[#This Row],[Player]],$U$453:$V$627,2,FALSE)</f>
        <v>0-0 32</v>
      </c>
      <c r="T484"/>
      <c r="U484" t="s">
        <v>1941</v>
      </c>
      <c r="V484" s="97">
        <v>12</v>
      </c>
    </row>
    <row r="485" spans="1:22" ht="12.75" customHeight="1" x14ac:dyDescent="0.45">
      <c r="A485" s="78" t="s">
        <v>2940</v>
      </c>
      <c r="B485" s="74" t="s">
        <v>93</v>
      </c>
      <c r="C485" s="79" t="s">
        <v>271</v>
      </c>
      <c r="D485" s="91">
        <v>36922</v>
      </c>
      <c r="E485" s="75" t="s">
        <v>160</v>
      </c>
      <c r="G485" s="75" t="s">
        <v>5422</v>
      </c>
      <c r="H485" s="77" t="str">
        <f>VLOOKUP(Table16[[#This Row],[Player]],Rosters!$D$1:$D$1934,1,FALSE)</f>
        <v>Johnson, Roschon</v>
      </c>
      <c r="I485" s="77" t="str">
        <f>Table16[[#This Row],[RunBlock-Primary6]]&amp;"-"&amp;Table16[[#This Row],[PassBlock8]]&amp;IF(Table16[[#This Row],[RunBlock-Secondary7]]&lt;&gt;"","/"&amp;Table16[[#This Row],[RunBlock-Secondary7]]&amp;"-"&amp;Table16[[#This Row],[PassBlock8]],"")</f>
        <v>0-0</v>
      </c>
      <c r="J485" s="75"/>
      <c r="K485" s="75"/>
      <c r="L485" s="76"/>
      <c r="M485" s="76"/>
      <c r="N485" s="75">
        <v>0</v>
      </c>
      <c r="O485" s="76"/>
      <c r="P485" s="75">
        <v>0</v>
      </c>
      <c r="Q485" s="76" t="str">
        <f>Table16[[#This Row],[DefPrimary2]]&amp;IF(Table16[[#This Row],[Def-Secondary3]]&lt;&gt;"","/"&amp;Table16[[#This Row],[Def-Secondary3]],)&amp;""&amp;IF(Table16[[#This Row],[PassRush4]]&lt;&gt;"","-"&amp;Table16[[#This Row],[PassRush4]],)</f>
        <v/>
      </c>
      <c r="R485" s="76" t="e">
        <f>VLOOKUP(Table16[[#This Row],[Player]],Table4[],9,FALSE)</f>
        <v>#N/A</v>
      </c>
      <c r="S485" s="73" t="str">
        <f>Table16[[#This Row],[Column1]]&amp;" "&amp;VLOOKUP(Table16[[#This Row],[Player]],$U$453:$V$627,2,FALSE)</f>
        <v>0-0 55</v>
      </c>
      <c r="T485"/>
      <c r="U485" t="s">
        <v>3778</v>
      </c>
      <c r="V485" s="97">
        <v>30</v>
      </c>
    </row>
    <row r="486" spans="1:22" ht="12.75" customHeight="1" x14ac:dyDescent="0.45">
      <c r="A486" s="78" t="s">
        <v>2061</v>
      </c>
      <c r="B486" s="74" t="s">
        <v>93</v>
      </c>
      <c r="C486" s="79" t="s">
        <v>3519</v>
      </c>
      <c r="D486" s="91">
        <v>35690</v>
      </c>
      <c r="E486" s="75" t="s">
        <v>282</v>
      </c>
      <c r="G486" s="75" t="s">
        <v>5402</v>
      </c>
      <c r="H486" s="77" t="str">
        <f>VLOOKUP(Table16[[#This Row],[Player]],Rosters!$D$1:$D$1934,1,FALSE)</f>
        <v>Johnson, Ty</v>
      </c>
      <c r="I486" s="77" t="str">
        <f>Table16[[#This Row],[RunBlock-Primary6]]&amp;"-"&amp;Table16[[#This Row],[PassBlock8]]&amp;IF(Table16[[#This Row],[RunBlock-Secondary7]]&lt;&gt;"","/"&amp;Table16[[#This Row],[RunBlock-Secondary7]]&amp;"-"&amp;Table16[[#This Row],[PassBlock8]],"")</f>
        <v>0-0</v>
      </c>
      <c r="J486" s="75"/>
      <c r="K486" s="75"/>
      <c r="L486" s="76"/>
      <c r="M486" s="76"/>
      <c r="N486" s="75">
        <v>0</v>
      </c>
      <c r="O486" s="76"/>
      <c r="P486" s="75">
        <v>0</v>
      </c>
      <c r="Q486" s="76" t="str">
        <f>Table16[[#This Row],[DefPrimary2]]&amp;IF(Table16[[#This Row],[Def-Secondary3]]&lt;&gt;"","/"&amp;Table16[[#This Row],[Def-Secondary3]],)&amp;""&amp;IF(Table16[[#This Row],[PassRush4]]&lt;&gt;"","-"&amp;Table16[[#This Row],[PassRush4]],)</f>
        <v/>
      </c>
      <c r="R486" s="76" t="e">
        <f>VLOOKUP(Table16[[#This Row],[Player]],Table4[],9,FALSE)</f>
        <v>#N/A</v>
      </c>
      <c r="S486" s="73" t="str">
        <f>Table16[[#This Row],[Column1]]&amp;" "&amp;VLOOKUP(Table16[[#This Row],[Player]],$U$453:$V$627,2,FALSE)</f>
        <v>0-0 41</v>
      </c>
      <c r="T486"/>
      <c r="U486" t="s">
        <v>3779</v>
      </c>
      <c r="V486" s="97">
        <v>113</v>
      </c>
    </row>
    <row r="487" spans="1:22" ht="12.75" customHeight="1" x14ac:dyDescent="0.45">
      <c r="A487" s="78" t="s">
        <v>2555</v>
      </c>
      <c r="B487" s="74" t="s">
        <v>93</v>
      </c>
      <c r="C487" s="79" t="s">
        <v>86</v>
      </c>
      <c r="D487" s="91">
        <v>34670</v>
      </c>
      <c r="E487" s="75" t="s">
        <v>405</v>
      </c>
      <c r="G487" s="75" t="s">
        <v>4235</v>
      </c>
      <c r="H487" s="77" t="str">
        <f>VLOOKUP(Table16[[#This Row],[Player]],Rosters!$D$1:$D$1934,1,FALSE)</f>
        <v>Jones, Aaron</v>
      </c>
      <c r="I487" s="77" t="str">
        <f>Table16[[#This Row],[RunBlock-Primary6]]&amp;"-"&amp;Table16[[#This Row],[PassBlock8]]&amp;IF(Table16[[#This Row],[RunBlock-Secondary7]]&lt;&gt;"","/"&amp;Table16[[#This Row],[RunBlock-Secondary7]]&amp;"-"&amp;Table16[[#This Row],[PassBlock8]],"")</f>
        <v>0-2</v>
      </c>
      <c r="J487" s="75"/>
      <c r="K487" s="75"/>
      <c r="L487" s="76"/>
      <c r="M487" s="76"/>
      <c r="N487" s="75">
        <v>0</v>
      </c>
      <c r="O487" s="76"/>
      <c r="P487" s="75">
        <v>2</v>
      </c>
      <c r="Q487" s="76" t="str">
        <f>Table16[[#This Row],[DefPrimary2]]&amp;IF(Table16[[#This Row],[Def-Secondary3]]&lt;&gt;"","/"&amp;Table16[[#This Row],[Def-Secondary3]],)&amp;""&amp;IF(Table16[[#This Row],[PassRush4]]&lt;&gt;"","-"&amp;Table16[[#This Row],[PassRush4]],)</f>
        <v/>
      </c>
      <c r="R487" s="76" t="e">
        <f>VLOOKUP(Table16[[#This Row],[Player]],Table4[],9,FALSE)</f>
        <v>#N/A</v>
      </c>
      <c r="S487" s="73" t="str">
        <f>Table16[[#This Row],[Column1]]&amp;" "&amp;VLOOKUP(Table16[[#This Row],[Player]],$U$453:$V$627,2,FALSE)</f>
        <v>0-2 255</v>
      </c>
      <c r="T487"/>
      <c r="U487" t="s">
        <v>2166</v>
      </c>
      <c r="V487" s="97">
        <v>24</v>
      </c>
    </row>
    <row r="488" spans="1:22" ht="12.75" customHeight="1" x14ac:dyDescent="0.45">
      <c r="A488" s="78" t="s">
        <v>3174</v>
      </c>
      <c r="B488" s="74" t="s">
        <v>93</v>
      </c>
      <c r="C488" s="79" t="s">
        <v>441</v>
      </c>
      <c r="D488" s="91">
        <v>34905</v>
      </c>
      <c r="E488" s="75" t="s">
        <v>222</v>
      </c>
      <c r="G488" s="75" t="s">
        <v>4236</v>
      </c>
      <c r="H488" s="77" t="str">
        <f>VLOOKUP(Table16[[#This Row],[Player]],Rosters!$D$1:$D$1934,1,FALSE)</f>
        <v>Kamara, Alvin</v>
      </c>
      <c r="I488" s="77" t="str">
        <f>Table16[[#This Row],[RunBlock-Primary6]]&amp;"-"&amp;Table16[[#This Row],[PassBlock8]]&amp;IF(Table16[[#This Row],[RunBlock-Secondary7]]&lt;&gt;"","/"&amp;Table16[[#This Row],[RunBlock-Secondary7]]&amp;"-"&amp;Table16[[#This Row],[PassBlock8]],"")</f>
        <v>0-0</v>
      </c>
      <c r="J488" s="75"/>
      <c r="K488" s="75"/>
      <c r="L488" s="76"/>
      <c r="M488" s="76"/>
      <c r="N488" s="75">
        <v>0</v>
      </c>
      <c r="O488" s="76"/>
      <c r="P488" s="75">
        <v>0</v>
      </c>
      <c r="Q488" s="76" t="str">
        <f>Table16[[#This Row],[DefPrimary2]]&amp;IF(Table16[[#This Row],[Def-Secondary3]]&lt;&gt;"","/"&amp;Table16[[#This Row],[Def-Secondary3]],)&amp;""&amp;IF(Table16[[#This Row],[PassRush4]]&lt;&gt;"","-"&amp;Table16[[#This Row],[PassRush4]],)</f>
        <v/>
      </c>
      <c r="R488" s="76" t="e">
        <f>VLOOKUP(Table16[[#This Row],[Player]],Table4[],9,FALSE)</f>
        <v>#N/A</v>
      </c>
      <c r="S488" s="73" t="str">
        <f>Table16[[#This Row],[Column1]]&amp;" "&amp;VLOOKUP(Table16[[#This Row],[Player]],$U$453:$V$627,2,FALSE)</f>
        <v>0-0 228</v>
      </c>
      <c r="T488"/>
      <c r="U488" t="s">
        <v>393</v>
      </c>
      <c r="V488" s="97">
        <v>195</v>
      </c>
    </row>
    <row r="489" spans="1:22" ht="12.75" customHeight="1" x14ac:dyDescent="0.45">
      <c r="A489" s="78" t="s">
        <v>3113</v>
      </c>
      <c r="B489" s="74" t="s">
        <v>93</v>
      </c>
      <c r="C489" s="79" t="s">
        <v>318</v>
      </c>
      <c r="D489" s="91">
        <v>36304</v>
      </c>
      <c r="E489" s="75" t="s">
        <v>279</v>
      </c>
      <c r="G489" s="75" t="s">
        <v>4237</v>
      </c>
      <c r="H489" s="77" t="str">
        <f>VLOOKUP(Table16[[#This Row],[Player]],Rosters!$D$1:$D$1934,1,FALSE)</f>
        <v>Mason, Jordan</v>
      </c>
      <c r="I489" s="77" t="str">
        <f>Table16[[#This Row],[RunBlock-Primary6]]&amp;"-"&amp;Table16[[#This Row],[PassBlock8]]&amp;IF(Table16[[#This Row],[RunBlock-Secondary7]]&lt;&gt;"","/"&amp;Table16[[#This Row],[RunBlock-Secondary7]]&amp;"-"&amp;Table16[[#This Row],[PassBlock8]],"")</f>
        <v>4-0</v>
      </c>
      <c r="J489" s="75"/>
      <c r="K489" s="75"/>
      <c r="L489" s="76"/>
      <c r="M489" s="76"/>
      <c r="N489" s="75">
        <v>4</v>
      </c>
      <c r="O489" s="76"/>
      <c r="P489" s="75">
        <v>0</v>
      </c>
      <c r="Q489" s="76" t="str">
        <f>Table16[[#This Row],[DefPrimary2]]&amp;IF(Table16[[#This Row],[Def-Secondary3]]&lt;&gt;"","/"&amp;Table16[[#This Row],[Def-Secondary3]],)&amp;""&amp;IF(Table16[[#This Row],[PassRush4]]&lt;&gt;"","-"&amp;Table16[[#This Row],[PassRush4]],)</f>
        <v/>
      </c>
      <c r="R489" s="76" t="e">
        <f>VLOOKUP(Table16[[#This Row],[Player]],Table4[],9,FALSE)</f>
        <v>#N/A</v>
      </c>
      <c r="S489" s="73" t="str">
        <f>Table16[[#This Row],[Column1]]&amp;" "&amp;VLOOKUP(Table16[[#This Row],[Player]],$U$453:$V$627,2,FALSE)</f>
        <v>4-0 153</v>
      </c>
      <c r="T489"/>
      <c r="U489" t="s">
        <v>1214</v>
      </c>
      <c r="V489" s="97">
        <v>235</v>
      </c>
    </row>
    <row r="490" spans="1:22" ht="12.75" customHeight="1" x14ac:dyDescent="0.45">
      <c r="A490" s="78" t="s">
        <v>549</v>
      </c>
      <c r="B490" s="74" t="s">
        <v>93</v>
      </c>
      <c r="C490" s="79" t="s">
        <v>3518</v>
      </c>
      <c r="D490" s="91">
        <v>35965</v>
      </c>
      <c r="E490" s="75" t="s">
        <v>125</v>
      </c>
      <c r="G490" s="75" t="s">
        <v>4238</v>
      </c>
      <c r="H490" s="77" t="str">
        <f>VLOOKUP(Table16[[#This Row],[Player]],Rosters!$D$1:$D$1934,1,FALSE)</f>
        <v>Mattison, Alexander</v>
      </c>
      <c r="I490" s="77" t="str">
        <f>Table16[[#This Row],[RunBlock-Primary6]]&amp;"-"&amp;Table16[[#This Row],[PassBlock8]]&amp;IF(Table16[[#This Row],[RunBlock-Secondary7]]&lt;&gt;"","/"&amp;Table16[[#This Row],[RunBlock-Secondary7]]&amp;"-"&amp;Table16[[#This Row],[PassBlock8]],"")</f>
        <v>0-0</v>
      </c>
      <c r="J490" s="75"/>
      <c r="K490" s="75"/>
      <c r="L490" s="76"/>
      <c r="M490" s="76"/>
      <c r="N490" s="75">
        <v>0</v>
      </c>
      <c r="O490" s="76"/>
      <c r="P490" s="75">
        <v>0</v>
      </c>
      <c r="Q490" s="76" t="str">
        <f>Table16[[#This Row],[DefPrimary2]]&amp;IF(Table16[[#This Row],[Def-Secondary3]]&lt;&gt;"","/"&amp;Table16[[#This Row],[Def-Secondary3]],)&amp;""&amp;IF(Table16[[#This Row],[PassRush4]]&lt;&gt;"","-"&amp;Table16[[#This Row],[PassRush4]],)</f>
        <v/>
      </c>
      <c r="R490" s="76" t="e">
        <f>VLOOKUP(Table16[[#This Row],[Player]],Table4[],9,FALSE)</f>
        <v>#N/A</v>
      </c>
      <c r="S490" s="73" t="str">
        <f>Table16[[#This Row],[Column1]]&amp;" "&amp;VLOOKUP(Table16[[#This Row],[Player]],$U$453:$V$627,2,FALSE)</f>
        <v>0-0 132</v>
      </c>
      <c r="T490"/>
      <c r="U490" t="s">
        <v>1954</v>
      </c>
      <c r="V490" s="97">
        <v>101</v>
      </c>
    </row>
    <row r="491" spans="1:22" ht="12.75" customHeight="1" x14ac:dyDescent="0.45">
      <c r="A491" s="78" t="s">
        <v>2559</v>
      </c>
      <c r="B491" s="74" t="s">
        <v>93</v>
      </c>
      <c r="C491" s="79" t="s">
        <v>318</v>
      </c>
      <c r="D491" s="91">
        <v>35223</v>
      </c>
      <c r="E491" s="75" t="s">
        <v>2560</v>
      </c>
      <c r="G491" s="75" t="s">
        <v>5423</v>
      </c>
      <c r="H491" s="77" t="str">
        <f>VLOOKUP(Table16[[#This Row],[Player]],Rosters!$D$1:$D$1934,1,FALSE)</f>
        <v>McCaffrey, Christian</v>
      </c>
      <c r="I491" s="77" t="str">
        <f>Table16[[#This Row],[RunBlock-Primary6]]&amp;"-"&amp;Table16[[#This Row],[PassBlock8]]&amp;IF(Table16[[#This Row],[RunBlock-Secondary7]]&lt;&gt;"","/"&amp;Table16[[#This Row],[RunBlock-Secondary7]]&amp;"-"&amp;Table16[[#This Row],[PassBlock8]],"")</f>
        <v>0-4</v>
      </c>
      <c r="J491" s="75"/>
      <c r="K491" s="75"/>
      <c r="L491" s="76"/>
      <c r="M491" s="76"/>
      <c r="N491" s="75">
        <v>0</v>
      </c>
      <c r="O491" s="76"/>
      <c r="P491" s="75">
        <v>4</v>
      </c>
      <c r="Q491" s="76" t="str">
        <f>Table16[[#This Row],[DefPrimary2]]&amp;IF(Table16[[#This Row],[Def-Secondary3]]&lt;&gt;"","/"&amp;Table16[[#This Row],[Def-Secondary3]],)&amp;""&amp;IF(Table16[[#This Row],[PassRush4]]&lt;&gt;"","-"&amp;Table16[[#This Row],[PassRush4]],)</f>
        <v/>
      </c>
      <c r="R491" s="76" t="e">
        <f>VLOOKUP(Table16[[#This Row],[Player]],Table4[],9,FALSE)</f>
        <v>#N/A</v>
      </c>
      <c r="S491" s="73" t="str">
        <f>Table16[[#This Row],[Column1]]&amp;" "&amp;VLOOKUP(Table16[[#This Row],[Player]],$U$453:$V$627,2,FALSE)</f>
        <v>0-4 50</v>
      </c>
      <c r="T491"/>
      <c r="U491" t="s">
        <v>1960</v>
      </c>
      <c r="V491" s="97">
        <v>13</v>
      </c>
    </row>
    <row r="492" spans="1:22" ht="12.75" customHeight="1" x14ac:dyDescent="0.45">
      <c r="A492" s="78" t="s">
        <v>3710</v>
      </c>
      <c r="B492" s="74" t="s">
        <v>93</v>
      </c>
      <c r="C492" s="79" t="s">
        <v>1124</v>
      </c>
      <c r="D492" s="91">
        <v>37432</v>
      </c>
      <c r="E492" s="75" t="s">
        <v>3960</v>
      </c>
      <c r="G492" s="75" t="s">
        <v>4263</v>
      </c>
      <c r="H492" s="77" t="str">
        <f>VLOOKUP(Table16[[#This Row],[Player]],Rosters!$D$1:$D$1934,1,FALSE)</f>
        <v>McClellan, Jase</v>
      </c>
      <c r="I492" s="77" t="str">
        <f>Table16[[#This Row],[RunBlock-Primary6]]&amp;"-"&amp;Table16[[#This Row],[PassBlock8]]&amp;IF(Table16[[#This Row],[RunBlock-Secondary7]]&lt;&gt;"","/"&amp;Table16[[#This Row],[RunBlock-Secondary7]]&amp;"-"&amp;Table16[[#This Row],[PassBlock8]],"")</f>
        <v>0-4</v>
      </c>
      <c r="J492" s="75"/>
      <c r="K492" s="75"/>
      <c r="L492" s="76"/>
      <c r="M492" s="76"/>
      <c r="N492" s="75">
        <v>0</v>
      </c>
      <c r="O492" s="76"/>
      <c r="P492" s="75">
        <v>4</v>
      </c>
      <c r="Q492" s="76" t="str">
        <f>Table16[[#This Row],[DefPrimary2]]&amp;IF(Table16[[#This Row],[Def-Secondary3]]&lt;&gt;"","/"&amp;Table16[[#This Row],[Def-Secondary3]],)&amp;""&amp;IF(Table16[[#This Row],[PassRush4]]&lt;&gt;"","-"&amp;Table16[[#This Row],[PassRush4]],)</f>
        <v/>
      </c>
      <c r="R492" s="76" t="e">
        <f>VLOOKUP(Table16[[#This Row],[Player]],Table4[],9,FALSE)</f>
        <v>#N/A</v>
      </c>
      <c r="S492" s="73" t="str">
        <f>Table16[[#This Row],[Column1]]&amp;" "&amp;VLOOKUP(Table16[[#This Row],[Player]],$U$453:$V$627,2,FALSE)</f>
        <v>0-4 13</v>
      </c>
      <c r="T492"/>
      <c r="U492" t="s">
        <v>3104</v>
      </c>
      <c r="V492" s="97">
        <v>77</v>
      </c>
    </row>
    <row r="493" spans="1:22" ht="12.75" customHeight="1" x14ac:dyDescent="0.45">
      <c r="A493" s="78" t="s">
        <v>3797</v>
      </c>
      <c r="B493" s="74" t="s">
        <v>93</v>
      </c>
      <c r="C493" s="79" t="s">
        <v>3518</v>
      </c>
      <c r="D493" s="91">
        <v>36779</v>
      </c>
      <c r="E493" s="75" t="s">
        <v>3960</v>
      </c>
      <c r="G493" s="75" t="s">
        <v>4240</v>
      </c>
      <c r="H493" s="77" t="str">
        <f>VLOOKUP(Table16[[#This Row],[Player]],Rosters!$D$1:$D$1934,1,FALSE)</f>
        <v>McCormick, Sincere</v>
      </c>
      <c r="I493" s="77" t="str">
        <f>Table16[[#This Row],[RunBlock-Primary6]]&amp;"-"&amp;Table16[[#This Row],[PassBlock8]]&amp;IF(Table16[[#This Row],[RunBlock-Secondary7]]&lt;&gt;"","/"&amp;Table16[[#This Row],[RunBlock-Secondary7]]&amp;"-"&amp;Table16[[#This Row],[PassBlock8]],"")</f>
        <v>0-0</v>
      </c>
      <c r="J493" s="75"/>
      <c r="K493" s="75"/>
      <c r="L493" s="76"/>
      <c r="M493" s="76"/>
      <c r="N493" s="75">
        <v>0</v>
      </c>
      <c r="O493" s="76"/>
      <c r="P493" s="75">
        <v>0</v>
      </c>
      <c r="Q493" s="76" t="str">
        <f>Table16[[#This Row],[DefPrimary2]]&amp;IF(Table16[[#This Row],[Def-Secondary3]]&lt;&gt;"","/"&amp;Table16[[#This Row],[Def-Secondary3]],)&amp;""&amp;IF(Table16[[#This Row],[PassRush4]]&lt;&gt;"","-"&amp;Table16[[#This Row],[PassRush4]],)</f>
        <v/>
      </c>
      <c r="R493" s="76" t="e">
        <f>VLOOKUP(Table16[[#This Row],[Player]],Table4[],9,FALSE)</f>
        <v>#N/A</v>
      </c>
      <c r="S493" s="73" t="str">
        <f>Table16[[#This Row],[Column1]]&amp;" "&amp;VLOOKUP(Table16[[#This Row],[Player]],$U$453:$V$627,2,FALSE)</f>
        <v>0-0 39</v>
      </c>
      <c r="T493"/>
      <c r="U493" t="s">
        <v>2048</v>
      </c>
      <c r="V493" s="97">
        <v>74</v>
      </c>
    </row>
    <row r="494" spans="1:22" ht="12.75" customHeight="1" x14ac:dyDescent="0.45">
      <c r="A494" s="78" t="s">
        <v>3798</v>
      </c>
      <c r="B494" s="74" t="s">
        <v>93</v>
      </c>
      <c r="C494" s="79" t="s">
        <v>1315</v>
      </c>
      <c r="D494" s="91">
        <v>36588</v>
      </c>
      <c r="E494" s="75" t="s">
        <v>134</v>
      </c>
      <c r="G494" s="75" t="s">
        <v>4249</v>
      </c>
      <c r="H494" s="77" t="str">
        <f>VLOOKUP(Table16[[#This Row],[Player]],Rosters!$D$1:$D$1934,1,FALSE)</f>
        <v>McIntosh, Kenny</v>
      </c>
      <c r="I494" s="77" t="str">
        <f>Table16[[#This Row],[RunBlock-Primary6]]&amp;"-"&amp;Table16[[#This Row],[PassBlock8]]&amp;IF(Table16[[#This Row],[RunBlock-Secondary7]]&lt;&gt;"","/"&amp;Table16[[#This Row],[RunBlock-Secondary7]]&amp;"-"&amp;Table16[[#This Row],[PassBlock8]],"")</f>
        <v>0-0</v>
      </c>
      <c r="J494" s="75"/>
      <c r="K494" s="75"/>
      <c r="L494" s="76"/>
      <c r="M494" s="76"/>
      <c r="N494" s="75">
        <v>0</v>
      </c>
      <c r="O494" s="76"/>
      <c r="P494" s="75">
        <v>0</v>
      </c>
      <c r="Q494" s="76" t="str">
        <f>Table16[[#This Row],[DefPrimary2]]&amp;IF(Table16[[#This Row],[Def-Secondary3]]&lt;&gt;"","/"&amp;Table16[[#This Row],[Def-Secondary3]],)&amp;""&amp;IF(Table16[[#This Row],[PassRush4]]&lt;&gt;"","-"&amp;Table16[[#This Row],[PassRush4]],)</f>
        <v/>
      </c>
      <c r="R494" s="76" t="e">
        <f>VLOOKUP(Table16[[#This Row],[Player]],Table4[],9,FALSE)</f>
        <v>#N/A</v>
      </c>
      <c r="S494" s="73" t="str">
        <f>Table16[[#This Row],[Column1]]&amp;" "&amp;VLOOKUP(Table16[[#This Row],[Player]],$U$453:$V$627,2,FALSE)</f>
        <v>0-0 31</v>
      </c>
      <c r="T494"/>
      <c r="U494" t="s">
        <v>3781</v>
      </c>
      <c r="V494" s="97">
        <v>76</v>
      </c>
    </row>
    <row r="495" spans="1:22" ht="12.75" customHeight="1" x14ac:dyDescent="0.45">
      <c r="A495" s="78" t="s">
        <v>3023</v>
      </c>
      <c r="B495" s="74" t="s">
        <v>93</v>
      </c>
      <c r="C495" s="79" t="s">
        <v>3517</v>
      </c>
      <c r="D495" s="91">
        <v>36782</v>
      </c>
      <c r="E495" s="75" t="s">
        <v>391</v>
      </c>
      <c r="G495" s="75" t="s">
        <v>4239</v>
      </c>
      <c r="H495" s="77" t="str">
        <f>VLOOKUP(Table16[[#This Row],[Player]],Rosters!$D$1:$D$1934,1,FALSE)</f>
        <v>McLaughlin, Jaleel</v>
      </c>
      <c r="I495" s="77" t="str">
        <f>Table16[[#This Row],[RunBlock-Primary6]]&amp;"-"&amp;Table16[[#This Row],[PassBlock8]]&amp;IF(Table16[[#This Row],[RunBlock-Secondary7]]&lt;&gt;"","/"&amp;Table16[[#This Row],[RunBlock-Secondary7]]&amp;"-"&amp;Table16[[#This Row],[PassBlock8]],"")</f>
        <v>0-0</v>
      </c>
      <c r="J495" s="75"/>
      <c r="K495" s="75"/>
      <c r="L495" s="76"/>
      <c r="M495" s="76"/>
      <c r="N495" s="75">
        <v>0</v>
      </c>
      <c r="O495" s="76"/>
      <c r="P495" s="75">
        <v>0</v>
      </c>
      <c r="Q495" s="76" t="str">
        <f>Table16[[#This Row],[DefPrimary2]]&amp;IF(Table16[[#This Row],[Def-Secondary3]]&lt;&gt;"","/"&amp;Table16[[#This Row],[Def-Secondary3]],)&amp;""&amp;IF(Table16[[#This Row],[PassRush4]]&lt;&gt;"","-"&amp;Table16[[#This Row],[PassRush4]],)</f>
        <v/>
      </c>
      <c r="R495" s="76" t="e">
        <f>VLOOKUP(Table16[[#This Row],[Player]],Table4[],9,FALSE)</f>
        <v>#N/A</v>
      </c>
      <c r="S495" s="73" t="str">
        <f>Table16[[#This Row],[Column1]]&amp;" "&amp;VLOOKUP(Table16[[#This Row],[Player]],$U$453:$V$627,2,FALSE)</f>
        <v>0-0 113</v>
      </c>
      <c r="T495"/>
      <c r="U495" t="s">
        <v>2157</v>
      </c>
      <c r="V495" s="97">
        <v>150</v>
      </c>
    </row>
    <row r="496" spans="1:22" ht="12.75" customHeight="1" x14ac:dyDescent="0.45">
      <c r="A496" s="78" t="s">
        <v>819</v>
      </c>
      <c r="B496" s="74" t="s">
        <v>93</v>
      </c>
      <c r="C496" s="79" t="s">
        <v>441</v>
      </c>
      <c r="D496" s="91">
        <v>37418</v>
      </c>
      <c r="E496" s="75" t="s">
        <v>98</v>
      </c>
      <c r="G496" s="75" t="s">
        <v>4240</v>
      </c>
      <c r="H496" s="77" t="str">
        <f>VLOOKUP(Table16[[#This Row],[Player]],Rosters!$D$1:$D$1934,1,FALSE)</f>
        <v>Miller, Kendre</v>
      </c>
      <c r="I496" s="77" t="str">
        <f>Table16[[#This Row],[RunBlock-Primary6]]&amp;"-"&amp;Table16[[#This Row],[PassBlock8]]&amp;IF(Table16[[#This Row],[RunBlock-Secondary7]]&lt;&gt;"","/"&amp;Table16[[#This Row],[RunBlock-Secondary7]]&amp;"-"&amp;Table16[[#This Row],[PassBlock8]],"")</f>
        <v>0-0</v>
      </c>
      <c r="J496" s="75"/>
      <c r="K496" s="75"/>
      <c r="L496" s="76"/>
      <c r="M496" s="76"/>
      <c r="N496" s="75">
        <v>0</v>
      </c>
      <c r="O496" s="76"/>
      <c r="P496" s="75">
        <v>0</v>
      </c>
      <c r="Q496" s="76" t="str">
        <f>Table16[[#This Row],[DefPrimary2]]&amp;IF(Table16[[#This Row],[Def-Secondary3]]&lt;&gt;"","/"&amp;Table16[[#This Row],[Def-Secondary3]],)&amp;""&amp;IF(Table16[[#This Row],[PassRush4]]&lt;&gt;"","-"&amp;Table16[[#This Row],[PassRush4]],)</f>
        <v/>
      </c>
      <c r="R496" s="76" t="e">
        <f>VLOOKUP(Table16[[#This Row],[Player]],Table4[],9,FALSE)</f>
        <v>#N/A</v>
      </c>
      <c r="S496" s="73" t="str">
        <f>Table16[[#This Row],[Column1]]&amp;" "&amp;VLOOKUP(Table16[[#This Row],[Player]],$U$453:$V$627,2,FALSE)</f>
        <v>0-0 39</v>
      </c>
      <c r="T496"/>
      <c r="U496" t="s">
        <v>2834</v>
      </c>
      <c r="V496" s="97">
        <v>62</v>
      </c>
    </row>
    <row r="497" spans="1:22" ht="12.75" customHeight="1" x14ac:dyDescent="0.45">
      <c r="A497" s="78" t="s">
        <v>1657</v>
      </c>
      <c r="B497" s="74" t="s">
        <v>93</v>
      </c>
      <c r="C497" s="79" t="s">
        <v>193</v>
      </c>
      <c r="D497" s="91">
        <v>37273</v>
      </c>
      <c r="E497" s="75" t="s">
        <v>391</v>
      </c>
      <c r="G497" s="75" t="s">
        <v>4241</v>
      </c>
      <c r="H497" s="77" t="str">
        <f>VLOOKUP(Table16[[#This Row],[Player]],Rosters!$D$1:$D$1934,1,FALSE)</f>
        <v>Mitchell, Keaton</v>
      </c>
      <c r="I497" s="77" t="str">
        <f>Table16[[#This Row],[RunBlock-Primary6]]&amp;"-"&amp;Table16[[#This Row],[PassBlock8]]&amp;IF(Table16[[#This Row],[RunBlock-Secondary7]]&lt;&gt;"","/"&amp;Table16[[#This Row],[RunBlock-Secondary7]]&amp;"-"&amp;Table16[[#This Row],[PassBlock8]],"")</f>
        <v>0-4</v>
      </c>
      <c r="J497" s="75"/>
      <c r="K497" s="75"/>
      <c r="L497" s="76"/>
      <c r="M497" s="76"/>
      <c r="N497" s="75">
        <v>0</v>
      </c>
      <c r="O497" s="76"/>
      <c r="P497" s="75">
        <v>4</v>
      </c>
      <c r="Q497" s="76" t="str">
        <f>Table16[[#This Row],[DefPrimary2]]&amp;IF(Table16[[#This Row],[Def-Secondary3]]&lt;&gt;"","/"&amp;Table16[[#This Row],[Def-Secondary3]],)&amp;""&amp;IF(Table16[[#This Row],[PassRush4]]&lt;&gt;"","-"&amp;Table16[[#This Row],[PassRush4]],)</f>
        <v/>
      </c>
      <c r="R497" s="76" t="e">
        <f>VLOOKUP(Table16[[#This Row],[Player]],Table4[],9,FALSE)</f>
        <v>#N/A</v>
      </c>
      <c r="S497" s="73" t="str">
        <f>Table16[[#This Row],[Column1]]&amp;" "&amp;VLOOKUP(Table16[[#This Row],[Player]],$U$453:$V$627,2,FALSE)</f>
        <v>0-4 15</v>
      </c>
      <c r="T497"/>
      <c r="U497" t="s">
        <v>2567</v>
      </c>
      <c r="V497" s="97">
        <v>104</v>
      </c>
    </row>
    <row r="498" spans="1:22" ht="12.75" customHeight="1" x14ac:dyDescent="0.45">
      <c r="A498" s="78" t="s">
        <v>3097</v>
      </c>
      <c r="B498" s="74" t="s">
        <v>93</v>
      </c>
      <c r="C498" s="79" t="s">
        <v>3522</v>
      </c>
      <c r="D498" s="91">
        <v>35270</v>
      </c>
      <c r="E498" s="75" t="s">
        <v>249</v>
      </c>
      <c r="G498" s="75" t="s">
        <v>4242</v>
      </c>
      <c r="H498" s="77" t="str">
        <f>VLOOKUP(Table16[[#This Row],[Player]],Rosters!$D$1:$D$1934,1,FALSE)</f>
        <v>Mixon, Joe</v>
      </c>
      <c r="I498" s="77" t="str">
        <f>Table16[[#This Row],[RunBlock-Primary6]]&amp;"-"&amp;Table16[[#This Row],[PassBlock8]]&amp;IF(Table16[[#This Row],[RunBlock-Secondary7]]&lt;&gt;"","/"&amp;Table16[[#This Row],[RunBlock-Secondary7]]&amp;"-"&amp;Table16[[#This Row],[PassBlock8]],"")</f>
        <v>4-0</v>
      </c>
      <c r="J498" s="75"/>
      <c r="K498" s="75"/>
      <c r="L498" s="76"/>
      <c r="M498" s="76"/>
      <c r="N498" s="75">
        <v>4</v>
      </c>
      <c r="O498" s="76"/>
      <c r="P498" s="75">
        <v>0</v>
      </c>
      <c r="Q498" s="76" t="str">
        <f>Table16[[#This Row],[DefPrimary2]]&amp;IF(Table16[[#This Row],[Def-Secondary3]]&lt;&gt;"","/"&amp;Table16[[#This Row],[Def-Secondary3]],)&amp;""&amp;IF(Table16[[#This Row],[PassRush4]]&lt;&gt;"","-"&amp;Table16[[#This Row],[PassRush4]],)</f>
        <v/>
      </c>
      <c r="R498" s="76" t="e">
        <f>VLOOKUP(Table16[[#This Row],[Player]],Table4[],9,FALSE)</f>
        <v>#N/A</v>
      </c>
      <c r="S498" s="73" t="str">
        <f>Table16[[#This Row],[Column1]]&amp;" "&amp;VLOOKUP(Table16[[#This Row],[Player]],$U$453:$V$627,2,FALSE)</f>
        <v>4-0 245</v>
      </c>
      <c r="T498"/>
      <c r="U498" t="s">
        <v>1744</v>
      </c>
      <c r="V498" s="97">
        <v>71</v>
      </c>
    </row>
    <row r="499" spans="1:22" ht="12.75" customHeight="1" x14ac:dyDescent="0.45">
      <c r="A499" s="78" t="s">
        <v>2458</v>
      </c>
      <c r="B499" s="74" t="s">
        <v>93</v>
      </c>
      <c r="C499" s="79" t="s">
        <v>116</v>
      </c>
      <c r="D499" s="91">
        <v>35588</v>
      </c>
      <c r="E499" s="75" t="s">
        <v>125</v>
      </c>
      <c r="G499" s="75" t="s">
        <v>4243</v>
      </c>
      <c r="H499" s="77" t="str">
        <f>VLOOKUP(Table16[[#This Row],[Player]],Rosters!$D$1:$D$1934,1,FALSE)</f>
        <v>Montgomery, David</v>
      </c>
      <c r="I499" s="77" t="str">
        <f>Table16[[#This Row],[RunBlock-Primary6]]&amp;"-"&amp;Table16[[#This Row],[PassBlock8]]&amp;IF(Table16[[#This Row],[RunBlock-Secondary7]]&lt;&gt;"","/"&amp;Table16[[#This Row],[RunBlock-Secondary7]]&amp;"-"&amp;Table16[[#This Row],[PassBlock8]],"")</f>
        <v>0-0</v>
      </c>
      <c r="J499" s="75"/>
      <c r="K499" s="75"/>
      <c r="L499" s="76"/>
      <c r="M499" s="76"/>
      <c r="N499" s="75">
        <v>0</v>
      </c>
      <c r="O499" s="76"/>
      <c r="P499" s="75">
        <v>0</v>
      </c>
      <c r="Q499" s="76" t="str">
        <f>Table16[[#This Row],[DefPrimary2]]&amp;IF(Table16[[#This Row],[Def-Secondary3]]&lt;&gt;"","/"&amp;Table16[[#This Row],[Def-Secondary3]],)&amp;""&amp;IF(Table16[[#This Row],[PassRush4]]&lt;&gt;"","-"&amp;Table16[[#This Row],[PassRush4]],)</f>
        <v/>
      </c>
      <c r="R499" s="76" t="e">
        <f>VLOOKUP(Table16[[#This Row],[Player]],Table4[],9,FALSE)</f>
        <v>#N/A</v>
      </c>
      <c r="S499" s="73" t="str">
        <f>Table16[[#This Row],[Column1]]&amp;" "&amp;VLOOKUP(Table16[[#This Row],[Player]],$U$453:$V$627,2,FALSE)</f>
        <v>0-0 185</v>
      </c>
      <c r="T499"/>
      <c r="U499" t="s">
        <v>1648</v>
      </c>
      <c r="V499" s="97">
        <v>75</v>
      </c>
    </row>
    <row r="500" spans="1:22" ht="12.75" customHeight="1" x14ac:dyDescent="0.45">
      <c r="A500" s="78" t="s">
        <v>1067</v>
      </c>
      <c r="B500" s="74" t="s">
        <v>93</v>
      </c>
      <c r="C500" s="79" t="s">
        <v>3525</v>
      </c>
      <c r="D500" s="91">
        <v>35779</v>
      </c>
      <c r="E500" s="75" t="s">
        <v>130</v>
      </c>
      <c r="G500" s="75" t="s">
        <v>4244</v>
      </c>
      <c r="H500" s="77" t="str">
        <f>VLOOKUP(Table16[[#This Row],[Player]],Rosters!$D$1:$D$1934,1,FALSE)</f>
        <v>Moss, Zack</v>
      </c>
      <c r="I500" s="77" t="str">
        <f>Table16[[#This Row],[RunBlock-Primary6]]&amp;"-"&amp;Table16[[#This Row],[PassBlock8]]&amp;IF(Table16[[#This Row],[RunBlock-Secondary7]]&lt;&gt;"","/"&amp;Table16[[#This Row],[RunBlock-Secondary7]]&amp;"-"&amp;Table16[[#This Row],[PassBlock8]],"")</f>
        <v>0-0</v>
      </c>
      <c r="J500" s="75"/>
      <c r="K500" s="75"/>
      <c r="L500" s="76"/>
      <c r="M500" s="76"/>
      <c r="N500" s="75">
        <v>0</v>
      </c>
      <c r="O500" s="76"/>
      <c r="P500" s="75">
        <v>0</v>
      </c>
      <c r="Q500" s="76" t="str">
        <f>Table16[[#This Row],[DefPrimary2]]&amp;IF(Table16[[#This Row],[Def-Secondary3]]&lt;&gt;"","/"&amp;Table16[[#This Row],[Def-Secondary3]],)&amp;""&amp;IF(Table16[[#This Row],[PassRush4]]&lt;&gt;"","-"&amp;Table16[[#This Row],[PassRush4]],)</f>
        <v/>
      </c>
      <c r="R500" s="76" t="e">
        <f>VLOOKUP(Table16[[#This Row],[Player]],Table4[],9,FALSE)</f>
        <v>#N/A</v>
      </c>
      <c r="S500" s="73" t="str">
        <f>Table16[[#This Row],[Column1]]&amp;" "&amp;VLOOKUP(Table16[[#This Row],[Player]],$U$453:$V$627,2,FALSE)</f>
        <v>0-0 74</v>
      </c>
      <c r="T500"/>
      <c r="U500" t="s">
        <v>1463</v>
      </c>
      <c r="V500" s="97">
        <v>250</v>
      </c>
    </row>
    <row r="501" spans="1:22" ht="12.75" customHeight="1" thickBot="1" x14ac:dyDescent="0.5">
      <c r="A501" s="78" t="s">
        <v>2045</v>
      </c>
      <c r="B501" s="74" t="s">
        <v>93</v>
      </c>
      <c r="C501" s="79" t="s">
        <v>109</v>
      </c>
      <c r="D501" s="91">
        <v>33703</v>
      </c>
      <c r="E501" s="75" t="s">
        <v>454</v>
      </c>
      <c r="G501" s="75" t="s">
        <v>4245</v>
      </c>
      <c r="H501" s="77" t="str">
        <f>VLOOKUP(Table16[[#This Row],[Player]],Rosters!$D$1:$D$1934,1,FALSE)</f>
        <v>Mostert, Raheem</v>
      </c>
      <c r="I501" s="77" t="str">
        <f>Table16[[#This Row],[RunBlock-Primary6]]&amp;"-"&amp;Table16[[#This Row],[PassBlock8]]&amp;IF(Table16[[#This Row],[RunBlock-Secondary7]]&lt;&gt;"","/"&amp;Table16[[#This Row],[RunBlock-Secondary7]]&amp;"-"&amp;Table16[[#This Row],[PassBlock8]],"")</f>
        <v>0-2</v>
      </c>
      <c r="J501" s="75"/>
      <c r="K501" s="75"/>
      <c r="L501" s="76"/>
      <c r="M501" s="76"/>
      <c r="N501" s="75">
        <v>0</v>
      </c>
      <c r="O501" s="76"/>
      <c r="P501" s="75">
        <v>2</v>
      </c>
      <c r="Q501" s="76" t="str">
        <f>Table16[[#This Row],[DefPrimary2]]&amp;IF(Table16[[#This Row],[Def-Secondary3]]&lt;&gt;"","/"&amp;Table16[[#This Row],[Def-Secondary3]],)&amp;""&amp;IF(Table16[[#This Row],[PassRush4]]&lt;&gt;"","-"&amp;Table16[[#This Row],[PassRush4]],)</f>
        <v/>
      </c>
      <c r="R501" s="76" t="e">
        <f>VLOOKUP(Table16[[#This Row],[Player]],Table4[],9,FALSE)</f>
        <v>#N/A</v>
      </c>
      <c r="S501" s="73" t="str">
        <f>Table16[[#This Row],[Column1]]&amp;" "&amp;VLOOKUP(Table16[[#This Row],[Player]],$U$453:$V$627,2,FALSE)</f>
        <v>0-2 85</v>
      </c>
      <c r="T501"/>
      <c r="U501" t="s">
        <v>952</v>
      </c>
      <c r="V501" s="97">
        <v>120</v>
      </c>
    </row>
    <row r="502" spans="1:22" ht="12.75" customHeight="1" thickBot="1" x14ac:dyDescent="0.5">
      <c r="A502" s="78" t="s">
        <v>1572</v>
      </c>
      <c r="B502" s="74" t="s">
        <v>93</v>
      </c>
      <c r="C502" s="79" t="s">
        <v>3522</v>
      </c>
      <c r="D502" s="91">
        <v>34458</v>
      </c>
      <c r="E502" s="75" t="s">
        <v>720</v>
      </c>
      <c r="G502" s="75" t="s">
        <v>4246</v>
      </c>
      <c r="H502" s="77" t="str">
        <f>VLOOKUP(Table16[[#This Row],[Player]],Rosters!$D$1:$D$1934,1,FALSE)</f>
        <v>Ogunbowale, Dare</v>
      </c>
      <c r="I502" s="77" t="str">
        <f>Table16[[#This Row],[RunBlock-Primary6]]&amp;"-"&amp;Table16[[#This Row],[PassBlock8]]&amp;IF(Table16[[#This Row],[RunBlock-Secondary7]]&lt;&gt;"","/"&amp;Table16[[#This Row],[RunBlock-Secondary7]]&amp;"-"&amp;Table16[[#This Row],[PassBlock8]],"")</f>
        <v>0-0</v>
      </c>
      <c r="J502" s="75"/>
      <c r="K502" s="75"/>
      <c r="L502" s="76"/>
      <c r="M502" s="76"/>
      <c r="N502" s="75">
        <v>0</v>
      </c>
      <c r="O502" s="76"/>
      <c r="P502" s="75">
        <v>0</v>
      </c>
      <c r="Q502" s="76" t="str">
        <f>Table16[[#This Row],[DefPrimary2]]&amp;IF(Table16[[#This Row],[Def-Secondary3]]&lt;&gt;"","/"&amp;Table16[[#This Row],[Def-Secondary3]],)&amp;""&amp;IF(Table16[[#This Row],[PassRush4]]&lt;&gt;"","-"&amp;Table16[[#This Row],[PassRush4]],)</f>
        <v/>
      </c>
      <c r="R502" s="76" t="e">
        <f>VLOOKUP(Table16[[#This Row],[Player]],Table4[],9,FALSE)</f>
        <v>#N/A</v>
      </c>
      <c r="S502" s="73" t="str">
        <f>Table16[[#This Row],[Column1]]&amp;" "&amp;VLOOKUP(Table16[[#This Row],[Player]],$U$453:$V$627,2,FALSE)</f>
        <v>0-0 30</v>
      </c>
      <c r="T502"/>
      <c r="U502" t="s">
        <v>3169</v>
      </c>
      <c r="V502" s="99">
        <v>35</v>
      </c>
    </row>
    <row r="503" spans="1:22" ht="12.75" customHeight="1" thickBot="1" x14ac:dyDescent="0.5">
      <c r="A503" s="78" t="s">
        <v>698</v>
      </c>
      <c r="B503" s="74" t="s">
        <v>93</v>
      </c>
      <c r="C503" s="79" t="s">
        <v>325</v>
      </c>
      <c r="D503" s="91">
        <v>36221</v>
      </c>
      <c r="E503" s="75" t="s">
        <v>137</v>
      </c>
      <c r="G503" s="75" t="s">
        <v>4247</v>
      </c>
      <c r="H503" s="77" t="str">
        <f>VLOOKUP(Table16[[#This Row],[Player]],Rosters!$D$1:$D$1934,1,FALSE)</f>
        <v>Pacheco, Isiah</v>
      </c>
      <c r="I503" s="77" t="str">
        <f>Table16[[#This Row],[RunBlock-Primary6]]&amp;"-"&amp;Table16[[#This Row],[PassBlock8]]&amp;IF(Table16[[#This Row],[RunBlock-Secondary7]]&lt;&gt;"","/"&amp;Table16[[#This Row],[RunBlock-Secondary7]]&amp;"-"&amp;Table16[[#This Row],[PassBlock8]],"")</f>
        <v>0-2</v>
      </c>
      <c r="J503" s="75"/>
      <c r="K503" s="75"/>
      <c r="L503" s="76"/>
      <c r="M503" s="76"/>
      <c r="N503" s="75">
        <v>0</v>
      </c>
      <c r="O503" s="76"/>
      <c r="P503" s="75">
        <v>2</v>
      </c>
      <c r="Q503" s="76" t="str">
        <f>Table16[[#This Row],[DefPrimary2]]&amp;IF(Table16[[#This Row],[Def-Secondary3]]&lt;&gt;"","/"&amp;Table16[[#This Row],[Def-Secondary3]],)&amp;""&amp;IF(Table16[[#This Row],[PassRush4]]&lt;&gt;"","-"&amp;Table16[[#This Row],[PassRush4]],)</f>
        <v/>
      </c>
      <c r="R503" s="76" t="e">
        <f>VLOOKUP(Table16[[#This Row],[Player]],Table4[],9,FALSE)</f>
        <v>#N/A</v>
      </c>
      <c r="S503" s="73" t="str">
        <f>Table16[[#This Row],[Column1]]&amp;" "&amp;VLOOKUP(Table16[[#This Row],[Player]],$U$453:$V$627,2,FALSE)</f>
        <v>0-2 83</v>
      </c>
      <c r="T503"/>
      <c r="U503" t="s">
        <v>3782</v>
      </c>
      <c r="V503" s="100">
        <v>32</v>
      </c>
    </row>
    <row r="504" spans="1:22" ht="12.75" customHeight="1" x14ac:dyDescent="0.45">
      <c r="A504" s="78" t="s">
        <v>2928</v>
      </c>
      <c r="B504" s="74" t="s">
        <v>93</v>
      </c>
      <c r="C504" s="79" t="s">
        <v>452</v>
      </c>
      <c r="D504" s="91">
        <v>35550</v>
      </c>
      <c r="E504" s="75" t="s">
        <v>115</v>
      </c>
      <c r="G504" s="75" t="s">
        <v>4248</v>
      </c>
      <c r="H504" s="77" t="str">
        <f>VLOOKUP(Table16[[#This Row],[Player]],Rosters!$D$1:$D$1934,1,FALSE)</f>
        <v>Pollard, Tony</v>
      </c>
      <c r="I504" s="77" t="str">
        <f>Table16[[#This Row],[RunBlock-Primary6]]&amp;"-"&amp;Table16[[#This Row],[PassBlock8]]&amp;IF(Table16[[#This Row],[RunBlock-Secondary7]]&lt;&gt;"","/"&amp;Table16[[#This Row],[RunBlock-Secondary7]]&amp;"-"&amp;Table16[[#This Row],[PassBlock8]],"")</f>
        <v>4-0</v>
      </c>
      <c r="J504" s="75"/>
      <c r="K504" s="75"/>
      <c r="L504" s="76"/>
      <c r="M504" s="76"/>
      <c r="N504" s="75">
        <v>4</v>
      </c>
      <c r="O504" s="76"/>
      <c r="P504" s="75">
        <v>0</v>
      </c>
      <c r="Q504" s="76" t="str">
        <f>Table16[[#This Row],[DefPrimary2]]&amp;IF(Table16[[#This Row],[Def-Secondary3]]&lt;&gt;"","/"&amp;Table16[[#This Row],[Def-Secondary3]],)&amp;""&amp;IF(Table16[[#This Row],[PassRush4]]&lt;&gt;"","-"&amp;Table16[[#This Row],[PassRush4]],)</f>
        <v/>
      </c>
      <c r="R504" s="76" t="e">
        <f>VLOOKUP(Table16[[#This Row],[Player]],Table4[],9,FALSE)</f>
        <v>#N/A</v>
      </c>
      <c r="S504" s="73" t="str">
        <f>Table16[[#This Row],[Column1]]&amp;" "&amp;VLOOKUP(Table16[[#This Row],[Player]],$U$453:$V$627,2,FALSE)</f>
        <v>4-0 260</v>
      </c>
      <c r="T504"/>
      <c r="U504" t="s">
        <v>3115</v>
      </c>
      <c r="V504" s="97">
        <v>14</v>
      </c>
    </row>
    <row r="505" spans="1:22" ht="12.75" customHeight="1" x14ac:dyDescent="0.45">
      <c r="A505" s="78" t="s">
        <v>100</v>
      </c>
      <c r="B505" s="74" t="s">
        <v>93</v>
      </c>
      <c r="C505" s="79" t="s">
        <v>116</v>
      </c>
      <c r="D505" s="91">
        <v>35217</v>
      </c>
      <c r="E505" s="75">
        <v>0</v>
      </c>
      <c r="G505" s="75" t="s">
        <v>4249</v>
      </c>
      <c r="H505" s="77" t="str">
        <f>VLOOKUP(Table16[[#This Row],[Player]],Rosters!$D$1:$D$1934,1,FALSE)</f>
        <v>Reynolds, Craig</v>
      </c>
      <c r="I505" s="77" t="str">
        <f>Table16[[#This Row],[RunBlock-Primary6]]&amp;"-"&amp;Table16[[#This Row],[PassBlock8]]&amp;IF(Table16[[#This Row],[RunBlock-Secondary7]]&lt;&gt;"","/"&amp;Table16[[#This Row],[RunBlock-Secondary7]]&amp;"-"&amp;Table16[[#This Row],[PassBlock8]],"")</f>
        <v>0-0</v>
      </c>
      <c r="J505" s="75"/>
      <c r="K505" s="75"/>
      <c r="L505" s="76"/>
      <c r="M505" s="76"/>
      <c r="N505" s="75">
        <v>0</v>
      </c>
      <c r="O505" s="76"/>
      <c r="P505" s="75">
        <v>0</v>
      </c>
      <c r="Q505" s="76" t="str">
        <f>Table16[[#This Row],[DefPrimary2]]&amp;IF(Table16[[#This Row],[Def-Secondary3]]&lt;&gt;"","/"&amp;Table16[[#This Row],[Def-Secondary3]],)&amp;""&amp;IF(Table16[[#This Row],[PassRush4]]&lt;&gt;"","-"&amp;Table16[[#This Row],[PassRush4]],)</f>
        <v/>
      </c>
      <c r="R505" s="76" t="e">
        <f>VLOOKUP(Table16[[#This Row],[Player]],Table4[],9,FALSE)</f>
        <v>#N/A</v>
      </c>
      <c r="S505" s="73" t="str">
        <f>Table16[[#This Row],[Column1]]&amp;" "&amp;VLOOKUP(Table16[[#This Row],[Player]],$U$453:$V$627,2,FALSE)</f>
        <v>0-0 31</v>
      </c>
      <c r="T505"/>
      <c r="U505" s="103" t="s">
        <v>3783</v>
      </c>
      <c r="V505" s="97">
        <v>84</v>
      </c>
    </row>
    <row r="506" spans="1:22" ht="12.75" customHeight="1" x14ac:dyDescent="0.45">
      <c r="A506" s="78" t="s">
        <v>3804</v>
      </c>
      <c r="B506" s="74" t="s">
        <v>93</v>
      </c>
      <c r="C506" s="79" t="s">
        <v>3524</v>
      </c>
      <c r="D506" s="91">
        <v>36191</v>
      </c>
      <c r="E506" s="75" t="s">
        <v>279</v>
      </c>
      <c r="G506" s="75" t="s">
        <v>4268</v>
      </c>
      <c r="H506" s="77" t="str">
        <f>VLOOKUP(Table16[[#This Row],[Player]],Rosters!$D$1:$D$1934,1,FALSE)</f>
        <v>Rivers, Ronnie</v>
      </c>
      <c r="I506" s="77" t="str">
        <f>Table16[[#This Row],[RunBlock-Primary6]]&amp;"-"&amp;Table16[[#This Row],[PassBlock8]]&amp;IF(Table16[[#This Row],[RunBlock-Secondary7]]&lt;&gt;"","/"&amp;Table16[[#This Row],[RunBlock-Secondary7]]&amp;"-"&amp;Table16[[#This Row],[PassBlock8]],"")</f>
        <v>0-0</v>
      </c>
      <c r="J506" s="75"/>
      <c r="K506" s="75"/>
      <c r="L506" s="76"/>
      <c r="M506" s="76"/>
      <c r="N506" s="75">
        <v>0</v>
      </c>
      <c r="O506" s="76"/>
      <c r="P506" s="75">
        <v>0</v>
      </c>
      <c r="Q506" s="76" t="str">
        <f>Table16[[#This Row],[DefPrimary2]]&amp;IF(Table16[[#This Row],[Def-Secondary3]]&lt;&gt;"","/"&amp;Table16[[#This Row],[Def-Secondary3]],)&amp;""&amp;IF(Table16[[#This Row],[PassRush4]]&lt;&gt;"","-"&amp;Table16[[#This Row],[PassRush4]],)</f>
        <v/>
      </c>
      <c r="R506" s="76" t="e">
        <f>VLOOKUP(Table16[[#This Row],[Player]],Table4[],9,FALSE)</f>
        <v>#N/A</v>
      </c>
      <c r="S506" s="73" t="str">
        <f>Table16[[#This Row],[Column1]]&amp;" "&amp;VLOOKUP(Table16[[#This Row],[Player]],$U$453:$V$627,2,FALSE)</f>
        <v>0-0 22</v>
      </c>
      <c r="T506"/>
      <c r="U506" t="s">
        <v>3903</v>
      </c>
      <c r="V506" s="97">
        <v>11</v>
      </c>
    </row>
    <row r="507" spans="1:22" ht="12.75" customHeight="1" x14ac:dyDescent="0.45">
      <c r="A507" s="78" t="s">
        <v>3584</v>
      </c>
      <c r="B507" s="74" t="s">
        <v>93</v>
      </c>
      <c r="C507" s="79" t="s">
        <v>3520</v>
      </c>
      <c r="D507" s="91">
        <v>36241</v>
      </c>
      <c r="E507" s="75" t="s">
        <v>171</v>
      </c>
      <c r="G507" s="75" t="s">
        <v>4250</v>
      </c>
      <c r="H507" s="77" t="str">
        <f>VLOOKUP(Table16[[#This Row],[Player]],Rosters!$D$1:$D$1934,1,FALSE)</f>
        <v>Robinson Jr, Brian</v>
      </c>
      <c r="I507" s="77" t="str">
        <f>Table16[[#This Row],[RunBlock-Primary6]]&amp;"-"&amp;Table16[[#This Row],[PassBlock8]]&amp;IF(Table16[[#This Row],[RunBlock-Secondary7]]&lt;&gt;"","/"&amp;Table16[[#This Row],[RunBlock-Secondary7]]&amp;"-"&amp;Table16[[#This Row],[PassBlock8]],"")</f>
        <v>4-0</v>
      </c>
      <c r="J507" s="75"/>
      <c r="K507" s="75"/>
      <c r="L507" s="76"/>
      <c r="M507" s="76"/>
      <c r="N507" s="75">
        <v>4</v>
      </c>
      <c r="O507" s="76"/>
      <c r="P507" s="75">
        <v>0</v>
      </c>
      <c r="Q507" s="76" t="str">
        <f>Table16[[#This Row],[DefPrimary2]]&amp;IF(Table16[[#This Row],[Def-Secondary3]]&lt;&gt;"","/"&amp;Table16[[#This Row],[Def-Secondary3]],)&amp;""&amp;IF(Table16[[#This Row],[PassRush4]]&lt;&gt;"","-"&amp;Table16[[#This Row],[PassRush4]],)</f>
        <v/>
      </c>
      <c r="R507" s="76" t="e">
        <f>VLOOKUP(Table16[[#This Row],[Player]],Table4[],9,FALSE)</f>
        <v>#N/A</v>
      </c>
      <c r="S507" s="73" t="str">
        <f>Table16[[#This Row],[Column1]]&amp;" "&amp;VLOOKUP(Table16[[#This Row],[Player]],$U$453:$V$627,2,FALSE)</f>
        <v>4-0 187</v>
      </c>
      <c r="T507"/>
      <c r="U507" t="s">
        <v>1846</v>
      </c>
      <c r="V507" s="97">
        <v>209</v>
      </c>
    </row>
    <row r="508" spans="1:22" ht="12.75" customHeight="1" x14ac:dyDescent="0.45">
      <c r="A508" s="78" t="s">
        <v>3018</v>
      </c>
      <c r="B508" s="74" t="s">
        <v>93</v>
      </c>
      <c r="C508" s="79" t="s">
        <v>1124</v>
      </c>
      <c r="D508" s="91">
        <v>37286</v>
      </c>
      <c r="E508" s="75" t="s">
        <v>3953</v>
      </c>
      <c r="G508" s="75" t="s">
        <v>4251</v>
      </c>
      <c r="H508" s="77" t="str">
        <f>VLOOKUP(Table16[[#This Row],[Player]],Rosters!$D$1:$D$1934,1,FALSE)</f>
        <v>Robinson, Bijan</v>
      </c>
      <c r="I508" s="77" t="str">
        <f>Table16[[#This Row],[RunBlock-Primary6]]&amp;"-"&amp;Table16[[#This Row],[PassBlock8]]&amp;IF(Table16[[#This Row],[RunBlock-Secondary7]]&lt;&gt;"","/"&amp;Table16[[#This Row],[RunBlock-Secondary7]]&amp;"-"&amp;Table16[[#This Row],[PassBlock8]],"")</f>
        <v>4-0</v>
      </c>
      <c r="J508" s="75"/>
      <c r="K508" s="75"/>
      <c r="L508" s="76"/>
      <c r="M508" s="76"/>
      <c r="N508" s="75">
        <v>4</v>
      </c>
      <c r="O508" s="76"/>
      <c r="P508" s="75">
        <v>0</v>
      </c>
      <c r="Q508" s="76" t="str">
        <f>Table16[[#This Row],[DefPrimary2]]&amp;IF(Table16[[#This Row],[Def-Secondary3]]&lt;&gt;"","/"&amp;Table16[[#This Row],[Def-Secondary3]],)&amp;""&amp;IF(Table16[[#This Row],[PassRush4]]&lt;&gt;"","-"&amp;Table16[[#This Row],[PassRush4]],)</f>
        <v/>
      </c>
      <c r="R508" s="76" t="e">
        <f>VLOOKUP(Table16[[#This Row],[Player]],Table4[],9,FALSE)</f>
        <v>#N/A</v>
      </c>
      <c r="S508" s="73" t="str">
        <f>Table16[[#This Row],[Column1]]&amp;" "&amp;VLOOKUP(Table16[[#This Row],[Player]],$U$453:$V$627,2,FALSE)</f>
        <v>4-0 304</v>
      </c>
      <c r="T508"/>
      <c r="U508" t="s">
        <v>1740</v>
      </c>
      <c r="V508" s="97">
        <v>263</v>
      </c>
    </row>
    <row r="509" spans="1:22" ht="12.75" customHeight="1" x14ac:dyDescent="0.45">
      <c r="A509" s="78" t="s">
        <v>2161</v>
      </c>
      <c r="B509" s="74" t="s">
        <v>93</v>
      </c>
      <c r="C509" s="79" t="s">
        <v>419</v>
      </c>
      <c r="D509" s="91">
        <v>35551</v>
      </c>
      <c r="E509" s="75" t="s">
        <v>398</v>
      </c>
      <c r="G509" s="75" t="s">
        <v>5422</v>
      </c>
      <c r="H509" s="77" t="str">
        <f>VLOOKUP(Table16[[#This Row],[Player]],Rosters!$D$1:$D$1934,1,FALSE)</f>
        <v>Sanders, Miles</v>
      </c>
      <c r="I509" s="77" t="str">
        <f>Table16[[#This Row],[RunBlock-Primary6]]&amp;"-"&amp;Table16[[#This Row],[PassBlock8]]&amp;IF(Table16[[#This Row],[RunBlock-Secondary7]]&lt;&gt;"","/"&amp;Table16[[#This Row],[RunBlock-Secondary7]]&amp;"-"&amp;Table16[[#This Row],[PassBlock8]],"")</f>
        <v>0-0</v>
      </c>
      <c r="J509" s="75"/>
      <c r="K509" s="75"/>
      <c r="L509" s="76"/>
      <c r="M509" s="76"/>
      <c r="N509" s="75">
        <v>0</v>
      </c>
      <c r="O509" s="76"/>
      <c r="P509" s="75">
        <v>0</v>
      </c>
      <c r="Q509" s="76" t="str">
        <f>Table16[[#This Row],[DefPrimary2]]&amp;IF(Table16[[#This Row],[Def-Secondary3]]&lt;&gt;"","/"&amp;Table16[[#This Row],[Def-Secondary3]],)&amp;""&amp;IF(Table16[[#This Row],[PassRush4]]&lt;&gt;"","-"&amp;Table16[[#This Row],[PassRush4]],)</f>
        <v/>
      </c>
      <c r="R509" s="76" t="e">
        <f>VLOOKUP(Table16[[#This Row],[Player]],Table4[],9,FALSE)</f>
        <v>#N/A</v>
      </c>
      <c r="S509" s="73" t="str">
        <f>Table16[[#This Row],[Column1]]&amp;" "&amp;VLOOKUP(Table16[[#This Row],[Player]],$U$453:$V$627,2,FALSE)</f>
        <v>0-0 55</v>
      </c>
      <c r="T509"/>
      <c r="U509" t="s">
        <v>3116</v>
      </c>
      <c r="V509" s="97">
        <v>34</v>
      </c>
    </row>
    <row r="510" spans="1:22" ht="12.75" customHeight="1" x14ac:dyDescent="0.45">
      <c r="A510" s="78" t="s">
        <v>386</v>
      </c>
      <c r="B510" s="74" t="s">
        <v>93</v>
      </c>
      <c r="C510" s="79" t="s">
        <v>500</v>
      </c>
      <c r="D510" s="91">
        <v>36161</v>
      </c>
      <c r="E510" s="75" t="s">
        <v>387</v>
      </c>
      <c r="G510" s="75" t="s">
        <v>5424</v>
      </c>
      <c r="H510" s="77" t="str">
        <f>VLOOKUP(Table16[[#This Row],[Player]],Rosters!$D$1:$D$1934,1,FALSE)</f>
        <v>Sermon, Trey</v>
      </c>
      <c r="I510" s="77" t="str">
        <f>Table16[[#This Row],[RunBlock-Primary6]]&amp;"-"&amp;Table16[[#This Row],[PassBlock8]]&amp;IF(Table16[[#This Row],[RunBlock-Secondary7]]&lt;&gt;"","/"&amp;Table16[[#This Row],[RunBlock-Secondary7]]&amp;"-"&amp;Table16[[#This Row],[PassBlock8]],"")</f>
        <v>0-0</v>
      </c>
      <c r="J510" s="75"/>
      <c r="K510" s="75"/>
      <c r="L510" s="76"/>
      <c r="M510" s="76"/>
      <c r="N510" s="75">
        <v>0</v>
      </c>
      <c r="O510" s="76"/>
      <c r="P510" s="75">
        <v>0</v>
      </c>
      <c r="Q510" s="76" t="str">
        <f>Table16[[#This Row],[DefPrimary2]]&amp;IF(Table16[[#This Row],[Def-Secondary3]]&lt;&gt;"","/"&amp;Table16[[#This Row],[Def-Secondary3]],)&amp;""&amp;IF(Table16[[#This Row],[PassRush4]]&lt;&gt;"","-"&amp;Table16[[#This Row],[PassRush4]],)</f>
        <v/>
      </c>
      <c r="R510" s="76" t="e">
        <f>VLOOKUP(Table16[[#This Row],[Player]],Table4[],9,FALSE)</f>
        <v>#N/A</v>
      </c>
      <c r="S510" s="73" t="str">
        <f>Table16[[#This Row],[Column1]]&amp;" "&amp;VLOOKUP(Table16[[#This Row],[Player]],$U$453:$V$627,2,FALSE)</f>
        <v>0-0 56</v>
      </c>
      <c r="T510"/>
      <c r="U510" t="s">
        <v>4209</v>
      </c>
      <c r="V510" s="97">
        <v>20</v>
      </c>
    </row>
    <row r="511" spans="1:22" ht="12.75" customHeight="1" x14ac:dyDescent="0.45">
      <c r="A511" s="78" t="s">
        <v>1330</v>
      </c>
      <c r="B511" s="74" t="s">
        <v>93</v>
      </c>
      <c r="C511" s="79" t="s">
        <v>916</v>
      </c>
      <c r="D511" s="91">
        <v>35676</v>
      </c>
      <c r="E511" s="75" t="s">
        <v>125</v>
      </c>
      <c r="G511" s="75" t="s">
        <v>4252</v>
      </c>
      <c r="H511" s="77" t="str">
        <f>VLOOKUP(Table16[[#This Row],[Player]],Rosters!$D$1:$D$1934,1,FALSE)</f>
        <v>Singletary, Devin</v>
      </c>
      <c r="I511" s="77" t="str">
        <f>Table16[[#This Row],[RunBlock-Primary6]]&amp;"-"&amp;Table16[[#This Row],[PassBlock8]]&amp;IF(Table16[[#This Row],[RunBlock-Secondary7]]&lt;&gt;"","/"&amp;Table16[[#This Row],[RunBlock-Secondary7]]&amp;"-"&amp;Table16[[#This Row],[PassBlock8]],"")</f>
        <v>0-4</v>
      </c>
      <c r="J511" s="75"/>
      <c r="K511" s="75"/>
      <c r="L511" s="76"/>
      <c r="M511" s="76"/>
      <c r="N511" s="75">
        <v>0</v>
      </c>
      <c r="O511" s="76"/>
      <c r="P511" s="75">
        <v>4</v>
      </c>
      <c r="Q511" s="76" t="str">
        <f>Table16[[#This Row],[DefPrimary2]]&amp;IF(Table16[[#This Row],[Def-Secondary3]]&lt;&gt;"","/"&amp;Table16[[#This Row],[Def-Secondary3]],)&amp;""&amp;IF(Table16[[#This Row],[PassRush4]]&lt;&gt;"","-"&amp;Table16[[#This Row],[PassRush4]],)</f>
        <v/>
      </c>
      <c r="R511" s="76" t="e">
        <f>VLOOKUP(Table16[[#This Row],[Player]],Table4[],9,FALSE)</f>
        <v>#N/A</v>
      </c>
      <c r="S511" s="73" t="str">
        <f>Table16[[#This Row],[Column1]]&amp;" "&amp;VLOOKUP(Table16[[#This Row],[Player]],$U$453:$V$627,2,FALSE)</f>
        <v>0-4 113</v>
      </c>
      <c r="T511"/>
      <c r="U511" t="s">
        <v>539</v>
      </c>
      <c r="V511" s="97">
        <v>325</v>
      </c>
    </row>
    <row r="512" spans="1:22" ht="12.75" customHeight="1" x14ac:dyDescent="0.45">
      <c r="A512" s="78" t="s">
        <v>555</v>
      </c>
      <c r="B512" s="74" t="s">
        <v>93</v>
      </c>
      <c r="C512" s="79" t="s">
        <v>452</v>
      </c>
      <c r="D512" s="91">
        <v>37057</v>
      </c>
      <c r="E512" s="75" t="s">
        <v>98</v>
      </c>
      <c r="G512" s="75" t="s">
        <v>4253</v>
      </c>
      <c r="H512" s="77" t="str">
        <f>VLOOKUP(Table16[[#This Row],[Player]],Rosters!$D$1:$D$1934,1,FALSE)</f>
        <v>Spears, Tyjae</v>
      </c>
      <c r="I512" s="77" t="str">
        <f>Table16[[#This Row],[RunBlock-Primary6]]&amp;"-"&amp;Table16[[#This Row],[PassBlock8]]&amp;IF(Table16[[#This Row],[RunBlock-Secondary7]]&lt;&gt;"","/"&amp;Table16[[#This Row],[RunBlock-Secondary7]]&amp;"-"&amp;Table16[[#This Row],[PassBlock8]],"")</f>
        <v>0-0</v>
      </c>
      <c r="J512" s="75"/>
      <c r="K512" s="75"/>
      <c r="L512" s="76"/>
      <c r="M512" s="76"/>
      <c r="N512" s="75">
        <v>0</v>
      </c>
      <c r="O512" s="76"/>
      <c r="P512" s="75">
        <v>0</v>
      </c>
      <c r="Q512" s="76" t="str">
        <f>Table16[[#This Row],[DefPrimary2]]&amp;IF(Table16[[#This Row],[Def-Secondary3]]&lt;&gt;"","/"&amp;Table16[[#This Row],[Def-Secondary3]],)&amp;""&amp;IF(Table16[[#This Row],[PassRush4]]&lt;&gt;"","-"&amp;Table16[[#This Row],[PassRush4]],)</f>
        <v/>
      </c>
      <c r="R512" s="76" t="e">
        <f>VLOOKUP(Table16[[#This Row],[Player]],Table4[],9,FALSE)</f>
        <v>#N/A</v>
      </c>
      <c r="S512" s="73" t="str">
        <f>Table16[[#This Row],[Column1]]&amp;" "&amp;VLOOKUP(Table16[[#This Row],[Player]],$U$453:$V$627,2,FALSE)</f>
        <v>0-0 84</v>
      </c>
      <c r="T512"/>
      <c r="U512" t="s">
        <v>2040</v>
      </c>
      <c r="V512" s="97">
        <v>69</v>
      </c>
    </row>
    <row r="513" spans="1:22" ht="12.75" customHeight="1" x14ac:dyDescent="0.45">
      <c r="A513" s="78" t="s">
        <v>2837</v>
      </c>
      <c r="B513" s="74" t="s">
        <v>93</v>
      </c>
      <c r="C513" s="79" t="s">
        <v>403</v>
      </c>
      <c r="D513" s="91">
        <v>35827</v>
      </c>
      <c r="E513" s="75" t="s">
        <v>457</v>
      </c>
      <c r="G513" s="75" t="s">
        <v>4254</v>
      </c>
      <c r="H513" s="77" t="str">
        <f>VLOOKUP(Table16[[#This Row],[Player]],Rosters!$D$1:$D$1934,1,FALSE)</f>
        <v>Stevenson, Rhamondre</v>
      </c>
      <c r="I513" s="77" t="str">
        <f>Table16[[#This Row],[RunBlock-Primary6]]&amp;"-"&amp;Table16[[#This Row],[PassBlock8]]&amp;IF(Table16[[#This Row],[RunBlock-Secondary7]]&lt;&gt;"","/"&amp;Table16[[#This Row],[RunBlock-Secondary7]]&amp;"-"&amp;Table16[[#This Row],[PassBlock8]],"")</f>
        <v>4-4</v>
      </c>
      <c r="J513" s="75"/>
      <c r="K513" s="75"/>
      <c r="L513" s="76"/>
      <c r="M513" s="76"/>
      <c r="N513" s="75">
        <v>4</v>
      </c>
      <c r="O513" s="76"/>
      <c r="P513" s="75">
        <v>4</v>
      </c>
      <c r="Q513" s="76" t="str">
        <f>Table16[[#This Row],[DefPrimary2]]&amp;IF(Table16[[#This Row],[Def-Secondary3]]&lt;&gt;"","/"&amp;Table16[[#This Row],[Def-Secondary3]],)&amp;""&amp;IF(Table16[[#This Row],[PassRush4]]&lt;&gt;"","-"&amp;Table16[[#This Row],[PassRush4]],)</f>
        <v/>
      </c>
      <c r="R513" s="76" t="e">
        <f>VLOOKUP(Table16[[#This Row],[Player]],Table4[],9,FALSE)</f>
        <v>#N/A</v>
      </c>
      <c r="S513" s="73" t="str">
        <f>Table16[[#This Row],[Column1]]&amp;" "&amp;VLOOKUP(Table16[[#This Row],[Player]],$U$453:$V$627,2,FALSE)</f>
        <v>4-4 207</v>
      </c>
      <c r="T513"/>
      <c r="U513" t="s">
        <v>2755</v>
      </c>
      <c r="V513" s="97">
        <v>36</v>
      </c>
    </row>
    <row r="514" spans="1:22" ht="12.75" customHeight="1" x14ac:dyDescent="0.45">
      <c r="A514" s="78" t="s">
        <v>379</v>
      </c>
      <c r="B514" s="74" t="s">
        <v>93</v>
      </c>
      <c r="C514" s="79" t="s">
        <v>271</v>
      </c>
      <c r="D514" s="91">
        <v>36174</v>
      </c>
      <c r="E514" s="75" t="s">
        <v>204</v>
      </c>
      <c r="G514" s="75" t="s">
        <v>4255</v>
      </c>
      <c r="H514" s="77" t="str">
        <f>VLOOKUP(Table16[[#This Row],[Player]],Rosters!$D$1:$D$1934,1,FALSE)</f>
        <v>Swift, D'Andre</v>
      </c>
      <c r="I514" s="77" t="str">
        <f>Table16[[#This Row],[RunBlock-Primary6]]&amp;"-"&amp;Table16[[#This Row],[PassBlock8]]&amp;IF(Table16[[#This Row],[RunBlock-Secondary7]]&lt;&gt;"","/"&amp;Table16[[#This Row],[RunBlock-Secondary7]]&amp;"-"&amp;Table16[[#This Row],[PassBlock8]],"")</f>
        <v>0-2</v>
      </c>
      <c r="J514" s="75"/>
      <c r="K514" s="75"/>
      <c r="L514" s="76"/>
      <c r="M514" s="76"/>
      <c r="N514" s="75">
        <v>0</v>
      </c>
      <c r="O514" s="76"/>
      <c r="P514" s="75">
        <v>2</v>
      </c>
      <c r="Q514" s="76" t="str">
        <f>Table16[[#This Row],[DefPrimary2]]&amp;IF(Table16[[#This Row],[Def-Secondary3]]&lt;&gt;"","/"&amp;Table16[[#This Row],[Def-Secondary3]],)&amp;""&amp;IF(Table16[[#This Row],[PassRush4]]&lt;&gt;"","-"&amp;Table16[[#This Row],[PassRush4]],)</f>
        <v/>
      </c>
      <c r="R514" s="76" t="e">
        <f>VLOOKUP(Table16[[#This Row],[Player]],Table4[],9,FALSE)</f>
        <v>#N/A</v>
      </c>
      <c r="S514" s="73" t="str">
        <f>Table16[[#This Row],[Column1]]&amp;" "&amp;VLOOKUP(Table16[[#This Row],[Player]],$U$453:$V$627,2,FALSE)</f>
        <v>0-2 253</v>
      </c>
      <c r="T514"/>
      <c r="U514" t="s">
        <v>1651</v>
      </c>
      <c r="V514" s="97">
        <v>47</v>
      </c>
    </row>
    <row r="515" spans="1:22" ht="12.75" customHeight="1" x14ac:dyDescent="0.45">
      <c r="A515" s="78" t="s">
        <v>3813</v>
      </c>
      <c r="B515" s="74" t="s">
        <v>93</v>
      </c>
      <c r="C515" s="79" t="s">
        <v>3522</v>
      </c>
      <c r="D515" s="91">
        <v>35796</v>
      </c>
      <c r="E515" s="75" t="s">
        <v>359</v>
      </c>
      <c r="G515" s="75" t="s">
        <v>4269</v>
      </c>
      <c r="H515" s="77" t="str">
        <f>VLOOKUP(Table16[[#This Row],[Player]],Rosters!$D$1:$D$1934,1,FALSE)</f>
        <v>Taylor, J.J.</v>
      </c>
      <c r="I515" s="77" t="str">
        <f>Table16[[#This Row],[RunBlock-Primary6]]&amp;"-"&amp;Table16[[#This Row],[PassBlock8]]&amp;IF(Table16[[#This Row],[RunBlock-Secondary7]]&lt;&gt;"","/"&amp;Table16[[#This Row],[RunBlock-Secondary7]]&amp;"-"&amp;Table16[[#This Row],[PassBlock8]],"")</f>
        <v>0-0</v>
      </c>
      <c r="J515" s="75"/>
      <c r="K515" s="75"/>
      <c r="L515" s="76"/>
      <c r="M515" s="76"/>
      <c r="N515" s="75">
        <v>0</v>
      </c>
      <c r="O515" s="76"/>
      <c r="P515" s="75">
        <v>0</v>
      </c>
      <c r="Q515" s="76" t="str">
        <f>Table16[[#This Row],[DefPrimary2]]&amp;IF(Table16[[#This Row],[Def-Secondary3]]&lt;&gt;"","/"&amp;Table16[[#This Row],[Def-Secondary3]],)&amp;""&amp;IF(Table16[[#This Row],[PassRush4]]&lt;&gt;"","-"&amp;Table16[[#This Row],[PassRush4]],)</f>
        <v/>
      </c>
      <c r="R515" s="76" t="e">
        <f>VLOOKUP(Table16[[#This Row],[Player]],Table4[],9,FALSE)</f>
        <v>#N/A</v>
      </c>
      <c r="S515" s="73" t="str">
        <f>Table16[[#This Row],[Column1]]&amp;" "&amp;VLOOKUP(Table16[[#This Row],[Player]],$U$453:$V$627,2,FALSE)</f>
        <v>0-0 10</v>
      </c>
      <c r="T515"/>
      <c r="U515" t="s">
        <v>1653</v>
      </c>
      <c r="V515" s="97">
        <v>39</v>
      </c>
    </row>
    <row r="516" spans="1:22" ht="12.75" customHeight="1" x14ac:dyDescent="0.45">
      <c r="A516" s="78" t="s">
        <v>1565</v>
      </c>
      <c r="B516" s="74" t="s">
        <v>93</v>
      </c>
      <c r="C516" s="79" t="s">
        <v>500</v>
      </c>
      <c r="D516" s="91">
        <v>36179</v>
      </c>
      <c r="E516" s="75" t="s">
        <v>204</v>
      </c>
      <c r="G516" s="75" t="s">
        <v>4256</v>
      </c>
      <c r="H516" s="77" t="str">
        <f>VLOOKUP(Table16[[#This Row],[Player]],Rosters!$D$1:$D$1934,1,FALSE)</f>
        <v>Taylor, Jonathan</v>
      </c>
      <c r="I516" s="77" t="str">
        <f>Table16[[#This Row],[RunBlock-Primary6]]&amp;"-"&amp;Table16[[#This Row],[PassBlock8]]&amp;IF(Table16[[#This Row],[RunBlock-Secondary7]]&lt;&gt;"","/"&amp;Table16[[#This Row],[RunBlock-Secondary7]]&amp;"-"&amp;Table16[[#This Row],[PassBlock8]],"")</f>
        <v>0-0</v>
      </c>
      <c r="J516" s="75"/>
      <c r="K516" s="75"/>
      <c r="L516" s="76"/>
      <c r="M516" s="76"/>
      <c r="N516" s="75">
        <v>0</v>
      </c>
      <c r="O516" s="76"/>
      <c r="P516" s="75">
        <v>0</v>
      </c>
      <c r="Q516" s="76" t="str">
        <f>Table16[[#This Row],[DefPrimary2]]&amp;IF(Table16[[#This Row],[Def-Secondary3]]&lt;&gt;"","/"&amp;Table16[[#This Row],[Def-Secondary3]],)&amp;""&amp;IF(Table16[[#This Row],[PassRush4]]&lt;&gt;"","-"&amp;Table16[[#This Row],[PassRush4]],)</f>
        <v/>
      </c>
      <c r="R516" s="76" t="e">
        <f>VLOOKUP(Table16[[#This Row],[Player]],Table4[],9,FALSE)</f>
        <v>#N/A</v>
      </c>
      <c r="S516" s="73" t="str">
        <f>Table16[[#This Row],[Column1]]&amp;" "&amp;VLOOKUP(Table16[[#This Row],[Player]],$U$453:$V$627,2,FALSE)</f>
        <v>0-0 303</v>
      </c>
      <c r="T516"/>
      <c r="U516" s="103" t="s">
        <v>2376</v>
      </c>
      <c r="V516" s="97">
        <v>250</v>
      </c>
    </row>
    <row r="517" spans="1:22" ht="12.75" customHeight="1" x14ac:dyDescent="0.45">
      <c r="A517" s="78" t="s">
        <v>1343</v>
      </c>
      <c r="B517" s="74" t="s">
        <v>93</v>
      </c>
      <c r="C517" s="79" t="s">
        <v>318</v>
      </c>
      <c r="D517" s="91">
        <v>35886</v>
      </c>
      <c r="E517" s="75" t="s">
        <v>3949</v>
      </c>
      <c r="G517" s="75" t="s">
        <v>4257</v>
      </c>
      <c r="H517" s="77" t="str">
        <f>VLOOKUP(Table16[[#This Row],[Player]],Rosters!$D$1:$D$1934,1,FALSE)</f>
        <v>Taylor, Patrick</v>
      </c>
      <c r="I517" s="77" t="str">
        <f>Table16[[#This Row],[RunBlock-Primary6]]&amp;"-"&amp;Table16[[#This Row],[PassBlock8]]&amp;IF(Table16[[#This Row],[RunBlock-Secondary7]]&lt;&gt;"","/"&amp;Table16[[#This Row],[RunBlock-Secondary7]]&amp;"-"&amp;Table16[[#This Row],[PassBlock8]],"")</f>
        <v>0-3</v>
      </c>
      <c r="J517" s="75"/>
      <c r="K517" s="75"/>
      <c r="L517" s="76"/>
      <c r="M517" s="76"/>
      <c r="N517" s="75">
        <v>0</v>
      </c>
      <c r="O517" s="76"/>
      <c r="P517" s="75">
        <v>3</v>
      </c>
      <c r="Q517" s="76" t="str">
        <f>Table16[[#This Row],[DefPrimary2]]&amp;IF(Table16[[#This Row],[Def-Secondary3]]&lt;&gt;"","/"&amp;Table16[[#This Row],[Def-Secondary3]],)&amp;""&amp;IF(Table16[[#This Row],[PassRush4]]&lt;&gt;"","-"&amp;Table16[[#This Row],[PassRush4]],)</f>
        <v/>
      </c>
      <c r="R517" s="76" t="e">
        <f>VLOOKUP(Table16[[#This Row],[Player]],Table4[],9,FALSE)</f>
        <v>#N/A</v>
      </c>
      <c r="S517" s="73" t="str">
        <f>Table16[[#This Row],[Column1]]&amp;" "&amp;VLOOKUP(Table16[[#This Row],[Player]],$U$453:$V$627,2,FALSE)</f>
        <v>0-3 39</v>
      </c>
      <c r="T517"/>
      <c r="U517" t="s">
        <v>1334</v>
      </c>
      <c r="V517" s="97">
        <v>200</v>
      </c>
    </row>
    <row r="518" spans="1:22" ht="12.75" customHeight="1" x14ac:dyDescent="0.45">
      <c r="A518" s="78" t="s">
        <v>3814</v>
      </c>
      <c r="B518" s="74" t="s">
        <v>93</v>
      </c>
      <c r="C518" s="79" t="s">
        <v>916</v>
      </c>
      <c r="D518" s="91">
        <v>36487</v>
      </c>
      <c r="E518" s="75" t="s">
        <v>3960</v>
      </c>
      <c r="G518" s="75" t="s">
        <v>4270</v>
      </c>
      <c r="H518" s="77" t="str">
        <f>VLOOKUP(Table16[[#This Row],[Player]],Rosters!$D$1:$D$1934,1,FALSE)</f>
        <v>Tracy Jr, Tyrone</v>
      </c>
      <c r="I518" s="77" t="str">
        <f>Table16[[#This Row],[RunBlock-Primary6]]&amp;"-"&amp;Table16[[#This Row],[PassBlock8]]&amp;IF(Table16[[#This Row],[RunBlock-Secondary7]]&lt;&gt;"","/"&amp;Table16[[#This Row],[RunBlock-Secondary7]]&amp;"-"&amp;Table16[[#This Row],[PassBlock8]],"")</f>
        <v>0-0</v>
      </c>
      <c r="J518" s="75"/>
      <c r="K518" s="75"/>
      <c r="L518" s="76"/>
      <c r="M518" s="76"/>
      <c r="N518" s="75">
        <v>0</v>
      </c>
      <c r="O518" s="76"/>
      <c r="P518" s="75">
        <v>0</v>
      </c>
      <c r="Q518" s="76" t="str">
        <f>Table16[[#This Row],[DefPrimary2]]&amp;IF(Table16[[#This Row],[Def-Secondary3]]&lt;&gt;"","/"&amp;Table16[[#This Row],[Def-Secondary3]],)&amp;""&amp;IF(Table16[[#This Row],[PassRush4]]&lt;&gt;"","-"&amp;Table16[[#This Row],[PassRush4]],)</f>
        <v/>
      </c>
      <c r="R518" s="76" t="e">
        <f>VLOOKUP(Table16[[#This Row],[Player]],Table4[],9,FALSE)</f>
        <v>#N/A</v>
      </c>
      <c r="S518" s="73" t="str">
        <f>Table16[[#This Row],[Column1]]&amp;" "&amp;VLOOKUP(Table16[[#This Row],[Player]],$U$453:$V$627,2,FALSE)</f>
        <v>0-0 192</v>
      </c>
      <c r="T518"/>
      <c r="U518" t="s">
        <v>3095</v>
      </c>
      <c r="V518" s="97">
        <v>26</v>
      </c>
    </row>
    <row r="519" spans="1:22" ht="12.75" customHeight="1" x14ac:dyDescent="0.45">
      <c r="A519" s="78" t="s">
        <v>2463</v>
      </c>
      <c r="B519" s="74" t="s">
        <v>93</v>
      </c>
      <c r="C519" s="79" t="s">
        <v>143</v>
      </c>
      <c r="D519" s="91">
        <v>37197</v>
      </c>
      <c r="E519" s="75" t="s">
        <v>313</v>
      </c>
      <c r="G519" s="75" t="s">
        <v>4258</v>
      </c>
      <c r="H519" s="77" t="str">
        <f>VLOOKUP(Table16[[#This Row],[Player]],Rosters!$D$1:$D$1934,1,FALSE)</f>
        <v>Vaughn, Deuce</v>
      </c>
      <c r="I519" s="77" t="str">
        <f>Table16[[#This Row],[RunBlock-Primary6]]&amp;"-"&amp;Table16[[#This Row],[PassBlock8]]&amp;IF(Table16[[#This Row],[RunBlock-Secondary7]]&lt;&gt;"","/"&amp;Table16[[#This Row],[RunBlock-Secondary7]]&amp;"-"&amp;Table16[[#This Row],[PassBlock8]],"")</f>
        <v>0-0</v>
      </c>
      <c r="J519" s="75"/>
      <c r="K519" s="75"/>
      <c r="L519" s="76"/>
      <c r="M519" s="76"/>
      <c r="N519" s="75">
        <v>0</v>
      </c>
      <c r="O519" s="76"/>
      <c r="P519" s="75">
        <v>0</v>
      </c>
      <c r="Q519" s="76" t="str">
        <f>Table16[[#This Row],[DefPrimary2]]&amp;IF(Table16[[#This Row],[Def-Secondary3]]&lt;&gt;"","/"&amp;Table16[[#This Row],[Def-Secondary3]],)&amp;""&amp;IF(Table16[[#This Row],[PassRush4]]&lt;&gt;"","-"&amp;Table16[[#This Row],[PassRush4]],)</f>
        <v/>
      </c>
      <c r="R519" s="76" t="e">
        <f>VLOOKUP(Table16[[#This Row],[Player]],Table4[],9,FALSE)</f>
        <v>#N/A</v>
      </c>
      <c r="S519" s="73" t="str">
        <f>Table16[[#This Row],[Column1]]&amp;" "&amp;VLOOKUP(Table16[[#This Row],[Player]],$U$453:$V$627,2,FALSE)</f>
        <v>0-0 17</v>
      </c>
      <c r="T519"/>
      <c r="U519" t="s">
        <v>1735</v>
      </c>
      <c r="V519" s="97">
        <v>150</v>
      </c>
    </row>
    <row r="520" spans="1:22" ht="12.75" customHeight="1" x14ac:dyDescent="0.45">
      <c r="A520" s="78" t="s">
        <v>3758</v>
      </c>
      <c r="B520" s="74" t="s">
        <v>93</v>
      </c>
      <c r="C520" s="79" t="s">
        <v>3523</v>
      </c>
      <c r="D520" s="91">
        <v>37131</v>
      </c>
      <c r="E520" s="75" t="s">
        <v>4137</v>
      </c>
      <c r="G520" s="75" t="s">
        <v>5403</v>
      </c>
      <c r="H520" s="77" t="str">
        <f>VLOOKUP(Table16[[#This Row],[Player]],Rosters!$D$1:$D$1934,1,FALSE)</f>
        <v>Vidal, Kimani</v>
      </c>
      <c r="I520" s="77" t="str">
        <f>Table16[[#This Row],[RunBlock-Primary6]]&amp;"-"&amp;Table16[[#This Row],[PassBlock8]]&amp;IF(Table16[[#This Row],[RunBlock-Secondary7]]&lt;&gt;"","/"&amp;Table16[[#This Row],[RunBlock-Secondary7]]&amp;"-"&amp;Table16[[#This Row],[PassBlock8]],"")</f>
        <v>4-0</v>
      </c>
      <c r="J520" s="75"/>
      <c r="K520" s="75"/>
      <c r="L520" s="76"/>
      <c r="M520" s="76"/>
      <c r="N520" s="75">
        <v>4</v>
      </c>
      <c r="O520" s="76"/>
      <c r="P520" s="75">
        <v>0</v>
      </c>
      <c r="Q520" s="76" t="str">
        <f>Table16[[#This Row],[DefPrimary2]]&amp;IF(Table16[[#This Row],[Def-Secondary3]]&lt;&gt;"","/"&amp;Table16[[#This Row],[Def-Secondary3]],)&amp;""&amp;IF(Table16[[#This Row],[PassRush4]]&lt;&gt;"","-"&amp;Table16[[#This Row],[PassRush4]],)</f>
        <v/>
      </c>
      <c r="R520" s="76" t="e">
        <f>VLOOKUP(Table16[[#This Row],[Player]],Table4[],9,FALSE)</f>
        <v>#N/A</v>
      </c>
      <c r="S520" s="73" t="str">
        <f>Table16[[#This Row],[Column1]]&amp;" "&amp;VLOOKUP(Table16[[#This Row],[Player]],$U$453:$V$627,2,FALSE)</f>
        <v>4-0 43</v>
      </c>
      <c r="T520"/>
      <c r="U520" t="s">
        <v>2464</v>
      </c>
      <c r="V520" s="97">
        <v>10</v>
      </c>
    </row>
    <row r="521" spans="1:22" ht="12.75" customHeight="1" x14ac:dyDescent="0.45">
      <c r="A521" s="78" t="s">
        <v>2456</v>
      </c>
      <c r="B521" s="74" t="s">
        <v>93</v>
      </c>
      <c r="C521" s="79" t="s">
        <v>1315</v>
      </c>
      <c r="D521" s="91">
        <v>36819</v>
      </c>
      <c r="E521" s="75" t="s">
        <v>84</v>
      </c>
      <c r="G521" s="75" t="s">
        <v>4237</v>
      </c>
      <c r="H521" s="77" t="str">
        <f>VLOOKUP(Table16[[#This Row],[Player]],Rosters!$D$1:$D$1934,1,FALSE)</f>
        <v>Walker, Kenneth</v>
      </c>
      <c r="I521" s="77" t="str">
        <f>Table16[[#This Row],[RunBlock-Primary6]]&amp;"-"&amp;Table16[[#This Row],[PassBlock8]]&amp;IF(Table16[[#This Row],[RunBlock-Secondary7]]&lt;&gt;"","/"&amp;Table16[[#This Row],[RunBlock-Secondary7]]&amp;"-"&amp;Table16[[#This Row],[PassBlock8]],"")</f>
        <v>4-0</v>
      </c>
      <c r="J521" s="75"/>
      <c r="K521" s="75"/>
      <c r="L521" s="76"/>
      <c r="M521" s="76"/>
      <c r="N521" s="75">
        <v>4</v>
      </c>
      <c r="O521" s="76"/>
      <c r="P521" s="75">
        <v>0</v>
      </c>
      <c r="Q521" s="76" t="str">
        <f>Table16[[#This Row],[DefPrimary2]]&amp;IF(Table16[[#This Row],[Def-Secondary3]]&lt;&gt;"","/"&amp;Table16[[#This Row],[Def-Secondary3]],)&amp;""&amp;IF(Table16[[#This Row],[PassRush4]]&lt;&gt;"","-"&amp;Table16[[#This Row],[PassRush4]],)</f>
        <v/>
      </c>
      <c r="R521" s="76" t="e">
        <f>VLOOKUP(Table16[[#This Row],[Player]],Table4[],9,FALSE)</f>
        <v>#N/A</v>
      </c>
      <c r="S521" s="73" t="str">
        <f>Table16[[#This Row],[Column1]]&amp;" "&amp;VLOOKUP(Table16[[#This Row],[Player]],$U$453:$V$627,2,FALSE)</f>
        <v>4-0 153</v>
      </c>
      <c r="T521"/>
      <c r="U521" t="s">
        <v>3787</v>
      </c>
      <c r="V521" s="97">
        <v>207</v>
      </c>
    </row>
    <row r="522" spans="1:22" ht="12.75" customHeight="1" x14ac:dyDescent="0.45">
      <c r="A522" s="78" t="s">
        <v>1569</v>
      </c>
      <c r="B522" s="74" t="s">
        <v>93</v>
      </c>
      <c r="C522" s="79" t="s">
        <v>339</v>
      </c>
      <c r="D522" s="91">
        <v>36172</v>
      </c>
      <c r="E522" s="75" t="s">
        <v>171</v>
      </c>
      <c r="G522" s="75" t="s">
        <v>4259</v>
      </c>
      <c r="H522" s="77" t="str">
        <f>VLOOKUP(Table16[[#This Row],[Player]],Rosters!$D$1:$D$1934,1,FALSE)</f>
        <v>White, Rachaad</v>
      </c>
      <c r="I522" s="77" t="str">
        <f>Table16[[#This Row],[RunBlock-Primary6]]&amp;"-"&amp;Table16[[#This Row],[PassBlock8]]&amp;IF(Table16[[#This Row],[RunBlock-Secondary7]]&lt;&gt;"","/"&amp;Table16[[#This Row],[RunBlock-Secondary7]]&amp;"-"&amp;Table16[[#This Row],[PassBlock8]],"")</f>
        <v>4-5</v>
      </c>
      <c r="J522" s="75"/>
      <c r="K522" s="75"/>
      <c r="L522" s="76"/>
      <c r="M522" s="76"/>
      <c r="N522" s="75">
        <v>4</v>
      </c>
      <c r="O522" s="76"/>
      <c r="P522" s="75">
        <v>5</v>
      </c>
      <c r="Q522" s="76" t="str">
        <f>Table16[[#This Row],[DefPrimary2]]&amp;IF(Table16[[#This Row],[Def-Secondary3]]&lt;&gt;"","/"&amp;Table16[[#This Row],[Def-Secondary3]],)&amp;""&amp;IF(Table16[[#This Row],[PassRush4]]&lt;&gt;"","-"&amp;Table16[[#This Row],[PassRush4]],)</f>
        <v/>
      </c>
      <c r="R522" s="76" t="e">
        <f>VLOOKUP(Table16[[#This Row],[Player]],Table4[],9,FALSE)</f>
        <v>#N/A</v>
      </c>
      <c r="S522" s="73" t="str">
        <f>Table16[[#This Row],[Column1]]&amp;" "&amp;VLOOKUP(Table16[[#This Row],[Player]],$U$453:$V$627,2,FALSE)</f>
        <v>4-5 144</v>
      </c>
      <c r="T522"/>
      <c r="U522" t="s">
        <v>1946</v>
      </c>
      <c r="V522" s="97">
        <v>139</v>
      </c>
    </row>
    <row r="523" spans="1:22" ht="12.75" customHeight="1" x14ac:dyDescent="0.45">
      <c r="A523" s="78" t="s">
        <v>950</v>
      </c>
      <c r="B523" s="74" t="s">
        <v>93</v>
      </c>
      <c r="C523" s="79" t="s">
        <v>3518</v>
      </c>
      <c r="D523" s="91">
        <v>36421</v>
      </c>
      <c r="E523" s="75" t="s">
        <v>83</v>
      </c>
      <c r="G523" s="75" t="s">
        <v>5439</v>
      </c>
      <c r="H523" s="77" t="str">
        <f>VLOOKUP(Table16[[#This Row],[Player]],Rosters!$D$1:$D$1934,1,FALSE)</f>
        <v>White, Zamir</v>
      </c>
      <c r="I523" s="77" t="str">
        <f>Table16[[#This Row],[RunBlock-Primary6]]&amp;"-"&amp;Table16[[#This Row],[PassBlock8]]&amp;IF(Table16[[#This Row],[RunBlock-Secondary7]]&lt;&gt;"","/"&amp;Table16[[#This Row],[RunBlock-Secondary7]]&amp;"-"&amp;Table16[[#This Row],[PassBlock8]],"")</f>
        <v>0-0</v>
      </c>
      <c r="J523" s="75"/>
      <c r="K523" s="75"/>
      <c r="L523" s="76"/>
      <c r="M523" s="76"/>
      <c r="N523" s="75">
        <v>0</v>
      </c>
      <c r="O523" s="76"/>
      <c r="P523" s="75">
        <v>0</v>
      </c>
      <c r="Q523" s="76" t="str">
        <f>Table16[[#This Row],[DefPrimary2]]&amp;IF(Table16[[#This Row],[Def-Secondary3]]&lt;&gt;"","/"&amp;Table16[[#This Row],[Def-Secondary3]],)&amp;""&amp;IF(Table16[[#This Row],[PassRush4]]&lt;&gt;"","-"&amp;Table16[[#This Row],[PassRush4]],)</f>
        <v/>
      </c>
      <c r="R523" s="76" t="e">
        <f>VLOOKUP(Table16[[#This Row],[Player]],Table4[],9,FALSE)</f>
        <v>#N/A</v>
      </c>
      <c r="S523" s="73" t="str">
        <f>Table16[[#This Row],[Column1]]&amp;" "&amp;VLOOKUP(Table16[[#This Row],[Player]],$U$453:$V$627,2,FALSE)</f>
        <v>0-0 65</v>
      </c>
      <c r="T523"/>
      <c r="U523" t="s">
        <v>811</v>
      </c>
      <c r="V523" s="97">
        <v>301</v>
      </c>
    </row>
    <row r="524" spans="1:22" ht="12.75" customHeight="1" x14ac:dyDescent="0.45">
      <c r="A524" s="78" t="s">
        <v>3020</v>
      </c>
      <c r="B524" s="74" t="s">
        <v>93</v>
      </c>
      <c r="C524" s="79" t="s">
        <v>3517</v>
      </c>
      <c r="D524" s="91">
        <v>36617</v>
      </c>
      <c r="E524" s="75" t="s">
        <v>241</v>
      </c>
      <c r="G524" s="75" t="s">
        <v>4260</v>
      </c>
      <c r="H524" s="77" t="str">
        <f>VLOOKUP(Table16[[#This Row],[Player]],Rosters!$D$1:$D$1934,1,FALSE)</f>
        <v>Williams, Javonte</v>
      </c>
      <c r="I524" s="77" t="str">
        <f>Table16[[#This Row],[RunBlock-Primary6]]&amp;"-"&amp;Table16[[#This Row],[PassBlock8]]&amp;IF(Table16[[#This Row],[RunBlock-Secondary7]]&lt;&gt;"","/"&amp;Table16[[#This Row],[RunBlock-Secondary7]]&amp;"-"&amp;Table16[[#This Row],[PassBlock8]],"")</f>
        <v>0-2</v>
      </c>
      <c r="J524" s="75"/>
      <c r="K524" s="75"/>
      <c r="L524" s="76"/>
      <c r="M524" s="76"/>
      <c r="N524" s="75">
        <v>0</v>
      </c>
      <c r="O524" s="76"/>
      <c r="P524" s="75">
        <v>2</v>
      </c>
      <c r="Q524" s="76" t="str">
        <f>Table16[[#This Row],[DefPrimary2]]&amp;IF(Table16[[#This Row],[Def-Secondary3]]&lt;&gt;"","/"&amp;Table16[[#This Row],[Def-Secondary3]],)&amp;""&amp;IF(Table16[[#This Row],[PassRush4]]&lt;&gt;"","-"&amp;Table16[[#This Row],[PassRush4]],)</f>
        <v/>
      </c>
      <c r="R524" s="76" t="e">
        <f>VLOOKUP(Table16[[#This Row],[Player]],Table4[],9,FALSE)</f>
        <v>#N/A</v>
      </c>
      <c r="S524" s="73" t="str">
        <f>Table16[[#This Row],[Column1]]&amp;" "&amp;VLOOKUP(Table16[[#This Row],[Player]],$U$453:$V$627,2,FALSE)</f>
        <v>0-2 139</v>
      </c>
      <c r="T524"/>
      <c r="U524" t="s">
        <v>4037</v>
      </c>
      <c r="V524" s="97">
        <v>13</v>
      </c>
    </row>
    <row r="525" spans="1:22" ht="12.75" customHeight="1" x14ac:dyDescent="0.45">
      <c r="A525" s="78" t="s">
        <v>1461</v>
      </c>
      <c r="B525" s="74" t="s">
        <v>93</v>
      </c>
      <c r="C525" s="79" t="s">
        <v>3524</v>
      </c>
      <c r="D525" s="91">
        <v>36764</v>
      </c>
      <c r="E525" s="75" t="s">
        <v>4147</v>
      </c>
      <c r="G525" s="75" t="s">
        <v>4261</v>
      </c>
      <c r="H525" s="77" t="str">
        <f>VLOOKUP(Table16[[#This Row],[Player]],Rosters!$D$1:$D$1934,1,FALSE)</f>
        <v>Williams, Kyren</v>
      </c>
      <c r="I525" s="77" t="str">
        <f>Table16[[#This Row],[RunBlock-Primary6]]&amp;"-"&amp;Table16[[#This Row],[PassBlock8]]&amp;IF(Table16[[#This Row],[RunBlock-Secondary7]]&lt;&gt;"","/"&amp;Table16[[#This Row],[RunBlock-Secondary7]]&amp;"-"&amp;Table16[[#This Row],[PassBlock8]],"")</f>
        <v>0-0</v>
      </c>
      <c r="J525" s="75"/>
      <c r="K525" s="75"/>
      <c r="L525" s="76"/>
      <c r="M525" s="76"/>
      <c r="N525" s="75">
        <v>0</v>
      </c>
      <c r="O525" s="76"/>
      <c r="P525" s="75">
        <v>0</v>
      </c>
      <c r="Q525" s="76" t="str">
        <f>Table16[[#This Row],[DefPrimary2]]&amp;IF(Table16[[#This Row],[Def-Secondary3]]&lt;&gt;"","/"&amp;Table16[[#This Row],[Def-Secondary3]],)&amp;""&amp;IF(Table16[[#This Row],[PassRush4]]&lt;&gt;"","-"&amp;Table16[[#This Row],[PassRush4]],)</f>
        <v/>
      </c>
      <c r="R525" s="76" t="e">
        <f>VLOOKUP(Table16[[#This Row],[Player]],Table4[],9,FALSE)</f>
        <v>#N/A</v>
      </c>
      <c r="S525" s="73" t="str">
        <f>Table16[[#This Row],[Column1]]&amp;" "&amp;VLOOKUP(Table16[[#This Row],[Player]],$U$453:$V$627,2,FALSE)</f>
        <v>0-0 316</v>
      </c>
      <c r="T525"/>
      <c r="U525" t="s">
        <v>1471</v>
      </c>
      <c r="V525" s="97">
        <v>32</v>
      </c>
    </row>
    <row r="526" spans="1:22" ht="12.75" customHeight="1" x14ac:dyDescent="0.45">
      <c r="A526" s="78" t="s">
        <v>3745</v>
      </c>
      <c r="B526" s="74" t="s">
        <v>93</v>
      </c>
      <c r="C526" s="79" t="s">
        <v>308</v>
      </c>
      <c r="D526" s="91">
        <v>36281</v>
      </c>
      <c r="E526" s="75" t="s">
        <v>3949</v>
      </c>
      <c r="G526" s="75" t="s">
        <v>4265</v>
      </c>
      <c r="H526" s="77" t="str">
        <f>VLOOKUP(Table16[[#This Row],[Player]],Rosters!$D$1:$D$1934,1,FALSE)</f>
        <v>Wilson, Emanuel</v>
      </c>
      <c r="I526" s="77" t="str">
        <f>Table16[[#This Row],[RunBlock-Primary6]]&amp;"-"&amp;Table16[[#This Row],[PassBlock8]]&amp;IF(Table16[[#This Row],[RunBlock-Secondary7]]&lt;&gt;"","/"&amp;Table16[[#This Row],[RunBlock-Secondary7]]&amp;"-"&amp;Table16[[#This Row],[PassBlock8]],"")</f>
        <v>0-2</v>
      </c>
      <c r="J526" s="75"/>
      <c r="K526" s="75"/>
      <c r="L526" s="76"/>
      <c r="M526" s="76"/>
      <c r="N526" s="75">
        <v>0</v>
      </c>
      <c r="O526" s="76"/>
      <c r="P526" s="75">
        <v>2</v>
      </c>
      <c r="Q526" s="76" t="str">
        <f>Table16[[#This Row],[DefPrimary2]]&amp;IF(Table16[[#This Row],[Def-Secondary3]]&lt;&gt;"","/"&amp;Table16[[#This Row],[Def-Secondary3]],)&amp;""&amp;IF(Table16[[#This Row],[PassRush4]]&lt;&gt;"","-"&amp;Table16[[#This Row],[PassRush4]],)</f>
        <v/>
      </c>
      <c r="R526" s="76" t="e">
        <f>VLOOKUP(Table16[[#This Row],[Player]],Table4[],9,FALSE)</f>
        <v>#N/A</v>
      </c>
      <c r="S526" s="73" t="str">
        <f>Table16[[#This Row],[Column1]]&amp;" "&amp;VLOOKUP(Table16[[#This Row],[Player]],$U$453:$V$627,2,FALSE)</f>
        <v>0-2 103</v>
      </c>
      <c r="T526"/>
      <c r="U526" t="s">
        <v>2940</v>
      </c>
      <c r="V526" s="97">
        <v>55</v>
      </c>
    </row>
    <row r="527" spans="1:22" ht="12.75" customHeight="1" x14ac:dyDescent="0.45">
      <c r="A527" s="78" t="s">
        <v>1858</v>
      </c>
      <c r="B527" s="74" t="s">
        <v>93</v>
      </c>
      <c r="C527" s="79" t="s">
        <v>109</v>
      </c>
      <c r="D527" s="91">
        <v>35019</v>
      </c>
      <c r="E527" s="75" t="s">
        <v>114</v>
      </c>
      <c r="G527" s="75" t="s">
        <v>4262</v>
      </c>
      <c r="H527" s="77" t="str">
        <f>VLOOKUP(Table16[[#This Row],[Player]],Rosters!$D$1:$D$1934,1,FALSE)</f>
        <v>Wilson, Jeff</v>
      </c>
      <c r="I527" s="77" t="str">
        <f>Table16[[#This Row],[RunBlock-Primary6]]&amp;"-"&amp;Table16[[#This Row],[PassBlock8]]&amp;IF(Table16[[#This Row],[RunBlock-Secondary7]]&lt;&gt;"","/"&amp;Table16[[#This Row],[RunBlock-Secondary7]]&amp;"-"&amp;Table16[[#This Row],[PassBlock8]],"")</f>
        <v>4-4</v>
      </c>
      <c r="J527" s="75"/>
      <c r="K527" s="75"/>
      <c r="L527" s="76"/>
      <c r="M527" s="76"/>
      <c r="N527" s="75">
        <v>4</v>
      </c>
      <c r="O527" s="76"/>
      <c r="P527" s="75">
        <v>4</v>
      </c>
      <c r="Q527" s="76" t="str">
        <f>Table16[[#This Row],[DefPrimary2]]&amp;IF(Table16[[#This Row],[Def-Secondary3]]&lt;&gt;"","/"&amp;Table16[[#This Row],[Def-Secondary3]],)&amp;""&amp;IF(Table16[[#This Row],[PassRush4]]&lt;&gt;"","-"&amp;Table16[[#This Row],[PassRush4]],)</f>
        <v/>
      </c>
      <c r="R527" s="76" t="e">
        <f>VLOOKUP(Table16[[#This Row],[Player]],Table4[],9,FALSE)</f>
        <v>#N/A</v>
      </c>
      <c r="S527" s="73" t="str">
        <f>Table16[[#This Row],[Column1]]&amp;" "&amp;VLOOKUP(Table16[[#This Row],[Player]],$U$453:$V$627,2,FALSE)</f>
        <v>4-4 16</v>
      </c>
      <c r="T527"/>
      <c r="U527" t="s">
        <v>2061</v>
      </c>
      <c r="V527" s="97">
        <v>41</v>
      </c>
    </row>
    <row r="528" spans="1:22" ht="12.75" customHeight="1" x14ac:dyDescent="0.45">
      <c r="A528" s="78" t="s">
        <v>3816</v>
      </c>
      <c r="B528" s="74" t="s">
        <v>93</v>
      </c>
      <c r="C528" s="79" t="s">
        <v>109</v>
      </c>
      <c r="D528" s="91">
        <v>37712</v>
      </c>
      <c r="E528" s="75" t="s">
        <v>4154</v>
      </c>
      <c r="G528" s="75" t="s">
        <v>5440</v>
      </c>
      <c r="H528" s="77" t="str">
        <f>VLOOKUP(Table16[[#This Row],[Player]],Rosters!$D$1:$D$1934,1,FALSE)</f>
        <v>Wright, Jaylen</v>
      </c>
      <c r="I528" s="77" t="str">
        <f>Table16[[#This Row],[RunBlock-Primary6]]&amp;"-"&amp;Table16[[#This Row],[PassBlock8]]&amp;IF(Table16[[#This Row],[RunBlock-Secondary7]]&lt;&gt;"","/"&amp;Table16[[#This Row],[RunBlock-Secondary7]]&amp;"-"&amp;Table16[[#This Row],[PassBlock8]],"")</f>
        <v>0-0</v>
      </c>
      <c r="J528" s="75"/>
      <c r="K528" s="75"/>
      <c r="L528" s="76"/>
      <c r="M528" s="76"/>
      <c r="N528" s="75">
        <v>0</v>
      </c>
      <c r="O528" s="76"/>
      <c r="P528" s="75">
        <v>0</v>
      </c>
      <c r="Q528" s="76" t="str">
        <f>Table16[[#This Row],[DefPrimary2]]&amp;IF(Table16[[#This Row],[Def-Secondary3]]&lt;&gt;"","/"&amp;Table16[[#This Row],[Def-Secondary3]],)&amp;""&amp;IF(Table16[[#This Row],[PassRush4]]&lt;&gt;"","-"&amp;Table16[[#This Row],[PassRush4]],)</f>
        <v/>
      </c>
      <c r="R528" s="76" t="e">
        <f>VLOOKUP(Table16[[#This Row],[Player]],Table4[],9,FALSE)</f>
        <v>#N/A</v>
      </c>
      <c r="S528" s="73" t="str">
        <f>Table16[[#This Row],[Column1]]&amp;" "&amp;VLOOKUP(Table16[[#This Row],[Player]],$U$453:$V$627,2,FALSE)</f>
        <v>0-0 68</v>
      </c>
      <c r="T528"/>
      <c r="U528" t="s">
        <v>2555</v>
      </c>
      <c r="V528" s="97">
        <v>255</v>
      </c>
    </row>
    <row r="529" spans="1:22" ht="12.75" customHeight="1" x14ac:dyDescent="0.45">
      <c r="A529" s="78" t="s">
        <v>3116</v>
      </c>
      <c r="B529" s="74" t="s">
        <v>3320</v>
      </c>
      <c r="C529" s="79" t="s">
        <v>3523</v>
      </c>
      <c r="D529" s="91">
        <v>36490</v>
      </c>
      <c r="E529" s="75" t="s">
        <v>83</v>
      </c>
      <c r="G529" s="75" t="s">
        <v>4271</v>
      </c>
      <c r="H529" s="77" t="str">
        <f>VLOOKUP(Table16[[#This Row],[Player]],Rosters!$D$1:$D$1934,1,FALSE)</f>
        <v>Haskins, Hassan</v>
      </c>
      <c r="I529" s="77" t="str">
        <f>Table16[[#This Row],[RunBlock-Primary6]]&amp;"-"&amp;Table16[[#This Row],[PassBlock8]]&amp;IF(Table16[[#This Row],[RunBlock-Secondary7]]&lt;&gt;"","/"&amp;Table16[[#This Row],[RunBlock-Secondary7]]&amp;"-"&amp;Table16[[#This Row],[PassBlock8]],"")</f>
        <v>0-0</v>
      </c>
      <c r="J529" s="75"/>
      <c r="K529" s="75"/>
      <c r="L529" s="76"/>
      <c r="M529" s="76"/>
      <c r="N529" s="75">
        <v>0</v>
      </c>
      <c r="O529" s="76"/>
      <c r="P529" s="75">
        <v>0</v>
      </c>
      <c r="Q529" s="76" t="str">
        <f>Table16[[#This Row],[DefPrimary2]]&amp;IF(Table16[[#This Row],[Def-Secondary3]]&lt;&gt;"","/"&amp;Table16[[#This Row],[Def-Secondary3]],)&amp;""&amp;IF(Table16[[#This Row],[PassRush4]]&lt;&gt;"","-"&amp;Table16[[#This Row],[PassRush4]],)</f>
        <v/>
      </c>
      <c r="R529" s="76" t="e">
        <f>VLOOKUP(Table16[[#This Row],[Player]],Table4[],9,FALSE)</f>
        <v>#N/A</v>
      </c>
      <c r="S529" s="73" t="str">
        <f>Table16[[#This Row],[Column1]]&amp;" "&amp;VLOOKUP(Table16[[#This Row],[Player]],$U$453:$V$627,2,FALSE)</f>
        <v>0-0 34</v>
      </c>
      <c r="T529"/>
      <c r="U529" t="s">
        <v>1843</v>
      </c>
      <c r="V529" s="97">
        <v>67</v>
      </c>
    </row>
    <row r="530" spans="1:22" ht="12.75" customHeight="1" x14ac:dyDescent="0.45">
      <c r="A530" s="78" t="s">
        <v>3461</v>
      </c>
      <c r="B530" s="74" t="s">
        <v>3320</v>
      </c>
      <c r="C530" s="79" t="s">
        <v>3520</v>
      </c>
      <c r="D530" s="91">
        <v>35059</v>
      </c>
      <c r="E530" s="75" t="s">
        <v>405</v>
      </c>
      <c r="G530" s="75" t="s">
        <v>5425</v>
      </c>
      <c r="H530" s="77" t="str">
        <f>VLOOKUP(Table16[[#This Row],[Player]],Rosters!$D$1:$D$1934,1,FALSE)</f>
        <v>McNichols, Jeremy</v>
      </c>
      <c r="I530" s="77" t="str">
        <f>Table16[[#This Row],[RunBlock-Primary6]]&amp;"-"&amp;Table16[[#This Row],[PassBlock8]]&amp;IF(Table16[[#This Row],[RunBlock-Secondary7]]&lt;&gt;"","/"&amp;Table16[[#This Row],[RunBlock-Secondary7]]&amp;"-"&amp;Table16[[#This Row],[PassBlock8]],"")</f>
        <v>0-2</v>
      </c>
      <c r="J530" s="75"/>
      <c r="K530" s="75"/>
      <c r="L530" s="76"/>
      <c r="M530" s="76"/>
      <c r="N530" s="75">
        <v>0</v>
      </c>
      <c r="O530" s="76"/>
      <c r="P530" s="75">
        <v>2</v>
      </c>
      <c r="Q530" s="76" t="str">
        <f>Table16[[#This Row],[DefPrimary2]]&amp;IF(Table16[[#This Row],[Def-Secondary3]]&lt;&gt;"","/"&amp;Table16[[#This Row],[Def-Secondary3]],)&amp;""&amp;IF(Table16[[#This Row],[PassRush4]]&lt;&gt;"","-"&amp;Table16[[#This Row],[PassRush4]],)</f>
        <v/>
      </c>
      <c r="R530" s="76" t="e">
        <f>VLOOKUP(Table16[[#This Row],[Player]],Table4[],9,FALSE)</f>
        <v>#N/A</v>
      </c>
      <c r="S530" s="73" t="str">
        <f>Table16[[#This Row],[Column1]]&amp;" "&amp;VLOOKUP(Table16[[#This Row],[Player]],$U$453:$V$627,2,FALSE)</f>
        <v>0-2 55</v>
      </c>
      <c r="T530"/>
      <c r="U530" t="s">
        <v>1644</v>
      </c>
      <c r="V530" s="97">
        <v>28</v>
      </c>
    </row>
    <row r="531" spans="1:22" ht="12.75" customHeight="1" thickBot="1" x14ac:dyDescent="0.5">
      <c r="A531" s="78" t="s">
        <v>3550</v>
      </c>
      <c r="B531" s="74" t="s">
        <v>3320</v>
      </c>
      <c r="C531" s="79" t="s">
        <v>3520</v>
      </c>
      <c r="D531" s="91">
        <v>36795</v>
      </c>
      <c r="E531" s="75" t="s">
        <v>313</v>
      </c>
      <c r="G531" s="75" t="s">
        <v>4272</v>
      </c>
      <c r="H531" s="77" t="str">
        <f>VLOOKUP(Table16[[#This Row],[Player]],Rosters!$D$1:$D$1934,1,FALSE)</f>
        <v>Rodriguez Jr, Chris</v>
      </c>
      <c r="I531" s="77" t="str">
        <f>Table16[[#This Row],[RunBlock-Primary6]]&amp;"-"&amp;Table16[[#This Row],[PassBlock8]]&amp;IF(Table16[[#This Row],[RunBlock-Secondary7]]&lt;&gt;"","/"&amp;Table16[[#This Row],[RunBlock-Secondary7]]&amp;"-"&amp;Table16[[#This Row],[PassBlock8]],"")</f>
        <v>0-0</v>
      </c>
      <c r="J531" s="75"/>
      <c r="K531" s="75"/>
      <c r="L531" s="76"/>
      <c r="M531" s="76"/>
      <c r="N531" s="75">
        <v>0</v>
      </c>
      <c r="O531" s="76"/>
      <c r="P531" s="75">
        <v>0</v>
      </c>
      <c r="Q531" s="76" t="str">
        <f>Table16[[#This Row],[DefPrimary2]]&amp;IF(Table16[[#This Row],[Def-Secondary3]]&lt;&gt;"","/"&amp;Table16[[#This Row],[Def-Secondary3]],)&amp;""&amp;IF(Table16[[#This Row],[PassRush4]]&lt;&gt;"","-"&amp;Table16[[#This Row],[PassRush4]],)</f>
        <v/>
      </c>
      <c r="R531" s="76" t="e">
        <f>VLOOKUP(Table16[[#This Row],[Player]],Table4[],9,FALSE)</f>
        <v>#N/A</v>
      </c>
      <c r="S531" s="73" t="str">
        <f>Table16[[#This Row],[Column1]]&amp;" "&amp;VLOOKUP(Table16[[#This Row],[Player]],$U$453:$V$627,2,FALSE)</f>
        <v>0-0 35</v>
      </c>
      <c r="T531"/>
      <c r="U531" t="s">
        <v>3174</v>
      </c>
      <c r="V531" s="97">
        <v>228</v>
      </c>
    </row>
    <row r="532" spans="1:22" ht="12.75" customHeight="1" thickBot="1" x14ac:dyDescent="0.5">
      <c r="A532" s="78" t="s">
        <v>3807</v>
      </c>
      <c r="B532" s="74" t="s">
        <v>3320</v>
      </c>
      <c r="C532" s="79" t="s">
        <v>3530</v>
      </c>
      <c r="D532" s="91">
        <v>37497</v>
      </c>
      <c r="E532" s="75" t="s">
        <v>4115</v>
      </c>
      <c r="G532" s="75" t="s">
        <v>4246</v>
      </c>
      <c r="H532" s="77" t="str">
        <f>VLOOKUP(Table16[[#This Row],[Player]],Rosters!$D$1:$D$1934,1,FALSE)</f>
        <v>Shipley, Will</v>
      </c>
      <c r="I532" s="77" t="str">
        <f>Table16[[#This Row],[RunBlock-Primary6]]&amp;"-"&amp;Table16[[#This Row],[PassBlock8]]&amp;IF(Table16[[#This Row],[RunBlock-Secondary7]]&lt;&gt;"","/"&amp;Table16[[#This Row],[RunBlock-Secondary7]]&amp;"-"&amp;Table16[[#This Row],[PassBlock8]],"")</f>
        <v>0-0</v>
      </c>
      <c r="J532" s="75"/>
      <c r="K532" s="75"/>
      <c r="L532" s="76"/>
      <c r="M532" s="76"/>
      <c r="N532" s="75">
        <v>0</v>
      </c>
      <c r="O532" s="76"/>
      <c r="P532" s="75">
        <v>0</v>
      </c>
      <c r="Q532" s="76" t="str">
        <f>Table16[[#This Row],[DefPrimary2]]&amp;IF(Table16[[#This Row],[Def-Secondary3]]&lt;&gt;"","/"&amp;Table16[[#This Row],[Def-Secondary3]],)&amp;""&amp;IF(Table16[[#This Row],[PassRush4]]&lt;&gt;"","-"&amp;Table16[[#This Row],[PassRush4]],)</f>
        <v/>
      </c>
      <c r="R532" s="76" t="e">
        <f>VLOOKUP(Table16[[#This Row],[Player]],Table4[],9,FALSE)</f>
        <v>#N/A</v>
      </c>
      <c r="S532" s="73" t="str">
        <f>Table16[[#This Row],[Column1]]&amp;" "&amp;VLOOKUP(Table16[[#This Row],[Player]],$U$453:$V$627,2,FALSE)</f>
        <v>0-0 30</v>
      </c>
      <c r="T532"/>
      <c r="U532" t="s">
        <v>2768</v>
      </c>
      <c r="V532" s="99">
        <v>14</v>
      </c>
    </row>
    <row r="533" spans="1:22" ht="12.75" customHeight="1" thickBot="1" x14ac:dyDescent="0.5">
      <c r="A533" s="78" t="s">
        <v>2839</v>
      </c>
      <c r="B533" s="74" t="s">
        <v>3533</v>
      </c>
      <c r="C533" s="79" t="s">
        <v>86</v>
      </c>
      <c r="D533" s="91">
        <v>36333</v>
      </c>
      <c r="E533" s="75" t="s">
        <v>204</v>
      </c>
      <c r="G533" s="75" t="s">
        <v>3308</v>
      </c>
      <c r="H533" s="77" t="str">
        <f>VLOOKUP(Table16[[#This Row],[Player]],Rosters!$D$1:$D$1934,1,FALSE)</f>
        <v>Akers, Cam</v>
      </c>
      <c r="I533" s="77" t="str">
        <f>Table16[[#This Row],[RunBlock-Primary6]]&amp;"-"&amp;Table16[[#This Row],[PassBlock8]]&amp;IF(Table16[[#This Row],[RunBlock-Secondary7]]&lt;&gt;"","/"&amp;Table16[[#This Row],[RunBlock-Secondary7]]&amp;"-"&amp;Table16[[#This Row],[PassBlock8]],"")</f>
        <v>0-0</v>
      </c>
      <c r="J533" s="75"/>
      <c r="K533" s="75"/>
      <c r="L533" s="76"/>
      <c r="M533" s="76"/>
      <c r="N533" s="75">
        <v>0</v>
      </c>
      <c r="O533" s="76"/>
      <c r="P533" s="75">
        <v>0</v>
      </c>
      <c r="Q533" s="76" t="str">
        <f>Table16[[#This Row],[DefPrimary2]]&amp;IF(Table16[[#This Row],[Def-Secondary3]]&lt;&gt;"","/"&amp;Table16[[#This Row],[Def-Secondary3]],)&amp;""&amp;IF(Table16[[#This Row],[PassRush4]]&lt;&gt;"","-"&amp;Table16[[#This Row],[PassRush4]],)</f>
        <v/>
      </c>
      <c r="R533" s="76" t="e">
        <f>VLOOKUP(Table16[[#This Row],[Player]],Table4[],9,FALSE)</f>
        <v>#N/A</v>
      </c>
      <c r="S533" s="73" t="str">
        <f>Table16[[#This Row],[Column1]]&amp;" "&amp;VLOOKUP(Table16[[#This Row],[Player]],$U$453:$V$627,2,FALSE)</f>
        <v>0-0 104</v>
      </c>
      <c r="T533"/>
      <c r="U533" t="s">
        <v>2251</v>
      </c>
      <c r="V533" s="100">
        <v>11</v>
      </c>
    </row>
    <row r="534" spans="1:22" ht="12.75" customHeight="1" x14ac:dyDescent="0.45">
      <c r="A534" s="78" t="s">
        <v>97</v>
      </c>
      <c r="B534" s="74" t="s">
        <v>3533</v>
      </c>
      <c r="C534" s="79" t="s">
        <v>860</v>
      </c>
      <c r="D534" s="91">
        <v>37133</v>
      </c>
      <c r="E534" s="75" t="s">
        <v>98</v>
      </c>
      <c r="G534" s="75" t="s">
        <v>4273</v>
      </c>
      <c r="H534" s="77" t="str">
        <f>VLOOKUP(Table16[[#This Row],[Player]],Rosters!$D$1:$D$1934,1,FALSE)</f>
        <v>Bigsby, Tank</v>
      </c>
      <c r="I534" s="77" t="str">
        <f>Table16[[#This Row],[RunBlock-Primary6]]&amp;"-"&amp;Table16[[#This Row],[PassBlock8]]&amp;IF(Table16[[#This Row],[RunBlock-Secondary7]]&lt;&gt;"","/"&amp;Table16[[#This Row],[RunBlock-Secondary7]]&amp;"-"&amp;Table16[[#This Row],[PassBlock8]],"")</f>
        <v>0-0</v>
      </c>
      <c r="J534" s="75"/>
      <c r="K534" s="75"/>
      <c r="L534" s="76"/>
      <c r="M534" s="76"/>
      <c r="N534" s="75">
        <v>0</v>
      </c>
      <c r="O534" s="76"/>
      <c r="P534" s="75">
        <v>0</v>
      </c>
      <c r="Q534" s="76" t="str">
        <f>Table16[[#This Row],[DefPrimary2]]&amp;IF(Table16[[#This Row],[Def-Secondary3]]&lt;&gt;"","/"&amp;Table16[[#This Row],[Def-Secondary3]],)&amp;""&amp;IF(Table16[[#This Row],[PassRush4]]&lt;&gt;"","-"&amp;Table16[[#This Row],[PassRush4]],)</f>
        <v/>
      </c>
      <c r="R534" s="76" t="e">
        <f>VLOOKUP(Table16[[#This Row],[Player]],Table4[],9,FALSE)</f>
        <v>#N/A</v>
      </c>
      <c r="S534" s="73" t="str">
        <f>Table16[[#This Row],[Column1]]&amp;" "&amp;VLOOKUP(Table16[[#This Row],[Player]],$U$453:$V$627,2,FALSE)</f>
        <v>0-0 168</v>
      </c>
      <c r="T534"/>
      <c r="U534" t="s">
        <v>1056</v>
      </c>
      <c r="V534" s="97">
        <v>26</v>
      </c>
    </row>
    <row r="535" spans="1:22" ht="12.75" customHeight="1" x14ac:dyDescent="0.45">
      <c r="A535" s="78" t="s">
        <v>2656</v>
      </c>
      <c r="B535" s="74" t="s">
        <v>3533</v>
      </c>
      <c r="C535" s="79" t="s">
        <v>86</v>
      </c>
      <c r="D535" s="91">
        <v>35927</v>
      </c>
      <c r="E535" s="75" t="s">
        <v>91</v>
      </c>
      <c r="G535" s="75" t="s">
        <v>5424</v>
      </c>
      <c r="H535" s="77" t="str">
        <f>VLOOKUP(Table16[[#This Row],[Player]],Rosters!$D$1:$D$1934,1,FALSE)</f>
        <v>Chandler, Ty</v>
      </c>
      <c r="I535" s="77" t="str">
        <f>Table16[[#This Row],[RunBlock-Primary6]]&amp;"-"&amp;Table16[[#This Row],[PassBlock8]]&amp;IF(Table16[[#This Row],[RunBlock-Secondary7]]&lt;&gt;"","/"&amp;Table16[[#This Row],[RunBlock-Secondary7]]&amp;"-"&amp;Table16[[#This Row],[PassBlock8]],"")</f>
        <v>0-0</v>
      </c>
      <c r="J535" s="75"/>
      <c r="K535" s="75"/>
      <c r="L535" s="76"/>
      <c r="M535" s="76"/>
      <c r="N535" s="75">
        <v>0</v>
      </c>
      <c r="O535" s="76"/>
      <c r="P535" s="75">
        <v>0</v>
      </c>
      <c r="Q535" s="76" t="str">
        <f>Table16[[#This Row],[DefPrimary2]]&amp;IF(Table16[[#This Row],[Def-Secondary3]]&lt;&gt;"","/"&amp;Table16[[#This Row],[Def-Secondary3]],)&amp;""&amp;IF(Table16[[#This Row],[PassRush4]]&lt;&gt;"","-"&amp;Table16[[#This Row],[PassRush4]],)</f>
        <v/>
      </c>
      <c r="R535" s="76" t="e">
        <f>VLOOKUP(Table16[[#This Row],[Player]],Table4[],9,FALSE)</f>
        <v>#N/A</v>
      </c>
      <c r="S535" s="73" t="str">
        <f>Table16[[#This Row],[Column1]]&amp;" "&amp;VLOOKUP(Table16[[#This Row],[Player]],$U$453:$V$627,2,FALSE)</f>
        <v>0-0 56</v>
      </c>
      <c r="T535"/>
      <c r="U535" t="s">
        <v>942</v>
      </c>
      <c r="V535" s="97">
        <v>45</v>
      </c>
    </row>
    <row r="536" spans="1:22" ht="12.75" customHeight="1" x14ac:dyDescent="0.45">
      <c r="A536" s="78" t="s">
        <v>1940</v>
      </c>
      <c r="B536" s="74" t="s">
        <v>3533</v>
      </c>
      <c r="C536" s="79" t="s">
        <v>452</v>
      </c>
      <c r="D536" s="91">
        <v>36825</v>
      </c>
      <c r="E536" s="75" t="s">
        <v>279</v>
      </c>
      <c r="G536" s="75" t="s">
        <v>4274</v>
      </c>
      <c r="H536" s="77" t="str">
        <f>VLOOKUP(Table16[[#This Row],[Player]],Rosters!$D$1:$D$1934,1,FALSE)</f>
        <v>Chestnut, Julius</v>
      </c>
      <c r="I536" s="77" t="str">
        <f>Table16[[#This Row],[RunBlock-Primary6]]&amp;"-"&amp;Table16[[#This Row],[PassBlock8]]&amp;IF(Table16[[#This Row],[RunBlock-Secondary7]]&lt;&gt;"","/"&amp;Table16[[#This Row],[RunBlock-Secondary7]]&amp;"-"&amp;Table16[[#This Row],[PassBlock8]],"")</f>
        <v>4-3</v>
      </c>
      <c r="J536" s="75"/>
      <c r="K536" s="75"/>
      <c r="L536" s="76"/>
      <c r="M536" s="76"/>
      <c r="N536" s="75">
        <v>4</v>
      </c>
      <c r="O536" s="76"/>
      <c r="P536" s="75">
        <v>3</v>
      </c>
      <c r="Q536" s="76" t="str">
        <f>Table16[[#This Row],[DefPrimary2]]&amp;IF(Table16[[#This Row],[Def-Secondary3]]&lt;&gt;"","/"&amp;Table16[[#This Row],[Def-Secondary3]],)&amp;""&amp;IF(Table16[[#This Row],[PassRush4]]&lt;&gt;"","-"&amp;Table16[[#This Row],[PassRush4]],)</f>
        <v/>
      </c>
      <c r="R536" s="76" t="e">
        <f>VLOOKUP(Table16[[#This Row],[Player]],Table4[],9,FALSE)</f>
        <v>#N/A</v>
      </c>
      <c r="S536" s="73" t="str">
        <f>Table16[[#This Row],[Column1]]&amp;" "&amp;VLOOKUP(Table16[[#This Row],[Player]],$U$453:$V$627,2,FALSE)</f>
        <v>4-3 22</v>
      </c>
      <c r="T536"/>
      <c r="U536" t="s">
        <v>1738</v>
      </c>
      <c r="V536" s="97">
        <v>18</v>
      </c>
    </row>
    <row r="537" spans="1:22" ht="12.75" customHeight="1" x14ac:dyDescent="0.45">
      <c r="A537" s="78" t="s">
        <v>3735</v>
      </c>
      <c r="B537" s="74" t="s">
        <v>3533</v>
      </c>
      <c r="C537" s="79" t="s">
        <v>3524</v>
      </c>
      <c r="D537" s="91">
        <v>36855</v>
      </c>
      <c r="E537" s="75" t="s">
        <v>3988</v>
      </c>
      <c r="G537" s="75" t="s">
        <v>5426</v>
      </c>
      <c r="H537" s="77" t="str">
        <f>VLOOKUP(Table16[[#This Row],[Player]],Rosters!$D$1:$D$1934,1,FALSE)</f>
        <v>Corum, Blake</v>
      </c>
      <c r="I537" s="77" t="str">
        <f>Table16[[#This Row],[RunBlock-Primary6]]&amp;"-"&amp;Table16[[#This Row],[PassBlock8]]&amp;IF(Table16[[#This Row],[RunBlock-Secondary7]]&lt;&gt;"","/"&amp;Table16[[#This Row],[RunBlock-Secondary7]]&amp;"-"&amp;Table16[[#This Row],[PassBlock8]],"")</f>
        <v>0-2</v>
      </c>
      <c r="J537" s="75"/>
      <c r="K537" s="75"/>
      <c r="L537" s="76"/>
      <c r="M537" s="76"/>
      <c r="N537" s="75">
        <v>0</v>
      </c>
      <c r="O537" s="76"/>
      <c r="P537" s="75">
        <v>2</v>
      </c>
      <c r="Q537" s="76" t="str">
        <f>Table16[[#This Row],[DefPrimary2]]&amp;IF(Table16[[#This Row],[Def-Secondary3]]&lt;&gt;"","/"&amp;Table16[[#This Row],[Def-Secondary3]],)&amp;""&amp;IF(Table16[[#This Row],[PassRush4]]&lt;&gt;"","-"&amp;Table16[[#This Row],[PassRush4]],)</f>
        <v/>
      </c>
      <c r="R537" s="76" t="e">
        <f>VLOOKUP(Table16[[#This Row],[Player]],Table4[],9,FALSE)</f>
        <v>#N/A</v>
      </c>
      <c r="S537" s="73" t="str">
        <f>Table16[[#This Row],[Column1]]&amp;" "&amp;VLOOKUP(Table16[[#This Row],[Player]],$U$453:$V$627,2,FALSE)</f>
        <v>0-2 58</v>
      </c>
      <c r="T537"/>
      <c r="U537" t="s">
        <v>2835</v>
      </c>
      <c r="V537" s="97">
        <v>25</v>
      </c>
    </row>
    <row r="538" spans="1:22" ht="12.75" customHeight="1" x14ac:dyDescent="0.45">
      <c r="A538" s="78" t="s">
        <v>3779</v>
      </c>
      <c r="B538" s="74" t="s">
        <v>3533</v>
      </c>
      <c r="C538" s="79" t="s">
        <v>3519</v>
      </c>
      <c r="D538" s="91">
        <v>36475</v>
      </c>
      <c r="E538" s="75" t="s">
        <v>3994</v>
      </c>
      <c r="G538" s="75" t="s">
        <v>4239</v>
      </c>
      <c r="H538" s="77" t="str">
        <f>VLOOKUP(Table16[[#This Row],[Player]],Rosters!$D$1:$D$1934,1,FALSE)</f>
        <v>Davis, Ray</v>
      </c>
      <c r="I538" s="77" t="str">
        <f>Table16[[#This Row],[RunBlock-Primary6]]&amp;"-"&amp;Table16[[#This Row],[PassBlock8]]&amp;IF(Table16[[#This Row],[RunBlock-Secondary7]]&lt;&gt;"","/"&amp;Table16[[#This Row],[RunBlock-Secondary7]]&amp;"-"&amp;Table16[[#This Row],[PassBlock8]],"")</f>
        <v>0-0</v>
      </c>
      <c r="J538" s="75"/>
      <c r="K538" s="75"/>
      <c r="L538" s="76"/>
      <c r="M538" s="76"/>
      <c r="N538" s="75">
        <v>0</v>
      </c>
      <c r="O538" s="76"/>
      <c r="P538" s="75">
        <v>0</v>
      </c>
      <c r="Q538" s="76" t="str">
        <f>Table16[[#This Row],[DefPrimary2]]&amp;IF(Table16[[#This Row],[Def-Secondary3]]&lt;&gt;"","/"&amp;Table16[[#This Row],[Def-Secondary3]],)&amp;""&amp;IF(Table16[[#This Row],[PassRush4]]&lt;&gt;"","-"&amp;Table16[[#This Row],[PassRush4]],)</f>
        <v/>
      </c>
      <c r="R538" s="76" t="e">
        <f>VLOOKUP(Table16[[#This Row],[Player]],Table4[],9,FALSE)</f>
        <v>#N/A</v>
      </c>
      <c r="S538" s="73" t="str">
        <f>Table16[[#This Row],[Column1]]&amp;" "&amp;VLOOKUP(Table16[[#This Row],[Player]],$U$453:$V$627,2,FALSE)</f>
        <v>0-0 113</v>
      </c>
      <c r="T538"/>
      <c r="U538" t="s">
        <v>390</v>
      </c>
      <c r="V538" s="97">
        <v>12</v>
      </c>
    </row>
    <row r="539" spans="1:22" ht="12.75" customHeight="1" x14ac:dyDescent="0.45">
      <c r="A539" s="78" t="s">
        <v>3104</v>
      </c>
      <c r="B539" s="74" t="s">
        <v>3533</v>
      </c>
      <c r="C539" s="79" t="s">
        <v>3520</v>
      </c>
      <c r="D539" s="91">
        <v>34836</v>
      </c>
      <c r="E539" s="75" t="s">
        <v>720</v>
      </c>
      <c r="G539" s="75" t="s">
        <v>4275</v>
      </c>
      <c r="H539" s="77" t="str">
        <f>VLOOKUP(Table16[[#This Row],[Player]],Rosters!$D$1:$D$1934,1,FALSE)</f>
        <v>Ekeler, Austin</v>
      </c>
      <c r="I539" s="77" t="str">
        <f>Table16[[#This Row],[RunBlock-Primary6]]&amp;"-"&amp;Table16[[#This Row],[PassBlock8]]&amp;IF(Table16[[#This Row],[RunBlock-Secondary7]]&lt;&gt;"","/"&amp;Table16[[#This Row],[RunBlock-Secondary7]]&amp;"-"&amp;Table16[[#This Row],[PassBlock8]],"")</f>
        <v>0-0</v>
      </c>
      <c r="J539" s="75"/>
      <c r="K539" s="75"/>
      <c r="L539" s="76"/>
      <c r="M539" s="76"/>
      <c r="N539" s="75">
        <v>0</v>
      </c>
      <c r="O539" s="76"/>
      <c r="P539" s="75">
        <v>0</v>
      </c>
      <c r="Q539" s="76" t="str">
        <f>Table16[[#This Row],[DefPrimary2]]&amp;IF(Table16[[#This Row],[Def-Secondary3]]&lt;&gt;"","/"&amp;Table16[[#This Row],[Def-Secondary3]],)&amp;""&amp;IF(Table16[[#This Row],[PassRush4]]&lt;&gt;"","-"&amp;Table16[[#This Row],[PassRush4]],)</f>
        <v/>
      </c>
      <c r="R539" s="76" t="e">
        <f>VLOOKUP(Table16[[#This Row],[Player]],Table4[],9,FALSE)</f>
        <v>#N/A</v>
      </c>
      <c r="S539" s="73" t="str">
        <f>Table16[[#This Row],[Column1]]&amp;" "&amp;VLOOKUP(Table16[[#This Row],[Player]],$U$453:$V$627,2,FALSE)</f>
        <v>0-0 77</v>
      </c>
      <c r="T539"/>
      <c r="U539" t="s">
        <v>532</v>
      </c>
      <c r="V539" s="97">
        <v>58</v>
      </c>
    </row>
    <row r="540" spans="1:22" ht="12.75" customHeight="1" x14ac:dyDescent="0.45">
      <c r="A540" s="78" t="s">
        <v>2567</v>
      </c>
      <c r="B540" s="74" t="s">
        <v>3533</v>
      </c>
      <c r="C540" s="79" t="s">
        <v>3527</v>
      </c>
      <c r="D540" s="91">
        <v>36503</v>
      </c>
      <c r="E540" s="75" t="s">
        <v>91</v>
      </c>
      <c r="G540" s="75" t="s">
        <v>3308</v>
      </c>
      <c r="H540" s="77" t="str">
        <f>VLOOKUP(Table16[[#This Row],[Player]],Rosters!$D$1:$D$1934,1,FALSE)</f>
        <v>Ford, Jerome</v>
      </c>
      <c r="I540" s="77" t="str">
        <f>Table16[[#This Row],[RunBlock-Primary6]]&amp;"-"&amp;Table16[[#This Row],[PassBlock8]]&amp;IF(Table16[[#This Row],[RunBlock-Secondary7]]&lt;&gt;"","/"&amp;Table16[[#This Row],[RunBlock-Secondary7]]&amp;"-"&amp;Table16[[#This Row],[PassBlock8]],"")</f>
        <v>0-0</v>
      </c>
      <c r="J540" s="75"/>
      <c r="K540" s="75"/>
      <c r="L540" s="76"/>
      <c r="M540" s="76"/>
      <c r="N540" s="75">
        <v>0</v>
      </c>
      <c r="O540" s="76"/>
      <c r="P540" s="75">
        <v>0</v>
      </c>
      <c r="Q540" s="76" t="str">
        <f>Table16[[#This Row],[DefPrimary2]]&amp;IF(Table16[[#This Row],[Def-Secondary3]]&lt;&gt;"","/"&amp;Table16[[#This Row],[Def-Secondary3]],)&amp;""&amp;IF(Table16[[#This Row],[PassRush4]]&lt;&gt;"","-"&amp;Table16[[#This Row],[PassRush4]],)</f>
        <v/>
      </c>
      <c r="R540" s="76" t="e">
        <f>VLOOKUP(Table16[[#This Row],[Player]],Table4[],9,FALSE)</f>
        <v>#N/A</v>
      </c>
      <c r="S540" s="73" t="s">
        <v>5203</v>
      </c>
      <c r="T540"/>
      <c r="U540" t="s">
        <v>3458</v>
      </c>
      <c r="V540" s="97">
        <v>18</v>
      </c>
    </row>
    <row r="541" spans="1:22" ht="12.75" customHeight="1" x14ac:dyDescent="0.45">
      <c r="A541" s="78" t="s">
        <v>1648</v>
      </c>
      <c r="B541" s="74" t="s">
        <v>3533</v>
      </c>
      <c r="C541" s="79" t="s">
        <v>3530</v>
      </c>
      <c r="D541" s="91">
        <v>36220</v>
      </c>
      <c r="E541" s="75" t="s">
        <v>566</v>
      </c>
      <c r="G541" s="75" t="s">
        <v>4276</v>
      </c>
      <c r="H541" s="77" t="str">
        <f>VLOOKUP(Table16[[#This Row],[Player]],Rosters!$D$1:$D$1934,1,FALSE)</f>
        <v>Gainwell, Kenneth</v>
      </c>
      <c r="I541" s="77" t="str">
        <f>Table16[[#This Row],[RunBlock-Primary6]]&amp;"-"&amp;Table16[[#This Row],[PassBlock8]]&amp;IF(Table16[[#This Row],[RunBlock-Secondary7]]&lt;&gt;"","/"&amp;Table16[[#This Row],[RunBlock-Secondary7]]&amp;"-"&amp;Table16[[#This Row],[PassBlock8]],"")</f>
        <v>0-0</v>
      </c>
      <c r="J541" s="75"/>
      <c r="K541" s="75"/>
      <c r="L541" s="76"/>
      <c r="M541" s="76"/>
      <c r="N541" s="75">
        <v>0</v>
      </c>
      <c r="O541" s="76"/>
      <c r="P541" s="75">
        <v>0</v>
      </c>
      <c r="Q541" s="76" t="str">
        <f>Table16[[#This Row],[DefPrimary2]]&amp;IF(Table16[[#This Row],[Def-Secondary3]]&lt;&gt;"","/"&amp;Table16[[#This Row],[Def-Secondary3]],)&amp;""&amp;IF(Table16[[#This Row],[PassRush4]]&lt;&gt;"","-"&amp;Table16[[#This Row],[PassRush4]],)</f>
        <v/>
      </c>
      <c r="R541" s="76" t="e">
        <f>VLOOKUP(Table16[[#This Row],[Player]],Table4[],9,FALSE)</f>
        <v>#N/A</v>
      </c>
      <c r="S541" s="73" t="str">
        <f>Table16[[#This Row],[Column1]]&amp;" "&amp;VLOOKUP(Table16[[#This Row],[Player]],$U$453:$V$627,2,FALSE)</f>
        <v>0-0 75</v>
      </c>
      <c r="T541"/>
      <c r="U541" t="s">
        <v>3113</v>
      </c>
      <c r="V541" s="97">
        <v>153</v>
      </c>
    </row>
    <row r="542" spans="1:22" ht="12.75" customHeight="1" x14ac:dyDescent="0.45">
      <c r="A542" s="78" t="s">
        <v>952</v>
      </c>
      <c r="B542" s="74" t="s">
        <v>3533</v>
      </c>
      <c r="C542" s="79" t="s">
        <v>403</v>
      </c>
      <c r="D542" s="91">
        <v>35969</v>
      </c>
      <c r="E542" s="75" t="s">
        <v>130</v>
      </c>
      <c r="G542" s="75" t="s">
        <v>4277</v>
      </c>
      <c r="H542" s="77" t="str">
        <f>VLOOKUP(Table16[[#This Row],[Player]],Rosters!$D$1:$D$1934,1,FALSE)</f>
        <v>Gibson, Antonio</v>
      </c>
      <c r="I542" s="77" t="str">
        <f>Table16[[#This Row],[RunBlock-Primary6]]&amp;"-"&amp;Table16[[#This Row],[PassBlock8]]&amp;IF(Table16[[#This Row],[RunBlock-Secondary7]]&lt;&gt;"","/"&amp;Table16[[#This Row],[RunBlock-Secondary7]]&amp;"-"&amp;Table16[[#This Row],[PassBlock8]],"")</f>
        <v>0-0</v>
      </c>
      <c r="J542" s="75"/>
      <c r="K542" s="75"/>
      <c r="L542" s="76"/>
      <c r="M542" s="76"/>
      <c r="N542" s="75">
        <v>0</v>
      </c>
      <c r="O542" s="76"/>
      <c r="P542" s="75">
        <v>0</v>
      </c>
      <c r="Q542" s="76" t="str">
        <f>Table16[[#This Row],[DefPrimary2]]&amp;IF(Table16[[#This Row],[Def-Secondary3]]&lt;&gt;"","/"&amp;Table16[[#This Row],[Def-Secondary3]],)&amp;""&amp;IF(Table16[[#This Row],[PassRush4]]&lt;&gt;"","-"&amp;Table16[[#This Row],[PassRush4]],)</f>
        <v/>
      </c>
      <c r="R542" s="76" t="e">
        <f>VLOOKUP(Table16[[#This Row],[Player]],Table4[],9,FALSE)</f>
        <v>#N/A</v>
      </c>
      <c r="S542" s="73" t="str">
        <f>Table16[[#This Row],[Column1]]&amp;" "&amp;VLOOKUP(Table16[[#This Row],[Player]],$U$453:$V$627,2,FALSE)</f>
        <v>0-0 120</v>
      </c>
      <c r="T542"/>
      <c r="U542" t="s">
        <v>549</v>
      </c>
      <c r="V542" s="97">
        <v>132</v>
      </c>
    </row>
    <row r="543" spans="1:22" ht="12.75" customHeight="1" x14ac:dyDescent="0.45">
      <c r="A543" s="78" t="s">
        <v>3782</v>
      </c>
      <c r="B543" s="74" t="s">
        <v>3533</v>
      </c>
      <c r="C543" s="79" t="s">
        <v>500</v>
      </c>
      <c r="D543" s="91">
        <v>36840</v>
      </c>
      <c r="E543" s="75" t="s">
        <v>279</v>
      </c>
      <c r="G543" s="75" t="s">
        <v>4234</v>
      </c>
      <c r="H543" s="77" t="str">
        <f>VLOOKUP(Table16[[#This Row],[Player]],Rosters!$D$1:$D$1934,1,FALSE)</f>
        <v>Goodson, Tyler</v>
      </c>
      <c r="I543" s="77" t="str">
        <f>Table16[[#This Row],[RunBlock-Primary6]]&amp;"-"&amp;Table16[[#This Row],[PassBlock8]]&amp;IF(Table16[[#This Row],[RunBlock-Secondary7]]&lt;&gt;"","/"&amp;Table16[[#This Row],[RunBlock-Secondary7]]&amp;"-"&amp;Table16[[#This Row],[PassBlock8]],"")</f>
        <v>0-0</v>
      </c>
      <c r="J543" s="75"/>
      <c r="K543" s="75"/>
      <c r="L543" s="76"/>
      <c r="M543" s="76"/>
      <c r="N543" s="75">
        <v>0</v>
      </c>
      <c r="O543" s="76"/>
      <c r="P543" s="75">
        <v>0</v>
      </c>
      <c r="Q543" s="76" t="str">
        <f>Table16[[#This Row],[DefPrimary2]]&amp;IF(Table16[[#This Row],[Def-Secondary3]]&lt;&gt;"","/"&amp;Table16[[#This Row],[Def-Secondary3]],)&amp;""&amp;IF(Table16[[#This Row],[PassRush4]]&lt;&gt;"","-"&amp;Table16[[#This Row],[PassRush4]],)</f>
        <v/>
      </c>
      <c r="R543" s="76" t="e">
        <f>VLOOKUP(Table16[[#This Row],[Player]],Table4[],9,FALSE)</f>
        <v>#N/A</v>
      </c>
      <c r="S543" s="73" t="str">
        <f>Table16[[#This Row],[Column1]]&amp;" "&amp;VLOOKUP(Table16[[#This Row],[Player]],$U$453:$V$627,2,FALSE)</f>
        <v>0-0 32</v>
      </c>
      <c r="T543"/>
      <c r="U543" t="s">
        <v>3917</v>
      </c>
      <c r="V543" s="97">
        <v>54</v>
      </c>
    </row>
    <row r="544" spans="1:22" ht="12.75" customHeight="1" x14ac:dyDescent="0.45">
      <c r="A544" s="78" t="s">
        <v>3115</v>
      </c>
      <c r="B544" s="74" t="s">
        <v>3533</v>
      </c>
      <c r="C544" s="79" t="s">
        <v>916</v>
      </c>
      <c r="D544" s="91">
        <v>36468</v>
      </c>
      <c r="E544" s="75" t="s">
        <v>88</v>
      </c>
      <c r="G544" s="75" t="s">
        <v>4278</v>
      </c>
      <c r="H544" s="77" t="str">
        <f>VLOOKUP(Table16[[#This Row],[Player]],Rosters!$D$1:$D$1934,1,FALSE)</f>
        <v>Gray, Eric</v>
      </c>
      <c r="I544" s="77" t="str">
        <f>Table16[[#This Row],[RunBlock-Primary6]]&amp;"-"&amp;Table16[[#This Row],[PassBlock8]]&amp;IF(Table16[[#This Row],[RunBlock-Secondary7]]&lt;&gt;"","/"&amp;Table16[[#This Row],[RunBlock-Secondary7]]&amp;"-"&amp;Table16[[#This Row],[PassBlock8]],"")</f>
        <v>0-0</v>
      </c>
      <c r="J544" s="75"/>
      <c r="K544" s="75"/>
      <c r="L544" s="76"/>
      <c r="M544" s="76"/>
      <c r="N544" s="75">
        <v>0</v>
      </c>
      <c r="O544" s="76"/>
      <c r="P544" s="75">
        <v>0</v>
      </c>
      <c r="Q544" s="76" t="str">
        <f>Table16[[#This Row],[DefPrimary2]]&amp;IF(Table16[[#This Row],[Def-Secondary3]]&lt;&gt;"","/"&amp;Table16[[#This Row],[Def-Secondary3]],)&amp;""&amp;IF(Table16[[#This Row],[PassRush4]]&lt;&gt;"","-"&amp;Table16[[#This Row],[PassRush4]],)</f>
        <v/>
      </c>
      <c r="R544" s="76" t="e">
        <f>VLOOKUP(Table16[[#This Row],[Player]],Table4[],9,FALSE)</f>
        <v>#N/A</v>
      </c>
      <c r="S544" s="73" t="str">
        <f>Table16[[#This Row],[Column1]]&amp;" "&amp;VLOOKUP(Table16[[#This Row],[Player]],$U$453:$V$627,2,FALSE)</f>
        <v>0-0 14</v>
      </c>
      <c r="T544"/>
      <c r="U544" t="s">
        <v>1323</v>
      </c>
      <c r="V544" s="97">
        <v>60</v>
      </c>
    </row>
    <row r="545" spans="1:22" ht="12.75" customHeight="1" x14ac:dyDescent="0.45">
      <c r="A545" s="78" t="s">
        <v>3783</v>
      </c>
      <c r="B545" s="74" t="s">
        <v>3533</v>
      </c>
      <c r="C545" s="79" t="s">
        <v>318</v>
      </c>
      <c r="D545" s="91">
        <v>36705</v>
      </c>
      <c r="E545" s="75" t="s">
        <v>4018</v>
      </c>
      <c r="G545" s="75" t="s">
        <v>4253</v>
      </c>
      <c r="H545" s="77" t="str">
        <f>VLOOKUP(Table16[[#This Row],[Player]],Rosters!$D$1:$D$1934,1,FALSE)</f>
        <v>Guerendo, Isaac</v>
      </c>
      <c r="I545" s="77" t="str">
        <f>Table16[[#This Row],[RunBlock-Primary6]]&amp;"-"&amp;Table16[[#This Row],[PassBlock8]]&amp;IF(Table16[[#This Row],[RunBlock-Secondary7]]&lt;&gt;"","/"&amp;Table16[[#This Row],[RunBlock-Secondary7]]&amp;"-"&amp;Table16[[#This Row],[PassBlock8]],"")</f>
        <v>0-0</v>
      </c>
      <c r="J545" s="75"/>
      <c r="K545" s="75"/>
      <c r="L545" s="76"/>
      <c r="M545" s="76"/>
      <c r="N545" s="75">
        <v>0</v>
      </c>
      <c r="O545" s="76"/>
      <c r="P545" s="75">
        <v>0</v>
      </c>
      <c r="Q545" s="76" t="str">
        <f>Table16[[#This Row],[DefPrimary2]]&amp;IF(Table16[[#This Row],[Def-Secondary3]]&lt;&gt;"","/"&amp;Table16[[#This Row],[Def-Secondary3]],)&amp;""&amp;IF(Table16[[#This Row],[PassRush4]]&lt;&gt;"","-"&amp;Table16[[#This Row],[PassRush4]],)</f>
        <v/>
      </c>
      <c r="R545" s="76" t="e">
        <f>VLOOKUP(Table16[[#This Row],[Player]],Table4[],9,FALSE)</f>
        <v>#N/A</v>
      </c>
      <c r="S545" s="73" t="str">
        <f>Table16[[#This Row],[Column1]]&amp;" "&amp;VLOOKUP(Table16[[#This Row],[Player]],$U$453:$V$627,2,FALSE)</f>
        <v>0-0 84</v>
      </c>
      <c r="T545"/>
      <c r="U545" t="s">
        <v>2559</v>
      </c>
      <c r="V545" s="97">
        <v>50</v>
      </c>
    </row>
    <row r="546" spans="1:22" ht="12.75" customHeight="1" x14ac:dyDescent="0.45">
      <c r="A546" s="78" t="s">
        <v>2848</v>
      </c>
      <c r="B546" s="74" t="s">
        <v>3533</v>
      </c>
      <c r="C546" s="79" t="s">
        <v>403</v>
      </c>
      <c r="D546" s="91">
        <v>35309</v>
      </c>
      <c r="E546" s="75" t="s">
        <v>3949</v>
      </c>
      <c r="G546" s="75" t="s">
        <v>4279</v>
      </c>
      <c r="H546" s="77" t="e">
        <f>VLOOKUP(Table16[[#This Row],[Player]],Rosters!$D$1:$D$1934,1,FALSE)</f>
        <v>#N/A</v>
      </c>
      <c r="I546" s="77" t="str">
        <f>Table16[[#This Row],[RunBlock-Primary6]]&amp;"-"&amp;Table16[[#This Row],[PassBlock8]]&amp;IF(Table16[[#This Row],[RunBlock-Secondary7]]&lt;&gt;"","/"&amp;Table16[[#This Row],[RunBlock-Secondary7]]&amp;"-"&amp;Table16[[#This Row],[PassBlock8]],"")</f>
        <v>0-0</v>
      </c>
      <c r="J546" s="75"/>
      <c r="K546" s="75"/>
      <c r="L546" s="76"/>
      <c r="M546" s="76"/>
      <c r="N546" s="75">
        <v>0</v>
      </c>
      <c r="O546" s="76"/>
      <c r="P546" s="75">
        <v>0</v>
      </c>
      <c r="Q546" s="76" t="str">
        <f>Table16[[#This Row],[DefPrimary2]]&amp;IF(Table16[[#This Row],[Def-Secondary3]]&lt;&gt;"","/"&amp;Table16[[#This Row],[Def-Secondary3]],)&amp;""&amp;IF(Table16[[#This Row],[PassRush4]]&lt;&gt;"","-"&amp;Table16[[#This Row],[PassRush4]],)</f>
        <v/>
      </c>
      <c r="R546" s="76" t="e">
        <f>VLOOKUP(Table16[[#This Row],[Player]],Table4[],9,FALSE)</f>
        <v>#N/A</v>
      </c>
      <c r="S546" s="73" t="str">
        <f>Table16[[#This Row],[Column1]]&amp;" "&amp;VLOOKUP(Table16[[#This Row],[Player]],$U$453:$V$627,2,FALSE)</f>
        <v>0-0 20</v>
      </c>
      <c r="T546"/>
      <c r="U546" t="s">
        <v>3710</v>
      </c>
      <c r="V546" s="97">
        <v>13</v>
      </c>
    </row>
    <row r="547" spans="1:22" ht="12.75" customHeight="1" x14ac:dyDescent="0.45">
      <c r="A547" s="78" t="s">
        <v>1651</v>
      </c>
      <c r="B547" s="74" t="s">
        <v>3533</v>
      </c>
      <c r="C547" s="79" t="s">
        <v>193</v>
      </c>
      <c r="D547" s="91">
        <v>35748</v>
      </c>
      <c r="E547" s="75" t="s">
        <v>115</v>
      </c>
      <c r="G547" s="75" t="s">
        <v>5404</v>
      </c>
      <c r="H547" s="77" t="str">
        <f>VLOOKUP(Table16[[#This Row],[Player]],Rosters!$D$1:$D$1934,1,FALSE)</f>
        <v>Hill, Justice</v>
      </c>
      <c r="I547" s="77" t="str">
        <f>Table16[[#This Row],[RunBlock-Primary6]]&amp;"-"&amp;Table16[[#This Row],[PassBlock8]]&amp;IF(Table16[[#This Row],[RunBlock-Secondary7]]&lt;&gt;"","/"&amp;Table16[[#This Row],[RunBlock-Secondary7]]&amp;"-"&amp;Table16[[#This Row],[PassBlock8]],"")</f>
        <v>0-0</v>
      </c>
      <c r="J547" s="75"/>
      <c r="K547" s="75"/>
      <c r="L547" s="76"/>
      <c r="M547" s="76"/>
      <c r="N547" s="75">
        <v>0</v>
      </c>
      <c r="O547" s="76"/>
      <c r="P547" s="75">
        <v>0</v>
      </c>
      <c r="Q547" s="76" t="str">
        <f>Table16[[#This Row],[DefPrimary2]]&amp;IF(Table16[[#This Row],[Def-Secondary3]]&lt;&gt;"","/"&amp;Table16[[#This Row],[Def-Secondary3]],)&amp;""&amp;IF(Table16[[#This Row],[PassRush4]]&lt;&gt;"","-"&amp;Table16[[#This Row],[PassRush4]],)</f>
        <v/>
      </c>
      <c r="R547" s="76" t="e">
        <f>VLOOKUP(Table16[[#This Row],[Player]],Table4[],9,FALSE)</f>
        <v>#N/A</v>
      </c>
      <c r="S547" s="73" t="str">
        <f>Table16[[#This Row],[Column1]]&amp;" "&amp;VLOOKUP(Table16[[#This Row],[Player]],$U$453:$V$627,2,FALSE)</f>
        <v>0-0 47</v>
      </c>
      <c r="T547"/>
      <c r="U547" t="s">
        <v>411</v>
      </c>
      <c r="V547" s="97">
        <v>10</v>
      </c>
    </row>
    <row r="548" spans="1:22" ht="12.75" customHeight="1" x14ac:dyDescent="0.45">
      <c r="A548" s="78" t="s">
        <v>3787</v>
      </c>
      <c r="B548" s="74" t="s">
        <v>3533</v>
      </c>
      <c r="C548" s="79" t="s">
        <v>339</v>
      </c>
      <c r="D548" s="91">
        <v>37487</v>
      </c>
      <c r="E548" s="75" t="s">
        <v>4029</v>
      </c>
      <c r="G548" s="75" t="s">
        <v>4220</v>
      </c>
      <c r="H548" s="77" t="str">
        <f>VLOOKUP(Table16[[#This Row],[Player]],Rosters!$D$1:$D$1934,1,FALSE)</f>
        <v>Irving, Bucky</v>
      </c>
      <c r="I548" s="77" t="str">
        <f>Table16[[#This Row],[RunBlock-Primary6]]&amp;"-"&amp;Table16[[#This Row],[PassBlock8]]&amp;IF(Table16[[#This Row],[RunBlock-Secondary7]]&lt;&gt;"","/"&amp;Table16[[#This Row],[RunBlock-Secondary7]]&amp;"-"&amp;Table16[[#This Row],[PassBlock8]],"")</f>
        <v>0-0</v>
      </c>
      <c r="J548" s="75"/>
      <c r="K548" s="75"/>
      <c r="L548" s="76"/>
      <c r="M548" s="76"/>
      <c r="N548" s="75">
        <v>0</v>
      </c>
      <c r="O548" s="76"/>
      <c r="P548" s="75">
        <v>0</v>
      </c>
      <c r="Q548" s="76" t="str">
        <f>Table16[[#This Row],[DefPrimary2]]&amp;IF(Table16[[#This Row],[Def-Secondary3]]&lt;&gt;"","/"&amp;Table16[[#This Row],[Def-Secondary3]],)&amp;""&amp;IF(Table16[[#This Row],[PassRush4]]&lt;&gt;"","-"&amp;Table16[[#This Row],[PassRush4]],)</f>
        <v/>
      </c>
      <c r="R548" s="76" t="e">
        <f>VLOOKUP(Table16[[#This Row],[Player]],Table4[],9,FALSE)</f>
        <v>#N/A</v>
      </c>
      <c r="S548" s="73" t="str">
        <f>Table16[[#This Row],[Column1]]&amp;" "&amp;VLOOKUP(Table16[[#This Row],[Player]],$U$453:$V$627,2,FALSE)</f>
        <v>0-0 207</v>
      </c>
      <c r="T548"/>
      <c r="U548" t="s">
        <v>3797</v>
      </c>
      <c r="V548" s="97">
        <v>39</v>
      </c>
    </row>
    <row r="549" spans="1:22" ht="12.75" customHeight="1" x14ac:dyDescent="0.45">
      <c r="A549" s="82" t="s">
        <v>2259</v>
      </c>
      <c r="B549" s="74" t="s">
        <v>3533</v>
      </c>
      <c r="C549" s="79" t="s">
        <v>285</v>
      </c>
      <c r="D549" s="91">
        <v>33314</v>
      </c>
      <c r="E549" s="75" t="s">
        <v>2260</v>
      </c>
      <c r="G549" s="75" t="s">
        <v>4234</v>
      </c>
      <c r="H549" s="77" t="str">
        <f>VLOOKUP(Table16[[#This Row],[Player]],Rosters!$D$1:$D$1934,1,FALSE)</f>
        <v>Patterson, Cordarrelle</v>
      </c>
      <c r="I549" s="77" t="str">
        <f>Table16[[#This Row],[RunBlock-Primary6]]&amp;"-"&amp;Table16[[#This Row],[PassBlock8]]&amp;IF(Table16[[#This Row],[RunBlock-Secondary7]]&lt;&gt;"","/"&amp;Table16[[#This Row],[RunBlock-Secondary7]]&amp;"-"&amp;Table16[[#This Row],[PassBlock8]],"")</f>
        <v>0-0</v>
      </c>
      <c r="J549" s="75"/>
      <c r="K549" s="75"/>
      <c r="L549" s="76"/>
      <c r="M549" s="76"/>
      <c r="N549" s="75">
        <v>0</v>
      </c>
      <c r="O549" s="76"/>
      <c r="P549" s="75">
        <v>0</v>
      </c>
      <c r="Q549" s="76" t="str">
        <f>Table16[[#This Row],[DefPrimary2]]&amp;IF(Table16[[#This Row],[Def-Secondary3]]&lt;&gt;"","/"&amp;Table16[[#This Row],[Def-Secondary3]],)&amp;""&amp;IF(Table16[[#This Row],[PassRush4]]&lt;&gt;"","-"&amp;Table16[[#This Row],[PassRush4]],)</f>
        <v/>
      </c>
      <c r="R549" s="76" t="e">
        <f>VLOOKUP(Table16[[#This Row],[Player]],Table4[],9,FALSE)</f>
        <v>#N/A</v>
      </c>
      <c r="S549" s="73" t="str">
        <f>Table16[[#This Row],[Column1]]&amp;" "&amp;VLOOKUP(Table16[[#This Row],[Player]],$U$453:$V$627,2,FALSE)</f>
        <v>0-0 32</v>
      </c>
      <c r="T549"/>
      <c r="U549" t="s">
        <v>3798</v>
      </c>
      <c r="V549" s="97">
        <v>31</v>
      </c>
    </row>
    <row r="550" spans="1:22" ht="12.75" customHeight="1" x14ac:dyDescent="0.45">
      <c r="A550" s="78" t="s">
        <v>2058</v>
      </c>
      <c r="B550" s="74" t="s">
        <v>3533</v>
      </c>
      <c r="C550" s="79" t="s">
        <v>325</v>
      </c>
      <c r="D550" s="91">
        <v>34958</v>
      </c>
      <c r="E550" s="75" t="s">
        <v>486</v>
      </c>
      <c r="G550" s="75" t="s">
        <v>4280</v>
      </c>
      <c r="H550" s="77" t="str">
        <f>VLOOKUP(Table16[[#This Row],[Player]],Rosters!$D$1:$D$1934,1,FALSE)</f>
        <v>Perine, Samaje</v>
      </c>
      <c r="I550" s="77" t="str">
        <f>Table16[[#This Row],[RunBlock-Primary6]]&amp;"-"&amp;Table16[[#This Row],[PassBlock8]]&amp;IF(Table16[[#This Row],[RunBlock-Secondary7]]&lt;&gt;"","/"&amp;Table16[[#This Row],[RunBlock-Secondary7]]&amp;"-"&amp;Table16[[#This Row],[PassBlock8]],"")</f>
        <v>0-2</v>
      </c>
      <c r="J550" s="75"/>
      <c r="K550" s="75"/>
      <c r="L550" s="76"/>
      <c r="M550" s="76"/>
      <c r="N550" s="75">
        <v>0</v>
      </c>
      <c r="O550" s="76"/>
      <c r="P550" s="75">
        <v>2</v>
      </c>
      <c r="Q550" s="76" t="str">
        <f>Table16[[#This Row],[DefPrimary2]]&amp;IF(Table16[[#This Row],[Def-Secondary3]]&lt;&gt;"","/"&amp;Table16[[#This Row],[Def-Secondary3]],)&amp;""&amp;IF(Table16[[#This Row],[PassRush4]]&lt;&gt;"","-"&amp;Table16[[#This Row],[PassRush4]],)</f>
        <v/>
      </c>
      <c r="R550" s="76" t="e">
        <f>VLOOKUP(Table16[[#This Row],[Player]],Table4[],9,FALSE)</f>
        <v>#N/A</v>
      </c>
      <c r="S550" s="73" t="str">
        <f>Table16[[#This Row],[Column1]]&amp;" "&amp;VLOOKUP(Table16[[#This Row],[Player]],$U$453:$V$627,2,FALSE)</f>
        <v>0-2 20</v>
      </c>
      <c r="T550"/>
      <c r="U550" t="s">
        <v>3023</v>
      </c>
      <c r="V550" s="97">
        <v>113</v>
      </c>
    </row>
    <row r="551" spans="1:22" ht="12.75" customHeight="1" x14ac:dyDescent="0.45">
      <c r="A551" s="78" t="s">
        <v>3185</v>
      </c>
      <c r="B551" s="74" t="s">
        <v>3533</v>
      </c>
      <c r="C551" s="79" t="s">
        <v>3522</v>
      </c>
      <c r="D551" s="91">
        <v>36575</v>
      </c>
      <c r="E551" s="75" t="s">
        <v>83</v>
      </c>
      <c r="G551" s="75" t="s">
        <v>5405</v>
      </c>
      <c r="H551" s="77" t="str">
        <f>VLOOKUP(Table16[[#This Row],[Player]],Rosters!$D$1:$D$1934,1,FALSE)</f>
        <v>Pierce, Dameon</v>
      </c>
      <c r="I551" s="77" t="str">
        <f>Table16[[#This Row],[RunBlock-Primary6]]&amp;"-"&amp;Table16[[#This Row],[PassBlock8]]&amp;IF(Table16[[#This Row],[RunBlock-Secondary7]]&lt;&gt;"","/"&amp;Table16[[#This Row],[RunBlock-Secondary7]]&amp;"-"&amp;Table16[[#This Row],[PassBlock8]],"")</f>
        <v>0-0</v>
      </c>
      <c r="J551" s="75"/>
      <c r="K551" s="75"/>
      <c r="L551" s="76"/>
      <c r="M551" s="76"/>
      <c r="N551" s="75">
        <v>0</v>
      </c>
      <c r="O551" s="76"/>
      <c r="P551" s="75">
        <v>0</v>
      </c>
      <c r="Q551" s="76" t="str">
        <f>Table16[[#This Row],[DefPrimary2]]&amp;IF(Table16[[#This Row],[Def-Secondary3]]&lt;&gt;"","/"&amp;Table16[[#This Row],[Def-Secondary3]],)&amp;""&amp;IF(Table16[[#This Row],[PassRush4]]&lt;&gt;"","-"&amp;Table16[[#This Row],[PassRush4]],)</f>
        <v/>
      </c>
      <c r="R551" s="76" t="e">
        <f>VLOOKUP(Table16[[#This Row],[Player]],Table4[],9,FALSE)</f>
        <v>#N/A</v>
      </c>
      <c r="S551" s="73" t="str">
        <f>Table16[[#This Row],[Column1]]&amp;" "&amp;VLOOKUP(Table16[[#This Row],[Player]],$U$453:$V$627,2,FALSE)</f>
        <v>0-0 40</v>
      </c>
      <c r="T551"/>
      <c r="U551" s="104" t="s">
        <v>3461</v>
      </c>
      <c r="V551" s="97">
        <v>55</v>
      </c>
    </row>
    <row r="552" spans="1:22" ht="12.75" customHeight="1" x14ac:dyDescent="0.45">
      <c r="A552" s="78" t="s">
        <v>4124</v>
      </c>
      <c r="B552" s="74" t="s">
        <v>3533</v>
      </c>
      <c r="C552" s="79" t="s">
        <v>3527</v>
      </c>
      <c r="D552" s="91">
        <v>36139</v>
      </c>
      <c r="E552" s="75" t="s">
        <v>83</v>
      </c>
      <c r="G552" s="75" t="s">
        <v>4281</v>
      </c>
      <c r="H552" s="92" t="s">
        <v>4124</v>
      </c>
      <c r="I552" s="77" t="str">
        <f>Table16[[#This Row],[RunBlock-Primary6]]&amp;"-"&amp;Table16[[#This Row],[PassBlock8]]&amp;IF(Table16[[#This Row],[RunBlock-Secondary7]]&lt;&gt;"","/"&amp;Table16[[#This Row],[RunBlock-Secondary7]]&amp;"-"&amp;Table16[[#This Row],[PassBlock8]],"")</f>
        <v>0-0</v>
      </c>
      <c r="J552" s="75"/>
      <c r="K552" s="75"/>
      <c r="L552" s="76"/>
      <c r="M552" s="76"/>
      <c r="N552" s="75">
        <v>0</v>
      </c>
      <c r="O552" s="76"/>
      <c r="P552" s="75">
        <v>0</v>
      </c>
      <c r="Q552" s="76" t="str">
        <f>Table16[[#This Row],[DefPrimary2]]&amp;IF(Table16[[#This Row],[Def-Secondary3]]&lt;&gt;"","/"&amp;Table16[[#This Row],[Def-Secondary3]],)&amp;""&amp;IF(Table16[[#This Row],[PassRush4]]&lt;&gt;"","-"&amp;Table16[[#This Row],[PassRush4]],)</f>
        <v/>
      </c>
      <c r="R552" s="76" t="e">
        <f>VLOOKUP(Table16[[#This Row],[Player]],Table4[],9,FALSE)</f>
        <v>#N/A</v>
      </c>
      <c r="S552" s="73" t="e">
        <f>Table16[[#This Row],[Column1]]&amp;" "&amp;VLOOKUP(Table16[[#This Row],[Player]],$U$453:$V$627,2,FALSE)</f>
        <v>#N/A</v>
      </c>
      <c r="T552"/>
      <c r="U552" t="s">
        <v>819</v>
      </c>
      <c r="V552" s="97">
        <v>39</v>
      </c>
    </row>
    <row r="553" spans="1:22" ht="12.75" customHeight="1" x14ac:dyDescent="0.45">
      <c r="A553" s="78" t="s">
        <v>3744</v>
      </c>
      <c r="B553" s="74" t="s">
        <v>3533</v>
      </c>
      <c r="C553" s="79" t="s">
        <v>339</v>
      </c>
      <c r="D553" s="91">
        <v>37189</v>
      </c>
      <c r="E553" s="75" t="s">
        <v>391</v>
      </c>
      <c r="G553" s="75" t="s">
        <v>5427</v>
      </c>
      <c r="H553" s="77" t="str">
        <f>VLOOKUP(Table16[[#This Row],[Player]],Rosters!$D$1:$D$1934,1,FALSE)</f>
        <v>Tucker, Sean</v>
      </c>
      <c r="I553" s="77" t="str">
        <f>Table16[[#This Row],[RunBlock-Primary6]]&amp;"-"&amp;Table16[[#This Row],[PassBlock8]]&amp;IF(Table16[[#This Row],[RunBlock-Secondary7]]&lt;&gt;"","/"&amp;Table16[[#This Row],[RunBlock-Secondary7]]&amp;"-"&amp;Table16[[#This Row],[PassBlock8]],"")</f>
        <v>0-2</v>
      </c>
      <c r="J553" s="75"/>
      <c r="K553" s="75"/>
      <c r="L553" s="76"/>
      <c r="M553" s="76"/>
      <c r="N553" s="75">
        <v>0</v>
      </c>
      <c r="O553" s="76"/>
      <c r="P553" s="75">
        <v>2</v>
      </c>
      <c r="Q553" s="76" t="str">
        <f>Table16[[#This Row],[DefPrimary2]]&amp;IF(Table16[[#This Row],[Def-Secondary3]]&lt;&gt;"","/"&amp;Table16[[#This Row],[Def-Secondary3]],)&amp;""&amp;IF(Table16[[#This Row],[PassRush4]]&lt;&gt;"","-"&amp;Table16[[#This Row],[PassRush4]],)</f>
        <v/>
      </c>
      <c r="R553" s="76" t="e">
        <f>VLOOKUP(Table16[[#This Row],[Player]],Table4[],9,FALSE)</f>
        <v>#N/A</v>
      </c>
      <c r="S553" s="73" t="str">
        <f>Table16[[#This Row],[Column1]]&amp;" "&amp;VLOOKUP(Table16[[#This Row],[Player]],$U$453:$V$627,2,FALSE)</f>
        <v>0-2 50</v>
      </c>
      <c r="T553"/>
      <c r="U553" t="s">
        <v>4074</v>
      </c>
      <c r="V553" s="97">
        <v>10</v>
      </c>
    </row>
    <row r="554" spans="1:22" ht="12.75" customHeight="1" x14ac:dyDescent="0.45">
      <c r="A554" s="78" t="s">
        <v>2838</v>
      </c>
      <c r="B554" s="74" t="s">
        <v>3533</v>
      </c>
      <c r="C554" s="79" t="s">
        <v>285</v>
      </c>
      <c r="D554" s="91">
        <v>36100</v>
      </c>
      <c r="E554" s="75" t="s">
        <v>3949</v>
      </c>
      <c r="G554" s="75" t="s">
        <v>4277</v>
      </c>
      <c r="H554" s="77" t="str">
        <f>VLOOKUP(Table16[[#This Row],[Player]],Rosters!$D$1:$D$1934,1,FALSE)</f>
        <v>Warren, Jaylen</v>
      </c>
      <c r="I554" s="77" t="str">
        <f>Table16[[#This Row],[RunBlock-Primary6]]&amp;"-"&amp;Table16[[#This Row],[PassBlock8]]&amp;IF(Table16[[#This Row],[RunBlock-Secondary7]]&lt;&gt;"","/"&amp;Table16[[#This Row],[RunBlock-Secondary7]]&amp;"-"&amp;Table16[[#This Row],[PassBlock8]],"")</f>
        <v>0-0</v>
      </c>
      <c r="J554" s="75"/>
      <c r="K554" s="75"/>
      <c r="L554" s="76"/>
      <c r="M554" s="76"/>
      <c r="N554" s="75">
        <v>0</v>
      </c>
      <c r="O554" s="76"/>
      <c r="P554" s="75">
        <v>0</v>
      </c>
      <c r="Q554" s="76" t="str">
        <f>Table16[[#This Row],[DefPrimary2]]&amp;IF(Table16[[#This Row],[Def-Secondary3]]&lt;&gt;"","/"&amp;Table16[[#This Row],[Def-Secondary3]],)&amp;""&amp;IF(Table16[[#This Row],[PassRush4]]&lt;&gt;"","-"&amp;Table16[[#This Row],[PassRush4]],)</f>
        <v/>
      </c>
      <c r="R554" s="76" t="e">
        <f>VLOOKUP(Table16[[#This Row],[Player]],Table4[],9,FALSE)</f>
        <v>#N/A</v>
      </c>
      <c r="S554" s="73" t="str">
        <f>Table16[[#This Row],[Column1]]&amp;" "&amp;VLOOKUP(Table16[[#This Row],[Player]],$U$453:$V$627,2,FALSE)</f>
        <v>0-0 120</v>
      </c>
      <c r="T554"/>
      <c r="U554" t="s">
        <v>3802</v>
      </c>
      <c r="V554" s="97">
        <v>20</v>
      </c>
    </row>
    <row r="555" spans="1:22" ht="12.75" customHeight="1" x14ac:dyDescent="0.45">
      <c r="A555" s="78" t="s">
        <v>2658</v>
      </c>
      <c r="B555" s="74" t="s">
        <v>3533</v>
      </c>
      <c r="C555" s="79" t="s">
        <v>441</v>
      </c>
      <c r="D555" s="91">
        <v>34792</v>
      </c>
      <c r="E555" s="75" t="s">
        <v>486</v>
      </c>
      <c r="G555" s="75" t="s">
        <v>5406</v>
      </c>
      <c r="H555" s="77" t="str">
        <f>VLOOKUP(Table16[[#This Row],[Player]],Rosters!$D$1:$D$1934,1,FALSE)</f>
        <v>Williams, Jamaal</v>
      </c>
      <c r="I555" s="77" t="str">
        <f>Table16[[#This Row],[RunBlock-Primary6]]&amp;"-"&amp;Table16[[#This Row],[PassBlock8]]&amp;IF(Table16[[#This Row],[RunBlock-Secondary7]]&lt;&gt;"","/"&amp;Table16[[#This Row],[RunBlock-Secondary7]]&amp;"-"&amp;Table16[[#This Row],[PassBlock8]],"")</f>
        <v>0-0</v>
      </c>
      <c r="J555" s="75"/>
      <c r="K555" s="75"/>
      <c r="L555" s="76"/>
      <c r="M555" s="76"/>
      <c r="N555" s="75">
        <v>0</v>
      </c>
      <c r="O555" s="76"/>
      <c r="P555" s="75">
        <v>0</v>
      </c>
      <c r="Q555" s="76" t="str">
        <f>Table16[[#This Row],[DefPrimary2]]&amp;IF(Table16[[#This Row],[Def-Secondary3]]&lt;&gt;"","/"&amp;Table16[[#This Row],[Def-Secondary3]],)&amp;""&amp;IF(Table16[[#This Row],[PassRush4]]&lt;&gt;"","-"&amp;Table16[[#This Row],[PassRush4]],)</f>
        <v/>
      </c>
      <c r="R555" s="76" t="e">
        <f>VLOOKUP(Table16[[#This Row],[Player]],Table4[],9,FALSE)</f>
        <v>#N/A</v>
      </c>
      <c r="S555" s="73" t="str">
        <f>Table16[[#This Row],[Column1]]&amp;" "&amp;VLOOKUP(Table16[[#This Row],[Player]],$U$453:$V$627,2,FALSE)</f>
        <v>0-0 48</v>
      </c>
      <c r="T555"/>
      <c r="U555" t="s">
        <v>4210</v>
      </c>
      <c r="V555" s="97">
        <v>13</v>
      </c>
    </row>
    <row r="556" spans="1:22" ht="12.75" customHeight="1" x14ac:dyDescent="0.45">
      <c r="A556" s="78" t="s">
        <v>3028</v>
      </c>
      <c r="B556" s="74" t="s">
        <v>3543</v>
      </c>
      <c r="C556" s="79" t="s">
        <v>3518</v>
      </c>
      <c r="D556" s="91">
        <v>34133</v>
      </c>
      <c r="E556" s="75" t="s">
        <v>265</v>
      </c>
      <c r="G556" s="75" t="s">
        <v>5441</v>
      </c>
      <c r="H556" s="77" t="str">
        <f>VLOOKUP(Table16[[#This Row],[Player]],Rosters!$D$1:$D$1934,1,FALSE)</f>
        <v>Abdullah, Ameer</v>
      </c>
      <c r="I556" s="77" t="str">
        <f>Table16[[#This Row],[RunBlock-Primary6]]&amp;"-"&amp;Table16[[#This Row],[PassBlock8]]&amp;IF(Table16[[#This Row],[RunBlock-Secondary7]]&lt;&gt;"","/"&amp;Table16[[#This Row],[RunBlock-Secondary7]]&amp;"-"&amp;Table16[[#This Row],[PassBlock8]],"")</f>
        <v>0-0</v>
      </c>
      <c r="J556" s="75"/>
      <c r="K556" s="75"/>
      <c r="L556" s="76"/>
      <c r="M556" s="76"/>
      <c r="N556" s="75">
        <v>0</v>
      </c>
      <c r="O556" s="76"/>
      <c r="P556" s="75">
        <v>0</v>
      </c>
      <c r="Q556" s="76" t="str">
        <f>Table16[[#This Row],[DefPrimary2]]&amp;IF(Table16[[#This Row],[Def-Secondary3]]&lt;&gt;"","/"&amp;Table16[[#This Row],[Def-Secondary3]],)&amp;""&amp;IF(Table16[[#This Row],[PassRush4]]&lt;&gt;"","-"&amp;Table16[[#This Row],[PassRush4]],)</f>
        <v/>
      </c>
      <c r="R556" s="76" t="e">
        <f>VLOOKUP(Table16[[#This Row],[Player]],Table4[],9,FALSE)</f>
        <v>#N/A</v>
      </c>
      <c r="S556" s="73" t="str">
        <f>Table16[[#This Row],[Column1]]&amp;" "&amp;VLOOKUP(Table16[[#This Row],[Player]],$U$453:$V$627,2,FALSE)</f>
        <v>0-0 66</v>
      </c>
      <c r="T556"/>
      <c r="U556" t="s">
        <v>2751</v>
      </c>
      <c r="V556" s="97">
        <v>19</v>
      </c>
    </row>
    <row r="557" spans="1:22" ht="12.75" customHeight="1" x14ac:dyDescent="0.45">
      <c r="A557" s="78" t="s">
        <v>1074</v>
      </c>
      <c r="B557" s="74" t="s">
        <v>3543</v>
      </c>
      <c r="C557" s="79" t="s">
        <v>419</v>
      </c>
      <c r="D557" s="91">
        <v>36316</v>
      </c>
      <c r="E557" s="75" t="s">
        <v>279</v>
      </c>
      <c r="G557" s="75" t="s">
        <v>4282</v>
      </c>
      <c r="H557" s="77" t="str">
        <f>VLOOKUP(Table16[[#This Row],[Player]],Rosters!$D$1:$D$1934,1,FALSE)</f>
        <v>Blackshear, Raheem</v>
      </c>
      <c r="I557" s="77" t="str">
        <f>Table16[[#This Row],[RunBlock-Primary6]]&amp;"-"&amp;Table16[[#This Row],[PassBlock8]]&amp;IF(Table16[[#This Row],[RunBlock-Secondary7]]&lt;&gt;"","/"&amp;Table16[[#This Row],[RunBlock-Secondary7]]&amp;"-"&amp;Table16[[#This Row],[PassBlock8]],"")</f>
        <v>0-0</v>
      </c>
      <c r="J557" s="75"/>
      <c r="K557" s="75"/>
      <c r="L557" s="76"/>
      <c r="M557" s="76"/>
      <c r="N557" s="75">
        <v>0</v>
      </c>
      <c r="O557" s="76"/>
      <c r="P557" s="75">
        <v>0</v>
      </c>
      <c r="Q557" s="76" t="str">
        <f>Table16[[#This Row],[DefPrimary2]]&amp;IF(Table16[[#This Row],[Def-Secondary3]]&lt;&gt;"","/"&amp;Table16[[#This Row],[Def-Secondary3]],)&amp;""&amp;IF(Table16[[#This Row],[PassRush4]]&lt;&gt;"","-"&amp;Table16[[#This Row],[PassRush4]],)</f>
        <v/>
      </c>
      <c r="R557" s="76" t="e">
        <f>VLOOKUP(Table16[[#This Row],[Player]],Table4[],9,FALSE)</f>
        <v>#N/A</v>
      </c>
      <c r="S557" s="73" t="str">
        <f>Table16[[#This Row],[Column1]]&amp;" "&amp;VLOOKUP(Table16[[#This Row],[Player]],$U$453:$V$627,2,FALSE)</f>
        <v>0-0 15</v>
      </c>
      <c r="T557"/>
      <c r="U557" t="s">
        <v>1657</v>
      </c>
      <c r="V557" s="97">
        <v>15</v>
      </c>
    </row>
    <row r="558" spans="1:22" ht="12.75" customHeight="1" x14ac:dyDescent="0.45">
      <c r="A558" s="84" t="s">
        <v>3663</v>
      </c>
      <c r="B558" s="74" t="s">
        <v>307</v>
      </c>
      <c r="C558" s="79" t="s">
        <v>3517</v>
      </c>
      <c r="D558" s="91">
        <v>36864</v>
      </c>
      <c r="E558" s="75" t="s">
        <v>3960</v>
      </c>
      <c r="G558" s="75" t="s">
        <v>310</v>
      </c>
      <c r="H558" s="77" t="str">
        <f>VLOOKUP(Table16[[#This Row],[Player]],Rosters!$D$1:$D$1934,1,FALSE)</f>
        <v>Bailey, Levelle</v>
      </c>
      <c r="I558" s="77" t="str">
        <f>Table16[[#This Row],[RunBlock-Primary6]]&amp;"-"&amp;Table16[[#This Row],[PassBlock8]]&amp;IF(Table16[[#This Row],[RunBlock-Secondary7]]&lt;&gt;"","/"&amp;Table16[[#This Row],[RunBlock-Secondary7]]&amp;"-"&amp;Table16[[#This Row],[PassBlock8]],"")</f>
        <v>-</v>
      </c>
      <c r="J558" s="75">
        <v>0</v>
      </c>
      <c r="K558" s="75"/>
      <c r="L558" s="76">
        <v>0</v>
      </c>
      <c r="M558" s="76"/>
      <c r="N558" s="76"/>
      <c r="O558" s="76"/>
      <c r="P558" s="76"/>
      <c r="Q558" s="76" t="str">
        <f>Table16[[#This Row],[DefPrimary2]]&amp;IF(Table16[[#This Row],[Def-Secondary3]]&lt;&gt;"","/"&amp;Table16[[#This Row],[Def-Secondary3]],)&amp;""&amp;IF(Table16[[#This Row],[PassRush4]]&lt;&gt;"","-"&amp;Table16[[#This Row],[PassRush4]],)</f>
        <v>0-0</v>
      </c>
      <c r="R558" s="76" t="e">
        <f>VLOOKUP(Table16[[#This Row],[Player]],Table4[],9,FALSE)</f>
        <v>#N/A</v>
      </c>
      <c r="T558"/>
      <c r="U558" t="s">
        <v>3097</v>
      </c>
      <c r="V558" s="97">
        <v>245</v>
      </c>
    </row>
    <row r="559" spans="1:22" ht="12.75" customHeight="1" x14ac:dyDescent="0.45">
      <c r="A559" s="78" t="s">
        <v>1415</v>
      </c>
      <c r="B559" s="74" t="s">
        <v>307</v>
      </c>
      <c r="C559" s="79" t="s">
        <v>3517</v>
      </c>
      <c r="D559" s="91">
        <v>34680</v>
      </c>
      <c r="E559" s="75" t="s">
        <v>249</v>
      </c>
      <c r="G559" s="75" t="s">
        <v>310</v>
      </c>
      <c r="H559" s="77" t="str">
        <f>VLOOKUP(Table16[[#This Row],[Player]],Rosters!$D$1:$D$1934,1,FALSE)</f>
        <v>Cunningham, Zach</v>
      </c>
      <c r="I559" s="77" t="str">
        <f>Table16[[#This Row],[RunBlock-Primary6]]&amp;"-"&amp;Table16[[#This Row],[PassBlock8]]&amp;IF(Table16[[#This Row],[RunBlock-Secondary7]]&lt;&gt;"","/"&amp;Table16[[#This Row],[RunBlock-Secondary7]]&amp;"-"&amp;Table16[[#This Row],[PassBlock8]],"")</f>
        <v>-</v>
      </c>
      <c r="J559" s="75">
        <v>0</v>
      </c>
      <c r="K559" s="75"/>
      <c r="L559" s="76">
        <v>0</v>
      </c>
      <c r="M559" s="76"/>
      <c r="N559" s="76"/>
      <c r="O559" s="76"/>
      <c r="P559" s="76"/>
      <c r="Q559" s="76" t="str">
        <f>Table16[[#This Row],[DefPrimary2]]&amp;IF(Table16[[#This Row],[Def-Secondary3]]&lt;&gt;"","/"&amp;Table16[[#This Row],[Def-Secondary3]],)&amp;""&amp;IF(Table16[[#This Row],[PassRush4]]&lt;&gt;"","-"&amp;Table16[[#This Row],[PassRush4]],)</f>
        <v>0-0</v>
      </c>
      <c r="R559" s="76" t="e">
        <f>VLOOKUP(Table16[[#This Row],[Player]],Table4[],9,FALSE)</f>
        <v>#N/A</v>
      </c>
      <c r="T559"/>
      <c r="U559" t="s">
        <v>2458</v>
      </c>
      <c r="V559" s="97">
        <v>185</v>
      </c>
    </row>
    <row r="560" spans="1:22" ht="12.75" customHeight="1" x14ac:dyDescent="0.45">
      <c r="A560" s="78" t="s">
        <v>3659</v>
      </c>
      <c r="B560" s="74" t="s">
        <v>307</v>
      </c>
      <c r="C560" s="79" t="s">
        <v>3527</v>
      </c>
      <c r="D560" s="91">
        <v>37029</v>
      </c>
      <c r="E560" s="75" t="s">
        <v>391</v>
      </c>
      <c r="G560" s="75" t="s">
        <v>496</v>
      </c>
      <c r="H560" s="77" t="str">
        <f>VLOOKUP(Table16[[#This Row],[Player]],Rosters!$D$1:$D$1934,1,FALSE)</f>
        <v>Diabate, Mohamoud</v>
      </c>
      <c r="I560" s="77" t="str">
        <f>Table16[[#This Row],[RunBlock-Primary6]]&amp;"-"&amp;Table16[[#This Row],[PassBlock8]]&amp;IF(Table16[[#This Row],[RunBlock-Secondary7]]&lt;&gt;"","/"&amp;Table16[[#This Row],[RunBlock-Secondary7]]&amp;"-"&amp;Table16[[#This Row],[PassBlock8]],"")</f>
        <v>-</v>
      </c>
      <c r="J560" s="75">
        <v>4</v>
      </c>
      <c r="K560" s="75"/>
      <c r="L560" s="76">
        <v>0</v>
      </c>
      <c r="M560" s="76"/>
      <c r="N560" s="76"/>
      <c r="O560" s="76"/>
      <c r="P560" s="76"/>
      <c r="Q560" s="76" t="str">
        <f>Table16[[#This Row],[DefPrimary2]]&amp;IF(Table16[[#This Row],[Def-Secondary3]]&lt;&gt;"","/"&amp;Table16[[#This Row],[Def-Secondary3]],)&amp;""&amp;IF(Table16[[#This Row],[PassRush4]]&lt;&gt;"","-"&amp;Table16[[#This Row],[PassRush4]],)</f>
        <v>4-0</v>
      </c>
      <c r="R560" s="76" t="e">
        <f>VLOOKUP(Table16[[#This Row],[Player]],Table4[],9,FALSE)</f>
        <v>#N/A</v>
      </c>
      <c r="T560"/>
      <c r="U560" t="s">
        <v>3118</v>
      </c>
      <c r="V560" s="97">
        <v>14</v>
      </c>
    </row>
    <row r="561" spans="1:22" ht="12.75" customHeight="1" x14ac:dyDescent="0.45">
      <c r="A561" s="78" t="s">
        <v>3072</v>
      </c>
      <c r="B561" s="74" t="s">
        <v>307</v>
      </c>
      <c r="C561" s="79" t="s">
        <v>452</v>
      </c>
      <c r="D561" s="91">
        <v>36123</v>
      </c>
      <c r="E561" s="75" t="s">
        <v>279</v>
      </c>
      <c r="G561" s="75" t="s">
        <v>1421</v>
      </c>
      <c r="H561" s="77" t="str">
        <f>VLOOKUP(Table16[[#This Row],[Player]],Rosters!$D$1:$D$1934,1,FALSE)</f>
        <v>Gibbens, Jack</v>
      </c>
      <c r="I561" s="77" t="str">
        <f>Table16[[#This Row],[RunBlock-Primary6]]&amp;"-"&amp;Table16[[#This Row],[PassBlock8]]&amp;IF(Table16[[#This Row],[RunBlock-Secondary7]]&lt;&gt;"","/"&amp;Table16[[#This Row],[RunBlock-Secondary7]]&amp;"-"&amp;Table16[[#This Row],[PassBlock8]],"")</f>
        <v>-</v>
      </c>
      <c r="J561" s="75">
        <v>44</v>
      </c>
      <c r="K561" s="75"/>
      <c r="L561" s="76">
        <v>5</v>
      </c>
      <c r="M561" s="76"/>
      <c r="N561" s="76"/>
      <c r="O561" s="76"/>
      <c r="P561" s="76"/>
      <c r="Q561" s="76" t="str">
        <f>Table16[[#This Row],[DefPrimary2]]&amp;IF(Table16[[#This Row],[Def-Secondary3]]&lt;&gt;"","/"&amp;Table16[[#This Row],[Def-Secondary3]],)&amp;""&amp;IF(Table16[[#This Row],[PassRush4]]&lt;&gt;"","-"&amp;Table16[[#This Row],[PassRush4]],)</f>
        <v>44-5</v>
      </c>
      <c r="R561" s="76" t="e">
        <f>VLOOKUP(Table16[[#This Row],[Player]],Table4[],9,FALSE)</f>
        <v>#N/A</v>
      </c>
      <c r="T561"/>
      <c r="U561" t="s">
        <v>1067</v>
      </c>
      <c r="V561" s="97">
        <v>74</v>
      </c>
    </row>
    <row r="562" spans="1:22" ht="12.75" customHeight="1" x14ac:dyDescent="0.45">
      <c r="A562" s="78" t="s">
        <v>3654</v>
      </c>
      <c r="B562" s="74" t="s">
        <v>307</v>
      </c>
      <c r="C562" s="79" t="s">
        <v>452</v>
      </c>
      <c r="D562" s="91">
        <v>34912</v>
      </c>
      <c r="E562" s="75">
        <v>0</v>
      </c>
      <c r="G562" s="75" t="s">
        <v>314</v>
      </c>
      <c r="H562" s="77" t="str">
        <f>VLOOKUP(Table16[[#This Row],[Player]],Rosters!$D$1:$D$1934,1,FALSE)</f>
        <v>Gifford, Luke</v>
      </c>
      <c r="I562" s="77" t="str">
        <f>Table16[[#This Row],[RunBlock-Primary6]]&amp;"-"&amp;Table16[[#This Row],[PassBlock8]]&amp;IF(Table16[[#This Row],[RunBlock-Secondary7]]&lt;&gt;"","/"&amp;Table16[[#This Row],[RunBlock-Secondary7]]&amp;"-"&amp;Table16[[#This Row],[PassBlock8]],"")</f>
        <v>-</v>
      </c>
      <c r="J562" s="75">
        <v>40</v>
      </c>
      <c r="K562" s="75"/>
      <c r="L562" s="76">
        <v>0</v>
      </c>
      <c r="M562" s="76"/>
      <c r="N562" s="76"/>
      <c r="O562" s="76"/>
      <c r="P562" s="76"/>
      <c r="Q562" s="76" t="str">
        <f>Table16[[#This Row],[DefPrimary2]]&amp;IF(Table16[[#This Row],[Def-Secondary3]]&lt;&gt;"","/"&amp;Table16[[#This Row],[Def-Secondary3]],)&amp;""&amp;IF(Table16[[#This Row],[PassRush4]]&lt;&gt;"","-"&amp;Table16[[#This Row],[PassRush4]],)</f>
        <v>40-0</v>
      </c>
      <c r="R562" s="76" t="e">
        <f>VLOOKUP(Table16[[#This Row],[Player]],Table4[],9,FALSE)</f>
        <v>#N/A</v>
      </c>
      <c r="T562"/>
      <c r="U562" t="s">
        <v>2045</v>
      </c>
      <c r="V562" s="97">
        <v>85</v>
      </c>
    </row>
    <row r="563" spans="1:22" ht="12.75" customHeight="1" thickBot="1" x14ac:dyDescent="0.5">
      <c r="A563" s="78" t="s">
        <v>1009</v>
      </c>
      <c r="B563" s="74" t="s">
        <v>307</v>
      </c>
      <c r="C563" s="79" t="s">
        <v>86</v>
      </c>
      <c r="D563" s="91">
        <v>34470</v>
      </c>
      <c r="E563" s="75" t="s">
        <v>175</v>
      </c>
      <c r="G563" s="75" t="s">
        <v>310</v>
      </c>
      <c r="H563" s="77" t="e">
        <f>VLOOKUP(Table16[[#This Row],[Player]],Rosters!$D$1:$D$1934,1,FALSE)</f>
        <v>#N/A</v>
      </c>
      <c r="I563" s="77" t="str">
        <f>Table16[[#This Row],[RunBlock-Primary6]]&amp;"-"&amp;Table16[[#This Row],[PassBlock8]]&amp;IF(Table16[[#This Row],[RunBlock-Secondary7]]&lt;&gt;"","/"&amp;Table16[[#This Row],[RunBlock-Secondary7]]&amp;"-"&amp;Table16[[#This Row],[PassBlock8]],"")</f>
        <v>-</v>
      </c>
      <c r="J563" s="75">
        <v>0</v>
      </c>
      <c r="K563" s="75"/>
      <c r="L563" s="76">
        <v>0</v>
      </c>
      <c r="M563" s="76"/>
      <c r="N563" s="76"/>
      <c r="O563" s="76"/>
      <c r="P563" s="76"/>
      <c r="Q563" s="76" t="str">
        <f>Table16[[#This Row],[DefPrimary2]]&amp;IF(Table16[[#This Row],[Def-Secondary3]]&lt;&gt;"","/"&amp;Table16[[#This Row],[Def-Secondary3]],)&amp;""&amp;IF(Table16[[#This Row],[PassRush4]]&lt;&gt;"","-"&amp;Table16[[#This Row],[PassRush4]],)</f>
        <v>0-0</v>
      </c>
      <c r="R563" s="76" t="e">
        <f>VLOOKUP(Table16[[#This Row],[Player]],Table4[],9,FALSE)</f>
        <v>#N/A</v>
      </c>
      <c r="T563"/>
      <c r="U563" t="s">
        <v>75</v>
      </c>
      <c r="V563" s="97">
        <v>78</v>
      </c>
    </row>
    <row r="564" spans="1:22" ht="12.75" customHeight="1" thickBot="1" x14ac:dyDescent="0.5">
      <c r="A564" s="78" t="s">
        <v>2812</v>
      </c>
      <c r="B564" s="74" t="s">
        <v>307</v>
      </c>
      <c r="C564" s="79" t="s">
        <v>193</v>
      </c>
      <c r="D564" s="91">
        <v>37056</v>
      </c>
      <c r="E564" s="75" t="s">
        <v>98</v>
      </c>
      <c r="G564" s="75" t="s">
        <v>520</v>
      </c>
      <c r="H564" s="77" t="str">
        <f>VLOOKUP(Table16[[#This Row],[Player]],Rosters!$D$1:$D$1934,1,FALSE)</f>
        <v>Simpson, Trenton</v>
      </c>
      <c r="I564" s="77" t="str">
        <f>Table16[[#This Row],[RunBlock-Primary6]]&amp;"-"&amp;Table16[[#This Row],[PassBlock8]]&amp;IF(Table16[[#This Row],[RunBlock-Secondary7]]&lt;&gt;"","/"&amp;Table16[[#This Row],[RunBlock-Secondary7]]&amp;"-"&amp;Table16[[#This Row],[PassBlock8]],"")</f>
        <v>-</v>
      </c>
      <c r="J564" s="75">
        <v>4</v>
      </c>
      <c r="K564" s="75"/>
      <c r="L564" s="76">
        <v>3</v>
      </c>
      <c r="M564" s="76"/>
      <c r="N564" s="76"/>
      <c r="O564" s="76"/>
      <c r="P564" s="76"/>
      <c r="Q564" s="76" t="str">
        <f>Table16[[#This Row],[DefPrimary2]]&amp;IF(Table16[[#This Row],[Def-Secondary3]]&lt;&gt;"","/"&amp;Table16[[#This Row],[Def-Secondary3]],)&amp;""&amp;IF(Table16[[#This Row],[PassRush4]]&lt;&gt;"","-"&amp;Table16[[#This Row],[PassRush4]],)</f>
        <v>4-3</v>
      </c>
      <c r="R564" s="76" t="e">
        <f>VLOOKUP(Table16[[#This Row],[Player]],Table4[],9,FALSE)</f>
        <v>#N/A</v>
      </c>
      <c r="T564"/>
      <c r="U564" t="s">
        <v>2469</v>
      </c>
      <c r="V564" s="99">
        <v>11</v>
      </c>
    </row>
    <row r="565" spans="1:22" ht="12.75" customHeight="1" thickBot="1" x14ac:dyDescent="0.5">
      <c r="A565" s="78" t="s">
        <v>3078</v>
      </c>
      <c r="B565" s="74" t="s">
        <v>307</v>
      </c>
      <c r="C565" s="79" t="s">
        <v>916</v>
      </c>
      <c r="D565" s="91">
        <v>35064</v>
      </c>
      <c r="E565" s="75" t="s">
        <v>996</v>
      </c>
      <c r="G565" s="75" t="s">
        <v>1537</v>
      </c>
      <c r="H565" s="77" t="e">
        <f>VLOOKUP(Table16[[#This Row],[Player]],Rosters!$D$1:$D$1934,1,FALSE)</f>
        <v>#N/A</v>
      </c>
      <c r="I565" s="77" t="str">
        <f>Table16[[#This Row],[RunBlock-Primary6]]&amp;"-"&amp;Table16[[#This Row],[PassBlock8]]&amp;IF(Table16[[#This Row],[RunBlock-Secondary7]]&lt;&gt;"","/"&amp;Table16[[#This Row],[RunBlock-Secondary7]]&amp;"-"&amp;Table16[[#This Row],[PassBlock8]],"")</f>
        <v>-</v>
      </c>
      <c r="J565" s="75">
        <v>4</v>
      </c>
      <c r="K565" s="75"/>
      <c r="L565" s="76">
        <v>0</v>
      </c>
      <c r="M565" s="76"/>
      <c r="N565" s="76"/>
      <c r="O565" s="76"/>
      <c r="P565" s="76"/>
      <c r="Q565" s="76" t="str">
        <f>Table16[[#This Row],[DefPrimary2]]&amp;IF(Table16[[#This Row],[Def-Secondary3]]&lt;&gt;"","/"&amp;Table16[[#This Row],[Def-Secondary3]],)&amp;""&amp;IF(Table16[[#This Row],[PassRush4]]&lt;&gt;"","-"&amp;Table16[[#This Row],[PassRush4]],)</f>
        <v>4-0</v>
      </c>
      <c r="R565" s="76" t="e">
        <f>VLOOKUP(Table16[[#This Row],[Player]],Table4[],9,FALSE)</f>
        <v>#N/A</v>
      </c>
      <c r="T565"/>
      <c r="U565" t="s">
        <v>3925</v>
      </c>
      <c r="V565" s="100">
        <v>92</v>
      </c>
    </row>
    <row r="566" spans="1:22" ht="12.75" customHeight="1" x14ac:dyDescent="0.45">
      <c r="A566" s="78" t="s">
        <v>3896</v>
      </c>
      <c r="B566" s="74" t="s">
        <v>3547</v>
      </c>
      <c r="C566" s="79" t="s">
        <v>193</v>
      </c>
      <c r="D566" s="91">
        <v>36609</v>
      </c>
      <c r="E566" s="75" t="s">
        <v>3960</v>
      </c>
      <c r="G566" s="75"/>
      <c r="H566" s="77" t="str">
        <f>VLOOKUP(Table16[[#This Row],[Player]],Rosters!$D$1:$D$1934,1,FALSE)</f>
        <v>Collier, Chris</v>
      </c>
      <c r="I566" s="77" t="str">
        <f>Table16[[#This Row],[RunBlock-Primary6]]&amp;"-"&amp;Table16[[#This Row],[PassBlock8]]&amp;IF(Table16[[#This Row],[RunBlock-Secondary7]]&lt;&gt;"","/"&amp;Table16[[#This Row],[RunBlock-Secondary7]]&amp;"-"&amp;Table16[[#This Row],[PassBlock8]],"")</f>
        <v>-</v>
      </c>
      <c r="J566" s="75"/>
      <c r="K566" s="75"/>
      <c r="L566" s="76"/>
      <c r="M566" s="76"/>
      <c r="N566" s="76"/>
      <c r="O566" s="76"/>
      <c r="P566" s="76"/>
      <c r="Q566" s="76" t="str">
        <f>Table16[[#This Row],[DefPrimary2]]&amp;IF(Table16[[#This Row],[Def-Secondary3]]&lt;&gt;"","/"&amp;Table16[[#This Row],[Def-Secondary3]],)&amp;""&amp;IF(Table16[[#This Row],[PassRush4]]&lt;&gt;"","-"&amp;Table16[[#This Row],[PassRush4]],)</f>
        <v/>
      </c>
      <c r="R566" s="76" t="e">
        <f>VLOOKUP(Table16[[#This Row],[Player]],Table4[],9,FALSE)</f>
        <v>#N/A</v>
      </c>
      <c r="T566"/>
      <c r="U566" t="s">
        <v>1561</v>
      </c>
      <c r="V566" s="97">
        <v>21</v>
      </c>
    </row>
    <row r="567" spans="1:22" ht="12.75" customHeight="1" x14ac:dyDescent="0.45">
      <c r="A567" s="78" t="s">
        <v>702</v>
      </c>
      <c r="B567" s="74" t="s">
        <v>3547</v>
      </c>
      <c r="C567" s="79" t="s">
        <v>81</v>
      </c>
      <c r="D567" s="91">
        <v>36054</v>
      </c>
      <c r="E567" s="75" t="s">
        <v>108</v>
      </c>
      <c r="G567" s="75"/>
      <c r="H567" s="77" t="str">
        <f>VLOOKUP(Table16[[#This Row],[Player]],Rosters!$D$1:$D$1934,1,FALSE)</f>
        <v>Dallas, DeeJay</v>
      </c>
      <c r="I567" s="77" t="str">
        <f>Table16[[#This Row],[RunBlock-Primary6]]&amp;"-"&amp;Table16[[#This Row],[PassBlock8]]&amp;IF(Table16[[#This Row],[RunBlock-Secondary7]]&lt;&gt;"","/"&amp;Table16[[#This Row],[RunBlock-Secondary7]]&amp;"-"&amp;Table16[[#This Row],[PassBlock8]],"")</f>
        <v>-</v>
      </c>
      <c r="J567" s="75"/>
      <c r="K567" s="75"/>
      <c r="L567" s="76"/>
      <c r="M567" s="76"/>
      <c r="N567" s="76"/>
      <c r="O567" s="76"/>
      <c r="P567" s="76"/>
      <c r="Q567" s="76" t="str">
        <f>Table16[[#This Row],[DefPrimary2]]&amp;IF(Table16[[#This Row],[Def-Secondary3]]&lt;&gt;"","/"&amp;Table16[[#This Row],[Def-Secondary3]],)&amp;""&amp;IF(Table16[[#This Row],[PassRush4]]&lt;&gt;"","-"&amp;Table16[[#This Row],[PassRush4]],)</f>
        <v/>
      </c>
      <c r="R567" s="76" t="e">
        <f>VLOOKUP(Table16[[#This Row],[Player]],Table4[],9,FALSE)</f>
        <v>#N/A</v>
      </c>
      <c r="T567"/>
      <c r="U567" t="s">
        <v>1572</v>
      </c>
      <c r="V567" s="97">
        <v>30</v>
      </c>
    </row>
    <row r="568" spans="1:22" ht="12.75" customHeight="1" x14ac:dyDescent="0.45">
      <c r="A568" s="78" t="s">
        <v>2353</v>
      </c>
      <c r="B568" s="74" t="s">
        <v>3547</v>
      </c>
      <c r="C568" s="79" t="s">
        <v>116</v>
      </c>
      <c r="D568" s="91">
        <v>35855</v>
      </c>
      <c r="E568" s="75" t="s">
        <v>107</v>
      </c>
      <c r="G568" s="75"/>
      <c r="H568" s="77" t="str">
        <f>VLOOKUP(Table16[[#This Row],[Player]],Rosters!$D$1:$D$1934,1,FALSE)</f>
        <v>Dorsey, Khalil</v>
      </c>
      <c r="I568" s="77" t="str">
        <f>Table16[[#This Row],[RunBlock-Primary6]]&amp;"-"&amp;Table16[[#This Row],[PassBlock8]]&amp;IF(Table16[[#This Row],[RunBlock-Secondary7]]&lt;&gt;"","/"&amp;Table16[[#This Row],[RunBlock-Secondary7]]&amp;"-"&amp;Table16[[#This Row],[PassBlock8]],"")</f>
        <v>-</v>
      </c>
      <c r="J568" s="75"/>
      <c r="K568" s="75"/>
      <c r="L568" s="76"/>
      <c r="M568" s="76"/>
      <c r="N568" s="76"/>
      <c r="O568" s="76"/>
      <c r="P568" s="76"/>
      <c r="Q568" s="76" t="str">
        <f>Table16[[#This Row],[DefPrimary2]]&amp;IF(Table16[[#This Row],[Def-Secondary3]]&lt;&gt;"","/"&amp;Table16[[#This Row],[Def-Secondary3]],)&amp;""&amp;IF(Table16[[#This Row],[PassRush4]]&lt;&gt;"","-"&amp;Table16[[#This Row],[PassRush4]],)</f>
        <v/>
      </c>
      <c r="R568" s="76" t="e">
        <f>VLOOKUP(Table16[[#This Row],[Player]],Table4[],9,FALSE)</f>
        <v>#N/A</v>
      </c>
      <c r="T568"/>
      <c r="U568" t="s">
        <v>698</v>
      </c>
      <c r="V568" s="97">
        <v>83</v>
      </c>
    </row>
    <row r="569" spans="1:22" ht="12.75" customHeight="1" x14ac:dyDescent="0.45">
      <c r="A569" s="78" t="s">
        <v>1194</v>
      </c>
      <c r="B569" s="74" t="s">
        <v>3547</v>
      </c>
      <c r="C569" s="79" t="s">
        <v>109</v>
      </c>
      <c r="D569" s="91">
        <v>35490</v>
      </c>
      <c r="E569" s="75" t="s">
        <v>241</v>
      </c>
      <c r="G569" s="75"/>
      <c r="H569" s="77" t="str">
        <f>VLOOKUP(Table16[[#This Row],[Player]],Rosters!$D$1:$D$1934,1,FALSE)</f>
        <v>Eskridge, Dee</v>
      </c>
      <c r="I569" s="77" t="str">
        <f>Table16[[#This Row],[RunBlock-Primary6]]&amp;"-"&amp;Table16[[#This Row],[PassBlock8]]&amp;IF(Table16[[#This Row],[RunBlock-Secondary7]]&lt;&gt;"","/"&amp;Table16[[#This Row],[RunBlock-Secondary7]]&amp;"-"&amp;Table16[[#This Row],[PassBlock8]],"")</f>
        <v>-</v>
      </c>
      <c r="J569" s="75"/>
      <c r="K569" s="75"/>
      <c r="L569" s="76"/>
      <c r="M569" s="76"/>
      <c r="N569" s="76"/>
      <c r="O569" s="76"/>
      <c r="P569" s="76"/>
      <c r="Q569" s="76" t="str">
        <f>Table16[[#This Row],[DefPrimary2]]&amp;IF(Table16[[#This Row],[Def-Secondary3]]&lt;&gt;"","/"&amp;Table16[[#This Row],[Def-Secondary3]],)&amp;""&amp;IF(Table16[[#This Row],[PassRush4]]&lt;&gt;"","-"&amp;Table16[[#This Row],[PassRush4]],)</f>
        <v/>
      </c>
      <c r="R569" s="76" t="e">
        <f>VLOOKUP(Table16[[#This Row],[Player]],Table4[],9,FALSE)</f>
        <v>#N/A</v>
      </c>
      <c r="T569"/>
      <c r="U569" t="s">
        <v>2259</v>
      </c>
      <c r="V569" s="97">
        <v>32</v>
      </c>
    </row>
    <row r="570" spans="1:22" ht="12.75" customHeight="1" x14ac:dyDescent="0.45">
      <c r="A570" s="78" t="s">
        <v>3908</v>
      </c>
      <c r="B570" s="74" t="s">
        <v>3547</v>
      </c>
      <c r="C570" s="79" t="s">
        <v>441</v>
      </c>
      <c r="D570" s="91">
        <v>36678</v>
      </c>
      <c r="E570" s="75" t="s">
        <v>3949</v>
      </c>
      <c r="G570" s="75"/>
      <c r="H570" s="77" t="e">
        <f>VLOOKUP(Table16[[#This Row],[Player]],Rosters!$D$1:$D$1934,1,FALSE)</f>
        <v>#N/A</v>
      </c>
      <c r="I570" s="77" t="str">
        <f>Table16[[#This Row],[RunBlock-Primary6]]&amp;"-"&amp;Table16[[#This Row],[PassBlock8]]&amp;IF(Table16[[#This Row],[RunBlock-Secondary7]]&lt;&gt;"","/"&amp;Table16[[#This Row],[RunBlock-Secondary7]]&amp;"-"&amp;Table16[[#This Row],[PassBlock8]],"")</f>
        <v>-</v>
      </c>
      <c r="J570" s="75"/>
      <c r="K570" s="75"/>
      <c r="L570" s="76"/>
      <c r="M570" s="76"/>
      <c r="N570" s="76"/>
      <c r="O570" s="76"/>
      <c r="P570" s="76"/>
      <c r="Q570" s="76" t="str">
        <f>Table16[[#This Row],[DefPrimary2]]&amp;IF(Table16[[#This Row],[Def-Secondary3]]&lt;&gt;"","/"&amp;Table16[[#This Row],[Def-Secondary3]],)&amp;""&amp;IF(Table16[[#This Row],[PassRush4]]&lt;&gt;"","-"&amp;Table16[[#This Row],[PassRush4]],)</f>
        <v/>
      </c>
      <c r="R570" s="76" t="e">
        <f>VLOOKUP(Table16[[#This Row],[Player]],Table4[],9,FALSE)</f>
        <v>#N/A</v>
      </c>
      <c r="T570"/>
      <c r="U570" t="s">
        <v>2058</v>
      </c>
      <c r="V570" s="97">
        <v>20</v>
      </c>
    </row>
    <row r="571" spans="1:22" ht="12.75" customHeight="1" x14ac:dyDescent="0.45">
      <c r="A571" s="78" t="s">
        <v>3913</v>
      </c>
      <c r="B571" s="74" t="s">
        <v>3547</v>
      </c>
      <c r="C571" s="79" t="s">
        <v>116</v>
      </c>
      <c r="D571" s="91">
        <v>35247</v>
      </c>
      <c r="E571" s="75" t="s">
        <v>359</v>
      </c>
      <c r="G571" s="75"/>
      <c r="H571" s="77" t="str">
        <f>VLOOKUP(Table16[[#This Row],[Player]],Rosters!$D$1:$D$1934,1,FALSE)</f>
        <v>Kennedy, Tom</v>
      </c>
      <c r="I571" s="77" t="str">
        <f>Table16[[#This Row],[RunBlock-Primary6]]&amp;"-"&amp;Table16[[#This Row],[PassBlock8]]&amp;IF(Table16[[#This Row],[RunBlock-Secondary7]]&lt;&gt;"","/"&amp;Table16[[#This Row],[RunBlock-Secondary7]]&amp;"-"&amp;Table16[[#This Row],[PassBlock8]],"")</f>
        <v>-</v>
      </c>
      <c r="J571" s="75"/>
      <c r="K571" s="75"/>
      <c r="L571" s="76"/>
      <c r="M571" s="76"/>
      <c r="N571" s="76"/>
      <c r="O571" s="76"/>
      <c r="P571" s="76"/>
      <c r="Q571" s="76" t="str">
        <f>Table16[[#This Row],[DefPrimary2]]&amp;IF(Table16[[#This Row],[Def-Secondary3]]&lt;&gt;"","/"&amp;Table16[[#This Row],[Def-Secondary3]],)&amp;""&amp;IF(Table16[[#This Row],[PassRush4]]&lt;&gt;"","-"&amp;Table16[[#This Row],[PassRush4]],)</f>
        <v/>
      </c>
      <c r="R571" s="76" t="e">
        <f>VLOOKUP(Table16[[#This Row],[Player]],Table4[],9,FALSE)</f>
        <v>#N/A</v>
      </c>
      <c r="T571"/>
      <c r="U571" t="s">
        <v>3185</v>
      </c>
      <c r="V571" s="97">
        <v>40</v>
      </c>
    </row>
    <row r="572" spans="1:22" ht="12.75" customHeight="1" x14ac:dyDescent="0.45">
      <c r="A572" s="78" t="s">
        <v>3914</v>
      </c>
      <c r="B572" s="74" t="s">
        <v>3547</v>
      </c>
      <c r="C572" s="79" t="s">
        <v>3518</v>
      </c>
      <c r="D572" s="91">
        <v>36508</v>
      </c>
      <c r="E572" s="75" t="s">
        <v>4054</v>
      </c>
      <c r="G572" s="75"/>
      <c r="H572" s="77" t="str">
        <f>VLOOKUP(Table16[[#This Row],[Player]],Rosters!$D$1:$D$1934,1,FALSE)</f>
        <v>Laube, Dylan</v>
      </c>
      <c r="I572" s="77" t="str">
        <f>Table16[[#This Row],[RunBlock-Primary6]]&amp;"-"&amp;Table16[[#This Row],[PassBlock8]]&amp;IF(Table16[[#This Row],[RunBlock-Secondary7]]&lt;&gt;"","/"&amp;Table16[[#This Row],[RunBlock-Secondary7]]&amp;"-"&amp;Table16[[#This Row],[PassBlock8]],"")</f>
        <v>-</v>
      </c>
      <c r="J572" s="75"/>
      <c r="K572" s="75"/>
      <c r="L572" s="76"/>
      <c r="M572" s="76"/>
      <c r="N572" s="76"/>
      <c r="O572" s="76"/>
      <c r="P572" s="76"/>
      <c r="Q572" s="76" t="str">
        <f>Table16[[#This Row],[DefPrimary2]]&amp;IF(Table16[[#This Row],[Def-Secondary3]]&lt;&gt;"","/"&amp;Table16[[#This Row],[Def-Secondary3]],)&amp;""&amp;IF(Table16[[#This Row],[PassRush4]]&lt;&gt;"","-"&amp;Table16[[#This Row],[PassRush4]],)</f>
        <v/>
      </c>
      <c r="R572" s="76" t="e">
        <f>VLOOKUP(Table16[[#This Row],[Player]],Table4[],9,FALSE)</f>
        <v>#N/A</v>
      </c>
      <c r="T572"/>
      <c r="U572" t="s">
        <v>2928</v>
      </c>
      <c r="V572" s="97">
        <v>260</v>
      </c>
    </row>
    <row r="573" spans="1:22" ht="12.75" customHeight="1" x14ac:dyDescent="0.45">
      <c r="A573" s="78" t="s">
        <v>2448</v>
      </c>
      <c r="B573" s="74" t="s">
        <v>3547</v>
      </c>
      <c r="C573" s="79" t="s">
        <v>3531</v>
      </c>
      <c r="D573" s="91">
        <v>35827</v>
      </c>
      <c r="E573" s="75" t="s">
        <v>457</v>
      </c>
      <c r="G573" s="75"/>
      <c r="H573" s="77" t="str">
        <f>VLOOKUP(Table16[[#This Row],[Player]],Rosters!$D$1:$D$1934,1,FALSE)</f>
        <v>Nwangwu, Kene</v>
      </c>
      <c r="I573" s="77" t="str">
        <f>Table16[[#This Row],[RunBlock-Primary6]]&amp;"-"&amp;Table16[[#This Row],[PassBlock8]]&amp;IF(Table16[[#This Row],[RunBlock-Secondary7]]&lt;&gt;"","/"&amp;Table16[[#This Row],[RunBlock-Secondary7]]&amp;"-"&amp;Table16[[#This Row],[PassBlock8]],"")</f>
        <v>-</v>
      </c>
      <c r="J573" s="75"/>
      <c r="K573" s="75"/>
      <c r="L573" s="76"/>
      <c r="M573" s="76"/>
      <c r="N573" s="76"/>
      <c r="O573" s="76"/>
      <c r="P573" s="76"/>
      <c r="Q573" s="76" t="str">
        <f>Table16[[#This Row],[DefPrimary2]]&amp;IF(Table16[[#This Row],[Def-Secondary3]]&lt;&gt;"","/"&amp;Table16[[#This Row],[Def-Secondary3]],)&amp;""&amp;IF(Table16[[#This Row],[PassRush4]]&lt;&gt;"","-"&amp;Table16[[#This Row],[PassRush4]],)</f>
        <v/>
      </c>
      <c r="R573" s="76" t="e">
        <f>VLOOKUP(Table16[[#This Row],[Player]],Table4[],9,FALSE)</f>
        <v>#N/A</v>
      </c>
      <c r="T573"/>
      <c r="U573" t="s">
        <v>1199</v>
      </c>
      <c r="V573" s="97">
        <v>13</v>
      </c>
    </row>
    <row r="574" spans="1:22" ht="12.75" customHeight="1" x14ac:dyDescent="0.45">
      <c r="A574" s="78" t="s">
        <v>3035</v>
      </c>
      <c r="B574" s="74" t="s">
        <v>3547</v>
      </c>
      <c r="C574" s="79" t="s">
        <v>271</v>
      </c>
      <c r="D574" s="91">
        <v>37176</v>
      </c>
      <c r="E574" s="75" t="s">
        <v>160</v>
      </c>
      <c r="G574" s="75"/>
      <c r="H574" s="77" t="str">
        <f>VLOOKUP(Table16[[#This Row],[Player]],Rosters!$D$1:$D$1934,1,FALSE)</f>
        <v>Scott, Tyler</v>
      </c>
      <c r="I574" s="77" t="str">
        <f>Table16[[#This Row],[RunBlock-Primary6]]&amp;"-"&amp;Table16[[#This Row],[PassBlock8]]&amp;IF(Table16[[#This Row],[RunBlock-Secondary7]]&lt;&gt;"","/"&amp;Table16[[#This Row],[RunBlock-Secondary7]]&amp;"-"&amp;Table16[[#This Row],[PassBlock8]],"")</f>
        <v>-</v>
      </c>
      <c r="J574" s="75"/>
      <c r="K574" s="75"/>
      <c r="L574" s="76"/>
      <c r="M574" s="76"/>
      <c r="N574" s="76"/>
      <c r="O574" s="76"/>
      <c r="P574" s="76"/>
      <c r="Q574" s="76" t="str">
        <f>Table16[[#This Row],[DefPrimary2]]&amp;IF(Table16[[#This Row],[Def-Secondary3]]&lt;&gt;"","/"&amp;Table16[[#This Row],[Def-Secondary3]],)&amp;""&amp;IF(Table16[[#This Row],[PassRush4]]&lt;&gt;"","-"&amp;Table16[[#This Row],[PassRush4]],)</f>
        <v/>
      </c>
      <c r="R574" s="76" t="e">
        <f>VLOOKUP(Table16[[#This Row],[Player]],Table4[],9,FALSE)</f>
        <v>#N/A</v>
      </c>
      <c r="T574"/>
      <c r="U574" t="s">
        <v>695</v>
      </c>
      <c r="V574" s="97">
        <v>66</v>
      </c>
    </row>
    <row r="575" spans="1:22" ht="12.75" customHeight="1" x14ac:dyDescent="0.45">
      <c r="A575" s="78" t="s">
        <v>1640</v>
      </c>
      <c r="B575" s="74" t="s">
        <v>3547</v>
      </c>
      <c r="C575" s="79" t="s">
        <v>1315</v>
      </c>
      <c r="D575" s="91">
        <v>36073</v>
      </c>
      <c r="E575" s="75" t="s">
        <v>204</v>
      </c>
      <c r="G575" s="75"/>
      <c r="H575" s="77" t="str">
        <f>VLOOKUP(Table16[[#This Row],[Player]],Rosters!$D$1:$D$1934,1,FALSE)</f>
        <v>Shenault, Laviska</v>
      </c>
      <c r="I575" s="77" t="str">
        <f>Table16[[#This Row],[RunBlock-Primary6]]&amp;"-"&amp;Table16[[#This Row],[PassBlock8]]&amp;IF(Table16[[#This Row],[RunBlock-Secondary7]]&lt;&gt;"","/"&amp;Table16[[#This Row],[RunBlock-Secondary7]]&amp;"-"&amp;Table16[[#This Row],[PassBlock8]],"")</f>
        <v>-</v>
      </c>
      <c r="J575" s="75"/>
      <c r="K575" s="75"/>
      <c r="L575" s="76"/>
      <c r="M575" s="76"/>
      <c r="N575" s="76"/>
      <c r="O575" s="76"/>
      <c r="P575" s="76"/>
      <c r="Q575" s="76" t="str">
        <f>Table16[[#This Row],[DefPrimary2]]&amp;IF(Table16[[#This Row],[Def-Secondary3]]&lt;&gt;"","/"&amp;Table16[[#This Row],[Def-Secondary3]],)&amp;""&amp;IF(Table16[[#This Row],[PassRush4]]&lt;&gt;"","-"&amp;Table16[[#This Row],[PassRush4]],)</f>
        <v/>
      </c>
      <c r="R575" s="76" t="e">
        <f>VLOOKUP(Table16[[#This Row],[Player]],Table4[],9,FALSE)</f>
        <v>#N/A</v>
      </c>
      <c r="T575"/>
      <c r="U575" t="s">
        <v>3932</v>
      </c>
      <c r="V575" s="97">
        <v>18</v>
      </c>
    </row>
    <row r="576" spans="1:22" ht="12.75" customHeight="1" x14ac:dyDescent="0.45">
      <c r="A576" s="78" t="s">
        <v>3494</v>
      </c>
      <c r="B576" s="74" t="s">
        <v>3547</v>
      </c>
      <c r="C576" s="79" t="s">
        <v>3517</v>
      </c>
      <c r="D576" s="91">
        <v>35266</v>
      </c>
      <c r="E576" s="75" t="s">
        <v>188</v>
      </c>
      <c r="G576" s="75"/>
      <c r="H576" s="77" t="str">
        <f>VLOOKUP(Table16[[#This Row],[Player]],Rosters!$D$1:$D$1934,1,FALSE)</f>
        <v>Smith, Tremon</v>
      </c>
      <c r="I576" s="77" t="str">
        <f>Table16[[#This Row],[RunBlock-Primary6]]&amp;"-"&amp;Table16[[#This Row],[PassBlock8]]&amp;IF(Table16[[#This Row],[RunBlock-Secondary7]]&lt;&gt;"","/"&amp;Table16[[#This Row],[RunBlock-Secondary7]]&amp;"-"&amp;Table16[[#This Row],[PassBlock8]],"")</f>
        <v>-</v>
      </c>
      <c r="J576" s="75"/>
      <c r="K576" s="75"/>
      <c r="L576" s="76"/>
      <c r="M576" s="76"/>
      <c r="N576" s="76"/>
      <c r="O576" s="76"/>
      <c r="P576" s="76"/>
      <c r="Q576" s="76" t="str">
        <f>Table16[[#This Row],[DefPrimary2]]&amp;IF(Table16[[#This Row],[Def-Secondary3]]&lt;&gt;"","/"&amp;Table16[[#This Row],[Def-Secondary3]],)&amp;""&amp;IF(Table16[[#This Row],[PassRush4]]&lt;&gt;"","-"&amp;Table16[[#This Row],[PassRush4]],)</f>
        <v/>
      </c>
      <c r="R576" s="76" t="e">
        <f>VLOOKUP(Table16[[#This Row],[Player]],Table4[],9,FALSE)</f>
        <v>#N/A</v>
      </c>
      <c r="T576"/>
      <c r="U576" t="s">
        <v>1977</v>
      </c>
      <c r="V576" s="97">
        <v>20</v>
      </c>
    </row>
    <row r="577" spans="1:22" ht="12.75" customHeight="1" x14ac:dyDescent="0.45">
      <c r="A577" s="78" t="s">
        <v>934</v>
      </c>
      <c r="B577" s="74" t="s">
        <v>3547</v>
      </c>
      <c r="C577" s="79" t="s">
        <v>143</v>
      </c>
      <c r="D577" s="91">
        <v>36701</v>
      </c>
      <c r="E577" s="75" t="s">
        <v>279</v>
      </c>
      <c r="G577" s="75"/>
      <c r="H577" s="77" t="str">
        <f>VLOOKUP(Table16[[#This Row],[Player]],Rosters!$D$1:$D$1934,1,FALSE)</f>
        <v>Thomas, Juanyeh</v>
      </c>
      <c r="I577" s="77" t="str">
        <f>Table16[[#This Row],[RunBlock-Primary6]]&amp;"-"&amp;Table16[[#This Row],[PassBlock8]]&amp;IF(Table16[[#This Row],[RunBlock-Secondary7]]&lt;&gt;"","/"&amp;Table16[[#This Row],[RunBlock-Secondary7]]&amp;"-"&amp;Table16[[#This Row],[PassBlock8]],"")</f>
        <v>-</v>
      </c>
      <c r="J577" s="75"/>
      <c r="K577" s="75"/>
      <c r="L577" s="76"/>
      <c r="M577" s="76"/>
      <c r="N577" s="76"/>
      <c r="O577" s="76"/>
      <c r="P577" s="76"/>
      <c r="Q577" s="76" t="str">
        <f>Table16[[#This Row],[DefPrimary2]]&amp;IF(Table16[[#This Row],[Def-Secondary3]]&lt;&gt;"","/"&amp;Table16[[#This Row],[Def-Secondary3]],)&amp;""&amp;IF(Table16[[#This Row],[PassRush4]]&lt;&gt;"","-"&amp;Table16[[#This Row],[PassRush4]],)</f>
        <v/>
      </c>
      <c r="R577" s="76" t="e">
        <f>VLOOKUP(Table16[[#This Row],[Player]],Table4[],9,FALSE)</f>
        <v>#N/A</v>
      </c>
      <c r="T577"/>
      <c r="U577" t="s">
        <v>100</v>
      </c>
      <c r="V577" s="97">
        <v>31</v>
      </c>
    </row>
    <row r="578" spans="1:22" ht="12.75" customHeight="1" x14ac:dyDescent="0.45">
      <c r="A578" s="78" t="s">
        <v>3894</v>
      </c>
      <c r="B578" s="74" t="s">
        <v>3560</v>
      </c>
      <c r="C578" s="79" t="s">
        <v>3519</v>
      </c>
      <c r="D578" s="91">
        <v>36847</v>
      </c>
      <c r="E578" s="75" t="s">
        <v>3960</v>
      </c>
      <c r="G578" s="75"/>
      <c r="H578" s="77" t="str">
        <f>VLOOKUP(Table16[[#This Row],[Player]],Rosters!$D$1:$D$1934,1,FALSE)</f>
        <v>Codrington, Brandon</v>
      </c>
      <c r="I578" s="77" t="str">
        <f>Table16[[#This Row],[RunBlock-Primary6]]&amp;"-"&amp;Table16[[#This Row],[PassBlock8]]&amp;IF(Table16[[#This Row],[RunBlock-Secondary7]]&lt;&gt;"","/"&amp;Table16[[#This Row],[RunBlock-Secondary7]]&amp;"-"&amp;Table16[[#This Row],[PassBlock8]],"")</f>
        <v>-</v>
      </c>
      <c r="J578" s="75"/>
      <c r="K578" s="75"/>
      <c r="L578" s="76"/>
      <c r="M578" s="76"/>
      <c r="N578" s="76"/>
      <c r="O578" s="76"/>
      <c r="P578" s="76"/>
      <c r="Q578" s="76" t="str">
        <f>Table16[[#This Row],[DefPrimary2]]&amp;IF(Table16[[#This Row],[Def-Secondary3]]&lt;&gt;"","/"&amp;Table16[[#This Row],[Def-Secondary3]],)&amp;""&amp;IF(Table16[[#This Row],[PassRush4]]&lt;&gt;"","-"&amp;Table16[[#This Row],[PassRush4]],)</f>
        <v/>
      </c>
      <c r="R578" s="76" t="e">
        <f>VLOOKUP(Table16[[#This Row],[Player]],Table4[],9,FALSE)</f>
        <v>#N/A</v>
      </c>
      <c r="T578"/>
      <c r="U578" t="s">
        <v>804</v>
      </c>
      <c r="V578" s="97">
        <v>86</v>
      </c>
    </row>
    <row r="579" spans="1:22" ht="12.75" customHeight="1" x14ac:dyDescent="0.45">
      <c r="A579" s="78" t="s">
        <v>3902</v>
      </c>
      <c r="B579" s="74" t="s">
        <v>3560</v>
      </c>
      <c r="C579" s="79" t="s">
        <v>500</v>
      </c>
      <c r="D579" s="91">
        <v>36987</v>
      </c>
      <c r="E579" s="75" t="s">
        <v>4014</v>
      </c>
      <c r="G579" s="75"/>
      <c r="H579" s="77" t="str">
        <f>VLOOKUP(Table16[[#This Row],[Player]],Rosters!$D$1:$D$1934,1,FALSE)</f>
        <v>Gould, Anthony</v>
      </c>
      <c r="I579" s="77" t="str">
        <f>Table16[[#This Row],[RunBlock-Primary6]]&amp;"-"&amp;Table16[[#This Row],[PassBlock8]]&amp;IF(Table16[[#This Row],[RunBlock-Secondary7]]&lt;&gt;"","/"&amp;Table16[[#This Row],[RunBlock-Secondary7]]&amp;"-"&amp;Table16[[#This Row],[PassBlock8]],"")</f>
        <v>-</v>
      </c>
      <c r="J579" s="75"/>
      <c r="K579" s="75"/>
      <c r="L579" s="76"/>
      <c r="M579" s="76"/>
      <c r="N579" s="76"/>
      <c r="O579" s="76"/>
      <c r="P579" s="76"/>
      <c r="Q579" s="76" t="str">
        <f>Table16[[#This Row],[DefPrimary2]]&amp;IF(Table16[[#This Row],[Def-Secondary3]]&lt;&gt;"","/"&amp;Table16[[#This Row],[Def-Secondary3]],)&amp;""&amp;IF(Table16[[#This Row],[PassRush4]]&lt;&gt;"","-"&amp;Table16[[#This Row],[PassRush4]],)</f>
        <v/>
      </c>
      <c r="R579" s="76" t="e">
        <f>VLOOKUP(Table16[[#This Row],[Player]],Table4[],9,FALSE)</f>
        <v>#N/A</v>
      </c>
      <c r="T579"/>
      <c r="U579" t="s">
        <v>3804</v>
      </c>
      <c r="V579" s="97">
        <v>22</v>
      </c>
    </row>
    <row r="580" spans="1:22" ht="12.75" customHeight="1" x14ac:dyDescent="0.45">
      <c r="A580" s="78" t="s">
        <v>3909</v>
      </c>
      <c r="B580" s="74" t="s">
        <v>3560</v>
      </c>
      <c r="C580" s="79" t="s">
        <v>452</v>
      </c>
      <c r="D580" s="91">
        <v>36661</v>
      </c>
      <c r="E580" s="75" t="s">
        <v>4032</v>
      </c>
      <c r="G580" s="75"/>
      <c r="H580" s="77" t="str">
        <f>VLOOKUP(Table16[[#This Row],[Player]],Rosters!$D$1:$D$1934,1,FALSE)</f>
        <v>Jackson, Jha'Quan</v>
      </c>
      <c r="I580" s="77" t="str">
        <f>Table16[[#This Row],[RunBlock-Primary6]]&amp;"-"&amp;Table16[[#This Row],[PassBlock8]]&amp;IF(Table16[[#This Row],[RunBlock-Secondary7]]&lt;&gt;"","/"&amp;Table16[[#This Row],[RunBlock-Secondary7]]&amp;"-"&amp;Table16[[#This Row],[PassBlock8]],"")</f>
        <v>-</v>
      </c>
      <c r="J580" s="75"/>
      <c r="K580" s="75"/>
      <c r="L580" s="76"/>
      <c r="M580" s="76"/>
      <c r="N580" s="76"/>
      <c r="O580" s="76"/>
      <c r="P580" s="76"/>
      <c r="Q580" s="76" t="str">
        <f>Table16[[#This Row],[DefPrimary2]]&amp;IF(Table16[[#This Row],[Def-Secondary3]]&lt;&gt;"","/"&amp;Table16[[#This Row],[Def-Secondary3]],)&amp;""&amp;IF(Table16[[#This Row],[PassRush4]]&lt;&gt;"","-"&amp;Table16[[#This Row],[PassRush4]],)</f>
        <v/>
      </c>
      <c r="R580" s="76" t="e">
        <f>VLOOKUP(Table16[[#This Row],[Player]],Table4[],9,FALSE)</f>
        <v>#N/A</v>
      </c>
      <c r="T580"/>
      <c r="U580" t="s">
        <v>3018</v>
      </c>
      <c r="V580" s="97">
        <v>304</v>
      </c>
    </row>
    <row r="581" spans="1:22" ht="12.75" customHeight="1" x14ac:dyDescent="0.45">
      <c r="A581" s="78" t="s">
        <v>1195</v>
      </c>
      <c r="B581" s="74" t="s">
        <v>3560</v>
      </c>
      <c r="C581" s="79" t="s">
        <v>3525</v>
      </c>
      <c r="D581" s="91">
        <v>36097</v>
      </c>
      <c r="E581" s="75" t="s">
        <v>160</v>
      </c>
      <c r="G581" s="75"/>
      <c r="H581" s="77" t="str">
        <f>VLOOKUP(Table16[[#This Row],[Player]],Rosters!$D$1:$D$1934,1,FALSE)</f>
        <v>Jones, Charlie</v>
      </c>
      <c r="I581" s="77" t="str">
        <f>Table16[[#This Row],[RunBlock-Primary6]]&amp;"-"&amp;Table16[[#This Row],[PassBlock8]]&amp;IF(Table16[[#This Row],[RunBlock-Secondary7]]&lt;&gt;"","/"&amp;Table16[[#This Row],[RunBlock-Secondary7]]&amp;"-"&amp;Table16[[#This Row],[PassBlock8]],"")</f>
        <v>-</v>
      </c>
      <c r="J581" s="75"/>
      <c r="K581" s="75"/>
      <c r="L581" s="76"/>
      <c r="M581" s="76"/>
      <c r="N581" s="76"/>
      <c r="O581" s="76"/>
      <c r="P581" s="76"/>
      <c r="Q581" s="76" t="str">
        <f>Table16[[#This Row],[DefPrimary2]]&amp;IF(Table16[[#This Row],[Def-Secondary3]]&lt;&gt;"","/"&amp;Table16[[#This Row],[Def-Secondary3]],)&amp;""&amp;IF(Table16[[#This Row],[PassRush4]]&lt;&gt;"","-"&amp;Table16[[#This Row],[PassRush4]],)</f>
        <v/>
      </c>
      <c r="R581" s="76" t="e">
        <f>VLOOKUP(Table16[[#This Row],[Player]],Table4[],9,FALSE)</f>
        <v>#N/A</v>
      </c>
      <c r="T581"/>
      <c r="U581" s="102" t="s">
        <v>3584</v>
      </c>
      <c r="V581" s="97">
        <v>187</v>
      </c>
    </row>
    <row r="582" spans="1:22" ht="12.75" customHeight="1" x14ac:dyDescent="0.45">
      <c r="A582" s="78" t="s">
        <v>3935</v>
      </c>
      <c r="B582" s="74" t="s">
        <v>3560</v>
      </c>
      <c r="C582" s="79" t="s">
        <v>325</v>
      </c>
      <c r="D582" s="91">
        <v>36468</v>
      </c>
      <c r="E582" s="75" t="s">
        <v>3960</v>
      </c>
      <c r="G582" s="75"/>
      <c r="H582" s="77" t="str">
        <f>VLOOKUP(Table16[[#This Row],[Player]],Rosters!$D$1:$D$1934,1,FALSE)</f>
        <v>Remigio, Nikko</v>
      </c>
      <c r="I582" s="77" t="str">
        <f>Table16[[#This Row],[RunBlock-Primary6]]&amp;"-"&amp;Table16[[#This Row],[PassBlock8]]&amp;IF(Table16[[#This Row],[RunBlock-Secondary7]]&lt;&gt;"","/"&amp;Table16[[#This Row],[RunBlock-Secondary7]]&amp;"-"&amp;Table16[[#This Row],[PassBlock8]],"")</f>
        <v>-</v>
      </c>
      <c r="J582" s="75"/>
      <c r="K582" s="75"/>
      <c r="L582" s="76"/>
      <c r="M582" s="76"/>
      <c r="N582" s="76"/>
      <c r="O582" s="76"/>
      <c r="P582" s="76"/>
      <c r="Q582" s="76" t="str">
        <f>Table16[[#This Row],[DefPrimary2]]&amp;IF(Table16[[#This Row],[Def-Secondary3]]&lt;&gt;"","/"&amp;Table16[[#This Row],[Def-Secondary3]],)&amp;""&amp;IF(Table16[[#This Row],[PassRush4]]&lt;&gt;"","-"&amp;Table16[[#This Row],[PassRush4]],)</f>
        <v/>
      </c>
      <c r="R582" s="76" t="e">
        <f>VLOOKUP(Table16[[#This Row],[Player]],Table4[],9,FALSE)</f>
        <v>#N/A</v>
      </c>
      <c r="T582"/>
      <c r="U582" t="s">
        <v>1061</v>
      </c>
      <c r="V582" s="97">
        <v>22</v>
      </c>
    </row>
    <row r="583" spans="1:22" ht="12.75" customHeight="1" x14ac:dyDescent="0.45">
      <c r="A583" s="78" t="s">
        <v>2477</v>
      </c>
      <c r="B583" s="74" t="s">
        <v>3560</v>
      </c>
      <c r="C583" s="79" t="s">
        <v>3522</v>
      </c>
      <c r="D583" s="91">
        <v>35520</v>
      </c>
      <c r="E583" s="75" t="s">
        <v>101</v>
      </c>
      <c r="G583" s="75"/>
      <c r="H583" s="77" t="str">
        <f>VLOOKUP(Table16[[#This Row],[Player]],Rosters!$D$1:$D$1934,1,FALSE)</f>
        <v>Sims, Steven</v>
      </c>
      <c r="I583" s="77" t="str">
        <f>Table16[[#This Row],[RunBlock-Primary6]]&amp;"-"&amp;Table16[[#This Row],[PassBlock8]]&amp;IF(Table16[[#This Row],[RunBlock-Secondary7]]&lt;&gt;"","/"&amp;Table16[[#This Row],[RunBlock-Secondary7]]&amp;"-"&amp;Table16[[#This Row],[PassBlock8]],"")</f>
        <v>-</v>
      </c>
      <c r="J583" s="75"/>
      <c r="K583" s="75"/>
      <c r="L583" s="76"/>
      <c r="M583" s="76"/>
      <c r="N583" s="76"/>
      <c r="O583" s="76"/>
      <c r="P583" s="76"/>
      <c r="Q583" s="76" t="str">
        <f>Table16[[#This Row],[DefPrimary2]]&amp;IF(Table16[[#This Row],[Def-Secondary3]]&lt;&gt;"","/"&amp;Table16[[#This Row],[Def-Secondary3]],)&amp;""&amp;IF(Table16[[#This Row],[PassRush4]]&lt;&gt;"","-"&amp;Table16[[#This Row],[PassRush4]],)</f>
        <v/>
      </c>
      <c r="R583" s="76" t="e">
        <f>VLOOKUP(Table16[[#This Row],[Player]],Table4[],9,FALSE)</f>
        <v>#N/A</v>
      </c>
      <c r="T583"/>
      <c r="U583" s="103" t="s">
        <v>3550</v>
      </c>
      <c r="V583" s="97">
        <v>35</v>
      </c>
    </row>
    <row r="584" spans="1:22" ht="12.75" customHeight="1" x14ac:dyDescent="0.45">
      <c r="A584" s="78" t="s">
        <v>938</v>
      </c>
      <c r="B584" s="74" t="s">
        <v>3560</v>
      </c>
      <c r="C584" s="79" t="s">
        <v>916</v>
      </c>
      <c r="D584" s="91">
        <v>36373</v>
      </c>
      <c r="E584" s="75" t="s">
        <v>566</v>
      </c>
      <c r="G584" s="75"/>
      <c r="H584" s="77" t="str">
        <f>VLOOKUP(Table16[[#This Row],[Player]],Rosters!$D$1:$D$1934,1,FALSE)</f>
        <v>Smith-Marsette, Ihmir</v>
      </c>
      <c r="I584" s="77" t="str">
        <f>Table16[[#This Row],[RunBlock-Primary6]]&amp;"-"&amp;Table16[[#This Row],[PassBlock8]]&amp;IF(Table16[[#This Row],[RunBlock-Secondary7]]&lt;&gt;"","/"&amp;Table16[[#This Row],[RunBlock-Secondary7]]&amp;"-"&amp;Table16[[#This Row],[PassBlock8]],"")</f>
        <v>-</v>
      </c>
      <c r="J584" s="75"/>
      <c r="K584" s="75"/>
      <c r="L584" s="76"/>
      <c r="M584" s="76"/>
      <c r="N584" s="76"/>
      <c r="O584" s="76"/>
      <c r="P584" s="76"/>
      <c r="Q584" s="76" t="str">
        <f>Table16[[#This Row],[DefPrimary2]]&amp;IF(Table16[[#This Row],[Def-Secondary3]]&lt;&gt;"","/"&amp;Table16[[#This Row],[Def-Secondary3]],)&amp;""&amp;IF(Table16[[#This Row],[PassRush4]]&lt;&gt;"","-"&amp;Table16[[#This Row],[PassRush4]],)</f>
        <v/>
      </c>
      <c r="R584" s="76" t="e">
        <f>VLOOKUP(Table16[[#This Row],[Player]],Table4[],9,FALSE)</f>
        <v>#N/A</v>
      </c>
      <c r="T584"/>
      <c r="U584" t="s">
        <v>2042</v>
      </c>
      <c r="V584" s="97">
        <v>25</v>
      </c>
    </row>
    <row r="585" spans="1:22" ht="12.75" customHeight="1" x14ac:dyDescent="0.45">
      <c r="A585" s="78" t="s">
        <v>2571</v>
      </c>
      <c r="B585" s="74" t="s">
        <v>3560</v>
      </c>
      <c r="C585" s="79" t="s">
        <v>1124</v>
      </c>
      <c r="D585" s="91">
        <v>35991</v>
      </c>
      <c r="E585" s="75" t="s">
        <v>566</v>
      </c>
      <c r="G585" s="75"/>
      <c r="H585" s="77" t="str">
        <f>VLOOKUP(Table16[[#This Row],[Player]],Rosters!$D$1:$D$1934,1,FALSE)</f>
        <v>Williams, Avery</v>
      </c>
      <c r="I585" s="77" t="str">
        <f>Table16[[#This Row],[RunBlock-Primary6]]&amp;"-"&amp;Table16[[#This Row],[PassBlock8]]&amp;IF(Table16[[#This Row],[RunBlock-Secondary7]]&lt;&gt;"","/"&amp;Table16[[#This Row],[RunBlock-Secondary7]]&amp;"-"&amp;Table16[[#This Row],[PassBlock8]],"")</f>
        <v>-</v>
      </c>
      <c r="J585" s="75"/>
      <c r="K585" s="75"/>
      <c r="L585" s="76"/>
      <c r="M585" s="76"/>
      <c r="N585" s="76"/>
      <c r="O585" s="76"/>
      <c r="P585" s="76"/>
      <c r="Q585" s="76" t="str">
        <f>Table16[[#This Row],[DefPrimary2]]&amp;IF(Table16[[#This Row],[Def-Secondary3]]&lt;&gt;"","/"&amp;Table16[[#This Row],[Def-Secondary3]],)&amp;""&amp;IF(Table16[[#This Row],[PassRush4]]&lt;&gt;"","-"&amp;Table16[[#This Row],[PassRush4]],)</f>
        <v/>
      </c>
      <c r="R585" s="76" t="e">
        <f>VLOOKUP(Table16[[#This Row],[Player]],Table4[],9,FALSE)</f>
        <v>#N/A</v>
      </c>
      <c r="T585"/>
      <c r="U585" t="s">
        <v>1563</v>
      </c>
      <c r="V585" s="97">
        <v>26</v>
      </c>
    </row>
    <row r="586" spans="1:22" ht="12.75" customHeight="1" x14ac:dyDescent="0.45">
      <c r="A586" s="78" t="s">
        <v>3945</v>
      </c>
      <c r="B586" s="74" t="s">
        <v>3560</v>
      </c>
      <c r="C586" s="79" t="s">
        <v>1315</v>
      </c>
      <c r="D586" s="91">
        <v>36500</v>
      </c>
      <c r="E586" s="75" t="s">
        <v>3960</v>
      </c>
      <c r="G586" s="75"/>
      <c r="H586" s="77" t="str">
        <f>VLOOKUP(Table16[[#This Row],[Player]],Rosters!$D$1:$D$1934,1,FALSE)</f>
        <v>Williams, Dee</v>
      </c>
      <c r="I586" s="77" t="str">
        <f>Table16[[#This Row],[RunBlock-Primary6]]&amp;"-"&amp;Table16[[#This Row],[PassBlock8]]&amp;IF(Table16[[#This Row],[RunBlock-Secondary7]]&lt;&gt;"","/"&amp;Table16[[#This Row],[RunBlock-Secondary7]]&amp;"-"&amp;Table16[[#This Row],[PassBlock8]],"")</f>
        <v>-</v>
      </c>
      <c r="J586" s="75"/>
      <c r="K586" s="75"/>
      <c r="L586" s="76"/>
      <c r="M586" s="76"/>
      <c r="N586" s="76"/>
      <c r="O586" s="76"/>
      <c r="P586" s="76"/>
      <c r="Q586" s="76" t="str">
        <f>Table16[[#This Row],[DefPrimary2]]&amp;IF(Table16[[#This Row],[Def-Secondary3]]&lt;&gt;"","/"&amp;Table16[[#This Row],[Def-Secondary3]],)&amp;""&amp;IF(Table16[[#This Row],[PassRush4]]&lt;&gt;"","-"&amp;Table16[[#This Row],[PassRush4]],)</f>
        <v/>
      </c>
      <c r="R586" s="76" t="e">
        <f>VLOOKUP(Table16[[#This Row],[Player]],Table4[],9,FALSE)</f>
        <v>#N/A</v>
      </c>
      <c r="T586"/>
      <c r="U586" t="s">
        <v>835</v>
      </c>
      <c r="V586" s="97">
        <v>42</v>
      </c>
    </row>
    <row r="587" spans="1:22" ht="12.75" customHeight="1" x14ac:dyDescent="0.45">
      <c r="A587" s="78" t="s">
        <v>1930</v>
      </c>
      <c r="B587" s="74" t="s">
        <v>304</v>
      </c>
      <c r="C587" s="79" t="s">
        <v>860</v>
      </c>
      <c r="D587" s="91">
        <v>36628</v>
      </c>
      <c r="E587" s="75" t="s">
        <v>88</v>
      </c>
      <c r="G587" s="75" t="s">
        <v>310</v>
      </c>
      <c r="H587" s="77" t="str">
        <f>VLOOKUP(Table16[[#This Row],[Player]],Rosters!$D$1:$D$1934,1,FALSE)</f>
        <v>Abdullah, Yasir</v>
      </c>
      <c r="I587" s="77" t="str">
        <f>Table16[[#This Row],[RunBlock-Primary6]]&amp;"-"&amp;Table16[[#This Row],[PassBlock8]]&amp;IF(Table16[[#This Row],[RunBlock-Secondary7]]&lt;&gt;"","/"&amp;Table16[[#This Row],[RunBlock-Secondary7]]&amp;"-"&amp;Table16[[#This Row],[PassBlock8]],"")</f>
        <v>-</v>
      </c>
      <c r="J587" s="75">
        <v>0</v>
      </c>
      <c r="K587" s="75"/>
      <c r="L587" s="76">
        <v>0</v>
      </c>
      <c r="M587" s="76"/>
      <c r="N587" s="76"/>
      <c r="O587" s="76"/>
      <c r="P587" s="76"/>
      <c r="Q587" s="76" t="str">
        <f>Table16[[#This Row],[DefPrimary2]]&amp;IF(Table16[[#This Row],[Def-Secondary3]]&lt;&gt;"","/"&amp;Table16[[#This Row],[Def-Secondary3]],)&amp;""&amp;IF(Table16[[#This Row],[PassRush4]]&lt;&gt;"","-"&amp;Table16[[#This Row],[PassRush4]],)</f>
        <v>0-0</v>
      </c>
      <c r="R587" s="76" t="e">
        <f>VLOOKUP(Table16[[#This Row],[Player]],Table4[],9,FALSE)</f>
        <v>#N/A</v>
      </c>
      <c r="T587"/>
      <c r="U587" t="s">
        <v>2161</v>
      </c>
      <c r="V587" s="97">
        <v>55</v>
      </c>
    </row>
    <row r="588" spans="1:22" ht="12.75" customHeight="1" x14ac:dyDescent="0.45">
      <c r="A588" s="78" t="s">
        <v>2731</v>
      </c>
      <c r="B588" s="74" t="s">
        <v>304</v>
      </c>
      <c r="C588" s="79" t="s">
        <v>1124</v>
      </c>
      <c r="D588" s="91">
        <v>36273</v>
      </c>
      <c r="E588" s="75" t="s">
        <v>84</v>
      </c>
      <c r="G588" s="75" t="s">
        <v>496</v>
      </c>
      <c r="H588" s="77" t="str">
        <f>VLOOKUP(Table16[[#This Row],[Player]],Rosters!$D$1:$D$1934,1,FALSE)</f>
        <v>Andersen, Troy</v>
      </c>
      <c r="I588" s="77" t="str">
        <f>Table16[[#This Row],[RunBlock-Primary6]]&amp;"-"&amp;Table16[[#This Row],[PassBlock8]]&amp;IF(Table16[[#This Row],[RunBlock-Secondary7]]&lt;&gt;"","/"&amp;Table16[[#This Row],[RunBlock-Secondary7]]&amp;"-"&amp;Table16[[#This Row],[PassBlock8]],"")</f>
        <v>-</v>
      </c>
      <c r="J588" s="75">
        <v>4</v>
      </c>
      <c r="K588" s="75"/>
      <c r="L588" s="76">
        <v>0</v>
      </c>
      <c r="M588" s="76"/>
      <c r="N588" s="76"/>
      <c r="O588" s="76"/>
      <c r="P588" s="76"/>
      <c r="Q588" s="76" t="str">
        <f>Table16[[#This Row],[DefPrimary2]]&amp;IF(Table16[[#This Row],[Def-Secondary3]]&lt;&gt;"","/"&amp;Table16[[#This Row],[Def-Secondary3]],)&amp;""&amp;IF(Table16[[#This Row],[PassRush4]]&lt;&gt;"","-"&amp;Table16[[#This Row],[PassRush4]],)</f>
        <v>4-0</v>
      </c>
      <c r="R588" s="76" t="e">
        <f>VLOOKUP(Table16[[#This Row],[Player]],Table4[],9,FALSE)</f>
        <v>#N/A</v>
      </c>
      <c r="T588"/>
      <c r="U588" t="s">
        <v>386</v>
      </c>
      <c r="V588" s="97">
        <v>56</v>
      </c>
    </row>
    <row r="589" spans="1:22" ht="12.75" customHeight="1" x14ac:dyDescent="0.45">
      <c r="A589" s="78" t="s">
        <v>3658</v>
      </c>
      <c r="B589" s="74" t="s">
        <v>304</v>
      </c>
      <c r="C589" s="79" t="s">
        <v>3519</v>
      </c>
      <c r="D589" s="91">
        <v>36563</v>
      </c>
      <c r="E589" s="75" t="s">
        <v>3960</v>
      </c>
      <c r="G589" s="75" t="s">
        <v>1537</v>
      </c>
      <c r="H589" s="77" t="str">
        <f>VLOOKUP(Table16[[#This Row],[Player]],Rosters!$D$1:$D$1934,1,FALSE)</f>
        <v>Andreessen, Joe</v>
      </c>
      <c r="I589" s="77" t="str">
        <f>Table16[[#This Row],[RunBlock-Primary6]]&amp;"-"&amp;Table16[[#This Row],[PassBlock8]]&amp;IF(Table16[[#This Row],[RunBlock-Secondary7]]&lt;&gt;"","/"&amp;Table16[[#This Row],[RunBlock-Secondary7]]&amp;"-"&amp;Table16[[#This Row],[PassBlock8]],"")</f>
        <v>-</v>
      </c>
      <c r="J589" s="75">
        <v>4</v>
      </c>
      <c r="K589" s="75"/>
      <c r="L589" s="76">
        <v>0</v>
      </c>
      <c r="M589" s="76"/>
      <c r="N589" s="76"/>
      <c r="O589" s="76"/>
      <c r="P589" s="76"/>
      <c r="Q589" s="76" t="str">
        <f>Table16[[#This Row],[DefPrimary2]]&amp;IF(Table16[[#This Row],[Def-Secondary3]]&lt;&gt;"","/"&amp;Table16[[#This Row],[Def-Secondary3]],)&amp;""&amp;IF(Table16[[#This Row],[PassRush4]]&lt;&gt;"","-"&amp;Table16[[#This Row],[PassRush4]],)</f>
        <v>4-0</v>
      </c>
      <c r="R589" s="76" t="e">
        <f>VLOOKUP(Table16[[#This Row],[Player]],Table4[],9,FALSE)</f>
        <v>#N/A</v>
      </c>
      <c r="T589"/>
      <c r="U589" t="s">
        <v>3807</v>
      </c>
      <c r="V589" s="97">
        <v>30</v>
      </c>
    </row>
    <row r="590" spans="1:22" ht="12.75" customHeight="1" x14ac:dyDescent="0.45">
      <c r="A590" s="78" t="s">
        <v>1539</v>
      </c>
      <c r="B590" s="74" t="s">
        <v>304</v>
      </c>
      <c r="C590" s="79" t="s">
        <v>86</v>
      </c>
      <c r="D590" s="91">
        <v>36614</v>
      </c>
      <c r="E590" s="75" t="s">
        <v>171</v>
      </c>
      <c r="G590" s="75" t="s">
        <v>310</v>
      </c>
      <c r="H590" s="77" t="str">
        <f>VLOOKUP(Table16[[#This Row],[Player]],Rosters!$D$1:$D$1934,1,FALSE)</f>
        <v>Asamoah, Brian</v>
      </c>
      <c r="I590" s="77" t="str">
        <f>Table16[[#This Row],[RunBlock-Primary6]]&amp;"-"&amp;Table16[[#This Row],[PassBlock8]]&amp;IF(Table16[[#This Row],[RunBlock-Secondary7]]&lt;&gt;"","/"&amp;Table16[[#This Row],[RunBlock-Secondary7]]&amp;"-"&amp;Table16[[#This Row],[PassBlock8]],"")</f>
        <v>-</v>
      </c>
      <c r="J590" s="75">
        <v>0</v>
      </c>
      <c r="K590" s="75"/>
      <c r="L590" s="76">
        <v>0</v>
      </c>
      <c r="M590" s="76"/>
      <c r="N590" s="76"/>
      <c r="O590" s="76"/>
      <c r="P590" s="76"/>
      <c r="Q590" s="76" t="str">
        <f>Table16[[#This Row],[DefPrimary2]]&amp;IF(Table16[[#This Row],[Def-Secondary3]]&lt;&gt;"","/"&amp;Table16[[#This Row],[Def-Secondary3]],)&amp;""&amp;IF(Table16[[#This Row],[PassRush4]]&lt;&gt;"","-"&amp;Table16[[#This Row],[PassRush4]],)</f>
        <v>0-0</v>
      </c>
      <c r="R590" s="76" t="e">
        <f>VLOOKUP(Table16[[#This Row],[Player]],Table4[],9,FALSE)</f>
        <v>#N/A</v>
      </c>
      <c r="T590"/>
      <c r="U590" t="s">
        <v>1330</v>
      </c>
      <c r="V590" s="97">
        <v>113</v>
      </c>
    </row>
    <row r="591" spans="1:22" ht="12.75" customHeight="1" x14ac:dyDescent="0.45">
      <c r="A591" s="78" t="s">
        <v>3662</v>
      </c>
      <c r="B591" s="74" t="s">
        <v>304</v>
      </c>
      <c r="C591" s="79" t="s">
        <v>3525</v>
      </c>
      <c r="D591" s="91">
        <v>35827</v>
      </c>
      <c r="E591" s="75">
        <v>0</v>
      </c>
      <c r="G591" s="75" t="s">
        <v>310</v>
      </c>
      <c r="H591" s="77" t="str">
        <f>VLOOKUP(Table16[[#This Row],[Player]],Rosters!$D$1:$D$1934,1,FALSE)</f>
        <v>Bachie, Joe</v>
      </c>
      <c r="I591" s="77" t="str">
        <f>Table16[[#This Row],[RunBlock-Primary6]]&amp;"-"&amp;Table16[[#This Row],[PassBlock8]]&amp;IF(Table16[[#This Row],[RunBlock-Secondary7]]&lt;&gt;"","/"&amp;Table16[[#This Row],[RunBlock-Secondary7]]&amp;"-"&amp;Table16[[#This Row],[PassBlock8]],"")</f>
        <v>-</v>
      </c>
      <c r="J591" s="75">
        <v>0</v>
      </c>
      <c r="K591" s="75"/>
      <c r="L591" s="76">
        <v>0</v>
      </c>
      <c r="M591" s="76"/>
      <c r="N591" s="76"/>
      <c r="O591" s="76"/>
      <c r="P591" s="76"/>
      <c r="Q591" s="76" t="str">
        <f>Table16[[#This Row],[DefPrimary2]]&amp;IF(Table16[[#This Row],[Def-Secondary3]]&lt;&gt;"","/"&amp;Table16[[#This Row],[Def-Secondary3]],)&amp;""&amp;IF(Table16[[#This Row],[PassRush4]]&lt;&gt;"","-"&amp;Table16[[#This Row],[PassRush4]],)</f>
        <v>0-0</v>
      </c>
      <c r="R591" s="76" t="e">
        <f>VLOOKUP(Table16[[#This Row],[Player]],Table4[],9,FALSE)</f>
        <v>#N/A</v>
      </c>
      <c r="T591"/>
      <c r="U591" t="s">
        <v>2244</v>
      </c>
      <c r="V591" s="97">
        <v>53</v>
      </c>
    </row>
    <row r="592" spans="1:22" ht="12.75" customHeight="1" x14ac:dyDescent="0.45">
      <c r="A592" s="78" t="s">
        <v>2020</v>
      </c>
      <c r="B592" s="74" t="s">
        <v>304</v>
      </c>
      <c r="C592" s="79" t="s">
        <v>81</v>
      </c>
      <c r="D592" s="91">
        <v>35887</v>
      </c>
      <c r="E592" s="75" t="s">
        <v>107</v>
      </c>
      <c r="G592" s="75" t="s">
        <v>906</v>
      </c>
      <c r="H592" s="77" t="str">
        <f>VLOOKUP(Table16[[#This Row],[Player]],Rosters!$D$1:$D$1934,1,FALSE)</f>
        <v>Barnes, Krys</v>
      </c>
      <c r="I592" s="77" t="str">
        <f>Table16[[#This Row],[RunBlock-Primary6]]&amp;"-"&amp;Table16[[#This Row],[PassBlock8]]&amp;IF(Table16[[#This Row],[RunBlock-Secondary7]]&lt;&gt;"","/"&amp;Table16[[#This Row],[RunBlock-Secondary7]]&amp;"-"&amp;Table16[[#This Row],[PassBlock8]],"")</f>
        <v>-</v>
      </c>
      <c r="J592" s="75">
        <v>4</v>
      </c>
      <c r="K592" s="75"/>
      <c r="L592" s="76">
        <v>5</v>
      </c>
      <c r="M592" s="76"/>
      <c r="N592" s="76"/>
      <c r="O592" s="76"/>
      <c r="P592" s="76"/>
      <c r="Q592" s="76" t="str">
        <f>Table16[[#This Row],[DefPrimary2]]&amp;IF(Table16[[#This Row],[Def-Secondary3]]&lt;&gt;"","/"&amp;Table16[[#This Row],[Def-Secondary3]],)&amp;""&amp;IF(Table16[[#This Row],[PassRush4]]&lt;&gt;"","-"&amp;Table16[[#This Row],[PassRush4]],)</f>
        <v>4-5</v>
      </c>
      <c r="R592" s="76" t="e">
        <f>VLOOKUP(Table16[[#This Row],[Player]],Table4[],9,FALSE)</f>
        <v>#N/A</v>
      </c>
      <c r="T592"/>
      <c r="U592" t="s">
        <v>555</v>
      </c>
      <c r="V592" s="97">
        <v>84</v>
      </c>
    </row>
    <row r="593" spans="1:22" ht="12.75" customHeight="1" x14ac:dyDescent="0.45">
      <c r="A593" s="78" t="s">
        <v>3610</v>
      </c>
      <c r="B593" s="74" t="s">
        <v>304</v>
      </c>
      <c r="C593" s="79" t="s">
        <v>1124</v>
      </c>
      <c r="D593" s="91">
        <v>36651</v>
      </c>
      <c r="E593" s="75" t="s">
        <v>3969</v>
      </c>
      <c r="G593" s="75" t="s">
        <v>1537</v>
      </c>
      <c r="H593" s="77" t="str">
        <f>VLOOKUP(Table16[[#This Row],[Player]],Rosters!$D$1:$D$1934,1,FALSE)</f>
        <v>Bertrand, JD</v>
      </c>
      <c r="I593" s="77" t="str">
        <f>Table16[[#This Row],[RunBlock-Primary6]]&amp;"-"&amp;Table16[[#This Row],[PassBlock8]]&amp;IF(Table16[[#This Row],[RunBlock-Secondary7]]&lt;&gt;"","/"&amp;Table16[[#This Row],[RunBlock-Secondary7]]&amp;"-"&amp;Table16[[#This Row],[PassBlock8]],"")</f>
        <v>-</v>
      </c>
      <c r="J593" s="75">
        <v>4</v>
      </c>
      <c r="K593" s="75"/>
      <c r="L593" s="76">
        <v>4</v>
      </c>
      <c r="M593" s="76"/>
      <c r="N593" s="76"/>
      <c r="O593" s="76"/>
      <c r="P593" s="76"/>
      <c r="Q593" s="76" t="str">
        <f>Table16[[#This Row],[DefPrimary2]]&amp;IF(Table16[[#This Row],[Def-Secondary3]]&lt;&gt;"","/"&amp;Table16[[#This Row],[Def-Secondary3]],)&amp;""&amp;IF(Table16[[#This Row],[PassRush4]]&lt;&gt;"","-"&amp;Table16[[#This Row],[PassRush4]],)</f>
        <v>4-4</v>
      </c>
      <c r="R593" s="76" t="e">
        <f>VLOOKUP(Table16[[#This Row],[Player]],Table4[],9,FALSE)</f>
        <v>#N/A</v>
      </c>
      <c r="T593"/>
      <c r="U593" t="s">
        <v>1453</v>
      </c>
      <c r="V593" s="97">
        <v>30</v>
      </c>
    </row>
    <row r="594" spans="1:22" ht="12.75" customHeight="1" x14ac:dyDescent="0.45">
      <c r="A594" s="78" t="s">
        <v>3664</v>
      </c>
      <c r="B594" s="74" t="s">
        <v>304</v>
      </c>
      <c r="C594" s="79" t="s">
        <v>318</v>
      </c>
      <c r="D594" s="91">
        <v>36941</v>
      </c>
      <c r="E594" s="75" t="s">
        <v>3960</v>
      </c>
      <c r="G594" s="75" t="s">
        <v>310</v>
      </c>
      <c r="H594" s="77" t="str">
        <f>VLOOKUP(Table16[[#This Row],[Player]],Rosters!$D$1:$D$1934,1,FALSE)</f>
        <v>Bethune, Tatum</v>
      </c>
      <c r="I594" s="77" t="str">
        <f>Table16[[#This Row],[RunBlock-Primary6]]&amp;"-"&amp;Table16[[#This Row],[PassBlock8]]&amp;IF(Table16[[#This Row],[RunBlock-Secondary7]]&lt;&gt;"","/"&amp;Table16[[#This Row],[RunBlock-Secondary7]]&amp;"-"&amp;Table16[[#This Row],[PassBlock8]],"")</f>
        <v>-</v>
      </c>
      <c r="J594" s="75">
        <v>0</v>
      </c>
      <c r="K594" s="75"/>
      <c r="L594" s="76">
        <v>0</v>
      </c>
      <c r="M594" s="76"/>
      <c r="N594" s="76"/>
      <c r="O594" s="76"/>
      <c r="P594" s="76"/>
      <c r="Q594" s="76" t="str">
        <f>Table16[[#This Row],[DefPrimary2]]&amp;IF(Table16[[#This Row],[Def-Secondary3]]&lt;&gt;"","/"&amp;Table16[[#This Row],[Def-Secondary3]],)&amp;""&amp;IF(Table16[[#This Row],[PassRush4]]&lt;&gt;"","-"&amp;Table16[[#This Row],[PassRush4]],)</f>
        <v>0-0</v>
      </c>
      <c r="R594" s="76" t="e">
        <f>VLOOKUP(Table16[[#This Row],[Player]],Table4[],9,FALSE)</f>
        <v>#N/A</v>
      </c>
      <c r="T594"/>
      <c r="U594" t="s">
        <v>3809</v>
      </c>
      <c r="V594" s="97">
        <v>56</v>
      </c>
    </row>
    <row r="595" spans="1:22" ht="12.75" customHeight="1" thickBot="1" x14ac:dyDescent="0.5">
      <c r="A595" s="78" t="s">
        <v>3299</v>
      </c>
      <c r="B595" s="74" t="s">
        <v>304</v>
      </c>
      <c r="C595" s="79" t="s">
        <v>193</v>
      </c>
      <c r="D595" s="91">
        <v>34903</v>
      </c>
      <c r="E595" s="75" t="s">
        <v>114</v>
      </c>
      <c r="G595" s="75" t="s">
        <v>306</v>
      </c>
      <c r="H595" s="77" t="e">
        <f>VLOOKUP(Table16[[#This Row],[Player]],Rosters!$D$1:$D$1934,1,FALSE)</f>
        <v>#N/A</v>
      </c>
      <c r="I595" s="77" t="str">
        <f>Table16[[#This Row],[RunBlock-Primary6]]&amp;"-"&amp;Table16[[#This Row],[PassBlock8]]&amp;IF(Table16[[#This Row],[RunBlock-Secondary7]]&lt;&gt;"","/"&amp;Table16[[#This Row],[RunBlock-Secondary7]]&amp;"-"&amp;Table16[[#This Row],[PassBlock8]],"")</f>
        <v>-</v>
      </c>
      <c r="J595" s="75">
        <v>0</v>
      </c>
      <c r="K595" s="75"/>
      <c r="L595" s="76">
        <v>2</v>
      </c>
      <c r="M595" s="76"/>
      <c r="N595" s="76"/>
      <c r="O595" s="76"/>
      <c r="P595" s="76"/>
      <c r="Q595" s="76" t="str">
        <f>Table16[[#This Row],[DefPrimary2]]&amp;IF(Table16[[#This Row],[Def-Secondary3]]&lt;&gt;"","/"&amp;Table16[[#This Row],[Def-Secondary3]],)&amp;""&amp;IF(Table16[[#This Row],[PassRush4]]&lt;&gt;"","-"&amp;Table16[[#This Row],[PassRush4]],)</f>
        <v>0-2</v>
      </c>
      <c r="R595" s="76" t="e">
        <f>VLOOKUP(Table16[[#This Row],[Player]],Table4[],9,FALSE)</f>
        <v>#N/A</v>
      </c>
      <c r="T595"/>
      <c r="U595" t="s">
        <v>2837</v>
      </c>
      <c r="V595" s="97">
        <v>207</v>
      </c>
    </row>
    <row r="596" spans="1:22" ht="12.75" customHeight="1" thickBot="1" x14ac:dyDescent="0.5">
      <c r="A596" s="78" t="s">
        <v>302</v>
      </c>
      <c r="B596" s="74" t="s">
        <v>304</v>
      </c>
      <c r="C596" s="79" t="s">
        <v>3530</v>
      </c>
      <c r="D596" s="91">
        <v>34779</v>
      </c>
      <c r="E596" s="75" t="s">
        <v>140</v>
      </c>
      <c r="G596" s="75" t="s">
        <v>651</v>
      </c>
      <c r="H596" s="77" t="str">
        <f>VLOOKUP(Table16[[#This Row],[Player]],Rosters!$D$1:$D$1934,1,FALSE)</f>
        <v>Burks, Oren</v>
      </c>
      <c r="I596" s="77" t="str">
        <f>Table16[[#This Row],[RunBlock-Primary6]]&amp;"-"&amp;Table16[[#This Row],[PassBlock8]]&amp;IF(Table16[[#This Row],[RunBlock-Secondary7]]&lt;&gt;"","/"&amp;Table16[[#This Row],[RunBlock-Secondary7]]&amp;"-"&amp;Table16[[#This Row],[PassBlock8]],"")</f>
        <v>-</v>
      </c>
      <c r="J596" s="75">
        <v>44</v>
      </c>
      <c r="K596" s="75"/>
      <c r="L596" s="76">
        <v>0</v>
      </c>
      <c r="M596" s="76"/>
      <c r="N596" s="76"/>
      <c r="O596" s="76"/>
      <c r="P596" s="76"/>
      <c r="Q596" s="76" t="str">
        <f>Table16[[#This Row],[DefPrimary2]]&amp;IF(Table16[[#This Row],[Def-Secondary3]]&lt;&gt;"","/"&amp;Table16[[#This Row],[Def-Secondary3]],)&amp;""&amp;IF(Table16[[#This Row],[PassRush4]]&lt;&gt;"","-"&amp;Table16[[#This Row],[PassRush4]],)</f>
        <v>44-0</v>
      </c>
      <c r="R596" s="76" t="e">
        <f>VLOOKUP(Table16[[#This Row],[Player]],Table4[],9,FALSE)</f>
        <v>#N/A</v>
      </c>
      <c r="T596"/>
      <c r="U596" t="s">
        <v>3534</v>
      </c>
      <c r="V596" s="99">
        <v>26</v>
      </c>
    </row>
    <row r="597" spans="1:22" ht="12.75" customHeight="1" thickBot="1" x14ac:dyDescent="0.5">
      <c r="A597" s="78" t="s">
        <v>2908</v>
      </c>
      <c r="B597" s="74" t="s">
        <v>304</v>
      </c>
      <c r="C597" s="79" t="s">
        <v>3518</v>
      </c>
      <c r="D597" s="91">
        <v>36689</v>
      </c>
      <c r="E597" s="75" t="s">
        <v>313</v>
      </c>
      <c r="G597" s="75" t="s">
        <v>317</v>
      </c>
      <c r="H597" s="77" t="str">
        <f>VLOOKUP(Table16[[#This Row],[Player]],Rosters!$D$1:$D$1934,1,FALSE)</f>
        <v>Burney, Amari</v>
      </c>
      <c r="I597" s="77" t="str">
        <f>Table16[[#This Row],[RunBlock-Primary6]]&amp;"-"&amp;Table16[[#This Row],[PassBlock8]]&amp;IF(Table16[[#This Row],[RunBlock-Secondary7]]&lt;&gt;"","/"&amp;Table16[[#This Row],[RunBlock-Secondary7]]&amp;"-"&amp;Table16[[#This Row],[PassBlock8]],"")</f>
        <v>-</v>
      </c>
      <c r="J597" s="75">
        <v>0</v>
      </c>
      <c r="K597" s="75"/>
      <c r="L597" s="76">
        <v>3</v>
      </c>
      <c r="M597" s="76"/>
      <c r="N597" s="76"/>
      <c r="O597" s="76"/>
      <c r="P597" s="76"/>
      <c r="Q597" s="76" t="str">
        <f>Table16[[#This Row],[DefPrimary2]]&amp;IF(Table16[[#This Row],[Def-Secondary3]]&lt;&gt;"","/"&amp;Table16[[#This Row],[Def-Secondary3]],)&amp;""&amp;IF(Table16[[#This Row],[PassRush4]]&lt;&gt;"","-"&amp;Table16[[#This Row],[PassRush4]],)</f>
        <v>0-3</v>
      </c>
      <c r="R597" s="76" t="e">
        <f>VLOOKUP(Table16[[#This Row],[Player]],Table4[],9,FALSE)</f>
        <v>#N/A</v>
      </c>
      <c r="T597"/>
      <c r="U597" t="s">
        <v>1643</v>
      </c>
      <c r="V597" s="100">
        <v>52</v>
      </c>
    </row>
    <row r="598" spans="1:22" ht="12.75" customHeight="1" x14ac:dyDescent="0.45">
      <c r="A598" s="78" t="s">
        <v>3148</v>
      </c>
      <c r="B598" s="74" t="s">
        <v>304</v>
      </c>
      <c r="C598" s="79" t="s">
        <v>143</v>
      </c>
      <c r="D598" s="91">
        <v>36705</v>
      </c>
      <c r="E598" s="75" t="s">
        <v>91</v>
      </c>
      <c r="G598" s="75" t="s">
        <v>317</v>
      </c>
      <c r="H598" s="77" t="str">
        <f>VLOOKUP(Table16[[#This Row],[Player]],Rosters!$D$1:$D$1934,1,FALSE)</f>
        <v>Clark, Damone</v>
      </c>
      <c r="I598" s="77" t="str">
        <f>Table16[[#This Row],[RunBlock-Primary6]]&amp;"-"&amp;Table16[[#This Row],[PassBlock8]]&amp;IF(Table16[[#This Row],[RunBlock-Secondary7]]&lt;&gt;"","/"&amp;Table16[[#This Row],[RunBlock-Secondary7]]&amp;"-"&amp;Table16[[#This Row],[PassBlock8]],"")</f>
        <v>-</v>
      </c>
      <c r="J598" s="75">
        <v>0</v>
      </c>
      <c r="K598" s="75"/>
      <c r="L598" s="76">
        <v>3</v>
      </c>
      <c r="M598" s="76"/>
      <c r="N598" s="76"/>
      <c r="O598" s="76"/>
      <c r="P598" s="76"/>
      <c r="Q598" s="76" t="str">
        <f>Table16[[#This Row],[DefPrimary2]]&amp;IF(Table16[[#This Row],[Def-Secondary3]]&lt;&gt;"","/"&amp;Table16[[#This Row],[Def-Secondary3]],)&amp;""&amp;IF(Table16[[#This Row],[PassRush4]]&lt;&gt;"","-"&amp;Table16[[#This Row],[PassRush4]],)</f>
        <v>0-3</v>
      </c>
      <c r="R598" s="76" t="e">
        <f>VLOOKUP(Table16[[#This Row],[Player]],Table4[],9,FALSE)</f>
        <v>#N/A</v>
      </c>
      <c r="T598"/>
      <c r="U598" t="s">
        <v>379</v>
      </c>
      <c r="V598" s="97">
        <v>253</v>
      </c>
    </row>
    <row r="599" spans="1:22" ht="12.75" customHeight="1" x14ac:dyDescent="0.45">
      <c r="A599" s="78" t="s">
        <v>3665</v>
      </c>
      <c r="B599" s="74" t="s">
        <v>304</v>
      </c>
      <c r="C599" s="79" t="s">
        <v>3523</v>
      </c>
      <c r="D599" s="91">
        <v>37596</v>
      </c>
      <c r="E599" s="75" t="s">
        <v>3985</v>
      </c>
      <c r="G599" s="75" t="s">
        <v>310</v>
      </c>
      <c r="H599" s="77" t="str">
        <f>VLOOKUP(Table16[[#This Row],[Player]],Rosters!$D$1:$D$1934,1,FALSE)</f>
        <v>Colson, Junior</v>
      </c>
      <c r="I599" s="77" t="str">
        <f>Table16[[#This Row],[RunBlock-Primary6]]&amp;"-"&amp;Table16[[#This Row],[PassBlock8]]&amp;IF(Table16[[#This Row],[RunBlock-Secondary7]]&lt;&gt;"","/"&amp;Table16[[#This Row],[RunBlock-Secondary7]]&amp;"-"&amp;Table16[[#This Row],[PassBlock8]],"")</f>
        <v>-</v>
      </c>
      <c r="J599" s="75">
        <v>0</v>
      </c>
      <c r="K599" s="75"/>
      <c r="L599" s="76">
        <v>0</v>
      </c>
      <c r="M599" s="76"/>
      <c r="N599" s="76"/>
      <c r="O599" s="76"/>
      <c r="P599" s="76"/>
      <c r="Q599" s="76" t="str">
        <f>Table16[[#This Row],[DefPrimary2]]&amp;IF(Table16[[#This Row],[Def-Secondary3]]&lt;&gt;"","/"&amp;Table16[[#This Row],[Def-Secondary3]],)&amp;""&amp;IF(Table16[[#This Row],[PassRush4]]&lt;&gt;"","-"&amp;Table16[[#This Row],[PassRush4]],)</f>
        <v>0-0</v>
      </c>
      <c r="R599" s="76" t="e">
        <f>VLOOKUP(Table16[[#This Row],[Player]],Table4[],9,FALSE)</f>
        <v>#N/A</v>
      </c>
      <c r="T599"/>
      <c r="U599" t="s">
        <v>2927</v>
      </c>
      <c r="V599" s="97">
        <v>17</v>
      </c>
    </row>
    <row r="600" spans="1:22" ht="12.75" customHeight="1" x14ac:dyDescent="0.45">
      <c r="A600" s="78" t="s">
        <v>3592</v>
      </c>
      <c r="B600" s="74" t="s">
        <v>304</v>
      </c>
      <c r="C600" s="79" t="s">
        <v>308</v>
      </c>
      <c r="D600" s="91">
        <v>37212</v>
      </c>
      <c r="E600" s="75" t="s">
        <v>3986</v>
      </c>
      <c r="G600" s="75" t="s">
        <v>619</v>
      </c>
      <c r="H600" s="77" t="str">
        <f>VLOOKUP(Table16[[#This Row],[Player]],Rosters!$D$1:$D$1934,1,FALSE)</f>
        <v>Cooper, Edgerrin</v>
      </c>
      <c r="I600" s="77" t="str">
        <f>Table16[[#This Row],[RunBlock-Primary6]]&amp;"-"&amp;Table16[[#This Row],[PassBlock8]]&amp;IF(Table16[[#This Row],[RunBlock-Secondary7]]&lt;&gt;"","/"&amp;Table16[[#This Row],[RunBlock-Secondary7]]&amp;"-"&amp;Table16[[#This Row],[PassBlock8]],"")</f>
        <v>-</v>
      </c>
      <c r="J600" s="75">
        <v>5</v>
      </c>
      <c r="K600" s="75"/>
      <c r="L600" s="76">
        <v>6</v>
      </c>
      <c r="M600" s="76"/>
      <c r="N600" s="76"/>
      <c r="O600" s="76"/>
      <c r="P600" s="76"/>
      <c r="Q600" s="76" t="str">
        <f>Table16[[#This Row],[DefPrimary2]]&amp;IF(Table16[[#This Row],[Def-Secondary3]]&lt;&gt;"","/"&amp;Table16[[#This Row],[Def-Secondary3]],)&amp;""&amp;IF(Table16[[#This Row],[PassRush4]]&lt;&gt;"","-"&amp;Table16[[#This Row],[PassRush4]],)</f>
        <v>5-6</v>
      </c>
      <c r="R600" s="76" t="e">
        <f>VLOOKUP(Table16[[#This Row],[Player]],Table4[],9,FALSE)</f>
        <v>#N/A</v>
      </c>
      <c r="T600"/>
      <c r="U600" t="s">
        <v>3813</v>
      </c>
      <c r="V600" s="97">
        <v>10</v>
      </c>
    </row>
    <row r="601" spans="1:22" ht="12.75" customHeight="1" x14ac:dyDescent="0.45">
      <c r="A601" s="78" t="s">
        <v>3075</v>
      </c>
      <c r="B601" s="74" t="s">
        <v>304</v>
      </c>
      <c r="C601" s="79" t="s">
        <v>86</v>
      </c>
      <c r="D601" s="91">
        <v>36130</v>
      </c>
      <c r="E601" s="75" t="s">
        <v>3467</v>
      </c>
      <c r="G601" s="75" t="s">
        <v>306</v>
      </c>
      <c r="H601" s="77" t="e">
        <f>VLOOKUP(Table16[[#This Row],[Player]],Rosters!$D$1:$D$1934,1,FALSE)</f>
        <v>#N/A</v>
      </c>
      <c r="I601" s="77" t="str">
        <f>Table16[[#This Row],[RunBlock-Primary6]]&amp;"-"&amp;Table16[[#This Row],[PassBlock8]]&amp;IF(Table16[[#This Row],[RunBlock-Secondary7]]&lt;&gt;"","/"&amp;Table16[[#This Row],[RunBlock-Secondary7]]&amp;"-"&amp;Table16[[#This Row],[PassBlock8]],"")</f>
        <v>-</v>
      </c>
      <c r="J601" s="75">
        <v>0</v>
      </c>
      <c r="K601" s="75"/>
      <c r="L601" s="76">
        <v>2</v>
      </c>
      <c r="M601" s="76"/>
      <c r="N601" s="76"/>
      <c r="O601" s="76"/>
      <c r="P601" s="76"/>
      <c r="Q601" s="76" t="str">
        <f>Table16[[#This Row],[DefPrimary2]]&amp;IF(Table16[[#This Row],[Def-Secondary3]]&lt;&gt;"","/"&amp;Table16[[#This Row],[Def-Secondary3]],)&amp;""&amp;IF(Table16[[#This Row],[PassRush4]]&lt;&gt;"","-"&amp;Table16[[#This Row],[PassRush4]],)</f>
        <v>0-2</v>
      </c>
      <c r="R601" s="76" t="e">
        <f>VLOOKUP(Table16[[#This Row],[Player]],Table4[],9,FALSE)</f>
        <v>#N/A</v>
      </c>
      <c r="T601"/>
      <c r="U601" t="s">
        <v>1565</v>
      </c>
      <c r="V601" s="97">
        <v>303</v>
      </c>
    </row>
    <row r="602" spans="1:22" ht="12.75" customHeight="1" x14ac:dyDescent="0.45">
      <c r="A602" s="78" t="s">
        <v>3620</v>
      </c>
      <c r="B602" s="74" t="s">
        <v>304</v>
      </c>
      <c r="C602" s="79" t="s">
        <v>339</v>
      </c>
      <c r="D602" s="91">
        <v>36594</v>
      </c>
      <c r="E602" s="75" t="s">
        <v>88</v>
      </c>
      <c r="G602" s="75" t="s">
        <v>317</v>
      </c>
      <c r="H602" s="77" t="str">
        <f>VLOOKUP(Table16[[#This Row],[Player]],Rosters!$D$1:$D$1934,1,FALSE)</f>
        <v>Dennis, SirVocea</v>
      </c>
      <c r="I602" s="77" t="str">
        <f>Table16[[#This Row],[RunBlock-Primary6]]&amp;"-"&amp;Table16[[#This Row],[PassBlock8]]&amp;IF(Table16[[#This Row],[RunBlock-Secondary7]]&lt;&gt;"","/"&amp;Table16[[#This Row],[RunBlock-Secondary7]]&amp;"-"&amp;Table16[[#This Row],[PassBlock8]],"")</f>
        <v>-</v>
      </c>
      <c r="J602" s="75">
        <v>0</v>
      </c>
      <c r="K602" s="75"/>
      <c r="L602" s="76">
        <v>3</v>
      </c>
      <c r="M602" s="76"/>
      <c r="N602" s="76"/>
      <c r="O602" s="76"/>
      <c r="P602" s="76"/>
      <c r="Q602" s="76" t="str">
        <f>Table16[[#This Row],[DefPrimary2]]&amp;IF(Table16[[#This Row],[Def-Secondary3]]&lt;&gt;"","/"&amp;Table16[[#This Row],[Def-Secondary3]],)&amp;""&amp;IF(Table16[[#This Row],[PassRush4]]&lt;&gt;"","-"&amp;Table16[[#This Row],[PassRush4]],)</f>
        <v>0-3</v>
      </c>
      <c r="R602" s="76" t="e">
        <f>VLOOKUP(Table16[[#This Row],[Player]],Table4[],9,FALSE)</f>
        <v>#N/A</v>
      </c>
      <c r="T602"/>
      <c r="U602" t="s">
        <v>1343</v>
      </c>
      <c r="V602" s="97">
        <v>39</v>
      </c>
    </row>
    <row r="603" spans="1:22" ht="12.75" customHeight="1" x14ac:dyDescent="0.45">
      <c r="A603" s="78" t="s">
        <v>2811</v>
      </c>
      <c r="B603" s="74" t="s">
        <v>304</v>
      </c>
      <c r="C603" s="79" t="s">
        <v>3523</v>
      </c>
      <c r="D603" s="91">
        <v>35326</v>
      </c>
      <c r="E603" s="75" t="s">
        <v>108</v>
      </c>
      <c r="G603" s="75" t="s">
        <v>906</v>
      </c>
      <c r="H603" s="77" t="str">
        <f>VLOOKUP(Table16[[#This Row],[Player]],Rosters!$D$1:$D$1934,1,FALSE)</f>
        <v>Dye, Troy</v>
      </c>
      <c r="I603" s="77" t="str">
        <f>Table16[[#This Row],[RunBlock-Primary6]]&amp;"-"&amp;Table16[[#This Row],[PassBlock8]]&amp;IF(Table16[[#This Row],[RunBlock-Secondary7]]&lt;&gt;"","/"&amp;Table16[[#This Row],[RunBlock-Secondary7]]&amp;"-"&amp;Table16[[#This Row],[PassBlock8]],"")</f>
        <v>-</v>
      </c>
      <c r="J603" s="75">
        <v>4</v>
      </c>
      <c r="K603" s="75"/>
      <c r="L603" s="76">
        <v>5</v>
      </c>
      <c r="M603" s="76"/>
      <c r="N603" s="76"/>
      <c r="O603" s="76"/>
      <c r="P603" s="76"/>
      <c r="Q603" s="76" t="str">
        <f>Table16[[#This Row],[DefPrimary2]]&amp;IF(Table16[[#This Row],[Def-Secondary3]]&lt;&gt;"","/"&amp;Table16[[#This Row],[Def-Secondary3]],)&amp;""&amp;IF(Table16[[#This Row],[PassRush4]]&lt;&gt;"","-"&amp;Table16[[#This Row],[PassRush4]],)</f>
        <v>4-5</v>
      </c>
      <c r="R603" s="76" t="e">
        <f>VLOOKUP(Table16[[#This Row],[Player]],Table4[],9,FALSE)</f>
        <v>#N/A</v>
      </c>
      <c r="T603"/>
      <c r="U603" t="s">
        <v>2553</v>
      </c>
      <c r="V603" s="97">
        <v>21</v>
      </c>
    </row>
    <row r="604" spans="1:22" ht="12.75" customHeight="1" x14ac:dyDescent="0.45">
      <c r="A604" s="78" t="s">
        <v>2021</v>
      </c>
      <c r="B604" s="74" t="s">
        <v>304</v>
      </c>
      <c r="C604" s="79" t="s">
        <v>3531</v>
      </c>
      <c r="D604" s="91">
        <v>34022</v>
      </c>
      <c r="E604" s="75" t="s">
        <v>454</v>
      </c>
      <c r="G604" s="75" t="s">
        <v>310</v>
      </c>
      <c r="H604" s="77" t="str">
        <f>VLOOKUP(Table16[[#This Row],[Player]],Rosters!$D$1:$D$1934,1,FALSE)</f>
        <v>Eguavoen, Sam</v>
      </c>
      <c r="I604" s="77" t="str">
        <f>Table16[[#This Row],[RunBlock-Primary6]]&amp;"-"&amp;Table16[[#This Row],[PassBlock8]]&amp;IF(Table16[[#This Row],[RunBlock-Secondary7]]&lt;&gt;"","/"&amp;Table16[[#This Row],[RunBlock-Secondary7]]&amp;"-"&amp;Table16[[#This Row],[PassBlock8]],"")</f>
        <v>-</v>
      </c>
      <c r="J604" s="75">
        <v>0</v>
      </c>
      <c r="K604" s="75"/>
      <c r="L604" s="76">
        <v>0</v>
      </c>
      <c r="M604" s="76"/>
      <c r="N604" s="76"/>
      <c r="O604" s="76"/>
      <c r="P604" s="76"/>
      <c r="Q604" s="76" t="str">
        <f>Table16[[#This Row],[DefPrimary2]]&amp;IF(Table16[[#This Row],[Def-Secondary3]]&lt;&gt;"","/"&amp;Table16[[#This Row],[Def-Secondary3]],)&amp;""&amp;IF(Table16[[#This Row],[PassRush4]]&lt;&gt;"","-"&amp;Table16[[#This Row],[PassRush4]],)</f>
        <v>0-0</v>
      </c>
      <c r="R604" s="76" t="e">
        <f>VLOOKUP(Table16[[#This Row],[Player]],Table4[],9,FALSE)</f>
        <v>#N/A</v>
      </c>
      <c r="T604"/>
      <c r="U604" s="104" t="s">
        <v>3814</v>
      </c>
      <c r="V604" s="97">
        <v>192</v>
      </c>
    </row>
    <row r="605" spans="1:22" ht="12.75" customHeight="1" x14ac:dyDescent="0.45">
      <c r="A605" s="78" t="s">
        <v>3666</v>
      </c>
      <c r="B605" s="74" t="s">
        <v>304</v>
      </c>
      <c r="C605" s="79" t="s">
        <v>3518</v>
      </c>
      <c r="D605" s="91">
        <v>36902</v>
      </c>
      <c r="E605" s="75" t="s">
        <v>4000</v>
      </c>
      <c r="G605" s="75" t="s">
        <v>310</v>
      </c>
      <c r="H605" s="77" t="str">
        <f>VLOOKUP(Table16[[#This Row],[Player]],Rosters!$D$1:$D$1934,1,FALSE)</f>
        <v>Eichenberg, Tommy</v>
      </c>
      <c r="I605" s="77" t="str">
        <f>Table16[[#This Row],[RunBlock-Primary6]]&amp;"-"&amp;Table16[[#This Row],[PassBlock8]]&amp;IF(Table16[[#This Row],[RunBlock-Secondary7]]&lt;&gt;"","/"&amp;Table16[[#This Row],[RunBlock-Secondary7]]&amp;"-"&amp;Table16[[#This Row],[PassBlock8]],"")</f>
        <v>-</v>
      </c>
      <c r="J605" s="75">
        <v>0</v>
      </c>
      <c r="K605" s="75"/>
      <c r="L605" s="76">
        <v>0</v>
      </c>
      <c r="M605" s="76"/>
      <c r="N605" s="76"/>
      <c r="O605" s="76"/>
      <c r="P605" s="76"/>
      <c r="Q605" s="76" t="str">
        <f>Table16[[#This Row],[DefPrimary2]]&amp;IF(Table16[[#This Row],[Def-Secondary3]]&lt;&gt;"","/"&amp;Table16[[#This Row],[Def-Secondary3]],)&amp;""&amp;IF(Table16[[#This Row],[PassRush4]]&lt;&gt;"","-"&amp;Table16[[#This Row],[PassRush4]],)</f>
        <v>0-0</v>
      </c>
      <c r="R605" s="76" t="e">
        <f>VLOOKUP(Table16[[#This Row],[Player]],Table4[],9,FALSE)</f>
        <v>#N/A</v>
      </c>
      <c r="T605"/>
      <c r="U605" t="s">
        <v>3572</v>
      </c>
      <c r="V605" s="97">
        <v>17</v>
      </c>
    </row>
    <row r="606" spans="1:22" ht="12.75" customHeight="1" x14ac:dyDescent="0.45">
      <c r="A606" s="78" t="s">
        <v>315</v>
      </c>
      <c r="B606" s="74" t="s">
        <v>304</v>
      </c>
      <c r="C606" s="79" t="s">
        <v>318</v>
      </c>
      <c r="D606" s="91">
        <v>35312</v>
      </c>
      <c r="E606" s="75" t="s">
        <v>107</v>
      </c>
      <c r="G606" s="75" t="s">
        <v>310</v>
      </c>
      <c r="H606" s="77" t="e">
        <f>VLOOKUP(Table16[[#This Row],[Player]],Rosters!$D$1:$D$1934,1,FALSE)</f>
        <v>#N/A</v>
      </c>
      <c r="I606" s="77" t="str">
        <f>Table16[[#This Row],[RunBlock-Primary6]]&amp;"-"&amp;Table16[[#This Row],[PassBlock8]]&amp;IF(Table16[[#This Row],[RunBlock-Secondary7]]&lt;&gt;"","/"&amp;Table16[[#This Row],[RunBlock-Secondary7]]&amp;"-"&amp;Table16[[#This Row],[PassBlock8]],"")</f>
        <v>-</v>
      </c>
      <c r="J606" s="75">
        <v>0</v>
      </c>
      <c r="K606" s="75"/>
      <c r="L606" s="76">
        <v>0</v>
      </c>
      <c r="M606" s="76"/>
      <c r="N606" s="76"/>
      <c r="O606" s="76"/>
      <c r="P606" s="76"/>
      <c r="Q606" s="76" t="str">
        <f>Table16[[#This Row],[DefPrimary2]]&amp;IF(Table16[[#This Row],[Def-Secondary3]]&lt;&gt;"","/"&amp;Table16[[#This Row],[Def-Secondary3]],)&amp;""&amp;IF(Table16[[#This Row],[PassRush4]]&lt;&gt;"","-"&amp;Table16[[#This Row],[PassRush4]],)</f>
        <v>0-0</v>
      </c>
      <c r="R606" s="76" t="e">
        <f>VLOOKUP(Table16[[#This Row],[Player]],Table4[],9,FALSE)</f>
        <v>#N/A</v>
      </c>
      <c r="T606"/>
      <c r="U606" t="s">
        <v>3744</v>
      </c>
      <c r="V606" s="97">
        <v>50</v>
      </c>
    </row>
    <row r="607" spans="1:22" ht="12.75" customHeight="1" x14ac:dyDescent="0.45">
      <c r="A607" s="78" t="s">
        <v>3593</v>
      </c>
      <c r="B607" s="74" t="s">
        <v>304</v>
      </c>
      <c r="C607" s="79" t="s">
        <v>916</v>
      </c>
      <c r="D607" s="91">
        <v>35870</v>
      </c>
      <c r="E607" s="75" t="s">
        <v>279</v>
      </c>
      <c r="G607" s="75" t="s">
        <v>671</v>
      </c>
      <c r="H607" s="77" t="str">
        <f>VLOOKUP(Table16[[#This Row],[Player]],Rosters!$D$1:$D$1934,1,FALSE)</f>
        <v>Fox, Tomon</v>
      </c>
      <c r="I607" s="77" t="str">
        <f>Table16[[#This Row],[RunBlock-Primary6]]&amp;"-"&amp;Table16[[#This Row],[PassBlock8]]&amp;IF(Table16[[#This Row],[RunBlock-Secondary7]]&lt;&gt;"","/"&amp;Table16[[#This Row],[RunBlock-Secondary7]]&amp;"-"&amp;Table16[[#This Row],[PassBlock8]],"")</f>
        <v>-</v>
      </c>
      <c r="J607" s="75">
        <v>0</v>
      </c>
      <c r="K607" s="75"/>
      <c r="L607" s="76">
        <v>6</v>
      </c>
      <c r="M607" s="76"/>
      <c r="N607" s="76"/>
      <c r="O607" s="76"/>
      <c r="P607" s="76"/>
      <c r="Q607" s="76" t="str">
        <f>Table16[[#This Row],[DefPrimary2]]&amp;IF(Table16[[#This Row],[Def-Secondary3]]&lt;&gt;"","/"&amp;Table16[[#This Row],[Def-Secondary3]],)&amp;""&amp;IF(Table16[[#This Row],[PassRush4]]&lt;&gt;"","-"&amp;Table16[[#This Row],[PassRush4]],)</f>
        <v>0-6</v>
      </c>
      <c r="R607" s="76" t="e">
        <f>VLOOKUP(Table16[[#This Row],[Player]],Table4[],9,FALSE)</f>
        <v>#N/A</v>
      </c>
      <c r="T607"/>
      <c r="U607" t="s">
        <v>1981</v>
      </c>
      <c r="V607" s="97">
        <v>16</v>
      </c>
    </row>
    <row r="608" spans="1:22" ht="12.75" customHeight="1" x14ac:dyDescent="0.45">
      <c r="A608" s="78" t="s">
        <v>3668</v>
      </c>
      <c r="B608" s="74" t="s">
        <v>304</v>
      </c>
      <c r="C608" s="79" t="s">
        <v>318</v>
      </c>
      <c r="D608" s="91">
        <v>36902</v>
      </c>
      <c r="E608" s="75" t="s">
        <v>134</v>
      </c>
      <c r="G608" s="75" t="s">
        <v>310</v>
      </c>
      <c r="H608" s="77" t="e">
        <f>VLOOKUP(Table16[[#This Row],[Player]],Rosters!$D$1:$D$1934,1,FALSE)</f>
        <v>#N/A</v>
      </c>
      <c r="I608" s="77" t="str">
        <f>Table16[[#This Row],[RunBlock-Primary6]]&amp;"-"&amp;Table16[[#This Row],[PassBlock8]]&amp;IF(Table16[[#This Row],[RunBlock-Secondary7]]&lt;&gt;"","/"&amp;Table16[[#This Row],[RunBlock-Secondary7]]&amp;"-"&amp;Table16[[#This Row],[PassBlock8]],"")</f>
        <v>-</v>
      </c>
      <c r="J608" s="75">
        <v>0</v>
      </c>
      <c r="K608" s="75"/>
      <c r="L608" s="76">
        <v>0</v>
      </c>
      <c r="M608" s="76"/>
      <c r="N608" s="76"/>
      <c r="O608" s="76"/>
      <c r="P608" s="76"/>
      <c r="Q608" s="76" t="str">
        <f>Table16[[#This Row],[DefPrimary2]]&amp;IF(Table16[[#This Row],[Def-Secondary3]]&lt;&gt;"","/"&amp;Table16[[#This Row],[Def-Secondary3]],)&amp;""&amp;IF(Table16[[#This Row],[PassRush4]]&lt;&gt;"","-"&amp;Table16[[#This Row],[PassRush4]],)</f>
        <v>0-0</v>
      </c>
      <c r="R608" s="76" t="e">
        <f>VLOOKUP(Table16[[#This Row],[Player]],Table4[],9,FALSE)</f>
        <v>#N/A</v>
      </c>
      <c r="T608"/>
      <c r="U608" t="s">
        <v>2463</v>
      </c>
      <c r="V608" s="97">
        <v>17</v>
      </c>
    </row>
    <row r="609" spans="1:22" ht="12.75" customHeight="1" x14ac:dyDescent="0.45">
      <c r="A609" s="78" t="s">
        <v>3669</v>
      </c>
      <c r="B609" s="74" t="s">
        <v>304</v>
      </c>
      <c r="C609" s="79" t="s">
        <v>452</v>
      </c>
      <c r="D609" s="91">
        <v>37559</v>
      </c>
      <c r="E609" s="75" t="s">
        <v>4016</v>
      </c>
      <c r="G609" s="75" t="s">
        <v>310</v>
      </c>
      <c r="H609" s="77" t="str">
        <f>VLOOKUP(Table16[[#This Row],[Player]],Rosters!$D$1:$D$1934,1,FALSE)</f>
        <v>Gray, Cedric</v>
      </c>
      <c r="I609" s="77" t="str">
        <f>Table16[[#This Row],[RunBlock-Primary6]]&amp;"-"&amp;Table16[[#This Row],[PassBlock8]]&amp;IF(Table16[[#This Row],[RunBlock-Secondary7]]&lt;&gt;"","/"&amp;Table16[[#This Row],[RunBlock-Secondary7]]&amp;"-"&amp;Table16[[#This Row],[PassBlock8]],"")</f>
        <v>-</v>
      </c>
      <c r="J609" s="75">
        <v>0</v>
      </c>
      <c r="K609" s="75"/>
      <c r="L609" s="76">
        <v>0</v>
      </c>
      <c r="M609" s="76"/>
      <c r="N609" s="76"/>
      <c r="O609" s="76"/>
      <c r="P609" s="76"/>
      <c r="Q609" s="76" t="str">
        <f>Table16[[#This Row],[DefPrimary2]]&amp;IF(Table16[[#This Row],[Def-Secondary3]]&lt;&gt;"","/"&amp;Table16[[#This Row],[Def-Secondary3]],)&amp;""&amp;IF(Table16[[#This Row],[PassRush4]]&lt;&gt;"","-"&amp;Table16[[#This Row],[PassRush4]],)</f>
        <v>0-0</v>
      </c>
      <c r="R609" s="76" t="e">
        <f>VLOOKUP(Table16[[#This Row],[Player]],Table4[],9,FALSE)</f>
        <v>#N/A</v>
      </c>
      <c r="T609"/>
      <c r="U609" t="s">
        <v>3758</v>
      </c>
      <c r="V609" s="97">
        <v>43</v>
      </c>
    </row>
    <row r="610" spans="1:22" ht="12.75" customHeight="1" x14ac:dyDescent="0.45">
      <c r="A610" s="78" t="s">
        <v>2022</v>
      </c>
      <c r="B610" s="74" t="s">
        <v>304</v>
      </c>
      <c r="C610" s="79" t="s">
        <v>3524</v>
      </c>
      <c r="D610" s="91">
        <v>36621</v>
      </c>
      <c r="E610" s="75" t="s">
        <v>88</v>
      </c>
      <c r="G610" s="75" t="s">
        <v>310</v>
      </c>
      <c r="H610" s="77" t="str">
        <f>VLOOKUP(Table16[[#This Row],[Player]],Rosters!$D$1:$D$1934,1,FALSE)</f>
        <v>Hampton, Nick</v>
      </c>
      <c r="I610" s="77" t="str">
        <f>Table16[[#This Row],[RunBlock-Primary6]]&amp;"-"&amp;Table16[[#This Row],[PassBlock8]]&amp;IF(Table16[[#This Row],[RunBlock-Secondary7]]&lt;&gt;"","/"&amp;Table16[[#This Row],[RunBlock-Secondary7]]&amp;"-"&amp;Table16[[#This Row],[PassBlock8]],"")</f>
        <v>-</v>
      </c>
      <c r="J610" s="75">
        <v>0</v>
      </c>
      <c r="K610" s="75"/>
      <c r="L610" s="76">
        <v>0</v>
      </c>
      <c r="M610" s="76"/>
      <c r="N610" s="76"/>
      <c r="O610" s="76"/>
      <c r="P610" s="76"/>
      <c r="Q610" s="76" t="str">
        <f>Table16[[#This Row],[DefPrimary2]]&amp;IF(Table16[[#This Row],[Def-Secondary3]]&lt;&gt;"","/"&amp;Table16[[#This Row],[Def-Secondary3]],)&amp;""&amp;IF(Table16[[#This Row],[PassRush4]]&lt;&gt;"","-"&amp;Table16[[#This Row],[PassRush4]],)</f>
        <v>0-0</v>
      </c>
      <c r="R610" s="76" t="e">
        <f>VLOOKUP(Table16[[#This Row],[Player]],Table4[],9,FALSE)</f>
        <v>#N/A</v>
      </c>
      <c r="T610"/>
      <c r="U610" t="s">
        <v>2456</v>
      </c>
      <c r="V610" s="97">
        <v>153</v>
      </c>
    </row>
    <row r="611" spans="1:22" ht="12.75" customHeight="1" x14ac:dyDescent="0.45">
      <c r="A611" s="78" t="s">
        <v>1425</v>
      </c>
      <c r="B611" s="74" t="s">
        <v>304</v>
      </c>
      <c r="C611" s="79" t="s">
        <v>3522</v>
      </c>
      <c r="D611" s="91">
        <v>35965</v>
      </c>
      <c r="E611" s="75" t="s">
        <v>279</v>
      </c>
      <c r="G611" s="75" t="s">
        <v>520</v>
      </c>
      <c r="H611" s="77" t="str">
        <f>VLOOKUP(Table16[[#This Row],[Player]],Rosters!$D$1:$D$1934,1,FALSE)</f>
        <v>Hansen, Jake</v>
      </c>
      <c r="I611" s="77" t="str">
        <f>Table16[[#This Row],[RunBlock-Primary6]]&amp;"-"&amp;Table16[[#This Row],[PassBlock8]]&amp;IF(Table16[[#This Row],[RunBlock-Secondary7]]&lt;&gt;"","/"&amp;Table16[[#This Row],[RunBlock-Secondary7]]&amp;"-"&amp;Table16[[#This Row],[PassBlock8]],"")</f>
        <v>-</v>
      </c>
      <c r="J611" s="75">
        <v>4</v>
      </c>
      <c r="K611" s="75"/>
      <c r="L611" s="76">
        <v>3</v>
      </c>
      <c r="M611" s="76"/>
      <c r="N611" s="76"/>
      <c r="O611" s="76"/>
      <c r="P611" s="76"/>
      <c r="Q611" s="76" t="str">
        <f>Table16[[#This Row],[DefPrimary2]]&amp;IF(Table16[[#This Row],[Def-Secondary3]]&lt;&gt;"","/"&amp;Table16[[#This Row],[Def-Secondary3]],)&amp;""&amp;IF(Table16[[#This Row],[PassRush4]]&lt;&gt;"","-"&amp;Table16[[#This Row],[PassRush4]],)</f>
        <v>4-3</v>
      </c>
      <c r="R611" s="76" t="e">
        <f>VLOOKUP(Table16[[#This Row],[Player]],Table4[],9,FALSE)</f>
        <v>#N/A</v>
      </c>
      <c r="T611"/>
      <c r="U611" t="s">
        <v>2838</v>
      </c>
      <c r="V611" s="97">
        <v>120</v>
      </c>
    </row>
    <row r="612" spans="1:22" ht="12.75" customHeight="1" x14ac:dyDescent="0.45">
      <c r="A612" s="78" t="s">
        <v>3670</v>
      </c>
      <c r="B612" s="74" t="s">
        <v>304</v>
      </c>
      <c r="C612" s="79" t="s">
        <v>1315</v>
      </c>
      <c r="D612" s="91">
        <v>35690</v>
      </c>
      <c r="E612" s="75" t="s">
        <v>137</v>
      </c>
      <c r="G612" s="75" t="s">
        <v>310</v>
      </c>
      <c r="H612" s="77" t="e">
        <f>VLOOKUP(Table16[[#This Row],[Player]],Rosters!$D$1:$D$1934,1,FALSE)</f>
        <v>#N/A</v>
      </c>
      <c r="I612" s="77" t="str">
        <f>Table16[[#This Row],[RunBlock-Primary6]]&amp;"-"&amp;Table16[[#This Row],[PassBlock8]]&amp;IF(Table16[[#This Row],[RunBlock-Secondary7]]&lt;&gt;"","/"&amp;Table16[[#This Row],[RunBlock-Secondary7]]&amp;"-"&amp;Table16[[#This Row],[PassBlock8]],"")</f>
        <v>-</v>
      </c>
      <c r="J612" s="75">
        <v>0</v>
      </c>
      <c r="K612" s="75"/>
      <c r="L612" s="76">
        <v>0</v>
      </c>
      <c r="M612" s="76"/>
      <c r="N612" s="76"/>
      <c r="O612" s="76"/>
      <c r="P612" s="76"/>
      <c r="Q612" s="76" t="str">
        <f>Table16[[#This Row],[DefPrimary2]]&amp;IF(Table16[[#This Row],[Def-Secondary3]]&lt;&gt;"","/"&amp;Table16[[#This Row],[Def-Secondary3]],)&amp;""&amp;IF(Table16[[#This Row],[PassRush4]]&lt;&gt;"","-"&amp;Table16[[#This Row],[PassRush4]],)</f>
        <v>0-0</v>
      </c>
      <c r="R612" s="76" t="e">
        <f>VLOOKUP(Table16[[#This Row],[Player]],Table4[],9,FALSE)</f>
        <v>#N/A</v>
      </c>
      <c r="T612"/>
      <c r="U612" t="s">
        <v>3096</v>
      </c>
      <c r="V612" s="97">
        <v>31</v>
      </c>
    </row>
    <row r="613" spans="1:22" ht="12.75" customHeight="1" x14ac:dyDescent="0.45">
      <c r="A613" s="78" t="s">
        <v>1296</v>
      </c>
      <c r="B613" s="74" t="s">
        <v>304</v>
      </c>
      <c r="C613" s="79" t="s">
        <v>3524</v>
      </c>
      <c r="D613" s="91">
        <v>35704</v>
      </c>
      <c r="E613" s="75" t="s">
        <v>3949</v>
      </c>
      <c r="G613" s="75" t="s">
        <v>1168</v>
      </c>
      <c r="H613" s="77" t="str">
        <f>VLOOKUP(Table16[[#This Row],[Player]],Rosters!$D$1:$D$1934,1,FALSE)</f>
        <v>Hoecht, Michael</v>
      </c>
      <c r="I613" s="77" t="str">
        <f>Table16[[#This Row],[RunBlock-Primary6]]&amp;"-"&amp;Table16[[#This Row],[PassBlock8]]&amp;IF(Table16[[#This Row],[RunBlock-Secondary7]]&lt;&gt;"","/"&amp;Table16[[#This Row],[RunBlock-Secondary7]]&amp;"-"&amp;Table16[[#This Row],[PassBlock8]],"")</f>
        <v>-</v>
      </c>
      <c r="J613" s="75">
        <v>4</v>
      </c>
      <c r="K613" s="75"/>
      <c r="L613" s="76">
        <v>7</v>
      </c>
      <c r="M613" s="76"/>
      <c r="N613" s="76"/>
      <c r="O613" s="76"/>
      <c r="P613" s="76"/>
      <c r="Q613" s="76" t="str">
        <f>Table16[[#This Row],[DefPrimary2]]&amp;IF(Table16[[#This Row],[Def-Secondary3]]&lt;&gt;"","/"&amp;Table16[[#This Row],[Def-Secondary3]],)&amp;""&amp;IF(Table16[[#This Row],[PassRush4]]&lt;&gt;"","-"&amp;Table16[[#This Row],[PassRush4]],)</f>
        <v>4-7</v>
      </c>
      <c r="R613" s="76" t="e">
        <f>VLOOKUP(Table16[[#This Row],[Player]],Table4[],9,FALSE)</f>
        <v>#N/A</v>
      </c>
      <c r="T613"/>
      <c r="U613" t="s">
        <v>1569</v>
      </c>
      <c r="V613" s="97">
        <v>144</v>
      </c>
    </row>
    <row r="614" spans="1:22" ht="12.75" customHeight="1" x14ac:dyDescent="0.45">
      <c r="A614" s="78" t="s">
        <v>3671</v>
      </c>
      <c r="B614" s="74" t="s">
        <v>304</v>
      </c>
      <c r="C614" s="79" t="s">
        <v>308</v>
      </c>
      <c r="D614" s="91">
        <v>37007</v>
      </c>
      <c r="E614" s="75" t="s">
        <v>4027</v>
      </c>
      <c r="G614" s="75" t="s">
        <v>310</v>
      </c>
      <c r="H614" s="77" t="str">
        <f>VLOOKUP(Table16[[#This Row],[Player]],Rosters!$D$1:$D$1934,1,FALSE)</f>
        <v>Hopper, Ty'Ron</v>
      </c>
      <c r="I614" s="77" t="str">
        <f>Table16[[#This Row],[RunBlock-Primary6]]&amp;"-"&amp;Table16[[#This Row],[PassBlock8]]&amp;IF(Table16[[#This Row],[RunBlock-Secondary7]]&lt;&gt;"","/"&amp;Table16[[#This Row],[RunBlock-Secondary7]]&amp;"-"&amp;Table16[[#This Row],[PassBlock8]],"")</f>
        <v>-</v>
      </c>
      <c r="J614" s="75">
        <v>0</v>
      </c>
      <c r="K614" s="75"/>
      <c r="L614" s="76">
        <v>0</v>
      </c>
      <c r="M614" s="76"/>
      <c r="N614" s="76"/>
      <c r="O614" s="76"/>
      <c r="P614" s="76"/>
      <c r="Q614" s="76" t="str">
        <f>Table16[[#This Row],[DefPrimary2]]&amp;IF(Table16[[#This Row],[Def-Secondary3]]&lt;&gt;"","/"&amp;Table16[[#This Row],[Def-Secondary3]],)&amp;""&amp;IF(Table16[[#This Row],[PassRush4]]&lt;&gt;"","-"&amp;Table16[[#This Row],[PassRush4]],)</f>
        <v>0-0</v>
      </c>
      <c r="R614" s="76" t="e">
        <f>VLOOKUP(Table16[[#This Row],[Player]],Table4[],9,FALSE)</f>
        <v>#N/A</v>
      </c>
      <c r="T614"/>
      <c r="U614" t="s">
        <v>950</v>
      </c>
      <c r="V614" s="97">
        <v>65</v>
      </c>
    </row>
    <row r="615" spans="1:22" ht="12.75" customHeight="1" x14ac:dyDescent="0.45">
      <c r="A615" s="78" t="s">
        <v>3672</v>
      </c>
      <c r="B615" s="74" t="s">
        <v>304</v>
      </c>
      <c r="C615" s="79" t="s">
        <v>3524</v>
      </c>
      <c r="D615" s="91">
        <v>36164</v>
      </c>
      <c r="E615" s="75" t="s">
        <v>279</v>
      </c>
      <c r="G615" s="75" t="s">
        <v>310</v>
      </c>
      <c r="H615" s="77" t="e">
        <f>VLOOKUP(Table16[[#This Row],[Player]],Rosters!$D$1:$D$1934,1,FALSE)</f>
        <v>#N/A</v>
      </c>
      <c r="I615" s="77" t="str">
        <f>Table16[[#This Row],[RunBlock-Primary6]]&amp;"-"&amp;Table16[[#This Row],[PassBlock8]]&amp;IF(Table16[[#This Row],[RunBlock-Secondary7]]&lt;&gt;"","/"&amp;Table16[[#This Row],[RunBlock-Secondary7]]&amp;"-"&amp;Table16[[#This Row],[PassBlock8]],"")</f>
        <v>-</v>
      </c>
      <c r="J615" s="75">
        <v>0</v>
      </c>
      <c r="K615" s="75"/>
      <c r="L615" s="76">
        <v>0</v>
      </c>
      <c r="M615" s="76"/>
      <c r="N615" s="76"/>
      <c r="O615" s="76"/>
      <c r="P615" s="76"/>
      <c r="Q615" s="76" t="str">
        <f>Table16[[#This Row],[DefPrimary2]]&amp;IF(Table16[[#This Row],[Def-Secondary3]]&lt;&gt;"","/"&amp;Table16[[#This Row],[Def-Secondary3]],)&amp;""&amp;IF(Table16[[#This Row],[PassRush4]]&lt;&gt;"","-"&amp;Table16[[#This Row],[PassRush4]],)</f>
        <v>0-0</v>
      </c>
      <c r="R615" s="76" t="e">
        <f>VLOOKUP(Table16[[#This Row],[Player]],Table4[],9,FALSE)</f>
        <v>#N/A</v>
      </c>
      <c r="T615"/>
      <c r="U615" t="s">
        <v>3944</v>
      </c>
      <c r="V615" s="97">
        <v>81</v>
      </c>
    </row>
    <row r="616" spans="1:22" ht="12.75" customHeight="1" x14ac:dyDescent="0.45">
      <c r="A616" s="78" t="s">
        <v>3673</v>
      </c>
      <c r="B616" s="74" t="s">
        <v>304</v>
      </c>
      <c r="C616" s="79" t="s">
        <v>193</v>
      </c>
      <c r="D616" s="91">
        <v>37168</v>
      </c>
      <c r="E616" s="75" t="s">
        <v>4030</v>
      </c>
      <c r="G616" s="75" t="s">
        <v>310</v>
      </c>
      <c r="H616" s="77" t="str">
        <f>VLOOKUP(Table16[[#This Row],[Player]],Rosters!$D$1:$D$1934,1,FALSE)</f>
        <v>Isaac, Adisa</v>
      </c>
      <c r="I616" s="77" t="str">
        <f>Table16[[#This Row],[RunBlock-Primary6]]&amp;"-"&amp;Table16[[#This Row],[PassBlock8]]&amp;IF(Table16[[#This Row],[RunBlock-Secondary7]]&lt;&gt;"","/"&amp;Table16[[#This Row],[RunBlock-Secondary7]]&amp;"-"&amp;Table16[[#This Row],[PassBlock8]],"")</f>
        <v>-</v>
      </c>
      <c r="J616" s="75">
        <v>0</v>
      </c>
      <c r="K616" s="75"/>
      <c r="L616" s="76">
        <v>0</v>
      </c>
      <c r="M616" s="76"/>
      <c r="N616" s="76"/>
      <c r="O616" s="76"/>
      <c r="P616" s="76"/>
      <c r="Q616" s="76" t="str">
        <f>Table16[[#This Row],[DefPrimary2]]&amp;IF(Table16[[#This Row],[Def-Secondary3]]&lt;&gt;"","/"&amp;Table16[[#This Row],[Def-Secondary3]],)&amp;""&amp;IF(Table16[[#This Row],[PassRush4]]&lt;&gt;"","-"&amp;Table16[[#This Row],[PassRush4]],)</f>
        <v>0-0</v>
      </c>
      <c r="R616" s="76" t="e">
        <f>VLOOKUP(Table16[[#This Row],[Player]],Table4[],9,FALSE)</f>
        <v>#N/A</v>
      </c>
      <c r="T616"/>
      <c r="U616" t="s">
        <v>2658</v>
      </c>
      <c r="V616" s="97">
        <v>48</v>
      </c>
    </row>
    <row r="617" spans="1:22" ht="12.75" customHeight="1" x14ac:dyDescent="0.45">
      <c r="A617" s="78" t="s">
        <v>2222</v>
      </c>
      <c r="B617" s="74" t="s">
        <v>304</v>
      </c>
      <c r="C617" s="79" t="s">
        <v>441</v>
      </c>
      <c r="D617" s="91">
        <v>35996</v>
      </c>
      <c r="E617" s="75" t="s">
        <v>88</v>
      </c>
      <c r="G617" s="75" t="s">
        <v>310</v>
      </c>
      <c r="H617" s="77" t="e">
        <f>VLOOKUP(Table16[[#This Row],[Player]],Rosters!$D$1:$D$1934,1,FALSE)</f>
        <v>#N/A</v>
      </c>
      <c r="I617" s="77" t="str">
        <f>Table16[[#This Row],[RunBlock-Primary6]]&amp;"-"&amp;Table16[[#This Row],[PassBlock8]]&amp;IF(Table16[[#This Row],[RunBlock-Secondary7]]&lt;&gt;"","/"&amp;Table16[[#This Row],[RunBlock-Secondary7]]&amp;"-"&amp;Table16[[#This Row],[PassBlock8]],"")</f>
        <v>-</v>
      </c>
      <c r="J617" s="75">
        <v>0</v>
      </c>
      <c r="K617" s="75"/>
      <c r="L617" s="76">
        <v>0</v>
      </c>
      <c r="M617" s="76"/>
      <c r="N617" s="76"/>
      <c r="O617" s="76"/>
      <c r="P617" s="76"/>
      <c r="Q617" s="76" t="str">
        <f>Table16[[#This Row],[DefPrimary2]]&amp;IF(Table16[[#This Row],[Def-Secondary3]]&lt;&gt;"","/"&amp;Table16[[#This Row],[Def-Secondary3]],)&amp;""&amp;IF(Table16[[#This Row],[PassRush4]]&lt;&gt;"","-"&amp;Table16[[#This Row],[PassRush4]],)</f>
        <v>0-0</v>
      </c>
      <c r="R617" s="76" t="e">
        <f>VLOOKUP(Table16[[#This Row],[Player]],Table4[],9,FALSE)</f>
        <v>#N/A</v>
      </c>
      <c r="T617"/>
      <c r="U617" t="s">
        <v>2073</v>
      </c>
      <c r="V617" s="97">
        <v>11</v>
      </c>
    </row>
    <row r="618" spans="1:22" ht="12.75" customHeight="1" x14ac:dyDescent="0.45">
      <c r="A618" s="78" t="s">
        <v>3276</v>
      </c>
      <c r="B618" s="74" t="s">
        <v>304</v>
      </c>
      <c r="C618" s="79" t="s">
        <v>325</v>
      </c>
      <c r="D618" s="91">
        <v>36454</v>
      </c>
      <c r="E618" s="75" t="e">
        <v>#N/A</v>
      </c>
      <c r="G618" s="75" t="s">
        <v>310</v>
      </c>
      <c r="H618" s="77" t="e">
        <f>VLOOKUP(Table16[[#This Row],[Player]],Rosters!$D$1:$D$1934,1,FALSE)</f>
        <v>#N/A</v>
      </c>
      <c r="I618" s="77" t="str">
        <f>Table16[[#This Row],[RunBlock-Primary6]]&amp;"-"&amp;Table16[[#This Row],[PassBlock8]]&amp;IF(Table16[[#This Row],[RunBlock-Secondary7]]&lt;&gt;"","/"&amp;Table16[[#This Row],[RunBlock-Secondary7]]&amp;"-"&amp;Table16[[#This Row],[PassBlock8]],"")</f>
        <v>-</v>
      </c>
      <c r="J618" s="75">
        <v>0</v>
      </c>
      <c r="K618" s="75"/>
      <c r="L618" s="76">
        <v>0</v>
      </c>
      <c r="M618" s="76"/>
      <c r="N618" s="76"/>
      <c r="O618" s="76"/>
      <c r="P618" s="76"/>
      <c r="Q618" s="76" t="str">
        <f>Table16[[#This Row],[DefPrimary2]]&amp;IF(Table16[[#This Row],[Def-Secondary3]]&lt;&gt;"","/"&amp;Table16[[#This Row],[Def-Secondary3]],)&amp;""&amp;IF(Table16[[#This Row],[PassRush4]]&lt;&gt;"","-"&amp;Table16[[#This Row],[PassRush4]],)</f>
        <v>0-0</v>
      </c>
      <c r="R618" s="76" t="e">
        <f>VLOOKUP(Table16[[#This Row],[Player]],Table4[],9,FALSE)</f>
        <v>#N/A</v>
      </c>
      <c r="T618"/>
      <c r="U618" t="s">
        <v>3020</v>
      </c>
      <c r="V618" s="97">
        <v>139</v>
      </c>
    </row>
    <row r="619" spans="1:22" ht="12.75" customHeight="1" x14ac:dyDescent="0.45">
      <c r="A619" s="78" t="s">
        <v>3454</v>
      </c>
      <c r="B619" s="74" t="s">
        <v>304</v>
      </c>
      <c r="C619" s="79" t="s">
        <v>325</v>
      </c>
      <c r="D619" s="91">
        <v>35475</v>
      </c>
      <c r="E619" s="75" t="s">
        <v>107</v>
      </c>
      <c r="G619" s="75" t="s">
        <v>310</v>
      </c>
      <c r="H619" s="77" t="e">
        <f>VLOOKUP(Table16[[#This Row],[Player]],Rosters!$D$1:$D$1934,1,FALSE)</f>
        <v>#N/A</v>
      </c>
      <c r="I619" s="77" t="str">
        <f>Table16[[#This Row],[RunBlock-Primary6]]&amp;"-"&amp;Table16[[#This Row],[PassBlock8]]&amp;IF(Table16[[#This Row],[RunBlock-Secondary7]]&lt;&gt;"","/"&amp;Table16[[#This Row],[RunBlock-Secondary7]]&amp;"-"&amp;Table16[[#This Row],[PassBlock8]],"")</f>
        <v>-</v>
      </c>
      <c r="J619" s="75">
        <v>0</v>
      </c>
      <c r="K619" s="75"/>
      <c r="L619" s="76">
        <v>0</v>
      </c>
      <c r="M619" s="76"/>
      <c r="N619" s="76"/>
      <c r="O619" s="76"/>
      <c r="P619" s="76"/>
      <c r="Q619" s="76" t="str">
        <f>Table16[[#This Row],[DefPrimary2]]&amp;IF(Table16[[#This Row],[Def-Secondary3]]&lt;&gt;"","/"&amp;Table16[[#This Row],[Def-Secondary3]],)&amp;""&amp;IF(Table16[[#This Row],[PassRush4]]&lt;&gt;"","-"&amp;Table16[[#This Row],[PassRush4]],)</f>
        <v>0-0</v>
      </c>
      <c r="R619" s="76" t="e">
        <f>VLOOKUP(Table16[[#This Row],[Player]],Table4[],9,FALSE)</f>
        <v>#N/A</v>
      </c>
      <c r="T619"/>
      <c r="U619" t="s">
        <v>1461</v>
      </c>
      <c r="V619" s="97">
        <v>316</v>
      </c>
    </row>
    <row r="620" spans="1:22" ht="12.75" customHeight="1" x14ac:dyDescent="0.45">
      <c r="A620" s="78" t="s">
        <v>3675</v>
      </c>
      <c r="B620" s="74" t="s">
        <v>304</v>
      </c>
      <c r="C620" s="79" t="s">
        <v>3520</v>
      </c>
      <c r="D620" s="91">
        <v>36974</v>
      </c>
      <c r="E620" s="75" t="s">
        <v>4063</v>
      </c>
      <c r="G620" s="75" t="s">
        <v>310</v>
      </c>
      <c r="H620" s="77" t="str">
        <f>VLOOKUP(Table16[[#This Row],[Player]],Rosters!$D$1:$D$1934,1,FALSE)</f>
        <v>Magee, Jordan</v>
      </c>
      <c r="I620" s="77" t="str">
        <f>Table16[[#This Row],[RunBlock-Primary6]]&amp;"-"&amp;Table16[[#This Row],[PassBlock8]]&amp;IF(Table16[[#This Row],[RunBlock-Secondary7]]&lt;&gt;"","/"&amp;Table16[[#This Row],[RunBlock-Secondary7]]&amp;"-"&amp;Table16[[#This Row],[PassBlock8]],"")</f>
        <v>-</v>
      </c>
      <c r="J620" s="75">
        <v>0</v>
      </c>
      <c r="K620" s="75"/>
      <c r="L620" s="76">
        <v>0</v>
      </c>
      <c r="M620" s="76"/>
      <c r="N620" s="76"/>
      <c r="O620" s="76"/>
      <c r="P620" s="76"/>
      <c r="Q620" s="76" t="str">
        <f>Table16[[#This Row],[DefPrimary2]]&amp;IF(Table16[[#This Row],[Def-Secondary3]]&lt;&gt;"","/"&amp;Table16[[#This Row],[Def-Secondary3]],)&amp;""&amp;IF(Table16[[#This Row],[PassRush4]]&lt;&gt;"","-"&amp;Table16[[#This Row],[PassRush4]],)</f>
        <v>0-0</v>
      </c>
      <c r="R620" s="76" t="e">
        <f>VLOOKUP(Table16[[#This Row],[Player]],Table4[],9,FALSE)</f>
        <v>#N/A</v>
      </c>
      <c r="T620"/>
      <c r="U620" t="s">
        <v>2155</v>
      </c>
      <c r="V620" s="97">
        <v>20</v>
      </c>
    </row>
    <row r="621" spans="1:22" ht="12.75" customHeight="1" x14ac:dyDescent="0.45">
      <c r="A621" s="78" t="s">
        <v>2621</v>
      </c>
      <c r="B621" s="74" t="s">
        <v>304</v>
      </c>
      <c r="C621" s="79" t="s">
        <v>3518</v>
      </c>
      <c r="D621" s="91">
        <v>35802</v>
      </c>
      <c r="E621" s="75" t="s">
        <v>279</v>
      </c>
      <c r="G621" s="75" t="s">
        <v>496</v>
      </c>
      <c r="H621" s="77" t="str">
        <f>VLOOKUP(Table16[[#This Row],[Player]],Rosters!$D$1:$D$1934,1,FALSE)</f>
        <v>Masterson, Luke</v>
      </c>
      <c r="I621" s="77" t="str">
        <f>Table16[[#This Row],[RunBlock-Primary6]]&amp;"-"&amp;Table16[[#This Row],[PassBlock8]]&amp;IF(Table16[[#This Row],[RunBlock-Secondary7]]&lt;&gt;"","/"&amp;Table16[[#This Row],[RunBlock-Secondary7]]&amp;"-"&amp;Table16[[#This Row],[PassBlock8]],"")</f>
        <v>-</v>
      </c>
      <c r="J621" s="75">
        <v>4</v>
      </c>
      <c r="K621" s="75"/>
      <c r="L621" s="76">
        <v>0</v>
      </c>
      <c r="M621" s="76"/>
      <c r="N621" s="76"/>
      <c r="O621" s="76"/>
      <c r="P621" s="76"/>
      <c r="Q621" s="76" t="str">
        <f>Table16[[#This Row],[DefPrimary2]]&amp;IF(Table16[[#This Row],[Def-Secondary3]]&lt;&gt;"","/"&amp;Table16[[#This Row],[Def-Secondary3]],)&amp;""&amp;IF(Table16[[#This Row],[PassRush4]]&lt;&gt;"","-"&amp;Table16[[#This Row],[PassRush4]],)</f>
        <v>4-0</v>
      </c>
      <c r="R621" s="76" t="e">
        <f>VLOOKUP(Table16[[#This Row],[Player]],Table4[],9,FALSE)</f>
        <v>#N/A</v>
      </c>
      <c r="T621"/>
      <c r="U621" t="s">
        <v>3745</v>
      </c>
      <c r="V621" s="97">
        <v>103</v>
      </c>
    </row>
    <row r="622" spans="1:22" ht="12.75" customHeight="1" x14ac:dyDescent="0.45">
      <c r="A622" s="78" t="s">
        <v>3676</v>
      </c>
      <c r="B622" s="74" t="s">
        <v>304</v>
      </c>
      <c r="C622" s="79" t="s">
        <v>500</v>
      </c>
      <c r="D622" s="91">
        <v>36699</v>
      </c>
      <c r="E622" s="75" t="s">
        <v>91</v>
      </c>
      <c r="G622" s="75" t="s">
        <v>310</v>
      </c>
      <c r="H622" s="77" t="str">
        <f>VLOOKUP(Table16[[#This Row],[Player]],Rosters!$D$1:$D$1934,1,FALSE)</f>
        <v>McGrone, Cameron</v>
      </c>
      <c r="I622" s="77" t="str">
        <f>Table16[[#This Row],[RunBlock-Primary6]]&amp;"-"&amp;Table16[[#This Row],[PassBlock8]]&amp;IF(Table16[[#This Row],[RunBlock-Secondary7]]&lt;&gt;"","/"&amp;Table16[[#This Row],[RunBlock-Secondary7]]&amp;"-"&amp;Table16[[#This Row],[PassBlock8]],"")</f>
        <v>-</v>
      </c>
      <c r="J622" s="75">
        <v>0</v>
      </c>
      <c r="K622" s="75"/>
      <c r="L622" s="76">
        <v>0</v>
      </c>
      <c r="M622" s="76"/>
      <c r="N622" s="76"/>
      <c r="O622" s="76"/>
      <c r="P622" s="76"/>
      <c r="Q622" s="76" t="str">
        <f>Table16[[#This Row],[DefPrimary2]]&amp;IF(Table16[[#This Row],[Def-Secondary3]]&lt;&gt;"","/"&amp;Table16[[#This Row],[Def-Secondary3]],)&amp;""&amp;IF(Table16[[#This Row],[PassRush4]]&lt;&gt;"","-"&amp;Table16[[#This Row],[PassRush4]],)</f>
        <v>0-0</v>
      </c>
      <c r="R622" s="76" t="e">
        <f>VLOOKUP(Table16[[#This Row],[Player]],Table4[],9,FALSE)</f>
        <v>#N/A</v>
      </c>
      <c r="T622"/>
      <c r="U622" t="s">
        <v>1858</v>
      </c>
      <c r="V622" s="97">
        <v>16</v>
      </c>
    </row>
    <row r="623" spans="1:22" ht="12.75" customHeight="1" x14ac:dyDescent="0.45">
      <c r="A623" s="78" t="s">
        <v>2910</v>
      </c>
      <c r="B623" s="74" t="s">
        <v>304</v>
      </c>
      <c r="C623" s="79" t="s">
        <v>403</v>
      </c>
      <c r="D623" s="91">
        <v>35020</v>
      </c>
      <c r="E623" s="75" t="s">
        <v>249</v>
      </c>
      <c r="G623" s="75" t="s">
        <v>310</v>
      </c>
      <c r="H623" s="77" t="str">
        <f>VLOOKUP(Table16[[#This Row],[Player]],Rosters!$D$1:$D$1934,1,FALSE)</f>
        <v>McMillan, Raekwon</v>
      </c>
      <c r="I623" s="77" t="str">
        <f>Table16[[#This Row],[RunBlock-Primary6]]&amp;"-"&amp;Table16[[#This Row],[PassBlock8]]&amp;IF(Table16[[#This Row],[RunBlock-Secondary7]]&lt;&gt;"","/"&amp;Table16[[#This Row],[RunBlock-Secondary7]]&amp;"-"&amp;Table16[[#This Row],[PassBlock8]],"")</f>
        <v>-</v>
      </c>
      <c r="J623" s="75">
        <v>0</v>
      </c>
      <c r="K623" s="75"/>
      <c r="L623" s="76">
        <v>0</v>
      </c>
      <c r="M623" s="76"/>
      <c r="N623" s="76"/>
      <c r="O623" s="76"/>
      <c r="P623" s="76"/>
      <c r="Q623" s="76" t="str">
        <f>Table16[[#This Row],[DefPrimary2]]&amp;IF(Table16[[#This Row],[Def-Secondary3]]&lt;&gt;"","/"&amp;Table16[[#This Row],[Def-Secondary3]],)&amp;""&amp;IF(Table16[[#This Row],[PassRush4]]&lt;&gt;"","-"&amp;Table16[[#This Row],[PassRush4]],)</f>
        <v>0-0</v>
      </c>
      <c r="R623" s="76" t="e">
        <f>VLOOKUP(Table16[[#This Row],[Player]],Table4[],9,FALSE)</f>
        <v>#N/A</v>
      </c>
      <c r="T623"/>
      <c r="U623" t="s">
        <v>2925</v>
      </c>
      <c r="V623" s="97">
        <v>43</v>
      </c>
    </row>
    <row r="624" spans="1:22" ht="12.75" customHeight="1" x14ac:dyDescent="0.45">
      <c r="A624" s="78" t="s">
        <v>1719</v>
      </c>
      <c r="B624" s="74" t="s">
        <v>304</v>
      </c>
      <c r="C624" s="79" t="s">
        <v>860</v>
      </c>
      <c r="D624" s="91">
        <v>36390</v>
      </c>
      <c r="E624" s="75" t="s">
        <v>171</v>
      </c>
      <c r="G624" s="75" t="s">
        <v>310</v>
      </c>
      <c r="H624" s="77" t="str">
        <f>VLOOKUP(Table16[[#This Row],[Player]],Rosters!$D$1:$D$1934,1,FALSE)</f>
        <v>Muma, Chad</v>
      </c>
      <c r="I624" s="77" t="str">
        <f>Table16[[#This Row],[RunBlock-Primary6]]&amp;"-"&amp;Table16[[#This Row],[PassBlock8]]&amp;IF(Table16[[#This Row],[RunBlock-Secondary7]]&lt;&gt;"","/"&amp;Table16[[#This Row],[RunBlock-Secondary7]]&amp;"-"&amp;Table16[[#This Row],[PassBlock8]],"")</f>
        <v>-</v>
      </c>
      <c r="J624" s="75">
        <v>0</v>
      </c>
      <c r="K624" s="75"/>
      <c r="L624" s="76">
        <v>0</v>
      </c>
      <c r="M624" s="76"/>
      <c r="N624" s="76"/>
      <c r="O624" s="76"/>
      <c r="P624" s="76"/>
      <c r="Q624" s="76" t="str">
        <f>Table16[[#This Row],[DefPrimary2]]&amp;IF(Table16[[#This Row],[Def-Secondary3]]&lt;&gt;"","/"&amp;Table16[[#This Row],[Def-Secondary3]],)&amp;""&amp;IF(Table16[[#This Row],[PassRush4]]&lt;&gt;"","-"&amp;Table16[[#This Row],[PassRush4]],)</f>
        <v>0-0</v>
      </c>
      <c r="R624" s="76" t="e">
        <f>VLOOKUP(Table16[[#This Row],[Player]],Table4[],9,FALSE)</f>
        <v>#N/A</v>
      </c>
      <c r="T624"/>
      <c r="U624" t="s">
        <v>1736</v>
      </c>
      <c r="V624" s="97">
        <v>25</v>
      </c>
    </row>
    <row r="625" spans="1:22" ht="12.75" customHeight="1" x14ac:dyDescent="0.45">
      <c r="A625" s="78" t="s">
        <v>3327</v>
      </c>
      <c r="B625" s="74" t="s">
        <v>304</v>
      </c>
      <c r="C625" s="79" t="s">
        <v>116</v>
      </c>
      <c r="D625" s="91">
        <v>34907</v>
      </c>
      <c r="E625" s="75" t="s">
        <v>114</v>
      </c>
      <c r="G625" s="75" t="s">
        <v>496</v>
      </c>
      <c r="H625" s="77" t="str">
        <f>VLOOKUP(Table16[[#This Row],[Player]],Rosters!$D$1:$D$1934,1,FALSE)</f>
        <v>Niemann, Ben</v>
      </c>
      <c r="I625" s="77" t="str">
        <f>Table16[[#This Row],[RunBlock-Primary6]]&amp;"-"&amp;Table16[[#This Row],[PassBlock8]]&amp;IF(Table16[[#This Row],[RunBlock-Secondary7]]&lt;&gt;"","/"&amp;Table16[[#This Row],[RunBlock-Secondary7]]&amp;"-"&amp;Table16[[#This Row],[PassBlock8]],"")</f>
        <v>-</v>
      </c>
      <c r="J625" s="75">
        <v>4</v>
      </c>
      <c r="K625" s="75"/>
      <c r="L625" s="76">
        <v>0</v>
      </c>
      <c r="M625" s="76"/>
      <c r="N625" s="76"/>
      <c r="O625" s="76"/>
      <c r="P625" s="76"/>
      <c r="Q625" s="76" t="str">
        <f>Table16[[#This Row],[DefPrimary2]]&amp;IF(Table16[[#This Row],[Def-Secondary3]]&lt;&gt;"","/"&amp;Table16[[#This Row],[Def-Secondary3]],)&amp;""&amp;IF(Table16[[#This Row],[PassRush4]]&lt;&gt;"","-"&amp;Table16[[#This Row],[PassRush4]],)</f>
        <v>4-0</v>
      </c>
      <c r="R625" s="76" t="e">
        <f>VLOOKUP(Table16[[#This Row],[Player]],Table4[],9,FALSE)</f>
        <v>#N/A</v>
      </c>
      <c r="T625"/>
      <c r="U625" t="s">
        <v>3948</v>
      </c>
      <c r="V625" s="97">
        <v>20</v>
      </c>
    </row>
    <row r="626" spans="1:22" ht="12.75" customHeight="1" x14ac:dyDescent="0.45">
      <c r="A626" s="78" t="s">
        <v>3678</v>
      </c>
      <c r="B626" s="74" t="s">
        <v>304</v>
      </c>
      <c r="C626" s="79" t="s">
        <v>3525</v>
      </c>
      <c r="D626" s="91">
        <v>36959</v>
      </c>
      <c r="E626" s="75" t="s">
        <v>3960</v>
      </c>
      <c r="G626" s="75" t="s">
        <v>310</v>
      </c>
      <c r="H626" s="77" t="e">
        <f>VLOOKUP(Table16[[#This Row],[Player]],Rosters!$D$1:$D$1934,1,FALSE)</f>
        <v>#N/A</v>
      </c>
      <c r="I626" s="77" t="str">
        <f>Table16[[#This Row],[RunBlock-Primary6]]&amp;"-"&amp;Table16[[#This Row],[PassBlock8]]&amp;IF(Table16[[#This Row],[RunBlock-Secondary7]]&lt;&gt;"","/"&amp;Table16[[#This Row],[RunBlock-Secondary7]]&amp;"-"&amp;Table16[[#This Row],[PassBlock8]],"")</f>
        <v>-</v>
      </c>
      <c r="J626" s="75">
        <v>0</v>
      </c>
      <c r="K626" s="75"/>
      <c r="L626" s="76">
        <v>0</v>
      </c>
      <c r="M626" s="76"/>
      <c r="N626" s="76"/>
      <c r="O626" s="76"/>
      <c r="P626" s="76"/>
      <c r="Q626" s="76" t="str">
        <f>Table16[[#This Row],[DefPrimary2]]&amp;IF(Table16[[#This Row],[Def-Secondary3]]&lt;&gt;"","/"&amp;Table16[[#This Row],[Def-Secondary3]],)&amp;""&amp;IF(Table16[[#This Row],[PassRush4]]&lt;&gt;"","-"&amp;Table16[[#This Row],[PassRush4]],)</f>
        <v>0-0</v>
      </c>
      <c r="R626" s="76" t="e">
        <f>VLOOKUP(Table16[[#This Row],[Player]],Table4[],9,FALSE)</f>
        <v>#N/A</v>
      </c>
      <c r="T626"/>
      <c r="U626" t="s">
        <v>3816</v>
      </c>
      <c r="V626" s="97">
        <v>68</v>
      </c>
    </row>
    <row r="627" spans="1:22" ht="12.75" customHeight="1" x14ac:dyDescent="0.45">
      <c r="A627" s="78" t="s">
        <v>3612</v>
      </c>
      <c r="B627" s="74" t="s">
        <v>304</v>
      </c>
      <c r="C627" s="79" t="s">
        <v>116</v>
      </c>
      <c r="D627" s="91">
        <v>36106</v>
      </c>
      <c r="E627" s="75" t="s">
        <v>391</v>
      </c>
      <c r="G627" s="75" t="s">
        <v>1823</v>
      </c>
      <c r="H627" s="77" t="str">
        <f>VLOOKUP(Table16[[#This Row],[Player]],Rosters!$D$1:$D$1934,1,FALSE)</f>
        <v>Nowaske, Trevor</v>
      </c>
      <c r="I627" s="77" t="str">
        <f>Table16[[#This Row],[RunBlock-Primary6]]&amp;"-"&amp;Table16[[#This Row],[PassBlock8]]&amp;IF(Table16[[#This Row],[RunBlock-Secondary7]]&lt;&gt;"","/"&amp;Table16[[#This Row],[RunBlock-Secondary7]]&amp;"-"&amp;Table16[[#This Row],[PassBlock8]],"")</f>
        <v>-</v>
      </c>
      <c r="J627" s="75">
        <v>0</v>
      </c>
      <c r="K627" s="75"/>
      <c r="L627" s="76">
        <v>4</v>
      </c>
      <c r="M627" s="76"/>
      <c r="N627" s="76"/>
      <c r="O627" s="76"/>
      <c r="P627" s="76"/>
      <c r="Q627" s="76" t="str">
        <f>Table16[[#This Row],[DefPrimary2]]&amp;IF(Table16[[#This Row],[Def-Secondary3]]&lt;&gt;"","/"&amp;Table16[[#This Row],[Def-Secondary3]],)&amp;""&amp;IF(Table16[[#This Row],[PassRush4]]&lt;&gt;"","-"&amp;Table16[[#This Row],[PassRush4]],)</f>
        <v>0-4</v>
      </c>
      <c r="R627" s="76" t="e">
        <f>VLOOKUP(Table16[[#This Row],[Player]],Table4[],9,FALSE)</f>
        <v>#N/A</v>
      </c>
      <c r="T627"/>
      <c r="U627" t="s">
        <v>807</v>
      </c>
      <c r="V627" s="101">
        <v>43</v>
      </c>
    </row>
    <row r="628" spans="1:22" ht="12.75" customHeight="1" x14ac:dyDescent="0.45">
      <c r="A628" s="78" t="s">
        <v>2135</v>
      </c>
      <c r="B628" s="74" t="s">
        <v>304</v>
      </c>
      <c r="C628" s="79" t="s">
        <v>271</v>
      </c>
      <c r="D628" s="91">
        <v>36039</v>
      </c>
      <c r="E628" s="75" t="s">
        <v>3949</v>
      </c>
      <c r="G628" s="75" t="s">
        <v>1823</v>
      </c>
      <c r="H628" s="77" t="str">
        <f>VLOOKUP(Table16[[#This Row],[Player]],Rosters!$D$1:$D$1934,1,FALSE)</f>
        <v>Ogbongbemiga, Amen</v>
      </c>
      <c r="I628" s="77" t="str">
        <f>Table16[[#This Row],[RunBlock-Primary6]]&amp;"-"&amp;Table16[[#This Row],[PassBlock8]]&amp;IF(Table16[[#This Row],[RunBlock-Secondary7]]&lt;&gt;"","/"&amp;Table16[[#This Row],[RunBlock-Secondary7]]&amp;"-"&amp;Table16[[#This Row],[PassBlock8]],"")</f>
        <v>-</v>
      </c>
      <c r="J628" s="75">
        <v>0</v>
      </c>
      <c r="K628" s="75"/>
      <c r="L628" s="76">
        <v>4</v>
      </c>
      <c r="M628" s="76"/>
      <c r="N628" s="76"/>
      <c r="O628" s="76"/>
      <c r="P628" s="76"/>
      <c r="Q628" s="76" t="str">
        <f>Table16[[#This Row],[DefPrimary2]]&amp;IF(Table16[[#This Row],[Def-Secondary3]]&lt;&gt;"","/"&amp;Table16[[#This Row],[Def-Secondary3]],)&amp;""&amp;IF(Table16[[#This Row],[PassRush4]]&lt;&gt;"","-"&amp;Table16[[#This Row],[PassRush4]],)</f>
        <v>0-4</v>
      </c>
      <c r="R628" s="76" t="e">
        <f>VLOOKUP(Table16[[#This Row],[Player]],Table4[],9,FALSE)</f>
        <v>#N/A</v>
      </c>
      <c r="T628"/>
    </row>
    <row r="629" spans="1:22" ht="12.75" customHeight="1" x14ac:dyDescent="0.45">
      <c r="A629" s="78" t="s">
        <v>673</v>
      </c>
      <c r="B629" s="74" t="s">
        <v>304</v>
      </c>
      <c r="C629" s="79" t="s">
        <v>500</v>
      </c>
      <c r="D629" s="91">
        <v>36465</v>
      </c>
      <c r="E629" s="75" t="s">
        <v>279</v>
      </c>
      <c r="G629" s="75" t="s">
        <v>310</v>
      </c>
      <c r="H629" s="77" t="str">
        <f>VLOOKUP(Table16[[#This Row],[Player]],Rosters!$D$1:$D$1934,1,FALSE)</f>
        <v>Olubi, Segun</v>
      </c>
      <c r="I629" s="77" t="str">
        <f>Table16[[#This Row],[RunBlock-Primary6]]&amp;"-"&amp;Table16[[#This Row],[PassBlock8]]&amp;IF(Table16[[#This Row],[RunBlock-Secondary7]]&lt;&gt;"","/"&amp;Table16[[#This Row],[RunBlock-Secondary7]]&amp;"-"&amp;Table16[[#This Row],[PassBlock8]],"")</f>
        <v>-</v>
      </c>
      <c r="J629" s="75">
        <v>0</v>
      </c>
      <c r="K629" s="75"/>
      <c r="L629" s="76">
        <v>0</v>
      </c>
      <c r="M629" s="76"/>
      <c r="N629" s="76"/>
      <c r="O629" s="76"/>
      <c r="P629" s="76"/>
      <c r="Q629" s="76" t="str">
        <f>Table16[[#This Row],[DefPrimary2]]&amp;IF(Table16[[#This Row],[Def-Secondary3]]&lt;&gt;"","/"&amp;Table16[[#This Row],[Def-Secondary3]],)&amp;""&amp;IF(Table16[[#This Row],[PassRush4]]&lt;&gt;"","-"&amp;Table16[[#This Row],[PassRush4]],)</f>
        <v>0-0</v>
      </c>
      <c r="R629" s="76" t="e">
        <f>VLOOKUP(Table16[[#This Row],[Player]],Table4[],9,FALSE)</f>
        <v>#N/A</v>
      </c>
      <c r="T629"/>
    </row>
    <row r="630" spans="1:22" ht="12.75" customHeight="1" x14ac:dyDescent="0.45">
      <c r="A630" s="78" t="s">
        <v>3679</v>
      </c>
      <c r="B630" s="74" t="s">
        <v>304</v>
      </c>
      <c r="C630" s="79" t="s">
        <v>441</v>
      </c>
      <c r="D630" s="91">
        <v>36805</v>
      </c>
      <c r="E630" s="75" t="s">
        <v>3960</v>
      </c>
      <c r="G630" s="75" t="s">
        <v>310</v>
      </c>
      <c r="H630" s="77" t="e">
        <f>VLOOKUP(Table16[[#This Row],[Player]],Rosters!$D$1:$D$1934,1,FALSE)</f>
        <v>#N/A</v>
      </c>
      <c r="I630" s="77" t="str">
        <f>Table16[[#This Row],[RunBlock-Primary6]]&amp;"-"&amp;Table16[[#This Row],[PassBlock8]]&amp;IF(Table16[[#This Row],[RunBlock-Secondary7]]&lt;&gt;"","/"&amp;Table16[[#This Row],[RunBlock-Secondary7]]&amp;"-"&amp;Table16[[#This Row],[PassBlock8]],"")</f>
        <v>-</v>
      </c>
      <c r="J630" s="75">
        <v>0</v>
      </c>
      <c r="K630" s="75"/>
      <c r="L630" s="76">
        <v>0</v>
      </c>
      <c r="M630" s="76"/>
      <c r="N630" s="76"/>
      <c r="O630" s="76"/>
      <c r="P630" s="76"/>
      <c r="Q630" s="76" t="str">
        <f>Table16[[#This Row],[DefPrimary2]]&amp;IF(Table16[[#This Row],[Def-Secondary3]]&lt;&gt;"","/"&amp;Table16[[#This Row],[Def-Secondary3]],)&amp;""&amp;IF(Table16[[#This Row],[PassRush4]]&lt;&gt;"","-"&amp;Table16[[#This Row],[PassRush4]],)</f>
        <v>0-0</v>
      </c>
      <c r="R630" s="76" t="e">
        <f>VLOOKUP(Table16[[#This Row],[Player]],Table4[],9,FALSE)</f>
        <v>#N/A</v>
      </c>
    </row>
    <row r="631" spans="1:22" ht="12.75" customHeight="1" x14ac:dyDescent="0.45">
      <c r="A631" s="78" t="s">
        <v>3282</v>
      </c>
      <c r="B631" s="74" t="s">
        <v>304</v>
      </c>
      <c r="C631" s="79" t="s">
        <v>3522</v>
      </c>
      <c r="D631" s="91">
        <v>35339</v>
      </c>
      <c r="E631" s="75" t="s">
        <v>3949</v>
      </c>
      <c r="G631" s="75" t="s">
        <v>310</v>
      </c>
      <c r="H631" s="77" t="e">
        <f>VLOOKUP(Table16[[#This Row],[Player]],Rosters!$D$1:$D$1934,1,FALSE)</f>
        <v>#N/A</v>
      </c>
      <c r="I631" s="77" t="str">
        <f>Table16[[#This Row],[RunBlock-Primary6]]&amp;"-"&amp;Table16[[#This Row],[PassBlock8]]&amp;IF(Table16[[#This Row],[RunBlock-Secondary7]]&lt;&gt;"","/"&amp;Table16[[#This Row],[RunBlock-Secondary7]]&amp;"-"&amp;Table16[[#This Row],[PassBlock8]],"")</f>
        <v>-</v>
      </c>
      <c r="J631" s="75">
        <v>0</v>
      </c>
      <c r="K631" s="75"/>
      <c r="L631" s="76">
        <v>0</v>
      </c>
      <c r="M631" s="76"/>
      <c r="N631" s="76"/>
      <c r="O631" s="76"/>
      <c r="P631" s="76"/>
      <c r="Q631" s="76" t="str">
        <f>Table16[[#This Row],[DefPrimary2]]&amp;IF(Table16[[#This Row],[Def-Secondary3]]&lt;&gt;"","/"&amp;Table16[[#This Row],[Def-Secondary3]],)&amp;""&amp;IF(Table16[[#This Row],[PassRush4]]&lt;&gt;"","-"&amp;Table16[[#This Row],[PassRush4]],)</f>
        <v>0-0</v>
      </c>
      <c r="R631" s="76" t="e">
        <f>VLOOKUP(Table16[[#This Row],[Player]],Table4[],9,FALSE)</f>
        <v>#N/A</v>
      </c>
    </row>
    <row r="632" spans="1:22" ht="12.75" customHeight="1" x14ac:dyDescent="0.45">
      <c r="A632" s="78" t="s">
        <v>1620</v>
      </c>
      <c r="B632" s="74" t="s">
        <v>304</v>
      </c>
      <c r="C632" s="79" t="s">
        <v>452</v>
      </c>
      <c r="D632" s="91">
        <v>35978</v>
      </c>
      <c r="E632" s="75" t="s">
        <v>391</v>
      </c>
      <c r="G632" s="75" t="s">
        <v>310</v>
      </c>
      <c r="H632" s="77" t="str">
        <f>VLOOKUP(Table16[[#This Row],[Player]],Rosters!$D$1:$D$1934,1,FALSE)</f>
        <v>Reese, Otis</v>
      </c>
      <c r="I632" s="77" t="str">
        <f>Table16[[#This Row],[RunBlock-Primary6]]&amp;"-"&amp;Table16[[#This Row],[PassBlock8]]&amp;IF(Table16[[#This Row],[RunBlock-Secondary7]]&lt;&gt;"","/"&amp;Table16[[#This Row],[RunBlock-Secondary7]]&amp;"-"&amp;Table16[[#This Row],[PassBlock8]],"")</f>
        <v>-</v>
      </c>
      <c r="J632" s="75">
        <v>0</v>
      </c>
      <c r="K632" s="75"/>
      <c r="L632" s="76">
        <v>0</v>
      </c>
      <c r="M632" s="76"/>
      <c r="N632" s="76"/>
      <c r="O632" s="76"/>
      <c r="P632" s="76"/>
      <c r="Q632" s="76" t="str">
        <f>Table16[[#This Row],[DefPrimary2]]&amp;IF(Table16[[#This Row],[Def-Secondary3]]&lt;&gt;"","/"&amp;Table16[[#This Row],[Def-Secondary3]],)&amp;""&amp;IF(Table16[[#This Row],[PassRush4]]&lt;&gt;"","-"&amp;Table16[[#This Row],[PassRush4]],)</f>
        <v>0-0</v>
      </c>
      <c r="R632" s="76" t="e">
        <f>VLOOKUP(Table16[[#This Row],[Player]],Table4[],9,FALSE)</f>
        <v>#N/A</v>
      </c>
    </row>
    <row r="633" spans="1:22" ht="12.75" customHeight="1" x14ac:dyDescent="0.45">
      <c r="A633" s="78" t="s">
        <v>2219</v>
      </c>
      <c r="B633" s="74" t="s">
        <v>304</v>
      </c>
      <c r="C633" s="79" t="s">
        <v>116</v>
      </c>
      <c r="D633" s="91">
        <v>34730</v>
      </c>
      <c r="E633" s="75" t="s">
        <v>486</v>
      </c>
      <c r="G633" s="75" t="s">
        <v>310</v>
      </c>
      <c r="H633" s="77" t="e">
        <f>VLOOKUP(Table16[[#This Row],[Player]],Rosters!$D$1:$D$1934,1,FALSE)</f>
        <v>#N/A</v>
      </c>
      <c r="I633" s="77" t="str">
        <f>Table16[[#This Row],[RunBlock-Primary6]]&amp;"-"&amp;Table16[[#This Row],[PassBlock8]]&amp;IF(Table16[[#This Row],[RunBlock-Secondary7]]&lt;&gt;"","/"&amp;Table16[[#This Row],[RunBlock-Secondary7]]&amp;"-"&amp;Table16[[#This Row],[PassBlock8]],"")</f>
        <v>-</v>
      </c>
      <c r="J633" s="75">
        <v>0</v>
      </c>
      <c r="K633" s="75"/>
      <c r="L633" s="76">
        <v>0</v>
      </c>
      <c r="M633" s="76"/>
      <c r="N633" s="76"/>
      <c r="O633" s="76"/>
      <c r="P633" s="76"/>
      <c r="Q633" s="76" t="str">
        <f>Table16[[#This Row],[DefPrimary2]]&amp;IF(Table16[[#This Row],[Def-Secondary3]]&lt;&gt;"","/"&amp;Table16[[#This Row],[Def-Secondary3]],)&amp;""&amp;IF(Table16[[#This Row],[PassRush4]]&lt;&gt;"","-"&amp;Table16[[#This Row],[PassRush4]],)</f>
        <v>0-0</v>
      </c>
      <c r="R633" s="76" t="e">
        <f>VLOOKUP(Table16[[#This Row],[Player]],Table4[],9,FALSE)</f>
        <v>#N/A</v>
      </c>
    </row>
    <row r="634" spans="1:22" ht="12.75" customHeight="1" x14ac:dyDescent="0.45">
      <c r="A634" s="78" t="s">
        <v>3621</v>
      </c>
      <c r="B634" s="74" t="s">
        <v>304</v>
      </c>
      <c r="C634" s="79" t="s">
        <v>3527</v>
      </c>
      <c r="D634" s="91">
        <v>36375</v>
      </c>
      <c r="E634" s="75" t="s">
        <v>3960</v>
      </c>
      <c r="G634" s="75" t="s">
        <v>317</v>
      </c>
      <c r="H634" s="77" t="e">
        <f>VLOOKUP(Table16[[#This Row],[Player]],Rosters!$D$1:$D$1934,1,FALSE)</f>
        <v>#N/A</v>
      </c>
      <c r="I634" s="77" t="str">
        <f>Table16[[#This Row],[RunBlock-Primary6]]&amp;"-"&amp;Table16[[#This Row],[PassBlock8]]&amp;IF(Table16[[#This Row],[RunBlock-Secondary7]]&lt;&gt;"","/"&amp;Table16[[#This Row],[RunBlock-Secondary7]]&amp;"-"&amp;Table16[[#This Row],[PassBlock8]],"")</f>
        <v>-</v>
      </c>
      <c r="J634" s="75">
        <v>0</v>
      </c>
      <c r="K634" s="75"/>
      <c r="L634" s="76">
        <v>3</v>
      </c>
      <c r="M634" s="76"/>
      <c r="N634" s="76"/>
      <c r="O634" s="76"/>
      <c r="P634" s="76"/>
      <c r="Q634" s="76" t="str">
        <f>Table16[[#This Row],[DefPrimary2]]&amp;IF(Table16[[#This Row],[Def-Secondary3]]&lt;&gt;"","/"&amp;Table16[[#This Row],[Def-Secondary3]],)&amp;""&amp;IF(Table16[[#This Row],[PassRush4]]&lt;&gt;"","-"&amp;Table16[[#This Row],[PassRush4]],)</f>
        <v>0-3</v>
      </c>
      <c r="R634" s="76" t="e">
        <f>VLOOKUP(Table16[[#This Row],[Player]],Table4[],9,FALSE)</f>
        <v>#N/A</v>
      </c>
    </row>
    <row r="635" spans="1:22" ht="12.75" customHeight="1" x14ac:dyDescent="0.45">
      <c r="A635" s="78" t="s">
        <v>1715</v>
      </c>
      <c r="B635" s="74" t="s">
        <v>304</v>
      </c>
      <c r="C635" s="79" t="s">
        <v>109</v>
      </c>
      <c r="D635" s="91">
        <v>34555</v>
      </c>
      <c r="E635" s="75" t="s">
        <v>222</v>
      </c>
      <c r="G635" s="75" t="s">
        <v>310</v>
      </c>
      <c r="H635" s="77" t="e">
        <f>VLOOKUP(Table16[[#This Row],[Player]],Rosters!$D$1:$D$1934,1,FALSE)</f>
        <v>#N/A</v>
      </c>
      <c r="I635" s="77" t="str">
        <f>Table16[[#This Row],[RunBlock-Primary6]]&amp;"-"&amp;Table16[[#This Row],[PassBlock8]]&amp;IF(Table16[[#This Row],[RunBlock-Secondary7]]&lt;&gt;"","/"&amp;Table16[[#This Row],[RunBlock-Secondary7]]&amp;"-"&amp;Table16[[#This Row],[PassBlock8]],"")</f>
        <v>-</v>
      </c>
      <c r="J635" s="75">
        <v>0</v>
      </c>
      <c r="K635" s="75"/>
      <c r="L635" s="76">
        <v>0</v>
      </c>
      <c r="M635" s="76"/>
      <c r="N635" s="76"/>
      <c r="O635" s="76"/>
      <c r="P635" s="76"/>
      <c r="Q635" s="76" t="str">
        <f>Table16[[#This Row],[DefPrimary2]]&amp;IF(Table16[[#This Row],[Def-Secondary3]]&lt;&gt;"","/"&amp;Table16[[#This Row],[Def-Secondary3]],)&amp;""&amp;IF(Table16[[#This Row],[PassRush4]]&lt;&gt;"","-"&amp;Table16[[#This Row],[PassRush4]],)</f>
        <v>0-0</v>
      </c>
      <c r="R635" s="76" t="e">
        <f>VLOOKUP(Table16[[#This Row],[Player]],Table4[],9,FALSE)</f>
        <v>#N/A</v>
      </c>
    </row>
    <row r="636" spans="1:22" ht="12.75" customHeight="1" x14ac:dyDescent="0.45">
      <c r="A636" s="78" t="s">
        <v>1621</v>
      </c>
      <c r="B636" s="74" t="s">
        <v>304</v>
      </c>
      <c r="C636" s="79" t="s">
        <v>339</v>
      </c>
      <c r="D636" s="91">
        <v>36080</v>
      </c>
      <c r="E636" s="75" t="s">
        <v>279</v>
      </c>
      <c r="G636" s="75" t="s">
        <v>496</v>
      </c>
      <c r="H636" s="77" t="str">
        <f>VLOOKUP(Table16[[#This Row],[Player]],Rosters!$D$1:$D$1934,1,FALSE)</f>
        <v>Russell, J.J.</v>
      </c>
      <c r="I636" s="77" t="str">
        <f>Table16[[#This Row],[RunBlock-Primary6]]&amp;"-"&amp;Table16[[#This Row],[PassBlock8]]&amp;IF(Table16[[#This Row],[RunBlock-Secondary7]]&lt;&gt;"","/"&amp;Table16[[#This Row],[RunBlock-Secondary7]]&amp;"-"&amp;Table16[[#This Row],[PassBlock8]],"")</f>
        <v>-</v>
      </c>
      <c r="J636" s="75">
        <v>4</v>
      </c>
      <c r="K636" s="75"/>
      <c r="L636" s="76">
        <v>0</v>
      </c>
      <c r="M636" s="76"/>
      <c r="N636" s="76"/>
      <c r="O636" s="76"/>
      <c r="P636" s="76"/>
      <c r="Q636" s="76" t="str">
        <f>Table16[[#This Row],[DefPrimary2]]&amp;IF(Table16[[#This Row],[Def-Secondary3]]&lt;&gt;"","/"&amp;Table16[[#This Row],[Def-Secondary3]],)&amp;""&amp;IF(Table16[[#This Row],[PassRush4]]&lt;&gt;"","-"&amp;Table16[[#This Row],[PassRush4]],)</f>
        <v>4-0</v>
      </c>
      <c r="R636" s="76" t="e">
        <f>VLOOKUP(Table16[[#This Row],[Player]],Table4[],9,FALSE)</f>
        <v>#N/A</v>
      </c>
    </row>
    <row r="637" spans="1:22" ht="12.75" customHeight="1" x14ac:dyDescent="0.45">
      <c r="A637" s="78" t="s">
        <v>2526</v>
      </c>
      <c r="B637" s="74" t="s">
        <v>304</v>
      </c>
      <c r="C637" s="79" t="s">
        <v>3517</v>
      </c>
      <c r="D637" s="91">
        <v>36891</v>
      </c>
      <c r="E637" s="75" t="s">
        <v>98</v>
      </c>
      <c r="G637" s="75" t="s">
        <v>317</v>
      </c>
      <c r="H637" s="77" t="str">
        <f>VLOOKUP(Table16[[#This Row],[Player]],Rosters!$D$1:$D$1934,1,FALSE)</f>
        <v>Sanders, Drew</v>
      </c>
      <c r="I637" s="77" t="str">
        <f>Table16[[#This Row],[RunBlock-Primary6]]&amp;"-"&amp;Table16[[#This Row],[PassBlock8]]&amp;IF(Table16[[#This Row],[RunBlock-Secondary7]]&lt;&gt;"","/"&amp;Table16[[#This Row],[RunBlock-Secondary7]]&amp;"-"&amp;Table16[[#This Row],[PassBlock8]],"")</f>
        <v>-</v>
      </c>
      <c r="J637" s="75">
        <v>0</v>
      </c>
      <c r="K637" s="75"/>
      <c r="L637" s="76">
        <v>3</v>
      </c>
      <c r="M637" s="76"/>
      <c r="N637" s="76"/>
      <c r="O637" s="76"/>
      <c r="P637" s="76"/>
      <c r="Q637" s="76" t="str">
        <f>Table16[[#This Row],[DefPrimary2]]&amp;IF(Table16[[#This Row],[Def-Secondary3]]&lt;&gt;"","/"&amp;Table16[[#This Row],[Def-Secondary3]],)&amp;""&amp;IF(Table16[[#This Row],[PassRush4]]&lt;&gt;"","-"&amp;Table16[[#This Row],[PassRush4]],)</f>
        <v>0-3</v>
      </c>
      <c r="R637" s="76" t="e">
        <f>VLOOKUP(Table16[[#This Row],[Player]],Table4[],9,FALSE)</f>
        <v>#N/A</v>
      </c>
    </row>
    <row r="638" spans="1:22" ht="12.75" customHeight="1" x14ac:dyDescent="0.45">
      <c r="A638" s="78" t="s">
        <v>3287</v>
      </c>
      <c r="B638" s="74" t="s">
        <v>304</v>
      </c>
      <c r="C638" s="79" t="s">
        <v>441</v>
      </c>
      <c r="D638" s="91">
        <v>36148</v>
      </c>
      <c r="E638" s="75" t="s">
        <v>279</v>
      </c>
      <c r="G638" s="75" t="s">
        <v>317</v>
      </c>
      <c r="H638" s="77" t="e">
        <f>VLOOKUP(Table16[[#This Row],[Player]],Rosters!$D$1:$D$1934,1,FALSE)</f>
        <v>#N/A</v>
      </c>
      <c r="I638" s="77" t="str">
        <f>Table16[[#This Row],[RunBlock-Primary6]]&amp;"-"&amp;Table16[[#This Row],[PassBlock8]]&amp;IF(Table16[[#This Row],[RunBlock-Secondary7]]&lt;&gt;"","/"&amp;Table16[[#This Row],[RunBlock-Secondary7]]&amp;"-"&amp;Table16[[#This Row],[PassBlock8]],"")</f>
        <v>-</v>
      </c>
      <c r="J638" s="75">
        <v>0</v>
      </c>
      <c r="K638" s="75"/>
      <c r="L638" s="76">
        <v>3</v>
      </c>
      <c r="M638" s="76"/>
      <c r="N638" s="76"/>
      <c r="O638" s="76"/>
      <c r="P638" s="76"/>
      <c r="Q638" s="76" t="str">
        <f>Table16[[#This Row],[DefPrimary2]]&amp;IF(Table16[[#This Row],[Def-Secondary3]]&lt;&gt;"","/"&amp;Table16[[#This Row],[Def-Secondary3]],)&amp;""&amp;IF(Table16[[#This Row],[PassRush4]]&lt;&gt;"","-"&amp;Table16[[#This Row],[PassRush4]],)</f>
        <v>0-3</v>
      </c>
      <c r="R638" s="76" t="e">
        <f>VLOOKUP(Table16[[#This Row],[Player]],Table4[],9,FALSE)</f>
        <v>#N/A</v>
      </c>
    </row>
    <row r="639" spans="1:22" ht="12.75" customHeight="1" x14ac:dyDescent="0.45">
      <c r="A639" s="78" t="s">
        <v>672</v>
      </c>
      <c r="B639" s="74" t="s">
        <v>304</v>
      </c>
      <c r="C639" s="79" t="s">
        <v>271</v>
      </c>
      <c r="D639" s="91">
        <v>37007</v>
      </c>
      <c r="E639" s="75" t="s">
        <v>88</v>
      </c>
      <c r="G639" s="75" t="s">
        <v>310</v>
      </c>
      <c r="H639" s="77" t="str">
        <f>VLOOKUP(Table16[[#This Row],[Player]],Rosters!$D$1:$D$1934,1,FALSE)</f>
        <v>Sewell, Noah</v>
      </c>
      <c r="I639" s="77" t="str">
        <f>Table16[[#This Row],[RunBlock-Primary6]]&amp;"-"&amp;Table16[[#This Row],[PassBlock8]]&amp;IF(Table16[[#This Row],[RunBlock-Secondary7]]&lt;&gt;"","/"&amp;Table16[[#This Row],[RunBlock-Secondary7]]&amp;"-"&amp;Table16[[#This Row],[PassBlock8]],"")</f>
        <v>-</v>
      </c>
      <c r="J639" s="75">
        <v>0</v>
      </c>
      <c r="K639" s="75"/>
      <c r="L639" s="76">
        <v>0</v>
      </c>
      <c r="M639" s="76"/>
      <c r="N639" s="76"/>
      <c r="O639" s="76"/>
      <c r="P639" s="76"/>
      <c r="Q639" s="76" t="str">
        <f>Table16[[#This Row],[DefPrimary2]]&amp;IF(Table16[[#This Row],[Def-Secondary3]]&lt;&gt;"","/"&amp;Table16[[#This Row],[Def-Secondary3]],)&amp;""&amp;IF(Table16[[#This Row],[PassRush4]]&lt;&gt;"","-"&amp;Table16[[#This Row],[PassRush4]],)</f>
        <v>0-0</v>
      </c>
      <c r="R639" s="76" t="e">
        <f>VLOOKUP(Table16[[#This Row],[Player]],Table4[],9,FALSE)</f>
        <v>#N/A</v>
      </c>
    </row>
    <row r="640" spans="1:22" ht="12.75" customHeight="1" x14ac:dyDescent="0.45">
      <c r="A640" s="78" t="s">
        <v>3291</v>
      </c>
      <c r="B640" s="74" t="s">
        <v>304</v>
      </c>
      <c r="C640" s="79" t="s">
        <v>500</v>
      </c>
      <c r="D640" s="91">
        <v>36069</v>
      </c>
      <c r="E640" s="75" t="s">
        <v>361</v>
      </c>
      <c r="G640" s="75" t="s">
        <v>520</v>
      </c>
      <c r="H640" s="77" t="str">
        <f>VLOOKUP(Table16[[#This Row],[Player]],Rosters!$D$1:$D$1934,1,FALSE)</f>
        <v>Stuard, Grant</v>
      </c>
      <c r="I640" s="77" t="str">
        <f>Table16[[#This Row],[RunBlock-Primary6]]&amp;"-"&amp;Table16[[#This Row],[PassBlock8]]&amp;IF(Table16[[#This Row],[RunBlock-Secondary7]]&lt;&gt;"","/"&amp;Table16[[#This Row],[RunBlock-Secondary7]]&amp;"-"&amp;Table16[[#This Row],[PassBlock8]],"")</f>
        <v>-</v>
      </c>
      <c r="J640" s="75">
        <v>4</v>
      </c>
      <c r="K640" s="75"/>
      <c r="L640" s="76">
        <v>0</v>
      </c>
      <c r="M640" s="76"/>
      <c r="N640" s="76"/>
      <c r="O640" s="76"/>
      <c r="P640" s="76"/>
      <c r="Q640" s="76" t="str">
        <f>Table16[[#This Row],[DefPrimary2]]&amp;IF(Table16[[#This Row],[Def-Secondary3]]&lt;&gt;"","/"&amp;Table16[[#This Row],[Def-Secondary3]],)&amp;""&amp;IF(Table16[[#This Row],[PassRush4]]&lt;&gt;"","-"&amp;Table16[[#This Row],[PassRush4]],)</f>
        <v>4-0</v>
      </c>
      <c r="R640" s="76" t="e">
        <f>VLOOKUP(Table16[[#This Row],[Player]],Table4[],9,FALSE)</f>
        <v>#N/A</v>
      </c>
    </row>
    <row r="641" spans="1:18" ht="12.75" customHeight="1" x14ac:dyDescent="0.45">
      <c r="A641" s="78" t="s">
        <v>3680</v>
      </c>
      <c r="B641" s="74" t="s">
        <v>304</v>
      </c>
      <c r="C641" s="79" t="s">
        <v>1315</v>
      </c>
      <c r="D641" s="91">
        <v>36581</v>
      </c>
      <c r="E641" s="75" t="s">
        <v>391</v>
      </c>
      <c r="G641" s="75" t="s">
        <v>310</v>
      </c>
      <c r="H641" s="77" t="e">
        <f>VLOOKUP(Table16[[#This Row],[Player]],Rosters!$D$1:$D$1934,1,FALSE)</f>
        <v>#N/A</v>
      </c>
      <c r="I641" s="77" t="str">
        <f>Table16[[#This Row],[RunBlock-Primary6]]&amp;"-"&amp;Table16[[#This Row],[PassBlock8]]&amp;IF(Table16[[#This Row],[RunBlock-Secondary7]]&lt;&gt;"","/"&amp;Table16[[#This Row],[RunBlock-Secondary7]]&amp;"-"&amp;Table16[[#This Row],[PassBlock8]],"")</f>
        <v>-</v>
      </c>
      <c r="J641" s="75">
        <v>0</v>
      </c>
      <c r="K641" s="75"/>
      <c r="L641" s="76">
        <v>0</v>
      </c>
      <c r="M641" s="76"/>
      <c r="N641" s="76"/>
      <c r="O641" s="76"/>
      <c r="P641" s="76"/>
      <c r="Q641" s="76" t="str">
        <f>Table16[[#This Row],[DefPrimary2]]&amp;IF(Table16[[#This Row],[Def-Secondary3]]&lt;&gt;"","/"&amp;Table16[[#This Row],[Def-Secondary3]],)&amp;""&amp;IF(Table16[[#This Row],[PassRush4]]&lt;&gt;"","-"&amp;Table16[[#This Row],[PassRush4]],)</f>
        <v>0-0</v>
      </c>
      <c r="R641" s="76" t="e">
        <f>VLOOKUP(Table16[[#This Row],[Player]],Table4[],9,FALSE)</f>
        <v>#N/A</v>
      </c>
    </row>
    <row r="642" spans="1:18" ht="12.75" customHeight="1" x14ac:dyDescent="0.45">
      <c r="A642" s="78" t="s">
        <v>3608</v>
      </c>
      <c r="B642" s="74" t="s">
        <v>304</v>
      </c>
      <c r="C642" s="79" t="s">
        <v>3530</v>
      </c>
      <c r="D642" s="91">
        <v>37614</v>
      </c>
      <c r="E642" s="75" t="s">
        <v>3960</v>
      </c>
      <c r="G642" s="75" t="s">
        <v>777</v>
      </c>
      <c r="H642" s="77" t="str">
        <f>VLOOKUP(Table16[[#This Row],[Player]],Rosters!$D$1:$D$1934,1,FALSE)</f>
        <v>Trotter Jr, Jeremiah</v>
      </c>
      <c r="I642" s="77" t="str">
        <f>Table16[[#This Row],[RunBlock-Primary6]]&amp;"-"&amp;Table16[[#This Row],[PassBlock8]]&amp;IF(Table16[[#This Row],[RunBlock-Secondary7]]&lt;&gt;"","/"&amp;Table16[[#This Row],[RunBlock-Secondary7]]&amp;"-"&amp;Table16[[#This Row],[PassBlock8]],"")</f>
        <v>-</v>
      </c>
      <c r="J642" s="75">
        <v>40</v>
      </c>
      <c r="K642" s="75"/>
      <c r="L642" s="76">
        <v>4</v>
      </c>
      <c r="M642" s="76"/>
      <c r="N642" s="76"/>
      <c r="O642" s="76"/>
      <c r="P642" s="76"/>
      <c r="Q642" s="76" t="str">
        <f>Table16[[#This Row],[DefPrimary2]]&amp;IF(Table16[[#This Row],[Def-Secondary3]]&lt;&gt;"","/"&amp;Table16[[#This Row],[Def-Secondary3]],)&amp;""&amp;IF(Table16[[#This Row],[PassRush4]]&lt;&gt;"","-"&amp;Table16[[#This Row],[PassRush4]],)</f>
        <v>40-4</v>
      </c>
      <c r="R642" s="76" t="e">
        <f>VLOOKUP(Table16[[#This Row],[Player]],Table4[],9,FALSE)</f>
        <v>#N/A</v>
      </c>
    </row>
    <row r="643" spans="1:18" ht="12.75" customHeight="1" x14ac:dyDescent="0.45">
      <c r="A643" s="78" t="s">
        <v>3631</v>
      </c>
      <c r="B643" s="74" t="s">
        <v>304</v>
      </c>
      <c r="C643" s="79" t="s">
        <v>116</v>
      </c>
      <c r="D643" s="91">
        <v>35225</v>
      </c>
      <c r="E643" s="75" t="s">
        <v>114</v>
      </c>
      <c r="G643" s="75" t="s">
        <v>1012</v>
      </c>
      <c r="H643" s="77" t="str">
        <f>VLOOKUP(Table16[[#This Row],[Player]],Rosters!$D$1:$D$1934,1,FALSE)</f>
        <v>Turner, Zeke</v>
      </c>
      <c r="I643" s="77" t="str">
        <f>Table16[[#This Row],[RunBlock-Primary6]]&amp;"-"&amp;Table16[[#This Row],[PassBlock8]]&amp;IF(Table16[[#This Row],[RunBlock-Secondary7]]&lt;&gt;"","/"&amp;Table16[[#This Row],[RunBlock-Secondary7]]&amp;"-"&amp;Table16[[#This Row],[PassBlock8]],"")</f>
        <v>-</v>
      </c>
      <c r="J643" s="75">
        <v>4</v>
      </c>
      <c r="K643" s="75"/>
      <c r="L643" s="76">
        <v>2</v>
      </c>
      <c r="M643" s="76"/>
      <c r="N643" s="76"/>
      <c r="O643" s="76"/>
      <c r="P643" s="76"/>
      <c r="Q643" s="76" t="str">
        <f>Table16[[#This Row],[DefPrimary2]]&amp;IF(Table16[[#This Row],[Def-Secondary3]]&lt;&gt;"","/"&amp;Table16[[#This Row],[Def-Secondary3]],)&amp;""&amp;IF(Table16[[#This Row],[PassRush4]]&lt;&gt;"","-"&amp;Table16[[#This Row],[PassRush4]],)</f>
        <v>4-2</v>
      </c>
      <c r="R643" s="76" t="e">
        <f>VLOOKUP(Table16[[#This Row],[Player]],Table4[],9,FALSE)</f>
        <v>#N/A</v>
      </c>
    </row>
    <row r="644" spans="1:18" ht="12.75" customHeight="1" x14ac:dyDescent="0.45">
      <c r="A644" s="78" t="s">
        <v>2216</v>
      </c>
      <c r="B644" s="74" t="s">
        <v>304</v>
      </c>
      <c r="C644" s="79" t="s">
        <v>325</v>
      </c>
      <c r="D644" s="91">
        <v>36056</v>
      </c>
      <c r="E644" s="75" t="s">
        <v>204</v>
      </c>
      <c r="G644" s="75" t="s">
        <v>520</v>
      </c>
      <c r="H644" s="77" t="str">
        <f>VLOOKUP(Table16[[#This Row],[Player]],Rosters!$D$1:$D$1934,1,FALSE)</f>
        <v>Uche, Josh</v>
      </c>
      <c r="I644" s="77" t="str">
        <f>Table16[[#This Row],[RunBlock-Primary6]]&amp;"-"&amp;Table16[[#This Row],[PassBlock8]]&amp;IF(Table16[[#This Row],[RunBlock-Secondary7]]&lt;&gt;"","/"&amp;Table16[[#This Row],[RunBlock-Secondary7]]&amp;"-"&amp;Table16[[#This Row],[PassBlock8]],"")</f>
        <v>-</v>
      </c>
      <c r="J644" s="75">
        <v>4</v>
      </c>
      <c r="K644" s="75"/>
      <c r="L644" s="76">
        <v>4</v>
      </c>
      <c r="M644" s="76"/>
      <c r="N644" s="76"/>
      <c r="O644" s="76"/>
      <c r="P644" s="76"/>
      <c r="Q644" s="76" t="str">
        <f>Table16[[#This Row],[DefPrimary2]]&amp;IF(Table16[[#This Row],[Def-Secondary3]]&lt;&gt;"","/"&amp;Table16[[#This Row],[Def-Secondary3]],)&amp;""&amp;IF(Table16[[#This Row],[PassRush4]]&lt;&gt;"","-"&amp;Table16[[#This Row],[PassRush4]],)</f>
        <v>4-4</v>
      </c>
      <c r="R644" s="76" t="e">
        <f>VLOOKUP(Table16[[#This Row],[Player]],Table4[],9,FALSE)</f>
        <v>#N/A</v>
      </c>
    </row>
    <row r="645" spans="1:18" ht="12.75" customHeight="1" x14ac:dyDescent="0.45">
      <c r="A645" s="78" t="s">
        <v>3681</v>
      </c>
      <c r="B645" s="74" t="s">
        <v>304</v>
      </c>
      <c r="C645" s="79" t="s">
        <v>3519</v>
      </c>
      <c r="D645" s="91">
        <v>36548</v>
      </c>
      <c r="E645" s="75" t="s">
        <v>4134</v>
      </c>
      <c r="G645" s="75" t="s">
        <v>310</v>
      </c>
      <c r="H645" s="77" t="str">
        <f>VLOOKUP(Table16[[#This Row],[Player]],Rosters!$D$1:$D$1934,1,FALSE)</f>
        <v>Ulofoshio, Edefuan</v>
      </c>
      <c r="I645" s="77" t="str">
        <f>Table16[[#This Row],[RunBlock-Primary6]]&amp;"-"&amp;Table16[[#This Row],[PassBlock8]]&amp;IF(Table16[[#This Row],[RunBlock-Secondary7]]&lt;&gt;"","/"&amp;Table16[[#This Row],[RunBlock-Secondary7]]&amp;"-"&amp;Table16[[#This Row],[PassBlock8]],"")</f>
        <v>-</v>
      </c>
      <c r="J645" s="75">
        <v>0</v>
      </c>
      <c r="K645" s="75"/>
      <c r="L645" s="76">
        <v>0</v>
      </c>
      <c r="M645" s="76"/>
      <c r="N645" s="76"/>
      <c r="O645" s="76"/>
      <c r="P645" s="76"/>
      <c r="Q645" s="76" t="str">
        <f>Table16[[#This Row],[DefPrimary2]]&amp;IF(Table16[[#This Row],[Def-Secondary3]]&lt;&gt;"","/"&amp;Table16[[#This Row],[Def-Secondary3]],)&amp;""&amp;IF(Table16[[#This Row],[PassRush4]]&lt;&gt;"","-"&amp;Table16[[#This Row],[PassRush4]],)</f>
        <v>0-0</v>
      </c>
      <c r="R645" s="76" t="e">
        <f>VLOOKUP(Table16[[#This Row],[Player]],Table4[],9,FALSE)</f>
        <v>#N/A</v>
      </c>
    </row>
    <row r="646" spans="1:18" ht="12.75" customHeight="1" x14ac:dyDescent="0.45">
      <c r="A646" s="78" t="s">
        <v>3503</v>
      </c>
      <c r="B646" s="74" t="s">
        <v>304</v>
      </c>
      <c r="C646" s="79" t="s">
        <v>143</v>
      </c>
      <c r="D646" s="91">
        <v>34201</v>
      </c>
      <c r="E646" s="75" t="s">
        <v>443</v>
      </c>
      <c r="G646" s="75" t="s">
        <v>310</v>
      </c>
      <c r="H646" s="77" t="e">
        <f>VLOOKUP(Table16[[#This Row],[Player]],Rosters!$D$1:$D$1934,1,FALSE)</f>
        <v>#N/A</v>
      </c>
      <c r="I646" s="77" t="str">
        <f>Table16[[#This Row],[RunBlock-Primary6]]&amp;"-"&amp;Table16[[#This Row],[PassBlock8]]&amp;IF(Table16[[#This Row],[RunBlock-Secondary7]]&lt;&gt;"","/"&amp;Table16[[#This Row],[RunBlock-Secondary7]]&amp;"-"&amp;Table16[[#This Row],[PassBlock8]],"")</f>
        <v>-</v>
      </c>
      <c r="J646" s="75">
        <v>0</v>
      </c>
      <c r="K646" s="75"/>
      <c r="L646" s="76">
        <v>0</v>
      </c>
      <c r="M646" s="76"/>
      <c r="N646" s="76"/>
      <c r="O646" s="76"/>
      <c r="P646" s="76"/>
      <c r="Q646" s="76" t="str">
        <f>Table16[[#This Row],[DefPrimary2]]&amp;IF(Table16[[#This Row],[Def-Secondary3]]&lt;&gt;"","/"&amp;Table16[[#This Row],[Def-Secondary3]],)&amp;""&amp;IF(Table16[[#This Row],[PassRush4]]&lt;&gt;"","-"&amp;Table16[[#This Row],[PassRush4]],)</f>
        <v>0-0</v>
      </c>
      <c r="R646" s="76" t="e">
        <f>VLOOKUP(Table16[[#This Row],[Player]],Table4[],9,FALSE)</f>
        <v>#N/A</v>
      </c>
    </row>
    <row r="647" spans="1:18" ht="12.75" customHeight="1" x14ac:dyDescent="0.45">
      <c r="A647" s="78" t="s">
        <v>1534</v>
      </c>
      <c r="B647" s="74" t="s">
        <v>304</v>
      </c>
      <c r="C647" s="79" t="s">
        <v>3520</v>
      </c>
      <c r="D647" s="91">
        <v>35670</v>
      </c>
      <c r="E647" s="75" t="s">
        <v>108</v>
      </c>
      <c r="G647" s="75" t="s">
        <v>310</v>
      </c>
      <c r="H647" s="77" t="str">
        <f>VLOOKUP(Table16[[#This Row],[Player]],Rosters!$D$1:$D$1934,1,FALSE)</f>
        <v>Walker, Mykal</v>
      </c>
      <c r="I647" s="77" t="str">
        <f>Table16[[#This Row],[RunBlock-Primary6]]&amp;"-"&amp;Table16[[#This Row],[PassBlock8]]&amp;IF(Table16[[#This Row],[RunBlock-Secondary7]]&lt;&gt;"","/"&amp;Table16[[#This Row],[RunBlock-Secondary7]]&amp;"-"&amp;Table16[[#This Row],[PassBlock8]],"")</f>
        <v>-</v>
      </c>
      <c r="J647" s="75">
        <v>0</v>
      </c>
      <c r="K647" s="75"/>
      <c r="L647" s="76">
        <v>0</v>
      </c>
      <c r="M647" s="76"/>
      <c r="N647" s="76"/>
      <c r="O647" s="76"/>
      <c r="P647" s="76"/>
      <c r="Q647" s="76" t="str">
        <f>Table16[[#This Row],[DefPrimary2]]&amp;IF(Table16[[#This Row],[Def-Secondary3]]&lt;&gt;"","/"&amp;Table16[[#This Row],[Def-Secondary3]],)&amp;""&amp;IF(Table16[[#This Row],[PassRush4]]&lt;&gt;"","-"&amp;Table16[[#This Row],[PassRush4]],)</f>
        <v>0-0</v>
      </c>
      <c r="R647" s="76" t="e">
        <f>VLOOKUP(Table16[[#This Row],[Player]],Table4[],9,FALSE)</f>
        <v>#N/A</v>
      </c>
    </row>
    <row r="648" spans="1:18" ht="12.75" customHeight="1" x14ac:dyDescent="0.45">
      <c r="A648" s="78" t="s">
        <v>3682</v>
      </c>
      <c r="B648" s="74" t="s">
        <v>304</v>
      </c>
      <c r="C648" s="79" t="s">
        <v>3527</v>
      </c>
      <c r="D648" s="91">
        <v>36770</v>
      </c>
      <c r="E648" s="75" t="s">
        <v>4140</v>
      </c>
      <c r="G648" s="75" t="s">
        <v>310</v>
      </c>
      <c r="H648" s="77" t="e">
        <f>VLOOKUP(Table16[[#This Row],[Player]],Rosters!$D$1:$D$1934,1,FALSE)</f>
        <v>#N/A</v>
      </c>
      <c r="I648" s="77" t="str">
        <f>Table16[[#This Row],[RunBlock-Primary6]]&amp;"-"&amp;Table16[[#This Row],[PassBlock8]]&amp;IF(Table16[[#This Row],[RunBlock-Secondary7]]&lt;&gt;"","/"&amp;Table16[[#This Row],[RunBlock-Secondary7]]&amp;"-"&amp;Table16[[#This Row],[PassBlock8]],"")</f>
        <v>-</v>
      </c>
      <c r="J648" s="75">
        <v>0</v>
      </c>
      <c r="K648" s="75"/>
      <c r="L648" s="76">
        <v>0</v>
      </c>
      <c r="M648" s="76"/>
      <c r="N648" s="76"/>
      <c r="O648" s="76"/>
      <c r="P648" s="76"/>
      <c r="Q648" s="76" t="str">
        <f>Table16[[#This Row],[DefPrimary2]]&amp;IF(Table16[[#This Row],[Def-Secondary3]]&lt;&gt;"","/"&amp;Table16[[#This Row],[Def-Secondary3]],)&amp;""&amp;IF(Table16[[#This Row],[PassRush4]]&lt;&gt;"","-"&amp;Table16[[#This Row],[PassRush4]],)</f>
        <v>0-0</v>
      </c>
      <c r="R648" s="76" t="e">
        <f>VLOOKUP(Table16[[#This Row],[Player]],Table4[],9,FALSE)</f>
        <v>#N/A</v>
      </c>
    </row>
    <row r="649" spans="1:18" ht="12.75" customHeight="1" x14ac:dyDescent="0.45">
      <c r="A649" s="78" t="s">
        <v>2804</v>
      </c>
      <c r="B649" s="74" t="s">
        <v>304</v>
      </c>
      <c r="C649" s="79" t="s">
        <v>3522</v>
      </c>
      <c r="D649" s="91">
        <v>35843</v>
      </c>
      <c r="E649" s="75" t="s">
        <v>1019</v>
      </c>
      <c r="G649" s="75" t="s">
        <v>310</v>
      </c>
      <c r="H649" s="77" t="str">
        <f>VLOOKUP(Table16[[#This Row],[Player]],Rosters!$D$1:$D$1934,1,FALSE)</f>
        <v>White, Devin</v>
      </c>
      <c r="I649" s="77" t="str">
        <f>Table16[[#This Row],[RunBlock-Primary6]]&amp;"-"&amp;Table16[[#This Row],[PassBlock8]]&amp;IF(Table16[[#This Row],[RunBlock-Secondary7]]&lt;&gt;"","/"&amp;Table16[[#This Row],[RunBlock-Secondary7]]&amp;"-"&amp;Table16[[#This Row],[PassBlock8]],"")</f>
        <v>-</v>
      </c>
      <c r="J649" s="75">
        <v>0</v>
      </c>
      <c r="K649" s="75"/>
      <c r="L649" s="76">
        <v>0</v>
      </c>
      <c r="M649" s="76"/>
      <c r="N649" s="76"/>
      <c r="O649" s="76"/>
      <c r="P649" s="76"/>
      <c r="Q649" s="76" t="str">
        <f>Table16[[#This Row],[DefPrimary2]]&amp;IF(Table16[[#This Row],[Def-Secondary3]]&lt;&gt;"","/"&amp;Table16[[#This Row],[Def-Secondary3]],)&amp;""&amp;IF(Table16[[#This Row],[PassRush4]]&lt;&gt;"","-"&amp;Table16[[#This Row],[PassRush4]],)</f>
        <v>0-0</v>
      </c>
      <c r="R649" s="76" t="e">
        <f>VLOOKUP(Table16[[#This Row],[Player]],Table4[],9,FALSE)</f>
        <v>#N/A</v>
      </c>
    </row>
    <row r="650" spans="1:18" ht="12.75" customHeight="1" x14ac:dyDescent="0.45">
      <c r="A650" s="78" t="s">
        <v>3683</v>
      </c>
      <c r="B650" s="74" t="s">
        <v>304</v>
      </c>
      <c r="C650" s="79" t="s">
        <v>452</v>
      </c>
      <c r="D650" s="91">
        <v>37667</v>
      </c>
      <c r="E650" s="75" t="s">
        <v>4146</v>
      </c>
      <c r="G650" s="75" t="s">
        <v>310</v>
      </c>
      <c r="H650" s="77" t="str">
        <f>VLOOKUP(Table16[[#This Row],[Player]],Rosters!$D$1:$D$1934,1,FALSE)</f>
        <v>Williams, James</v>
      </c>
      <c r="I650" s="77" t="str">
        <f>Table16[[#This Row],[RunBlock-Primary6]]&amp;"-"&amp;Table16[[#This Row],[PassBlock8]]&amp;IF(Table16[[#This Row],[RunBlock-Secondary7]]&lt;&gt;"","/"&amp;Table16[[#This Row],[RunBlock-Secondary7]]&amp;"-"&amp;Table16[[#This Row],[PassBlock8]],"")</f>
        <v>-</v>
      </c>
      <c r="J650" s="75">
        <v>0</v>
      </c>
      <c r="K650" s="75"/>
      <c r="L650" s="76">
        <v>0</v>
      </c>
      <c r="M650" s="76"/>
      <c r="N650" s="76"/>
      <c r="O650" s="76"/>
      <c r="P650" s="76"/>
      <c r="Q650" s="76" t="str">
        <f>Table16[[#This Row],[DefPrimary2]]&amp;IF(Table16[[#This Row],[Def-Secondary3]]&lt;&gt;"","/"&amp;Table16[[#This Row],[Def-Secondary3]],)&amp;""&amp;IF(Table16[[#This Row],[PassRush4]]&lt;&gt;"","-"&amp;Table16[[#This Row],[PassRush4]],)</f>
        <v>0-0</v>
      </c>
      <c r="R650" s="76" t="e">
        <f>VLOOKUP(Table16[[#This Row],[Player]],Table4[],9,FALSE)</f>
        <v>#N/A</v>
      </c>
    </row>
    <row r="651" spans="1:18" ht="12.75" customHeight="1" x14ac:dyDescent="0.45">
      <c r="A651" s="78" t="s">
        <v>3653</v>
      </c>
      <c r="B651" s="74" t="s">
        <v>304</v>
      </c>
      <c r="C651" s="79" t="s">
        <v>285</v>
      </c>
      <c r="D651" s="91">
        <v>36637</v>
      </c>
      <c r="E651" s="75" t="s">
        <v>4150</v>
      </c>
      <c r="G651" s="75" t="s">
        <v>651</v>
      </c>
      <c r="H651" s="77" t="str">
        <f>VLOOKUP(Table16[[#This Row],[Player]],Rosters!$D$1:$D$1934,1,FALSE)</f>
        <v>Wilson, Payton</v>
      </c>
      <c r="I651" s="77" t="str">
        <f>Table16[[#This Row],[RunBlock-Primary6]]&amp;"-"&amp;Table16[[#This Row],[PassBlock8]]&amp;IF(Table16[[#This Row],[RunBlock-Secondary7]]&lt;&gt;"","/"&amp;Table16[[#This Row],[RunBlock-Secondary7]]&amp;"-"&amp;Table16[[#This Row],[PassBlock8]],"")</f>
        <v>-</v>
      </c>
      <c r="J651" s="75">
        <v>44</v>
      </c>
      <c r="K651" s="75"/>
      <c r="L651" s="76">
        <v>0</v>
      </c>
      <c r="M651" s="76"/>
      <c r="N651" s="76"/>
      <c r="O651" s="76"/>
      <c r="P651" s="76"/>
      <c r="Q651" s="76" t="str">
        <f>Table16[[#This Row],[DefPrimary2]]&amp;IF(Table16[[#This Row],[Def-Secondary3]]&lt;&gt;"","/"&amp;Table16[[#This Row],[Def-Secondary3]],)&amp;""&amp;IF(Table16[[#This Row],[PassRush4]]&lt;&gt;"","-"&amp;Table16[[#This Row],[PassRush4]],)</f>
        <v>44-0</v>
      </c>
      <c r="R651" s="76" t="e">
        <f>VLOOKUP(Table16[[#This Row],[Player]],Table4[],9,FALSE)</f>
        <v>#N/A</v>
      </c>
    </row>
    <row r="652" spans="1:18" ht="12.75" customHeight="1" x14ac:dyDescent="0.45">
      <c r="A652" s="78" t="s">
        <v>3594</v>
      </c>
      <c r="B652" s="74" t="s">
        <v>304</v>
      </c>
      <c r="C652" s="79" t="s">
        <v>419</v>
      </c>
      <c r="D652" s="91">
        <v>37123</v>
      </c>
      <c r="E652" s="75" t="s">
        <v>3960</v>
      </c>
      <c r="G652" s="75" t="s">
        <v>671</v>
      </c>
      <c r="H652" s="77" t="str">
        <f>VLOOKUP(Table16[[#This Row],[Player]],Rosters!$D$1:$D$1934,1,FALSE)</f>
        <v>Windmon, Jacoby</v>
      </c>
      <c r="I652" s="77" t="str">
        <f>Table16[[#This Row],[RunBlock-Primary6]]&amp;"-"&amp;Table16[[#This Row],[PassBlock8]]&amp;IF(Table16[[#This Row],[RunBlock-Secondary7]]&lt;&gt;"","/"&amp;Table16[[#This Row],[RunBlock-Secondary7]]&amp;"-"&amp;Table16[[#This Row],[PassBlock8]],"")</f>
        <v>-</v>
      </c>
      <c r="J652" s="75">
        <v>0</v>
      </c>
      <c r="K652" s="75"/>
      <c r="L652" s="76">
        <v>6</v>
      </c>
      <c r="M652" s="76"/>
      <c r="N652" s="76"/>
      <c r="O652" s="76"/>
      <c r="P652" s="76"/>
      <c r="Q652" s="76" t="str">
        <f>Table16[[#This Row],[DefPrimary2]]&amp;IF(Table16[[#This Row],[Def-Secondary3]]&lt;&gt;"","/"&amp;Table16[[#This Row],[Def-Secondary3]],)&amp;""&amp;IF(Table16[[#This Row],[PassRush4]]&lt;&gt;"","-"&amp;Table16[[#This Row],[PassRush4]],)</f>
        <v>0-6</v>
      </c>
      <c r="R652" s="76" t="e">
        <f>VLOOKUP(Table16[[#This Row],[Player]],Table4[],9,FALSE)</f>
        <v>#N/A</v>
      </c>
    </row>
    <row r="653" spans="1:18" ht="12.75" customHeight="1" x14ac:dyDescent="0.45">
      <c r="A653" s="78" t="s">
        <v>1622</v>
      </c>
      <c r="B653" s="74" t="s">
        <v>304</v>
      </c>
      <c r="C653" s="79" t="s">
        <v>419</v>
      </c>
      <c r="D653" s="91">
        <v>36275</v>
      </c>
      <c r="E653" s="75" t="s">
        <v>279</v>
      </c>
      <c r="G653" s="75" t="s">
        <v>310</v>
      </c>
      <c r="H653" s="77" t="e">
        <f>VLOOKUP(Table16[[#This Row],[Player]],Rosters!$D$1:$D$1934,1,FALSE)</f>
        <v>#N/A</v>
      </c>
      <c r="I653" s="77" t="str">
        <f>Table16[[#This Row],[RunBlock-Primary6]]&amp;"-"&amp;Table16[[#This Row],[PassBlock8]]&amp;IF(Table16[[#This Row],[RunBlock-Secondary7]]&lt;&gt;"","/"&amp;Table16[[#This Row],[RunBlock-Secondary7]]&amp;"-"&amp;Table16[[#This Row],[PassBlock8]],"")</f>
        <v>-</v>
      </c>
      <c r="J653" s="75">
        <v>0</v>
      </c>
      <c r="K653" s="75"/>
      <c r="L653" s="76">
        <v>0</v>
      </c>
      <c r="M653" s="76"/>
      <c r="N653" s="76"/>
      <c r="O653" s="76"/>
      <c r="P653" s="76"/>
      <c r="Q653" s="76" t="str">
        <f>Table16[[#This Row],[DefPrimary2]]&amp;IF(Table16[[#This Row],[Def-Secondary3]]&lt;&gt;"","/"&amp;Table16[[#This Row],[Def-Secondary3]],)&amp;""&amp;IF(Table16[[#This Row],[PassRush4]]&lt;&gt;"","-"&amp;Table16[[#This Row],[PassRush4]],)</f>
        <v>0-0</v>
      </c>
      <c r="R653" s="76" t="e">
        <f>VLOOKUP(Table16[[#This Row],[Player]],Table4[],9,FALSE)</f>
        <v>#N/A</v>
      </c>
    </row>
    <row r="654" spans="1:18" ht="12.75" customHeight="1" x14ac:dyDescent="0.45">
      <c r="A654" s="78" t="s">
        <v>2437</v>
      </c>
      <c r="B654" s="74" t="s">
        <v>3537</v>
      </c>
      <c r="C654" s="79" t="s">
        <v>916</v>
      </c>
      <c r="D654" s="91">
        <v>36002</v>
      </c>
      <c r="E654" s="75" t="s">
        <v>3954</v>
      </c>
      <c r="G654" s="75" t="s">
        <v>4286</v>
      </c>
      <c r="H654" s="77" t="str">
        <f>VLOOKUP(Table16[[#This Row],[Player]],Rosters!$D$1:$D$1934,1,FALSE)</f>
        <v>Simmons, Isaiah</v>
      </c>
      <c r="I654" s="77" t="str">
        <f>Table16[[#This Row],[RunBlock-Primary6]]&amp;"-"&amp;Table16[[#This Row],[PassBlock8]]&amp;IF(Table16[[#This Row],[RunBlock-Secondary7]]&lt;&gt;"","/"&amp;Table16[[#This Row],[RunBlock-Secondary7]]&amp;"-"&amp;Table16[[#This Row],[PassBlock8]],"")</f>
        <v>-</v>
      </c>
      <c r="J654" s="75">
        <v>4</v>
      </c>
      <c r="K654" s="75">
        <v>0</v>
      </c>
      <c r="L654" s="76">
        <v>0</v>
      </c>
      <c r="M654" s="76"/>
      <c r="N654" s="76"/>
      <c r="O654" s="76"/>
      <c r="P654" s="76"/>
      <c r="Q654" s="76" t="str">
        <f>Table16[[#This Row],[DefPrimary2]]&amp;IF(Table16[[#This Row],[Def-Secondary3]]&lt;&gt;"","/"&amp;Table16[[#This Row],[Def-Secondary3]],)&amp;""&amp;IF(Table16[[#This Row],[PassRush4]]&lt;&gt;"","-"&amp;Table16[[#This Row],[PassRush4]],)</f>
        <v>4/0-0</v>
      </c>
      <c r="R654" s="76" t="e">
        <f>VLOOKUP(Table16[[#This Row],[Player]],Table4[],9,FALSE)</f>
        <v>#N/A</v>
      </c>
    </row>
    <row r="655" spans="1:18" ht="12.75" customHeight="1" x14ac:dyDescent="0.45">
      <c r="A655" s="78" t="s">
        <v>2139</v>
      </c>
      <c r="B655" s="74" t="s">
        <v>323</v>
      </c>
      <c r="C655" s="79" t="s">
        <v>452</v>
      </c>
      <c r="D655" s="91">
        <v>34843</v>
      </c>
      <c r="E655" s="75" t="s">
        <v>249</v>
      </c>
      <c r="G655" s="75" t="s">
        <v>154</v>
      </c>
      <c r="H655" s="77" t="str">
        <f>VLOOKUP(Table16[[#This Row],[Player]],Rosters!$D$1:$D$1934,1,FALSE)</f>
        <v>Awuzie, Chidobe</v>
      </c>
      <c r="I655" s="77" t="str">
        <f>Table16[[#This Row],[RunBlock-Primary6]]&amp;"-"&amp;Table16[[#This Row],[PassBlock8]]&amp;IF(Table16[[#This Row],[RunBlock-Secondary7]]&lt;&gt;"","/"&amp;Table16[[#This Row],[RunBlock-Secondary7]]&amp;"-"&amp;Table16[[#This Row],[PassBlock8]],"")</f>
        <v>-</v>
      </c>
      <c r="J655" s="75" t="s">
        <v>154</v>
      </c>
      <c r="K655" s="75"/>
      <c r="L655" s="76"/>
      <c r="M655" s="76"/>
      <c r="N655" s="76"/>
      <c r="O655" s="76"/>
      <c r="P655" s="76"/>
      <c r="Q655" s="76" t="str">
        <f>Table16[[#This Row],[DefPrimary2]]&amp;IF(Table16[[#This Row],[Def-Secondary3]]&lt;&gt;"","/"&amp;Table16[[#This Row],[Def-Secondary3]],)&amp;""&amp;IF(Table16[[#This Row],[PassRush4]]&lt;&gt;"","-"&amp;Table16[[#This Row],[PassRush4]],)</f>
        <v>4</v>
      </c>
      <c r="R655" s="76" t="e">
        <f>VLOOKUP(Table16[[#This Row],[Player]],Table4[],9,FALSE)</f>
        <v>#N/A</v>
      </c>
    </row>
    <row r="656" spans="1:18" ht="12.75" customHeight="1" x14ac:dyDescent="0.45">
      <c r="A656" s="78" t="s">
        <v>3157</v>
      </c>
      <c r="B656" s="74" t="s">
        <v>323</v>
      </c>
      <c r="C656" s="79" t="s">
        <v>3519</v>
      </c>
      <c r="D656" s="91">
        <v>36790</v>
      </c>
      <c r="E656" s="75" t="s">
        <v>295</v>
      </c>
      <c r="G656" s="75" t="s">
        <v>155</v>
      </c>
      <c r="H656" s="77" t="str">
        <f>VLOOKUP(Table16[[#This Row],[Player]],Rosters!$D$1:$D$1934,1,FALSE)</f>
        <v>Benford, Christian</v>
      </c>
      <c r="I656" s="77" t="str">
        <f>Table16[[#This Row],[RunBlock-Primary6]]&amp;"-"&amp;Table16[[#This Row],[PassBlock8]]&amp;IF(Table16[[#This Row],[RunBlock-Secondary7]]&lt;&gt;"","/"&amp;Table16[[#This Row],[RunBlock-Secondary7]]&amp;"-"&amp;Table16[[#This Row],[PassBlock8]],"")</f>
        <v>-</v>
      </c>
      <c r="J656" s="75" t="s">
        <v>155</v>
      </c>
      <c r="K656" s="75"/>
      <c r="L656" s="76"/>
      <c r="M656" s="76"/>
      <c r="N656" s="76"/>
      <c r="O656" s="76"/>
      <c r="P656" s="76"/>
      <c r="Q656" s="76" t="str">
        <f>Table16[[#This Row],[DefPrimary2]]&amp;IF(Table16[[#This Row],[Def-Secondary3]]&lt;&gt;"","/"&amp;Table16[[#This Row],[Def-Secondary3]],)&amp;""&amp;IF(Table16[[#This Row],[PassRush4]]&lt;&gt;"","-"&amp;Table16[[#This Row],[PassRush4]],)</f>
        <v>6</v>
      </c>
      <c r="R656" s="76" t="e">
        <f>VLOOKUP(Table16[[#This Row],[Player]],Table4[],9,FALSE)</f>
        <v>#N/A</v>
      </c>
    </row>
    <row r="657" spans="1:18" ht="12.75" customHeight="1" x14ac:dyDescent="0.45">
      <c r="A657" s="78" t="s">
        <v>2639</v>
      </c>
      <c r="B657" s="74" t="s">
        <v>323</v>
      </c>
      <c r="C657" s="79" t="s">
        <v>143</v>
      </c>
      <c r="D657" s="91">
        <v>36353</v>
      </c>
      <c r="E657" s="75" t="s">
        <v>91</v>
      </c>
      <c r="G657" s="75" t="s">
        <v>422</v>
      </c>
      <c r="H657" s="77" t="str">
        <f>VLOOKUP(Table16[[#This Row],[Player]],Rosters!$D$1:$D$1934,1,FALSE)</f>
        <v>Bland, DaRon</v>
      </c>
      <c r="I657" s="77" t="str">
        <f>Table16[[#This Row],[RunBlock-Primary6]]&amp;"-"&amp;Table16[[#This Row],[PassBlock8]]&amp;IF(Table16[[#This Row],[RunBlock-Secondary7]]&lt;&gt;"","/"&amp;Table16[[#This Row],[RunBlock-Secondary7]]&amp;"-"&amp;Table16[[#This Row],[PassBlock8]],"")</f>
        <v>-</v>
      </c>
      <c r="J657" s="75" t="s">
        <v>422</v>
      </c>
      <c r="K657" s="75"/>
      <c r="L657" s="76"/>
      <c r="M657" s="76"/>
      <c r="N657" s="76"/>
      <c r="O657" s="76"/>
      <c r="P657" s="76"/>
      <c r="Q657" s="76" t="str">
        <f>Table16[[#This Row],[DefPrimary2]]&amp;IF(Table16[[#This Row],[Def-Secondary3]]&lt;&gt;"","/"&amp;Table16[[#This Row],[Def-Secondary3]],)&amp;""&amp;IF(Table16[[#This Row],[PassRush4]]&lt;&gt;"","-"&amp;Table16[[#This Row],[PassRush4]],)</f>
        <v>5</v>
      </c>
      <c r="R657" s="76" t="e">
        <f>VLOOKUP(Table16[[#This Row],[Player]],Table4[],9,FALSE)</f>
        <v>#N/A</v>
      </c>
    </row>
    <row r="658" spans="1:18" ht="12.75" customHeight="1" x14ac:dyDescent="0.45">
      <c r="A658" s="78" t="s">
        <v>3162</v>
      </c>
      <c r="B658" s="74" t="s">
        <v>323</v>
      </c>
      <c r="C658" s="79" t="s">
        <v>860</v>
      </c>
      <c r="D658" s="91">
        <v>36586</v>
      </c>
      <c r="E658" s="75" t="s">
        <v>241</v>
      </c>
      <c r="G658" s="75" t="s">
        <v>154</v>
      </c>
      <c r="H658" s="77" t="str">
        <f>VLOOKUP(Table16[[#This Row],[Player]],Rosters!$D$1:$D$1934,1,FALSE)</f>
        <v>Campbell, Tyson</v>
      </c>
      <c r="I658" s="77" t="str">
        <f>Table16[[#This Row],[RunBlock-Primary6]]&amp;"-"&amp;Table16[[#This Row],[PassBlock8]]&amp;IF(Table16[[#This Row],[RunBlock-Secondary7]]&lt;&gt;"","/"&amp;Table16[[#This Row],[RunBlock-Secondary7]]&amp;"-"&amp;Table16[[#This Row],[PassBlock8]],"")</f>
        <v>-</v>
      </c>
      <c r="J658" s="75" t="s">
        <v>154</v>
      </c>
      <c r="K658" s="75"/>
      <c r="L658" s="76"/>
      <c r="M658" s="76"/>
      <c r="N658" s="76"/>
      <c r="O658" s="76"/>
      <c r="P658" s="76"/>
      <c r="Q658" s="76" t="str">
        <f>Table16[[#This Row],[DefPrimary2]]&amp;IF(Table16[[#This Row],[Def-Secondary3]]&lt;&gt;"","/"&amp;Table16[[#This Row],[Def-Secondary3]],)&amp;""&amp;IF(Table16[[#This Row],[PassRush4]]&lt;&gt;"","-"&amp;Table16[[#This Row],[PassRush4]],)</f>
        <v>4</v>
      </c>
      <c r="R658" s="76" t="e">
        <f>VLOOKUP(Table16[[#This Row],[Player]],Table4[],9,FALSE)</f>
        <v>#N/A</v>
      </c>
    </row>
    <row r="659" spans="1:18" ht="12.75" customHeight="1" x14ac:dyDescent="0.45">
      <c r="A659" s="78" t="s">
        <v>2343</v>
      </c>
      <c r="B659" s="74" t="s">
        <v>323</v>
      </c>
      <c r="C659" s="79" t="s">
        <v>116</v>
      </c>
      <c r="D659" s="91">
        <v>35430</v>
      </c>
      <c r="E659" s="75" t="s">
        <v>425</v>
      </c>
      <c r="G659" s="75" t="s">
        <v>422</v>
      </c>
      <c r="H659" s="77" t="str">
        <f>VLOOKUP(Table16[[#This Row],[Player]],Rosters!$D$1:$D$1934,1,FALSE)</f>
        <v>Davis, Carlton</v>
      </c>
      <c r="I659" s="77" t="str">
        <f>Table16[[#This Row],[RunBlock-Primary6]]&amp;"-"&amp;Table16[[#This Row],[PassBlock8]]&amp;IF(Table16[[#This Row],[RunBlock-Secondary7]]&lt;&gt;"","/"&amp;Table16[[#This Row],[RunBlock-Secondary7]]&amp;"-"&amp;Table16[[#This Row],[PassBlock8]],"")</f>
        <v>-</v>
      </c>
      <c r="J659" s="75" t="s">
        <v>422</v>
      </c>
      <c r="K659" s="75"/>
      <c r="L659" s="76"/>
      <c r="M659" s="76"/>
      <c r="N659" s="76"/>
      <c r="O659" s="76"/>
      <c r="P659" s="76"/>
      <c r="Q659" s="76" t="str">
        <f>Table16[[#This Row],[DefPrimary2]]&amp;IF(Table16[[#This Row],[Def-Secondary3]]&lt;&gt;"","/"&amp;Table16[[#This Row],[Def-Secondary3]],)&amp;""&amp;IF(Table16[[#This Row],[PassRush4]]&lt;&gt;"","-"&amp;Table16[[#This Row],[PassRush4]],)</f>
        <v>5</v>
      </c>
      <c r="R659" s="76" t="e">
        <f>VLOOKUP(Table16[[#This Row],[Player]],Table4[],9,FALSE)</f>
        <v>#N/A</v>
      </c>
    </row>
    <row r="660" spans="1:18" ht="12.75" customHeight="1" x14ac:dyDescent="0.45">
      <c r="A660" s="78" t="s">
        <v>1938</v>
      </c>
      <c r="B660" s="74" t="s">
        <v>323</v>
      </c>
      <c r="C660" s="79" t="s">
        <v>339</v>
      </c>
      <c r="D660" s="91">
        <v>35353</v>
      </c>
      <c r="E660" s="75" t="s">
        <v>125</v>
      </c>
      <c r="G660" s="75" t="s">
        <v>422</v>
      </c>
      <c r="H660" s="77" t="str">
        <f>VLOOKUP(Table16[[#This Row],[Player]],Rosters!$D$1:$D$1934,1,FALSE)</f>
        <v>Dean, Jamel</v>
      </c>
      <c r="I660" s="77" t="str">
        <f>Table16[[#This Row],[RunBlock-Primary6]]&amp;"-"&amp;Table16[[#This Row],[PassBlock8]]&amp;IF(Table16[[#This Row],[RunBlock-Secondary7]]&lt;&gt;"","/"&amp;Table16[[#This Row],[RunBlock-Secondary7]]&amp;"-"&amp;Table16[[#This Row],[PassBlock8]],"")</f>
        <v>-</v>
      </c>
      <c r="J660" s="75" t="s">
        <v>422</v>
      </c>
      <c r="K660" s="75"/>
      <c r="L660" s="76"/>
      <c r="M660" s="76"/>
      <c r="N660" s="76"/>
      <c r="O660" s="76"/>
      <c r="P660" s="76"/>
      <c r="Q660" s="76" t="str">
        <f>Table16[[#This Row],[DefPrimary2]]&amp;IF(Table16[[#This Row],[Def-Secondary3]]&lt;&gt;"","/"&amp;Table16[[#This Row],[Def-Secondary3]],)&amp;""&amp;IF(Table16[[#This Row],[PassRush4]]&lt;&gt;"","-"&amp;Table16[[#This Row],[PassRush4]],)</f>
        <v>5</v>
      </c>
      <c r="R660" s="76" t="e">
        <f>VLOOKUP(Table16[[#This Row],[Player]],Table4[],9,FALSE)</f>
        <v>#N/A</v>
      </c>
    </row>
    <row r="661" spans="1:18" ht="12.75" customHeight="1" x14ac:dyDescent="0.45">
      <c r="A661" s="78" t="s">
        <v>2142</v>
      </c>
      <c r="B661" s="74" t="s">
        <v>323</v>
      </c>
      <c r="C661" s="79" t="s">
        <v>3524</v>
      </c>
      <c r="D661" s="91">
        <v>35835</v>
      </c>
      <c r="E661" s="75" t="s">
        <v>83</v>
      </c>
      <c r="G661" s="75" t="s">
        <v>154</v>
      </c>
      <c r="H661" s="77" t="str">
        <f>VLOOKUP(Table16[[#This Row],[Player]],Rosters!$D$1:$D$1934,1,FALSE)</f>
        <v>Durant, Cobie</v>
      </c>
      <c r="I661" s="77" t="str">
        <f>Table16[[#This Row],[RunBlock-Primary6]]&amp;"-"&amp;Table16[[#This Row],[PassBlock8]]&amp;IF(Table16[[#This Row],[RunBlock-Secondary7]]&lt;&gt;"","/"&amp;Table16[[#This Row],[RunBlock-Secondary7]]&amp;"-"&amp;Table16[[#This Row],[PassBlock8]],"")</f>
        <v>-</v>
      </c>
      <c r="J661" s="75" t="s">
        <v>154</v>
      </c>
      <c r="K661" s="75"/>
      <c r="L661" s="76"/>
      <c r="M661" s="76"/>
      <c r="N661" s="76"/>
      <c r="O661" s="76"/>
      <c r="P661" s="76"/>
      <c r="Q661" s="76" t="str">
        <f>Table16[[#This Row],[DefPrimary2]]&amp;IF(Table16[[#This Row],[Def-Secondary3]]&lt;&gt;"","/"&amp;Table16[[#This Row],[Def-Secondary3]],)&amp;""&amp;IF(Table16[[#This Row],[PassRush4]]&lt;&gt;"","-"&amp;Table16[[#This Row],[PassRush4]],)</f>
        <v>4</v>
      </c>
      <c r="R661" s="76" t="e">
        <f>VLOOKUP(Table16[[#This Row],[Player]],Table4[],9,FALSE)</f>
        <v>#N/A</v>
      </c>
    </row>
    <row r="662" spans="1:18" ht="12.75" customHeight="1" x14ac:dyDescent="0.45">
      <c r="A662" s="78" t="s">
        <v>2238</v>
      </c>
      <c r="B662" s="74" t="s">
        <v>323</v>
      </c>
      <c r="C662" s="79" t="s">
        <v>916</v>
      </c>
      <c r="D662" s="91">
        <v>37127</v>
      </c>
      <c r="E662" s="75" t="s">
        <v>171</v>
      </c>
      <c r="G662" s="75" t="s">
        <v>154</v>
      </c>
      <c r="H662" s="77" t="str">
        <f>VLOOKUP(Table16[[#This Row],[Player]],Rosters!$D$1:$D$1934,1,FALSE)</f>
        <v>Flott, Cor'Dale</v>
      </c>
      <c r="I662" s="77" t="str">
        <f>Table16[[#This Row],[RunBlock-Primary6]]&amp;"-"&amp;Table16[[#This Row],[PassBlock8]]&amp;IF(Table16[[#This Row],[RunBlock-Secondary7]]&lt;&gt;"","/"&amp;Table16[[#This Row],[RunBlock-Secondary7]]&amp;"-"&amp;Table16[[#This Row],[PassBlock8]],"")</f>
        <v>-</v>
      </c>
      <c r="J662" s="75" t="s">
        <v>154</v>
      </c>
      <c r="K662" s="75"/>
      <c r="L662" s="76"/>
      <c r="M662" s="76"/>
      <c r="N662" s="76"/>
      <c r="O662" s="76"/>
      <c r="P662" s="76"/>
      <c r="Q662" s="76" t="str">
        <f>Table16[[#This Row],[DefPrimary2]]&amp;IF(Table16[[#This Row],[Def-Secondary3]]&lt;&gt;"","/"&amp;Table16[[#This Row],[Def-Secondary3]],)&amp;""&amp;IF(Table16[[#This Row],[PassRush4]]&lt;&gt;"","-"&amp;Table16[[#This Row],[PassRush4]],)</f>
        <v>4</v>
      </c>
      <c r="R662" s="76" t="e">
        <f>VLOOKUP(Table16[[#This Row],[Player]],Table4[],9,FALSE)</f>
        <v>#N/A</v>
      </c>
    </row>
    <row r="663" spans="1:18" ht="12.75" customHeight="1" x14ac:dyDescent="0.45">
      <c r="A663" s="78" t="s">
        <v>2817</v>
      </c>
      <c r="B663" s="74" t="s">
        <v>323</v>
      </c>
      <c r="C663" s="79" t="s">
        <v>109</v>
      </c>
      <c r="D663" s="91">
        <v>34743</v>
      </c>
      <c r="E663" s="75" t="s">
        <v>443</v>
      </c>
      <c r="G663" s="75" t="s">
        <v>422</v>
      </c>
      <c r="H663" s="77" t="str">
        <f>VLOOKUP(Table16[[#This Row],[Player]],Rosters!$D$1:$D$1934,1,FALSE)</f>
        <v>Fuller, Kendall</v>
      </c>
      <c r="I663" s="77" t="str">
        <f>Table16[[#This Row],[RunBlock-Primary6]]&amp;"-"&amp;Table16[[#This Row],[PassBlock8]]&amp;IF(Table16[[#This Row],[RunBlock-Secondary7]]&lt;&gt;"","/"&amp;Table16[[#This Row],[RunBlock-Secondary7]]&amp;"-"&amp;Table16[[#This Row],[PassBlock8]],"")</f>
        <v>-</v>
      </c>
      <c r="J663" s="75" t="s">
        <v>422</v>
      </c>
      <c r="K663" s="75"/>
      <c r="L663" s="76"/>
      <c r="M663" s="76"/>
      <c r="N663" s="76"/>
      <c r="O663" s="76"/>
      <c r="P663" s="76"/>
      <c r="Q663" s="76" t="str">
        <f>Table16[[#This Row],[DefPrimary2]]&amp;IF(Table16[[#This Row],[Def-Secondary3]]&lt;&gt;"","/"&amp;Table16[[#This Row],[Def-Secondary3]],)&amp;""&amp;IF(Table16[[#This Row],[PassRush4]]&lt;&gt;"","-"&amp;Table16[[#This Row],[PassRush4]],)</f>
        <v>5</v>
      </c>
      <c r="R663" s="76" t="e">
        <f>VLOOKUP(Table16[[#This Row],[Player]],Table4[],9,FALSE)</f>
        <v>#N/A</v>
      </c>
    </row>
    <row r="664" spans="1:18" ht="12.75" customHeight="1" x14ac:dyDescent="0.45">
      <c r="A664" s="78" t="s">
        <v>3080</v>
      </c>
      <c r="B664" s="74" t="s">
        <v>323</v>
      </c>
      <c r="C664" s="79" t="s">
        <v>3531</v>
      </c>
      <c r="D664" s="91">
        <v>36769</v>
      </c>
      <c r="E664" s="75" t="s">
        <v>3978</v>
      </c>
      <c r="G664" s="75" t="s">
        <v>422</v>
      </c>
      <c r="H664" s="77" t="str">
        <f>VLOOKUP(Table16[[#This Row],[Player]],Rosters!$D$1:$D$1934,1,FALSE)</f>
        <v>Gardner, Sauce</v>
      </c>
      <c r="I664" s="77" t="str">
        <f>Table16[[#This Row],[RunBlock-Primary6]]&amp;"-"&amp;Table16[[#This Row],[PassBlock8]]&amp;IF(Table16[[#This Row],[RunBlock-Secondary7]]&lt;&gt;"","/"&amp;Table16[[#This Row],[RunBlock-Secondary7]]&amp;"-"&amp;Table16[[#This Row],[PassBlock8]],"")</f>
        <v>-</v>
      </c>
      <c r="J664" s="75" t="s">
        <v>422</v>
      </c>
      <c r="K664" s="75"/>
      <c r="L664" s="76"/>
      <c r="M664" s="76"/>
      <c r="N664" s="76"/>
      <c r="O664" s="76"/>
      <c r="P664" s="76"/>
      <c r="Q664" s="76" t="str">
        <f>Table16[[#This Row],[DefPrimary2]]&amp;IF(Table16[[#This Row],[Def-Secondary3]]&lt;&gt;"","/"&amp;Table16[[#This Row],[Def-Secondary3]],)&amp;""&amp;IF(Table16[[#This Row],[PassRush4]]&lt;&gt;"","-"&amp;Table16[[#This Row],[PassRush4]],)</f>
        <v>5</v>
      </c>
      <c r="R664" s="76" t="e">
        <f>VLOOKUP(Table16[[#This Row],[Player]],Table4[],9,FALSE)</f>
        <v>#N/A</v>
      </c>
    </row>
    <row r="665" spans="1:18" ht="12.75" customHeight="1" x14ac:dyDescent="0.45">
      <c r="A665" s="78" t="s">
        <v>1828</v>
      </c>
      <c r="B665" s="74" t="s">
        <v>323</v>
      </c>
      <c r="C665" s="79" t="s">
        <v>86</v>
      </c>
      <c r="D665" s="91">
        <v>33135</v>
      </c>
      <c r="E665" s="75" t="s">
        <v>1829</v>
      </c>
      <c r="G665" s="75" t="s">
        <v>154</v>
      </c>
      <c r="H665" s="77" t="str">
        <f>VLOOKUP(Table16[[#This Row],[Player]],Rosters!$D$1:$D$1934,1,FALSE)</f>
        <v>Gilmore, Stephon</v>
      </c>
      <c r="I665" s="77" t="str">
        <f>Table16[[#This Row],[RunBlock-Primary6]]&amp;"-"&amp;Table16[[#This Row],[PassBlock8]]&amp;IF(Table16[[#This Row],[RunBlock-Secondary7]]&lt;&gt;"","/"&amp;Table16[[#This Row],[RunBlock-Secondary7]]&amp;"-"&amp;Table16[[#This Row],[PassBlock8]],"")</f>
        <v>-</v>
      </c>
      <c r="J665" s="75" t="s">
        <v>154</v>
      </c>
      <c r="K665" s="75"/>
      <c r="L665" s="76"/>
      <c r="M665" s="76"/>
      <c r="N665" s="76"/>
      <c r="O665" s="76"/>
      <c r="P665" s="76"/>
      <c r="Q665" s="76" t="str">
        <f>Table16[[#This Row],[DefPrimary2]]&amp;IF(Table16[[#This Row],[Def-Secondary3]]&lt;&gt;"","/"&amp;Table16[[#This Row],[Def-Secondary3]],)&amp;""&amp;IF(Table16[[#This Row],[PassRush4]]&lt;&gt;"","-"&amp;Table16[[#This Row],[PassRush4]],)</f>
        <v>4</v>
      </c>
      <c r="R665" s="76" t="e">
        <f>VLOOKUP(Table16[[#This Row],[Player]],Table4[],9,FALSE)</f>
        <v>#N/A</v>
      </c>
    </row>
    <row r="666" spans="1:18" ht="12.75" customHeight="1" x14ac:dyDescent="0.45">
      <c r="A666" s="78" t="s">
        <v>1837</v>
      </c>
      <c r="B666" s="74" t="s">
        <v>323</v>
      </c>
      <c r="C666" s="79" t="s">
        <v>1124</v>
      </c>
      <c r="D666" s="91">
        <v>35472</v>
      </c>
      <c r="E666" s="75" t="s">
        <v>1838</v>
      </c>
      <c r="G666" s="75" t="s">
        <v>422</v>
      </c>
      <c r="H666" s="77" t="str">
        <f>VLOOKUP(Table16[[#This Row],[Player]],Rosters!$D$1:$D$1934,1,FALSE)</f>
        <v>Hughes, Mike</v>
      </c>
      <c r="I666" s="77" t="str">
        <f>Table16[[#This Row],[RunBlock-Primary6]]&amp;"-"&amp;Table16[[#This Row],[PassBlock8]]&amp;IF(Table16[[#This Row],[RunBlock-Secondary7]]&lt;&gt;"","/"&amp;Table16[[#This Row],[RunBlock-Secondary7]]&amp;"-"&amp;Table16[[#This Row],[PassBlock8]],"")</f>
        <v>-</v>
      </c>
      <c r="J666" s="75" t="s">
        <v>422</v>
      </c>
      <c r="K666" s="75"/>
      <c r="L666" s="76"/>
      <c r="M666" s="76"/>
      <c r="N666" s="76"/>
      <c r="O666" s="76"/>
      <c r="P666" s="76"/>
      <c r="Q666" s="76" t="str">
        <f>Table16[[#This Row],[DefPrimary2]]&amp;IF(Table16[[#This Row],[Def-Secondary3]]&lt;&gt;"","/"&amp;Table16[[#This Row],[Def-Secondary3]],)&amp;""&amp;IF(Table16[[#This Row],[PassRush4]]&lt;&gt;"","-"&amp;Table16[[#This Row],[PassRush4]],)</f>
        <v>5</v>
      </c>
      <c r="R666" s="76" t="e">
        <f>VLOOKUP(Table16[[#This Row],[Player]],Table4[],9,FALSE)</f>
        <v>#N/A</v>
      </c>
    </row>
    <row r="667" spans="1:18" ht="12.75" customHeight="1" x14ac:dyDescent="0.45">
      <c r="A667" s="78" t="s">
        <v>688</v>
      </c>
      <c r="B667" s="74" t="s">
        <v>323</v>
      </c>
      <c r="C667" s="79" t="s">
        <v>285</v>
      </c>
      <c r="D667" s="91">
        <v>35011</v>
      </c>
      <c r="E667" s="75" t="s">
        <v>425</v>
      </c>
      <c r="G667" s="75" t="s">
        <v>149</v>
      </c>
      <c r="H667" s="77" t="str">
        <f>VLOOKUP(Table16[[#This Row],[Player]],Rosters!$D$1:$D$1934,1,FALSE)</f>
        <v>Jackson, Donte</v>
      </c>
      <c r="I667" s="77" t="str">
        <f>Table16[[#This Row],[RunBlock-Primary6]]&amp;"-"&amp;Table16[[#This Row],[PassBlock8]]&amp;IF(Table16[[#This Row],[RunBlock-Secondary7]]&lt;&gt;"","/"&amp;Table16[[#This Row],[RunBlock-Secondary7]]&amp;"-"&amp;Table16[[#This Row],[PassBlock8]],"")</f>
        <v>-</v>
      </c>
      <c r="J667" s="75" t="s">
        <v>149</v>
      </c>
      <c r="K667" s="75"/>
      <c r="L667" s="76"/>
      <c r="M667" s="76"/>
      <c r="N667" s="76"/>
      <c r="O667" s="76"/>
      <c r="P667" s="76"/>
      <c r="Q667" s="76" t="str">
        <f>Table16[[#This Row],[DefPrimary2]]&amp;IF(Table16[[#This Row],[Def-Secondary3]]&lt;&gt;"","/"&amp;Table16[[#This Row],[Def-Secondary3]],)&amp;""&amp;IF(Table16[[#This Row],[PassRush4]]&lt;&gt;"","-"&amp;Table16[[#This Row],[PassRush4]],)</f>
        <v>0</v>
      </c>
      <c r="R667" s="76" t="e">
        <f>VLOOKUP(Table16[[#This Row],[Player]],Table4[],9,FALSE)</f>
        <v>#N/A</v>
      </c>
    </row>
    <row r="668" spans="1:18" ht="12.75" customHeight="1" x14ac:dyDescent="0.45">
      <c r="A668" s="78" t="s">
        <v>1630</v>
      </c>
      <c r="B668" s="74" t="s">
        <v>323</v>
      </c>
      <c r="C668" s="79" t="s">
        <v>419</v>
      </c>
      <c r="D668" s="91">
        <v>35431</v>
      </c>
      <c r="E668" s="75" t="s">
        <v>498</v>
      </c>
      <c r="G668" s="75" t="s">
        <v>422</v>
      </c>
      <c r="H668" s="77" t="str">
        <f>VLOOKUP(Table16[[#This Row],[Player]],Rosters!$D$1:$D$1934,1,FALSE)</f>
        <v>Jackson, Michael</v>
      </c>
      <c r="I668" s="77" t="str">
        <f>Table16[[#This Row],[RunBlock-Primary6]]&amp;"-"&amp;Table16[[#This Row],[PassBlock8]]&amp;IF(Table16[[#This Row],[RunBlock-Secondary7]]&lt;&gt;"","/"&amp;Table16[[#This Row],[RunBlock-Secondary7]]&amp;"-"&amp;Table16[[#This Row],[PassBlock8]],"")</f>
        <v>-</v>
      </c>
      <c r="J668" s="75" t="s">
        <v>422</v>
      </c>
      <c r="K668" s="75"/>
      <c r="L668" s="76"/>
      <c r="M668" s="76"/>
      <c r="N668" s="76"/>
      <c r="O668" s="76"/>
      <c r="P668" s="76"/>
      <c r="Q668" s="76" t="str">
        <f>Table16[[#This Row],[DefPrimary2]]&amp;IF(Table16[[#This Row],[Def-Secondary3]]&lt;&gt;"","/"&amp;Table16[[#This Row],[Def-Secondary3]],)&amp;""&amp;IF(Table16[[#This Row],[PassRush4]]&lt;&gt;"","-"&amp;Table16[[#This Row],[PassRush4]],)</f>
        <v>5</v>
      </c>
      <c r="R668" s="76" t="e">
        <f>VLOOKUP(Table16[[#This Row],[Player]],Table4[],9,FALSE)</f>
        <v>#N/A</v>
      </c>
    </row>
    <row r="669" spans="1:18" ht="12.75" customHeight="1" x14ac:dyDescent="0.45">
      <c r="A669" s="78" t="s">
        <v>3156</v>
      </c>
      <c r="B669" s="74" t="s">
        <v>323</v>
      </c>
      <c r="C669" s="79" t="s">
        <v>271</v>
      </c>
      <c r="D669" s="91">
        <v>36269</v>
      </c>
      <c r="E669" s="75" t="s">
        <v>204</v>
      </c>
      <c r="G669" s="75" t="s">
        <v>155</v>
      </c>
      <c r="H669" s="77" t="str">
        <f>VLOOKUP(Table16[[#This Row],[Player]],Rosters!$D$1:$D$1934,1,FALSE)</f>
        <v>Johnson, Jaylon</v>
      </c>
      <c r="I669" s="77" t="str">
        <f>Table16[[#This Row],[RunBlock-Primary6]]&amp;"-"&amp;Table16[[#This Row],[PassBlock8]]&amp;IF(Table16[[#This Row],[RunBlock-Secondary7]]&lt;&gt;"","/"&amp;Table16[[#This Row],[RunBlock-Secondary7]]&amp;"-"&amp;Table16[[#This Row],[PassBlock8]],"")</f>
        <v>-</v>
      </c>
      <c r="J669" s="75" t="s">
        <v>155</v>
      </c>
      <c r="K669" s="75"/>
      <c r="L669" s="76"/>
      <c r="M669" s="76"/>
      <c r="N669" s="76"/>
      <c r="O669" s="76"/>
      <c r="P669" s="76"/>
      <c r="Q669" s="76" t="str">
        <f>Table16[[#This Row],[DefPrimary2]]&amp;IF(Table16[[#This Row],[Def-Secondary3]]&lt;&gt;"","/"&amp;Table16[[#This Row],[Def-Secondary3]],)&amp;""&amp;IF(Table16[[#This Row],[PassRush4]]&lt;&gt;"","-"&amp;Table16[[#This Row],[PassRush4]],)</f>
        <v>6</v>
      </c>
      <c r="R669" s="76" t="e">
        <f>VLOOKUP(Table16[[#This Row],[Player]],Table4[],9,FALSE)</f>
        <v>#N/A</v>
      </c>
    </row>
    <row r="670" spans="1:18" ht="12.75" customHeight="1" x14ac:dyDescent="0.45">
      <c r="A670" s="78" t="s">
        <v>3001</v>
      </c>
      <c r="B670" s="74" t="s">
        <v>323</v>
      </c>
      <c r="C670" s="79" t="s">
        <v>3518</v>
      </c>
      <c r="D670" s="91">
        <v>35784</v>
      </c>
      <c r="E670" s="75" t="s">
        <v>83</v>
      </c>
      <c r="G670" s="75" t="s">
        <v>154</v>
      </c>
      <c r="H670" s="77" t="str">
        <f>VLOOKUP(Table16[[#This Row],[Player]],Rosters!$D$1:$D$1934,1,FALSE)</f>
        <v>Jones, Jack</v>
      </c>
      <c r="I670" s="77" t="str">
        <f>Table16[[#This Row],[RunBlock-Primary6]]&amp;"-"&amp;Table16[[#This Row],[PassBlock8]]&amp;IF(Table16[[#This Row],[RunBlock-Secondary7]]&lt;&gt;"","/"&amp;Table16[[#This Row],[RunBlock-Secondary7]]&amp;"-"&amp;Table16[[#This Row],[PassBlock8]],"")</f>
        <v>-</v>
      </c>
      <c r="J670" s="75" t="s">
        <v>154</v>
      </c>
      <c r="K670" s="75"/>
      <c r="L670" s="76"/>
      <c r="M670" s="76"/>
      <c r="N670" s="76"/>
      <c r="O670" s="76"/>
      <c r="P670" s="76"/>
      <c r="Q670" s="76" t="str">
        <f>Table16[[#This Row],[DefPrimary2]]&amp;IF(Table16[[#This Row],[Def-Secondary3]]&lt;&gt;"","/"&amp;Table16[[#This Row],[Def-Secondary3]],)&amp;""&amp;IF(Table16[[#This Row],[PassRush4]]&lt;&gt;"","-"&amp;Table16[[#This Row],[PassRush4]],)</f>
        <v>4</v>
      </c>
      <c r="R670" s="76" t="e">
        <f>VLOOKUP(Table16[[#This Row],[Player]],Table4[],9,FALSE)</f>
        <v>#N/A</v>
      </c>
    </row>
    <row r="671" spans="1:18" ht="12.75" customHeight="1" x14ac:dyDescent="0.45">
      <c r="A671" s="78" t="s">
        <v>2342</v>
      </c>
      <c r="B671" s="74" t="s">
        <v>323</v>
      </c>
      <c r="C671" s="79" t="s">
        <v>403</v>
      </c>
      <c r="D671" s="91">
        <v>34232</v>
      </c>
      <c r="E671" s="75" t="s">
        <v>344</v>
      </c>
      <c r="G671" s="75" t="s">
        <v>422</v>
      </c>
      <c r="H671" s="77" t="str">
        <f>VLOOKUP(Table16[[#This Row],[Player]],Rosters!$D$1:$D$1934,1,FALSE)</f>
        <v>Jones, Jonathan</v>
      </c>
      <c r="I671" s="77" t="str">
        <f>Table16[[#This Row],[RunBlock-Primary6]]&amp;"-"&amp;Table16[[#This Row],[PassBlock8]]&amp;IF(Table16[[#This Row],[RunBlock-Secondary7]]&lt;&gt;"","/"&amp;Table16[[#This Row],[RunBlock-Secondary7]]&amp;"-"&amp;Table16[[#This Row],[PassBlock8]],"")</f>
        <v>-</v>
      </c>
      <c r="J671" s="75" t="s">
        <v>422</v>
      </c>
      <c r="K671" s="75"/>
      <c r="L671" s="76"/>
      <c r="M671" s="76"/>
      <c r="N671" s="76"/>
      <c r="O671" s="76"/>
      <c r="P671" s="76"/>
      <c r="Q671" s="76" t="str">
        <f>Table16[[#This Row],[DefPrimary2]]&amp;IF(Table16[[#This Row],[Def-Secondary3]]&lt;&gt;"","/"&amp;Table16[[#This Row],[Def-Secondary3]],)&amp;""&amp;IF(Table16[[#This Row],[PassRush4]]&lt;&gt;"","-"&amp;Table16[[#This Row],[PassRush4]],)</f>
        <v>5</v>
      </c>
      <c r="R671" s="76" t="e">
        <f>VLOOKUP(Table16[[#This Row],[Player]],Table4[],9,FALSE)</f>
        <v>#N/A</v>
      </c>
    </row>
    <row r="672" spans="1:18" ht="12.75" customHeight="1" x14ac:dyDescent="0.45">
      <c r="A672" s="78" t="s">
        <v>2025</v>
      </c>
      <c r="B672" s="74" t="s">
        <v>323</v>
      </c>
      <c r="C672" s="79" t="s">
        <v>325</v>
      </c>
      <c r="D672" s="91">
        <v>36782</v>
      </c>
      <c r="E672" s="75" t="s">
        <v>3978</v>
      </c>
      <c r="G672" s="75" t="s">
        <v>155</v>
      </c>
      <c r="H672" s="77" t="str">
        <f>VLOOKUP(Table16[[#This Row],[Player]],Rosters!$D$1:$D$1934,1,FALSE)</f>
        <v>McDuffie, Trent</v>
      </c>
      <c r="I672" s="77" t="str">
        <f>Table16[[#This Row],[RunBlock-Primary6]]&amp;"-"&amp;Table16[[#This Row],[PassBlock8]]&amp;IF(Table16[[#This Row],[RunBlock-Secondary7]]&lt;&gt;"","/"&amp;Table16[[#This Row],[RunBlock-Secondary7]]&amp;"-"&amp;Table16[[#This Row],[PassBlock8]],"")</f>
        <v>-</v>
      </c>
      <c r="J672" s="75" t="s">
        <v>155</v>
      </c>
      <c r="K672" s="75"/>
      <c r="L672" s="76"/>
      <c r="M672" s="76"/>
      <c r="N672" s="76"/>
      <c r="O672" s="76"/>
      <c r="P672" s="76"/>
      <c r="Q672" s="76" t="str">
        <f>Table16[[#This Row],[DefPrimary2]]&amp;IF(Table16[[#This Row],[Def-Secondary3]]&lt;&gt;"","/"&amp;Table16[[#This Row],[Def-Secondary3]],)&amp;""&amp;IF(Table16[[#This Row],[PassRush4]]&lt;&gt;"","-"&amp;Table16[[#This Row],[PassRush4]],)</f>
        <v>6</v>
      </c>
      <c r="R672" s="76" t="e">
        <f>VLOOKUP(Table16[[#This Row],[Player]],Table4[],9,FALSE)</f>
        <v>#N/A</v>
      </c>
    </row>
    <row r="673" spans="1:18" ht="12.75" customHeight="1" x14ac:dyDescent="0.45">
      <c r="A673" s="78" t="s">
        <v>3840</v>
      </c>
      <c r="B673" s="74" t="s">
        <v>323</v>
      </c>
      <c r="C673" s="79" t="s">
        <v>441</v>
      </c>
      <c r="D673" s="91">
        <v>37529</v>
      </c>
      <c r="E673" s="75" t="s">
        <v>4070</v>
      </c>
      <c r="G673" s="75" t="s">
        <v>154</v>
      </c>
      <c r="H673" s="77" t="str">
        <f>VLOOKUP(Table16[[#This Row],[Player]],Rosters!$D$1:$D$1934,1,FALSE)</f>
        <v>McKinstry, Kool-Aid</v>
      </c>
      <c r="I673" s="77" t="str">
        <f>Table16[[#This Row],[RunBlock-Primary6]]&amp;"-"&amp;Table16[[#This Row],[PassBlock8]]&amp;IF(Table16[[#This Row],[RunBlock-Secondary7]]&lt;&gt;"","/"&amp;Table16[[#This Row],[RunBlock-Secondary7]]&amp;"-"&amp;Table16[[#This Row],[PassBlock8]],"")</f>
        <v>-</v>
      </c>
      <c r="J673" s="75" t="s">
        <v>154</v>
      </c>
      <c r="K673" s="75"/>
      <c r="L673" s="76"/>
      <c r="M673" s="76"/>
      <c r="N673" s="76"/>
      <c r="O673" s="76"/>
      <c r="P673" s="76"/>
      <c r="Q673" s="76" t="str">
        <f>Table16[[#This Row],[DefPrimary2]]&amp;IF(Table16[[#This Row],[Def-Secondary3]]&lt;&gt;"","/"&amp;Table16[[#This Row],[Def-Secondary3]],)&amp;""&amp;IF(Table16[[#This Row],[PassRush4]]&lt;&gt;"","-"&amp;Table16[[#This Row],[PassRush4]],)</f>
        <v>4</v>
      </c>
      <c r="R673" s="76" t="e">
        <f>VLOOKUP(Table16[[#This Row],[Player]],Table4[],9,FALSE)</f>
        <v>#N/A</v>
      </c>
    </row>
    <row r="674" spans="1:18" ht="12.75" customHeight="1" x14ac:dyDescent="0.45">
      <c r="A674" s="78" t="s">
        <v>3823</v>
      </c>
      <c r="B674" s="74" t="s">
        <v>323</v>
      </c>
      <c r="C674" s="79" t="s">
        <v>3530</v>
      </c>
      <c r="D674" s="91">
        <v>37090</v>
      </c>
      <c r="E674" s="75" t="s">
        <v>4077</v>
      </c>
      <c r="G674" s="75" t="s">
        <v>422</v>
      </c>
      <c r="H674" s="77" t="str">
        <f>VLOOKUP(Table16[[#This Row],[Player]],Rosters!$D$1:$D$1934,1,FALSE)</f>
        <v>Mitchell, Quinyon</v>
      </c>
      <c r="I674" s="77" t="str">
        <f>Table16[[#This Row],[RunBlock-Primary6]]&amp;"-"&amp;Table16[[#This Row],[PassBlock8]]&amp;IF(Table16[[#This Row],[RunBlock-Secondary7]]&lt;&gt;"","/"&amp;Table16[[#This Row],[RunBlock-Secondary7]]&amp;"-"&amp;Table16[[#This Row],[PassBlock8]],"")</f>
        <v>-</v>
      </c>
      <c r="J674" s="75" t="s">
        <v>422</v>
      </c>
      <c r="K674" s="75"/>
      <c r="L674" s="76"/>
      <c r="M674" s="76"/>
      <c r="N674" s="76"/>
      <c r="O674" s="76"/>
      <c r="P674" s="76"/>
      <c r="Q674" s="76" t="str">
        <f>Table16[[#This Row],[DefPrimary2]]&amp;IF(Table16[[#This Row],[Def-Secondary3]]&lt;&gt;"","/"&amp;Table16[[#This Row],[Def-Secondary3]],)&amp;""&amp;IF(Table16[[#This Row],[PassRush4]]&lt;&gt;"","-"&amp;Table16[[#This Row],[PassRush4]],)</f>
        <v>5</v>
      </c>
      <c r="R674" s="76" t="e">
        <f>VLOOKUP(Table16[[#This Row],[Player]],Table4[],9,FALSE)</f>
        <v>#N/A</v>
      </c>
    </row>
    <row r="675" spans="1:18" ht="12.75" customHeight="1" x14ac:dyDescent="0.45">
      <c r="A675" s="78" t="s">
        <v>526</v>
      </c>
      <c r="B675" s="74" t="s">
        <v>323</v>
      </c>
      <c r="C675" s="79" t="s">
        <v>81</v>
      </c>
      <c r="D675" s="91">
        <v>35600</v>
      </c>
      <c r="E675" s="75" t="s">
        <v>398</v>
      </c>
      <c r="G675" s="75" t="s">
        <v>154</v>
      </c>
      <c r="H675" s="77" t="str">
        <f>VLOOKUP(Table16[[#This Row],[Player]],Rosters!$D$1:$D$1934,1,FALSE)</f>
        <v>Murphy-Bunting, Sean</v>
      </c>
      <c r="I675" s="77" t="str">
        <f>Table16[[#This Row],[RunBlock-Primary6]]&amp;"-"&amp;Table16[[#This Row],[PassBlock8]]&amp;IF(Table16[[#This Row],[RunBlock-Secondary7]]&lt;&gt;"","/"&amp;Table16[[#This Row],[RunBlock-Secondary7]]&amp;"-"&amp;Table16[[#This Row],[PassBlock8]],"")</f>
        <v>-</v>
      </c>
      <c r="J675" s="75" t="s">
        <v>154</v>
      </c>
      <c r="K675" s="75"/>
      <c r="L675" s="76"/>
      <c r="M675" s="76"/>
      <c r="N675" s="76"/>
      <c r="O675" s="76"/>
      <c r="P675" s="76"/>
      <c r="Q675" s="76" t="str">
        <f>Table16[[#This Row],[DefPrimary2]]&amp;IF(Table16[[#This Row],[Def-Secondary3]]&lt;&gt;"","/"&amp;Table16[[#This Row],[Def-Secondary3]],)&amp;""&amp;IF(Table16[[#This Row],[PassRush4]]&lt;&gt;"","-"&amp;Table16[[#This Row],[PassRush4]],)</f>
        <v>4</v>
      </c>
      <c r="R675" s="76" t="e">
        <f>VLOOKUP(Table16[[#This Row],[Player]],Table4[],9,FALSE)</f>
        <v>#N/A</v>
      </c>
    </row>
    <row r="676" spans="1:18" ht="12.75" customHeight="1" x14ac:dyDescent="0.45">
      <c r="A676" s="78" t="s">
        <v>3825</v>
      </c>
      <c r="B676" s="74" t="s">
        <v>323</v>
      </c>
      <c r="C676" s="79" t="s">
        <v>3523</v>
      </c>
      <c r="D676" s="91">
        <v>37416</v>
      </c>
      <c r="E676" s="75" t="s">
        <v>4121</v>
      </c>
      <c r="G676" s="75" t="s">
        <v>422</v>
      </c>
      <c r="H676" s="77" t="str">
        <f>VLOOKUP(Table16[[#This Row],[Player]],Rosters!$D$1:$D$1934,1,FALSE)</f>
        <v>Still, Tarheeb</v>
      </c>
      <c r="I676" s="77" t="str">
        <f>Table16[[#This Row],[RunBlock-Primary6]]&amp;"-"&amp;Table16[[#This Row],[PassBlock8]]&amp;IF(Table16[[#This Row],[RunBlock-Secondary7]]&lt;&gt;"","/"&amp;Table16[[#This Row],[RunBlock-Secondary7]]&amp;"-"&amp;Table16[[#This Row],[PassBlock8]],"")</f>
        <v>-</v>
      </c>
      <c r="J676" s="75" t="s">
        <v>422</v>
      </c>
      <c r="K676" s="75"/>
      <c r="L676" s="76"/>
      <c r="M676" s="76"/>
      <c r="N676" s="76"/>
      <c r="O676" s="76"/>
      <c r="P676" s="76"/>
      <c r="Q676" s="76" t="str">
        <f>Table16[[#This Row],[DefPrimary2]]&amp;IF(Table16[[#This Row],[Def-Secondary3]]&lt;&gt;"","/"&amp;Table16[[#This Row],[Def-Secondary3]],)&amp;""&amp;IF(Table16[[#This Row],[PassRush4]]&lt;&gt;"","-"&amp;Table16[[#This Row],[PassRush4]],)</f>
        <v>5</v>
      </c>
      <c r="R676" s="76" t="e">
        <f>VLOOKUP(Table16[[#This Row],[Player]],Table4[],9,FALSE)</f>
        <v>#N/A</v>
      </c>
    </row>
    <row r="677" spans="1:18" ht="12.75" customHeight="1" x14ac:dyDescent="0.45">
      <c r="A677" s="78" t="s">
        <v>3554</v>
      </c>
      <c r="B677" s="74" t="s">
        <v>323</v>
      </c>
      <c r="C677" s="79" t="s">
        <v>3522</v>
      </c>
      <c r="D677" s="91">
        <v>37062</v>
      </c>
      <c r="E677" s="75" t="s">
        <v>3978</v>
      </c>
      <c r="G677" s="75" t="s">
        <v>155</v>
      </c>
      <c r="H677" s="77" t="str">
        <f>VLOOKUP(Table16[[#This Row],[Player]],Rosters!$D$1:$D$1934,1,FALSE)</f>
        <v>Stingley Jr, Derek</v>
      </c>
      <c r="I677" s="77" t="str">
        <f>Table16[[#This Row],[RunBlock-Primary6]]&amp;"-"&amp;Table16[[#This Row],[PassBlock8]]&amp;IF(Table16[[#This Row],[RunBlock-Secondary7]]&lt;&gt;"","/"&amp;Table16[[#This Row],[RunBlock-Secondary7]]&amp;"-"&amp;Table16[[#This Row],[PassBlock8]],"")</f>
        <v>-</v>
      </c>
      <c r="J677" s="75" t="s">
        <v>155</v>
      </c>
      <c r="K677" s="75"/>
      <c r="L677" s="76"/>
      <c r="M677" s="76"/>
      <c r="N677" s="76"/>
      <c r="O677" s="76"/>
      <c r="P677" s="76"/>
      <c r="Q677" s="76" t="str">
        <f>Table16[[#This Row],[DefPrimary2]]&amp;IF(Table16[[#This Row],[Def-Secondary3]]&lt;&gt;"","/"&amp;Table16[[#This Row],[Def-Secondary3]],)&amp;""&amp;IF(Table16[[#This Row],[PassRush4]]&lt;&gt;"","-"&amp;Table16[[#This Row],[PassRush4]],)</f>
        <v>6</v>
      </c>
      <c r="R677" s="76" t="e">
        <f>VLOOKUP(Table16[[#This Row],[Player]],Table4[],9,FALSE)</f>
        <v>#N/A</v>
      </c>
    </row>
    <row r="678" spans="1:18" ht="12.75" customHeight="1" x14ac:dyDescent="0.45">
      <c r="A678" s="78" t="s">
        <v>1637</v>
      </c>
      <c r="B678" s="74" t="s">
        <v>323</v>
      </c>
      <c r="C678" s="79" t="s">
        <v>3520</v>
      </c>
      <c r="D678" s="91">
        <v>35674</v>
      </c>
      <c r="E678" s="75" t="s">
        <v>387</v>
      </c>
      <c r="G678" s="75" t="s">
        <v>149</v>
      </c>
      <c r="H678" s="77" t="str">
        <f>VLOOKUP(Table16[[#This Row],[Player]],Rosters!$D$1:$D$1934,1,FALSE)</f>
        <v>St-Juste, Benjamin</v>
      </c>
      <c r="I678" s="77" t="str">
        <f>Table16[[#This Row],[RunBlock-Primary6]]&amp;"-"&amp;Table16[[#This Row],[PassBlock8]]&amp;IF(Table16[[#This Row],[RunBlock-Secondary7]]&lt;&gt;"","/"&amp;Table16[[#This Row],[RunBlock-Secondary7]]&amp;"-"&amp;Table16[[#This Row],[PassBlock8]],"")</f>
        <v>-</v>
      </c>
      <c r="J678" s="75" t="s">
        <v>149</v>
      </c>
      <c r="K678" s="75"/>
      <c r="L678" s="76"/>
      <c r="M678" s="76"/>
      <c r="N678" s="76"/>
      <c r="O678" s="76"/>
      <c r="P678" s="76"/>
      <c r="Q678" s="76" t="str">
        <f>Table16[[#This Row],[DefPrimary2]]&amp;IF(Table16[[#This Row],[Def-Secondary3]]&lt;&gt;"","/"&amp;Table16[[#This Row],[Def-Secondary3]],)&amp;""&amp;IF(Table16[[#This Row],[PassRush4]]&lt;&gt;"","-"&amp;Table16[[#This Row],[PassRush4]],)</f>
        <v>0</v>
      </c>
      <c r="R678" s="76" t="e">
        <f>VLOOKUP(Table16[[#This Row],[Player]],Table4[],9,FALSE)</f>
        <v>#N/A</v>
      </c>
    </row>
    <row r="679" spans="1:18" ht="12.75" customHeight="1" x14ac:dyDescent="0.45">
      <c r="A679" s="78" t="s">
        <v>2528</v>
      </c>
      <c r="B679" s="74" t="s">
        <v>323</v>
      </c>
      <c r="C679" s="79" t="s">
        <v>3517</v>
      </c>
      <c r="D679" s="91">
        <v>36617</v>
      </c>
      <c r="E679" s="75" t="s">
        <v>3489</v>
      </c>
      <c r="G679" s="75" t="s">
        <v>155</v>
      </c>
      <c r="H679" s="77" t="str">
        <f>VLOOKUP(Table16[[#This Row],[Player]],Rosters!$D$1:$D$1934,1,FALSE)</f>
        <v>Surtain, Patrick</v>
      </c>
      <c r="I679" s="77" t="str">
        <f>Table16[[#This Row],[RunBlock-Primary6]]&amp;"-"&amp;Table16[[#This Row],[PassBlock8]]&amp;IF(Table16[[#This Row],[RunBlock-Secondary7]]&lt;&gt;"","/"&amp;Table16[[#This Row],[RunBlock-Secondary7]]&amp;"-"&amp;Table16[[#This Row],[PassBlock8]],"")</f>
        <v>-</v>
      </c>
      <c r="J679" s="75" t="s">
        <v>155</v>
      </c>
      <c r="K679" s="75"/>
      <c r="L679" s="76"/>
      <c r="M679" s="76"/>
      <c r="N679" s="76"/>
      <c r="O679" s="76"/>
      <c r="P679" s="76"/>
      <c r="Q679" s="76" t="str">
        <f>Table16[[#This Row],[DefPrimary2]]&amp;IF(Table16[[#This Row],[Def-Secondary3]]&lt;&gt;"","/"&amp;Table16[[#This Row],[Def-Secondary3]],)&amp;""&amp;IF(Table16[[#This Row],[PassRush4]]&lt;&gt;"","-"&amp;Table16[[#This Row],[PassRush4]],)</f>
        <v>6</v>
      </c>
      <c r="R679" s="76" t="e">
        <f>VLOOKUP(Table16[[#This Row],[Player]],Table4[],9,FALSE)</f>
        <v>#N/A</v>
      </c>
    </row>
    <row r="680" spans="1:18" ht="12.75" customHeight="1" x14ac:dyDescent="0.45">
      <c r="A680" s="78" t="s">
        <v>516</v>
      </c>
      <c r="B680" s="74" t="s">
        <v>323</v>
      </c>
      <c r="C680" s="79" t="s">
        <v>3525</v>
      </c>
      <c r="D680" s="91">
        <v>36448</v>
      </c>
      <c r="E680" s="75" t="s">
        <v>84</v>
      </c>
      <c r="G680" s="75" t="s">
        <v>154</v>
      </c>
      <c r="H680" s="77" t="str">
        <f>VLOOKUP(Table16[[#This Row],[Player]],Rosters!$D$1:$D$1934,1,FALSE)</f>
        <v>Taylor-Britt, Cam</v>
      </c>
      <c r="I680" s="77" t="str">
        <f>Table16[[#This Row],[RunBlock-Primary6]]&amp;"-"&amp;Table16[[#This Row],[PassBlock8]]&amp;IF(Table16[[#This Row],[RunBlock-Secondary7]]&lt;&gt;"","/"&amp;Table16[[#This Row],[RunBlock-Secondary7]]&amp;"-"&amp;Table16[[#This Row],[PassBlock8]],"")</f>
        <v>-</v>
      </c>
      <c r="J680" s="75" t="s">
        <v>154</v>
      </c>
      <c r="K680" s="75"/>
      <c r="L680" s="76"/>
      <c r="M680" s="76"/>
      <c r="N680" s="76"/>
      <c r="O680" s="76"/>
      <c r="P680" s="76"/>
      <c r="Q680" s="76" t="str">
        <f>Table16[[#This Row],[DefPrimary2]]&amp;IF(Table16[[#This Row],[Def-Secondary3]]&lt;&gt;"","/"&amp;Table16[[#This Row],[Def-Secondary3]],)&amp;""&amp;IF(Table16[[#This Row],[PassRush4]]&lt;&gt;"","-"&amp;Table16[[#This Row],[PassRush4]],)</f>
        <v>4</v>
      </c>
      <c r="R680" s="76" t="e">
        <f>VLOOKUP(Table16[[#This Row],[Player]],Table4[],9,FALSE)</f>
        <v>#N/A</v>
      </c>
    </row>
    <row r="681" spans="1:18" ht="12.75" customHeight="1" x14ac:dyDescent="0.45">
      <c r="A681" s="78" t="s">
        <v>321</v>
      </c>
      <c r="B681" s="74" t="s">
        <v>323</v>
      </c>
      <c r="C681" s="79" t="s">
        <v>318</v>
      </c>
      <c r="D681" s="91">
        <v>35201</v>
      </c>
      <c r="E681" s="75" t="s">
        <v>114</v>
      </c>
      <c r="G681" s="75" t="s">
        <v>422</v>
      </c>
      <c r="H681" s="77" t="str">
        <f>VLOOKUP(Table16[[#This Row],[Player]],Rosters!$D$1:$D$1934,1,FALSE)</f>
        <v>Ward, Charvarius</v>
      </c>
      <c r="I681" s="77" t="str">
        <f>Table16[[#This Row],[RunBlock-Primary6]]&amp;"-"&amp;Table16[[#This Row],[PassBlock8]]&amp;IF(Table16[[#This Row],[RunBlock-Secondary7]]&lt;&gt;"","/"&amp;Table16[[#This Row],[RunBlock-Secondary7]]&amp;"-"&amp;Table16[[#This Row],[PassBlock8]],"")</f>
        <v>-</v>
      </c>
      <c r="J681" s="75" t="s">
        <v>422</v>
      </c>
      <c r="K681" s="75"/>
      <c r="L681" s="76"/>
      <c r="M681" s="76"/>
      <c r="N681" s="76"/>
      <c r="O681" s="76"/>
      <c r="P681" s="76"/>
      <c r="Q681" s="76" t="str">
        <f>Table16[[#This Row],[DefPrimary2]]&amp;IF(Table16[[#This Row],[Def-Secondary3]]&lt;&gt;"","/"&amp;Table16[[#This Row],[Def-Secondary3]],)&amp;""&amp;IF(Table16[[#This Row],[PassRush4]]&lt;&gt;"","-"&amp;Table16[[#This Row],[PassRush4]],)</f>
        <v>5</v>
      </c>
      <c r="R681" s="76" t="e">
        <f>VLOOKUP(Table16[[#This Row],[Player]],Table4[],9,FALSE)</f>
        <v>#N/A</v>
      </c>
    </row>
    <row r="682" spans="1:18" ht="12.75" customHeight="1" x14ac:dyDescent="0.45">
      <c r="A682" s="78" t="s">
        <v>2911</v>
      </c>
      <c r="B682" s="74" t="s">
        <v>323</v>
      </c>
      <c r="C682" s="79" t="s">
        <v>3527</v>
      </c>
      <c r="D682" s="91">
        <v>35548</v>
      </c>
      <c r="E682" s="75" t="s">
        <v>1921</v>
      </c>
      <c r="G682" s="75" t="s">
        <v>155</v>
      </c>
      <c r="H682" s="77" t="str">
        <f>VLOOKUP(Table16[[#This Row],[Player]],Rosters!$D$1:$D$1934,1,FALSE)</f>
        <v>Ward, Denzel</v>
      </c>
      <c r="I682" s="77" t="str">
        <f>Table16[[#This Row],[RunBlock-Primary6]]&amp;"-"&amp;Table16[[#This Row],[PassBlock8]]&amp;IF(Table16[[#This Row],[RunBlock-Secondary7]]&lt;&gt;"","/"&amp;Table16[[#This Row],[RunBlock-Secondary7]]&amp;"-"&amp;Table16[[#This Row],[PassBlock8]],"")</f>
        <v>-</v>
      </c>
      <c r="J682" s="75" t="s">
        <v>155</v>
      </c>
      <c r="K682" s="75"/>
      <c r="L682" s="76"/>
      <c r="M682" s="76"/>
      <c r="N682" s="76"/>
      <c r="O682" s="76"/>
      <c r="P682" s="76"/>
      <c r="Q682" s="76" t="str">
        <f>Table16[[#This Row],[DefPrimary2]]&amp;IF(Table16[[#This Row],[Def-Secondary3]]&lt;&gt;"","/"&amp;Table16[[#This Row],[Def-Secondary3]],)&amp;""&amp;IF(Table16[[#This Row],[PassRush4]]&lt;&gt;"","-"&amp;Table16[[#This Row],[PassRush4]],)</f>
        <v>6</v>
      </c>
      <c r="R682" s="76" t="e">
        <f>VLOOKUP(Table16[[#This Row],[Player]],Table4[],9,FALSE)</f>
        <v>#N/A</v>
      </c>
    </row>
    <row r="683" spans="1:18" ht="12.75" customHeight="1" x14ac:dyDescent="0.45">
      <c r="A683" s="78" t="s">
        <v>3826</v>
      </c>
      <c r="B683" s="74" t="s">
        <v>323</v>
      </c>
      <c r="C683" s="79" t="s">
        <v>193</v>
      </c>
      <c r="D683" s="91">
        <v>37861</v>
      </c>
      <c r="E683" s="75" t="s">
        <v>4142</v>
      </c>
      <c r="G683" s="75" t="s">
        <v>422</v>
      </c>
      <c r="H683" s="77" t="str">
        <f>VLOOKUP(Table16[[#This Row],[Player]],Rosters!$D$1:$D$1934,1,FALSE)</f>
        <v>Wiggins, Nate</v>
      </c>
      <c r="I683" s="77" t="str">
        <f>Table16[[#This Row],[RunBlock-Primary6]]&amp;"-"&amp;Table16[[#This Row],[PassBlock8]]&amp;IF(Table16[[#This Row],[RunBlock-Secondary7]]&lt;&gt;"","/"&amp;Table16[[#This Row],[RunBlock-Secondary7]]&amp;"-"&amp;Table16[[#This Row],[PassBlock8]],"")</f>
        <v>-</v>
      </c>
      <c r="J683" s="75" t="s">
        <v>422</v>
      </c>
      <c r="K683" s="75"/>
      <c r="L683" s="76"/>
      <c r="M683" s="76"/>
      <c r="N683" s="76"/>
      <c r="O683" s="76"/>
      <c r="P683" s="76"/>
      <c r="Q683" s="76" t="str">
        <f>Table16[[#This Row],[DefPrimary2]]&amp;IF(Table16[[#This Row],[Def-Secondary3]]&lt;&gt;"","/"&amp;Table16[[#This Row],[Def-Secondary3]],)&amp;""&amp;IF(Table16[[#This Row],[PassRush4]]&lt;&gt;"","-"&amp;Table16[[#This Row],[PassRush4]],)</f>
        <v>5</v>
      </c>
      <c r="R683" s="76" t="e">
        <f>VLOOKUP(Table16[[#This Row],[Player]],Table4[],9,FALSE)</f>
        <v>#N/A</v>
      </c>
    </row>
    <row r="684" spans="1:18" ht="12.75" customHeight="1" x14ac:dyDescent="0.45">
      <c r="A684" s="78" t="s">
        <v>3086</v>
      </c>
      <c r="B684" s="74" t="s">
        <v>323</v>
      </c>
      <c r="C684" s="79" t="s">
        <v>500</v>
      </c>
      <c r="D684" s="91">
        <v>36348</v>
      </c>
      <c r="E684" s="75" t="s">
        <v>91</v>
      </c>
      <c r="G684" s="75" t="s">
        <v>422</v>
      </c>
      <c r="H684" s="77" t="str">
        <f>VLOOKUP(Table16[[#This Row],[Player]],Rosters!$D$1:$D$1934,1,FALSE)</f>
        <v>Womack, Samuel</v>
      </c>
      <c r="I684" s="77" t="str">
        <f>Table16[[#This Row],[RunBlock-Primary6]]&amp;"-"&amp;Table16[[#This Row],[PassBlock8]]&amp;IF(Table16[[#This Row],[RunBlock-Secondary7]]&lt;&gt;"","/"&amp;Table16[[#This Row],[RunBlock-Secondary7]]&amp;"-"&amp;Table16[[#This Row],[PassBlock8]],"")</f>
        <v>-</v>
      </c>
      <c r="J684" s="75" t="s">
        <v>422</v>
      </c>
      <c r="K684" s="75"/>
      <c r="L684" s="76"/>
      <c r="M684" s="76"/>
      <c r="N684" s="76"/>
      <c r="O684" s="76"/>
      <c r="P684" s="76"/>
      <c r="Q684" s="76" t="str">
        <f>Table16[[#This Row],[DefPrimary2]]&amp;IF(Table16[[#This Row],[Def-Secondary3]]&lt;&gt;"","/"&amp;Table16[[#This Row],[Def-Secondary3]],)&amp;""&amp;IF(Table16[[#This Row],[PassRush4]]&lt;&gt;"","-"&amp;Table16[[#This Row],[PassRush4]],)</f>
        <v>5</v>
      </c>
      <c r="R684" s="76" t="e">
        <f>VLOOKUP(Table16[[#This Row],[Player]],Table4[],9,FALSE)</f>
        <v>#N/A</v>
      </c>
    </row>
    <row r="685" spans="1:18" ht="12.75" customHeight="1" x14ac:dyDescent="0.45">
      <c r="A685" s="81" t="s">
        <v>795</v>
      </c>
      <c r="B685" s="74" t="s">
        <v>323</v>
      </c>
      <c r="C685" s="79" t="s">
        <v>1315</v>
      </c>
      <c r="D685" s="91">
        <v>36282</v>
      </c>
      <c r="E685" s="75" t="s">
        <v>91</v>
      </c>
      <c r="G685" s="75" t="s">
        <v>154</v>
      </c>
      <c r="H685" s="77" t="str">
        <f>VLOOKUP(Table16[[#This Row],[Player]],Rosters!$D$1:$D$1934,1,FALSE)</f>
        <v>Woolen, Riq</v>
      </c>
      <c r="I685" s="77" t="str">
        <f>Table16[[#This Row],[RunBlock-Primary6]]&amp;"-"&amp;Table16[[#This Row],[PassBlock8]]&amp;IF(Table16[[#This Row],[RunBlock-Secondary7]]&lt;&gt;"","/"&amp;Table16[[#This Row],[RunBlock-Secondary7]]&amp;"-"&amp;Table16[[#This Row],[PassBlock8]],"")</f>
        <v>-</v>
      </c>
      <c r="J685" s="75" t="s">
        <v>154</v>
      </c>
      <c r="K685" s="75"/>
      <c r="L685" s="76"/>
      <c r="M685" s="76"/>
      <c r="N685" s="76"/>
      <c r="O685" s="76"/>
      <c r="P685" s="76"/>
      <c r="Q685" s="76" t="str">
        <f>Table16[[#This Row],[DefPrimary2]]&amp;IF(Table16[[#This Row],[Def-Secondary3]]&lt;&gt;"","/"&amp;Table16[[#This Row],[Def-Secondary3]],)&amp;""&amp;IF(Table16[[#This Row],[PassRush4]]&lt;&gt;"","-"&amp;Table16[[#This Row],[PassRush4]],)</f>
        <v>4</v>
      </c>
      <c r="R685" s="76" t="e">
        <f>VLOOKUP(Table16[[#This Row],[Player]],Table4[],9,FALSE)</f>
        <v>#N/A</v>
      </c>
    </row>
    <row r="686" spans="1:18" ht="12.75" customHeight="1" x14ac:dyDescent="0.45">
      <c r="A686" s="78" t="s">
        <v>2143</v>
      </c>
      <c r="B686" s="74" t="s">
        <v>3568</v>
      </c>
      <c r="C686" s="79" t="s">
        <v>308</v>
      </c>
      <c r="D686" s="91">
        <v>35603</v>
      </c>
      <c r="E686" s="75" t="s">
        <v>101</v>
      </c>
      <c r="G686" s="75" t="s">
        <v>422</v>
      </c>
      <c r="H686" s="77" t="str">
        <f>VLOOKUP(Table16[[#This Row],[Player]],Rosters!$D$1:$D$1934,1,FALSE)</f>
        <v>Nixon, Keisean</v>
      </c>
      <c r="I686" s="77" t="str">
        <f>Table16[[#This Row],[RunBlock-Primary6]]&amp;"-"&amp;Table16[[#This Row],[PassBlock8]]&amp;IF(Table16[[#This Row],[RunBlock-Secondary7]]&lt;&gt;"","/"&amp;Table16[[#This Row],[RunBlock-Secondary7]]&amp;"-"&amp;Table16[[#This Row],[PassBlock8]],"")</f>
        <v>-</v>
      </c>
      <c r="J686" s="75" t="s">
        <v>422</v>
      </c>
      <c r="K686" s="75"/>
      <c r="L686" s="76"/>
      <c r="M686" s="76"/>
      <c r="N686" s="76"/>
      <c r="O686" s="76"/>
      <c r="P686" s="76"/>
      <c r="Q686" s="76" t="str">
        <f>Table16[[#This Row],[DefPrimary2]]&amp;IF(Table16[[#This Row],[Def-Secondary3]]&lt;&gt;"","/"&amp;Table16[[#This Row],[Def-Secondary3]],)&amp;""&amp;IF(Table16[[#This Row],[PassRush4]]&lt;&gt;"","-"&amp;Table16[[#This Row],[PassRush4]],)</f>
        <v>5</v>
      </c>
      <c r="R686" s="76" t="e">
        <f>VLOOKUP(Table16[[#This Row],[Player]],Table4[],9,FALSE)</f>
        <v>#N/A</v>
      </c>
    </row>
    <row r="687" spans="1:18" ht="12.75" customHeight="1" x14ac:dyDescent="0.45">
      <c r="A687" s="93" t="s">
        <v>1709</v>
      </c>
      <c r="B687" s="74" t="s">
        <v>242</v>
      </c>
      <c r="C687" s="79" t="s">
        <v>860</v>
      </c>
      <c r="D687" s="91">
        <v>35624</v>
      </c>
      <c r="E687" s="75" t="s">
        <v>813</v>
      </c>
      <c r="G687" s="75" t="s">
        <v>1145</v>
      </c>
      <c r="H687" s="77" t="str">
        <f>VLOOKUP(Table16[[#This Row],[Player]],Rosters!$D$1:$D$1934,1,FALSE)</f>
        <v>Allen, Josh J.</v>
      </c>
      <c r="I687" s="77" t="str">
        <f>Table16[[#This Row],[RunBlock-Primary6]]&amp;"-"&amp;Table16[[#This Row],[PassBlock8]]&amp;IF(Table16[[#This Row],[RunBlock-Secondary7]]&lt;&gt;"","/"&amp;Table16[[#This Row],[RunBlock-Secondary7]]&amp;"-"&amp;Table16[[#This Row],[PassBlock8]],"")</f>
        <v>-</v>
      </c>
      <c r="J687" s="75" t="s">
        <v>422</v>
      </c>
      <c r="K687" s="75"/>
      <c r="L687" s="76">
        <v>9</v>
      </c>
      <c r="M687" s="76"/>
      <c r="N687" s="76"/>
      <c r="O687" s="76"/>
      <c r="P687" s="76"/>
      <c r="Q687" s="76" t="str">
        <f>Table16[[#This Row],[DefPrimary2]]&amp;IF(Table16[[#This Row],[Def-Secondary3]]&lt;&gt;"","/"&amp;Table16[[#This Row],[Def-Secondary3]],)&amp;""&amp;IF(Table16[[#This Row],[PassRush4]]&lt;&gt;"","-"&amp;Table16[[#This Row],[PassRush4]],)</f>
        <v>5-9</v>
      </c>
      <c r="R687" s="76" t="e">
        <f>VLOOKUP(Table16[[#This Row],[Player]],Table4[],9,FALSE)</f>
        <v>#N/A</v>
      </c>
    </row>
    <row r="688" spans="1:18" ht="12.75" customHeight="1" x14ac:dyDescent="0.45">
      <c r="A688" s="78" t="s">
        <v>2303</v>
      </c>
      <c r="B688" s="74" t="s">
        <v>242</v>
      </c>
      <c r="C688" s="79" t="s">
        <v>3517</v>
      </c>
      <c r="D688" s="91">
        <v>35662</v>
      </c>
      <c r="E688" s="75" t="s">
        <v>125</v>
      </c>
      <c r="G688" s="75" t="s">
        <v>1141</v>
      </c>
      <c r="H688" s="77" t="str">
        <f>VLOOKUP(Table16[[#This Row],[Player]],Rosters!$D$1:$D$1934,1,FALSE)</f>
        <v>Allen, Zach</v>
      </c>
      <c r="I688" s="77" t="str">
        <f>Table16[[#This Row],[RunBlock-Primary6]]&amp;"-"&amp;Table16[[#This Row],[PassBlock8]]&amp;IF(Table16[[#This Row],[RunBlock-Secondary7]]&lt;&gt;"","/"&amp;Table16[[#This Row],[RunBlock-Secondary7]]&amp;"-"&amp;Table16[[#This Row],[PassBlock8]],"")</f>
        <v>-</v>
      </c>
      <c r="J688" s="75" t="s">
        <v>155</v>
      </c>
      <c r="K688" s="75"/>
      <c r="L688" s="76">
        <v>8</v>
      </c>
      <c r="M688" s="76"/>
      <c r="N688" s="76"/>
      <c r="O688" s="76"/>
      <c r="P688" s="76"/>
      <c r="Q688" s="76" t="str">
        <f>Table16[[#This Row],[DefPrimary2]]&amp;IF(Table16[[#This Row],[Def-Secondary3]]&lt;&gt;"","/"&amp;Table16[[#This Row],[Def-Secondary3]],)&amp;""&amp;IF(Table16[[#This Row],[PassRush4]]&lt;&gt;"","-"&amp;Table16[[#This Row],[PassRush4]],)</f>
        <v>6-8</v>
      </c>
      <c r="R688" s="76" t="e">
        <f>VLOOKUP(Table16[[#This Row],[Player]],Table4[],9,FALSE)</f>
        <v>#N/A</v>
      </c>
    </row>
    <row r="689" spans="1:18" ht="12.75" customHeight="1" x14ac:dyDescent="0.45">
      <c r="A689" s="78" t="s">
        <v>3573</v>
      </c>
      <c r="B689" s="74" t="s">
        <v>242</v>
      </c>
      <c r="C689" s="79" t="s">
        <v>3522</v>
      </c>
      <c r="D689" s="91">
        <v>37136</v>
      </c>
      <c r="E689" s="75" t="s">
        <v>3953</v>
      </c>
      <c r="G689" s="75" t="s">
        <v>595</v>
      </c>
      <c r="H689" s="77" t="str">
        <f>VLOOKUP(Table16[[#This Row],[Player]],Rosters!$D$1:$D$1934,1,FALSE)</f>
        <v>Anderson Jr, Will</v>
      </c>
      <c r="I689" s="77" t="str">
        <f>Table16[[#This Row],[RunBlock-Primary6]]&amp;"-"&amp;Table16[[#This Row],[PassBlock8]]&amp;IF(Table16[[#This Row],[RunBlock-Secondary7]]&lt;&gt;"","/"&amp;Table16[[#This Row],[RunBlock-Secondary7]]&amp;"-"&amp;Table16[[#This Row],[PassBlock8]],"")</f>
        <v>-</v>
      </c>
      <c r="J689" s="75" t="s">
        <v>155</v>
      </c>
      <c r="K689" s="75"/>
      <c r="L689" s="76">
        <v>12</v>
      </c>
      <c r="M689" s="76">
        <v>1</v>
      </c>
      <c r="N689" s="76"/>
      <c r="O689" s="76"/>
      <c r="P689" s="76"/>
      <c r="Q689" s="76" t="str">
        <f>Table16[[#This Row],[DefPrimary2]]&amp;IF(Table16[[#This Row],[Def-Secondary3]]&lt;&gt;"","/"&amp;Table16[[#This Row],[Def-Secondary3]],)&amp;""&amp;IF(Table16[[#This Row],[PassRush4]]&lt;&gt;"","-"&amp;Table16[[#This Row],[PassRush4]],)</f>
        <v>6-12</v>
      </c>
      <c r="R689" s="76" t="e">
        <f>VLOOKUP(Table16[[#This Row],[Player]],Table4[],9,FALSE)</f>
        <v>#N/A</v>
      </c>
    </row>
    <row r="690" spans="1:18" ht="12.75" customHeight="1" x14ac:dyDescent="0.45">
      <c r="A690" s="78" t="s">
        <v>2610</v>
      </c>
      <c r="B690" s="74" t="s">
        <v>242</v>
      </c>
      <c r="C690" s="79" t="s">
        <v>3523</v>
      </c>
      <c r="D690" s="91">
        <v>34891</v>
      </c>
      <c r="E690" s="75" t="s">
        <v>2611</v>
      </c>
      <c r="G690" s="75" t="s">
        <v>430</v>
      </c>
      <c r="H690" s="77" t="str">
        <f>VLOOKUP(Table16[[#This Row],[Player]],Rosters!$D$1:$D$1934,1,FALSE)</f>
        <v>Bosa, Joey</v>
      </c>
      <c r="I690" s="77" t="str">
        <f>Table16[[#This Row],[RunBlock-Primary6]]&amp;"-"&amp;Table16[[#This Row],[PassBlock8]]&amp;IF(Table16[[#This Row],[RunBlock-Secondary7]]&lt;&gt;"","/"&amp;Table16[[#This Row],[RunBlock-Secondary7]]&amp;"-"&amp;Table16[[#This Row],[PassBlock8]],"")</f>
        <v>-</v>
      </c>
      <c r="J690" s="75" t="s">
        <v>422</v>
      </c>
      <c r="K690" s="75"/>
      <c r="L690" s="76">
        <v>5</v>
      </c>
      <c r="M690" s="76"/>
      <c r="N690" s="76"/>
      <c r="O690" s="76"/>
      <c r="P690" s="76"/>
      <c r="Q690" s="76" t="str">
        <f>Table16[[#This Row],[DefPrimary2]]&amp;IF(Table16[[#This Row],[Def-Secondary3]]&lt;&gt;"","/"&amp;Table16[[#This Row],[Def-Secondary3]],)&amp;""&amp;IF(Table16[[#This Row],[PassRush4]]&lt;&gt;"","-"&amp;Table16[[#This Row],[PassRush4]],)</f>
        <v>5-5</v>
      </c>
      <c r="R690" s="76" t="e">
        <f>VLOOKUP(Table16[[#This Row],[Player]],Table4[],9,FALSE)</f>
        <v>#N/A</v>
      </c>
    </row>
    <row r="691" spans="1:18" ht="12.75" customHeight="1" x14ac:dyDescent="0.45">
      <c r="A691" s="78" t="s">
        <v>593</v>
      </c>
      <c r="B691" s="74" t="s">
        <v>242</v>
      </c>
      <c r="C691" s="79" t="s">
        <v>3518</v>
      </c>
      <c r="D691" s="91">
        <v>35664</v>
      </c>
      <c r="E691" s="75" t="s">
        <v>115</v>
      </c>
      <c r="G691" s="75" t="s">
        <v>876</v>
      </c>
      <c r="H691" s="77" t="str">
        <f>VLOOKUP(Table16[[#This Row],[Player]],Rosters!$D$1:$D$1934,1,FALSE)</f>
        <v>Crosby, Maxx</v>
      </c>
      <c r="I691" s="77" t="str">
        <f>Table16[[#This Row],[RunBlock-Primary6]]&amp;"-"&amp;Table16[[#This Row],[PassBlock8]]&amp;IF(Table16[[#This Row],[RunBlock-Secondary7]]&lt;&gt;"","/"&amp;Table16[[#This Row],[RunBlock-Secondary7]]&amp;"-"&amp;Table16[[#This Row],[PassBlock8]],"")</f>
        <v>-</v>
      </c>
      <c r="J691" s="75" t="s">
        <v>155</v>
      </c>
      <c r="K691" s="75"/>
      <c r="L691" s="76">
        <v>9</v>
      </c>
      <c r="M691" s="76"/>
      <c r="N691" s="76"/>
      <c r="O691" s="76"/>
      <c r="P691" s="76"/>
      <c r="Q691" s="76" t="str">
        <f>Table16[[#This Row],[DefPrimary2]]&amp;IF(Table16[[#This Row],[Def-Secondary3]]&lt;&gt;"","/"&amp;Table16[[#This Row],[Def-Secondary3]],)&amp;""&amp;IF(Table16[[#This Row],[PassRush4]]&lt;&gt;"","-"&amp;Table16[[#This Row],[PassRush4]],)</f>
        <v>6-9</v>
      </c>
      <c r="R691" s="76" t="e">
        <f>VLOOKUP(Table16[[#This Row],[Player]],Table4[],9,FALSE)</f>
        <v>#N/A</v>
      </c>
    </row>
    <row r="692" spans="1:18" ht="12.75" customHeight="1" x14ac:dyDescent="0.45">
      <c r="A692" s="78" t="s">
        <v>755</v>
      </c>
      <c r="B692" s="74" t="s">
        <v>242</v>
      </c>
      <c r="C692" s="79" t="s">
        <v>3520</v>
      </c>
      <c r="D692" s="91">
        <v>35567</v>
      </c>
      <c r="E692" s="75" t="s">
        <v>756</v>
      </c>
      <c r="G692" s="75" t="s">
        <v>761</v>
      </c>
      <c r="H692" s="77" t="str">
        <f>VLOOKUP(Table16[[#This Row],[Player]],Rosters!$D$1:$D$1934,1,FALSE)</f>
        <v>Ferrell, Clelin</v>
      </c>
      <c r="I692" s="77" t="str">
        <f>Table16[[#This Row],[RunBlock-Primary6]]&amp;"-"&amp;Table16[[#This Row],[PassBlock8]]&amp;IF(Table16[[#This Row],[RunBlock-Secondary7]]&lt;&gt;"","/"&amp;Table16[[#This Row],[RunBlock-Secondary7]]&amp;"-"&amp;Table16[[#This Row],[PassBlock8]],"")</f>
        <v>-</v>
      </c>
      <c r="J692" s="75" t="s">
        <v>154</v>
      </c>
      <c r="K692" s="75"/>
      <c r="L692" s="76">
        <v>6</v>
      </c>
      <c r="M692" s="76"/>
      <c r="N692" s="76"/>
      <c r="O692" s="76"/>
      <c r="P692" s="76"/>
      <c r="Q692" s="76" t="str">
        <f>Table16[[#This Row],[DefPrimary2]]&amp;IF(Table16[[#This Row],[Def-Secondary3]]&lt;&gt;"","/"&amp;Table16[[#This Row],[Def-Secondary3]],)&amp;""&amp;IF(Table16[[#This Row],[PassRush4]]&lt;&gt;"","-"&amp;Table16[[#This Row],[PassRush4]],)</f>
        <v>4-6</v>
      </c>
      <c r="R692" s="76" t="e">
        <f>VLOOKUP(Table16[[#This Row],[Player]],Table4[],9,FALSE)</f>
        <v>#N/A</v>
      </c>
    </row>
    <row r="693" spans="1:18" ht="12.75" customHeight="1" x14ac:dyDescent="0.45">
      <c r="A693" s="78" t="s">
        <v>3588</v>
      </c>
      <c r="B693" s="74" t="s">
        <v>242</v>
      </c>
      <c r="C693" s="79" t="s">
        <v>3524</v>
      </c>
      <c r="D693" s="91">
        <v>36543</v>
      </c>
      <c r="E693" s="75" t="s">
        <v>4006</v>
      </c>
      <c r="G693" s="75" t="s">
        <v>628</v>
      </c>
      <c r="H693" s="77" t="str">
        <f>VLOOKUP(Table16[[#This Row],[Player]],Rosters!$D$1:$D$1934,1,FALSE)</f>
        <v>Fiske, Braden</v>
      </c>
      <c r="I693" s="77" t="str">
        <f>Table16[[#This Row],[RunBlock-Primary6]]&amp;"-"&amp;Table16[[#This Row],[PassBlock8]]&amp;IF(Table16[[#This Row],[RunBlock-Secondary7]]&lt;&gt;"","/"&amp;Table16[[#This Row],[RunBlock-Secondary7]]&amp;"-"&amp;Table16[[#This Row],[PassBlock8]],"")</f>
        <v>-</v>
      </c>
      <c r="J693" s="75" t="s">
        <v>149</v>
      </c>
      <c r="K693" s="75"/>
      <c r="L693" s="76">
        <v>9</v>
      </c>
      <c r="M693" s="76"/>
      <c r="N693" s="76"/>
      <c r="O693" s="76"/>
      <c r="P693" s="76"/>
      <c r="Q693" s="76" t="str">
        <f>Table16[[#This Row],[DefPrimary2]]&amp;IF(Table16[[#This Row],[Def-Secondary3]]&lt;&gt;"","/"&amp;Table16[[#This Row],[Def-Secondary3]],)&amp;""&amp;IF(Table16[[#This Row],[PassRush4]]&lt;&gt;"","-"&amp;Table16[[#This Row],[PassRush4]],)</f>
        <v>0-9</v>
      </c>
      <c r="R693" s="76" t="e">
        <f>VLOOKUP(Table16[[#This Row],[Player]],Table4[],9,FALSE)</f>
        <v>#N/A</v>
      </c>
    </row>
    <row r="694" spans="1:18" ht="12.75" customHeight="1" x14ac:dyDescent="0.45">
      <c r="A694" s="78" t="s">
        <v>613</v>
      </c>
      <c r="B694" s="74" t="s">
        <v>242</v>
      </c>
      <c r="C694" s="79" t="s">
        <v>318</v>
      </c>
      <c r="D694" s="91">
        <v>33855</v>
      </c>
      <c r="E694" s="75" t="s">
        <v>614</v>
      </c>
      <c r="G694" s="75" t="s">
        <v>2885</v>
      </c>
      <c r="H694" s="77" t="str">
        <f>VLOOKUP(Table16[[#This Row],[Player]],Rosters!$D$1:$D$1934,1,FALSE)</f>
        <v>Floyd, Leonard</v>
      </c>
      <c r="I694" s="77" t="str">
        <f>Table16[[#This Row],[RunBlock-Primary6]]&amp;"-"&amp;Table16[[#This Row],[PassBlock8]]&amp;IF(Table16[[#This Row],[RunBlock-Secondary7]]&lt;&gt;"","/"&amp;Table16[[#This Row],[RunBlock-Secondary7]]&amp;"-"&amp;Table16[[#This Row],[PassBlock8]],"")</f>
        <v>-</v>
      </c>
      <c r="J694" s="75" t="s">
        <v>149</v>
      </c>
      <c r="K694" s="75"/>
      <c r="L694" s="76">
        <v>11</v>
      </c>
      <c r="M694" s="76"/>
      <c r="N694" s="76"/>
      <c r="O694" s="76"/>
      <c r="P694" s="76"/>
      <c r="Q694" s="76" t="str">
        <f>Table16[[#This Row],[DefPrimary2]]&amp;IF(Table16[[#This Row],[Def-Secondary3]]&lt;&gt;"","/"&amp;Table16[[#This Row],[Def-Secondary3]],)&amp;""&amp;IF(Table16[[#This Row],[PassRush4]]&lt;&gt;"","-"&amp;Table16[[#This Row],[PassRush4]],)</f>
        <v>0-11</v>
      </c>
      <c r="R694" s="76" t="e">
        <f>VLOOKUP(Table16[[#This Row],[Player]],Table4[],9,FALSE)</f>
        <v>#N/A</v>
      </c>
    </row>
    <row r="695" spans="1:18" ht="12.75" customHeight="1" x14ac:dyDescent="0.45">
      <c r="A695" s="78" t="s">
        <v>2101</v>
      </c>
      <c r="B695" s="74" t="s">
        <v>242</v>
      </c>
      <c r="C695" s="79" t="s">
        <v>3527</v>
      </c>
      <c r="D695" s="91">
        <v>35062</v>
      </c>
      <c r="E695" s="75" t="s">
        <v>534</v>
      </c>
      <c r="G695" s="75" t="s">
        <v>1144</v>
      </c>
      <c r="H695" s="77" t="str">
        <f>VLOOKUP(Table16[[#This Row],[Player]],Rosters!$D$1:$D$1934,1,FALSE)</f>
        <v>Garrett, Myles</v>
      </c>
      <c r="I695" s="77" t="str">
        <f>Table16[[#This Row],[RunBlock-Primary6]]&amp;"-"&amp;Table16[[#This Row],[PassBlock8]]&amp;IF(Table16[[#This Row],[RunBlock-Secondary7]]&lt;&gt;"","/"&amp;Table16[[#This Row],[RunBlock-Secondary7]]&amp;"-"&amp;Table16[[#This Row],[PassBlock8]],"")</f>
        <v>-</v>
      </c>
      <c r="J695" s="75" t="s">
        <v>155</v>
      </c>
      <c r="K695" s="75"/>
      <c r="L695" s="76">
        <v>12</v>
      </c>
      <c r="M695" s="76">
        <v>4</v>
      </c>
      <c r="N695" s="76"/>
      <c r="O695" s="76"/>
      <c r="P695" s="76"/>
      <c r="Q695" s="76" t="str">
        <f>Table16[[#This Row],[DefPrimary2]]&amp;IF(Table16[[#This Row],[Def-Secondary3]]&lt;&gt;"","/"&amp;Table16[[#This Row],[Def-Secondary3]],)&amp;""&amp;IF(Table16[[#This Row],[PassRush4]]&lt;&gt;"","-"&amp;Table16[[#This Row],[PassRush4]],)</f>
        <v>6-12</v>
      </c>
      <c r="R695" s="76" t="e">
        <f>VLOOKUP(Table16[[#This Row],[Player]],Table4[],9,FALSE)</f>
        <v>#N/A</v>
      </c>
    </row>
    <row r="696" spans="1:18" ht="12.75" customHeight="1" x14ac:dyDescent="0.45">
      <c r="A696" s="78" t="s">
        <v>2114</v>
      </c>
      <c r="B696" s="74" t="s">
        <v>242</v>
      </c>
      <c r="C696" s="79" t="s">
        <v>143</v>
      </c>
      <c r="D696" s="91">
        <v>35827</v>
      </c>
      <c r="E696" s="75" t="s">
        <v>387</v>
      </c>
      <c r="G696" s="75" t="s">
        <v>743</v>
      </c>
      <c r="H696" s="77" t="str">
        <f>VLOOKUP(Table16[[#This Row],[Player]],Rosters!$D$1:$D$1934,1,FALSE)</f>
        <v>Golston, Chauncey</v>
      </c>
      <c r="I696" s="77" t="str">
        <f>Table16[[#This Row],[RunBlock-Primary6]]&amp;"-"&amp;Table16[[#This Row],[PassBlock8]]&amp;IF(Table16[[#This Row],[RunBlock-Secondary7]]&lt;&gt;"","/"&amp;Table16[[#This Row],[RunBlock-Secondary7]]&amp;"-"&amp;Table16[[#This Row],[PassBlock8]],"")</f>
        <v>-</v>
      </c>
      <c r="J696" s="75" t="s">
        <v>149</v>
      </c>
      <c r="K696" s="75"/>
      <c r="L696" s="76">
        <v>7</v>
      </c>
      <c r="M696" s="76"/>
      <c r="N696" s="76"/>
      <c r="O696" s="76"/>
      <c r="P696" s="76"/>
      <c r="Q696" s="76" t="str">
        <f>Table16[[#This Row],[DefPrimary2]]&amp;IF(Table16[[#This Row],[Def-Secondary3]]&lt;&gt;"","/"&amp;Table16[[#This Row],[Def-Secondary3]],)&amp;""&amp;IF(Table16[[#This Row],[PassRush4]]&lt;&gt;"","-"&amp;Table16[[#This Row],[PassRush4]],)</f>
        <v>0-7</v>
      </c>
      <c r="R696" s="76" t="e">
        <f>VLOOKUP(Table16[[#This Row],[Player]],Table4[],9,FALSE)</f>
        <v>#N/A</v>
      </c>
    </row>
    <row r="697" spans="1:18" ht="12.75" customHeight="1" x14ac:dyDescent="0.45">
      <c r="A697" s="78" t="s">
        <v>2798</v>
      </c>
      <c r="B697" s="74" t="s">
        <v>242</v>
      </c>
      <c r="C697" s="79" t="s">
        <v>1124</v>
      </c>
      <c r="D697" s="91">
        <v>34087</v>
      </c>
      <c r="E697" s="75" t="s">
        <v>163</v>
      </c>
      <c r="G697" s="75" t="s">
        <v>208</v>
      </c>
      <c r="H697" s="77" t="str">
        <f>VLOOKUP(Table16[[#This Row],[Player]],Rosters!$D$1:$D$1934,1,FALSE)</f>
        <v>Jarrett, Grady</v>
      </c>
      <c r="I697" s="77" t="str">
        <f>Table16[[#This Row],[RunBlock-Primary6]]&amp;"-"&amp;Table16[[#This Row],[PassBlock8]]&amp;IF(Table16[[#This Row],[RunBlock-Secondary7]]&lt;&gt;"","/"&amp;Table16[[#This Row],[RunBlock-Secondary7]]&amp;"-"&amp;Table16[[#This Row],[PassBlock8]],"")</f>
        <v>-</v>
      </c>
      <c r="J697" s="75" t="s">
        <v>154</v>
      </c>
      <c r="K697" s="75"/>
      <c r="L697" s="76">
        <v>3</v>
      </c>
      <c r="M697" s="76"/>
      <c r="N697" s="76"/>
      <c r="O697" s="76"/>
      <c r="P697" s="76"/>
      <c r="Q697" s="76" t="str">
        <f>Table16[[#This Row],[DefPrimary2]]&amp;IF(Table16[[#This Row],[Def-Secondary3]]&lt;&gt;"","/"&amp;Table16[[#This Row],[Def-Secondary3]],)&amp;""&amp;IF(Table16[[#This Row],[PassRush4]]&lt;&gt;"","-"&amp;Table16[[#This Row],[PassRush4]],)</f>
        <v>4-3</v>
      </c>
      <c r="R697" s="76" t="e">
        <f>VLOOKUP(Table16[[#This Row],[Player]],Table4[],9,FALSE)</f>
        <v>#N/A</v>
      </c>
    </row>
    <row r="698" spans="1:18" ht="12.75" customHeight="1" x14ac:dyDescent="0.45">
      <c r="A698" s="78" t="s">
        <v>2966</v>
      </c>
      <c r="B698" s="74" t="s">
        <v>242</v>
      </c>
      <c r="C698" s="79" t="s">
        <v>441</v>
      </c>
      <c r="D698" s="91">
        <v>32699</v>
      </c>
      <c r="E698" s="75" t="s">
        <v>2967</v>
      </c>
      <c r="G698" s="75" t="s">
        <v>201</v>
      </c>
      <c r="H698" s="77" t="str">
        <f>VLOOKUP(Table16[[#This Row],[Player]],Rosters!$D$1:$D$1934,1,FALSE)</f>
        <v>Jordan, Cameron</v>
      </c>
      <c r="I698" s="77" t="str">
        <f>Table16[[#This Row],[RunBlock-Primary6]]&amp;"-"&amp;Table16[[#This Row],[PassBlock8]]&amp;IF(Table16[[#This Row],[RunBlock-Secondary7]]&lt;&gt;"","/"&amp;Table16[[#This Row],[RunBlock-Secondary7]]&amp;"-"&amp;Table16[[#This Row],[PassBlock8]],"")</f>
        <v>-</v>
      </c>
      <c r="J698" s="75" t="s">
        <v>154</v>
      </c>
      <c r="K698" s="75"/>
      <c r="L698" s="76">
        <v>5</v>
      </c>
      <c r="M698" s="76"/>
      <c r="N698" s="76"/>
      <c r="O698" s="76"/>
      <c r="P698" s="76"/>
      <c r="Q698" s="76" t="str">
        <f>Table16[[#This Row],[DefPrimary2]]&amp;IF(Table16[[#This Row],[Def-Secondary3]]&lt;&gt;"","/"&amp;Table16[[#This Row],[Def-Secondary3]],)&amp;""&amp;IF(Table16[[#This Row],[PassRush4]]&lt;&gt;"","-"&amp;Table16[[#This Row],[PassRush4]],)</f>
        <v>4-5</v>
      </c>
      <c r="R698" s="76" t="e">
        <f>VLOOKUP(Table16[[#This Row],[Player]],Table4[],9,FALSE)</f>
        <v>#N/A</v>
      </c>
    </row>
    <row r="699" spans="1:18" ht="12.75" customHeight="1" x14ac:dyDescent="0.45">
      <c r="A699" s="78" t="s">
        <v>2615</v>
      </c>
      <c r="B699" s="74" t="s">
        <v>242</v>
      </c>
      <c r="C699" s="79" t="s">
        <v>452</v>
      </c>
      <c r="D699" s="91">
        <v>34779</v>
      </c>
      <c r="E699" s="75" t="s">
        <v>188</v>
      </c>
      <c r="G699" s="75" t="s">
        <v>576</v>
      </c>
      <c r="H699" s="77" t="str">
        <f>VLOOKUP(Table16[[#This Row],[Player]],Rosters!$D$1:$D$1934,1,FALSE)</f>
        <v>Joseph-Day, Sebastian</v>
      </c>
      <c r="I699" s="77" t="str">
        <f>Table16[[#This Row],[RunBlock-Primary6]]&amp;"-"&amp;Table16[[#This Row],[PassBlock8]]&amp;IF(Table16[[#This Row],[RunBlock-Secondary7]]&lt;&gt;"","/"&amp;Table16[[#This Row],[RunBlock-Secondary7]]&amp;"-"&amp;Table16[[#This Row],[PassBlock8]],"")</f>
        <v>-</v>
      </c>
      <c r="J699" s="75" t="s">
        <v>422</v>
      </c>
      <c r="K699" s="75"/>
      <c r="L699" s="76">
        <v>3</v>
      </c>
      <c r="M699" s="76"/>
      <c r="N699" s="76"/>
      <c r="O699" s="76"/>
      <c r="P699" s="76"/>
      <c r="Q699" s="76" t="str">
        <f>Table16[[#This Row],[DefPrimary2]]&amp;IF(Table16[[#This Row],[Def-Secondary3]]&lt;&gt;"","/"&amp;Table16[[#This Row],[Def-Secondary3]],)&amp;""&amp;IF(Table16[[#This Row],[PassRush4]]&lt;&gt;"","-"&amp;Table16[[#This Row],[PassRush4]],)</f>
        <v>5-3</v>
      </c>
      <c r="R699" s="76" t="e">
        <f>VLOOKUP(Table16[[#This Row],[Player]],Table4[],9,FALSE)</f>
        <v>#N/A</v>
      </c>
    </row>
    <row r="700" spans="1:18" ht="12.75" customHeight="1" x14ac:dyDescent="0.45">
      <c r="A700" s="78" t="s">
        <v>2975</v>
      </c>
      <c r="B700" s="74" t="s">
        <v>242</v>
      </c>
      <c r="C700" s="79" t="s">
        <v>339</v>
      </c>
      <c r="D700" s="91">
        <v>36951</v>
      </c>
      <c r="E700" s="75" t="s">
        <v>3953</v>
      </c>
      <c r="G700" s="75" t="s">
        <v>992</v>
      </c>
      <c r="H700" s="77" t="str">
        <f>VLOOKUP(Table16[[#This Row],[Player]],Rosters!$D$1:$D$1934,1,FALSE)</f>
        <v>Kancey, Calijah</v>
      </c>
      <c r="I700" s="77" t="str">
        <f>Table16[[#This Row],[RunBlock-Primary6]]&amp;"-"&amp;Table16[[#This Row],[PassBlock8]]&amp;IF(Table16[[#This Row],[RunBlock-Secondary7]]&lt;&gt;"","/"&amp;Table16[[#This Row],[RunBlock-Secondary7]]&amp;"-"&amp;Table16[[#This Row],[PassBlock8]],"")</f>
        <v>-</v>
      </c>
      <c r="J700" s="75" t="s">
        <v>149</v>
      </c>
      <c r="K700" s="75"/>
      <c r="L700" s="76">
        <v>8</v>
      </c>
      <c r="M700" s="76"/>
      <c r="N700" s="76"/>
      <c r="O700" s="76"/>
      <c r="P700" s="76"/>
      <c r="Q700" s="76" t="str">
        <f>Table16[[#This Row],[DefPrimary2]]&amp;IF(Table16[[#This Row],[Def-Secondary3]]&lt;&gt;"","/"&amp;Table16[[#This Row],[Def-Secondary3]],)&amp;""&amp;IF(Table16[[#This Row],[PassRush4]]&lt;&gt;"","-"&amp;Table16[[#This Row],[PassRush4]],)</f>
        <v>0-8</v>
      </c>
      <c r="R700" s="76" t="e">
        <f>VLOOKUP(Table16[[#This Row],[Player]],Table4[],9,FALSE)</f>
        <v>#N/A</v>
      </c>
    </row>
    <row r="701" spans="1:18" ht="12.75" customHeight="1" x14ac:dyDescent="0.45">
      <c r="A701" s="78" t="s">
        <v>2007</v>
      </c>
      <c r="B701" s="74" t="s">
        <v>242</v>
      </c>
      <c r="C701" s="79" t="s">
        <v>325</v>
      </c>
      <c r="D701" s="91">
        <v>36984</v>
      </c>
      <c r="E701" s="75" t="s">
        <v>3978</v>
      </c>
      <c r="G701" s="75" t="s">
        <v>2010</v>
      </c>
      <c r="H701" s="77" t="str">
        <f>VLOOKUP(Table16[[#This Row],[Player]],Rosters!$D$1:$D$1934,1,FALSE)</f>
        <v>Karlaftis, George</v>
      </c>
      <c r="I701" s="77" t="str">
        <f>Table16[[#This Row],[RunBlock-Primary6]]&amp;"-"&amp;Table16[[#This Row],[PassBlock8]]&amp;IF(Table16[[#This Row],[RunBlock-Secondary7]]&lt;&gt;"","/"&amp;Table16[[#This Row],[RunBlock-Secondary7]]&amp;"-"&amp;Table16[[#This Row],[PassBlock8]],"")</f>
        <v>-</v>
      </c>
      <c r="J701" s="75" t="s">
        <v>154</v>
      </c>
      <c r="K701" s="75"/>
      <c r="L701" s="76">
        <v>10</v>
      </c>
      <c r="M701" s="76"/>
      <c r="N701" s="76"/>
      <c r="O701" s="76"/>
      <c r="P701" s="76"/>
      <c r="Q701" s="76" t="str">
        <f>Table16[[#This Row],[DefPrimary2]]&amp;IF(Table16[[#This Row],[Def-Secondary3]]&lt;&gt;"","/"&amp;Table16[[#This Row],[Def-Secondary3]],)&amp;""&amp;IF(Table16[[#This Row],[PassRush4]]&lt;&gt;"","-"&amp;Table16[[#This Row],[PassRush4]],)</f>
        <v>4-10</v>
      </c>
      <c r="R701" s="76" t="e">
        <f>VLOOKUP(Table16[[#This Row],[Player]],Table4[],9,FALSE)</f>
        <v>#N/A</v>
      </c>
    </row>
    <row r="702" spans="1:18" ht="12.75" customHeight="1" x14ac:dyDescent="0.45">
      <c r="A702" s="81" t="s">
        <v>988</v>
      </c>
      <c r="B702" s="74" t="s">
        <v>242</v>
      </c>
      <c r="C702" s="79" t="s">
        <v>193</v>
      </c>
      <c r="D702" s="91">
        <v>35751</v>
      </c>
      <c r="E702" s="75" t="s">
        <v>130</v>
      </c>
      <c r="G702" s="75" t="s">
        <v>1143</v>
      </c>
      <c r="H702" s="77" t="str">
        <f>VLOOKUP(Table16[[#This Row],[Player]],Rosters!$D$1:$D$1934,1,FALSE)</f>
        <v>Madubuike, Justin</v>
      </c>
      <c r="I702" s="77" t="str">
        <f>Table16[[#This Row],[RunBlock-Primary6]]&amp;"-"&amp;Table16[[#This Row],[PassBlock8]]&amp;IF(Table16[[#This Row],[RunBlock-Secondary7]]&lt;&gt;"","/"&amp;Table16[[#This Row],[RunBlock-Secondary7]]&amp;"-"&amp;Table16[[#This Row],[PassBlock8]],"")</f>
        <v>-</v>
      </c>
      <c r="J702" s="75" t="s">
        <v>155</v>
      </c>
      <c r="K702" s="75"/>
      <c r="L702" s="76">
        <v>6</v>
      </c>
      <c r="M702" s="76"/>
      <c r="N702" s="76"/>
      <c r="O702" s="76"/>
      <c r="P702" s="76"/>
      <c r="Q702" s="76" t="str">
        <f>Table16[[#This Row],[DefPrimary2]]&amp;IF(Table16[[#This Row],[Def-Secondary3]]&lt;&gt;"","/"&amp;Table16[[#This Row],[Def-Secondary3]],)&amp;""&amp;IF(Table16[[#This Row],[PassRush4]]&lt;&gt;"","-"&amp;Table16[[#This Row],[PassRush4]],)</f>
        <v>6-6</v>
      </c>
      <c r="R702" s="76" t="e">
        <f>VLOOKUP(Table16[[#This Row],[Player]],Table4[],9,FALSE)</f>
        <v>#N/A</v>
      </c>
    </row>
    <row r="703" spans="1:18" ht="12.75" customHeight="1" x14ac:dyDescent="0.45">
      <c r="A703" s="78" t="s">
        <v>1793</v>
      </c>
      <c r="B703" s="74" t="s">
        <v>242</v>
      </c>
      <c r="C703" s="79" t="s">
        <v>3531</v>
      </c>
      <c r="D703" s="91">
        <v>36315</v>
      </c>
      <c r="E703" s="75" t="s">
        <v>3953</v>
      </c>
      <c r="G703" s="75" t="s">
        <v>627</v>
      </c>
      <c r="H703" s="77" t="str">
        <f>VLOOKUP(Table16[[#This Row],[Player]],Rosters!$D$1:$D$1934,1,FALSE)</f>
        <v>McDonald, Will</v>
      </c>
      <c r="I703" s="77" t="str">
        <f>Table16[[#This Row],[RunBlock-Primary6]]&amp;"-"&amp;Table16[[#This Row],[PassBlock8]]&amp;IF(Table16[[#This Row],[RunBlock-Secondary7]]&lt;&gt;"","/"&amp;Table16[[#This Row],[RunBlock-Secondary7]]&amp;"-"&amp;Table16[[#This Row],[PassBlock8]],"")</f>
        <v>-</v>
      </c>
      <c r="J703" s="75" t="s">
        <v>149</v>
      </c>
      <c r="K703" s="75"/>
      <c r="L703" s="76">
        <v>12</v>
      </c>
      <c r="M703" s="76">
        <v>1</v>
      </c>
      <c r="N703" s="76"/>
      <c r="O703" s="76"/>
      <c r="P703" s="76"/>
      <c r="Q703" s="76" t="str">
        <f>Table16[[#This Row],[DefPrimary2]]&amp;IF(Table16[[#This Row],[Def-Secondary3]]&lt;&gt;"","/"&amp;Table16[[#This Row],[Def-Secondary3]],)&amp;""&amp;IF(Table16[[#This Row],[PassRush4]]&lt;&gt;"","-"&amp;Table16[[#This Row],[PassRush4]],)</f>
        <v>0-12</v>
      </c>
      <c r="R703" s="76" t="e">
        <f>VLOOKUP(Table16[[#This Row],[Player]],Table4[],9,FALSE)</f>
        <v>#N/A</v>
      </c>
    </row>
    <row r="704" spans="1:18" ht="12.75" customHeight="1" x14ac:dyDescent="0.45">
      <c r="A704" s="78" t="s">
        <v>3063</v>
      </c>
      <c r="B704" s="74" t="s">
        <v>242</v>
      </c>
      <c r="C704" s="79" t="s">
        <v>916</v>
      </c>
      <c r="D704" s="91">
        <v>34153</v>
      </c>
      <c r="E704" s="75" t="s">
        <v>1041</v>
      </c>
      <c r="G704" s="75" t="s">
        <v>264</v>
      </c>
      <c r="H704" s="77" t="str">
        <f>VLOOKUP(Table16[[#This Row],[Player]],Rosters!$D$1:$D$1934,1,FALSE)</f>
        <v>Nunez-Roches, Rakeem</v>
      </c>
      <c r="I704" s="77" t="str">
        <f>Table16[[#This Row],[RunBlock-Primary6]]&amp;"-"&amp;Table16[[#This Row],[PassBlock8]]&amp;IF(Table16[[#This Row],[RunBlock-Secondary7]]&lt;&gt;"","/"&amp;Table16[[#This Row],[RunBlock-Secondary7]]&amp;"-"&amp;Table16[[#This Row],[PassBlock8]],"")</f>
        <v>-</v>
      </c>
      <c r="J704" s="75" t="s">
        <v>149</v>
      </c>
      <c r="K704" s="75"/>
      <c r="L704" s="76">
        <v>3</v>
      </c>
      <c r="M704" s="76"/>
      <c r="N704" s="76"/>
      <c r="O704" s="76"/>
      <c r="P704" s="76"/>
      <c r="Q704" s="76" t="str">
        <f>Table16[[#This Row],[DefPrimary2]]&amp;IF(Table16[[#This Row],[Def-Secondary3]]&lt;&gt;"","/"&amp;Table16[[#This Row],[Def-Secondary3]],)&amp;""&amp;IF(Table16[[#This Row],[PassRush4]]&lt;&gt;"","-"&amp;Table16[[#This Row],[PassRush4]],)</f>
        <v>0-3</v>
      </c>
      <c r="R704" s="76" t="e">
        <f>VLOOKUP(Table16[[#This Row],[Player]],Table4[],9,FALSE)</f>
        <v>#N/A</v>
      </c>
    </row>
    <row r="705" spans="1:18" ht="12.75" customHeight="1" x14ac:dyDescent="0.45">
      <c r="A705" s="78" t="s">
        <v>1603</v>
      </c>
      <c r="B705" s="74" t="s">
        <v>242</v>
      </c>
      <c r="C705" s="79" t="s">
        <v>285</v>
      </c>
      <c r="D705" s="91">
        <v>34488</v>
      </c>
      <c r="E705" s="75" t="s">
        <v>222</v>
      </c>
      <c r="G705" s="75" t="s">
        <v>185</v>
      </c>
      <c r="H705" s="77" t="str">
        <f>VLOOKUP(Table16[[#This Row],[Player]],Rosters!$D$1:$D$1934,1,FALSE)</f>
        <v>Ogunjobi, Larry</v>
      </c>
      <c r="I705" s="77" t="str">
        <f>Table16[[#This Row],[RunBlock-Primary6]]&amp;"-"&amp;Table16[[#This Row],[PassBlock8]]&amp;IF(Table16[[#This Row],[RunBlock-Secondary7]]&lt;&gt;"","/"&amp;Table16[[#This Row],[RunBlock-Secondary7]]&amp;"-"&amp;Table16[[#This Row],[PassBlock8]],"")</f>
        <v>-</v>
      </c>
      <c r="J705" s="75" t="s">
        <v>154</v>
      </c>
      <c r="K705" s="75"/>
      <c r="L705" s="76">
        <v>2</v>
      </c>
      <c r="M705" s="76"/>
      <c r="N705" s="76"/>
      <c r="O705" s="76"/>
      <c r="P705" s="76"/>
      <c r="Q705" s="76" t="str">
        <f>Table16[[#This Row],[DefPrimary2]]&amp;IF(Table16[[#This Row],[Def-Secondary3]]&lt;&gt;"","/"&amp;Table16[[#This Row],[Def-Secondary3]],)&amp;""&amp;IF(Table16[[#This Row],[PassRush4]]&lt;&gt;"","-"&amp;Table16[[#This Row],[PassRush4]],)</f>
        <v>4-2</v>
      </c>
      <c r="R705" s="76" t="e">
        <f>VLOOKUP(Table16[[#This Row],[Player]],Table4[],9,FALSE)</f>
        <v>#N/A</v>
      </c>
    </row>
    <row r="706" spans="1:18" ht="12.75" customHeight="1" x14ac:dyDescent="0.45">
      <c r="A706" s="78" t="s">
        <v>239</v>
      </c>
      <c r="B706" s="74" t="s">
        <v>242</v>
      </c>
      <c r="C706" s="79" t="s">
        <v>500</v>
      </c>
      <c r="D706" s="91">
        <v>36100</v>
      </c>
      <c r="E706" s="75" t="s">
        <v>3405</v>
      </c>
      <c r="G706" s="75" t="s">
        <v>1896</v>
      </c>
      <c r="H706" s="77" t="str">
        <f>VLOOKUP(Table16[[#This Row],[Player]],Rosters!$D$1:$D$1934,1,FALSE)</f>
        <v>Paye, Kwity</v>
      </c>
      <c r="I706" s="77" t="str">
        <f>Table16[[#This Row],[RunBlock-Primary6]]&amp;"-"&amp;Table16[[#This Row],[PassBlock8]]&amp;IF(Table16[[#This Row],[RunBlock-Secondary7]]&lt;&gt;"","/"&amp;Table16[[#This Row],[RunBlock-Secondary7]]&amp;"-"&amp;Table16[[#This Row],[PassBlock8]],"")</f>
        <v>-</v>
      </c>
      <c r="J706" s="75" t="s">
        <v>422</v>
      </c>
      <c r="K706" s="75"/>
      <c r="L706" s="76">
        <v>10</v>
      </c>
      <c r="M706" s="76"/>
      <c r="N706" s="76"/>
      <c r="O706" s="76"/>
      <c r="P706" s="76"/>
      <c r="Q706" s="76" t="str">
        <f>Table16[[#This Row],[DefPrimary2]]&amp;IF(Table16[[#This Row],[Def-Secondary3]]&lt;&gt;"","/"&amp;Table16[[#This Row],[Def-Secondary3]],)&amp;""&amp;IF(Table16[[#This Row],[PassRush4]]&lt;&gt;"","-"&amp;Table16[[#This Row],[PassRush4]],)</f>
        <v>5-10</v>
      </c>
      <c r="R706" s="76" t="e">
        <f>VLOOKUP(Table16[[#This Row],[Player]],Table4[],9,FALSE)</f>
        <v>#N/A</v>
      </c>
    </row>
    <row r="707" spans="1:18" ht="12.75" customHeight="1" x14ac:dyDescent="0.45">
      <c r="A707" s="78" t="s">
        <v>3216</v>
      </c>
      <c r="B707" s="74" t="s">
        <v>242</v>
      </c>
      <c r="C707" s="79" t="s">
        <v>1315</v>
      </c>
      <c r="D707" s="91">
        <v>34319</v>
      </c>
      <c r="E707" s="75" t="s">
        <v>540</v>
      </c>
      <c r="G707" s="75" t="s">
        <v>201</v>
      </c>
      <c r="H707" s="77" t="str">
        <f>VLOOKUP(Table16[[#This Row],[Player]],Rosters!$D$1:$D$1934,1,FALSE)</f>
        <v>Reed, Jarran</v>
      </c>
      <c r="I707" s="77" t="str">
        <f>Table16[[#This Row],[RunBlock-Primary6]]&amp;"-"&amp;Table16[[#This Row],[PassBlock8]]&amp;IF(Table16[[#This Row],[RunBlock-Secondary7]]&lt;&gt;"","/"&amp;Table16[[#This Row],[RunBlock-Secondary7]]&amp;"-"&amp;Table16[[#This Row],[PassBlock8]],"")</f>
        <v>-</v>
      </c>
      <c r="J707" s="75" t="s">
        <v>154</v>
      </c>
      <c r="K707" s="75"/>
      <c r="L707" s="76">
        <v>5</v>
      </c>
      <c r="M707" s="76"/>
      <c r="N707" s="76"/>
      <c r="O707" s="76"/>
      <c r="P707" s="76"/>
      <c r="Q707" s="76" t="str">
        <f>Table16[[#This Row],[DefPrimary2]]&amp;IF(Table16[[#This Row],[Def-Secondary3]]&lt;&gt;"","/"&amp;Table16[[#This Row],[Def-Secondary3]],)&amp;""&amp;IF(Table16[[#This Row],[PassRush4]]&lt;&gt;"","-"&amp;Table16[[#This Row],[PassRush4]],)</f>
        <v>4-5</v>
      </c>
      <c r="R707" s="76" t="e">
        <f>VLOOKUP(Table16[[#This Row],[Player]],Table4[],9,FALSE)</f>
        <v>#N/A</v>
      </c>
    </row>
    <row r="708" spans="1:18" ht="12.75" customHeight="1" x14ac:dyDescent="0.45">
      <c r="A708" s="78" t="s">
        <v>3141</v>
      </c>
      <c r="B708" s="74" t="s">
        <v>242</v>
      </c>
      <c r="C708" s="79" t="s">
        <v>419</v>
      </c>
      <c r="D708" s="91">
        <v>34779</v>
      </c>
      <c r="E708" s="75" t="s">
        <v>540</v>
      </c>
      <c r="G708" s="75" t="s">
        <v>743</v>
      </c>
      <c r="H708" s="77" t="str">
        <f>VLOOKUP(Table16[[#This Row],[Player]],Rosters!$D$1:$D$1934,1,FALSE)</f>
        <v>Robinson, A'Shawn</v>
      </c>
      <c r="I708" s="77" t="str">
        <f>Table16[[#This Row],[RunBlock-Primary6]]&amp;"-"&amp;Table16[[#This Row],[PassBlock8]]&amp;IF(Table16[[#This Row],[RunBlock-Secondary7]]&lt;&gt;"","/"&amp;Table16[[#This Row],[RunBlock-Secondary7]]&amp;"-"&amp;Table16[[#This Row],[PassBlock8]],"")</f>
        <v>-</v>
      </c>
      <c r="J708" s="75" t="s">
        <v>149</v>
      </c>
      <c r="K708" s="75"/>
      <c r="L708" s="76">
        <v>7</v>
      </c>
      <c r="M708" s="76"/>
      <c r="N708" s="76"/>
      <c r="O708" s="76"/>
      <c r="P708" s="76"/>
      <c r="Q708" s="76" t="str">
        <f>Table16[[#This Row],[DefPrimary2]]&amp;IF(Table16[[#This Row],[Def-Secondary3]]&lt;&gt;"","/"&amp;Table16[[#This Row],[Def-Secondary3]],)&amp;""&amp;IF(Table16[[#This Row],[PassRush4]]&lt;&gt;"","-"&amp;Table16[[#This Row],[PassRush4]],)</f>
        <v>0-7</v>
      </c>
      <c r="R708" s="76" t="e">
        <f>VLOOKUP(Table16[[#This Row],[Player]],Table4[],9,FALSE)</f>
        <v>#N/A</v>
      </c>
    </row>
    <row r="709" spans="1:18" ht="12.75" customHeight="1" x14ac:dyDescent="0.45">
      <c r="A709" s="78" t="s">
        <v>2603</v>
      </c>
      <c r="B709" s="74" t="s">
        <v>242</v>
      </c>
      <c r="C709" s="79" t="s">
        <v>3519</v>
      </c>
      <c r="D709" s="91">
        <v>36617</v>
      </c>
      <c r="E709" s="75" t="s">
        <v>4110</v>
      </c>
      <c r="G709" s="75" t="s">
        <v>1896</v>
      </c>
      <c r="H709" s="77" t="str">
        <f>VLOOKUP(Table16[[#This Row],[Player]],Rosters!$D$1:$D$1934,1,FALSE)</f>
        <v>Rousseau, Greg</v>
      </c>
      <c r="I709" s="77" t="str">
        <f>Table16[[#This Row],[RunBlock-Primary6]]&amp;"-"&amp;Table16[[#This Row],[PassBlock8]]&amp;IF(Table16[[#This Row],[RunBlock-Secondary7]]&lt;&gt;"","/"&amp;Table16[[#This Row],[RunBlock-Secondary7]]&amp;"-"&amp;Table16[[#This Row],[PassBlock8]],"")</f>
        <v>-</v>
      </c>
      <c r="J709" s="75" t="s">
        <v>422</v>
      </c>
      <c r="K709" s="75"/>
      <c r="L709" s="76">
        <v>10</v>
      </c>
      <c r="M709" s="76"/>
      <c r="N709" s="76"/>
      <c r="O709" s="76"/>
      <c r="P709" s="76"/>
      <c r="Q709" s="76" t="str">
        <f>Table16[[#This Row],[DefPrimary2]]&amp;IF(Table16[[#This Row],[Def-Secondary3]]&lt;&gt;"","/"&amp;Table16[[#This Row],[Def-Secondary3]],)&amp;""&amp;IF(Table16[[#This Row],[PassRush4]]&lt;&gt;"","-"&amp;Table16[[#This Row],[PassRush4]],)</f>
        <v>5-10</v>
      </c>
      <c r="R709" s="76" t="e">
        <f>VLOOKUP(Table16[[#This Row],[Player]],Table4[],9,FALSE)</f>
        <v>#N/A</v>
      </c>
    </row>
    <row r="710" spans="1:18" ht="12.75" customHeight="1" x14ac:dyDescent="0.45">
      <c r="A710" s="78" t="s">
        <v>2969</v>
      </c>
      <c r="B710" s="74" t="s">
        <v>242</v>
      </c>
      <c r="C710" s="79" t="s">
        <v>116</v>
      </c>
      <c r="D710" s="91">
        <v>33855</v>
      </c>
      <c r="E710" s="75" t="s">
        <v>1108</v>
      </c>
      <c r="G710" s="75" t="s">
        <v>2010</v>
      </c>
      <c r="H710" s="77" t="str">
        <f>VLOOKUP(Table16[[#This Row],[Player]],Rosters!$D$1:$D$1934,1,FALSE)</f>
        <v>Smith, Za'Darius</v>
      </c>
      <c r="I710" s="77" t="str">
        <f>Table16[[#This Row],[RunBlock-Primary6]]&amp;"-"&amp;Table16[[#This Row],[PassBlock8]]&amp;IF(Table16[[#This Row],[RunBlock-Secondary7]]&lt;&gt;"","/"&amp;Table16[[#This Row],[RunBlock-Secondary7]]&amp;"-"&amp;Table16[[#This Row],[PassBlock8]],"")</f>
        <v>-</v>
      </c>
      <c r="J710" s="75" t="s">
        <v>154</v>
      </c>
      <c r="K710" s="75"/>
      <c r="L710" s="76">
        <v>10</v>
      </c>
      <c r="M710" s="76"/>
      <c r="N710" s="76"/>
      <c r="O710" s="76"/>
      <c r="P710" s="76"/>
      <c r="Q710" s="76" t="str">
        <f>Table16[[#This Row],[DefPrimary2]]&amp;IF(Table16[[#This Row],[Def-Secondary3]]&lt;&gt;"","/"&amp;Table16[[#This Row],[Def-Secondary3]],)&amp;""&amp;IF(Table16[[#This Row],[PassRush4]]&lt;&gt;"","-"&amp;Table16[[#This Row],[PassRush4]],)</f>
        <v>4-10</v>
      </c>
      <c r="R710" s="76" t="e">
        <f>VLOOKUP(Table16[[#This Row],[Player]],Table4[],9,FALSE)</f>
        <v>#N/A</v>
      </c>
    </row>
    <row r="711" spans="1:18" ht="12.75" customHeight="1" x14ac:dyDescent="0.45">
      <c r="A711" s="78" t="s">
        <v>469</v>
      </c>
      <c r="B711" s="74" t="s">
        <v>242</v>
      </c>
      <c r="C711" s="79" t="s">
        <v>81</v>
      </c>
      <c r="D711" s="91">
        <v>36508</v>
      </c>
      <c r="E711" s="75" t="s">
        <v>313</v>
      </c>
      <c r="G711" s="75" t="s">
        <v>201</v>
      </c>
      <c r="H711" s="77" t="str">
        <f>VLOOKUP(Table16[[#This Row],[Player]],Rosters!$D$1:$D$1934,1,FALSE)</f>
        <v>Stills, Dante</v>
      </c>
      <c r="I711" s="77" t="str">
        <f>Table16[[#This Row],[RunBlock-Primary6]]&amp;"-"&amp;Table16[[#This Row],[PassBlock8]]&amp;IF(Table16[[#This Row],[RunBlock-Secondary7]]&lt;&gt;"","/"&amp;Table16[[#This Row],[RunBlock-Secondary7]]&amp;"-"&amp;Table16[[#This Row],[PassBlock8]],"")</f>
        <v>-</v>
      </c>
      <c r="J711" s="75" t="s">
        <v>154</v>
      </c>
      <c r="K711" s="75"/>
      <c r="L711" s="76">
        <v>5</v>
      </c>
      <c r="M711" s="76"/>
      <c r="N711" s="76"/>
      <c r="O711" s="76"/>
      <c r="P711" s="76"/>
      <c r="Q711" s="76" t="str">
        <f>Table16[[#This Row],[DefPrimary2]]&amp;IF(Table16[[#This Row],[Def-Secondary3]]&lt;&gt;"","/"&amp;Table16[[#This Row],[Def-Secondary3]],)&amp;""&amp;IF(Table16[[#This Row],[PassRush4]]&lt;&gt;"","-"&amp;Table16[[#This Row],[PassRush4]],)</f>
        <v>4-5</v>
      </c>
      <c r="R711" s="76" t="e">
        <f>VLOOKUP(Table16[[#This Row],[Player]],Table4[],9,FALSE)</f>
        <v>#N/A</v>
      </c>
    </row>
    <row r="712" spans="1:18" ht="12.75" customHeight="1" x14ac:dyDescent="0.45">
      <c r="A712" s="78" t="s">
        <v>1786</v>
      </c>
      <c r="B712" s="74" t="s">
        <v>242</v>
      </c>
      <c r="C712" s="79" t="s">
        <v>271</v>
      </c>
      <c r="D712" s="91">
        <v>35312</v>
      </c>
      <c r="E712" s="75" t="s">
        <v>836</v>
      </c>
      <c r="G712" s="75" t="s">
        <v>1145</v>
      </c>
      <c r="H712" s="77" t="str">
        <f>VLOOKUP(Table16[[#This Row],[Player]],Rosters!$D$1:$D$1934,1,FALSE)</f>
        <v>Sweat, Montez</v>
      </c>
      <c r="I712" s="77" t="str">
        <f>Table16[[#This Row],[RunBlock-Primary6]]&amp;"-"&amp;Table16[[#This Row],[PassBlock8]]&amp;IF(Table16[[#This Row],[RunBlock-Secondary7]]&lt;&gt;"","/"&amp;Table16[[#This Row],[RunBlock-Secondary7]]&amp;"-"&amp;Table16[[#This Row],[PassBlock8]],"")</f>
        <v>-</v>
      </c>
      <c r="J712" s="75" t="s">
        <v>422</v>
      </c>
      <c r="K712" s="75"/>
      <c r="L712" s="76">
        <v>9</v>
      </c>
      <c r="M712" s="76"/>
      <c r="N712" s="76"/>
      <c r="O712" s="76"/>
      <c r="P712" s="76"/>
      <c r="Q712" s="76" t="str">
        <f>Table16[[#This Row],[DefPrimary2]]&amp;IF(Table16[[#This Row],[Def-Secondary3]]&lt;&gt;"","/"&amp;Table16[[#This Row],[Def-Secondary3]],)&amp;""&amp;IF(Table16[[#This Row],[PassRush4]]&lt;&gt;"","-"&amp;Table16[[#This Row],[PassRush4]],)</f>
        <v>5-9</v>
      </c>
      <c r="R712" s="76" t="e">
        <f>VLOOKUP(Table16[[#This Row],[Player]],Table4[],9,FALSE)</f>
        <v>#N/A</v>
      </c>
    </row>
    <row r="713" spans="1:18" ht="12.75" customHeight="1" x14ac:dyDescent="0.45">
      <c r="A713" s="78" t="s">
        <v>886</v>
      </c>
      <c r="B713" s="74" t="s">
        <v>242</v>
      </c>
      <c r="C713" s="79" t="s">
        <v>86</v>
      </c>
      <c r="D713" s="91">
        <v>35346</v>
      </c>
      <c r="E713" s="75" t="s">
        <v>594</v>
      </c>
      <c r="G713" s="75" t="s">
        <v>168</v>
      </c>
      <c r="H713" s="77" t="str">
        <f>VLOOKUP(Table16[[#This Row],[Player]],Rosters!$D$1:$D$1934,1,FALSE)</f>
        <v>Tillery, Jerry</v>
      </c>
      <c r="I713" s="77" t="str">
        <f>Table16[[#This Row],[RunBlock-Primary6]]&amp;"-"&amp;Table16[[#This Row],[PassBlock8]]&amp;IF(Table16[[#This Row],[RunBlock-Secondary7]]&lt;&gt;"","/"&amp;Table16[[#This Row],[RunBlock-Secondary7]]&amp;"-"&amp;Table16[[#This Row],[PassBlock8]],"")</f>
        <v>-</v>
      </c>
      <c r="J713" s="75" t="s">
        <v>154</v>
      </c>
      <c r="K713" s="75"/>
      <c r="L713" s="76">
        <v>0</v>
      </c>
      <c r="M713" s="76"/>
      <c r="N713" s="76"/>
      <c r="O713" s="76"/>
      <c r="P713" s="76"/>
      <c r="Q713" s="76" t="str">
        <f>Table16[[#This Row],[DefPrimary2]]&amp;IF(Table16[[#This Row],[Def-Secondary3]]&lt;&gt;"","/"&amp;Table16[[#This Row],[Def-Secondary3]],)&amp;""&amp;IF(Table16[[#This Row],[PassRush4]]&lt;&gt;"","-"&amp;Table16[[#This Row],[PassRush4]],)</f>
        <v>4-0</v>
      </c>
      <c r="R713" s="76" t="e">
        <f>VLOOKUP(Table16[[#This Row],[Player]],Table4[],9,FALSE)</f>
        <v>#N/A</v>
      </c>
    </row>
    <row r="714" spans="1:18" ht="12.75" customHeight="1" x14ac:dyDescent="0.45">
      <c r="A714" s="78" t="s">
        <v>753</v>
      </c>
      <c r="B714" s="74" t="s">
        <v>242</v>
      </c>
      <c r="C714" s="79" t="s">
        <v>3530</v>
      </c>
      <c r="D714" s="91">
        <v>36251</v>
      </c>
      <c r="E714" s="75" t="s">
        <v>387</v>
      </c>
      <c r="G714" s="75" t="s">
        <v>201</v>
      </c>
      <c r="H714" s="77" t="str">
        <f>VLOOKUP(Table16[[#This Row],[Player]],Rosters!$D$1:$D$1934,1,FALSE)</f>
        <v>Williams, Milton</v>
      </c>
      <c r="I714" s="77" t="str">
        <f>Table16[[#This Row],[RunBlock-Primary6]]&amp;"-"&amp;Table16[[#This Row],[PassBlock8]]&amp;IF(Table16[[#This Row],[RunBlock-Secondary7]]&lt;&gt;"","/"&amp;Table16[[#This Row],[RunBlock-Secondary7]]&amp;"-"&amp;Table16[[#This Row],[PassBlock8]],"")</f>
        <v>-</v>
      </c>
      <c r="J714" s="75" t="s">
        <v>154</v>
      </c>
      <c r="K714" s="75"/>
      <c r="L714" s="76">
        <v>5</v>
      </c>
      <c r="M714" s="76"/>
      <c r="N714" s="76"/>
      <c r="O714" s="76"/>
      <c r="P714" s="76"/>
      <c r="Q714" s="76" t="str">
        <f>Table16[[#This Row],[DefPrimary2]]&amp;IF(Table16[[#This Row],[Def-Secondary3]]&lt;&gt;"","/"&amp;Table16[[#This Row],[Def-Secondary3]],)&amp;""&amp;IF(Table16[[#This Row],[PassRush4]]&lt;&gt;"","-"&amp;Table16[[#This Row],[PassRush4]],)</f>
        <v>4-5</v>
      </c>
      <c r="R714" s="76" t="e">
        <f>VLOOKUP(Table16[[#This Row],[Player]],Table4[],9,FALSE)</f>
        <v>#N/A</v>
      </c>
    </row>
    <row r="715" spans="1:18" ht="12.75" customHeight="1" x14ac:dyDescent="0.45">
      <c r="A715" s="78" t="s">
        <v>3580</v>
      </c>
      <c r="B715" s="74" t="s">
        <v>242</v>
      </c>
      <c r="C715" s="79" t="s">
        <v>403</v>
      </c>
      <c r="D715" s="91">
        <v>34541</v>
      </c>
      <c r="E715" s="75" t="s">
        <v>486</v>
      </c>
      <c r="G715" s="75" t="s">
        <v>260</v>
      </c>
      <c r="H715" s="77" t="str">
        <f>VLOOKUP(Table16[[#This Row],[Player]],Rosters!$D$1:$D$1934,1,FALSE)</f>
        <v>Wise Jr, Deatrich</v>
      </c>
      <c r="I715" s="77" t="str">
        <f>Table16[[#This Row],[RunBlock-Primary6]]&amp;"-"&amp;Table16[[#This Row],[PassBlock8]]&amp;IF(Table16[[#This Row],[RunBlock-Secondary7]]&lt;&gt;"","/"&amp;Table16[[#This Row],[RunBlock-Secondary7]]&amp;"-"&amp;Table16[[#This Row],[PassBlock8]],"")</f>
        <v>-</v>
      </c>
      <c r="J715" s="75" t="s">
        <v>149</v>
      </c>
      <c r="K715" s="75"/>
      <c r="L715" s="76">
        <v>6</v>
      </c>
      <c r="M715" s="76"/>
      <c r="N715" s="76"/>
      <c r="O715" s="76"/>
      <c r="P715" s="76"/>
      <c r="Q715" s="76" t="str">
        <f>Table16[[#This Row],[DefPrimary2]]&amp;IF(Table16[[#This Row],[Def-Secondary3]]&lt;&gt;"","/"&amp;Table16[[#This Row],[Def-Secondary3]],)&amp;""&amp;IF(Table16[[#This Row],[PassRush4]]&lt;&gt;"","-"&amp;Table16[[#This Row],[PassRush4]],)</f>
        <v>0-6</v>
      </c>
      <c r="R715" s="76" t="e">
        <f>VLOOKUP(Table16[[#This Row],[Player]],Table4[],9,FALSE)</f>
        <v>#N/A</v>
      </c>
    </row>
    <row r="716" spans="1:18" ht="12.75" customHeight="1" x14ac:dyDescent="0.45">
      <c r="A716" s="78" t="s">
        <v>2723</v>
      </c>
      <c r="B716" s="74" t="s">
        <v>3070</v>
      </c>
      <c r="C716" s="79" t="s">
        <v>308</v>
      </c>
      <c r="D716" s="91">
        <v>36543</v>
      </c>
      <c r="E716" s="75" t="s">
        <v>91</v>
      </c>
      <c r="G716" s="75" t="s">
        <v>4172</v>
      </c>
      <c r="H716" s="77" t="str">
        <f>VLOOKUP(Table16[[#This Row],[Player]],Rosters!$D$1:$D$1934,1,FALSE)</f>
        <v>Enagbare, Kingsley</v>
      </c>
      <c r="I716" s="77" t="str">
        <f>Table16[[#This Row],[RunBlock-Primary6]]&amp;"-"&amp;Table16[[#This Row],[PassBlock8]]&amp;IF(Table16[[#This Row],[RunBlock-Secondary7]]&lt;&gt;"","/"&amp;Table16[[#This Row],[RunBlock-Secondary7]]&amp;"-"&amp;Table16[[#This Row],[PassBlock8]],"")</f>
        <v>-</v>
      </c>
      <c r="J716" s="75" t="s">
        <v>154</v>
      </c>
      <c r="K716" s="75">
        <v>4</v>
      </c>
      <c r="L716" s="76">
        <v>6</v>
      </c>
      <c r="M716" s="76"/>
      <c r="N716" s="76"/>
      <c r="O716" s="76"/>
      <c r="P716" s="76"/>
      <c r="Q716" s="76" t="str">
        <f>Table16[[#This Row],[DefPrimary2]]&amp;IF(Table16[[#This Row],[Def-Secondary3]]&lt;&gt;"","/"&amp;Table16[[#This Row],[Def-Secondary3]],)&amp;""&amp;IF(Table16[[#This Row],[PassRush4]]&lt;&gt;"","-"&amp;Table16[[#This Row],[PassRush4]],)</f>
        <v>4/4-6</v>
      </c>
      <c r="R716" s="76" t="e">
        <f>VLOOKUP(Table16[[#This Row],[Player]],Table4[],9,FALSE)</f>
        <v>#N/A</v>
      </c>
    </row>
    <row r="717" spans="1:18" ht="12.75" customHeight="1" x14ac:dyDescent="0.45">
      <c r="A717" s="78" t="s">
        <v>1383</v>
      </c>
      <c r="B717" s="74" t="s">
        <v>3070</v>
      </c>
      <c r="C717" s="79" t="s">
        <v>3525</v>
      </c>
      <c r="D717" s="91">
        <v>34879</v>
      </c>
      <c r="E717" s="75" t="s">
        <v>140</v>
      </c>
      <c r="G717" s="75" t="s">
        <v>1492</v>
      </c>
      <c r="H717" s="77" t="str">
        <f>VLOOKUP(Table16[[#This Row],[Player]],Rosters!$D$1:$D$1934,1,FALSE)</f>
        <v>Hubbard, Sam</v>
      </c>
      <c r="I717" s="77" t="str">
        <f>Table16[[#This Row],[RunBlock-Primary6]]&amp;"-"&amp;Table16[[#This Row],[PassBlock8]]&amp;IF(Table16[[#This Row],[RunBlock-Secondary7]]&lt;&gt;"","/"&amp;Table16[[#This Row],[RunBlock-Secondary7]]&amp;"-"&amp;Table16[[#This Row],[PassBlock8]],"")</f>
        <v>-</v>
      </c>
      <c r="J717" s="75" t="s">
        <v>422</v>
      </c>
      <c r="K717" s="75">
        <v>5</v>
      </c>
      <c r="L717" s="76">
        <v>3</v>
      </c>
      <c r="M717" s="76"/>
      <c r="N717" s="76"/>
      <c r="O717" s="76"/>
      <c r="P717" s="76"/>
      <c r="Q717" s="76" t="str">
        <f>Table16[[#This Row],[DefPrimary2]]&amp;IF(Table16[[#This Row],[Def-Secondary3]]&lt;&gt;"","/"&amp;Table16[[#This Row],[Def-Secondary3]],)&amp;""&amp;IF(Table16[[#This Row],[PassRush4]]&lt;&gt;"","-"&amp;Table16[[#This Row],[PassRush4]],)</f>
        <v>5/5-3</v>
      </c>
      <c r="R717" s="76" t="e">
        <f>VLOOKUP(Table16[[#This Row],[Player]],Table4[],9,FALSE)</f>
        <v>#N/A</v>
      </c>
    </row>
    <row r="718" spans="1:18" ht="12.75" customHeight="1" x14ac:dyDescent="0.45">
      <c r="A718" s="78" t="s">
        <v>2001</v>
      </c>
      <c r="B718" s="74" t="s">
        <v>3575</v>
      </c>
      <c r="C718" s="79" t="s">
        <v>109</v>
      </c>
      <c r="D718" s="91">
        <v>31656</v>
      </c>
      <c r="E718" s="75" t="s">
        <v>2002</v>
      </c>
      <c r="G718" s="75" t="s">
        <v>4175</v>
      </c>
      <c r="H718" s="77" t="str">
        <f>VLOOKUP(Table16[[#This Row],[Player]],Rosters!$D$1:$D$1934,1,FALSE)</f>
        <v>Campbell, Calais</v>
      </c>
      <c r="I718" s="77" t="str">
        <f>Table16[[#This Row],[RunBlock-Primary6]]&amp;"-"&amp;Table16[[#This Row],[PassBlock8]]&amp;IF(Table16[[#This Row],[RunBlock-Secondary7]]&lt;&gt;"","/"&amp;Table16[[#This Row],[RunBlock-Secondary7]]&amp;"-"&amp;Table16[[#This Row],[PassBlock8]],"")</f>
        <v>-</v>
      </c>
      <c r="J718" s="75" t="s">
        <v>155</v>
      </c>
      <c r="K718" s="75" t="s">
        <v>422</v>
      </c>
      <c r="L718" s="76">
        <v>5</v>
      </c>
      <c r="M718" s="76"/>
      <c r="N718" s="76"/>
      <c r="O718" s="76"/>
      <c r="P718" s="76"/>
      <c r="Q718" s="76" t="str">
        <f>Table16[[#This Row],[DefPrimary2]]&amp;IF(Table16[[#This Row],[Def-Secondary3]]&lt;&gt;"","/"&amp;Table16[[#This Row],[Def-Secondary3]],)&amp;""&amp;IF(Table16[[#This Row],[PassRush4]]&lt;&gt;"","-"&amp;Table16[[#This Row],[PassRush4]],)</f>
        <v>6/5-5</v>
      </c>
      <c r="R718" s="76" t="e">
        <f>VLOOKUP(Table16[[#This Row],[Player]],Table4[],9,FALSE)</f>
        <v>#N/A</v>
      </c>
    </row>
    <row r="719" spans="1:18" ht="12.75" customHeight="1" x14ac:dyDescent="0.45">
      <c r="A719" s="78" t="s">
        <v>1252</v>
      </c>
      <c r="B719" s="74" t="s">
        <v>192</v>
      </c>
      <c r="C719" s="79" t="s">
        <v>3520</v>
      </c>
      <c r="D719" s="91">
        <v>35176</v>
      </c>
      <c r="E719" s="75" t="s">
        <v>996</v>
      </c>
      <c r="G719" s="75" t="s">
        <v>208</v>
      </c>
      <c r="H719" s="77" t="str">
        <f>VLOOKUP(Table16[[#This Row],[Player]],Rosters!$D$1:$D$1934,1,FALSE)</f>
        <v>Allegretti, Nick</v>
      </c>
      <c r="I719" s="77" t="str">
        <f>Table16[[#This Row],[RunBlock-Primary6]]&amp;"-"&amp;Table16[[#This Row],[PassBlock8]]&amp;IF(Table16[[#This Row],[RunBlock-Secondary7]]&lt;&gt;"","/"&amp;Table16[[#This Row],[RunBlock-Secondary7]]&amp;"-"&amp;Table16[[#This Row],[PassBlock8]],"")</f>
        <v>4-3</v>
      </c>
      <c r="J719" s="75"/>
      <c r="K719" s="75"/>
      <c r="L719" s="76"/>
      <c r="M719" s="76"/>
      <c r="N719" s="75">
        <v>4</v>
      </c>
      <c r="O719" s="75"/>
      <c r="P719" s="76">
        <v>3</v>
      </c>
      <c r="Q719" s="76" t="str">
        <f>Table16[[#This Row],[DefPrimary2]]&amp;IF(Table16[[#This Row],[Def-Secondary3]]&lt;&gt;"","/"&amp;Table16[[#This Row],[Def-Secondary3]],)&amp;""&amp;IF(Table16[[#This Row],[PassRush4]]&lt;&gt;"","-"&amp;Table16[[#This Row],[PassRush4]],)</f>
        <v/>
      </c>
      <c r="R719" s="76" t="e">
        <f>VLOOKUP(Table16[[#This Row],[Player]],Table4[],9,FALSE)</f>
        <v>#N/A</v>
      </c>
    </row>
    <row r="720" spans="1:18" ht="12.75" customHeight="1" x14ac:dyDescent="0.45">
      <c r="A720" s="78" t="s">
        <v>2297</v>
      </c>
      <c r="B720" s="74" t="s">
        <v>192</v>
      </c>
      <c r="C720" s="79" t="s">
        <v>3524</v>
      </c>
      <c r="D720" s="91">
        <v>36449</v>
      </c>
      <c r="E720" s="75" t="s">
        <v>200</v>
      </c>
      <c r="G720" s="75" t="s">
        <v>201</v>
      </c>
      <c r="H720" s="77" t="str">
        <f>VLOOKUP(Table16[[#This Row],[Player]],Rosters!$D$1:$D$1934,1,FALSE)</f>
        <v>Avila, Steve</v>
      </c>
      <c r="I720" s="77" t="str">
        <f>Table16[[#This Row],[RunBlock-Primary6]]&amp;"-"&amp;Table16[[#This Row],[PassBlock8]]&amp;IF(Table16[[#This Row],[RunBlock-Secondary7]]&lt;&gt;"","/"&amp;Table16[[#This Row],[RunBlock-Secondary7]]&amp;"-"&amp;Table16[[#This Row],[PassBlock8]],"")</f>
        <v>4-5</v>
      </c>
      <c r="J720" s="75"/>
      <c r="K720" s="75"/>
      <c r="L720" s="76"/>
      <c r="M720" s="76"/>
      <c r="N720" s="75">
        <v>4</v>
      </c>
      <c r="O720" s="75"/>
      <c r="P720" s="76">
        <v>5</v>
      </c>
      <c r="Q720" s="76" t="str">
        <f>Table16[[#This Row],[DefPrimary2]]&amp;IF(Table16[[#This Row],[Def-Secondary3]]&lt;&gt;"","/"&amp;Table16[[#This Row],[Def-Secondary3]],)&amp;""&amp;IF(Table16[[#This Row],[PassRush4]]&lt;&gt;"","-"&amp;Table16[[#This Row],[PassRush4]],)</f>
        <v/>
      </c>
      <c r="R720" s="76" t="e">
        <f>VLOOKUP(Table16[[#This Row],[Player]],Table4[],9,FALSE)</f>
        <v>#N/A</v>
      </c>
    </row>
    <row r="721" spans="1:18" ht="12.75" customHeight="1" x14ac:dyDescent="0.45">
      <c r="A721" s="78" t="s">
        <v>1125</v>
      </c>
      <c r="B721" s="74" t="s">
        <v>192</v>
      </c>
      <c r="C721" s="79" t="s">
        <v>318</v>
      </c>
      <c r="D721" s="91">
        <v>35674</v>
      </c>
      <c r="E721" s="75" t="s">
        <v>241</v>
      </c>
      <c r="G721" s="75" t="s">
        <v>201</v>
      </c>
      <c r="H721" s="77" t="str">
        <f>VLOOKUP(Table16[[#This Row],[Player]],Rosters!$D$1:$D$1934,1,FALSE)</f>
        <v>Banks, Aaron</v>
      </c>
      <c r="I721" s="77" t="str">
        <f>Table16[[#This Row],[RunBlock-Primary6]]&amp;"-"&amp;Table16[[#This Row],[PassBlock8]]&amp;IF(Table16[[#This Row],[RunBlock-Secondary7]]&lt;&gt;"","/"&amp;Table16[[#This Row],[RunBlock-Secondary7]]&amp;"-"&amp;Table16[[#This Row],[PassBlock8]],"")</f>
        <v>4-5</v>
      </c>
      <c r="J721" s="75"/>
      <c r="K721" s="75"/>
      <c r="L721" s="76"/>
      <c r="M721" s="76"/>
      <c r="N721" s="75">
        <v>4</v>
      </c>
      <c r="O721" s="75"/>
      <c r="P721" s="76">
        <v>5</v>
      </c>
      <c r="Q721" s="76" t="str">
        <f>Table16[[#This Row],[DefPrimary2]]&amp;IF(Table16[[#This Row],[Def-Secondary3]]&lt;&gt;"","/"&amp;Table16[[#This Row],[Def-Secondary3]],)&amp;""&amp;IF(Table16[[#This Row],[PassRush4]]&lt;&gt;"","-"&amp;Table16[[#This Row],[PassRush4]],)</f>
        <v/>
      </c>
      <c r="R721" s="76" t="e">
        <f>VLOOKUP(Table16[[#This Row],[Player]],Table4[],9,FALSE)</f>
        <v>#N/A</v>
      </c>
    </row>
    <row r="722" spans="1:18" ht="12.75" customHeight="1" x14ac:dyDescent="0.45">
      <c r="A722" s="78" t="s">
        <v>1882</v>
      </c>
      <c r="B722" s="74" t="s">
        <v>192</v>
      </c>
      <c r="C722" s="79" t="s">
        <v>1124</v>
      </c>
      <c r="D722" s="91">
        <v>36582</v>
      </c>
      <c r="E722" s="75" t="s">
        <v>200</v>
      </c>
      <c r="G722" s="75" t="s">
        <v>430</v>
      </c>
      <c r="H722" s="77" t="str">
        <f>VLOOKUP(Table16[[#This Row],[Player]],Rosters!$D$1:$D$1934,1,FALSE)</f>
        <v>Bergeron, Matthew</v>
      </c>
      <c r="I722" s="77" t="str">
        <f>Table16[[#This Row],[RunBlock-Primary6]]&amp;"-"&amp;Table16[[#This Row],[PassBlock8]]&amp;IF(Table16[[#This Row],[RunBlock-Secondary7]]&lt;&gt;"","/"&amp;Table16[[#This Row],[RunBlock-Secondary7]]&amp;"-"&amp;Table16[[#This Row],[PassBlock8]],"")</f>
        <v>5-5</v>
      </c>
      <c r="J722" s="75"/>
      <c r="K722" s="75"/>
      <c r="L722" s="76"/>
      <c r="M722" s="76"/>
      <c r="N722" s="75">
        <v>5</v>
      </c>
      <c r="O722" s="75"/>
      <c r="P722" s="76">
        <v>5</v>
      </c>
      <c r="Q722" s="76" t="str">
        <f>Table16[[#This Row],[DefPrimary2]]&amp;IF(Table16[[#This Row],[Def-Secondary3]]&lt;&gt;"","/"&amp;Table16[[#This Row],[Def-Secondary3]],)&amp;""&amp;IF(Table16[[#This Row],[PassRush4]]&lt;&gt;"","-"&amp;Table16[[#This Row],[PassRush4]],)</f>
        <v/>
      </c>
      <c r="R722" s="76" t="e">
        <f>VLOOKUP(Table16[[#This Row],[Player]],Table4[],9,FALSE)</f>
        <v>#N/A</v>
      </c>
    </row>
    <row r="723" spans="1:18" ht="12.75" customHeight="1" x14ac:dyDescent="0.45">
      <c r="A723" s="78" t="s">
        <v>2953</v>
      </c>
      <c r="B723" s="74" t="s">
        <v>192</v>
      </c>
      <c r="C723" s="79" t="s">
        <v>3527</v>
      </c>
      <c r="D723" s="91">
        <v>33522</v>
      </c>
      <c r="E723" s="75" t="s">
        <v>1140</v>
      </c>
      <c r="G723" s="75" t="s">
        <v>201</v>
      </c>
      <c r="H723" s="77" t="str">
        <f>VLOOKUP(Table16[[#This Row],[Player]],Rosters!$D$1:$D$1934,1,FALSE)</f>
        <v>Bitonio, Joel</v>
      </c>
      <c r="I723" s="77" t="str">
        <f>Table16[[#This Row],[RunBlock-Primary6]]&amp;"-"&amp;Table16[[#This Row],[PassBlock8]]&amp;IF(Table16[[#This Row],[RunBlock-Secondary7]]&lt;&gt;"","/"&amp;Table16[[#This Row],[RunBlock-Secondary7]]&amp;"-"&amp;Table16[[#This Row],[PassBlock8]],"")</f>
        <v>4-5</v>
      </c>
      <c r="J723" s="75"/>
      <c r="K723" s="75"/>
      <c r="L723" s="76"/>
      <c r="M723" s="76"/>
      <c r="N723" s="75">
        <v>4</v>
      </c>
      <c r="O723" s="75"/>
      <c r="P723" s="76">
        <v>5</v>
      </c>
      <c r="Q723" s="76" t="str">
        <f>Table16[[#This Row],[DefPrimary2]]&amp;IF(Table16[[#This Row],[Def-Secondary3]]&lt;&gt;"","/"&amp;Table16[[#This Row],[Def-Secondary3]],)&amp;""&amp;IF(Table16[[#This Row],[PassRush4]]&lt;&gt;"","-"&amp;Table16[[#This Row],[PassRush4]],)</f>
        <v/>
      </c>
      <c r="R723" s="76" t="e">
        <f>VLOOKUP(Table16[[#This Row],[Player]],Table4[],9,FALSE)</f>
        <v>#N/A</v>
      </c>
    </row>
    <row r="724" spans="1:18" ht="12.75" customHeight="1" x14ac:dyDescent="0.45">
      <c r="A724" s="78" t="s">
        <v>217</v>
      </c>
      <c r="B724" s="74" t="s">
        <v>192</v>
      </c>
      <c r="C724" s="79" t="s">
        <v>86</v>
      </c>
      <c r="D724" s="91">
        <v>35431</v>
      </c>
      <c r="E724" s="75" t="s">
        <v>218</v>
      </c>
      <c r="G724" s="75" t="s">
        <v>185</v>
      </c>
      <c r="H724" s="77" t="str">
        <f>VLOOKUP(Table16[[#This Row],[Player]],Rosters!$D$1:$D$1934,1,FALSE)</f>
        <v>Brandel, Blake</v>
      </c>
      <c r="I724" s="77" t="str">
        <f>Table16[[#This Row],[RunBlock-Primary6]]&amp;"-"&amp;Table16[[#This Row],[PassBlock8]]&amp;IF(Table16[[#This Row],[RunBlock-Secondary7]]&lt;&gt;"","/"&amp;Table16[[#This Row],[RunBlock-Secondary7]]&amp;"-"&amp;Table16[[#This Row],[PassBlock8]],"")</f>
        <v>4-2</v>
      </c>
      <c r="J724" s="75"/>
      <c r="K724" s="75"/>
      <c r="L724" s="76"/>
      <c r="M724" s="76"/>
      <c r="N724" s="75">
        <v>4</v>
      </c>
      <c r="O724" s="75"/>
      <c r="P724" s="76">
        <v>2</v>
      </c>
      <c r="Q724" s="76" t="str">
        <f>Table16[[#This Row],[DefPrimary2]]&amp;IF(Table16[[#This Row],[Def-Secondary3]]&lt;&gt;"","/"&amp;Table16[[#This Row],[Def-Secondary3]],)&amp;""&amp;IF(Table16[[#This Row],[PassRush4]]&lt;&gt;"","-"&amp;Table16[[#This Row],[PassRush4]],)</f>
        <v/>
      </c>
      <c r="R724" s="76" t="e">
        <f>VLOOKUP(Table16[[#This Row],[Player]],Table4[],9,FALSE)</f>
        <v>#N/A</v>
      </c>
    </row>
    <row r="725" spans="1:18" ht="12.75" customHeight="1" x14ac:dyDescent="0.45">
      <c r="A725" s="78" t="s">
        <v>1262</v>
      </c>
      <c r="B725" s="74" t="s">
        <v>192</v>
      </c>
      <c r="C725" s="79" t="s">
        <v>339</v>
      </c>
      <c r="D725" s="91">
        <v>35846</v>
      </c>
      <c r="E725" s="75" t="s">
        <v>108</v>
      </c>
      <c r="G725" s="75" t="s">
        <v>191</v>
      </c>
      <c r="H725" s="77" t="str">
        <f>VLOOKUP(Table16[[#This Row],[Player]],Rosters!$D$1:$D$1934,1,FALSE)</f>
        <v>Bredeson, Ben</v>
      </c>
      <c r="I725" s="77" t="str">
        <f>Table16[[#This Row],[RunBlock-Primary6]]&amp;"-"&amp;Table16[[#This Row],[PassBlock8]]&amp;IF(Table16[[#This Row],[RunBlock-Secondary7]]&lt;&gt;"","/"&amp;Table16[[#This Row],[RunBlock-Secondary7]]&amp;"-"&amp;Table16[[#This Row],[PassBlock8]],"")</f>
        <v>5-4</v>
      </c>
      <c r="J725" s="75"/>
      <c r="K725" s="75"/>
      <c r="L725" s="76"/>
      <c r="M725" s="76"/>
      <c r="N725" s="75">
        <v>5</v>
      </c>
      <c r="O725" s="75"/>
      <c r="P725" s="76">
        <v>4</v>
      </c>
      <c r="Q725" s="76" t="str">
        <f>Table16[[#This Row],[DefPrimary2]]&amp;IF(Table16[[#This Row],[Def-Secondary3]]&lt;&gt;"","/"&amp;Table16[[#This Row],[Def-Secondary3]],)&amp;""&amp;IF(Table16[[#This Row],[PassRush4]]&lt;&gt;"","-"&amp;Table16[[#This Row],[PassRush4]],)</f>
        <v/>
      </c>
      <c r="R725" s="76" t="e">
        <f>VLOOKUP(Table16[[#This Row],[Player]],Table4[],9,FALSE)</f>
        <v>#N/A</v>
      </c>
    </row>
    <row r="726" spans="1:18" ht="12.75" customHeight="1" x14ac:dyDescent="0.45">
      <c r="A726" s="78" t="s">
        <v>3047</v>
      </c>
      <c r="B726" s="74" t="s">
        <v>192</v>
      </c>
      <c r="C726" s="79" t="s">
        <v>81</v>
      </c>
      <c r="D726" s="91">
        <v>35324</v>
      </c>
      <c r="E726" s="75" t="s">
        <v>107</v>
      </c>
      <c r="G726" s="75" t="s">
        <v>227</v>
      </c>
      <c r="H726" s="77" t="str">
        <f>VLOOKUP(Table16[[#This Row],[Player]],Rosters!$D$1:$D$1934,1,FALSE)</f>
        <v>Brown, Evan</v>
      </c>
      <c r="I726" s="77" t="str">
        <f>Table16[[#This Row],[RunBlock-Primary6]]&amp;"-"&amp;Table16[[#This Row],[PassBlock8]]&amp;IF(Table16[[#This Row],[RunBlock-Secondary7]]&lt;&gt;"","/"&amp;Table16[[#This Row],[RunBlock-Secondary7]]&amp;"-"&amp;Table16[[#This Row],[PassBlock8]],"")</f>
        <v>0-5</v>
      </c>
      <c r="J726" s="75"/>
      <c r="K726" s="75"/>
      <c r="L726" s="76"/>
      <c r="M726" s="76"/>
      <c r="N726" s="75">
        <v>0</v>
      </c>
      <c r="O726" s="75"/>
      <c r="P726" s="76">
        <v>5</v>
      </c>
      <c r="Q726" s="76" t="str">
        <f>Table16[[#This Row],[DefPrimary2]]&amp;IF(Table16[[#This Row],[Def-Secondary3]]&lt;&gt;"","/"&amp;Table16[[#This Row],[Def-Secondary3]],)&amp;""&amp;IF(Table16[[#This Row],[PassRush4]]&lt;&gt;"","-"&amp;Table16[[#This Row],[PassRush4]],)</f>
        <v/>
      </c>
      <c r="R726" s="76" t="e">
        <f>VLOOKUP(Table16[[#This Row],[Player]],Table4[],9,FALSE)</f>
        <v>#N/A</v>
      </c>
    </row>
    <row r="727" spans="1:18" ht="12.75" customHeight="1" x14ac:dyDescent="0.45">
      <c r="A727" s="78" t="s">
        <v>214</v>
      </c>
      <c r="B727" s="74" t="s">
        <v>192</v>
      </c>
      <c r="C727" s="79" t="s">
        <v>860</v>
      </c>
      <c r="D727" s="91">
        <v>35923</v>
      </c>
      <c r="E727" s="75" t="s">
        <v>204</v>
      </c>
      <c r="G727" s="75" t="s">
        <v>201</v>
      </c>
      <c r="H727" s="77" t="str">
        <f>VLOOKUP(Table16[[#This Row],[Player]],Rosters!$D$1:$D$1934,1,FALSE)</f>
        <v>Cleveland, Ezra</v>
      </c>
      <c r="I727" s="77" t="str">
        <f>Table16[[#This Row],[RunBlock-Primary6]]&amp;"-"&amp;Table16[[#This Row],[PassBlock8]]&amp;IF(Table16[[#This Row],[RunBlock-Secondary7]]&lt;&gt;"","/"&amp;Table16[[#This Row],[RunBlock-Secondary7]]&amp;"-"&amp;Table16[[#This Row],[PassBlock8]],"")</f>
        <v>4-5</v>
      </c>
      <c r="J727" s="75"/>
      <c r="K727" s="75"/>
      <c r="L727" s="76"/>
      <c r="M727" s="76"/>
      <c r="N727" s="75">
        <v>4</v>
      </c>
      <c r="O727" s="75"/>
      <c r="P727" s="76">
        <v>5</v>
      </c>
      <c r="Q727" s="76" t="str">
        <f>Table16[[#This Row],[DefPrimary2]]&amp;IF(Table16[[#This Row],[Def-Secondary3]]&lt;&gt;"","/"&amp;Table16[[#This Row],[Def-Secondary3]],)&amp;""&amp;IF(Table16[[#This Row],[PassRush4]]&lt;&gt;"","-"&amp;Table16[[#This Row],[PassRush4]],)</f>
        <v/>
      </c>
      <c r="R727" s="76" t="e">
        <f>VLOOKUP(Table16[[#This Row],[Player]],Table4[],9,FALSE)</f>
        <v>#N/A</v>
      </c>
    </row>
    <row r="728" spans="1:18" ht="12.75" customHeight="1" x14ac:dyDescent="0.45">
      <c r="A728" s="78" t="s">
        <v>2783</v>
      </c>
      <c r="B728" s="74" t="s">
        <v>192</v>
      </c>
      <c r="C728" s="79" t="s">
        <v>3530</v>
      </c>
      <c r="D728" s="91">
        <v>36039</v>
      </c>
      <c r="E728" s="75" t="s">
        <v>241</v>
      </c>
      <c r="G728" s="75" t="s">
        <v>212</v>
      </c>
      <c r="H728" s="77" t="str">
        <f>VLOOKUP(Table16[[#This Row],[Player]],Rosters!$D$1:$D$1934,1,FALSE)</f>
        <v>Dickerson, Landon</v>
      </c>
      <c r="I728" s="77" t="str">
        <f>Table16[[#This Row],[RunBlock-Primary6]]&amp;"-"&amp;Table16[[#This Row],[PassBlock8]]&amp;IF(Table16[[#This Row],[RunBlock-Secondary7]]&lt;&gt;"","/"&amp;Table16[[#This Row],[RunBlock-Secondary7]]&amp;"-"&amp;Table16[[#This Row],[PassBlock8]],"")</f>
        <v>6-4</v>
      </c>
      <c r="J728" s="75"/>
      <c r="K728" s="75"/>
      <c r="L728" s="76"/>
      <c r="M728" s="76"/>
      <c r="N728" s="75">
        <v>6</v>
      </c>
      <c r="O728" s="75"/>
      <c r="P728" s="76">
        <v>4</v>
      </c>
      <c r="Q728" s="76" t="str">
        <f>Table16[[#This Row],[DefPrimary2]]&amp;IF(Table16[[#This Row],[Def-Secondary3]]&lt;&gt;"","/"&amp;Table16[[#This Row],[Def-Secondary3]],)&amp;""&amp;IF(Table16[[#This Row],[PassRush4]]&lt;&gt;"","-"&amp;Table16[[#This Row],[PassRush4]],)</f>
        <v/>
      </c>
      <c r="R728" s="76" t="e">
        <f>VLOOKUP(Table16[[#This Row],[Player]],Table4[],9,FALSE)</f>
        <v>#N/A</v>
      </c>
    </row>
    <row r="729" spans="1:18" ht="12.75" customHeight="1" x14ac:dyDescent="0.45">
      <c r="A729" s="78" t="s">
        <v>2867</v>
      </c>
      <c r="B729" s="74" t="s">
        <v>192</v>
      </c>
      <c r="C729" s="79" t="s">
        <v>3519</v>
      </c>
      <c r="D729" s="91">
        <v>35509</v>
      </c>
      <c r="E729" s="75" t="s">
        <v>498</v>
      </c>
      <c r="G729" s="75" t="s">
        <v>178</v>
      </c>
      <c r="H729" s="77" t="str">
        <f>VLOOKUP(Table16[[#This Row],[Player]],Rosters!$D$1:$D$1934,1,FALSE)</f>
        <v>Edwards, David</v>
      </c>
      <c r="I729" s="77" t="str">
        <f>Table16[[#This Row],[RunBlock-Primary6]]&amp;"-"&amp;Table16[[#This Row],[PassBlock8]]&amp;IF(Table16[[#This Row],[RunBlock-Secondary7]]&lt;&gt;"","/"&amp;Table16[[#This Row],[RunBlock-Secondary7]]&amp;"-"&amp;Table16[[#This Row],[PassBlock8]],"")</f>
        <v>4-7</v>
      </c>
      <c r="J729" s="75"/>
      <c r="K729" s="75"/>
      <c r="L729" s="76"/>
      <c r="M729" s="76"/>
      <c r="N729" s="75">
        <v>4</v>
      </c>
      <c r="O729" s="75"/>
      <c r="P729" s="76">
        <v>7</v>
      </c>
      <c r="Q729" s="76" t="str">
        <f>Table16[[#This Row],[DefPrimary2]]&amp;IF(Table16[[#This Row],[Def-Secondary3]]&lt;&gt;"","/"&amp;Table16[[#This Row],[Def-Secondary3]],)&amp;""&amp;IF(Table16[[#This Row],[PassRush4]]&lt;&gt;"","-"&amp;Table16[[#This Row],[PassRush4]],)</f>
        <v/>
      </c>
      <c r="R729" s="76" t="e">
        <f>VLOOKUP(Table16[[#This Row],[Player]],Table4[],9,FALSE)</f>
        <v>#N/A</v>
      </c>
    </row>
    <row r="730" spans="1:18" ht="12.75" customHeight="1" x14ac:dyDescent="0.45">
      <c r="A730" s="78" t="s">
        <v>1779</v>
      </c>
      <c r="B730" s="74" t="s">
        <v>192</v>
      </c>
      <c r="C730" s="79" t="s">
        <v>3522</v>
      </c>
      <c r="D730" s="91">
        <v>36965</v>
      </c>
      <c r="E730" s="75" t="s">
        <v>3978</v>
      </c>
      <c r="G730" s="75" t="s">
        <v>231</v>
      </c>
      <c r="H730" s="77" t="str">
        <f>VLOOKUP(Table16[[#This Row],[Player]],Rosters!$D$1:$D$1934,1,FALSE)</f>
        <v>Green, Kenyon</v>
      </c>
      <c r="I730" s="77" t="str">
        <f>Table16[[#This Row],[RunBlock-Primary6]]&amp;"-"&amp;Table16[[#This Row],[PassBlock8]]&amp;IF(Table16[[#This Row],[RunBlock-Secondary7]]&lt;&gt;"","/"&amp;Table16[[#This Row],[RunBlock-Secondary7]]&amp;"-"&amp;Table16[[#This Row],[PassBlock8]],"")</f>
        <v>0-0</v>
      </c>
      <c r="J730" s="75"/>
      <c r="K730" s="75"/>
      <c r="L730" s="76"/>
      <c r="M730" s="76"/>
      <c r="N730" s="75">
        <v>0</v>
      </c>
      <c r="O730" s="75"/>
      <c r="P730" s="76">
        <v>0</v>
      </c>
      <c r="Q730" s="76" t="str">
        <f>Table16[[#This Row],[DefPrimary2]]&amp;IF(Table16[[#This Row],[Def-Secondary3]]&lt;&gt;"","/"&amp;Table16[[#This Row],[Def-Secondary3]],)&amp;""&amp;IF(Table16[[#This Row],[PassRush4]]&lt;&gt;"","-"&amp;Table16[[#This Row],[PassRush4]],)</f>
        <v/>
      </c>
      <c r="R730" s="76" t="e">
        <f>VLOOKUP(Table16[[#This Row],[Player]],Table4[],9,FALSE)</f>
        <v>#N/A</v>
      </c>
    </row>
    <row r="731" spans="1:18" ht="12.75" customHeight="1" x14ac:dyDescent="0.45">
      <c r="A731" s="78" t="s">
        <v>2589</v>
      </c>
      <c r="B731" s="74" t="s">
        <v>192</v>
      </c>
      <c r="C731" s="79" t="s">
        <v>271</v>
      </c>
      <c r="D731" s="91">
        <v>35855</v>
      </c>
      <c r="E731" s="75" t="s">
        <v>241</v>
      </c>
      <c r="G731" s="75" t="s">
        <v>216</v>
      </c>
      <c r="H731" s="77" t="str">
        <f>VLOOKUP(Table16[[#This Row],[Player]],Rosters!$D$1:$D$1934,1,FALSE)</f>
        <v>Jenkins, Teven</v>
      </c>
      <c r="I731" s="77" t="str">
        <f>Table16[[#This Row],[RunBlock-Primary6]]&amp;"-"&amp;Table16[[#This Row],[PassBlock8]]&amp;IF(Table16[[#This Row],[RunBlock-Secondary7]]&lt;&gt;"","/"&amp;Table16[[#This Row],[RunBlock-Secondary7]]&amp;"-"&amp;Table16[[#This Row],[PassBlock8]],"")</f>
        <v>5-2</v>
      </c>
      <c r="J731" s="75"/>
      <c r="K731" s="75"/>
      <c r="L731" s="76"/>
      <c r="M731" s="76"/>
      <c r="N731" s="75">
        <v>5</v>
      </c>
      <c r="O731" s="75"/>
      <c r="P731" s="76">
        <v>2</v>
      </c>
      <c r="Q731" s="76" t="str">
        <f>Table16[[#This Row],[DefPrimary2]]&amp;IF(Table16[[#This Row],[Def-Secondary3]]&lt;&gt;"","/"&amp;Table16[[#This Row],[Def-Secondary3]],)&amp;""&amp;IF(Table16[[#This Row],[PassRush4]]&lt;&gt;"","-"&amp;Table16[[#This Row],[PassRush4]],)</f>
        <v/>
      </c>
      <c r="R731" s="76" t="e">
        <f>VLOOKUP(Table16[[#This Row],[Player]],Table4[],9,FALSE)</f>
        <v>#N/A</v>
      </c>
    </row>
    <row r="732" spans="1:18" ht="12.75" customHeight="1" x14ac:dyDescent="0.45">
      <c r="A732" s="78" t="s">
        <v>2408</v>
      </c>
      <c r="B732" s="74" t="s">
        <v>192</v>
      </c>
      <c r="C732" s="79" t="s">
        <v>3523</v>
      </c>
      <c r="D732" s="91">
        <v>36482</v>
      </c>
      <c r="E732" s="75" t="s">
        <v>3978</v>
      </c>
      <c r="G732" s="75" t="s">
        <v>185</v>
      </c>
      <c r="H732" s="77" t="str">
        <f>VLOOKUP(Table16[[#This Row],[Player]],Rosters!$D$1:$D$1934,1,FALSE)</f>
        <v>Johnson, Zion</v>
      </c>
      <c r="I732" s="77" t="str">
        <f>Table16[[#This Row],[RunBlock-Primary6]]&amp;"-"&amp;Table16[[#This Row],[PassBlock8]]&amp;IF(Table16[[#This Row],[RunBlock-Secondary7]]&lt;&gt;"","/"&amp;Table16[[#This Row],[RunBlock-Secondary7]]&amp;"-"&amp;Table16[[#This Row],[PassBlock8]],"")</f>
        <v>4-2</v>
      </c>
      <c r="J732" s="75"/>
      <c r="K732" s="75"/>
      <c r="L732" s="76"/>
      <c r="M732" s="76"/>
      <c r="N732" s="75">
        <v>4</v>
      </c>
      <c r="O732" s="75"/>
      <c r="P732" s="76">
        <v>2</v>
      </c>
      <c r="Q732" s="76" t="str">
        <f>Table16[[#This Row],[DefPrimary2]]&amp;IF(Table16[[#This Row],[Def-Secondary3]]&lt;&gt;"","/"&amp;Table16[[#This Row],[Def-Secondary3]],)&amp;""&amp;IF(Table16[[#This Row],[PassRush4]]&lt;&gt;"","-"&amp;Table16[[#This Row],[PassRush4]],)</f>
        <v/>
      </c>
      <c r="R732" s="76" t="e">
        <f>VLOOKUP(Table16[[#This Row],[Player]],Table4[],9,FALSE)</f>
        <v>#N/A</v>
      </c>
    </row>
    <row r="733" spans="1:18" ht="12.75" customHeight="1" x14ac:dyDescent="0.45">
      <c r="A733" s="78" t="s">
        <v>2195</v>
      </c>
      <c r="B733" s="74" t="s">
        <v>192</v>
      </c>
      <c r="C733" s="79" t="s">
        <v>109</v>
      </c>
      <c r="D733" s="91">
        <v>0</v>
      </c>
      <c r="E733" s="75" t="s">
        <v>3949</v>
      </c>
      <c r="G733" s="75" t="s">
        <v>477</v>
      </c>
      <c r="H733" s="77" t="str">
        <f>VLOOKUP(Table16[[#This Row],[Player]],Rosters!$D$1:$D$1934,1,FALSE)</f>
        <v>Jones, Robert</v>
      </c>
      <c r="I733" s="77" t="str">
        <f>Table16[[#This Row],[RunBlock-Primary6]]&amp;"-"&amp;Table16[[#This Row],[PassBlock8]]&amp;IF(Table16[[#This Row],[RunBlock-Secondary7]]&lt;&gt;"","/"&amp;Table16[[#This Row],[RunBlock-Secondary7]]&amp;"-"&amp;Table16[[#This Row],[PassBlock8]],"")</f>
        <v>0-4</v>
      </c>
      <c r="J733" s="75"/>
      <c r="K733" s="75"/>
      <c r="L733" s="76"/>
      <c r="M733" s="76"/>
      <c r="N733" s="75">
        <v>0</v>
      </c>
      <c r="O733" s="75"/>
      <c r="P733" s="76">
        <v>4</v>
      </c>
      <c r="Q733" s="76" t="str">
        <f>Table16[[#This Row],[DefPrimary2]]&amp;IF(Table16[[#This Row],[Def-Secondary3]]&lt;&gt;"","/"&amp;Table16[[#This Row],[Def-Secondary3]],)&amp;""&amp;IF(Table16[[#This Row],[PassRush4]]&lt;&gt;"","-"&amp;Table16[[#This Row],[PassRush4]],)</f>
        <v/>
      </c>
      <c r="R733" s="76" t="e">
        <f>VLOOKUP(Table16[[#This Row],[Player]],Table4[],9,FALSE)</f>
        <v>#N/A</v>
      </c>
    </row>
    <row r="734" spans="1:18" ht="12.75" customHeight="1" x14ac:dyDescent="0.45">
      <c r="A734" s="78" t="s">
        <v>448</v>
      </c>
      <c r="B734" s="74" t="s">
        <v>192</v>
      </c>
      <c r="C734" s="79" t="s">
        <v>419</v>
      </c>
      <c r="D734" s="91">
        <v>35510</v>
      </c>
      <c r="E734" s="75" t="s">
        <v>130</v>
      </c>
      <c r="G734" s="75" t="s">
        <v>430</v>
      </c>
      <c r="H734" s="77" t="str">
        <f>VLOOKUP(Table16[[#This Row],[Player]],Rosters!$D$1:$D$1934,1,FALSE)</f>
        <v>Lewis, Damien</v>
      </c>
      <c r="I734" s="77" t="str">
        <f>Table16[[#This Row],[RunBlock-Primary6]]&amp;"-"&amp;Table16[[#This Row],[PassBlock8]]&amp;IF(Table16[[#This Row],[RunBlock-Secondary7]]&lt;&gt;"","/"&amp;Table16[[#This Row],[RunBlock-Secondary7]]&amp;"-"&amp;Table16[[#This Row],[PassBlock8]],"")</f>
        <v>5-5</v>
      </c>
      <c r="J734" s="75"/>
      <c r="K734" s="75"/>
      <c r="L734" s="76"/>
      <c r="M734" s="76"/>
      <c r="N734" s="75">
        <v>5</v>
      </c>
      <c r="O734" s="75"/>
      <c r="P734" s="76">
        <v>5</v>
      </c>
      <c r="Q734" s="76" t="str">
        <f>Table16[[#This Row],[DefPrimary2]]&amp;IF(Table16[[#This Row],[Def-Secondary3]]&lt;&gt;"","/"&amp;Table16[[#This Row],[Def-Secondary3]],)&amp;""&amp;IF(Table16[[#This Row],[PassRush4]]&lt;&gt;"","-"&amp;Table16[[#This Row],[PassRush4]],)</f>
        <v/>
      </c>
      <c r="R734" s="76" t="e">
        <f>VLOOKUP(Table16[[#This Row],[Player]],Table4[],9,FALSE)</f>
        <v>#N/A</v>
      </c>
    </row>
    <row r="735" spans="1:18" ht="12.75" customHeight="1" x14ac:dyDescent="0.45">
      <c r="A735" s="78" t="s">
        <v>2685</v>
      </c>
      <c r="B735" s="74" t="s">
        <v>192</v>
      </c>
      <c r="C735" s="79" t="s">
        <v>500</v>
      </c>
      <c r="D735" s="91">
        <v>35143</v>
      </c>
      <c r="E735" s="75" t="s">
        <v>2686</v>
      </c>
      <c r="G735" s="75" t="s">
        <v>207</v>
      </c>
      <c r="H735" s="77" t="str">
        <f>VLOOKUP(Table16[[#This Row],[Player]],Rosters!$D$1:$D$1934,1,FALSE)</f>
        <v>Nelson, Quenton</v>
      </c>
      <c r="I735" s="77" t="str">
        <f>Table16[[#This Row],[RunBlock-Primary6]]&amp;"-"&amp;Table16[[#This Row],[PassBlock8]]&amp;IF(Table16[[#This Row],[RunBlock-Secondary7]]&lt;&gt;"","/"&amp;Table16[[#This Row],[RunBlock-Secondary7]]&amp;"-"&amp;Table16[[#This Row],[PassBlock8]],"")</f>
        <v>6-7</v>
      </c>
      <c r="J735" s="75"/>
      <c r="K735" s="75"/>
      <c r="L735" s="76"/>
      <c r="M735" s="76"/>
      <c r="N735" s="75">
        <v>6</v>
      </c>
      <c r="O735" s="75"/>
      <c r="P735" s="76">
        <v>7</v>
      </c>
      <c r="Q735" s="76" t="str">
        <f>Table16[[#This Row],[DefPrimary2]]&amp;IF(Table16[[#This Row],[Def-Secondary3]]&lt;&gt;"","/"&amp;Table16[[#This Row],[Def-Secondary3]],)&amp;""&amp;IF(Table16[[#This Row],[PassRush4]]&lt;&gt;"","-"&amp;Table16[[#This Row],[PassRush4]],)</f>
        <v/>
      </c>
      <c r="R735" s="76" t="e">
        <f>VLOOKUP(Table16[[#This Row],[Player]],Table4[],9,FALSE)</f>
        <v>#N/A</v>
      </c>
    </row>
    <row r="736" spans="1:18" ht="12.75" customHeight="1" x14ac:dyDescent="0.45">
      <c r="A736" s="78" t="s">
        <v>1363</v>
      </c>
      <c r="B736" s="74" t="s">
        <v>192</v>
      </c>
      <c r="C736" s="79" t="s">
        <v>441</v>
      </c>
      <c r="D736" s="91">
        <v>34180</v>
      </c>
      <c r="E736" s="75" t="s">
        <v>344</v>
      </c>
      <c r="G736" s="75" t="s">
        <v>254</v>
      </c>
      <c r="H736" s="77" t="str">
        <f>VLOOKUP(Table16[[#This Row],[Player]],Rosters!$D$1:$D$1934,1,FALSE)</f>
        <v>Patrick, Lucas</v>
      </c>
      <c r="I736" s="77" t="str">
        <f>Table16[[#This Row],[RunBlock-Primary6]]&amp;"-"&amp;Table16[[#This Row],[PassBlock8]]&amp;IF(Table16[[#This Row],[RunBlock-Secondary7]]&lt;&gt;"","/"&amp;Table16[[#This Row],[RunBlock-Secondary7]]&amp;"-"&amp;Table16[[#This Row],[PassBlock8]],"")</f>
        <v>4-4</v>
      </c>
      <c r="J736" s="75"/>
      <c r="K736" s="75"/>
      <c r="L736" s="76"/>
      <c r="M736" s="76"/>
      <c r="N736" s="75">
        <v>4</v>
      </c>
      <c r="O736" s="75"/>
      <c r="P736" s="76">
        <v>4</v>
      </c>
      <c r="Q736" s="76" t="str">
        <f>Table16[[#This Row],[DefPrimary2]]&amp;IF(Table16[[#This Row],[Def-Secondary3]]&lt;&gt;"","/"&amp;Table16[[#This Row],[Def-Secondary3]],)&amp;""&amp;IF(Table16[[#This Row],[PassRush4]]&lt;&gt;"","-"&amp;Table16[[#This Row],[PassRush4]],)</f>
        <v/>
      </c>
      <c r="R736" s="76" t="e">
        <f>VLOOKUP(Table16[[#This Row],[Player]],Table4[],9,FALSE)</f>
        <v>#N/A</v>
      </c>
    </row>
    <row r="737" spans="1:18" ht="12.75" customHeight="1" x14ac:dyDescent="0.45">
      <c r="A737" s="78" t="s">
        <v>1886</v>
      </c>
      <c r="B737" s="74" t="s">
        <v>192</v>
      </c>
      <c r="C737" s="79" t="s">
        <v>3517</v>
      </c>
      <c r="D737" s="91">
        <v>35367</v>
      </c>
      <c r="E737" s="75" t="s">
        <v>115</v>
      </c>
      <c r="G737" s="75" t="s">
        <v>201</v>
      </c>
      <c r="H737" s="77" t="str">
        <f>VLOOKUP(Table16[[#This Row],[Player]],Rosters!$D$1:$D$1934,1,FALSE)</f>
        <v>Powers, Ben</v>
      </c>
      <c r="I737" s="77" t="str">
        <f>Table16[[#This Row],[RunBlock-Primary6]]&amp;"-"&amp;Table16[[#This Row],[PassBlock8]]&amp;IF(Table16[[#This Row],[RunBlock-Secondary7]]&lt;&gt;"","/"&amp;Table16[[#This Row],[RunBlock-Secondary7]]&amp;"-"&amp;Table16[[#This Row],[PassBlock8]],"")</f>
        <v>4-5</v>
      </c>
      <c r="J737" s="75"/>
      <c r="K737" s="75"/>
      <c r="L737" s="76"/>
      <c r="M737" s="76"/>
      <c r="N737" s="75">
        <v>4</v>
      </c>
      <c r="O737" s="75"/>
      <c r="P737" s="76">
        <v>5</v>
      </c>
      <c r="Q737" s="76" t="str">
        <f>Table16[[#This Row],[DefPrimary2]]&amp;IF(Table16[[#This Row],[Def-Secondary3]]&lt;&gt;"","/"&amp;Table16[[#This Row],[Def-Secondary3]],)&amp;""&amp;IF(Table16[[#This Row],[PassRush4]]&lt;&gt;"","-"&amp;Table16[[#This Row],[PassRush4]],)</f>
        <v/>
      </c>
      <c r="R737" s="76" t="e">
        <f>VLOOKUP(Table16[[#This Row],[Player]],Table4[],9,FALSE)</f>
        <v>#N/A</v>
      </c>
    </row>
    <row r="738" spans="1:18" ht="12.75" customHeight="1" x14ac:dyDescent="0.45">
      <c r="A738" s="78" t="s">
        <v>3725</v>
      </c>
      <c r="B738" s="74" t="s">
        <v>192</v>
      </c>
      <c r="C738" s="79" t="s">
        <v>403</v>
      </c>
      <c r="D738" s="91">
        <v>37014</v>
      </c>
      <c r="E738" s="75" t="s">
        <v>4108</v>
      </c>
      <c r="G738" s="75" t="s">
        <v>264</v>
      </c>
      <c r="H738" s="77" t="str">
        <f>VLOOKUP(Table16[[#This Row],[Player]],Rosters!$D$1:$D$1934,1,FALSE)</f>
        <v>Robinson, Layden</v>
      </c>
      <c r="I738" s="77" t="str">
        <f>Table16[[#This Row],[RunBlock-Primary6]]&amp;"-"&amp;Table16[[#This Row],[PassBlock8]]&amp;IF(Table16[[#This Row],[RunBlock-Secondary7]]&lt;&gt;"","/"&amp;Table16[[#This Row],[RunBlock-Secondary7]]&amp;"-"&amp;Table16[[#This Row],[PassBlock8]],"")</f>
        <v>0-3</v>
      </c>
      <c r="J738" s="75"/>
      <c r="K738" s="75"/>
      <c r="L738" s="76"/>
      <c r="M738" s="76"/>
      <c r="N738" s="75">
        <v>0</v>
      </c>
      <c r="O738" s="75"/>
      <c r="P738" s="76">
        <v>3</v>
      </c>
      <c r="Q738" s="76" t="str">
        <f>Table16[[#This Row],[DefPrimary2]]&amp;IF(Table16[[#This Row],[Def-Secondary3]]&lt;&gt;"","/"&amp;Table16[[#This Row],[Def-Secondary3]],)&amp;""&amp;IF(Table16[[#This Row],[PassRush4]]&lt;&gt;"","-"&amp;Table16[[#This Row],[PassRush4]],)</f>
        <v/>
      </c>
      <c r="R738" s="76" t="e">
        <f>VLOOKUP(Table16[[#This Row],[Player]],Table4[],9,FALSE)</f>
        <v>#N/A</v>
      </c>
    </row>
    <row r="739" spans="1:18" ht="12.75" customHeight="1" x14ac:dyDescent="0.45">
      <c r="A739" s="78" t="s">
        <v>3583</v>
      </c>
      <c r="B739" s="74" t="s">
        <v>192</v>
      </c>
      <c r="C739" s="79" t="s">
        <v>916</v>
      </c>
      <c r="D739" s="91">
        <v>35650</v>
      </c>
      <c r="E739" s="75" t="s">
        <v>218</v>
      </c>
      <c r="G739" s="75" t="s">
        <v>477</v>
      </c>
      <c r="H739" s="77" t="str">
        <f>VLOOKUP(Table16[[#This Row],[Player]],Rosters!$D$1:$D$1934,1,FALSE)</f>
        <v>Runyan Jr, Jon</v>
      </c>
      <c r="I739" s="77" t="str">
        <f>Table16[[#This Row],[RunBlock-Primary6]]&amp;"-"&amp;Table16[[#This Row],[PassBlock8]]&amp;IF(Table16[[#This Row],[RunBlock-Secondary7]]&lt;&gt;"","/"&amp;Table16[[#This Row],[RunBlock-Secondary7]]&amp;"-"&amp;Table16[[#This Row],[PassBlock8]],"")</f>
        <v>0-4</v>
      </c>
      <c r="J739" s="75"/>
      <c r="K739" s="75"/>
      <c r="L739" s="76"/>
      <c r="M739" s="76"/>
      <c r="N739" s="75">
        <v>0</v>
      </c>
      <c r="O739" s="75"/>
      <c r="P739" s="76">
        <v>4</v>
      </c>
      <c r="Q739" s="76" t="str">
        <f>Table16[[#This Row],[DefPrimary2]]&amp;IF(Table16[[#This Row],[Def-Secondary3]]&lt;&gt;"","/"&amp;Table16[[#This Row],[Def-Secondary3]],)&amp;""&amp;IF(Table16[[#This Row],[PassRush4]]&lt;&gt;"","-"&amp;Table16[[#This Row],[PassRush4]],)</f>
        <v/>
      </c>
      <c r="R739" s="76" t="e">
        <f>VLOOKUP(Table16[[#This Row],[Player]],Table4[],9,FALSE)</f>
        <v>#N/A</v>
      </c>
    </row>
    <row r="740" spans="1:18" ht="12.75" customHeight="1" x14ac:dyDescent="0.45">
      <c r="A740" s="78" t="s">
        <v>2180</v>
      </c>
      <c r="B740" s="74" t="s">
        <v>192</v>
      </c>
      <c r="C740" s="79" t="s">
        <v>285</v>
      </c>
      <c r="D740" s="91">
        <v>34271</v>
      </c>
      <c r="E740" s="75" t="s">
        <v>443</v>
      </c>
      <c r="G740" s="75" t="s">
        <v>212</v>
      </c>
      <c r="H740" s="77" t="str">
        <f>VLOOKUP(Table16[[#This Row],[Player]],Rosters!$D$1:$D$1934,1,FALSE)</f>
        <v>Seumalo, Isaac</v>
      </c>
      <c r="I740" s="77" t="str">
        <f>Table16[[#This Row],[RunBlock-Primary6]]&amp;"-"&amp;Table16[[#This Row],[PassBlock8]]&amp;IF(Table16[[#This Row],[RunBlock-Secondary7]]&lt;&gt;"","/"&amp;Table16[[#This Row],[RunBlock-Secondary7]]&amp;"-"&amp;Table16[[#This Row],[PassBlock8]],"")</f>
        <v>6-4</v>
      </c>
      <c r="J740" s="75"/>
      <c r="K740" s="75"/>
      <c r="L740" s="76"/>
      <c r="M740" s="76"/>
      <c r="N740" s="75">
        <v>6</v>
      </c>
      <c r="O740" s="75"/>
      <c r="P740" s="76">
        <v>4</v>
      </c>
      <c r="Q740" s="76" t="str">
        <f>Table16[[#This Row],[DefPrimary2]]&amp;IF(Table16[[#This Row],[Def-Secondary3]]&lt;&gt;"","/"&amp;Table16[[#This Row],[Def-Secondary3]],)&amp;""&amp;IF(Table16[[#This Row],[PassRush4]]&lt;&gt;"","-"&amp;Table16[[#This Row],[PassRush4]],)</f>
        <v/>
      </c>
      <c r="R740" s="76" t="e">
        <f>VLOOKUP(Table16[[#This Row],[Player]],Table4[],9,FALSE)</f>
        <v>#N/A</v>
      </c>
    </row>
    <row r="741" spans="1:18" ht="12.75" customHeight="1" x14ac:dyDescent="0.45">
      <c r="A741" s="78" t="s">
        <v>1769</v>
      </c>
      <c r="B741" s="74" t="s">
        <v>192</v>
      </c>
      <c r="C741" s="79" t="s">
        <v>3531</v>
      </c>
      <c r="D741" s="91">
        <v>35661</v>
      </c>
      <c r="E741" s="75" t="s">
        <v>108</v>
      </c>
      <c r="G741" s="75" t="s">
        <v>181</v>
      </c>
      <c r="H741" s="77" t="str">
        <f>VLOOKUP(Table16[[#This Row],[Player]],Rosters!$D$1:$D$1934,1,FALSE)</f>
        <v>Simpson, John</v>
      </c>
      <c r="I741" s="77" t="str">
        <f>Table16[[#This Row],[RunBlock-Primary6]]&amp;"-"&amp;Table16[[#This Row],[PassBlock8]]&amp;IF(Table16[[#This Row],[RunBlock-Secondary7]]&lt;&gt;"","/"&amp;Table16[[#This Row],[RunBlock-Secondary7]]&amp;"-"&amp;Table16[[#This Row],[PassBlock8]],"")</f>
        <v>5-7</v>
      </c>
      <c r="J741" s="75"/>
      <c r="K741" s="75"/>
      <c r="L741" s="76"/>
      <c r="M741" s="76"/>
      <c r="N741" s="75">
        <v>5</v>
      </c>
      <c r="O741" s="75"/>
      <c r="P741" s="76">
        <v>7</v>
      </c>
      <c r="Q741" s="76" t="str">
        <f>Table16[[#This Row],[DefPrimary2]]&amp;IF(Table16[[#This Row],[Def-Secondary3]]&lt;&gt;"","/"&amp;Table16[[#This Row],[Def-Secondary3]],)&amp;""&amp;IF(Table16[[#This Row],[PassRush4]]&lt;&gt;"","-"&amp;Table16[[#This Row],[PassRush4]],)</f>
        <v/>
      </c>
      <c r="R741" s="76" t="e">
        <f>VLOOKUP(Table16[[#This Row],[Player]],Table4[],9,FALSE)</f>
        <v>#N/A</v>
      </c>
    </row>
    <row r="742" spans="1:18" ht="12.75" customHeight="1" x14ac:dyDescent="0.45">
      <c r="A742" s="78" t="s">
        <v>2789</v>
      </c>
      <c r="B742" s="74" t="s">
        <v>192</v>
      </c>
      <c r="C742" s="79" t="s">
        <v>452</v>
      </c>
      <c r="D742" s="91">
        <v>37103</v>
      </c>
      <c r="E742" s="75" t="s">
        <v>3953</v>
      </c>
      <c r="G742" s="75" t="s">
        <v>227</v>
      </c>
      <c r="H742" s="77" t="str">
        <f>VLOOKUP(Table16[[#This Row],[Player]],Rosters!$D$1:$D$1934,1,FALSE)</f>
        <v>Skoronski, Peter</v>
      </c>
      <c r="I742" s="77" t="str">
        <f>Table16[[#This Row],[RunBlock-Primary6]]&amp;"-"&amp;Table16[[#This Row],[PassBlock8]]&amp;IF(Table16[[#This Row],[RunBlock-Secondary7]]&lt;&gt;"","/"&amp;Table16[[#This Row],[RunBlock-Secondary7]]&amp;"-"&amp;Table16[[#This Row],[PassBlock8]],"")</f>
        <v>0-5</v>
      </c>
      <c r="J742" s="75"/>
      <c r="K742" s="75"/>
      <c r="L742" s="76"/>
      <c r="M742" s="76"/>
      <c r="N742" s="75">
        <v>0</v>
      </c>
      <c r="O742" s="75"/>
      <c r="P742" s="76">
        <v>5</v>
      </c>
      <c r="Q742" s="76" t="str">
        <f>Table16[[#This Row],[DefPrimary2]]&amp;IF(Table16[[#This Row],[Def-Secondary3]]&lt;&gt;"","/"&amp;Table16[[#This Row],[Def-Secondary3]],)&amp;""&amp;IF(Table16[[#This Row],[PassRush4]]&lt;&gt;"","-"&amp;Table16[[#This Row],[PassRush4]],)</f>
        <v/>
      </c>
      <c r="R742" s="76" t="e">
        <f>VLOOKUP(Table16[[#This Row],[Player]],Table4[],9,FALSE)</f>
        <v>#N/A</v>
      </c>
    </row>
    <row r="743" spans="1:18" ht="12.75" customHeight="1" x14ac:dyDescent="0.45">
      <c r="A743" s="78" t="s">
        <v>2295</v>
      </c>
      <c r="B743" s="74" t="s">
        <v>192</v>
      </c>
      <c r="C743" s="79" t="s">
        <v>1315</v>
      </c>
      <c r="D743" s="91">
        <v>33643</v>
      </c>
      <c r="E743" s="75" t="s">
        <v>2296</v>
      </c>
      <c r="G743" s="75" t="s">
        <v>201</v>
      </c>
      <c r="H743" s="77" t="str">
        <f>VLOOKUP(Table16[[#This Row],[Player]],Rosters!$D$1:$D$1934,1,FALSE)</f>
        <v>Tomlinson, Laken</v>
      </c>
      <c r="I743" s="77" t="str">
        <f>Table16[[#This Row],[RunBlock-Primary6]]&amp;"-"&amp;Table16[[#This Row],[PassBlock8]]&amp;IF(Table16[[#This Row],[RunBlock-Secondary7]]&lt;&gt;"","/"&amp;Table16[[#This Row],[RunBlock-Secondary7]]&amp;"-"&amp;Table16[[#This Row],[PassBlock8]],"")</f>
        <v>4-5</v>
      </c>
      <c r="J743" s="75"/>
      <c r="K743" s="75"/>
      <c r="L743" s="76"/>
      <c r="M743" s="76"/>
      <c r="N743" s="75">
        <v>4</v>
      </c>
      <c r="O743" s="75"/>
      <c r="P743" s="76">
        <v>5</v>
      </c>
      <c r="Q743" s="76" t="str">
        <f>Table16[[#This Row],[DefPrimary2]]&amp;IF(Table16[[#This Row],[Def-Secondary3]]&lt;&gt;"","/"&amp;Table16[[#This Row],[Def-Secondary3]],)&amp;""&amp;IF(Table16[[#This Row],[PassRush4]]&lt;&gt;"","-"&amp;Table16[[#This Row],[PassRush4]],)</f>
        <v/>
      </c>
      <c r="R743" s="76" t="e">
        <f>VLOOKUP(Table16[[#This Row],[Player]],Table4[],9,FALSE)</f>
        <v>#N/A</v>
      </c>
    </row>
    <row r="744" spans="1:18" ht="12.75" customHeight="1" x14ac:dyDescent="0.45">
      <c r="A744" s="78" t="s">
        <v>742</v>
      </c>
      <c r="B744" s="74" t="s">
        <v>192</v>
      </c>
      <c r="C744" s="79" t="s">
        <v>3525</v>
      </c>
      <c r="D744" s="91">
        <v>35996</v>
      </c>
      <c r="E744" s="75" t="s">
        <v>83</v>
      </c>
      <c r="G744" s="75" t="s">
        <v>185</v>
      </c>
      <c r="H744" s="77" t="str">
        <f>VLOOKUP(Table16[[#This Row],[Player]],Rosters!$D$1:$D$1934,1,FALSE)</f>
        <v>Volson, Cordell</v>
      </c>
      <c r="I744" s="77" t="str">
        <f>Table16[[#This Row],[RunBlock-Primary6]]&amp;"-"&amp;Table16[[#This Row],[PassBlock8]]&amp;IF(Table16[[#This Row],[RunBlock-Secondary7]]&lt;&gt;"","/"&amp;Table16[[#This Row],[RunBlock-Secondary7]]&amp;"-"&amp;Table16[[#This Row],[PassBlock8]],"")</f>
        <v>4-2</v>
      </c>
      <c r="J744" s="75"/>
      <c r="K744" s="75"/>
      <c r="L744" s="76"/>
      <c r="M744" s="76"/>
      <c r="N744" s="75">
        <v>4</v>
      </c>
      <c r="O744" s="75"/>
      <c r="P744" s="76">
        <v>2</v>
      </c>
      <c r="Q744" s="76" t="str">
        <f>Table16[[#This Row],[DefPrimary2]]&amp;IF(Table16[[#This Row],[Def-Secondary3]]&lt;&gt;"","/"&amp;Table16[[#This Row],[Def-Secondary3]],)&amp;""&amp;IF(Table16[[#This Row],[PassRush4]]&lt;&gt;"","-"&amp;Table16[[#This Row],[PassRush4]],)</f>
        <v/>
      </c>
      <c r="R744" s="76" t="e">
        <f>VLOOKUP(Table16[[#This Row],[Player]],Table4[],9,FALSE)</f>
        <v>#N/A</v>
      </c>
    </row>
    <row r="745" spans="1:18" ht="12.75" customHeight="1" x14ac:dyDescent="0.45">
      <c r="A745" s="78" t="s">
        <v>442</v>
      </c>
      <c r="B745" s="74" t="s">
        <v>2414</v>
      </c>
      <c r="C745" s="79" t="s">
        <v>116</v>
      </c>
      <c r="D745" s="91">
        <v>33804</v>
      </c>
      <c r="E745" s="75" t="s">
        <v>443</v>
      </c>
      <c r="G745" s="75" t="s">
        <v>767</v>
      </c>
      <c r="H745" s="77" t="str">
        <f>VLOOKUP(Table16[[#This Row],[Player]],Rosters!$D$1:$D$1934,1,FALSE)</f>
        <v>Glasgow, Graham</v>
      </c>
      <c r="I745" s="77" t="str">
        <f>Table16[[#This Row],[RunBlock-Primary6]]&amp;"-"&amp;Table16[[#This Row],[PassBlock8]]&amp;IF(Table16[[#This Row],[RunBlock-Secondary7]]&lt;&gt;"","/"&amp;Table16[[#This Row],[RunBlock-Secondary7]]&amp;"-"&amp;Table16[[#This Row],[PassBlock8]],"")</f>
        <v>4-2/0-2</v>
      </c>
      <c r="J745" s="75"/>
      <c r="K745" s="75"/>
      <c r="L745" s="76"/>
      <c r="M745" s="76"/>
      <c r="N745" s="75">
        <v>4</v>
      </c>
      <c r="O745" s="75">
        <v>0</v>
      </c>
      <c r="P745" s="76">
        <v>2</v>
      </c>
      <c r="Q745" s="76" t="str">
        <f>Table16[[#This Row],[DefPrimary2]]&amp;IF(Table16[[#This Row],[Def-Secondary3]]&lt;&gt;"","/"&amp;Table16[[#This Row],[Def-Secondary3]],)&amp;""&amp;IF(Table16[[#This Row],[PassRush4]]&lt;&gt;"","-"&amp;Table16[[#This Row],[PassRush4]],)</f>
        <v/>
      </c>
      <c r="R745" s="76" t="e">
        <f>VLOOKUP(Table16[[#This Row],[Player]],Table4[],9,FALSE)</f>
        <v>#N/A</v>
      </c>
    </row>
    <row r="746" spans="1:18" ht="12.75" customHeight="1" x14ac:dyDescent="0.45">
      <c r="A746" s="78" t="s">
        <v>1671</v>
      </c>
      <c r="B746" s="74" t="s">
        <v>2414</v>
      </c>
      <c r="C746" s="79" t="s">
        <v>308</v>
      </c>
      <c r="D746" s="91">
        <v>35059</v>
      </c>
      <c r="E746" s="75" t="s">
        <v>398</v>
      </c>
      <c r="G746" s="75" t="s">
        <v>179</v>
      </c>
      <c r="H746" s="77" t="str">
        <f>VLOOKUP(Table16[[#This Row],[Player]],Rosters!$D$1:$D$1934,1,FALSE)</f>
        <v>Jenkins, Elgton</v>
      </c>
      <c r="I746" s="77" t="str">
        <f>Table16[[#This Row],[RunBlock-Primary6]]&amp;"-"&amp;Table16[[#This Row],[PassBlock8]]&amp;IF(Table16[[#This Row],[RunBlock-Secondary7]]&lt;&gt;"","/"&amp;Table16[[#This Row],[RunBlock-Secondary7]]&amp;"-"&amp;Table16[[#This Row],[PassBlock8]],"")</f>
        <v>4-7/0-7</v>
      </c>
      <c r="J746" s="75"/>
      <c r="K746" s="75"/>
      <c r="L746" s="76"/>
      <c r="M746" s="76"/>
      <c r="N746" s="75">
        <v>4</v>
      </c>
      <c r="O746" s="75">
        <v>0</v>
      </c>
      <c r="P746" s="76">
        <v>7</v>
      </c>
      <c r="Q746" s="76" t="str">
        <f>Table16[[#This Row],[DefPrimary2]]&amp;IF(Table16[[#This Row],[Def-Secondary3]]&lt;&gt;"","/"&amp;Table16[[#This Row],[Def-Secondary3]],)&amp;""&amp;IF(Table16[[#This Row],[PassRush4]]&lt;&gt;"","-"&amp;Table16[[#This Row],[PassRush4]],)</f>
        <v/>
      </c>
      <c r="R746" s="76" t="e">
        <f>VLOOKUP(Table16[[#This Row],[Player]],Table4[],9,FALSE)</f>
        <v>#N/A</v>
      </c>
    </row>
    <row r="747" spans="1:18" ht="12.75" customHeight="1" x14ac:dyDescent="0.45">
      <c r="A747" s="78" t="s">
        <v>3701</v>
      </c>
      <c r="B747" s="74" t="s">
        <v>2414</v>
      </c>
      <c r="C747" s="79" t="s">
        <v>3518</v>
      </c>
      <c r="D747" s="91">
        <v>37644</v>
      </c>
      <c r="E747" s="75" t="s">
        <v>4098</v>
      </c>
      <c r="G747" s="75" t="s">
        <v>1501</v>
      </c>
      <c r="H747" s="77" t="str">
        <f>VLOOKUP(Table16[[#This Row],[Player]],Rosters!$D$1:$D$1934,1,FALSE)</f>
        <v>Powers-Johnson, Jackson</v>
      </c>
      <c r="I747" s="77" t="str">
        <f>Table16[[#This Row],[RunBlock-Primary6]]&amp;"-"&amp;Table16[[#This Row],[PassBlock8]]&amp;IF(Table16[[#This Row],[RunBlock-Secondary7]]&lt;&gt;"","/"&amp;Table16[[#This Row],[RunBlock-Secondary7]]&amp;"-"&amp;Table16[[#This Row],[PassBlock8]],"")</f>
        <v>4-5/0-5</v>
      </c>
      <c r="J747" s="75"/>
      <c r="K747" s="75"/>
      <c r="L747" s="76"/>
      <c r="M747" s="76"/>
      <c r="N747" s="75">
        <v>4</v>
      </c>
      <c r="O747" s="75">
        <v>0</v>
      </c>
      <c r="P747" s="76">
        <v>5</v>
      </c>
      <c r="Q747" s="76" t="str">
        <f>Table16[[#This Row],[DefPrimary2]]&amp;IF(Table16[[#This Row],[Def-Secondary3]]&lt;&gt;"","/"&amp;Table16[[#This Row],[Def-Secondary3]],)&amp;""&amp;IF(Table16[[#This Row],[PassRush4]]&lt;&gt;"","-"&amp;Table16[[#This Row],[PassRush4]],)</f>
        <v/>
      </c>
      <c r="R747" s="76" t="e">
        <f>VLOOKUP(Table16[[#This Row],[Player]],Table4[],9,FALSE)</f>
        <v>#N/A</v>
      </c>
    </row>
    <row r="748" spans="1:18" ht="12.75" customHeight="1" x14ac:dyDescent="0.45">
      <c r="A748" s="78" t="s">
        <v>2862</v>
      </c>
      <c r="B748" s="74" t="s">
        <v>3585</v>
      </c>
      <c r="C748" s="79" t="s">
        <v>325</v>
      </c>
      <c r="D748" s="91">
        <v>33924</v>
      </c>
      <c r="E748" s="75" t="s">
        <v>443</v>
      </c>
      <c r="G748" s="75" t="s">
        <v>2954</v>
      </c>
      <c r="H748" s="77" t="str">
        <f>VLOOKUP(Table16[[#This Row],[Player]],Rosters!$D$1:$D$1934,1,FALSE)</f>
        <v>Thuney, Joe</v>
      </c>
      <c r="I748" s="77" t="str">
        <f>Table16[[#This Row],[RunBlock-Primary6]]&amp;"-"&amp;Table16[[#This Row],[PassBlock8]]&amp;IF(Table16[[#This Row],[RunBlock-Secondary7]]&lt;&gt;"","/"&amp;Table16[[#This Row],[RunBlock-Secondary7]]&amp;"-"&amp;Table16[[#This Row],[PassBlock8]],"")</f>
        <v>6-7/4-7</v>
      </c>
      <c r="J748" s="75"/>
      <c r="K748" s="75"/>
      <c r="L748" s="76"/>
      <c r="M748" s="76"/>
      <c r="N748" s="75">
        <v>6</v>
      </c>
      <c r="O748" s="75">
        <v>4</v>
      </c>
      <c r="P748" s="76">
        <v>7</v>
      </c>
      <c r="Q748" s="76" t="str">
        <f>Table16[[#This Row],[DefPrimary2]]&amp;IF(Table16[[#This Row],[Def-Secondary3]]&lt;&gt;"","/"&amp;Table16[[#This Row],[Def-Secondary3]],)&amp;""&amp;IF(Table16[[#This Row],[PassRush4]]&lt;&gt;"","-"&amp;Table16[[#This Row],[PassRush4]],)</f>
        <v/>
      </c>
      <c r="R748" s="76" t="e">
        <f>VLOOKUP(Table16[[#This Row],[Player]],Table4[],9,FALSE)</f>
        <v>#N/A</v>
      </c>
    </row>
    <row r="749" spans="1:18" ht="12.75" customHeight="1" x14ac:dyDescent="0.45">
      <c r="A749" s="78" t="s">
        <v>3205</v>
      </c>
      <c r="B749" s="74" t="s">
        <v>1134</v>
      </c>
      <c r="C749" s="79" t="s">
        <v>193</v>
      </c>
      <c r="D749" s="91">
        <v>35655</v>
      </c>
      <c r="E749" s="75" t="s">
        <v>101</v>
      </c>
      <c r="G749" s="75" t="s">
        <v>4194</v>
      </c>
      <c r="H749" s="77" t="str">
        <f>VLOOKUP(Table16[[#This Row],[Player]],Rosters!$D$1:$D$1934,1,FALSE)</f>
        <v>Mekari, Patrick</v>
      </c>
      <c r="I749" s="77" t="str">
        <f>Table16[[#This Row],[RunBlock-Primary6]]&amp;"-"&amp;Table16[[#This Row],[PassBlock8]]&amp;IF(Table16[[#This Row],[RunBlock-Secondary7]]&lt;&gt;"","/"&amp;Table16[[#This Row],[RunBlock-Secondary7]]&amp;"-"&amp;Table16[[#This Row],[PassBlock8]],"")</f>
        <v>4-5/4-5</v>
      </c>
      <c r="J749" s="75"/>
      <c r="K749" s="75"/>
      <c r="L749" s="76"/>
      <c r="M749" s="76"/>
      <c r="N749" s="75">
        <v>4</v>
      </c>
      <c r="O749" s="75">
        <v>4</v>
      </c>
      <c r="P749" s="76">
        <v>5</v>
      </c>
      <c r="Q749" s="76" t="str">
        <f>Table16[[#This Row],[DefPrimary2]]&amp;IF(Table16[[#This Row],[Def-Secondary3]]&lt;&gt;"","/"&amp;Table16[[#This Row],[Def-Secondary3]],)&amp;""&amp;IF(Table16[[#This Row],[PassRush4]]&lt;&gt;"","-"&amp;Table16[[#This Row],[PassRush4]],)</f>
        <v/>
      </c>
      <c r="R749" s="76" t="e">
        <f>VLOOKUP(Table16[[#This Row],[Player]],Table4[],9,FALSE)</f>
        <v>#N/A</v>
      </c>
    </row>
    <row r="750" spans="1:18" ht="12.75" customHeight="1" x14ac:dyDescent="0.45">
      <c r="A750" s="78" t="s">
        <v>971</v>
      </c>
      <c r="B750" s="74" t="s">
        <v>1134</v>
      </c>
      <c r="C750" s="79" t="s">
        <v>143</v>
      </c>
      <c r="D750" s="91">
        <v>36984</v>
      </c>
      <c r="E750" s="75" t="s">
        <v>3978</v>
      </c>
      <c r="G750" s="75" t="s">
        <v>1990</v>
      </c>
      <c r="H750" s="77" t="str">
        <f>VLOOKUP(Table16[[#This Row],[Player]],Rosters!$D$1:$D$1934,1,FALSE)</f>
        <v>Smith, Tyler</v>
      </c>
      <c r="I750" s="77" t="str">
        <f>Table16[[#This Row],[RunBlock-Primary6]]&amp;"-"&amp;Table16[[#This Row],[PassBlock8]]&amp;IF(Table16[[#This Row],[RunBlock-Secondary7]]&lt;&gt;"","/"&amp;Table16[[#This Row],[RunBlock-Secondary7]]&amp;"-"&amp;Table16[[#This Row],[PassBlock8]],"")</f>
        <v>5-7/4-7</v>
      </c>
      <c r="J750" s="75"/>
      <c r="K750" s="75"/>
      <c r="L750" s="76"/>
      <c r="M750" s="76"/>
      <c r="N750" s="75">
        <v>5</v>
      </c>
      <c r="O750" s="75">
        <v>4</v>
      </c>
      <c r="P750" s="76">
        <v>7</v>
      </c>
      <c r="Q750" s="76" t="str">
        <f>Table16[[#This Row],[DefPrimary2]]&amp;IF(Table16[[#This Row],[Def-Secondary3]]&lt;&gt;"","/"&amp;Table16[[#This Row],[Def-Secondary3]],)&amp;""&amp;IF(Table16[[#This Row],[PassRush4]]&lt;&gt;"","-"&amp;Table16[[#This Row],[PassRush4]],)</f>
        <v/>
      </c>
      <c r="R750" s="76" t="e">
        <f>VLOOKUP(Table16[[#This Row],[Player]],Table4[],9,FALSE)</f>
        <v>#N/A</v>
      </c>
    </row>
    <row r="751" spans="1:18" ht="12.75" customHeight="1" x14ac:dyDescent="0.45">
      <c r="A751" s="78" t="s">
        <v>506</v>
      </c>
      <c r="B751" s="74" t="s">
        <v>292</v>
      </c>
      <c r="C751" s="79" t="s">
        <v>3530</v>
      </c>
      <c r="D751" s="91">
        <v>35429</v>
      </c>
      <c r="E751" s="75" t="s">
        <v>130</v>
      </c>
      <c r="G751" s="75" t="s">
        <v>1291</v>
      </c>
      <c r="H751" s="77" t="str">
        <f>VLOOKUP(Table16[[#This Row],[Player]],Rosters!$D$1:$D$1934,1,FALSE)</f>
        <v>Baun, Zack</v>
      </c>
      <c r="I751" s="77" t="str">
        <f>Table16[[#This Row],[RunBlock-Primary6]]&amp;"-"&amp;Table16[[#This Row],[PassBlock8]]&amp;IF(Table16[[#This Row],[RunBlock-Secondary7]]&lt;&gt;"","/"&amp;Table16[[#This Row],[RunBlock-Secondary7]]&amp;"-"&amp;Table16[[#This Row],[PassBlock8]],"")</f>
        <v>-</v>
      </c>
      <c r="J751" s="75">
        <v>65</v>
      </c>
      <c r="K751" s="75"/>
      <c r="L751" s="76">
        <v>7</v>
      </c>
      <c r="M751" s="76"/>
      <c r="N751" s="76"/>
      <c r="O751" s="76"/>
      <c r="P751" s="76"/>
      <c r="Q751" s="76" t="str">
        <f>Table16[[#This Row],[DefPrimary2]]&amp;IF(Table16[[#This Row],[Def-Secondary3]]&lt;&gt;"","/"&amp;Table16[[#This Row],[Def-Secondary3]],)&amp;""&amp;IF(Table16[[#This Row],[PassRush4]]&lt;&gt;"","-"&amp;Table16[[#This Row],[PassRush4]],)</f>
        <v>65-7</v>
      </c>
      <c r="R751" s="76" t="e">
        <f>VLOOKUP(Table16[[#This Row],[Player]],Table4[],9,FALSE)</f>
        <v>#N/A</v>
      </c>
    </row>
    <row r="752" spans="1:18" ht="12.75" customHeight="1" x14ac:dyDescent="0.45">
      <c r="A752" s="78" t="s">
        <v>2429</v>
      </c>
      <c r="B752" s="74" t="s">
        <v>292</v>
      </c>
      <c r="C752" s="79" t="s">
        <v>339</v>
      </c>
      <c r="D752" s="91">
        <v>36039</v>
      </c>
      <c r="E752" s="75" t="s">
        <v>566</v>
      </c>
      <c r="G752" s="75" t="s">
        <v>1012</v>
      </c>
      <c r="H752" s="77" t="str">
        <f>VLOOKUP(Table16[[#This Row],[Player]],Rosters!$D$1:$D$1934,1,FALSE)</f>
        <v>Britt, K.J.</v>
      </c>
      <c r="I752" s="77" t="str">
        <f>Table16[[#This Row],[RunBlock-Primary6]]&amp;"-"&amp;Table16[[#This Row],[PassBlock8]]&amp;IF(Table16[[#This Row],[RunBlock-Secondary7]]&lt;&gt;"","/"&amp;Table16[[#This Row],[RunBlock-Secondary7]]&amp;"-"&amp;Table16[[#This Row],[PassBlock8]],"")</f>
        <v>-</v>
      </c>
      <c r="J752" s="75">
        <v>4</v>
      </c>
      <c r="K752" s="75"/>
      <c r="L752" s="76">
        <v>2</v>
      </c>
      <c r="M752" s="76"/>
      <c r="N752" s="76"/>
      <c r="O752" s="76"/>
      <c r="P752" s="76"/>
      <c r="Q752" s="76" t="str">
        <f>Table16[[#This Row],[DefPrimary2]]&amp;IF(Table16[[#This Row],[Def-Secondary3]]&lt;&gt;"","/"&amp;Table16[[#This Row],[Def-Secondary3]],)&amp;""&amp;IF(Table16[[#This Row],[PassRush4]]&lt;&gt;"","-"&amp;Table16[[#This Row],[PassRush4]],)</f>
        <v>4-2</v>
      </c>
      <c r="R752" s="76" t="e">
        <f>VLOOKUP(Table16[[#This Row],[Player]],Table4[],9,FALSE)</f>
        <v>#N/A</v>
      </c>
    </row>
    <row r="753" spans="1:18" ht="12.75" customHeight="1" x14ac:dyDescent="0.45">
      <c r="A753" s="78" t="s">
        <v>1619</v>
      </c>
      <c r="B753" s="74" t="s">
        <v>292</v>
      </c>
      <c r="C753" s="79" t="s">
        <v>403</v>
      </c>
      <c r="D753" s="91">
        <v>36186</v>
      </c>
      <c r="E753" s="75" t="s">
        <v>359</v>
      </c>
      <c r="G753" s="75" t="s">
        <v>1421</v>
      </c>
      <c r="H753" s="77" t="str">
        <f>VLOOKUP(Table16[[#This Row],[Player]],Rosters!$D$1:$D$1934,1,FALSE)</f>
        <v>Elliss, Christian</v>
      </c>
      <c r="I753" s="77" t="str">
        <f>Table16[[#This Row],[RunBlock-Primary6]]&amp;"-"&amp;Table16[[#This Row],[PassBlock8]]&amp;IF(Table16[[#This Row],[RunBlock-Secondary7]]&lt;&gt;"","/"&amp;Table16[[#This Row],[RunBlock-Secondary7]]&amp;"-"&amp;Table16[[#This Row],[PassBlock8]],"")</f>
        <v>-</v>
      </c>
      <c r="J753" s="75">
        <v>44</v>
      </c>
      <c r="K753" s="75"/>
      <c r="L753" s="76">
        <v>5</v>
      </c>
      <c r="M753" s="76"/>
      <c r="N753" s="76"/>
      <c r="O753" s="76"/>
      <c r="P753" s="76"/>
      <c r="Q753" s="76" t="str">
        <f>Table16[[#This Row],[DefPrimary2]]&amp;IF(Table16[[#This Row],[Def-Secondary3]]&lt;&gt;"","/"&amp;Table16[[#This Row],[Def-Secondary3]],)&amp;""&amp;IF(Table16[[#This Row],[PassRush4]]&lt;&gt;"","-"&amp;Table16[[#This Row],[PassRush4]],)</f>
        <v>44-5</v>
      </c>
      <c r="R753" s="76" t="e">
        <f>VLOOKUP(Table16[[#This Row],[Player]],Table4[],9,FALSE)</f>
        <v>#N/A</v>
      </c>
    </row>
    <row r="754" spans="1:18" ht="12.75" customHeight="1" x14ac:dyDescent="0.45">
      <c r="A754" s="78" t="s">
        <v>3155</v>
      </c>
      <c r="B754" s="74" t="s">
        <v>292</v>
      </c>
      <c r="C754" s="79" t="s">
        <v>3523</v>
      </c>
      <c r="D754" s="91">
        <v>36482</v>
      </c>
      <c r="E754" s="75" t="s">
        <v>98</v>
      </c>
      <c r="G754" s="75" t="s">
        <v>494</v>
      </c>
      <c r="H754" s="77" t="str">
        <f>VLOOKUP(Table16[[#This Row],[Player]],Rosters!$D$1:$D$1934,1,FALSE)</f>
        <v>Henley, Daiyan</v>
      </c>
      <c r="I754" s="77" t="str">
        <f>Table16[[#This Row],[RunBlock-Primary6]]&amp;"-"&amp;Table16[[#This Row],[PassBlock8]]&amp;IF(Table16[[#This Row],[RunBlock-Secondary7]]&lt;&gt;"","/"&amp;Table16[[#This Row],[RunBlock-Secondary7]]&amp;"-"&amp;Table16[[#This Row],[PassBlock8]],"")</f>
        <v>-</v>
      </c>
      <c r="J754" s="75">
        <v>54</v>
      </c>
      <c r="K754" s="75"/>
      <c r="L754" s="76">
        <v>4</v>
      </c>
      <c r="M754" s="76"/>
      <c r="N754" s="76"/>
      <c r="O754" s="76"/>
      <c r="P754" s="76"/>
      <c r="Q754" s="76" t="str">
        <f>Table16[[#This Row],[DefPrimary2]]&amp;IF(Table16[[#This Row],[Def-Secondary3]]&lt;&gt;"","/"&amp;Table16[[#This Row],[Def-Secondary3]],)&amp;""&amp;IF(Table16[[#This Row],[PassRush4]]&lt;&gt;"","-"&amp;Table16[[#This Row],[PassRush4]],)</f>
        <v>54-4</v>
      </c>
      <c r="R754" s="76" t="e">
        <f>VLOOKUP(Table16[[#This Row],[Player]],Table4[],9,FALSE)</f>
        <v>#N/A</v>
      </c>
    </row>
    <row r="755" spans="1:18" ht="12.75" customHeight="1" x14ac:dyDescent="0.45">
      <c r="A755" s="78" t="s">
        <v>3606</v>
      </c>
      <c r="B755" s="74" t="s">
        <v>292</v>
      </c>
      <c r="C755" s="79" t="s">
        <v>1315</v>
      </c>
      <c r="D755" s="91">
        <v>36880</v>
      </c>
      <c r="E755" s="75" t="s">
        <v>4050</v>
      </c>
      <c r="G755" s="75" t="s">
        <v>1406</v>
      </c>
      <c r="H755" s="77" t="str">
        <f>VLOOKUP(Table16[[#This Row],[Player]],Rosters!$D$1:$D$1934,1,FALSE)</f>
        <v>Knight, Tyrice</v>
      </c>
      <c r="I755" s="77" t="str">
        <f>Table16[[#This Row],[RunBlock-Primary6]]&amp;"-"&amp;Table16[[#This Row],[PassBlock8]]&amp;IF(Table16[[#This Row],[RunBlock-Secondary7]]&lt;&gt;"","/"&amp;Table16[[#This Row],[RunBlock-Secondary7]]&amp;"-"&amp;Table16[[#This Row],[PassBlock8]],"")</f>
        <v>-</v>
      </c>
      <c r="J755" s="75">
        <v>44</v>
      </c>
      <c r="K755" s="75"/>
      <c r="L755" s="76">
        <v>4</v>
      </c>
      <c r="M755" s="76"/>
      <c r="N755" s="76"/>
      <c r="O755" s="76"/>
      <c r="P755" s="76"/>
      <c r="Q755" s="76" t="str">
        <f>Table16[[#This Row],[DefPrimary2]]&amp;IF(Table16[[#This Row],[Def-Secondary3]]&lt;&gt;"","/"&amp;Table16[[#This Row],[Def-Secondary3]],)&amp;""&amp;IF(Table16[[#This Row],[PassRush4]]&lt;&gt;"","-"&amp;Table16[[#This Row],[PassRush4]],)</f>
        <v>44-4</v>
      </c>
      <c r="R755" s="76" t="e">
        <f>VLOOKUP(Table16[[#This Row],[Player]],Table4[],9,FALSE)</f>
        <v>#N/A</v>
      </c>
    </row>
    <row r="756" spans="1:18" ht="12.75" customHeight="1" x14ac:dyDescent="0.45">
      <c r="A756" s="78" t="s">
        <v>2123</v>
      </c>
      <c r="B756" s="74" t="s">
        <v>292</v>
      </c>
      <c r="C756" s="79" t="s">
        <v>1124</v>
      </c>
      <c r="D756" s="91">
        <v>36118</v>
      </c>
      <c r="E756" s="75" t="s">
        <v>279</v>
      </c>
      <c r="G756" s="75" t="s">
        <v>1913</v>
      </c>
      <c r="H756" s="77" t="str">
        <f>VLOOKUP(Table16[[#This Row],[Player]],Rosters!$D$1:$D$1934,1,FALSE)</f>
        <v>Landman, Nate</v>
      </c>
      <c r="I756" s="77" t="str">
        <f>Table16[[#This Row],[RunBlock-Primary6]]&amp;"-"&amp;Table16[[#This Row],[PassBlock8]]&amp;IF(Table16[[#This Row],[RunBlock-Secondary7]]&lt;&gt;"","/"&amp;Table16[[#This Row],[RunBlock-Secondary7]]&amp;"-"&amp;Table16[[#This Row],[PassBlock8]],"")</f>
        <v>-</v>
      </c>
      <c r="J756" s="75">
        <v>5</v>
      </c>
      <c r="K756" s="75"/>
      <c r="L756" s="76">
        <v>0</v>
      </c>
      <c r="M756" s="76"/>
      <c r="N756" s="76"/>
      <c r="O756" s="76"/>
      <c r="P756" s="76"/>
      <c r="Q756" s="76" t="str">
        <f>Table16[[#This Row],[DefPrimary2]]&amp;IF(Table16[[#This Row],[Def-Secondary3]]&lt;&gt;"","/"&amp;Table16[[#This Row],[Def-Secondary3]],)&amp;""&amp;IF(Table16[[#This Row],[PassRush4]]&lt;&gt;"","-"&amp;Table16[[#This Row],[PassRush4]],)</f>
        <v>5-0</v>
      </c>
      <c r="R756" s="76" t="e">
        <f>VLOOKUP(Table16[[#This Row],[Player]],Table4[],9,FALSE)</f>
        <v>#N/A</v>
      </c>
    </row>
    <row r="757" spans="1:18" ht="12.75" customHeight="1" x14ac:dyDescent="0.45">
      <c r="A757" s="78" t="s">
        <v>1705</v>
      </c>
      <c r="B757" s="74" t="s">
        <v>292</v>
      </c>
      <c r="C757" s="79" t="s">
        <v>452</v>
      </c>
      <c r="D757" s="91">
        <v>36115</v>
      </c>
      <c r="E757" s="75" t="s">
        <v>3954</v>
      </c>
      <c r="G757" s="75" t="s">
        <v>2805</v>
      </c>
      <c r="H757" s="77" t="str">
        <f>VLOOKUP(Table16[[#This Row],[Player]],Rosters!$D$1:$D$1934,1,FALSE)</f>
        <v>Murray, Kenneth</v>
      </c>
      <c r="I757" s="77" t="str">
        <f>Table16[[#This Row],[RunBlock-Primary6]]&amp;"-"&amp;Table16[[#This Row],[PassBlock8]]&amp;IF(Table16[[#This Row],[RunBlock-Secondary7]]&lt;&gt;"","/"&amp;Table16[[#This Row],[RunBlock-Secondary7]]&amp;"-"&amp;Table16[[#This Row],[PassBlock8]],"")</f>
        <v>-</v>
      </c>
      <c r="J757" s="75">
        <v>44</v>
      </c>
      <c r="K757" s="75"/>
      <c r="L757" s="76">
        <v>8</v>
      </c>
      <c r="M757" s="76"/>
      <c r="N757" s="76"/>
      <c r="O757" s="76"/>
      <c r="P757" s="76"/>
      <c r="Q757" s="76" t="str">
        <f>Table16[[#This Row],[DefPrimary2]]&amp;IF(Table16[[#This Row],[Def-Secondary3]]&lt;&gt;"","/"&amp;Table16[[#This Row],[Def-Secondary3]],)&amp;""&amp;IF(Table16[[#This Row],[PassRush4]]&lt;&gt;"","-"&amp;Table16[[#This Row],[PassRush4]],)</f>
        <v>44-8</v>
      </c>
      <c r="R757" s="76" t="e">
        <f>VLOOKUP(Table16[[#This Row],[Player]],Table4[],9,FALSE)</f>
        <v>#N/A</v>
      </c>
    </row>
    <row r="758" spans="1:18" ht="12.75" customHeight="1" x14ac:dyDescent="0.45">
      <c r="A758" s="78" t="s">
        <v>895</v>
      </c>
      <c r="B758" s="74" t="s">
        <v>292</v>
      </c>
      <c r="C758" s="79" t="s">
        <v>916</v>
      </c>
      <c r="D758" s="91">
        <v>35275</v>
      </c>
      <c r="E758" s="75" t="s">
        <v>125</v>
      </c>
      <c r="G758" s="75" t="s">
        <v>778</v>
      </c>
      <c r="H758" s="77" t="str">
        <f>VLOOKUP(Table16[[#This Row],[Player]],Rosters!$D$1:$D$1934,1,FALSE)</f>
        <v>Okereke, Bobby</v>
      </c>
      <c r="I758" s="77" t="str">
        <f>Table16[[#This Row],[RunBlock-Primary6]]&amp;"-"&amp;Table16[[#This Row],[PassBlock8]]&amp;IF(Table16[[#This Row],[RunBlock-Secondary7]]&lt;&gt;"","/"&amp;Table16[[#This Row],[RunBlock-Secondary7]]&amp;"-"&amp;Table16[[#This Row],[PassBlock8]],"")</f>
        <v>-</v>
      </c>
      <c r="J758" s="75">
        <v>44</v>
      </c>
      <c r="K758" s="75"/>
      <c r="L758" s="76">
        <v>6</v>
      </c>
      <c r="M758" s="76"/>
      <c r="N758" s="76"/>
      <c r="O758" s="76"/>
      <c r="P758" s="76"/>
      <c r="Q758" s="76" t="str">
        <f>Table16[[#This Row],[DefPrimary2]]&amp;IF(Table16[[#This Row],[Def-Secondary3]]&lt;&gt;"","/"&amp;Table16[[#This Row],[Def-Secondary3]],)&amp;""&amp;IF(Table16[[#This Row],[PassRush4]]&lt;&gt;"","-"&amp;Table16[[#This Row],[PassRush4]],)</f>
        <v>44-6</v>
      </c>
      <c r="R758" s="76" t="e">
        <f>VLOOKUP(Table16[[#This Row],[Player]],Table4[],9,FALSE)</f>
        <v>#N/A</v>
      </c>
    </row>
    <row r="759" spans="1:18" ht="12.75" customHeight="1" x14ac:dyDescent="0.45">
      <c r="A759" s="78" t="s">
        <v>3579</v>
      </c>
      <c r="B759" s="74" t="s">
        <v>292</v>
      </c>
      <c r="C759" s="79" t="s">
        <v>86</v>
      </c>
      <c r="D759" s="91">
        <v>36876</v>
      </c>
      <c r="E759" s="75" t="s">
        <v>391</v>
      </c>
      <c r="G759" s="75" t="s">
        <v>1418</v>
      </c>
      <c r="H759" s="77" t="str">
        <f>VLOOKUP(Table16[[#This Row],[Player]],Rosters!$D$1:$D$1934,1,FALSE)</f>
        <v>Pace Jr, Ivan</v>
      </c>
      <c r="I759" s="77" t="str">
        <f>Table16[[#This Row],[RunBlock-Primary6]]&amp;"-"&amp;Table16[[#This Row],[PassBlock8]]&amp;IF(Table16[[#This Row],[RunBlock-Secondary7]]&lt;&gt;"","/"&amp;Table16[[#This Row],[RunBlock-Secondary7]]&amp;"-"&amp;Table16[[#This Row],[PassBlock8]],"")</f>
        <v>-</v>
      </c>
      <c r="J759" s="75">
        <v>6</v>
      </c>
      <c r="K759" s="75"/>
      <c r="L759" s="76">
        <v>4</v>
      </c>
      <c r="M759" s="76"/>
      <c r="N759" s="76"/>
      <c r="O759" s="76"/>
      <c r="P759" s="76"/>
      <c r="Q759" s="76" t="str">
        <f>Table16[[#This Row],[DefPrimary2]]&amp;IF(Table16[[#This Row],[Def-Secondary3]]&lt;&gt;"","/"&amp;Table16[[#This Row],[Def-Secondary3]],)&amp;""&amp;IF(Table16[[#This Row],[PassRush4]]&lt;&gt;"","-"&amp;Table16[[#This Row],[PassRush4]],)</f>
        <v>6-4</v>
      </c>
      <c r="R759" s="76" t="e">
        <f>VLOOKUP(Table16[[#This Row],[Player]],Table4[],9,FALSE)</f>
        <v>#N/A</v>
      </c>
    </row>
    <row r="760" spans="1:18" ht="12.75" customHeight="1" x14ac:dyDescent="0.45">
      <c r="A760" s="78" t="s">
        <v>1156</v>
      </c>
      <c r="B760" s="74" t="s">
        <v>292</v>
      </c>
      <c r="C760" s="79" t="s">
        <v>285</v>
      </c>
      <c r="D760" s="91">
        <v>36385</v>
      </c>
      <c r="E760" s="75" t="s">
        <v>3954</v>
      </c>
      <c r="G760" s="75" t="s">
        <v>1160</v>
      </c>
      <c r="H760" s="77" t="str">
        <f>VLOOKUP(Table16[[#This Row],[Player]],Rosters!$D$1:$D$1934,1,FALSE)</f>
        <v>Queen, Patrick</v>
      </c>
      <c r="I760" s="77" t="str">
        <f>Table16[[#This Row],[RunBlock-Primary6]]&amp;"-"&amp;Table16[[#This Row],[PassBlock8]]&amp;IF(Table16[[#This Row],[RunBlock-Secondary7]]&lt;&gt;"","/"&amp;Table16[[#This Row],[RunBlock-Secondary7]]&amp;"-"&amp;Table16[[#This Row],[PassBlock8]],"")</f>
        <v>-</v>
      </c>
      <c r="J760" s="75">
        <v>45</v>
      </c>
      <c r="K760" s="75"/>
      <c r="L760" s="76">
        <v>3</v>
      </c>
      <c r="M760" s="76"/>
      <c r="N760" s="76"/>
      <c r="O760" s="76"/>
      <c r="P760" s="76"/>
      <c r="Q760" s="76" t="str">
        <f>Table16[[#This Row],[DefPrimary2]]&amp;IF(Table16[[#This Row],[Def-Secondary3]]&lt;&gt;"","/"&amp;Table16[[#This Row],[Def-Secondary3]],)&amp;""&amp;IF(Table16[[#This Row],[PassRush4]]&lt;&gt;"","-"&amp;Table16[[#This Row],[PassRush4]],)</f>
        <v>45-3</v>
      </c>
      <c r="R760" s="76" t="e">
        <f>VLOOKUP(Table16[[#This Row],[Player]],Table4[],9,FALSE)</f>
        <v>#N/A</v>
      </c>
    </row>
    <row r="761" spans="1:18" ht="12.75" customHeight="1" x14ac:dyDescent="0.45">
      <c r="A761" s="78" t="s">
        <v>312</v>
      </c>
      <c r="B761" s="74" t="s">
        <v>292</v>
      </c>
      <c r="C761" s="79" t="s">
        <v>3524</v>
      </c>
      <c r="D761" s="91">
        <v>35456</v>
      </c>
      <c r="E761" s="75" t="s">
        <v>359</v>
      </c>
      <c r="G761" s="75" t="s">
        <v>645</v>
      </c>
      <c r="H761" s="77" t="str">
        <f>VLOOKUP(Table16[[#This Row],[Player]],Rosters!$D$1:$D$1934,1,FALSE)</f>
        <v>Rozeboom, Christian</v>
      </c>
      <c r="I761" s="77" t="str">
        <f>Table16[[#This Row],[RunBlock-Primary6]]&amp;"-"&amp;Table16[[#This Row],[PassBlock8]]&amp;IF(Table16[[#This Row],[RunBlock-Secondary7]]&lt;&gt;"","/"&amp;Table16[[#This Row],[RunBlock-Secondary7]]&amp;"-"&amp;Table16[[#This Row],[PassBlock8]],"")</f>
        <v>-</v>
      </c>
      <c r="J761" s="75">
        <v>54</v>
      </c>
      <c r="K761" s="75"/>
      <c r="L761" s="76">
        <v>5</v>
      </c>
      <c r="M761" s="76"/>
      <c r="N761" s="76"/>
      <c r="O761" s="76"/>
      <c r="P761" s="76"/>
      <c r="Q761" s="76" t="str">
        <f>Table16[[#This Row],[DefPrimary2]]&amp;IF(Table16[[#This Row],[Def-Secondary3]]&lt;&gt;"","/"&amp;Table16[[#This Row],[Def-Secondary3]],)&amp;""&amp;IF(Table16[[#This Row],[PassRush4]]&lt;&gt;"","-"&amp;Table16[[#This Row],[PassRush4]],)</f>
        <v>54-5</v>
      </c>
      <c r="R761" s="76" t="e">
        <f>VLOOKUP(Table16[[#This Row],[Player]],Table4[],9,FALSE)</f>
        <v>#N/A</v>
      </c>
    </row>
    <row r="762" spans="1:18" ht="12.75" customHeight="1" x14ac:dyDescent="0.45">
      <c r="A762" s="78" t="s">
        <v>639</v>
      </c>
      <c r="B762" s="74" t="s">
        <v>292</v>
      </c>
      <c r="C762" s="79" t="s">
        <v>193</v>
      </c>
      <c r="D762" s="91">
        <v>35528</v>
      </c>
      <c r="E762" s="75" t="s">
        <v>640</v>
      </c>
      <c r="G762" s="75" t="s">
        <v>2982</v>
      </c>
      <c r="H762" s="77" t="str">
        <f>VLOOKUP(Table16[[#This Row],[Player]],Rosters!$D$1:$D$1934,1,FALSE)</f>
        <v>Smith, Roquan</v>
      </c>
      <c r="I762" s="77" t="str">
        <f>Table16[[#This Row],[RunBlock-Primary6]]&amp;"-"&amp;Table16[[#This Row],[PassBlock8]]&amp;IF(Table16[[#This Row],[RunBlock-Secondary7]]&lt;&gt;"","/"&amp;Table16[[#This Row],[RunBlock-Secondary7]]&amp;"-"&amp;Table16[[#This Row],[PassBlock8]],"")</f>
        <v>-</v>
      </c>
      <c r="J762" s="75">
        <v>46</v>
      </c>
      <c r="K762" s="75"/>
      <c r="L762" s="76">
        <v>3</v>
      </c>
      <c r="M762" s="76"/>
      <c r="N762" s="76"/>
      <c r="O762" s="76"/>
      <c r="P762" s="76"/>
      <c r="Q762" s="76" t="str">
        <f>Table16[[#This Row],[DefPrimary2]]&amp;IF(Table16[[#This Row],[Def-Secondary3]]&lt;&gt;"","/"&amp;Table16[[#This Row],[Def-Secondary3]],)&amp;""&amp;IF(Table16[[#This Row],[PassRush4]]&lt;&gt;"","-"&amp;Table16[[#This Row],[PassRush4]],)</f>
        <v>46-3</v>
      </c>
      <c r="R762" s="76" t="e">
        <f>VLOOKUP(Table16[[#This Row],[Player]],Table4[],9,FALSE)</f>
        <v>#N/A</v>
      </c>
    </row>
    <row r="763" spans="1:18" ht="12.75" customHeight="1" x14ac:dyDescent="0.45">
      <c r="A763" s="78" t="s">
        <v>2134</v>
      </c>
      <c r="B763" s="74" t="s">
        <v>292</v>
      </c>
      <c r="C763" s="79" t="s">
        <v>3517</v>
      </c>
      <c r="D763" s="91">
        <v>35278</v>
      </c>
      <c r="E763" s="75" t="s">
        <v>965</v>
      </c>
      <c r="G763" s="75" t="s">
        <v>906</v>
      </c>
      <c r="H763" s="77" t="str">
        <f>VLOOKUP(Table16[[#This Row],[Player]],Rosters!$D$1:$D$1934,1,FALSE)</f>
        <v>Strnad, Justin</v>
      </c>
      <c r="I763" s="77" t="str">
        <f>Table16[[#This Row],[RunBlock-Primary6]]&amp;"-"&amp;Table16[[#This Row],[PassBlock8]]&amp;IF(Table16[[#This Row],[RunBlock-Secondary7]]&lt;&gt;"","/"&amp;Table16[[#This Row],[RunBlock-Secondary7]]&amp;"-"&amp;Table16[[#This Row],[PassBlock8]],"")</f>
        <v>-</v>
      </c>
      <c r="J763" s="75">
        <v>4</v>
      </c>
      <c r="K763" s="75"/>
      <c r="L763" s="76">
        <v>5</v>
      </c>
      <c r="M763" s="76"/>
      <c r="N763" s="76"/>
      <c r="O763" s="76"/>
      <c r="P763" s="76"/>
      <c r="Q763" s="76" t="str">
        <f>Table16[[#This Row],[DefPrimary2]]&amp;IF(Table16[[#This Row],[Def-Secondary3]]&lt;&gt;"","/"&amp;Table16[[#This Row],[Def-Secondary3]],)&amp;""&amp;IF(Table16[[#This Row],[PassRush4]]&lt;&gt;"","-"&amp;Table16[[#This Row],[PassRush4]],)</f>
        <v>4-5</v>
      </c>
      <c r="R763" s="76" t="e">
        <f>VLOOKUP(Table16[[#This Row],[Player]],Table4[],9,FALSE)</f>
        <v>#N/A</v>
      </c>
    </row>
    <row r="764" spans="1:18" ht="12.75" customHeight="1" x14ac:dyDescent="0.45">
      <c r="A764" s="78" t="s">
        <v>3597</v>
      </c>
      <c r="B764" s="74" t="s">
        <v>292</v>
      </c>
      <c r="C764" s="79" t="s">
        <v>419</v>
      </c>
      <c r="D764" s="91">
        <v>37653</v>
      </c>
      <c r="E764" s="75" t="s">
        <v>3949</v>
      </c>
      <c r="G764" s="75" t="s">
        <v>1020</v>
      </c>
      <c r="H764" s="77" t="str">
        <f>VLOOKUP(Table16[[#This Row],[Player]],Rosters!$D$1:$D$1934,1,FALSE)</f>
        <v>Wallace, Trevin</v>
      </c>
      <c r="I764" s="77" t="str">
        <f>Table16[[#This Row],[RunBlock-Primary6]]&amp;"-"&amp;Table16[[#This Row],[PassBlock8]]&amp;IF(Table16[[#This Row],[RunBlock-Secondary7]]&lt;&gt;"","/"&amp;Table16[[#This Row],[RunBlock-Secondary7]]&amp;"-"&amp;Table16[[#This Row],[PassBlock8]],"")</f>
        <v>-</v>
      </c>
      <c r="J764" s="75">
        <v>40</v>
      </c>
      <c r="K764" s="75"/>
      <c r="L764" s="76">
        <v>5</v>
      </c>
      <c r="M764" s="76"/>
      <c r="N764" s="76"/>
      <c r="O764" s="76"/>
      <c r="P764" s="76"/>
      <c r="Q764" s="76" t="str">
        <f>Table16[[#This Row],[DefPrimary2]]&amp;IF(Table16[[#This Row],[Def-Secondary3]]&lt;&gt;"","/"&amp;Table16[[#This Row],[Def-Secondary3]],)&amp;""&amp;IF(Table16[[#This Row],[PassRush4]]&lt;&gt;"","-"&amp;Table16[[#This Row],[PassRush4]],)</f>
        <v>40-5</v>
      </c>
      <c r="R764" s="76" t="e">
        <f>VLOOKUP(Table16[[#This Row],[Player]],Table4[],9,FALSE)</f>
        <v>#N/A</v>
      </c>
    </row>
    <row r="765" spans="1:18" ht="12.75" customHeight="1" x14ac:dyDescent="0.45">
      <c r="A765" s="78" t="s">
        <v>647</v>
      </c>
      <c r="B765" s="74" t="s">
        <v>292</v>
      </c>
      <c r="C765" s="79" t="s">
        <v>81</v>
      </c>
      <c r="D765" s="91">
        <v>35148</v>
      </c>
      <c r="E765" s="75" t="s">
        <v>303</v>
      </c>
      <c r="G765" s="75" t="s">
        <v>902</v>
      </c>
      <c r="H765" s="77" t="str">
        <f>VLOOKUP(Table16[[#This Row],[Player]],Rosters!$D$1:$D$1934,1,FALSE)</f>
        <v>White, Kyzir</v>
      </c>
      <c r="I765" s="77" t="str">
        <f>Table16[[#This Row],[RunBlock-Primary6]]&amp;"-"&amp;Table16[[#This Row],[PassBlock8]]&amp;IF(Table16[[#This Row],[RunBlock-Secondary7]]&lt;&gt;"","/"&amp;Table16[[#This Row],[RunBlock-Secondary7]]&amp;"-"&amp;Table16[[#This Row],[PassBlock8]],"")</f>
        <v>-</v>
      </c>
      <c r="J765" s="75">
        <v>5</v>
      </c>
      <c r="K765" s="75"/>
      <c r="L765" s="76">
        <v>5</v>
      </c>
      <c r="M765" s="76"/>
      <c r="N765" s="76"/>
      <c r="O765" s="76"/>
      <c r="P765" s="76"/>
      <c r="Q765" s="76" t="str">
        <f>Table16[[#This Row],[DefPrimary2]]&amp;IF(Table16[[#This Row],[Def-Secondary3]]&lt;&gt;"","/"&amp;Table16[[#This Row],[Def-Secondary3]],)&amp;""&amp;IF(Table16[[#This Row],[PassRush4]]&lt;&gt;"","-"&amp;Table16[[#This Row],[PassRush4]],)</f>
        <v>5-5</v>
      </c>
      <c r="R765" s="76" t="e">
        <f>VLOOKUP(Table16[[#This Row],[Player]],Table4[],9,FALSE)</f>
        <v>#N/A</v>
      </c>
    </row>
    <row r="766" spans="1:18" ht="12.75" customHeight="1" x14ac:dyDescent="0.45">
      <c r="A766" s="78" t="s">
        <v>2519</v>
      </c>
      <c r="B766" s="74" t="s">
        <v>276</v>
      </c>
      <c r="C766" s="79" t="s">
        <v>116</v>
      </c>
      <c r="D766" s="91">
        <v>34599</v>
      </c>
      <c r="E766" s="75" t="s">
        <v>222</v>
      </c>
      <c r="G766" s="75" t="s">
        <v>897</v>
      </c>
      <c r="H766" s="77" t="str">
        <f>VLOOKUP(Table16[[#This Row],[Player]],Rosters!$D$1:$D$1934,1,FALSE)</f>
        <v>Anzalone, Alex</v>
      </c>
      <c r="I766" s="77" t="str">
        <f>Table16[[#This Row],[RunBlock-Primary6]]&amp;"-"&amp;Table16[[#This Row],[PassBlock8]]&amp;IF(Table16[[#This Row],[RunBlock-Secondary7]]&lt;&gt;"","/"&amp;Table16[[#This Row],[RunBlock-Secondary7]]&amp;"-"&amp;Table16[[#This Row],[PassBlock8]],"")</f>
        <v>-</v>
      </c>
      <c r="J766" s="75">
        <v>54</v>
      </c>
      <c r="K766" s="75"/>
      <c r="L766" s="76">
        <v>3</v>
      </c>
      <c r="M766" s="76"/>
      <c r="N766" s="76"/>
      <c r="O766" s="76"/>
      <c r="P766" s="76"/>
      <c r="Q766" s="76" t="str">
        <f>Table16[[#This Row],[DefPrimary2]]&amp;IF(Table16[[#This Row],[Def-Secondary3]]&lt;&gt;"","/"&amp;Table16[[#This Row],[Def-Secondary3]],)&amp;""&amp;IF(Table16[[#This Row],[PassRush4]]&lt;&gt;"","-"&amp;Table16[[#This Row],[PassRush4]],)</f>
        <v>54-3</v>
      </c>
      <c r="R766" s="76" t="e">
        <f>VLOOKUP(Table16[[#This Row],[Player]],Table4[],9,FALSE)</f>
        <v>#N/A</v>
      </c>
    </row>
    <row r="767" spans="1:18" ht="12.75" customHeight="1" x14ac:dyDescent="0.45">
      <c r="A767" s="78" t="s">
        <v>1017</v>
      </c>
      <c r="B767" s="74" t="s">
        <v>276</v>
      </c>
      <c r="C767" s="79" t="s">
        <v>3527</v>
      </c>
      <c r="D767" s="91">
        <v>35994</v>
      </c>
      <c r="E767" s="75" t="s">
        <v>1018</v>
      </c>
      <c r="G767" s="75" t="s">
        <v>1418</v>
      </c>
      <c r="H767" s="77" t="str">
        <f>VLOOKUP(Table16[[#This Row],[Player]],Rosters!$D$1:$D$1934,1,FALSE)</f>
        <v>Bush, Devin</v>
      </c>
      <c r="I767" s="77" t="str">
        <f>Table16[[#This Row],[RunBlock-Primary6]]&amp;"-"&amp;Table16[[#This Row],[PassBlock8]]&amp;IF(Table16[[#This Row],[RunBlock-Secondary7]]&lt;&gt;"","/"&amp;Table16[[#This Row],[RunBlock-Secondary7]]&amp;"-"&amp;Table16[[#This Row],[PassBlock8]],"")</f>
        <v>-</v>
      </c>
      <c r="J767" s="75">
        <v>6</v>
      </c>
      <c r="K767" s="75"/>
      <c r="L767" s="76">
        <v>4</v>
      </c>
      <c r="M767" s="76"/>
      <c r="N767" s="76"/>
      <c r="O767" s="76"/>
      <c r="P767" s="76"/>
      <c r="Q767" s="76" t="str">
        <f>Table16[[#This Row],[DefPrimary2]]&amp;IF(Table16[[#This Row],[Def-Secondary3]]&lt;&gt;"","/"&amp;Table16[[#This Row],[Def-Secondary3]],)&amp;""&amp;IF(Table16[[#This Row],[PassRush4]]&lt;&gt;"","-"&amp;Table16[[#This Row],[PassRush4]],)</f>
        <v>6-4</v>
      </c>
      <c r="R767" s="76" t="e">
        <f>VLOOKUP(Table16[[#This Row],[Player]],Table4[],9,FALSE)</f>
        <v>#N/A</v>
      </c>
    </row>
    <row r="768" spans="1:18" ht="12.75" customHeight="1" x14ac:dyDescent="0.45">
      <c r="A768" s="78" t="s">
        <v>3605</v>
      </c>
      <c r="B768" s="74" t="s">
        <v>276</v>
      </c>
      <c r="C768" s="79" t="s">
        <v>500</v>
      </c>
      <c r="D768" s="91">
        <v>37147</v>
      </c>
      <c r="E768" s="75" t="s">
        <v>3980</v>
      </c>
      <c r="G768" s="75" t="s">
        <v>4179</v>
      </c>
      <c r="H768" s="77" t="str">
        <f>VLOOKUP(Table16[[#This Row],[Player]],Rosters!$D$1:$D$1934,1,FALSE)</f>
        <v>Carlies, Jaylon</v>
      </c>
      <c r="I768" s="77" t="str">
        <f>Table16[[#This Row],[RunBlock-Primary6]]&amp;"-"&amp;Table16[[#This Row],[PassBlock8]]&amp;IF(Table16[[#This Row],[RunBlock-Secondary7]]&lt;&gt;"","/"&amp;Table16[[#This Row],[RunBlock-Secondary7]]&amp;"-"&amp;Table16[[#This Row],[PassBlock8]],"")</f>
        <v>-</v>
      </c>
      <c r="J768" s="75">
        <v>60</v>
      </c>
      <c r="K768" s="75"/>
      <c r="L768" s="76">
        <v>4</v>
      </c>
      <c r="M768" s="76"/>
      <c r="N768" s="76"/>
      <c r="O768" s="76"/>
      <c r="P768" s="76"/>
      <c r="Q768" s="76" t="str">
        <f>Table16[[#This Row],[DefPrimary2]]&amp;IF(Table16[[#This Row],[Def-Secondary3]]&lt;&gt;"","/"&amp;Table16[[#This Row],[Def-Secondary3]],)&amp;""&amp;IF(Table16[[#This Row],[PassRush4]]&lt;&gt;"","-"&amp;Table16[[#This Row],[PassRush4]],)</f>
        <v>60-4</v>
      </c>
      <c r="R768" s="76" t="e">
        <f>VLOOKUP(Table16[[#This Row],[Player]],Table4[],9,FALSE)</f>
        <v>#N/A</v>
      </c>
    </row>
    <row r="769" spans="1:18" ht="12.75" customHeight="1" x14ac:dyDescent="0.45">
      <c r="A769" s="78" t="s">
        <v>1916</v>
      </c>
      <c r="B769" s="74" t="s">
        <v>276</v>
      </c>
      <c r="C769" s="79" t="s">
        <v>325</v>
      </c>
      <c r="D769" s="91">
        <v>36825</v>
      </c>
      <c r="E769" s="75" t="s">
        <v>171</v>
      </c>
      <c r="G769" s="75" t="s">
        <v>4181</v>
      </c>
      <c r="H769" s="77" t="str">
        <f>VLOOKUP(Table16[[#This Row],[Player]],Rosters!$D$1:$D$1934,1,FALSE)</f>
        <v>Chenal, Leo</v>
      </c>
      <c r="I769" s="77" t="str">
        <f>Table16[[#This Row],[RunBlock-Primary6]]&amp;"-"&amp;Table16[[#This Row],[PassBlock8]]&amp;IF(Table16[[#This Row],[RunBlock-Secondary7]]&lt;&gt;"","/"&amp;Table16[[#This Row],[RunBlock-Secondary7]]&amp;"-"&amp;Table16[[#This Row],[PassBlock8]],"")</f>
        <v>-</v>
      </c>
      <c r="J769" s="75">
        <v>56</v>
      </c>
      <c r="K769" s="75"/>
      <c r="L769" s="76">
        <v>3</v>
      </c>
      <c r="M769" s="76"/>
      <c r="N769" s="76"/>
      <c r="O769" s="76"/>
      <c r="P769" s="76"/>
      <c r="Q769" s="76" t="str">
        <f>Table16[[#This Row],[DefPrimary2]]&amp;IF(Table16[[#This Row],[Def-Secondary3]]&lt;&gt;"","/"&amp;Table16[[#This Row],[Def-Secondary3]],)&amp;""&amp;IF(Table16[[#This Row],[PassRush4]]&lt;&gt;"","-"&amp;Table16[[#This Row],[PassRush4]],)</f>
        <v>56-3</v>
      </c>
      <c r="R769" s="76" t="e">
        <f>VLOOKUP(Table16[[#This Row],[Player]],Table4[],9,FALSE)</f>
        <v>#N/A</v>
      </c>
    </row>
    <row r="770" spans="1:18" ht="12.75" customHeight="1" x14ac:dyDescent="0.45">
      <c r="A770" s="78" t="s">
        <v>2813</v>
      </c>
      <c r="B770" s="74" t="s">
        <v>276</v>
      </c>
      <c r="C770" s="79" t="s">
        <v>3525</v>
      </c>
      <c r="D770" s="91">
        <v>35694</v>
      </c>
      <c r="E770" s="75" t="s">
        <v>108</v>
      </c>
      <c r="G770" s="75" t="s">
        <v>310</v>
      </c>
      <c r="H770" s="77" t="str">
        <f>VLOOKUP(Table16[[#This Row],[Player]],Rosters!$D$1:$D$1934,1,FALSE)</f>
        <v>Davis-Gaither, Akeem</v>
      </c>
      <c r="I770" s="77" t="str">
        <f>Table16[[#This Row],[RunBlock-Primary6]]&amp;"-"&amp;Table16[[#This Row],[PassBlock8]]&amp;IF(Table16[[#This Row],[RunBlock-Secondary7]]&lt;&gt;"","/"&amp;Table16[[#This Row],[RunBlock-Secondary7]]&amp;"-"&amp;Table16[[#This Row],[PassBlock8]],"")</f>
        <v>-</v>
      </c>
      <c r="J770" s="75">
        <v>0</v>
      </c>
      <c r="K770" s="75"/>
      <c r="L770" s="76">
        <v>0</v>
      </c>
      <c r="M770" s="76"/>
      <c r="N770" s="76"/>
      <c r="O770" s="76"/>
      <c r="P770" s="76"/>
      <c r="Q770" s="76" t="str">
        <f>Table16[[#This Row],[DefPrimary2]]&amp;IF(Table16[[#This Row],[Def-Secondary3]]&lt;&gt;"","/"&amp;Table16[[#This Row],[Def-Secondary3]],)&amp;""&amp;IF(Table16[[#This Row],[PassRush4]]&lt;&gt;"","-"&amp;Table16[[#This Row],[PassRush4]],)</f>
        <v>0-0</v>
      </c>
      <c r="R770" s="76" t="e">
        <f>VLOOKUP(Table16[[#This Row],[Player]],Table4[],9,FALSE)</f>
        <v>#N/A</v>
      </c>
    </row>
    <row r="771" spans="1:18" ht="12.75" customHeight="1" x14ac:dyDescent="0.45">
      <c r="A771" s="81" t="s">
        <v>1278</v>
      </c>
      <c r="B771" s="74" t="s">
        <v>276</v>
      </c>
      <c r="C771" s="79" t="s">
        <v>3520</v>
      </c>
      <c r="D771" s="91">
        <v>34549</v>
      </c>
      <c r="E771" s="75" t="s">
        <v>1279</v>
      </c>
      <c r="G771" s="75" t="s">
        <v>4298</v>
      </c>
      <c r="H771" s="77" t="str">
        <f>VLOOKUP(Table16[[#This Row],[Player]],Rosters!$D$1:$D$1934,1,FALSE)</f>
        <v>Fowler, Dante</v>
      </c>
      <c r="I771" s="77" t="str">
        <f>Table16[[#This Row],[RunBlock-Primary6]]&amp;"-"&amp;Table16[[#This Row],[PassBlock8]]&amp;IF(Table16[[#This Row],[RunBlock-Secondary7]]&lt;&gt;"","/"&amp;Table16[[#This Row],[RunBlock-Secondary7]]&amp;"-"&amp;Table16[[#This Row],[PassBlock8]],"")</f>
        <v>-</v>
      </c>
      <c r="J771" s="75">
        <v>0</v>
      </c>
      <c r="K771" s="75"/>
      <c r="L771" s="76">
        <v>12</v>
      </c>
      <c r="M771" s="76">
        <v>7</v>
      </c>
      <c r="N771" s="76"/>
      <c r="O771" s="76"/>
      <c r="P771" s="76"/>
      <c r="Q771" s="76" t="str">
        <f>Table16[[#This Row],[DefPrimary2]]&amp;IF(Table16[[#This Row],[Def-Secondary3]]&lt;&gt;"","/"&amp;Table16[[#This Row],[Def-Secondary3]],)&amp;""&amp;IF(Table16[[#This Row],[PassRush4]]&lt;&gt;"","-"&amp;Table16[[#This Row],[PassRush4]],)</f>
        <v>0-12</v>
      </c>
      <c r="R771" s="76" t="e">
        <f>VLOOKUP(Table16[[#This Row],[Player]],Table4[],9,FALSE)</f>
        <v>#N/A</v>
      </c>
    </row>
    <row r="772" spans="1:18" ht="12.75" customHeight="1" x14ac:dyDescent="0.45">
      <c r="A772" s="78" t="s">
        <v>1162</v>
      </c>
      <c r="B772" s="74" t="s">
        <v>276</v>
      </c>
      <c r="C772" s="79" t="s">
        <v>441</v>
      </c>
      <c r="D772" s="91">
        <v>35841</v>
      </c>
      <c r="E772" s="75" t="s">
        <v>204</v>
      </c>
      <c r="G772" s="75" t="s">
        <v>1537</v>
      </c>
      <c r="H772" s="77" t="str">
        <f>VLOOKUP(Table16[[#This Row],[Player]],Rosters!$D$1:$D$1934,1,FALSE)</f>
        <v>Gay, Willie</v>
      </c>
      <c r="I772" s="77" t="str">
        <f>Table16[[#This Row],[RunBlock-Primary6]]&amp;"-"&amp;Table16[[#This Row],[PassBlock8]]&amp;IF(Table16[[#This Row],[RunBlock-Secondary7]]&lt;&gt;"","/"&amp;Table16[[#This Row],[RunBlock-Secondary7]]&amp;"-"&amp;Table16[[#This Row],[PassBlock8]],"")</f>
        <v>-</v>
      </c>
      <c r="J772" s="75">
        <v>4</v>
      </c>
      <c r="K772" s="75"/>
      <c r="L772" s="76">
        <v>4</v>
      </c>
      <c r="M772" s="76"/>
      <c r="N772" s="76"/>
      <c r="O772" s="76"/>
      <c r="P772" s="76"/>
      <c r="Q772" s="76" t="str">
        <f>Table16[[#This Row],[DefPrimary2]]&amp;IF(Table16[[#This Row],[Def-Secondary3]]&lt;&gt;"","/"&amp;Table16[[#This Row],[Def-Secondary3]],)&amp;""&amp;IF(Table16[[#This Row],[PassRush4]]&lt;&gt;"","-"&amp;Table16[[#This Row],[PassRush4]],)</f>
        <v>4-4</v>
      </c>
      <c r="R772" s="76" t="e">
        <f>VLOOKUP(Table16[[#This Row],[Player]],Table4[],9,FALSE)</f>
        <v>#N/A</v>
      </c>
    </row>
    <row r="773" spans="1:18" ht="12.75" customHeight="1" x14ac:dyDescent="0.45">
      <c r="A773" s="78" t="s">
        <v>3650</v>
      </c>
      <c r="B773" s="74" t="s">
        <v>276</v>
      </c>
      <c r="C773" s="79" t="s">
        <v>3522</v>
      </c>
      <c r="D773" s="91">
        <v>34065</v>
      </c>
      <c r="E773" s="75" t="s">
        <v>454</v>
      </c>
      <c r="G773" s="75" t="s">
        <v>2320</v>
      </c>
      <c r="H773" s="77" t="str">
        <f>VLOOKUP(Table16[[#This Row],[Player]],Rosters!$D$1:$D$1934,1,FALSE)</f>
        <v>Hewitt, Neville</v>
      </c>
      <c r="I773" s="77" t="str">
        <f>Table16[[#This Row],[RunBlock-Primary6]]&amp;"-"&amp;Table16[[#This Row],[PassBlock8]]&amp;IF(Table16[[#This Row],[RunBlock-Secondary7]]&lt;&gt;"","/"&amp;Table16[[#This Row],[RunBlock-Secondary7]]&amp;"-"&amp;Table16[[#This Row],[PassBlock8]],"")</f>
        <v>-</v>
      </c>
      <c r="J773" s="75">
        <v>54</v>
      </c>
      <c r="K773" s="75"/>
      <c r="L773" s="76">
        <v>0</v>
      </c>
      <c r="M773" s="76"/>
      <c r="N773" s="76"/>
      <c r="O773" s="76"/>
      <c r="P773" s="76"/>
      <c r="Q773" s="76" t="str">
        <f>Table16[[#This Row],[DefPrimary2]]&amp;IF(Table16[[#This Row],[Def-Secondary3]]&lt;&gt;"","/"&amp;Table16[[#This Row],[Def-Secondary3]],)&amp;""&amp;IF(Table16[[#This Row],[PassRush4]]&lt;&gt;"","-"&amp;Table16[[#This Row],[PassRush4]],)</f>
        <v>54-0</v>
      </c>
      <c r="R773" s="76" t="e">
        <f>VLOOKUP(Table16[[#This Row],[Player]],Table4[],9,FALSE)</f>
        <v>#N/A</v>
      </c>
    </row>
    <row r="774" spans="1:18" ht="12.75" customHeight="1" x14ac:dyDescent="0.45">
      <c r="A774" s="78" t="s">
        <v>914</v>
      </c>
      <c r="B774" s="74" t="s">
        <v>276</v>
      </c>
      <c r="C774" s="79" t="s">
        <v>308</v>
      </c>
      <c r="D774" s="91">
        <v>36342</v>
      </c>
      <c r="E774" s="75" t="s">
        <v>102</v>
      </c>
      <c r="G774" s="75" t="s">
        <v>293</v>
      </c>
      <c r="H774" s="77" t="str">
        <f>VLOOKUP(Table16[[#This Row],[Player]],Rosters!$D$1:$D$1934,1,FALSE)</f>
        <v>McDuffie, Isaiah</v>
      </c>
      <c r="I774" s="77" t="str">
        <f>Table16[[#This Row],[RunBlock-Primary6]]&amp;"-"&amp;Table16[[#This Row],[PassBlock8]]&amp;IF(Table16[[#This Row],[RunBlock-Secondary7]]&lt;&gt;"","/"&amp;Table16[[#This Row],[RunBlock-Secondary7]]&amp;"-"&amp;Table16[[#This Row],[PassBlock8]],"")</f>
        <v>-</v>
      </c>
      <c r="J774" s="75">
        <v>44</v>
      </c>
      <c r="K774" s="75"/>
      <c r="L774" s="76">
        <v>3</v>
      </c>
      <c r="M774" s="76"/>
      <c r="N774" s="76"/>
      <c r="O774" s="76"/>
      <c r="P774" s="76"/>
      <c r="Q774" s="76" t="str">
        <f>Table16[[#This Row],[DefPrimary2]]&amp;IF(Table16[[#This Row],[Def-Secondary3]]&lt;&gt;"","/"&amp;Table16[[#This Row],[Def-Secondary3]],)&amp;""&amp;IF(Table16[[#This Row],[PassRush4]]&lt;&gt;"","-"&amp;Table16[[#This Row],[PassRush4]],)</f>
        <v>44-3</v>
      </c>
      <c r="R774" s="76" t="e">
        <f>VLOOKUP(Table16[[#This Row],[Player]],Table4[],9,FALSE)</f>
        <v>#N/A</v>
      </c>
    </row>
    <row r="775" spans="1:18" ht="12.75" customHeight="1" x14ac:dyDescent="0.45">
      <c r="A775" s="78" t="s">
        <v>3660</v>
      </c>
      <c r="B775" s="74" t="s">
        <v>276</v>
      </c>
      <c r="C775" s="79" t="s">
        <v>860</v>
      </c>
      <c r="D775" s="91">
        <v>36175</v>
      </c>
      <c r="E775" s="75" t="s">
        <v>160</v>
      </c>
      <c r="G775" s="75" t="s">
        <v>496</v>
      </c>
      <c r="H775" s="77" t="str">
        <f>VLOOKUP(Table16[[#This Row],[Player]],Rosters!$D$1:$D$1934,1,FALSE)</f>
        <v>Miller, Ventrell</v>
      </c>
      <c r="I775" s="77" t="str">
        <f>Table16[[#This Row],[RunBlock-Primary6]]&amp;"-"&amp;Table16[[#This Row],[PassBlock8]]&amp;IF(Table16[[#This Row],[RunBlock-Secondary7]]&lt;&gt;"","/"&amp;Table16[[#This Row],[RunBlock-Secondary7]]&amp;"-"&amp;Table16[[#This Row],[PassBlock8]],"")</f>
        <v>-</v>
      </c>
      <c r="J775" s="75">
        <v>4</v>
      </c>
      <c r="K775" s="75"/>
      <c r="L775" s="76">
        <v>0</v>
      </c>
      <c r="M775" s="76"/>
      <c r="N775" s="76"/>
      <c r="O775" s="76"/>
      <c r="P775" s="76"/>
      <c r="Q775" s="76" t="str">
        <f>Table16[[#This Row],[DefPrimary2]]&amp;IF(Table16[[#This Row],[Def-Secondary3]]&lt;&gt;"","/"&amp;Table16[[#This Row],[Def-Secondary3]],)&amp;""&amp;IF(Table16[[#This Row],[PassRush4]]&lt;&gt;"","-"&amp;Table16[[#This Row],[PassRush4]],)</f>
        <v>4-0</v>
      </c>
      <c r="R775" s="76" t="e">
        <f>VLOOKUP(Table16[[#This Row],[Player]],Table4[],9,FALSE)</f>
        <v>#N/A</v>
      </c>
    </row>
    <row r="776" spans="1:18" ht="12.75" customHeight="1" x14ac:dyDescent="0.45">
      <c r="A776" s="78" t="s">
        <v>3589</v>
      </c>
      <c r="B776" s="74" t="s">
        <v>276</v>
      </c>
      <c r="C776" s="79" t="s">
        <v>143</v>
      </c>
      <c r="D776" s="91">
        <v>36751</v>
      </c>
      <c r="E776" s="75" t="s">
        <v>98</v>
      </c>
      <c r="G776" s="75" t="s">
        <v>621</v>
      </c>
      <c r="H776" s="77" t="str">
        <f>VLOOKUP(Table16[[#This Row],[Player]],Rosters!$D$1:$D$1934,1,FALSE)</f>
        <v>Overshown, DeMarvion</v>
      </c>
      <c r="I776" s="77" t="str">
        <f>Table16[[#This Row],[RunBlock-Primary6]]&amp;"-"&amp;Table16[[#This Row],[PassBlock8]]&amp;IF(Table16[[#This Row],[RunBlock-Secondary7]]&lt;&gt;"","/"&amp;Table16[[#This Row],[RunBlock-Secondary7]]&amp;"-"&amp;Table16[[#This Row],[PassBlock8]],"")</f>
        <v>-</v>
      </c>
      <c r="J776" s="75">
        <v>4</v>
      </c>
      <c r="K776" s="75"/>
      <c r="L776" s="76">
        <v>8</v>
      </c>
      <c r="M776" s="76"/>
      <c r="N776" s="76"/>
      <c r="O776" s="76"/>
      <c r="P776" s="76"/>
      <c r="Q776" s="76" t="str">
        <f>Table16[[#This Row],[DefPrimary2]]&amp;IF(Table16[[#This Row],[Def-Secondary3]]&lt;&gt;"","/"&amp;Table16[[#This Row],[Def-Secondary3]],)&amp;""&amp;IF(Table16[[#This Row],[PassRush4]]&lt;&gt;"","-"&amp;Table16[[#This Row],[PassRush4]],)</f>
        <v>4-8</v>
      </c>
      <c r="R776" s="76" t="e">
        <f>VLOOKUP(Table16[[#This Row],[Player]],Table4[],9,FALSE)</f>
        <v>#N/A</v>
      </c>
    </row>
    <row r="777" spans="1:18" ht="12.75" customHeight="1" x14ac:dyDescent="0.45">
      <c r="A777" s="78" t="s">
        <v>2522</v>
      </c>
      <c r="B777" s="74" t="s">
        <v>276</v>
      </c>
      <c r="C777" s="79" t="s">
        <v>271</v>
      </c>
      <c r="D777" s="91">
        <v>36736</v>
      </c>
      <c r="E777" s="75" t="s">
        <v>279</v>
      </c>
      <c r="G777" s="75" t="s">
        <v>906</v>
      </c>
      <c r="H777" s="77" t="str">
        <f>VLOOKUP(Table16[[#This Row],[Player]],Rosters!$D$1:$D$1934,1,FALSE)</f>
        <v>Sanborn, Jack</v>
      </c>
      <c r="I777" s="77" t="str">
        <f>Table16[[#This Row],[RunBlock-Primary6]]&amp;"-"&amp;Table16[[#This Row],[PassBlock8]]&amp;IF(Table16[[#This Row],[RunBlock-Secondary7]]&lt;&gt;"","/"&amp;Table16[[#This Row],[RunBlock-Secondary7]]&amp;"-"&amp;Table16[[#This Row],[PassBlock8]],"")</f>
        <v>-</v>
      </c>
      <c r="J777" s="75">
        <v>4</v>
      </c>
      <c r="K777" s="75"/>
      <c r="L777" s="76">
        <v>5</v>
      </c>
      <c r="M777" s="76"/>
      <c r="N777" s="76"/>
      <c r="O777" s="76"/>
      <c r="P777" s="76"/>
      <c r="Q777" s="76" t="str">
        <f>Table16[[#This Row],[DefPrimary2]]&amp;IF(Table16[[#This Row],[Def-Secondary3]]&lt;&gt;"","/"&amp;Table16[[#This Row],[Def-Secondary3]],)&amp;""&amp;IF(Table16[[#This Row],[PassRush4]]&lt;&gt;"","-"&amp;Table16[[#This Row],[PassRush4]],)</f>
        <v>4-5</v>
      </c>
      <c r="R777" s="76" t="e">
        <f>VLOOKUP(Table16[[#This Row],[Player]],Table4[],9,FALSE)</f>
        <v>#N/A</v>
      </c>
    </row>
    <row r="778" spans="1:18" ht="12.75" customHeight="1" x14ac:dyDescent="0.45">
      <c r="A778" s="78" t="s">
        <v>3609</v>
      </c>
      <c r="B778" s="74" t="s">
        <v>276</v>
      </c>
      <c r="C778" s="79" t="s">
        <v>3518</v>
      </c>
      <c r="D778" s="91">
        <v>35855</v>
      </c>
      <c r="E778" s="75" t="s">
        <v>3949</v>
      </c>
      <c r="G778" s="75" t="s">
        <v>499</v>
      </c>
      <c r="H778" s="77" t="str">
        <f>VLOOKUP(Table16[[#This Row],[Player]],Rosters!$D$1:$D$1934,1,FALSE)</f>
        <v>Snowden, Charles</v>
      </c>
      <c r="I778" s="77" t="str">
        <f>Table16[[#This Row],[RunBlock-Primary6]]&amp;"-"&amp;Table16[[#This Row],[PassBlock8]]&amp;IF(Table16[[#This Row],[RunBlock-Secondary7]]&lt;&gt;"","/"&amp;Table16[[#This Row],[RunBlock-Secondary7]]&amp;"-"&amp;Table16[[#This Row],[PassBlock8]],"")</f>
        <v>-</v>
      </c>
      <c r="J778" s="75">
        <v>5</v>
      </c>
      <c r="K778" s="75"/>
      <c r="L778" s="76">
        <v>4</v>
      </c>
      <c r="M778" s="76"/>
      <c r="N778" s="76"/>
      <c r="O778" s="76"/>
      <c r="P778" s="76"/>
      <c r="Q778" s="76" t="str">
        <f>Table16[[#This Row],[DefPrimary2]]&amp;IF(Table16[[#This Row],[Def-Secondary3]]&lt;&gt;"","/"&amp;Table16[[#This Row],[Def-Secondary3]],)&amp;""&amp;IF(Table16[[#This Row],[PassRush4]]&lt;&gt;"","-"&amp;Table16[[#This Row],[PassRush4]],)</f>
        <v>5-4</v>
      </c>
      <c r="R778" s="76" t="e">
        <f>VLOOKUP(Table16[[#This Row],[Player]],Table4[],9,FALSE)</f>
        <v>#N/A</v>
      </c>
    </row>
    <row r="779" spans="1:18" ht="12.75" customHeight="1" x14ac:dyDescent="0.45">
      <c r="A779" s="78" t="s">
        <v>319</v>
      </c>
      <c r="B779" s="74" t="s">
        <v>276</v>
      </c>
      <c r="C779" s="79" t="s">
        <v>3519</v>
      </c>
      <c r="D779" s="91">
        <v>36088</v>
      </c>
      <c r="E779" s="75" t="s">
        <v>137</v>
      </c>
      <c r="G779" s="75" t="s">
        <v>1537</v>
      </c>
      <c r="H779" s="77" t="str">
        <f>VLOOKUP(Table16[[#This Row],[Player]],Rosters!$D$1:$D$1934,1,FALSE)</f>
        <v>Spector, Baylon</v>
      </c>
      <c r="I779" s="77" t="str">
        <f>Table16[[#This Row],[RunBlock-Primary6]]&amp;"-"&amp;Table16[[#This Row],[PassBlock8]]&amp;IF(Table16[[#This Row],[RunBlock-Secondary7]]&lt;&gt;"","/"&amp;Table16[[#This Row],[RunBlock-Secondary7]]&amp;"-"&amp;Table16[[#This Row],[PassBlock8]],"")</f>
        <v>-</v>
      </c>
      <c r="J779" s="75">
        <v>4</v>
      </c>
      <c r="K779" s="75"/>
      <c r="L779" s="76">
        <v>4</v>
      </c>
      <c r="M779" s="76"/>
      <c r="N779" s="76"/>
      <c r="O779" s="76"/>
      <c r="P779" s="76"/>
      <c r="Q779" s="76" t="str">
        <f>Table16[[#This Row],[DefPrimary2]]&amp;IF(Table16[[#This Row],[Def-Secondary3]]&lt;&gt;"","/"&amp;Table16[[#This Row],[Def-Secondary3]],)&amp;""&amp;IF(Table16[[#This Row],[PassRush4]]&lt;&gt;"","-"&amp;Table16[[#This Row],[PassRush4]],)</f>
        <v>4-4</v>
      </c>
      <c r="R779" s="76" t="e">
        <f>VLOOKUP(Table16[[#This Row],[Player]],Table4[],9,FALSE)</f>
        <v>#N/A</v>
      </c>
    </row>
    <row r="780" spans="1:18" ht="12.75" customHeight="1" x14ac:dyDescent="0.45">
      <c r="A780" s="78" t="s">
        <v>2212</v>
      </c>
      <c r="B780" s="74" t="s">
        <v>276</v>
      </c>
      <c r="C780" s="79" t="s">
        <v>3531</v>
      </c>
      <c r="D780" s="91">
        <v>35305</v>
      </c>
      <c r="E780" s="75" t="s">
        <v>125</v>
      </c>
      <c r="G780" s="75" t="s">
        <v>620</v>
      </c>
      <c r="H780" s="77" t="str">
        <f>VLOOKUP(Table16[[#This Row],[Player]],Rosters!$D$1:$D$1934,1,FALSE)</f>
        <v>Williams, Quincy</v>
      </c>
      <c r="I780" s="77" t="str">
        <f>Table16[[#This Row],[RunBlock-Primary6]]&amp;"-"&amp;Table16[[#This Row],[PassBlock8]]&amp;IF(Table16[[#This Row],[RunBlock-Secondary7]]&lt;&gt;"","/"&amp;Table16[[#This Row],[RunBlock-Secondary7]]&amp;"-"&amp;Table16[[#This Row],[PassBlock8]],"")</f>
        <v>-</v>
      </c>
      <c r="J780" s="75">
        <v>45</v>
      </c>
      <c r="K780" s="75"/>
      <c r="L780" s="76">
        <v>5</v>
      </c>
      <c r="M780" s="76"/>
      <c r="N780" s="76"/>
      <c r="O780" s="76"/>
      <c r="P780" s="76"/>
      <c r="Q780" s="76" t="str">
        <f>Table16[[#This Row],[DefPrimary2]]&amp;IF(Table16[[#This Row],[Def-Secondary3]]&lt;&gt;"","/"&amp;Table16[[#This Row],[Def-Secondary3]],)&amp;""&amp;IF(Table16[[#This Row],[PassRush4]]&lt;&gt;"","-"&amp;Table16[[#This Row],[PassRush4]],)</f>
        <v>45-5</v>
      </c>
      <c r="R780" s="76" t="e">
        <f>VLOOKUP(Table16[[#This Row],[Player]],Table4[],9,FALSE)</f>
        <v>#N/A</v>
      </c>
    </row>
    <row r="781" spans="1:18" ht="12.75" customHeight="1" x14ac:dyDescent="0.45">
      <c r="A781" s="78" t="s">
        <v>3649</v>
      </c>
      <c r="B781" s="74" t="s">
        <v>276</v>
      </c>
      <c r="C781" s="79" t="s">
        <v>318</v>
      </c>
      <c r="D781" s="91">
        <v>36816</v>
      </c>
      <c r="E781" s="75" t="s">
        <v>313</v>
      </c>
      <c r="G781" s="75" t="s">
        <v>1535</v>
      </c>
      <c r="H781" s="77" t="str">
        <f>VLOOKUP(Table16[[#This Row],[Player]],Rosters!$D$1:$D$1934,1,FALSE)</f>
        <v>Winters, Dee</v>
      </c>
      <c r="I781" s="77" t="str">
        <f>Table16[[#This Row],[RunBlock-Primary6]]&amp;"-"&amp;Table16[[#This Row],[PassBlock8]]&amp;IF(Table16[[#This Row],[RunBlock-Secondary7]]&lt;&gt;"","/"&amp;Table16[[#This Row],[RunBlock-Secondary7]]&amp;"-"&amp;Table16[[#This Row],[PassBlock8]],"")</f>
        <v>-</v>
      </c>
      <c r="J781" s="75">
        <v>60</v>
      </c>
      <c r="K781" s="75"/>
      <c r="L781" s="76">
        <v>0</v>
      </c>
      <c r="M781" s="76"/>
      <c r="N781" s="76"/>
      <c r="O781" s="76"/>
      <c r="P781" s="76"/>
      <c r="Q781" s="76" t="str">
        <f>Table16[[#This Row],[DefPrimary2]]&amp;IF(Table16[[#This Row],[Def-Secondary3]]&lt;&gt;"","/"&amp;Table16[[#This Row],[Def-Secondary3]],)&amp;""&amp;IF(Table16[[#This Row],[PassRush4]]&lt;&gt;"","-"&amp;Table16[[#This Row],[PassRush4]],)</f>
        <v>60-0</v>
      </c>
      <c r="R781" s="76" t="e">
        <f>VLOOKUP(Table16[[#This Row],[Player]],Table4[],9,FALSE)</f>
        <v>#N/A</v>
      </c>
    </row>
    <row r="782" spans="1:18" ht="12.75" customHeight="1" x14ac:dyDescent="0.45">
      <c r="A782" s="78" t="s">
        <v>3226</v>
      </c>
      <c r="B782" s="74" t="s">
        <v>2120</v>
      </c>
      <c r="C782" s="79" t="s">
        <v>109</v>
      </c>
      <c r="D782" s="91">
        <v>35971</v>
      </c>
      <c r="E782" s="75" t="s">
        <v>107</v>
      </c>
      <c r="G782" s="75" t="s">
        <v>4178</v>
      </c>
      <c r="H782" s="77" t="str">
        <f>VLOOKUP(Table16[[#This Row],[Player]],Rosters!$D$1:$D$1934,1,FALSE)</f>
        <v>Dodson, Tyrel</v>
      </c>
      <c r="I782" s="77" t="str">
        <f>Table16[[#This Row],[RunBlock-Primary6]]&amp;"-"&amp;Table16[[#This Row],[PassBlock8]]&amp;IF(Table16[[#This Row],[RunBlock-Secondary7]]&lt;&gt;"","/"&amp;Table16[[#This Row],[RunBlock-Secondary7]]&amp;"-"&amp;Table16[[#This Row],[PassBlock8]],"")</f>
        <v>-</v>
      </c>
      <c r="J782" s="75">
        <v>60</v>
      </c>
      <c r="K782" s="75">
        <v>60</v>
      </c>
      <c r="L782" s="76">
        <v>4</v>
      </c>
      <c r="M782" s="76"/>
      <c r="N782" s="76"/>
      <c r="O782" s="76"/>
      <c r="P782" s="76"/>
      <c r="Q782" s="76" t="str">
        <f>Table16[[#This Row],[DefPrimary2]]&amp;IF(Table16[[#This Row],[Def-Secondary3]]&lt;&gt;"","/"&amp;Table16[[#This Row],[Def-Secondary3]],)&amp;""&amp;IF(Table16[[#This Row],[PassRush4]]&lt;&gt;"","-"&amp;Table16[[#This Row],[PassRush4]],)</f>
        <v>60/60-4</v>
      </c>
      <c r="R782" s="76" t="e">
        <f>VLOOKUP(Table16[[#This Row],[Player]],Table4[],9,FALSE)</f>
        <v>#N/A</v>
      </c>
    </row>
    <row r="783" spans="1:18" ht="12.75" customHeight="1" x14ac:dyDescent="0.45">
      <c r="A783" s="78" t="s">
        <v>3153</v>
      </c>
      <c r="B783" s="74" t="s">
        <v>504</v>
      </c>
      <c r="C783" s="79" t="s">
        <v>1124</v>
      </c>
      <c r="D783" s="91">
        <v>35043</v>
      </c>
      <c r="E783" s="75" t="s">
        <v>140</v>
      </c>
      <c r="G783" s="75" t="s">
        <v>496</v>
      </c>
      <c r="H783" s="77" t="str">
        <f>VLOOKUP(Table16[[#This Row],[Player]],Rosters!$D$1:$D$1934,1,FALSE)</f>
        <v>Carter, Lorenzo</v>
      </c>
      <c r="I783" s="77" t="str">
        <f>Table16[[#This Row],[RunBlock-Primary6]]&amp;"-"&amp;Table16[[#This Row],[PassBlock8]]&amp;IF(Table16[[#This Row],[RunBlock-Secondary7]]&lt;&gt;"","/"&amp;Table16[[#This Row],[RunBlock-Secondary7]]&amp;"-"&amp;Table16[[#This Row],[PassBlock8]],"")</f>
        <v>-</v>
      </c>
      <c r="J783" s="75">
        <v>4</v>
      </c>
      <c r="K783" s="75"/>
      <c r="L783" s="76">
        <v>0</v>
      </c>
      <c r="M783" s="76"/>
      <c r="N783" s="76"/>
      <c r="O783" s="76"/>
      <c r="P783" s="76"/>
      <c r="Q783" s="76" t="str">
        <f>Table16[[#This Row],[DefPrimary2]]&amp;IF(Table16[[#This Row],[Def-Secondary3]]&lt;&gt;"","/"&amp;Table16[[#This Row],[Def-Secondary3]],)&amp;""&amp;IF(Table16[[#This Row],[PassRush4]]&lt;&gt;"","-"&amp;Table16[[#This Row],[PassRush4]],)</f>
        <v>4-0</v>
      </c>
      <c r="R783" s="76" t="e">
        <f>VLOOKUP(Table16[[#This Row],[Player]],Table4[],9,FALSE)</f>
        <v>#N/A</v>
      </c>
    </row>
    <row r="784" spans="1:18" ht="12.75" customHeight="1" x14ac:dyDescent="0.45">
      <c r="A784" s="78" t="s">
        <v>1893</v>
      </c>
      <c r="B784" s="74" t="s">
        <v>504</v>
      </c>
      <c r="C784" s="79" t="s">
        <v>419</v>
      </c>
      <c r="D784" s="91">
        <v>34014</v>
      </c>
      <c r="E784" s="75" t="s">
        <v>1894</v>
      </c>
      <c r="G784" s="75" t="s">
        <v>1275</v>
      </c>
      <c r="H784" s="77" t="str">
        <f>VLOOKUP(Table16[[#This Row],[Player]],Rosters!$D$1:$D$1934,1,FALSE)</f>
        <v>Clowney, Jadeveon</v>
      </c>
      <c r="I784" s="77" t="str">
        <f>Table16[[#This Row],[RunBlock-Primary6]]&amp;"-"&amp;Table16[[#This Row],[PassBlock8]]&amp;IF(Table16[[#This Row],[RunBlock-Secondary7]]&lt;&gt;"","/"&amp;Table16[[#This Row],[RunBlock-Secondary7]]&amp;"-"&amp;Table16[[#This Row],[PassBlock8]],"")</f>
        <v>-</v>
      </c>
      <c r="J784" s="75">
        <v>44</v>
      </c>
      <c r="K784" s="75"/>
      <c r="L784" s="76">
        <v>10</v>
      </c>
      <c r="M784" s="76"/>
      <c r="N784" s="76"/>
      <c r="O784" s="76"/>
      <c r="P784" s="76"/>
      <c r="Q784" s="76" t="str">
        <f>Table16[[#This Row],[DefPrimary2]]&amp;IF(Table16[[#This Row],[Def-Secondary3]]&lt;&gt;"","/"&amp;Table16[[#This Row],[Def-Secondary3]],)&amp;""&amp;IF(Table16[[#This Row],[PassRush4]]&lt;&gt;"","-"&amp;Table16[[#This Row],[PassRush4]],)</f>
        <v>44-10</v>
      </c>
      <c r="R784" s="76" t="e">
        <f>VLOOKUP(Table16[[#This Row],[Player]],Table4[],9,FALSE)</f>
        <v>#N/A</v>
      </c>
    </row>
    <row r="785" spans="1:18" ht="12.75" customHeight="1" x14ac:dyDescent="0.45">
      <c r="A785" s="78" t="s">
        <v>3228</v>
      </c>
      <c r="B785" s="74" t="s">
        <v>504</v>
      </c>
      <c r="C785" s="79" t="s">
        <v>81</v>
      </c>
      <c r="D785" s="91">
        <v>36281</v>
      </c>
      <c r="E785" s="75" t="s">
        <v>3409</v>
      </c>
      <c r="G785" s="75" t="s">
        <v>4168</v>
      </c>
      <c r="H785" s="77" t="str">
        <f>VLOOKUP(Table16[[#This Row],[Player]],Rosters!$D$1:$D$1934,1,FALSE)</f>
        <v>Collins, Zaven</v>
      </c>
      <c r="I785" s="77" t="str">
        <f>Table16[[#This Row],[RunBlock-Primary6]]&amp;"-"&amp;Table16[[#This Row],[PassBlock8]]&amp;IF(Table16[[#This Row],[RunBlock-Secondary7]]&lt;&gt;"","/"&amp;Table16[[#This Row],[RunBlock-Secondary7]]&amp;"-"&amp;Table16[[#This Row],[PassBlock8]],"")</f>
        <v>-</v>
      </c>
      <c r="J785" s="75">
        <v>46</v>
      </c>
      <c r="K785" s="75"/>
      <c r="L785" s="76">
        <v>8</v>
      </c>
      <c r="M785" s="76"/>
      <c r="N785" s="76"/>
      <c r="O785" s="76"/>
      <c r="P785" s="76"/>
      <c r="Q785" s="76" t="str">
        <f>Table16[[#This Row],[DefPrimary2]]&amp;IF(Table16[[#This Row],[Def-Secondary3]]&lt;&gt;"","/"&amp;Table16[[#This Row],[Def-Secondary3]],)&amp;""&amp;IF(Table16[[#This Row],[PassRush4]]&lt;&gt;"","-"&amp;Table16[[#This Row],[PassRush4]],)</f>
        <v>46-8</v>
      </c>
      <c r="R785" s="76" t="e">
        <f>VLOOKUP(Table16[[#This Row],[Player]],Table4[],9,FALSE)</f>
        <v>#N/A</v>
      </c>
    </row>
    <row r="786" spans="1:18" ht="12.75" customHeight="1" x14ac:dyDescent="0.45">
      <c r="A786" s="78" t="s">
        <v>3074</v>
      </c>
      <c r="B786" s="74" t="s">
        <v>504</v>
      </c>
      <c r="C786" s="79" t="s">
        <v>3517</v>
      </c>
      <c r="D786" s="91">
        <v>35796</v>
      </c>
      <c r="E786" s="75" t="s">
        <v>361</v>
      </c>
      <c r="G786" s="75" t="s">
        <v>1711</v>
      </c>
      <c r="H786" s="77" t="str">
        <f>VLOOKUP(Table16[[#This Row],[Player]],Rosters!$D$1:$D$1934,1,FALSE)</f>
        <v>Cooper, Jonathon</v>
      </c>
      <c r="I786" s="77" t="str">
        <f>Table16[[#This Row],[RunBlock-Primary6]]&amp;"-"&amp;Table16[[#This Row],[PassBlock8]]&amp;IF(Table16[[#This Row],[RunBlock-Secondary7]]&lt;&gt;"","/"&amp;Table16[[#This Row],[RunBlock-Secondary7]]&amp;"-"&amp;Table16[[#This Row],[PassBlock8]],"")</f>
        <v>-</v>
      </c>
      <c r="J786" s="75">
        <v>5</v>
      </c>
      <c r="K786" s="75"/>
      <c r="L786" s="76">
        <v>12</v>
      </c>
      <c r="M786" s="76">
        <v>1</v>
      </c>
      <c r="N786" s="76"/>
      <c r="O786" s="76"/>
      <c r="P786" s="76"/>
      <c r="Q786" s="76" t="str">
        <f>Table16[[#This Row],[DefPrimary2]]&amp;IF(Table16[[#This Row],[Def-Secondary3]]&lt;&gt;"","/"&amp;Table16[[#This Row],[Def-Secondary3]],)&amp;""&amp;IF(Table16[[#This Row],[PassRush4]]&lt;&gt;"","-"&amp;Table16[[#This Row],[PassRush4]],)</f>
        <v>5-12</v>
      </c>
      <c r="R786" s="76" t="e">
        <f>VLOOKUP(Table16[[#This Row],[Player]],Table4[],9,FALSE)</f>
        <v>#N/A</v>
      </c>
    </row>
    <row r="787" spans="1:18" ht="12.75" customHeight="1" x14ac:dyDescent="0.45">
      <c r="A787" s="78" t="s">
        <v>1817</v>
      </c>
      <c r="B787" s="74" t="s">
        <v>504</v>
      </c>
      <c r="C787" s="79" t="s">
        <v>403</v>
      </c>
      <c r="D787" s="91">
        <v>35551</v>
      </c>
      <c r="E787" s="75" t="s">
        <v>130</v>
      </c>
      <c r="G787" s="75" t="s">
        <v>619</v>
      </c>
      <c r="H787" s="77" t="str">
        <f>VLOOKUP(Table16[[#This Row],[Player]],Rosters!$D$1:$D$1934,1,FALSE)</f>
        <v>Jennings, Anfernee</v>
      </c>
      <c r="I787" s="77" t="str">
        <f>Table16[[#This Row],[RunBlock-Primary6]]&amp;"-"&amp;Table16[[#This Row],[PassBlock8]]&amp;IF(Table16[[#This Row],[RunBlock-Secondary7]]&lt;&gt;"","/"&amp;Table16[[#This Row],[RunBlock-Secondary7]]&amp;"-"&amp;Table16[[#This Row],[PassBlock8]],"")</f>
        <v>-</v>
      </c>
      <c r="J787" s="75">
        <v>5</v>
      </c>
      <c r="K787" s="75"/>
      <c r="L787" s="76">
        <v>6</v>
      </c>
      <c r="M787" s="76"/>
      <c r="N787" s="76"/>
      <c r="O787" s="76"/>
      <c r="P787" s="76"/>
      <c r="Q787" s="76" t="str">
        <f>Table16[[#This Row],[DefPrimary2]]&amp;IF(Table16[[#This Row],[Def-Secondary3]]&lt;&gt;"","/"&amp;Table16[[#This Row],[Def-Secondary3]],)&amp;""&amp;IF(Table16[[#This Row],[PassRush4]]&lt;&gt;"","-"&amp;Table16[[#This Row],[PassRush4]],)</f>
        <v>5-6</v>
      </c>
      <c r="R787" s="76" t="e">
        <f>VLOOKUP(Table16[[#This Row],[Player]],Table4[],9,FALSE)</f>
        <v>#N/A</v>
      </c>
    </row>
    <row r="788" spans="1:18" ht="12.75" customHeight="1" x14ac:dyDescent="0.45">
      <c r="A788" s="78" t="s">
        <v>2432</v>
      </c>
      <c r="B788" s="74" t="s">
        <v>504</v>
      </c>
      <c r="C788" s="79" t="s">
        <v>452</v>
      </c>
      <c r="D788" s="91">
        <v>35221</v>
      </c>
      <c r="E788" s="75" t="s">
        <v>425</v>
      </c>
      <c r="G788" s="75" t="s">
        <v>4295</v>
      </c>
      <c r="H788" s="77" t="str">
        <f>VLOOKUP(Table16[[#This Row],[Player]],Rosters!$D$1:$D$1934,1,FALSE)</f>
        <v>Landry, Harold</v>
      </c>
      <c r="I788" s="77" t="str">
        <f>Table16[[#This Row],[RunBlock-Primary6]]&amp;"-"&amp;Table16[[#This Row],[PassBlock8]]&amp;IF(Table16[[#This Row],[RunBlock-Secondary7]]&lt;&gt;"","/"&amp;Table16[[#This Row],[RunBlock-Secondary7]]&amp;"-"&amp;Table16[[#This Row],[PassBlock8]],"")</f>
        <v>-</v>
      </c>
      <c r="J788" s="75">
        <v>55</v>
      </c>
      <c r="K788" s="75"/>
      <c r="L788" s="76">
        <v>12</v>
      </c>
      <c r="M788" s="76">
        <v>7</v>
      </c>
      <c r="N788" s="76"/>
      <c r="O788" s="76"/>
      <c r="P788" s="76"/>
      <c r="Q788" s="76" t="str">
        <f>Table16[[#This Row],[DefPrimary2]]&amp;IF(Table16[[#This Row],[Def-Secondary3]]&lt;&gt;"","/"&amp;Table16[[#This Row],[Def-Secondary3]],)&amp;""&amp;IF(Table16[[#This Row],[PassRush4]]&lt;&gt;"","-"&amp;Table16[[#This Row],[PassRush4]],)</f>
        <v>55-12</v>
      </c>
      <c r="R788" s="76" t="e">
        <f>VLOOKUP(Table16[[#This Row],[Player]],Table4[],9,FALSE)</f>
        <v>#N/A</v>
      </c>
    </row>
    <row r="789" spans="1:18" ht="12.75" customHeight="1" x14ac:dyDescent="0.45">
      <c r="A789" s="78" t="s">
        <v>2891</v>
      </c>
      <c r="B789" s="74" t="s">
        <v>504</v>
      </c>
      <c r="C789" s="79" t="s">
        <v>3523</v>
      </c>
      <c r="D789" s="91">
        <v>33291</v>
      </c>
      <c r="E789" s="75" t="s">
        <v>2892</v>
      </c>
      <c r="G789" s="75" t="s">
        <v>3393</v>
      </c>
      <c r="H789" s="77" t="str">
        <f>VLOOKUP(Table16[[#This Row],[Player]],Rosters!$D$1:$D$1934,1,FALSE)</f>
        <v>Mack, Khalil</v>
      </c>
      <c r="I789" s="77" t="str">
        <f>Table16[[#This Row],[RunBlock-Primary6]]&amp;"-"&amp;Table16[[#This Row],[PassBlock8]]&amp;IF(Table16[[#This Row],[RunBlock-Secondary7]]&lt;&gt;"","/"&amp;Table16[[#This Row],[RunBlock-Secondary7]]&amp;"-"&amp;Table16[[#This Row],[PassBlock8]],"")</f>
        <v>-</v>
      </c>
      <c r="J789" s="75">
        <v>66</v>
      </c>
      <c r="K789" s="75"/>
      <c r="L789" s="76">
        <v>9</v>
      </c>
      <c r="M789" s="76"/>
      <c r="N789" s="76"/>
      <c r="O789" s="76"/>
      <c r="P789" s="76"/>
      <c r="Q789" s="76" t="str">
        <f>Table16[[#This Row],[DefPrimary2]]&amp;IF(Table16[[#This Row],[Def-Secondary3]]&lt;&gt;"","/"&amp;Table16[[#This Row],[Def-Secondary3]],)&amp;""&amp;IF(Table16[[#This Row],[PassRush4]]&lt;&gt;"","-"&amp;Table16[[#This Row],[PassRush4]],)</f>
        <v>66-9</v>
      </c>
      <c r="R789" s="76" t="e">
        <f>VLOOKUP(Table16[[#This Row],[Player]],Table4[],9,FALSE)</f>
        <v>#N/A</v>
      </c>
    </row>
    <row r="790" spans="1:18" ht="12.75" customHeight="1" x14ac:dyDescent="0.45">
      <c r="A790" s="78" t="s">
        <v>782</v>
      </c>
      <c r="B790" s="74" t="s">
        <v>504</v>
      </c>
      <c r="C790" s="79" t="s">
        <v>1315</v>
      </c>
      <c r="D790" s="91">
        <v>36129</v>
      </c>
      <c r="E790" s="75" t="s">
        <v>84</v>
      </c>
      <c r="G790" s="75" t="s">
        <v>3373</v>
      </c>
      <c r="H790" s="77" t="str">
        <f>VLOOKUP(Table16[[#This Row],[Player]],Rosters!$D$1:$D$1934,1,FALSE)</f>
        <v>Mafe, Boye</v>
      </c>
      <c r="I790" s="77" t="str">
        <f>Table16[[#This Row],[RunBlock-Primary6]]&amp;"-"&amp;Table16[[#This Row],[PassBlock8]]&amp;IF(Table16[[#This Row],[RunBlock-Secondary7]]&lt;&gt;"","/"&amp;Table16[[#This Row],[RunBlock-Secondary7]]&amp;"-"&amp;Table16[[#This Row],[PassBlock8]],"")</f>
        <v>-</v>
      </c>
      <c r="J790" s="75">
        <v>45</v>
      </c>
      <c r="K790" s="75"/>
      <c r="L790" s="76">
        <v>9</v>
      </c>
      <c r="M790" s="76"/>
      <c r="N790" s="76"/>
      <c r="O790" s="76"/>
      <c r="P790" s="76"/>
      <c r="Q790" s="76" t="str">
        <f>Table16[[#This Row],[DefPrimary2]]&amp;IF(Table16[[#This Row],[Def-Secondary3]]&lt;&gt;"","/"&amp;Table16[[#This Row],[Def-Secondary3]],)&amp;""&amp;IF(Table16[[#This Row],[PassRush4]]&lt;&gt;"","-"&amp;Table16[[#This Row],[PassRush4]],)</f>
        <v>45-9</v>
      </c>
      <c r="R790" s="76" t="e">
        <f>VLOOKUP(Table16[[#This Row],[Player]],Table4[],9,FALSE)</f>
        <v>#N/A</v>
      </c>
    </row>
    <row r="791" spans="1:18" ht="12.75" customHeight="1" x14ac:dyDescent="0.45">
      <c r="A791" s="78" t="s">
        <v>3661</v>
      </c>
      <c r="B791" s="74" t="s">
        <v>504</v>
      </c>
      <c r="C791" s="79" t="s">
        <v>916</v>
      </c>
      <c r="D791" s="91">
        <v>36932</v>
      </c>
      <c r="E791" s="75" t="s">
        <v>4079</v>
      </c>
      <c r="G791" s="75" t="s">
        <v>496</v>
      </c>
      <c r="H791" s="77" t="str">
        <f>VLOOKUP(Table16[[#This Row],[Player]],Rosters!$D$1:$D$1934,1,FALSE)</f>
        <v>Muasau, Darius</v>
      </c>
      <c r="I791" s="77" t="str">
        <f>Table16[[#This Row],[RunBlock-Primary6]]&amp;"-"&amp;Table16[[#This Row],[PassBlock8]]&amp;IF(Table16[[#This Row],[RunBlock-Secondary7]]&lt;&gt;"","/"&amp;Table16[[#This Row],[RunBlock-Secondary7]]&amp;"-"&amp;Table16[[#This Row],[PassBlock8]],"")</f>
        <v>-</v>
      </c>
      <c r="J791" s="75">
        <v>4</v>
      </c>
      <c r="K791" s="75"/>
      <c r="L791" s="76">
        <v>0</v>
      </c>
      <c r="M791" s="76"/>
      <c r="N791" s="76"/>
      <c r="O791" s="76"/>
      <c r="P791" s="76"/>
      <c r="Q791" s="76" t="str">
        <f>Table16[[#This Row],[DefPrimary2]]&amp;IF(Table16[[#This Row],[Def-Secondary3]]&lt;&gt;"","/"&amp;Table16[[#This Row],[Def-Secondary3]],)&amp;""&amp;IF(Table16[[#This Row],[PassRush4]]&lt;&gt;"","-"&amp;Table16[[#This Row],[PassRush4]],)</f>
        <v>4-0</v>
      </c>
      <c r="R791" s="76" t="e">
        <f>VLOOKUP(Table16[[#This Row],[Player]],Table4[],9,FALSE)</f>
        <v>#N/A</v>
      </c>
    </row>
    <row r="792" spans="1:18" ht="12.75" customHeight="1" x14ac:dyDescent="0.45">
      <c r="A792" s="78" t="s">
        <v>1788</v>
      </c>
      <c r="B792" s="74" t="s">
        <v>504</v>
      </c>
      <c r="C792" s="79" t="s">
        <v>3530</v>
      </c>
      <c r="D792" s="91">
        <v>35518</v>
      </c>
      <c r="E792" s="75" t="s">
        <v>303</v>
      </c>
      <c r="G792" s="75" t="s">
        <v>617</v>
      </c>
      <c r="H792" s="77" t="str">
        <f>VLOOKUP(Table16[[#This Row],[Player]],Rosters!$D$1:$D$1934,1,FALSE)</f>
        <v>Sweat, Josh</v>
      </c>
      <c r="I792" s="77" t="str">
        <f>Table16[[#This Row],[RunBlock-Primary6]]&amp;"-"&amp;Table16[[#This Row],[PassBlock8]]&amp;IF(Table16[[#This Row],[RunBlock-Secondary7]]&lt;&gt;"","/"&amp;Table16[[#This Row],[RunBlock-Secondary7]]&amp;"-"&amp;Table16[[#This Row],[PassBlock8]],"")</f>
        <v>-</v>
      </c>
      <c r="J792" s="75">
        <v>44</v>
      </c>
      <c r="K792" s="75"/>
      <c r="L792" s="76">
        <v>12</v>
      </c>
      <c r="M792" s="76">
        <v>1</v>
      </c>
      <c r="N792" s="76"/>
      <c r="O792" s="76"/>
      <c r="P792" s="76"/>
      <c r="Q792" s="76" t="str">
        <f>Table16[[#This Row],[DefPrimary2]]&amp;IF(Table16[[#This Row],[Def-Secondary3]]&lt;&gt;"","/"&amp;Table16[[#This Row],[Def-Secondary3]],)&amp;""&amp;IF(Table16[[#This Row],[PassRush4]]&lt;&gt;"","-"&amp;Table16[[#This Row],[PassRush4]],)</f>
        <v>44-12</v>
      </c>
      <c r="R792" s="76" t="e">
        <f>VLOOKUP(Table16[[#This Row],[Player]],Table4[],9,FALSE)</f>
        <v>#N/A</v>
      </c>
    </row>
    <row r="793" spans="1:18" ht="12.75" customHeight="1" x14ac:dyDescent="0.45">
      <c r="A793" s="78" t="s">
        <v>2808</v>
      </c>
      <c r="B793" s="74" t="s">
        <v>504</v>
      </c>
      <c r="C793" s="79" t="s">
        <v>339</v>
      </c>
      <c r="D793" s="91">
        <v>36251</v>
      </c>
      <c r="E793" s="75" t="s">
        <v>4131</v>
      </c>
      <c r="G793" s="75" t="s">
        <v>777</v>
      </c>
      <c r="H793" s="77" t="str">
        <f>VLOOKUP(Table16[[#This Row],[Player]],Rosters!$D$1:$D$1934,1,FALSE)</f>
        <v>Tryon-Shoyinka, Joe</v>
      </c>
      <c r="I793" s="77" t="str">
        <f>Table16[[#This Row],[RunBlock-Primary6]]&amp;"-"&amp;Table16[[#This Row],[PassBlock8]]&amp;IF(Table16[[#This Row],[RunBlock-Secondary7]]&lt;&gt;"","/"&amp;Table16[[#This Row],[RunBlock-Secondary7]]&amp;"-"&amp;Table16[[#This Row],[PassBlock8]],"")</f>
        <v>-</v>
      </c>
      <c r="J793" s="75">
        <v>40</v>
      </c>
      <c r="K793" s="75"/>
      <c r="L793" s="76">
        <v>4</v>
      </c>
      <c r="M793" s="76"/>
      <c r="N793" s="76"/>
      <c r="O793" s="76"/>
      <c r="P793" s="76"/>
      <c r="Q793" s="76" t="str">
        <f>Table16[[#This Row],[DefPrimary2]]&amp;IF(Table16[[#This Row],[Def-Secondary3]]&lt;&gt;"","/"&amp;Table16[[#This Row],[Def-Secondary3]],)&amp;""&amp;IF(Table16[[#This Row],[PassRush4]]&lt;&gt;"","-"&amp;Table16[[#This Row],[PassRush4]],)</f>
        <v>40-4</v>
      </c>
      <c r="R793" s="76" t="e">
        <f>VLOOKUP(Table16[[#This Row],[Player]],Table4[],9,FALSE)</f>
        <v>#N/A</v>
      </c>
    </row>
    <row r="794" spans="1:18" ht="12.75" customHeight="1" x14ac:dyDescent="0.45">
      <c r="A794" s="78" t="s">
        <v>2326</v>
      </c>
      <c r="B794" s="74" t="s">
        <v>504</v>
      </c>
      <c r="C794" s="79" t="s">
        <v>193</v>
      </c>
      <c r="D794" s="91">
        <v>33323</v>
      </c>
      <c r="E794" s="75" t="s">
        <v>1140</v>
      </c>
      <c r="G794" s="75" t="s">
        <v>3380</v>
      </c>
      <c r="H794" s="77" t="str">
        <f>VLOOKUP(Table16[[#This Row],[Player]],Rosters!$D$1:$D$1934,1,FALSE)</f>
        <v>Van Noy, Kyle</v>
      </c>
      <c r="I794" s="77" t="str">
        <f>Table16[[#This Row],[RunBlock-Primary6]]&amp;"-"&amp;Table16[[#This Row],[PassBlock8]]&amp;IF(Table16[[#This Row],[RunBlock-Secondary7]]&lt;&gt;"","/"&amp;Table16[[#This Row],[RunBlock-Secondary7]]&amp;"-"&amp;Table16[[#This Row],[PassBlock8]],"")</f>
        <v>-</v>
      </c>
      <c r="J794" s="75">
        <v>44</v>
      </c>
      <c r="K794" s="75"/>
      <c r="L794" s="76">
        <v>12</v>
      </c>
      <c r="M794" s="76">
        <v>3</v>
      </c>
      <c r="N794" s="76"/>
      <c r="O794" s="76"/>
      <c r="P794" s="76"/>
      <c r="Q794" s="76" t="str">
        <f>Table16[[#This Row],[DefPrimary2]]&amp;IF(Table16[[#This Row],[Def-Secondary3]]&lt;&gt;"","/"&amp;Table16[[#This Row],[Def-Secondary3]],)&amp;""&amp;IF(Table16[[#This Row],[PassRush4]]&lt;&gt;"","-"&amp;Table16[[#This Row],[PassRush4]],)</f>
        <v>44-12</v>
      </c>
      <c r="R794" s="76" t="e">
        <f>VLOOKUP(Table16[[#This Row],[Player]],Table4[],9,FALSE)</f>
        <v>#N/A</v>
      </c>
    </row>
    <row r="795" spans="1:18" ht="12.75" customHeight="1" x14ac:dyDescent="0.45">
      <c r="A795" s="78" t="s">
        <v>3587</v>
      </c>
      <c r="B795" s="74" t="s">
        <v>504</v>
      </c>
      <c r="C795" s="79" t="s">
        <v>3524</v>
      </c>
      <c r="D795" s="91">
        <v>36834</v>
      </c>
      <c r="E795" s="75" t="s">
        <v>4136</v>
      </c>
      <c r="G795" s="75" t="s">
        <v>3379</v>
      </c>
      <c r="H795" s="77" t="str">
        <f>VLOOKUP(Table16[[#This Row],[Player]],Rosters!$D$1:$D$1934,1,FALSE)</f>
        <v>Verse, Jared</v>
      </c>
      <c r="I795" s="77" t="str">
        <f>Table16[[#This Row],[RunBlock-Primary6]]&amp;"-"&amp;Table16[[#This Row],[PassBlock8]]&amp;IF(Table16[[#This Row],[RunBlock-Secondary7]]&lt;&gt;"","/"&amp;Table16[[#This Row],[RunBlock-Secondary7]]&amp;"-"&amp;Table16[[#This Row],[PassBlock8]],"")</f>
        <v>-</v>
      </c>
      <c r="J795" s="75">
        <v>5</v>
      </c>
      <c r="K795" s="75"/>
      <c r="L795" s="76">
        <v>9</v>
      </c>
      <c r="M795" s="76"/>
      <c r="N795" s="76"/>
      <c r="O795" s="76"/>
      <c r="P795" s="76"/>
      <c r="Q795" s="76" t="str">
        <f>Table16[[#This Row],[DefPrimary2]]&amp;IF(Table16[[#This Row],[Def-Secondary3]]&lt;&gt;"","/"&amp;Table16[[#This Row],[Def-Secondary3]],)&amp;""&amp;IF(Table16[[#This Row],[PassRush4]]&lt;&gt;"","-"&amp;Table16[[#This Row],[PassRush4]],)</f>
        <v>5-9</v>
      </c>
      <c r="R795" s="76" t="e">
        <f>VLOOKUP(Table16[[#This Row],[Player]],Table4[],9,FALSE)</f>
        <v>#N/A</v>
      </c>
    </row>
    <row r="796" spans="1:18" ht="12.75" customHeight="1" x14ac:dyDescent="0.45">
      <c r="A796" s="78" t="s">
        <v>1810</v>
      </c>
      <c r="B796" s="74" t="s">
        <v>504</v>
      </c>
      <c r="C796" s="79" t="s">
        <v>285</v>
      </c>
      <c r="D796" s="91">
        <v>34618</v>
      </c>
      <c r="E796" s="75" t="s">
        <v>1811</v>
      </c>
      <c r="G796" s="75" t="s">
        <v>4297</v>
      </c>
      <c r="H796" s="77" t="str">
        <f>VLOOKUP(Table16[[#This Row],[Player]],Rosters!$D$1:$D$1934,1,FALSE)</f>
        <v>Watt, T.J.</v>
      </c>
      <c r="I796" s="77" t="str">
        <f>Table16[[#This Row],[RunBlock-Primary6]]&amp;"-"&amp;Table16[[#This Row],[PassBlock8]]&amp;IF(Table16[[#This Row],[RunBlock-Secondary7]]&lt;&gt;"","/"&amp;Table16[[#This Row],[RunBlock-Secondary7]]&amp;"-"&amp;Table16[[#This Row],[PassBlock8]],"")</f>
        <v>-</v>
      </c>
      <c r="J796" s="75">
        <v>46</v>
      </c>
      <c r="K796" s="75"/>
      <c r="L796" s="76">
        <v>12</v>
      </c>
      <c r="M796" s="76">
        <v>4</v>
      </c>
      <c r="N796" s="76"/>
      <c r="O796" s="76"/>
      <c r="P796" s="76"/>
      <c r="Q796" s="76" t="str">
        <f>Table16[[#This Row],[DefPrimary2]]&amp;IF(Table16[[#This Row],[Def-Secondary3]]&lt;&gt;"","/"&amp;Table16[[#This Row],[Def-Secondary3]],)&amp;""&amp;IF(Table16[[#This Row],[PassRush4]]&lt;&gt;"","-"&amp;Table16[[#This Row],[PassRush4]],)</f>
        <v>46-12</v>
      </c>
      <c r="R796" s="76" t="e">
        <f>VLOOKUP(Table16[[#This Row],[Player]],Table4[],9,FALSE)</f>
        <v>#N/A</v>
      </c>
    </row>
    <row r="797" spans="1:18" ht="12.75" customHeight="1" x14ac:dyDescent="0.45">
      <c r="A797" s="78" t="s">
        <v>1612</v>
      </c>
      <c r="B797" s="74" t="s">
        <v>3586</v>
      </c>
      <c r="C797" s="79" t="s">
        <v>86</v>
      </c>
      <c r="D797" s="91">
        <v>34881</v>
      </c>
      <c r="E797" s="75" t="s">
        <v>498</v>
      </c>
      <c r="G797" s="75" t="s">
        <v>4296</v>
      </c>
      <c r="H797" s="77" t="str">
        <f>VLOOKUP(Table16[[#This Row],[Player]],Rosters!$D$1:$D$1934,1,FALSE)</f>
        <v>Van Ginkel, Andrew</v>
      </c>
      <c r="I797" s="77" t="str">
        <f>Table16[[#This Row],[RunBlock-Primary6]]&amp;"-"&amp;Table16[[#This Row],[PassBlock8]]&amp;IF(Table16[[#This Row],[RunBlock-Secondary7]]&lt;&gt;"","/"&amp;Table16[[#This Row],[RunBlock-Secondary7]]&amp;"-"&amp;Table16[[#This Row],[PassBlock8]],"")</f>
        <v>-</v>
      </c>
      <c r="J797" s="75">
        <v>64</v>
      </c>
      <c r="K797" s="75" t="s">
        <v>154</v>
      </c>
      <c r="L797" s="76">
        <v>12</v>
      </c>
      <c r="M797" s="76">
        <v>1</v>
      </c>
      <c r="N797" s="76"/>
      <c r="O797" s="76"/>
      <c r="P797" s="76"/>
      <c r="Q797" s="76" t="str">
        <f>Table16[[#This Row],[DefPrimary2]]&amp;IF(Table16[[#This Row],[Def-Secondary3]]&lt;&gt;"","/"&amp;Table16[[#This Row],[Def-Secondary3]],)&amp;""&amp;IF(Table16[[#This Row],[PassRush4]]&lt;&gt;"","-"&amp;Table16[[#This Row],[PassRush4]],)</f>
        <v>64/4-12</v>
      </c>
      <c r="R797" s="76" t="e">
        <f>VLOOKUP(Table16[[#This Row],[Player]],Table4[],9,FALSE)</f>
        <v>#N/A</v>
      </c>
    </row>
    <row r="798" spans="1:18" ht="12.75" customHeight="1" x14ac:dyDescent="0.45">
      <c r="A798" s="78" t="s">
        <v>3040</v>
      </c>
      <c r="B798" s="74" t="s">
        <v>205</v>
      </c>
      <c r="C798" s="79" t="s">
        <v>109</v>
      </c>
      <c r="D798" s="91">
        <v>33442</v>
      </c>
      <c r="E798" s="75" t="s">
        <v>1509</v>
      </c>
      <c r="G798" s="75" t="s">
        <v>207</v>
      </c>
      <c r="H798" s="77" t="str">
        <f>VLOOKUP(Table16[[#This Row],[Player]],Rosters!$D$1:$D$1934,1,FALSE)</f>
        <v>Armstead, Terron</v>
      </c>
      <c r="I798" s="77" t="str">
        <f>Table16[[#This Row],[RunBlock-Primary6]]&amp;"-"&amp;Table16[[#This Row],[PassBlock8]]&amp;IF(Table16[[#This Row],[RunBlock-Secondary7]]&lt;&gt;"","/"&amp;Table16[[#This Row],[RunBlock-Secondary7]]&amp;"-"&amp;Table16[[#This Row],[PassBlock8]],"")</f>
        <v>6-7</v>
      </c>
      <c r="J798" s="75"/>
      <c r="K798" s="75"/>
      <c r="L798" s="76"/>
      <c r="M798" s="76"/>
      <c r="N798" s="75">
        <v>6</v>
      </c>
      <c r="O798" s="75"/>
      <c r="P798" s="76">
        <v>7</v>
      </c>
      <c r="Q798" s="76" t="str">
        <f>Table16[[#This Row],[DefPrimary2]]&amp;IF(Table16[[#This Row],[Def-Secondary3]]&lt;&gt;"","/"&amp;Table16[[#This Row],[Def-Secondary3]],)&amp;""&amp;IF(Table16[[#This Row],[PassRush4]]&lt;&gt;"","-"&amp;Table16[[#This Row],[PassRush4]],)</f>
        <v/>
      </c>
      <c r="R798" s="76" t="e">
        <f>VLOOKUP(Table16[[#This Row],[Player]],Table4[],9,FALSE)</f>
        <v>#N/A</v>
      </c>
    </row>
    <row r="799" spans="1:18" ht="12.75" customHeight="1" x14ac:dyDescent="0.45">
      <c r="A799" s="78" t="s">
        <v>1276</v>
      </c>
      <c r="B799" s="74" t="s">
        <v>205</v>
      </c>
      <c r="C799" s="79" t="s">
        <v>271</v>
      </c>
      <c r="D799" s="91">
        <v>34764</v>
      </c>
      <c r="E799" s="75" t="s">
        <v>1116</v>
      </c>
      <c r="G799" s="75" t="s">
        <v>254</v>
      </c>
      <c r="H799" s="77" t="str">
        <f>VLOOKUP(Table16[[#This Row],[Player]],Rosters!$D$1:$D$1934,1,FALSE)</f>
        <v>Billings, Andrew</v>
      </c>
      <c r="I799" s="77" t="str">
        <f>Table16[[#This Row],[RunBlock-Primary6]]&amp;"-"&amp;Table16[[#This Row],[PassBlock8]]&amp;IF(Table16[[#This Row],[RunBlock-Secondary7]]&lt;&gt;"","/"&amp;Table16[[#This Row],[RunBlock-Secondary7]]&amp;"-"&amp;Table16[[#This Row],[PassBlock8]],"")</f>
        <v>-</v>
      </c>
      <c r="J799" s="75" t="s">
        <v>154</v>
      </c>
      <c r="K799" s="75"/>
      <c r="L799" s="76">
        <v>4</v>
      </c>
      <c r="M799" s="76"/>
      <c r="N799" s="76"/>
      <c r="O799" s="76"/>
      <c r="P799" s="76"/>
      <c r="Q799" s="76" t="str">
        <f>Table16[[#This Row],[DefPrimary2]]&amp;IF(Table16[[#This Row],[Def-Secondary3]]&lt;&gt;"","/"&amp;Table16[[#This Row],[Def-Secondary3]],)&amp;""&amp;IF(Table16[[#This Row],[PassRush4]]&lt;&gt;"","-"&amp;Table16[[#This Row],[PassRush4]],)</f>
        <v>4-4</v>
      </c>
      <c r="R799" s="76" t="e">
        <f>VLOOKUP(Table16[[#This Row],[Player]],Table4[],9,FALSE)</f>
        <v>#N/A</v>
      </c>
    </row>
    <row r="800" spans="1:18" ht="12.75" customHeight="1" x14ac:dyDescent="0.45">
      <c r="A800" s="93" t="s">
        <v>1879</v>
      </c>
      <c r="B800" s="74" t="s">
        <v>205</v>
      </c>
      <c r="C800" s="79" t="s">
        <v>3517</v>
      </c>
      <c r="D800" s="91">
        <v>33751</v>
      </c>
      <c r="E800" s="75" t="s">
        <v>1546</v>
      </c>
      <c r="G800" s="75" t="s">
        <v>181</v>
      </c>
      <c r="H800" s="77" t="str">
        <f>VLOOKUP(Table16[[#This Row],[Player]],Rosters!$D$1:$D$1934,1,FALSE)</f>
        <v>Bolles, Garett</v>
      </c>
      <c r="I800" s="77" t="str">
        <f>Table16[[#This Row],[RunBlock-Primary6]]&amp;"-"&amp;Table16[[#This Row],[PassBlock8]]&amp;IF(Table16[[#This Row],[RunBlock-Secondary7]]&lt;&gt;"","/"&amp;Table16[[#This Row],[RunBlock-Secondary7]]&amp;"-"&amp;Table16[[#This Row],[PassBlock8]],"")</f>
        <v>5-7</v>
      </c>
      <c r="J800" s="75"/>
      <c r="K800" s="75"/>
      <c r="L800" s="76"/>
      <c r="M800" s="76"/>
      <c r="N800" s="75">
        <v>5</v>
      </c>
      <c r="O800" s="75"/>
      <c r="P800" s="76">
        <v>7</v>
      </c>
      <c r="Q800" s="76" t="str">
        <f>Table16[[#This Row],[DefPrimary2]]&amp;IF(Table16[[#This Row],[Def-Secondary3]]&lt;&gt;"","/"&amp;Table16[[#This Row],[Def-Secondary3]],)&amp;""&amp;IF(Table16[[#This Row],[PassRush4]]&lt;&gt;"","-"&amp;Table16[[#This Row],[PassRush4]],)</f>
        <v/>
      </c>
      <c r="R800" s="76" t="e">
        <f>VLOOKUP(Table16[[#This Row],[Player]],Table4[],9,FALSE)</f>
        <v>#N/A</v>
      </c>
    </row>
    <row r="801" spans="1:18" ht="12.75" customHeight="1" x14ac:dyDescent="0.45">
      <c r="A801" s="78" t="s">
        <v>3574</v>
      </c>
      <c r="B801" s="74" t="s">
        <v>205</v>
      </c>
      <c r="C801" s="79" t="s">
        <v>3525</v>
      </c>
      <c r="D801" s="91">
        <v>35187</v>
      </c>
      <c r="E801" s="75" t="s">
        <v>140</v>
      </c>
      <c r="G801" s="75" t="s">
        <v>743</v>
      </c>
      <c r="H801" s="77" t="str">
        <f>VLOOKUP(Table16[[#This Row],[Player]],Rosters!$D$1:$D$1934,1,FALSE)</f>
        <v>Brown Jr, Orlando</v>
      </c>
      <c r="I801" s="77" t="str">
        <f>Table16[[#This Row],[RunBlock-Primary6]]&amp;"-"&amp;Table16[[#This Row],[PassBlock8]]&amp;IF(Table16[[#This Row],[RunBlock-Secondary7]]&lt;&gt;"","/"&amp;Table16[[#This Row],[RunBlock-Secondary7]]&amp;"-"&amp;Table16[[#This Row],[PassBlock8]],"")</f>
        <v>0-7</v>
      </c>
      <c r="J801" s="75"/>
      <c r="K801" s="75"/>
      <c r="L801" s="76"/>
      <c r="M801" s="76"/>
      <c r="N801" s="75">
        <v>0</v>
      </c>
      <c r="O801" s="75"/>
      <c r="P801" s="76">
        <v>7</v>
      </c>
      <c r="Q801" s="76" t="str">
        <f>Table16[[#This Row],[DefPrimary2]]&amp;IF(Table16[[#This Row],[Def-Secondary3]]&lt;&gt;"","/"&amp;Table16[[#This Row],[Def-Secondary3]],)&amp;""&amp;IF(Table16[[#This Row],[PassRush4]]&lt;&gt;"","-"&amp;Table16[[#This Row],[PassRush4]],)</f>
        <v/>
      </c>
      <c r="R801" s="76" t="e">
        <f>VLOOKUP(Table16[[#This Row],[Player]],Table4[],9,FALSE)</f>
        <v>#N/A</v>
      </c>
    </row>
    <row r="802" spans="1:18" ht="12.75" customHeight="1" x14ac:dyDescent="0.45">
      <c r="A802" s="78" t="s">
        <v>1890</v>
      </c>
      <c r="B802" s="74" t="s">
        <v>205</v>
      </c>
      <c r="C802" s="79" t="s">
        <v>500</v>
      </c>
      <c r="D802" s="91">
        <v>34410</v>
      </c>
      <c r="E802" s="75" t="s">
        <v>1891</v>
      </c>
      <c r="G802" s="75" t="s">
        <v>877</v>
      </c>
      <c r="H802" s="77" t="str">
        <f>VLOOKUP(Table16[[#This Row],[Player]],Rosters!$D$1:$D$1934,1,FALSE)</f>
        <v>Buckner, DeForest</v>
      </c>
      <c r="I802" s="77" t="str">
        <f>Table16[[#This Row],[RunBlock-Primary6]]&amp;"-"&amp;Table16[[#This Row],[PassBlock8]]&amp;IF(Table16[[#This Row],[RunBlock-Secondary7]]&lt;&gt;"","/"&amp;Table16[[#This Row],[RunBlock-Secondary7]]&amp;"-"&amp;Table16[[#This Row],[PassBlock8]],"")</f>
        <v>-</v>
      </c>
      <c r="J802" s="75" t="s">
        <v>422</v>
      </c>
      <c r="K802" s="75"/>
      <c r="L802" s="76">
        <v>8</v>
      </c>
      <c r="M802" s="76"/>
      <c r="N802" s="76"/>
      <c r="O802" s="76"/>
      <c r="P802" s="76"/>
      <c r="Q802" s="76" t="str">
        <f>Table16[[#This Row],[DefPrimary2]]&amp;IF(Table16[[#This Row],[Def-Secondary3]]&lt;&gt;"","/"&amp;Table16[[#This Row],[Def-Secondary3]],)&amp;""&amp;IF(Table16[[#This Row],[PassRush4]]&lt;&gt;"","-"&amp;Table16[[#This Row],[PassRush4]],)</f>
        <v>5-8</v>
      </c>
      <c r="R802" s="76" t="e">
        <f>VLOOKUP(Table16[[#This Row],[Player]],Table4[],9,FALSE)</f>
        <v>#N/A</v>
      </c>
    </row>
    <row r="803" spans="1:18" ht="12.75" customHeight="1" x14ac:dyDescent="0.45">
      <c r="A803" s="78" t="s">
        <v>2507</v>
      </c>
      <c r="B803" s="74" t="s">
        <v>205</v>
      </c>
      <c r="C803" s="79" t="s">
        <v>308</v>
      </c>
      <c r="D803" s="91">
        <v>34976</v>
      </c>
      <c r="E803" s="75" t="s">
        <v>2508</v>
      </c>
      <c r="G803" s="75" t="s">
        <v>216</v>
      </c>
      <c r="H803" s="77" t="str">
        <f>VLOOKUP(Table16[[#This Row],[Player]],Rosters!$D$1:$D$1934,1,FALSE)</f>
        <v>Clark, Kenny</v>
      </c>
      <c r="I803" s="77" t="str">
        <f>Table16[[#This Row],[RunBlock-Primary6]]&amp;"-"&amp;Table16[[#This Row],[PassBlock8]]&amp;IF(Table16[[#This Row],[RunBlock-Secondary7]]&lt;&gt;"","/"&amp;Table16[[#This Row],[RunBlock-Secondary7]]&amp;"-"&amp;Table16[[#This Row],[PassBlock8]],"")</f>
        <v>-</v>
      </c>
      <c r="J803" s="75" t="s">
        <v>422</v>
      </c>
      <c r="K803" s="75"/>
      <c r="L803" s="76">
        <v>2</v>
      </c>
      <c r="M803" s="76"/>
      <c r="N803" s="76"/>
      <c r="O803" s="76"/>
      <c r="P803" s="76"/>
      <c r="Q803" s="76" t="str">
        <f>Table16[[#This Row],[DefPrimary2]]&amp;IF(Table16[[#This Row],[Def-Secondary3]]&lt;&gt;"","/"&amp;Table16[[#This Row],[Def-Secondary3]],)&amp;""&amp;IF(Table16[[#This Row],[PassRush4]]&lt;&gt;"","-"&amp;Table16[[#This Row],[PassRush4]],)</f>
        <v>5-2</v>
      </c>
      <c r="R803" s="76" t="e">
        <f>VLOOKUP(Table16[[#This Row],[Player]],Table4[],9,FALSE)</f>
        <v>#N/A</v>
      </c>
    </row>
    <row r="804" spans="1:18" ht="12.75" customHeight="1" x14ac:dyDescent="0.45">
      <c r="A804" s="78" t="s">
        <v>1696</v>
      </c>
      <c r="B804" s="74" t="s">
        <v>205</v>
      </c>
      <c r="C804" s="79" t="s">
        <v>318</v>
      </c>
      <c r="D804" s="91">
        <v>34797</v>
      </c>
      <c r="E804" s="75" t="s">
        <v>443</v>
      </c>
      <c r="G804" s="75" t="s">
        <v>743</v>
      </c>
      <c r="H804" s="77" t="str">
        <f>VLOOKUP(Table16[[#This Row],[Player]],Rosters!$D$1:$D$1934,1,FALSE)</f>
        <v>Collins, Maliek</v>
      </c>
      <c r="I804" s="77" t="str">
        <f>Table16[[#This Row],[RunBlock-Primary6]]&amp;"-"&amp;Table16[[#This Row],[PassBlock8]]&amp;IF(Table16[[#This Row],[RunBlock-Secondary7]]&lt;&gt;"","/"&amp;Table16[[#This Row],[RunBlock-Secondary7]]&amp;"-"&amp;Table16[[#This Row],[PassBlock8]],"")</f>
        <v>-</v>
      </c>
      <c r="J804" s="75" t="s">
        <v>149</v>
      </c>
      <c r="K804" s="75"/>
      <c r="L804" s="76">
        <v>7</v>
      </c>
      <c r="M804" s="76"/>
      <c r="N804" s="76"/>
      <c r="O804" s="76"/>
      <c r="P804" s="76"/>
      <c r="Q804" s="76" t="str">
        <f>Table16[[#This Row],[DefPrimary2]]&amp;IF(Table16[[#This Row],[Def-Secondary3]]&lt;&gt;"","/"&amp;Table16[[#This Row],[Def-Secondary3]],)&amp;""&amp;IF(Table16[[#This Row],[PassRush4]]&lt;&gt;"","-"&amp;Table16[[#This Row],[PassRush4]],)</f>
        <v>0-7</v>
      </c>
      <c r="R804" s="76" t="e">
        <f>VLOOKUP(Table16[[#This Row],[Player]],Table4[],9,FALSE)</f>
        <v>#N/A</v>
      </c>
    </row>
    <row r="805" spans="1:18" ht="12.75" customHeight="1" x14ac:dyDescent="0.45">
      <c r="A805" s="78" t="s">
        <v>1675</v>
      </c>
      <c r="B805" s="74" t="s">
        <v>205</v>
      </c>
      <c r="C805" s="79" t="s">
        <v>1315</v>
      </c>
      <c r="D805" s="91">
        <v>36855</v>
      </c>
      <c r="E805" s="75" t="s">
        <v>3978</v>
      </c>
      <c r="G805" s="75" t="s">
        <v>430</v>
      </c>
      <c r="H805" s="77" t="str">
        <f>VLOOKUP(Table16[[#This Row],[Player]],Rosters!$D$1:$D$1934,1,FALSE)</f>
        <v>Cross, Charles</v>
      </c>
      <c r="I805" s="77" t="str">
        <f>Table16[[#This Row],[RunBlock-Primary6]]&amp;"-"&amp;Table16[[#This Row],[PassBlock8]]&amp;IF(Table16[[#This Row],[RunBlock-Secondary7]]&lt;&gt;"","/"&amp;Table16[[#This Row],[RunBlock-Secondary7]]&amp;"-"&amp;Table16[[#This Row],[PassBlock8]],"")</f>
        <v>5-5</v>
      </c>
      <c r="J805" s="75"/>
      <c r="K805" s="75"/>
      <c r="L805" s="76"/>
      <c r="M805" s="76"/>
      <c r="N805" s="75">
        <v>5</v>
      </c>
      <c r="O805" s="75"/>
      <c r="P805" s="76">
        <v>5</v>
      </c>
      <c r="Q805" s="76" t="str">
        <f>Table16[[#This Row],[DefPrimary2]]&amp;IF(Table16[[#This Row],[Def-Secondary3]]&lt;&gt;"","/"&amp;Table16[[#This Row],[Def-Secondary3]],)&amp;""&amp;IF(Table16[[#This Row],[PassRush4]]&lt;&gt;"","-"&amp;Table16[[#This Row],[PassRush4]],)</f>
        <v/>
      </c>
      <c r="R805" s="76" t="e">
        <f>VLOOKUP(Table16[[#This Row],[Player]],Table4[],9,FALSE)</f>
        <v>#N/A</v>
      </c>
    </row>
    <row r="806" spans="1:18" ht="12.75" customHeight="1" x14ac:dyDescent="0.45">
      <c r="A806" s="78" t="s">
        <v>432</v>
      </c>
      <c r="B806" s="74" t="s">
        <v>205</v>
      </c>
      <c r="C806" s="79" t="s">
        <v>3519</v>
      </c>
      <c r="D806" s="91">
        <v>34450</v>
      </c>
      <c r="E806" s="75" t="s">
        <v>249</v>
      </c>
      <c r="G806" s="75" t="s">
        <v>207</v>
      </c>
      <c r="H806" s="77" t="str">
        <f>VLOOKUP(Table16[[#This Row],[Player]],Rosters!$D$1:$D$1934,1,FALSE)</f>
        <v>Dawkins, Dion</v>
      </c>
      <c r="I806" s="77" t="str">
        <f>Table16[[#This Row],[RunBlock-Primary6]]&amp;"-"&amp;Table16[[#This Row],[PassBlock8]]&amp;IF(Table16[[#This Row],[RunBlock-Secondary7]]&lt;&gt;"","/"&amp;Table16[[#This Row],[RunBlock-Secondary7]]&amp;"-"&amp;Table16[[#This Row],[PassBlock8]],"")</f>
        <v>6-7</v>
      </c>
      <c r="J806" s="75"/>
      <c r="K806" s="75"/>
      <c r="L806" s="76"/>
      <c r="M806" s="76"/>
      <c r="N806" s="75">
        <v>6</v>
      </c>
      <c r="O806" s="75"/>
      <c r="P806" s="76">
        <v>7</v>
      </c>
      <c r="Q806" s="76" t="str">
        <f>Table16[[#This Row],[DefPrimary2]]&amp;IF(Table16[[#This Row],[Def-Secondary3]]&lt;&gt;"","/"&amp;Table16[[#This Row],[Def-Secondary3]],)&amp;""&amp;IF(Table16[[#This Row],[PassRush4]]&lt;&gt;"","-"&amp;Table16[[#This Row],[PassRush4]],)</f>
        <v/>
      </c>
      <c r="R806" s="76" t="e">
        <f>VLOOKUP(Table16[[#This Row],[Player]],Table4[],9,FALSE)</f>
        <v>#N/A</v>
      </c>
    </row>
    <row r="807" spans="1:18" ht="12.75" customHeight="1" x14ac:dyDescent="0.45">
      <c r="A807" s="78" t="s">
        <v>2088</v>
      </c>
      <c r="B807" s="74" t="s">
        <v>205</v>
      </c>
      <c r="C807" s="79" t="s">
        <v>116</v>
      </c>
      <c r="D807" s="91">
        <v>34204</v>
      </c>
      <c r="E807" s="75" t="s">
        <v>2089</v>
      </c>
      <c r="G807" s="75" t="s">
        <v>181</v>
      </c>
      <c r="H807" s="77" t="str">
        <f>VLOOKUP(Table16[[#This Row],[Player]],Rosters!$D$1:$D$1934,1,FALSE)</f>
        <v>Decker, Taylor</v>
      </c>
      <c r="I807" s="77" t="str">
        <f>Table16[[#This Row],[RunBlock-Primary6]]&amp;"-"&amp;Table16[[#This Row],[PassBlock8]]&amp;IF(Table16[[#This Row],[RunBlock-Secondary7]]&lt;&gt;"","/"&amp;Table16[[#This Row],[RunBlock-Secondary7]]&amp;"-"&amp;Table16[[#This Row],[PassBlock8]],"")</f>
        <v>5-7</v>
      </c>
      <c r="J807" s="75"/>
      <c r="K807" s="75"/>
      <c r="L807" s="76"/>
      <c r="M807" s="76"/>
      <c r="N807" s="75">
        <v>5</v>
      </c>
      <c r="O807" s="75"/>
      <c r="P807" s="76">
        <v>7</v>
      </c>
      <c r="Q807" s="76" t="str">
        <f>Table16[[#This Row],[DefPrimary2]]&amp;IF(Table16[[#This Row],[Def-Secondary3]]&lt;&gt;"","/"&amp;Table16[[#This Row],[Def-Secondary3]],)&amp;""&amp;IF(Table16[[#This Row],[PassRush4]]&lt;&gt;"","-"&amp;Table16[[#This Row],[PassRush4]],)</f>
        <v/>
      </c>
      <c r="R807" s="76" t="e">
        <f>VLOOKUP(Table16[[#This Row],[Player]],Table4[],9,FALSE)</f>
        <v>#N/A</v>
      </c>
    </row>
    <row r="808" spans="1:18" ht="12.75" customHeight="1" x14ac:dyDescent="0.45">
      <c r="A808" s="78" t="s">
        <v>2684</v>
      </c>
      <c r="B808" s="74" t="s">
        <v>205</v>
      </c>
      <c r="C808" s="79" t="s">
        <v>419</v>
      </c>
      <c r="D808" s="91">
        <v>36830</v>
      </c>
      <c r="E808" s="75" t="s">
        <v>3978</v>
      </c>
      <c r="G808" s="75" t="s">
        <v>430</v>
      </c>
      <c r="H808" s="77" t="str">
        <f>VLOOKUP(Table16[[#This Row],[Player]],Rosters!$D$1:$D$1934,1,FALSE)</f>
        <v>Ekwonu, Ikem</v>
      </c>
      <c r="I808" s="77" t="str">
        <f>Table16[[#This Row],[RunBlock-Primary6]]&amp;"-"&amp;Table16[[#This Row],[PassBlock8]]&amp;IF(Table16[[#This Row],[RunBlock-Secondary7]]&lt;&gt;"","/"&amp;Table16[[#This Row],[RunBlock-Secondary7]]&amp;"-"&amp;Table16[[#This Row],[PassBlock8]],"")</f>
        <v>5-5</v>
      </c>
      <c r="J808" s="75"/>
      <c r="K808" s="75"/>
      <c r="L808" s="76"/>
      <c r="M808" s="76"/>
      <c r="N808" s="75">
        <v>5</v>
      </c>
      <c r="O808" s="75"/>
      <c r="P808" s="76">
        <v>5</v>
      </c>
      <c r="Q808" s="76" t="str">
        <f>Table16[[#This Row],[DefPrimary2]]&amp;IF(Table16[[#This Row],[Def-Secondary3]]&lt;&gt;"","/"&amp;Table16[[#This Row],[Def-Secondary3]],)&amp;""&amp;IF(Table16[[#This Row],[PassRush4]]&lt;&gt;"","-"&amp;Table16[[#This Row],[PassRush4]],)</f>
        <v/>
      </c>
      <c r="R808" s="76" t="e">
        <f>VLOOKUP(Table16[[#This Row],[Player]],Table4[],9,FALSE)</f>
        <v>#N/A</v>
      </c>
    </row>
    <row r="809" spans="1:18" ht="12.75" customHeight="1" x14ac:dyDescent="0.45">
      <c r="A809" s="78" t="s">
        <v>1989</v>
      </c>
      <c r="B809" s="74" t="s">
        <v>205</v>
      </c>
      <c r="C809" s="79" t="s">
        <v>916</v>
      </c>
      <c r="D809" s="91">
        <v>34681</v>
      </c>
      <c r="E809" s="75" t="s">
        <v>405</v>
      </c>
      <c r="G809" s="75" t="s">
        <v>743</v>
      </c>
      <c r="H809" s="77" t="str">
        <f>VLOOKUP(Table16[[#This Row],[Player]],Rosters!$D$1:$D$1934,1,FALSE)</f>
        <v>Eluemunor, Jermaine</v>
      </c>
      <c r="I809" s="77" t="str">
        <f>Table16[[#This Row],[RunBlock-Primary6]]&amp;"-"&amp;Table16[[#This Row],[PassBlock8]]&amp;IF(Table16[[#This Row],[RunBlock-Secondary7]]&lt;&gt;"","/"&amp;Table16[[#This Row],[RunBlock-Secondary7]]&amp;"-"&amp;Table16[[#This Row],[PassBlock8]],"")</f>
        <v>0-7</v>
      </c>
      <c r="J809" s="75"/>
      <c r="K809" s="75"/>
      <c r="L809" s="76"/>
      <c r="M809" s="76"/>
      <c r="N809" s="75">
        <v>0</v>
      </c>
      <c r="O809" s="75"/>
      <c r="P809" s="76">
        <v>7</v>
      </c>
      <c r="Q809" s="76" t="str">
        <f>Table16[[#This Row],[DefPrimary2]]&amp;IF(Table16[[#This Row],[Def-Secondary3]]&lt;&gt;"","/"&amp;Table16[[#This Row],[Def-Secondary3]],)&amp;""&amp;IF(Table16[[#This Row],[PassRush4]]&lt;&gt;"","-"&amp;Table16[[#This Row],[PassRush4]],)</f>
        <v/>
      </c>
      <c r="R809" s="76" t="e">
        <f>VLOOKUP(Table16[[#This Row],[Player]],Table4[],9,FALSE)</f>
        <v>#N/A</v>
      </c>
    </row>
    <row r="810" spans="1:18" ht="12.75" customHeight="1" x14ac:dyDescent="0.45">
      <c r="A810" s="78" t="s">
        <v>3708</v>
      </c>
      <c r="B810" s="74" t="s">
        <v>205</v>
      </c>
      <c r="C810" s="79" t="s">
        <v>441</v>
      </c>
      <c r="D810" s="91">
        <v>37351</v>
      </c>
      <c r="E810" s="75" t="s">
        <v>4010</v>
      </c>
      <c r="G810" s="75" t="s">
        <v>254</v>
      </c>
      <c r="H810" s="77" t="str">
        <f>VLOOKUP(Table16[[#This Row],[Player]],Rosters!$D$1:$D$1934,1,FALSE)</f>
        <v>Fuaga, Taliese</v>
      </c>
      <c r="I810" s="77" t="str">
        <f>Table16[[#This Row],[RunBlock-Primary6]]&amp;"-"&amp;Table16[[#This Row],[PassBlock8]]&amp;IF(Table16[[#This Row],[RunBlock-Secondary7]]&lt;&gt;"","/"&amp;Table16[[#This Row],[RunBlock-Secondary7]]&amp;"-"&amp;Table16[[#This Row],[PassBlock8]],"")</f>
        <v>4-4</v>
      </c>
      <c r="J810" s="75"/>
      <c r="K810" s="75"/>
      <c r="L810" s="76"/>
      <c r="M810" s="76"/>
      <c r="N810" s="75">
        <v>4</v>
      </c>
      <c r="O810" s="75"/>
      <c r="P810" s="76">
        <v>4</v>
      </c>
      <c r="Q810" s="76" t="str">
        <f>Table16[[#This Row],[DefPrimary2]]&amp;IF(Table16[[#This Row],[Def-Secondary3]]&lt;&gt;"","/"&amp;Table16[[#This Row],[Def-Secondary3]],)&amp;""&amp;IF(Table16[[#This Row],[PassRush4]]&lt;&gt;"","-"&amp;Table16[[#This Row],[PassRush4]],)</f>
        <v/>
      </c>
      <c r="R810" s="76" t="e">
        <f>VLOOKUP(Table16[[#This Row],[Player]],Table4[],9,FALSE)</f>
        <v>#N/A</v>
      </c>
    </row>
    <row r="811" spans="1:18" ht="12.75" customHeight="1" x14ac:dyDescent="0.45">
      <c r="A811" s="78" t="s">
        <v>3722</v>
      </c>
      <c r="B811" s="74" t="s">
        <v>205</v>
      </c>
      <c r="C811" s="79" t="s">
        <v>143</v>
      </c>
      <c r="D811" s="91">
        <v>37053</v>
      </c>
      <c r="E811" s="75" t="s">
        <v>4019</v>
      </c>
      <c r="G811" s="75" t="s">
        <v>264</v>
      </c>
      <c r="H811" s="77" t="str">
        <f>VLOOKUP(Table16[[#This Row],[Player]],Rosters!$D$1:$D$1934,1,FALSE)</f>
        <v>Guyton, Tyler</v>
      </c>
      <c r="I811" s="77" t="str">
        <f>Table16[[#This Row],[RunBlock-Primary6]]&amp;"-"&amp;Table16[[#This Row],[PassBlock8]]&amp;IF(Table16[[#This Row],[RunBlock-Secondary7]]&lt;&gt;"","/"&amp;Table16[[#This Row],[RunBlock-Secondary7]]&amp;"-"&amp;Table16[[#This Row],[PassBlock8]],"")</f>
        <v>0-3</v>
      </c>
      <c r="J811" s="75"/>
      <c r="K811" s="75"/>
      <c r="L811" s="76"/>
      <c r="M811" s="76"/>
      <c r="N811" s="75">
        <v>0</v>
      </c>
      <c r="O811" s="75"/>
      <c r="P811" s="76">
        <v>3</v>
      </c>
      <c r="Q811" s="76" t="str">
        <f>Table16[[#This Row],[DefPrimary2]]&amp;IF(Table16[[#This Row],[Def-Secondary3]]&lt;&gt;"","/"&amp;Table16[[#This Row],[Def-Secondary3]],)&amp;""&amp;IF(Table16[[#This Row],[PassRush4]]&lt;&gt;"","-"&amp;Table16[[#This Row],[PassRush4]],)</f>
        <v/>
      </c>
      <c r="R811" s="76" t="e">
        <f>VLOOKUP(Table16[[#This Row],[Player]],Table4[],9,FALSE)</f>
        <v>#N/A</v>
      </c>
    </row>
    <row r="812" spans="1:18" ht="12.75" customHeight="1" x14ac:dyDescent="0.45">
      <c r="A812" s="78" t="s">
        <v>1001</v>
      </c>
      <c r="B812" s="74" t="s">
        <v>205</v>
      </c>
      <c r="C812" s="79" t="s">
        <v>860</v>
      </c>
      <c r="D812" s="91">
        <v>35462</v>
      </c>
      <c r="E812" s="75" t="s">
        <v>130</v>
      </c>
      <c r="G812" s="75" t="s">
        <v>168</v>
      </c>
      <c r="H812" s="77" t="str">
        <f>VLOOKUP(Table16[[#This Row],[Player]],Rosters!$D$1:$D$1934,1,FALSE)</f>
        <v>Hamilton, DaVon</v>
      </c>
      <c r="I812" s="77" t="str">
        <f>Table16[[#This Row],[RunBlock-Primary6]]&amp;"-"&amp;Table16[[#This Row],[PassBlock8]]&amp;IF(Table16[[#This Row],[RunBlock-Secondary7]]&lt;&gt;"","/"&amp;Table16[[#This Row],[RunBlock-Secondary7]]&amp;"-"&amp;Table16[[#This Row],[PassBlock8]],"")</f>
        <v>-</v>
      </c>
      <c r="J812" s="75" t="s">
        <v>154</v>
      </c>
      <c r="K812" s="75"/>
      <c r="L812" s="76">
        <v>0</v>
      </c>
      <c r="M812" s="76"/>
      <c r="N812" s="76"/>
      <c r="O812" s="76"/>
      <c r="P812" s="76"/>
      <c r="Q812" s="76" t="str">
        <f>Table16[[#This Row],[DefPrimary2]]&amp;IF(Table16[[#This Row],[Def-Secondary3]]&lt;&gt;"","/"&amp;Table16[[#This Row],[Def-Secondary3]],)&amp;""&amp;IF(Table16[[#This Row],[PassRush4]]&lt;&gt;"","-"&amp;Table16[[#This Row],[PassRush4]],)</f>
        <v>4-0</v>
      </c>
      <c r="R812" s="76" t="e">
        <f>VLOOKUP(Table16[[#This Row],[Player]],Table4[],9,FALSE)</f>
        <v>#N/A</v>
      </c>
    </row>
    <row r="813" spans="1:18" ht="12.75" customHeight="1" x14ac:dyDescent="0.45">
      <c r="A813" s="78" t="s">
        <v>2600</v>
      </c>
      <c r="B813" s="74" t="s">
        <v>205</v>
      </c>
      <c r="C813" s="79" t="s">
        <v>3527</v>
      </c>
      <c r="D813" s="91">
        <v>34487</v>
      </c>
      <c r="E813" s="75" t="s">
        <v>2601</v>
      </c>
      <c r="G813" s="75" t="s">
        <v>186</v>
      </c>
      <c r="H813" s="77" t="str">
        <f>VLOOKUP(Table16[[#This Row],[Player]],Rosters!$D$1:$D$1934,1,FALSE)</f>
        <v>Ifedi, Germain</v>
      </c>
      <c r="I813" s="77" t="str">
        <f>Table16[[#This Row],[RunBlock-Primary6]]&amp;"-"&amp;Table16[[#This Row],[PassBlock8]]&amp;IF(Table16[[#This Row],[RunBlock-Secondary7]]&lt;&gt;"","/"&amp;Table16[[#This Row],[RunBlock-Secondary7]]&amp;"-"&amp;Table16[[#This Row],[PassBlock8]],"")</f>
        <v>0-2</v>
      </c>
      <c r="J813" s="75"/>
      <c r="K813" s="75"/>
      <c r="L813" s="76"/>
      <c r="M813" s="76"/>
      <c r="N813" s="75">
        <v>0</v>
      </c>
      <c r="O813" s="75"/>
      <c r="P813" s="76">
        <v>2</v>
      </c>
      <c r="Q813" s="76" t="str">
        <f>Table16[[#This Row],[DefPrimary2]]&amp;IF(Table16[[#This Row],[Def-Secondary3]]&lt;&gt;"","/"&amp;Table16[[#This Row],[Def-Secondary3]],)&amp;""&amp;IF(Table16[[#This Row],[PassRush4]]&lt;&gt;"","-"&amp;Table16[[#This Row],[PassRush4]],)</f>
        <v/>
      </c>
      <c r="R813" s="76" t="e">
        <f>VLOOKUP(Table16[[#This Row],[Player]],Table4[],9,FALSE)</f>
        <v>#N/A</v>
      </c>
    </row>
    <row r="814" spans="1:18" ht="12.75" customHeight="1" x14ac:dyDescent="0.45">
      <c r="A814" s="78" t="s">
        <v>1502</v>
      </c>
      <c r="B814" s="74" t="s">
        <v>205</v>
      </c>
      <c r="C814" s="79" t="s">
        <v>3524</v>
      </c>
      <c r="D814" s="91">
        <v>35977</v>
      </c>
      <c r="E814" s="75" t="s">
        <v>3949</v>
      </c>
      <c r="G814" s="75" t="s">
        <v>181</v>
      </c>
      <c r="H814" s="77" t="str">
        <f>VLOOKUP(Table16[[#This Row],[Player]],Rosters!$D$1:$D$1934,1,FALSE)</f>
        <v>Jackson, Alaric</v>
      </c>
      <c r="I814" s="77" t="str">
        <f>Table16[[#This Row],[RunBlock-Primary6]]&amp;"-"&amp;Table16[[#This Row],[PassBlock8]]&amp;IF(Table16[[#This Row],[RunBlock-Secondary7]]&lt;&gt;"","/"&amp;Table16[[#This Row],[RunBlock-Secondary7]]&amp;"-"&amp;Table16[[#This Row],[PassBlock8]],"")</f>
        <v>5-7</v>
      </c>
      <c r="J814" s="75"/>
      <c r="K814" s="75"/>
      <c r="L814" s="76"/>
      <c r="M814" s="76"/>
      <c r="N814" s="75">
        <v>5</v>
      </c>
      <c r="O814" s="75"/>
      <c r="P814" s="76">
        <v>7</v>
      </c>
      <c r="Q814" s="76" t="str">
        <f>Table16[[#This Row],[DefPrimary2]]&amp;IF(Table16[[#This Row],[Def-Secondary3]]&lt;&gt;"","/"&amp;Table16[[#This Row],[Def-Secondary3]],)&amp;""&amp;IF(Table16[[#This Row],[PassRush4]]&lt;&gt;"","-"&amp;Table16[[#This Row],[PassRush4]],)</f>
        <v/>
      </c>
      <c r="R814" s="76" t="e">
        <f>VLOOKUP(Table16[[#This Row],[Player]],Table4[],9,FALSE)</f>
        <v>#N/A</v>
      </c>
    </row>
    <row r="815" spans="1:18" ht="12.75" customHeight="1" x14ac:dyDescent="0.45">
      <c r="A815" s="78" t="s">
        <v>3614</v>
      </c>
      <c r="B815" s="74" t="s">
        <v>205</v>
      </c>
      <c r="C815" s="79" t="s">
        <v>3525</v>
      </c>
      <c r="D815" s="91">
        <v>37174</v>
      </c>
      <c r="E815" s="75" t="s">
        <v>4036</v>
      </c>
      <c r="G815" s="75" t="s">
        <v>477</v>
      </c>
      <c r="H815" s="77" t="str">
        <f>VLOOKUP(Table16[[#This Row],[Player]],Rosters!$D$1:$D$1934,1,FALSE)</f>
        <v>Jenkins Jr, Kris</v>
      </c>
      <c r="I815" s="77" t="str">
        <f>Table16[[#This Row],[RunBlock-Primary6]]&amp;"-"&amp;Table16[[#This Row],[PassBlock8]]&amp;IF(Table16[[#This Row],[RunBlock-Secondary7]]&lt;&gt;"","/"&amp;Table16[[#This Row],[RunBlock-Secondary7]]&amp;"-"&amp;Table16[[#This Row],[PassBlock8]],"")</f>
        <v>-</v>
      </c>
      <c r="J815" s="75" t="s">
        <v>149</v>
      </c>
      <c r="K815" s="75"/>
      <c r="L815" s="76">
        <v>4</v>
      </c>
      <c r="M815" s="76"/>
      <c r="N815" s="76"/>
      <c r="O815" s="76"/>
      <c r="P815" s="76"/>
      <c r="Q815" s="76" t="str">
        <f>Table16[[#This Row],[DefPrimary2]]&amp;IF(Table16[[#This Row],[Def-Secondary3]]&lt;&gt;"","/"&amp;Table16[[#This Row],[Def-Secondary3]],)&amp;""&amp;IF(Table16[[#This Row],[PassRush4]]&lt;&gt;"","-"&amp;Table16[[#This Row],[PassRush4]],)</f>
        <v>0-4</v>
      </c>
      <c r="R815" s="76" t="e">
        <f>VLOOKUP(Table16[[#This Row],[Player]],Table4[],9,FALSE)</f>
        <v>#N/A</v>
      </c>
    </row>
    <row r="816" spans="1:18" ht="12.75" customHeight="1" x14ac:dyDescent="0.45">
      <c r="A816" s="78" t="s">
        <v>1508</v>
      </c>
      <c r="B816" s="74" t="s">
        <v>205</v>
      </c>
      <c r="C816" s="79" t="s">
        <v>3518</v>
      </c>
      <c r="D816" s="91">
        <v>32700</v>
      </c>
      <c r="E816" s="75" t="s">
        <v>1509</v>
      </c>
      <c r="G816" s="75" t="s">
        <v>208</v>
      </c>
      <c r="H816" s="77" t="str">
        <f>VLOOKUP(Table16[[#This Row],[Player]],Rosters!$D$1:$D$1934,1,FALSE)</f>
        <v>Jenkins, John</v>
      </c>
      <c r="I816" s="77" t="str">
        <f>Table16[[#This Row],[RunBlock-Primary6]]&amp;"-"&amp;Table16[[#This Row],[PassBlock8]]&amp;IF(Table16[[#This Row],[RunBlock-Secondary7]]&lt;&gt;"","/"&amp;Table16[[#This Row],[RunBlock-Secondary7]]&amp;"-"&amp;Table16[[#This Row],[PassBlock8]],"")</f>
        <v>-</v>
      </c>
      <c r="J816" s="75" t="s">
        <v>154</v>
      </c>
      <c r="K816" s="75"/>
      <c r="L816" s="76">
        <v>3</v>
      </c>
      <c r="M816" s="76"/>
      <c r="N816" s="76"/>
      <c r="O816" s="76"/>
      <c r="P816" s="76"/>
      <c r="Q816" s="76" t="str">
        <f>Table16[[#This Row],[DefPrimary2]]&amp;IF(Table16[[#This Row],[Def-Secondary3]]&lt;&gt;"","/"&amp;Table16[[#This Row],[Def-Secondary3]],)&amp;""&amp;IF(Table16[[#This Row],[PassRush4]]&lt;&gt;"","-"&amp;Table16[[#This Row],[PassRush4]],)</f>
        <v>4-3</v>
      </c>
      <c r="R816" s="76" t="e">
        <f>VLOOKUP(Table16[[#This Row],[Player]],Table4[],9,FALSE)</f>
        <v>#N/A</v>
      </c>
    </row>
    <row r="817" spans="1:18" ht="12.75" customHeight="1" x14ac:dyDescent="0.45">
      <c r="A817" s="78" t="s">
        <v>3571</v>
      </c>
      <c r="B817" s="74" t="s">
        <v>205</v>
      </c>
      <c r="C817" s="79" t="s">
        <v>81</v>
      </c>
      <c r="D817" s="91">
        <v>37075</v>
      </c>
      <c r="E817" s="75" t="s">
        <v>3953</v>
      </c>
      <c r="G817" s="75" t="s">
        <v>181</v>
      </c>
      <c r="H817" s="77" t="str">
        <f>VLOOKUP(Table16[[#This Row],[Player]],Rosters!$D$1:$D$1934,1,FALSE)</f>
        <v>Johnson Jr, Paris</v>
      </c>
      <c r="I817" s="77" t="str">
        <f>Table16[[#This Row],[RunBlock-Primary6]]&amp;"-"&amp;Table16[[#This Row],[PassBlock8]]&amp;IF(Table16[[#This Row],[RunBlock-Secondary7]]&lt;&gt;"","/"&amp;Table16[[#This Row],[RunBlock-Secondary7]]&amp;"-"&amp;Table16[[#This Row],[PassBlock8]],"")</f>
        <v>5-7</v>
      </c>
      <c r="J817" s="75"/>
      <c r="K817" s="75"/>
      <c r="L817" s="76"/>
      <c r="M817" s="76"/>
      <c r="N817" s="75">
        <v>5</v>
      </c>
      <c r="O817" s="75"/>
      <c r="P817" s="76">
        <v>7</v>
      </c>
      <c r="Q817" s="76" t="str">
        <f>Table16[[#This Row],[DefPrimary2]]&amp;IF(Table16[[#This Row],[Def-Secondary3]]&lt;&gt;"","/"&amp;Table16[[#This Row],[Def-Secondary3]],)&amp;""&amp;IF(Table16[[#This Row],[PassRush4]]&lt;&gt;"","-"&amp;Table16[[#This Row],[PassRush4]],)</f>
        <v/>
      </c>
      <c r="R817" s="76" t="e">
        <f>VLOOKUP(Table16[[#This Row],[Player]],Table4[],9,FALSE)</f>
        <v>#N/A</v>
      </c>
    </row>
    <row r="818" spans="1:18" ht="12.75" customHeight="1" x14ac:dyDescent="0.45">
      <c r="A818" s="78" t="s">
        <v>2977</v>
      </c>
      <c r="B818" s="74" t="s">
        <v>205</v>
      </c>
      <c r="C818" s="79" t="s">
        <v>109</v>
      </c>
      <c r="D818" s="91">
        <v>35761</v>
      </c>
      <c r="E818" s="75" t="s">
        <v>107</v>
      </c>
      <c r="G818" s="75" t="s">
        <v>168</v>
      </c>
      <c r="H818" s="77" t="str">
        <f>VLOOKUP(Table16[[#This Row],[Player]],Rosters!$D$1:$D$1934,1,FALSE)</f>
        <v>Jones, Benito</v>
      </c>
      <c r="I818" s="77" t="str">
        <f>Table16[[#This Row],[RunBlock-Primary6]]&amp;"-"&amp;Table16[[#This Row],[PassBlock8]]&amp;IF(Table16[[#This Row],[RunBlock-Secondary7]]&lt;&gt;"","/"&amp;Table16[[#This Row],[RunBlock-Secondary7]]&amp;"-"&amp;Table16[[#This Row],[PassBlock8]],"")</f>
        <v>-</v>
      </c>
      <c r="J818" s="75" t="s">
        <v>154</v>
      </c>
      <c r="K818" s="75"/>
      <c r="L818" s="76">
        <v>0</v>
      </c>
      <c r="M818" s="76"/>
      <c r="N818" s="76"/>
      <c r="O818" s="76"/>
      <c r="P818" s="76"/>
      <c r="Q818" s="76" t="str">
        <f>Table16[[#This Row],[DefPrimary2]]&amp;IF(Table16[[#This Row],[Def-Secondary3]]&lt;&gt;"","/"&amp;Table16[[#This Row],[Def-Secondary3]],)&amp;""&amp;IF(Table16[[#This Row],[PassRush4]]&lt;&gt;"","-"&amp;Table16[[#This Row],[PassRush4]],)</f>
        <v>4-0</v>
      </c>
      <c r="R818" s="76" t="e">
        <f>VLOOKUP(Table16[[#This Row],[Player]],Table4[],9,FALSE)</f>
        <v>#N/A</v>
      </c>
    </row>
    <row r="819" spans="1:18" ht="12.75" customHeight="1" x14ac:dyDescent="0.45">
      <c r="A819" s="78" t="s">
        <v>2689</v>
      </c>
      <c r="B819" s="74" t="s">
        <v>205</v>
      </c>
      <c r="C819" s="79" t="s">
        <v>271</v>
      </c>
      <c r="D819" s="91">
        <v>36246</v>
      </c>
      <c r="E819" s="75" t="s">
        <v>91</v>
      </c>
      <c r="G819" s="75" t="s">
        <v>191</v>
      </c>
      <c r="H819" s="77" t="str">
        <f>VLOOKUP(Table16[[#This Row],[Player]],Rosters!$D$1:$D$1934,1,FALSE)</f>
        <v>Jones, Braxton</v>
      </c>
      <c r="I819" s="77" t="str">
        <f>Table16[[#This Row],[RunBlock-Primary6]]&amp;"-"&amp;Table16[[#This Row],[PassBlock8]]&amp;IF(Table16[[#This Row],[RunBlock-Secondary7]]&lt;&gt;"","/"&amp;Table16[[#This Row],[RunBlock-Secondary7]]&amp;"-"&amp;Table16[[#This Row],[PassBlock8]],"")</f>
        <v>5-4</v>
      </c>
      <c r="J819" s="75"/>
      <c r="K819" s="75"/>
      <c r="L819" s="76"/>
      <c r="M819" s="76"/>
      <c r="N819" s="75">
        <v>5</v>
      </c>
      <c r="O819" s="75"/>
      <c r="P819" s="76">
        <v>4</v>
      </c>
      <c r="Q819" s="76" t="str">
        <f>Table16[[#This Row],[DefPrimary2]]&amp;IF(Table16[[#This Row],[Def-Secondary3]]&lt;&gt;"","/"&amp;Table16[[#This Row],[Def-Secondary3]],)&amp;""&amp;IF(Table16[[#This Row],[PassRush4]]&lt;&gt;"","-"&amp;Table16[[#This Row],[PassRush4]],)</f>
        <v/>
      </c>
      <c r="R819" s="76" t="e">
        <f>VLOOKUP(Table16[[#This Row],[Player]],Table4[],9,FALSE)</f>
        <v>#N/A</v>
      </c>
    </row>
    <row r="820" spans="1:18" ht="12.75" customHeight="1" x14ac:dyDescent="0.45">
      <c r="A820" s="78" t="s">
        <v>599</v>
      </c>
      <c r="B820" s="74" t="s">
        <v>205</v>
      </c>
      <c r="C820" s="79" t="s">
        <v>3519</v>
      </c>
      <c r="D820" s="91">
        <v>33589</v>
      </c>
      <c r="E820" s="75" t="s">
        <v>600</v>
      </c>
      <c r="G820" s="75" t="s">
        <v>254</v>
      </c>
      <c r="H820" s="77" t="str">
        <f>VLOOKUP(Table16[[#This Row],[Player]],Rosters!$D$1:$D$1934,1,FALSE)</f>
        <v>Jones, DaQuan</v>
      </c>
      <c r="I820" s="77" t="str">
        <f>Table16[[#This Row],[RunBlock-Primary6]]&amp;"-"&amp;Table16[[#This Row],[PassBlock8]]&amp;IF(Table16[[#This Row],[RunBlock-Secondary7]]&lt;&gt;"","/"&amp;Table16[[#This Row],[RunBlock-Secondary7]]&amp;"-"&amp;Table16[[#This Row],[PassBlock8]],"")</f>
        <v>-</v>
      </c>
      <c r="J820" s="75" t="s">
        <v>154</v>
      </c>
      <c r="K820" s="75"/>
      <c r="L820" s="76">
        <v>4</v>
      </c>
      <c r="M820" s="76"/>
      <c r="N820" s="76"/>
      <c r="O820" s="76"/>
      <c r="P820" s="76"/>
      <c r="Q820" s="76" t="str">
        <f>Table16[[#This Row],[DefPrimary2]]&amp;IF(Table16[[#This Row],[Def-Secondary3]]&lt;&gt;"","/"&amp;Table16[[#This Row],[Def-Secondary3]],)&amp;""&amp;IF(Table16[[#This Row],[PassRush4]]&lt;&gt;"","-"&amp;Table16[[#This Row],[PassRush4]],)</f>
        <v>4-4</v>
      </c>
      <c r="R820" s="76" t="e">
        <f>VLOOKUP(Table16[[#This Row],[Player]],Table4[],9,FALSE)</f>
        <v>#N/A</v>
      </c>
    </row>
    <row r="821" spans="1:18" ht="12.75" customHeight="1" x14ac:dyDescent="0.45">
      <c r="A821" s="78" t="s">
        <v>3055</v>
      </c>
      <c r="B821" s="74" t="s">
        <v>205</v>
      </c>
      <c r="C821" s="79" t="s">
        <v>3531</v>
      </c>
      <c r="D821" s="91">
        <v>35706</v>
      </c>
      <c r="E821" s="75" t="s">
        <v>3954</v>
      </c>
      <c r="G821" s="75" t="s">
        <v>260</v>
      </c>
      <c r="H821" s="77" t="str">
        <f>VLOOKUP(Table16[[#This Row],[Player]],Rosters!$D$1:$D$1934,1,FALSE)</f>
        <v>Kinlaw, Javon</v>
      </c>
      <c r="I821" s="77" t="str">
        <f>Table16[[#This Row],[RunBlock-Primary6]]&amp;"-"&amp;Table16[[#This Row],[PassBlock8]]&amp;IF(Table16[[#This Row],[RunBlock-Secondary7]]&lt;&gt;"","/"&amp;Table16[[#This Row],[RunBlock-Secondary7]]&amp;"-"&amp;Table16[[#This Row],[PassBlock8]],"")</f>
        <v>-</v>
      </c>
      <c r="J821" s="75" t="s">
        <v>149</v>
      </c>
      <c r="K821" s="75"/>
      <c r="L821" s="76">
        <v>6</v>
      </c>
      <c r="M821" s="76"/>
      <c r="N821" s="76"/>
      <c r="O821" s="76"/>
      <c r="P821" s="76"/>
      <c r="Q821" s="76" t="str">
        <f>Table16[[#This Row],[DefPrimary2]]&amp;IF(Table16[[#This Row],[Def-Secondary3]]&lt;&gt;"","/"&amp;Table16[[#This Row],[Def-Secondary3]],)&amp;""&amp;IF(Table16[[#This Row],[PassRush4]]&lt;&gt;"","-"&amp;Table16[[#This Row],[PassRush4]],)</f>
        <v>0-6</v>
      </c>
      <c r="R821" s="76" t="e">
        <f>VLOOKUP(Table16[[#This Row],[Player]],Table4[],9,FALSE)</f>
        <v>#N/A</v>
      </c>
    </row>
    <row r="822" spans="1:18" ht="12.75" customHeight="1" x14ac:dyDescent="0.45">
      <c r="A822" s="78" t="s">
        <v>3703</v>
      </c>
      <c r="B822" s="74" t="s">
        <v>205</v>
      </c>
      <c r="C822" s="79" t="s">
        <v>452</v>
      </c>
      <c r="D822" s="91">
        <v>37660</v>
      </c>
      <c r="E822" s="75" t="s">
        <v>4052</v>
      </c>
      <c r="G822" s="75" t="s">
        <v>201</v>
      </c>
      <c r="H822" s="77" t="str">
        <f>VLOOKUP(Table16[[#This Row],[Player]],Rosters!$D$1:$D$1934,1,FALSE)</f>
        <v>Latham, JC</v>
      </c>
      <c r="I822" s="77" t="str">
        <f>Table16[[#This Row],[RunBlock-Primary6]]&amp;"-"&amp;Table16[[#This Row],[PassBlock8]]&amp;IF(Table16[[#This Row],[RunBlock-Secondary7]]&lt;&gt;"","/"&amp;Table16[[#This Row],[RunBlock-Secondary7]]&amp;"-"&amp;Table16[[#This Row],[PassBlock8]],"")</f>
        <v>4-5</v>
      </c>
      <c r="J822" s="75"/>
      <c r="K822" s="75"/>
      <c r="L822" s="76"/>
      <c r="M822" s="76"/>
      <c r="N822" s="75">
        <v>4</v>
      </c>
      <c r="O822" s="75"/>
      <c r="P822" s="76">
        <v>5</v>
      </c>
      <c r="Q822" s="76" t="str">
        <f>Table16[[#This Row],[DefPrimary2]]&amp;IF(Table16[[#This Row],[Def-Secondary3]]&lt;&gt;"","/"&amp;Table16[[#This Row],[Def-Secondary3]],)&amp;""&amp;IF(Table16[[#This Row],[PassRush4]]&lt;&gt;"","-"&amp;Table16[[#This Row],[PassRush4]],)</f>
        <v/>
      </c>
      <c r="R822" s="76" t="e">
        <f>VLOOKUP(Table16[[#This Row],[Player]],Table4[],9,FALSE)</f>
        <v>#N/A</v>
      </c>
    </row>
    <row r="823" spans="1:18" ht="12.75" customHeight="1" x14ac:dyDescent="0.45">
      <c r="A823" s="78" t="s">
        <v>591</v>
      </c>
      <c r="B823" s="74" t="s">
        <v>205</v>
      </c>
      <c r="C823" s="79" t="s">
        <v>860</v>
      </c>
      <c r="D823" s="91">
        <v>36251</v>
      </c>
      <c r="E823" s="75" t="s">
        <v>241</v>
      </c>
      <c r="G823" s="75" t="s">
        <v>181</v>
      </c>
      <c r="H823" s="77" t="str">
        <f>VLOOKUP(Table16[[#This Row],[Player]],Rosters!$D$1:$D$1934,1,FALSE)</f>
        <v>Little, Walker</v>
      </c>
      <c r="I823" s="77" t="str">
        <f>Table16[[#This Row],[RunBlock-Primary6]]&amp;"-"&amp;Table16[[#This Row],[PassBlock8]]&amp;IF(Table16[[#This Row],[RunBlock-Secondary7]]&lt;&gt;"","/"&amp;Table16[[#This Row],[RunBlock-Secondary7]]&amp;"-"&amp;Table16[[#This Row],[PassBlock8]],"")</f>
        <v>5-7</v>
      </c>
      <c r="J823" s="75"/>
      <c r="K823" s="75"/>
      <c r="L823" s="76"/>
      <c r="M823" s="76"/>
      <c r="N823" s="75">
        <v>5</v>
      </c>
      <c r="O823" s="75"/>
      <c r="P823" s="76">
        <v>7</v>
      </c>
      <c r="Q823" s="76" t="str">
        <f>Table16[[#This Row],[DefPrimary2]]&amp;IF(Table16[[#This Row],[Def-Secondary3]]&lt;&gt;"","/"&amp;Table16[[#This Row],[Def-Secondary3]],)&amp;""&amp;IF(Table16[[#This Row],[PassRush4]]&lt;&gt;"","-"&amp;Table16[[#This Row],[PassRush4]],)</f>
        <v/>
      </c>
      <c r="R823" s="76" t="e">
        <f>VLOOKUP(Table16[[#This Row],[Player]],Table4[],9,FALSE)</f>
        <v>#N/A</v>
      </c>
    </row>
    <row r="824" spans="1:18" ht="12.75" customHeight="1" x14ac:dyDescent="0.45">
      <c r="A824" s="78" t="s">
        <v>1684</v>
      </c>
      <c r="B824" s="74" t="s">
        <v>205</v>
      </c>
      <c r="C824" s="79" t="s">
        <v>403</v>
      </c>
      <c r="D824" s="91">
        <v>36267</v>
      </c>
      <c r="E824" s="75" t="s">
        <v>295</v>
      </c>
      <c r="G824" s="75" t="s">
        <v>227</v>
      </c>
      <c r="H824" s="77" t="str">
        <f>VLOOKUP(Table16[[#This Row],[Player]],Rosters!$D$1:$D$1934,1,FALSE)</f>
        <v>Lowe, Vederian</v>
      </c>
      <c r="I824" s="77" t="str">
        <f>Table16[[#This Row],[RunBlock-Primary6]]&amp;"-"&amp;Table16[[#This Row],[PassBlock8]]&amp;IF(Table16[[#This Row],[RunBlock-Secondary7]]&lt;&gt;"","/"&amp;Table16[[#This Row],[RunBlock-Secondary7]]&amp;"-"&amp;Table16[[#This Row],[PassBlock8]],"")</f>
        <v>0-5</v>
      </c>
      <c r="J824" s="75"/>
      <c r="K824" s="75"/>
      <c r="L824" s="76"/>
      <c r="M824" s="76"/>
      <c r="N824" s="75">
        <v>0</v>
      </c>
      <c r="O824" s="75"/>
      <c r="P824" s="76">
        <v>5</v>
      </c>
      <c r="Q824" s="76" t="str">
        <f>Table16[[#This Row],[DefPrimary2]]&amp;IF(Table16[[#This Row],[Def-Secondary3]]&lt;&gt;"","/"&amp;Table16[[#This Row],[Def-Secondary3]],)&amp;""&amp;IF(Table16[[#This Row],[PassRush4]]&lt;&gt;"","-"&amp;Table16[[#This Row],[PassRush4]],)</f>
        <v/>
      </c>
      <c r="R824" s="76" t="e">
        <f>VLOOKUP(Table16[[#This Row],[Player]],Table4[],9,FALSE)</f>
        <v>#N/A</v>
      </c>
    </row>
    <row r="825" spans="1:18" ht="12.75" customHeight="1" x14ac:dyDescent="0.45">
      <c r="A825" s="78" t="s">
        <v>2778</v>
      </c>
      <c r="B825" s="74" t="s">
        <v>205</v>
      </c>
      <c r="C825" s="79" t="s">
        <v>3530</v>
      </c>
      <c r="D825" s="91">
        <v>35520</v>
      </c>
      <c r="E825" s="75" t="s">
        <v>189</v>
      </c>
      <c r="G825" s="75" t="s">
        <v>440</v>
      </c>
      <c r="H825" s="77" t="str">
        <f>VLOOKUP(Table16[[#This Row],[Player]],Rosters!$D$1:$D$1934,1,FALSE)</f>
        <v>Mailata, Jordan</v>
      </c>
      <c r="I825" s="77" t="str">
        <f>Table16[[#This Row],[RunBlock-Primary6]]&amp;"-"&amp;Table16[[#This Row],[PassBlock8]]&amp;IF(Table16[[#This Row],[RunBlock-Secondary7]]&lt;&gt;"","/"&amp;Table16[[#This Row],[RunBlock-Secondary7]]&amp;"-"&amp;Table16[[#This Row],[PassBlock8]],"")</f>
        <v>6-5</v>
      </c>
      <c r="J825" s="75"/>
      <c r="K825" s="75"/>
      <c r="L825" s="76"/>
      <c r="M825" s="76"/>
      <c r="N825" s="75">
        <v>6</v>
      </c>
      <c r="O825" s="75"/>
      <c r="P825" s="76">
        <v>5</v>
      </c>
      <c r="Q825" s="76" t="str">
        <f>Table16[[#This Row],[DefPrimary2]]&amp;IF(Table16[[#This Row],[Def-Secondary3]]&lt;&gt;"","/"&amp;Table16[[#This Row],[Def-Secondary3]],)&amp;""&amp;IF(Table16[[#This Row],[PassRush4]]&lt;&gt;"","-"&amp;Table16[[#This Row],[PassRush4]],)</f>
        <v/>
      </c>
      <c r="R825" s="76" t="e">
        <f>VLOOKUP(Table16[[#This Row],[Player]],Table4[],9,FALSE)</f>
        <v>#N/A</v>
      </c>
    </row>
    <row r="826" spans="1:18" ht="12.75" customHeight="1" x14ac:dyDescent="0.45">
      <c r="A826" s="78" t="s">
        <v>1122</v>
      </c>
      <c r="B826" s="74" t="s">
        <v>205</v>
      </c>
      <c r="C826" s="79" t="s">
        <v>1124</v>
      </c>
      <c r="D826" s="91">
        <v>33645</v>
      </c>
      <c r="E826" s="75" t="s">
        <v>1123</v>
      </c>
      <c r="G826" s="75" t="s">
        <v>178</v>
      </c>
      <c r="H826" s="77" t="str">
        <f>VLOOKUP(Table16[[#This Row],[Player]],Rosters!$D$1:$D$1934,1,FALSE)</f>
        <v>Matthews, Jake</v>
      </c>
      <c r="I826" s="77" t="str">
        <f>Table16[[#This Row],[RunBlock-Primary6]]&amp;"-"&amp;Table16[[#This Row],[PassBlock8]]&amp;IF(Table16[[#This Row],[RunBlock-Secondary7]]&lt;&gt;"","/"&amp;Table16[[#This Row],[RunBlock-Secondary7]]&amp;"-"&amp;Table16[[#This Row],[PassBlock8]],"")</f>
        <v>4-7</v>
      </c>
      <c r="J826" s="75"/>
      <c r="K826" s="75"/>
      <c r="L826" s="76"/>
      <c r="M826" s="76"/>
      <c r="N826" s="75">
        <v>4</v>
      </c>
      <c r="O826" s="75"/>
      <c r="P826" s="76">
        <v>7</v>
      </c>
      <c r="Q826" s="76" t="str">
        <f>Table16[[#This Row],[DefPrimary2]]&amp;IF(Table16[[#This Row],[Def-Secondary3]]&lt;&gt;"","/"&amp;Table16[[#This Row],[Def-Secondary3]],)&amp;""&amp;IF(Table16[[#This Row],[PassRush4]]&lt;&gt;"","-"&amp;Table16[[#This Row],[PassRush4]],)</f>
        <v/>
      </c>
      <c r="R826" s="76" t="e">
        <f>VLOOKUP(Table16[[#This Row],[Player]],Table4[],9,FALSE)</f>
        <v>#N/A</v>
      </c>
    </row>
    <row r="827" spans="1:18" ht="12.75" customHeight="1" x14ac:dyDescent="0.45">
      <c r="A827" s="78" t="s">
        <v>2797</v>
      </c>
      <c r="B827" s="74" t="s">
        <v>205</v>
      </c>
      <c r="C827" s="79" t="s">
        <v>116</v>
      </c>
      <c r="D827" s="91">
        <v>36647</v>
      </c>
      <c r="E827" s="75" t="s">
        <v>387</v>
      </c>
      <c r="G827" s="75" t="s">
        <v>191</v>
      </c>
      <c r="H827" s="77" t="str">
        <f>VLOOKUP(Table16[[#This Row],[Player]],Rosters!$D$1:$D$1934,1,FALSE)</f>
        <v>McNeill, Alim</v>
      </c>
      <c r="I827" s="77" t="str">
        <f>Table16[[#This Row],[RunBlock-Primary6]]&amp;"-"&amp;Table16[[#This Row],[PassBlock8]]&amp;IF(Table16[[#This Row],[RunBlock-Secondary7]]&lt;&gt;"","/"&amp;Table16[[#This Row],[RunBlock-Secondary7]]&amp;"-"&amp;Table16[[#This Row],[PassBlock8]],"")</f>
        <v>-</v>
      </c>
      <c r="J827" s="75" t="s">
        <v>422</v>
      </c>
      <c r="K827" s="75"/>
      <c r="L827" s="76">
        <v>4</v>
      </c>
      <c r="M827" s="76"/>
      <c r="N827" s="76"/>
      <c r="O827" s="76"/>
      <c r="P827" s="76"/>
      <c r="Q827" s="76" t="str">
        <f>Table16[[#This Row],[DefPrimary2]]&amp;IF(Table16[[#This Row],[Def-Secondary3]]&lt;&gt;"","/"&amp;Table16[[#This Row],[Def-Secondary3]],)&amp;""&amp;IF(Table16[[#This Row],[PassRush4]]&lt;&gt;"","-"&amp;Table16[[#This Row],[PassRush4]],)</f>
        <v>5-4</v>
      </c>
      <c r="R827" s="76" t="e">
        <f>VLOOKUP(Table16[[#This Row],[Player]],Table4[],9,FALSE)</f>
        <v>#N/A</v>
      </c>
    </row>
    <row r="828" spans="1:18" ht="12.75" customHeight="1" x14ac:dyDescent="0.45">
      <c r="A828" s="78" t="s">
        <v>2955</v>
      </c>
      <c r="B828" s="74" t="s">
        <v>205</v>
      </c>
      <c r="C828" s="79" t="s">
        <v>3518</v>
      </c>
      <c r="D828" s="91">
        <v>34944</v>
      </c>
      <c r="E828" s="75" t="s">
        <v>1217</v>
      </c>
      <c r="G828" s="75" t="s">
        <v>181</v>
      </c>
      <c r="H828" s="77" t="str">
        <f>VLOOKUP(Table16[[#This Row],[Player]],Rosters!$D$1:$D$1934,1,FALSE)</f>
        <v>Miller, Kolton</v>
      </c>
      <c r="I828" s="77" t="str">
        <f>Table16[[#This Row],[RunBlock-Primary6]]&amp;"-"&amp;Table16[[#This Row],[PassBlock8]]&amp;IF(Table16[[#This Row],[RunBlock-Secondary7]]&lt;&gt;"","/"&amp;Table16[[#This Row],[RunBlock-Secondary7]]&amp;"-"&amp;Table16[[#This Row],[PassBlock8]],"")</f>
        <v>5-7</v>
      </c>
      <c r="J828" s="75"/>
      <c r="K828" s="75"/>
      <c r="L828" s="76"/>
      <c r="M828" s="76"/>
      <c r="N828" s="75">
        <v>5</v>
      </c>
      <c r="O828" s="75"/>
      <c r="P828" s="76">
        <v>7</v>
      </c>
      <c r="Q828" s="76" t="str">
        <f>Table16[[#This Row],[DefPrimary2]]&amp;IF(Table16[[#This Row],[Def-Secondary3]]&lt;&gt;"","/"&amp;Table16[[#This Row],[Def-Secondary3]],)&amp;""&amp;IF(Table16[[#This Row],[PassRush4]]&lt;&gt;"","-"&amp;Table16[[#This Row],[PassRush4]],)</f>
        <v/>
      </c>
      <c r="R828" s="76" t="e">
        <f>VLOOKUP(Table16[[#This Row],[Player]],Table4[],9,FALSE)</f>
        <v>#N/A</v>
      </c>
    </row>
    <row r="829" spans="1:18" ht="12.75" customHeight="1" x14ac:dyDescent="0.45">
      <c r="A829" s="78" t="s">
        <v>3564</v>
      </c>
      <c r="B829" s="74" t="s">
        <v>205</v>
      </c>
      <c r="C829" s="79" t="s">
        <v>285</v>
      </c>
      <c r="D829" s="91">
        <v>0</v>
      </c>
      <c r="E829" s="75" t="s">
        <v>3949</v>
      </c>
      <c r="G829" s="75" t="s">
        <v>201</v>
      </c>
      <c r="H829" s="77" t="str">
        <f>VLOOKUP(Table16[[#This Row],[Player]],Rosters!$D$1:$D$1934,1,FALSE)</f>
        <v>Moore Jr, Dan</v>
      </c>
      <c r="I829" s="77" t="str">
        <f>Table16[[#This Row],[RunBlock-Primary6]]&amp;"-"&amp;Table16[[#This Row],[PassBlock8]]&amp;IF(Table16[[#This Row],[RunBlock-Secondary7]]&lt;&gt;"","/"&amp;Table16[[#This Row],[RunBlock-Secondary7]]&amp;"-"&amp;Table16[[#This Row],[PassBlock8]],"")</f>
        <v>4-5</v>
      </c>
      <c r="J829" s="75"/>
      <c r="K829" s="75"/>
      <c r="L829" s="76"/>
      <c r="M829" s="76"/>
      <c r="N829" s="75">
        <v>4</v>
      </c>
      <c r="O829" s="75"/>
      <c r="P829" s="76">
        <v>5</v>
      </c>
      <c r="Q829" s="76" t="str">
        <f>Table16[[#This Row],[DefPrimary2]]&amp;IF(Table16[[#This Row],[Def-Secondary3]]&lt;&gt;"","/"&amp;Table16[[#This Row],[Def-Secondary3]],)&amp;""&amp;IF(Table16[[#This Row],[PassRush4]]&lt;&gt;"","-"&amp;Table16[[#This Row],[PassRush4]],)</f>
        <v/>
      </c>
      <c r="R829" s="76" t="e">
        <f>VLOOKUP(Table16[[#This Row],[Player]],Table4[],9,FALSE)</f>
        <v>#N/A</v>
      </c>
    </row>
    <row r="830" spans="1:18" ht="12.75" customHeight="1" x14ac:dyDescent="0.45">
      <c r="A830" s="78" t="s">
        <v>1372</v>
      </c>
      <c r="B830" s="74" t="s">
        <v>205</v>
      </c>
      <c r="C830" s="79" t="s">
        <v>325</v>
      </c>
      <c r="D830" s="91">
        <v>36809</v>
      </c>
      <c r="E830" s="75" t="s">
        <v>98</v>
      </c>
      <c r="G830" s="75" t="s">
        <v>186</v>
      </c>
      <c r="H830" s="77" t="str">
        <f>VLOOKUP(Table16[[#This Row],[Player]],Rosters!$D$1:$D$1934,1,FALSE)</f>
        <v>Morris, Wanya</v>
      </c>
      <c r="I830" s="77" t="str">
        <f>Table16[[#This Row],[RunBlock-Primary6]]&amp;"-"&amp;Table16[[#This Row],[PassBlock8]]&amp;IF(Table16[[#This Row],[RunBlock-Secondary7]]&lt;&gt;"","/"&amp;Table16[[#This Row],[RunBlock-Secondary7]]&amp;"-"&amp;Table16[[#This Row],[PassBlock8]],"")</f>
        <v>0-2</v>
      </c>
      <c r="J830" s="75"/>
      <c r="K830" s="75"/>
      <c r="L830" s="76"/>
      <c r="M830" s="76"/>
      <c r="N830" s="75">
        <v>0</v>
      </c>
      <c r="O830" s="75"/>
      <c r="P830" s="76">
        <v>2</v>
      </c>
      <c r="Q830" s="76" t="str">
        <f>Table16[[#This Row],[DefPrimary2]]&amp;IF(Table16[[#This Row],[Def-Secondary3]]&lt;&gt;"","/"&amp;Table16[[#This Row],[Def-Secondary3]],)&amp;""&amp;IF(Table16[[#This Row],[PassRush4]]&lt;&gt;"","-"&amp;Table16[[#This Row],[PassRush4]],)</f>
        <v/>
      </c>
      <c r="R830" s="76" t="e">
        <f>VLOOKUP(Table16[[#This Row],[Player]],Table4[],9,FALSE)</f>
        <v>#N/A</v>
      </c>
    </row>
    <row r="831" spans="1:18" ht="12.75" customHeight="1" x14ac:dyDescent="0.45">
      <c r="A831" s="78" t="s">
        <v>2200</v>
      </c>
      <c r="B831" s="74" t="s">
        <v>205</v>
      </c>
      <c r="C831" s="79" t="s">
        <v>3520</v>
      </c>
      <c r="D831" s="91">
        <v>35577</v>
      </c>
      <c r="E831" s="75" t="s">
        <v>1038</v>
      </c>
      <c r="G831" s="75" t="s">
        <v>629</v>
      </c>
      <c r="H831" s="77" t="str">
        <f>VLOOKUP(Table16[[#This Row],[Player]],Rosters!$D$1:$D$1934,1,FALSE)</f>
        <v>Payne, Daron</v>
      </c>
      <c r="I831" s="77" t="str">
        <f>Table16[[#This Row],[RunBlock-Primary6]]&amp;"-"&amp;Table16[[#This Row],[PassBlock8]]&amp;IF(Table16[[#This Row],[RunBlock-Secondary7]]&lt;&gt;"","/"&amp;Table16[[#This Row],[RunBlock-Secondary7]]&amp;"-"&amp;Table16[[#This Row],[PassBlock8]],"")</f>
        <v>-</v>
      </c>
      <c r="J831" s="75" t="s">
        <v>422</v>
      </c>
      <c r="K831" s="75"/>
      <c r="L831" s="76">
        <v>6</v>
      </c>
      <c r="M831" s="76"/>
      <c r="N831" s="76"/>
      <c r="O831" s="76"/>
      <c r="P831" s="76"/>
      <c r="Q831" s="76" t="str">
        <f>Table16[[#This Row],[DefPrimary2]]&amp;IF(Table16[[#This Row],[Def-Secondary3]]&lt;&gt;"","/"&amp;Table16[[#This Row],[Def-Secondary3]],)&amp;""&amp;IF(Table16[[#This Row],[PassRush4]]&lt;&gt;"","-"&amp;Table16[[#This Row],[PassRush4]],)</f>
        <v>5-6</v>
      </c>
      <c r="R831" s="76" t="e">
        <f>VLOOKUP(Table16[[#This Row],[Player]],Table4[],9,FALSE)</f>
        <v>#N/A</v>
      </c>
    </row>
    <row r="832" spans="1:18" ht="12.75" customHeight="1" x14ac:dyDescent="0.45">
      <c r="A832" s="78" t="s">
        <v>1595</v>
      </c>
      <c r="B832" s="74" t="s">
        <v>205</v>
      </c>
      <c r="C832" s="79" t="s">
        <v>500</v>
      </c>
      <c r="D832" s="91">
        <v>35696</v>
      </c>
      <c r="E832" s="75" t="s">
        <v>171</v>
      </c>
      <c r="G832" s="75" t="s">
        <v>207</v>
      </c>
      <c r="H832" s="77" t="str">
        <f>VLOOKUP(Table16[[#This Row],[Player]],Rosters!$D$1:$D$1934,1,FALSE)</f>
        <v>Raimann, Bernhard</v>
      </c>
      <c r="I832" s="77" t="str">
        <f>Table16[[#This Row],[RunBlock-Primary6]]&amp;"-"&amp;Table16[[#This Row],[PassBlock8]]&amp;IF(Table16[[#This Row],[RunBlock-Secondary7]]&lt;&gt;"","/"&amp;Table16[[#This Row],[RunBlock-Secondary7]]&amp;"-"&amp;Table16[[#This Row],[PassBlock8]],"")</f>
        <v>6-7</v>
      </c>
      <c r="J832" s="75"/>
      <c r="K832" s="75"/>
      <c r="L832" s="76"/>
      <c r="M832" s="76"/>
      <c r="N832" s="75">
        <v>6</v>
      </c>
      <c r="O832" s="75"/>
      <c r="P832" s="76">
        <v>7</v>
      </c>
      <c r="Q832" s="76" t="str">
        <f>Table16[[#This Row],[DefPrimary2]]&amp;IF(Table16[[#This Row],[Def-Secondary3]]&lt;&gt;"","/"&amp;Table16[[#This Row],[Def-Secondary3]],)&amp;""&amp;IF(Table16[[#This Row],[PassRush4]]&lt;&gt;"","-"&amp;Table16[[#This Row],[PassRush4]],)</f>
        <v/>
      </c>
      <c r="R832" s="76" t="e">
        <f>VLOOKUP(Table16[[#This Row],[Player]],Table4[],9,FALSE)</f>
        <v>#N/A</v>
      </c>
    </row>
    <row r="833" spans="1:18" ht="12.75" customHeight="1" x14ac:dyDescent="0.45">
      <c r="A833" s="78" t="s">
        <v>859</v>
      </c>
      <c r="B833" s="74" t="s">
        <v>205</v>
      </c>
      <c r="C833" s="79" t="s">
        <v>86</v>
      </c>
      <c r="D833" s="91">
        <v>34981</v>
      </c>
      <c r="E833" s="75" t="s">
        <v>249</v>
      </c>
      <c r="G833" s="75" t="s">
        <v>254</v>
      </c>
      <c r="H833" s="77" t="str">
        <f>VLOOKUP(Table16[[#This Row],[Player]],Rosters!$D$1:$D$1934,1,FALSE)</f>
        <v>Robinson, Cam</v>
      </c>
      <c r="I833" s="77" t="str">
        <f>Table16[[#This Row],[RunBlock-Primary6]]&amp;"-"&amp;Table16[[#This Row],[PassBlock8]]&amp;IF(Table16[[#This Row],[RunBlock-Secondary7]]&lt;&gt;"","/"&amp;Table16[[#This Row],[RunBlock-Secondary7]]&amp;"-"&amp;Table16[[#This Row],[PassBlock8]],"")</f>
        <v>4-4</v>
      </c>
      <c r="J833" s="75"/>
      <c r="K833" s="75"/>
      <c r="L833" s="76"/>
      <c r="M833" s="76"/>
      <c r="N833" s="75">
        <v>4</v>
      </c>
      <c r="O833" s="75"/>
      <c r="P833" s="76">
        <v>4</v>
      </c>
      <c r="Q833" s="76" t="str">
        <f>Table16[[#This Row],[DefPrimary2]]&amp;IF(Table16[[#This Row],[Def-Secondary3]]&lt;&gt;"","/"&amp;Table16[[#This Row],[Def-Secondary3]],)&amp;""&amp;IF(Table16[[#This Row],[PassRush4]]&lt;&gt;"","-"&amp;Table16[[#This Row],[PassRush4]],)</f>
        <v/>
      </c>
      <c r="R833" s="76" t="e">
        <f>VLOOKUP(Table16[[#This Row],[Player]],Table4[],9,FALSE)</f>
        <v>#N/A</v>
      </c>
    </row>
    <row r="834" spans="1:18" ht="12.75" customHeight="1" x14ac:dyDescent="0.45">
      <c r="A834" s="78" t="s">
        <v>3219</v>
      </c>
      <c r="B834" s="74" t="s">
        <v>205</v>
      </c>
      <c r="C834" s="79" t="s">
        <v>3522</v>
      </c>
      <c r="D834" s="91">
        <v>35622</v>
      </c>
      <c r="E834" s="75" t="s">
        <v>337</v>
      </c>
      <c r="G834" s="75" t="s">
        <v>260</v>
      </c>
      <c r="H834" s="77" t="str">
        <f>VLOOKUP(Table16[[#This Row],[Player]],Rosters!$D$1:$D$1934,1,FALSE)</f>
        <v>Settle, Tim</v>
      </c>
      <c r="I834" s="77" t="str">
        <f>Table16[[#This Row],[RunBlock-Primary6]]&amp;"-"&amp;Table16[[#This Row],[PassBlock8]]&amp;IF(Table16[[#This Row],[RunBlock-Secondary7]]&lt;&gt;"","/"&amp;Table16[[#This Row],[RunBlock-Secondary7]]&amp;"-"&amp;Table16[[#This Row],[PassBlock8]],"")</f>
        <v>-</v>
      </c>
      <c r="J834" s="75" t="s">
        <v>149</v>
      </c>
      <c r="K834" s="75"/>
      <c r="L834" s="76">
        <v>6</v>
      </c>
      <c r="M834" s="76"/>
      <c r="N834" s="76"/>
      <c r="O834" s="76"/>
      <c r="P834" s="76"/>
      <c r="Q834" s="76" t="str">
        <f>Table16[[#This Row],[DefPrimary2]]&amp;IF(Table16[[#This Row],[Def-Secondary3]]&lt;&gt;"","/"&amp;Table16[[#This Row],[Def-Secondary3]],)&amp;""&amp;IF(Table16[[#This Row],[PassRush4]]&lt;&gt;"","-"&amp;Table16[[#This Row],[PassRush4]],)</f>
        <v>0-6</v>
      </c>
      <c r="R834" s="76" t="e">
        <f>VLOOKUP(Table16[[#This Row],[Player]],Table4[],9,FALSE)</f>
        <v>#N/A</v>
      </c>
    </row>
    <row r="835" spans="1:18" ht="12.75" customHeight="1" x14ac:dyDescent="0.45">
      <c r="A835" s="78" t="s">
        <v>2421</v>
      </c>
      <c r="B835" s="74" t="s">
        <v>205</v>
      </c>
      <c r="C835" s="79" t="s">
        <v>441</v>
      </c>
      <c r="D835" s="91">
        <v>34251</v>
      </c>
      <c r="E835" s="75" t="s">
        <v>140</v>
      </c>
      <c r="G835" s="75" t="s">
        <v>185</v>
      </c>
      <c r="H835" s="77" t="str">
        <f>VLOOKUP(Table16[[#This Row],[Player]],Rosters!$D$1:$D$1934,1,FALSE)</f>
        <v>Shepherd, Nathan</v>
      </c>
      <c r="I835" s="77" t="str">
        <f>Table16[[#This Row],[RunBlock-Primary6]]&amp;"-"&amp;Table16[[#This Row],[PassBlock8]]&amp;IF(Table16[[#This Row],[RunBlock-Secondary7]]&lt;&gt;"","/"&amp;Table16[[#This Row],[RunBlock-Secondary7]]&amp;"-"&amp;Table16[[#This Row],[PassBlock8]],"")</f>
        <v>-</v>
      </c>
      <c r="J835" s="75" t="s">
        <v>154</v>
      </c>
      <c r="K835" s="75"/>
      <c r="L835" s="76">
        <v>2</v>
      </c>
      <c r="M835" s="76"/>
      <c r="N835" s="76"/>
      <c r="O835" s="76"/>
      <c r="P835" s="76"/>
      <c r="Q835" s="76" t="str">
        <f>Table16[[#This Row],[DefPrimary2]]&amp;IF(Table16[[#This Row],[Def-Secondary3]]&lt;&gt;"","/"&amp;Table16[[#This Row],[Def-Secondary3]],)&amp;""&amp;IF(Table16[[#This Row],[PassRush4]]&lt;&gt;"","-"&amp;Table16[[#This Row],[PassRush4]],)</f>
        <v>4-2</v>
      </c>
      <c r="R835" s="76" t="e">
        <f>VLOOKUP(Table16[[#This Row],[Player]],Table4[],9,FALSE)</f>
        <v>#N/A</v>
      </c>
    </row>
    <row r="836" spans="1:18" ht="12.75" customHeight="1" x14ac:dyDescent="0.45">
      <c r="A836" s="78" t="s">
        <v>3129</v>
      </c>
      <c r="B836" s="74" t="s">
        <v>205</v>
      </c>
      <c r="C836" s="79" t="s">
        <v>3523</v>
      </c>
      <c r="D836" s="91">
        <v>36220</v>
      </c>
      <c r="E836" s="75" t="s">
        <v>3390</v>
      </c>
      <c r="G836" s="75" t="s">
        <v>207</v>
      </c>
      <c r="H836" s="77" t="str">
        <f>VLOOKUP(Table16[[#This Row],[Player]],Rosters!$D$1:$D$1934,1,FALSE)</f>
        <v>Slater, Rashawn</v>
      </c>
      <c r="I836" s="77" t="str">
        <f>Table16[[#This Row],[RunBlock-Primary6]]&amp;"-"&amp;Table16[[#This Row],[PassBlock8]]&amp;IF(Table16[[#This Row],[RunBlock-Secondary7]]&lt;&gt;"","/"&amp;Table16[[#This Row],[RunBlock-Secondary7]]&amp;"-"&amp;Table16[[#This Row],[PassBlock8]],"")</f>
        <v>6-7</v>
      </c>
      <c r="J836" s="75"/>
      <c r="K836" s="75"/>
      <c r="L836" s="76"/>
      <c r="M836" s="76"/>
      <c r="N836" s="75">
        <v>6</v>
      </c>
      <c r="O836" s="75"/>
      <c r="P836" s="76">
        <v>7</v>
      </c>
      <c r="Q836" s="76" t="str">
        <f>Table16[[#This Row],[DefPrimary2]]&amp;IF(Table16[[#This Row],[Def-Secondary3]]&lt;&gt;"","/"&amp;Table16[[#This Row],[Def-Secondary3]],)&amp;""&amp;IF(Table16[[#This Row],[PassRush4]]&lt;&gt;"","-"&amp;Table16[[#This Row],[PassRush4]],)</f>
        <v/>
      </c>
      <c r="R836" s="76" t="e">
        <f>VLOOKUP(Table16[[#This Row],[Player]],Table4[],9,FALSE)</f>
        <v>#N/A</v>
      </c>
    </row>
    <row r="837" spans="1:18" ht="12.75" customHeight="1" x14ac:dyDescent="0.45">
      <c r="A837" s="78" t="s">
        <v>889</v>
      </c>
      <c r="B837" s="74" t="s">
        <v>205</v>
      </c>
      <c r="C837" s="79" t="s">
        <v>143</v>
      </c>
      <c r="D837" s="91">
        <v>37058</v>
      </c>
      <c r="E837" s="75" t="s">
        <v>3953</v>
      </c>
      <c r="G837" s="75" t="s">
        <v>185</v>
      </c>
      <c r="H837" s="77" t="str">
        <f>VLOOKUP(Table16[[#This Row],[Player]],Rosters!$D$1:$D$1934,1,FALSE)</f>
        <v>Smith, Mazi</v>
      </c>
      <c r="I837" s="77" t="str">
        <f>Table16[[#This Row],[RunBlock-Primary6]]&amp;"-"&amp;Table16[[#This Row],[PassBlock8]]&amp;IF(Table16[[#This Row],[RunBlock-Secondary7]]&lt;&gt;"","/"&amp;Table16[[#This Row],[RunBlock-Secondary7]]&amp;"-"&amp;Table16[[#This Row],[PassBlock8]],"")</f>
        <v>-</v>
      </c>
      <c r="J837" s="75" t="s">
        <v>154</v>
      </c>
      <c r="K837" s="75"/>
      <c r="L837" s="76">
        <v>2</v>
      </c>
      <c r="M837" s="76"/>
      <c r="N837" s="76"/>
      <c r="O837" s="76"/>
      <c r="P837" s="76"/>
      <c r="Q837" s="76" t="str">
        <f>Table16[[#This Row],[DefPrimary2]]&amp;IF(Table16[[#This Row],[Def-Secondary3]]&lt;&gt;"","/"&amp;Table16[[#This Row],[Def-Secondary3]],)&amp;""&amp;IF(Table16[[#This Row],[PassRush4]]&lt;&gt;"","-"&amp;Table16[[#This Row],[PassRush4]],)</f>
        <v>4-2</v>
      </c>
      <c r="R837" s="76" t="e">
        <f>VLOOKUP(Table16[[#This Row],[Player]],Table4[],9,FALSE)</f>
        <v>#N/A</v>
      </c>
    </row>
    <row r="838" spans="1:18" ht="12.75" customHeight="1" x14ac:dyDescent="0.45">
      <c r="A838" s="78" t="s">
        <v>2491</v>
      </c>
      <c r="B838" s="74" t="s">
        <v>205</v>
      </c>
      <c r="C838" s="79" t="s">
        <v>3531</v>
      </c>
      <c r="D838" s="91">
        <v>33219</v>
      </c>
      <c r="E838" s="75" t="s">
        <v>2492</v>
      </c>
      <c r="G838" s="75" t="s">
        <v>191</v>
      </c>
      <c r="H838" s="77" t="str">
        <f>VLOOKUP(Table16[[#This Row],[Player]],Rosters!$D$1:$D$1934,1,FALSE)</f>
        <v>Smith, Tyron</v>
      </c>
      <c r="I838" s="77" t="str">
        <f>Table16[[#This Row],[RunBlock-Primary6]]&amp;"-"&amp;Table16[[#This Row],[PassBlock8]]&amp;IF(Table16[[#This Row],[RunBlock-Secondary7]]&lt;&gt;"","/"&amp;Table16[[#This Row],[RunBlock-Secondary7]]&amp;"-"&amp;Table16[[#This Row],[PassBlock8]],"")</f>
        <v>5-4</v>
      </c>
      <c r="J838" s="75"/>
      <c r="K838" s="75"/>
      <c r="L838" s="76"/>
      <c r="M838" s="76"/>
      <c r="N838" s="75">
        <v>5</v>
      </c>
      <c r="O838" s="75"/>
      <c r="P838" s="76">
        <v>4</v>
      </c>
      <c r="Q838" s="76" t="str">
        <f>Table16[[#This Row],[DefPrimary2]]&amp;IF(Table16[[#This Row],[Def-Secondary3]]&lt;&gt;"","/"&amp;Table16[[#This Row],[Def-Secondary3]],)&amp;""&amp;IF(Table16[[#This Row],[PassRush4]]&lt;&gt;"","-"&amp;Table16[[#This Row],[PassRush4]],)</f>
        <v/>
      </c>
      <c r="R838" s="76" t="e">
        <f>VLOOKUP(Table16[[#This Row],[Player]],Table4[],9,FALSE)</f>
        <v>#N/A</v>
      </c>
    </row>
    <row r="839" spans="1:18" ht="12.75" customHeight="1" x14ac:dyDescent="0.45">
      <c r="A839" s="78" t="s">
        <v>2005</v>
      </c>
      <c r="B839" s="74" t="s">
        <v>205</v>
      </c>
      <c r="C839" s="79" t="s">
        <v>3527</v>
      </c>
      <c r="D839" s="91">
        <v>34393</v>
      </c>
      <c r="E839" s="75" t="s">
        <v>249</v>
      </c>
      <c r="G839" s="75" t="s">
        <v>430</v>
      </c>
      <c r="H839" s="77" t="str">
        <f>VLOOKUP(Table16[[#This Row],[Player]],Rosters!$D$1:$D$1934,1,FALSE)</f>
        <v>Tomlinson, Dalvin</v>
      </c>
      <c r="I839" s="77" t="str">
        <f>Table16[[#This Row],[RunBlock-Primary6]]&amp;"-"&amp;Table16[[#This Row],[PassBlock8]]&amp;IF(Table16[[#This Row],[RunBlock-Secondary7]]&lt;&gt;"","/"&amp;Table16[[#This Row],[RunBlock-Secondary7]]&amp;"-"&amp;Table16[[#This Row],[PassBlock8]],"")</f>
        <v>-</v>
      </c>
      <c r="J839" s="75" t="s">
        <v>422</v>
      </c>
      <c r="K839" s="75"/>
      <c r="L839" s="76">
        <v>5</v>
      </c>
      <c r="M839" s="76"/>
      <c r="N839" s="76"/>
      <c r="O839" s="76"/>
      <c r="P839" s="76"/>
      <c r="Q839" s="76" t="str">
        <f>Table16[[#This Row],[DefPrimary2]]&amp;IF(Table16[[#This Row],[Def-Secondary3]]&lt;&gt;"","/"&amp;Table16[[#This Row],[Def-Secondary3]],)&amp;""&amp;IF(Table16[[#This Row],[PassRush4]]&lt;&gt;"","-"&amp;Table16[[#This Row],[PassRush4]],)</f>
        <v>5-5</v>
      </c>
      <c r="R839" s="76" t="e">
        <f>VLOOKUP(Table16[[#This Row],[Player]],Table4[],9,FALSE)</f>
        <v>#N/A</v>
      </c>
    </row>
    <row r="840" spans="1:18" ht="12.75" customHeight="1" x14ac:dyDescent="0.45">
      <c r="A840" s="78" t="s">
        <v>2289</v>
      </c>
      <c r="B840" s="74" t="s">
        <v>205</v>
      </c>
      <c r="C840" s="79" t="s">
        <v>3522</v>
      </c>
      <c r="D840" s="91">
        <v>34548</v>
      </c>
      <c r="E840" s="75" t="s">
        <v>2290</v>
      </c>
      <c r="G840" s="75" t="s">
        <v>181</v>
      </c>
      <c r="H840" s="77" t="str">
        <f>VLOOKUP(Table16[[#This Row],[Player]],Rosters!$D$1:$D$1934,1,FALSE)</f>
        <v>Tunsil, Laremy</v>
      </c>
      <c r="I840" s="77" t="str">
        <f>Table16[[#This Row],[RunBlock-Primary6]]&amp;"-"&amp;Table16[[#This Row],[PassBlock8]]&amp;IF(Table16[[#This Row],[RunBlock-Secondary7]]&lt;&gt;"","/"&amp;Table16[[#This Row],[RunBlock-Secondary7]]&amp;"-"&amp;Table16[[#This Row],[PassBlock8]],"")</f>
        <v>5-7</v>
      </c>
      <c r="J840" s="75"/>
      <c r="K840" s="75"/>
      <c r="L840" s="76"/>
      <c r="M840" s="76"/>
      <c r="N840" s="75">
        <v>5</v>
      </c>
      <c r="O840" s="75"/>
      <c r="P840" s="76">
        <v>7</v>
      </c>
      <c r="Q840" s="76" t="str">
        <f>Table16[[#This Row],[DefPrimary2]]&amp;IF(Table16[[#This Row],[Def-Secondary3]]&lt;&gt;"","/"&amp;Table16[[#This Row],[Def-Secondary3]],)&amp;""&amp;IF(Table16[[#This Row],[PassRush4]]&lt;&gt;"","-"&amp;Table16[[#This Row],[PassRush4]],)</f>
        <v/>
      </c>
      <c r="R840" s="76" t="e">
        <f>VLOOKUP(Table16[[#This Row],[Player]],Table4[],9,FALSE)</f>
        <v>#N/A</v>
      </c>
    </row>
    <row r="841" spans="1:18" ht="12.75" customHeight="1" x14ac:dyDescent="0.45">
      <c r="A841" s="78" t="s">
        <v>1127</v>
      </c>
      <c r="B841" s="74" t="s">
        <v>205</v>
      </c>
      <c r="C841" s="79" t="s">
        <v>308</v>
      </c>
      <c r="D841" s="91">
        <v>36569</v>
      </c>
      <c r="E841" s="75" t="s">
        <v>137</v>
      </c>
      <c r="G841" s="75" t="s">
        <v>743</v>
      </c>
      <c r="H841" s="77" t="str">
        <f>VLOOKUP(Table16[[#This Row],[Player]],Rosters!$D$1:$D$1934,1,FALSE)</f>
        <v>Walker, Rasheed</v>
      </c>
      <c r="I841" s="77" t="str">
        <f>Table16[[#This Row],[RunBlock-Primary6]]&amp;"-"&amp;Table16[[#This Row],[PassBlock8]]&amp;IF(Table16[[#This Row],[RunBlock-Secondary7]]&lt;&gt;"","/"&amp;Table16[[#This Row],[RunBlock-Secondary7]]&amp;"-"&amp;Table16[[#This Row],[PassBlock8]],"")</f>
        <v>0-7</v>
      </c>
      <c r="J841" s="75"/>
      <c r="K841" s="75"/>
      <c r="L841" s="76"/>
      <c r="M841" s="76"/>
      <c r="N841" s="75">
        <v>0</v>
      </c>
      <c r="O841" s="75"/>
      <c r="P841" s="76">
        <v>7</v>
      </c>
      <c r="Q841" s="76" t="str">
        <f>Table16[[#This Row],[DefPrimary2]]&amp;IF(Table16[[#This Row],[Def-Secondary3]]&lt;&gt;"","/"&amp;Table16[[#This Row],[Def-Secondary3]],)&amp;""&amp;IF(Table16[[#This Row],[PassRush4]]&lt;&gt;"","-"&amp;Table16[[#This Row],[PassRush4]],)</f>
        <v/>
      </c>
      <c r="R841" s="76" t="e">
        <f>VLOOKUP(Table16[[#This Row],[Player]],Table4[],9,FALSE)</f>
        <v>#N/A</v>
      </c>
    </row>
    <row r="842" spans="1:18" ht="12.75" customHeight="1" x14ac:dyDescent="0.45">
      <c r="A842" s="78" t="s">
        <v>2509</v>
      </c>
      <c r="B842" s="74" t="s">
        <v>205</v>
      </c>
      <c r="C842" s="79" t="s">
        <v>325</v>
      </c>
      <c r="D842" s="91">
        <v>35971</v>
      </c>
      <c r="E842" s="75" t="s">
        <v>107</v>
      </c>
      <c r="G842" s="75" t="s">
        <v>604</v>
      </c>
      <c r="H842" s="77" t="str">
        <f>VLOOKUP(Table16[[#This Row],[Player]],Rosters!$D$1:$D$1934,1,FALSE)</f>
        <v>Wharton, Tershawn</v>
      </c>
      <c r="I842" s="77" t="str">
        <f>Table16[[#This Row],[RunBlock-Primary6]]&amp;"-"&amp;Table16[[#This Row],[PassBlock8]]&amp;IF(Table16[[#This Row],[RunBlock-Secondary7]]&lt;&gt;"","/"&amp;Table16[[#This Row],[RunBlock-Secondary7]]&amp;"-"&amp;Table16[[#This Row],[PassBlock8]],"")</f>
        <v>-</v>
      </c>
      <c r="J842" s="75" t="s">
        <v>154</v>
      </c>
      <c r="K842" s="75"/>
      <c r="L842" s="76">
        <v>8</v>
      </c>
      <c r="M842" s="76"/>
      <c r="N842" s="76"/>
      <c r="O842" s="76"/>
      <c r="P842" s="76"/>
      <c r="Q842" s="76" t="str">
        <f>Table16[[#This Row],[DefPrimary2]]&amp;IF(Table16[[#This Row],[Def-Secondary3]]&lt;&gt;"","/"&amp;Table16[[#This Row],[Def-Secondary3]],)&amp;""&amp;IF(Table16[[#This Row],[PassRush4]]&lt;&gt;"","-"&amp;Table16[[#This Row],[PassRush4]],)</f>
        <v>4-8</v>
      </c>
      <c r="R842" s="76" t="e">
        <f>VLOOKUP(Table16[[#This Row],[Player]],Table4[],9,FALSE)</f>
        <v>#N/A</v>
      </c>
    </row>
    <row r="843" spans="1:18" ht="12.75" customHeight="1" x14ac:dyDescent="0.45">
      <c r="A843" s="78" t="s">
        <v>2396</v>
      </c>
      <c r="B843" s="74" t="s">
        <v>205</v>
      </c>
      <c r="C843" s="79" t="s">
        <v>318</v>
      </c>
      <c r="D843" s="91">
        <v>32343</v>
      </c>
      <c r="E843" s="75" t="s">
        <v>2397</v>
      </c>
      <c r="G843" s="75" t="s">
        <v>207</v>
      </c>
      <c r="H843" s="77" t="str">
        <f>VLOOKUP(Table16[[#This Row],[Player]],Rosters!$D$1:$D$1934,1,FALSE)</f>
        <v>Williams, Trent</v>
      </c>
      <c r="I843" s="77" t="str">
        <f>Table16[[#This Row],[RunBlock-Primary6]]&amp;"-"&amp;Table16[[#This Row],[PassBlock8]]&amp;IF(Table16[[#This Row],[RunBlock-Secondary7]]&lt;&gt;"","/"&amp;Table16[[#This Row],[RunBlock-Secondary7]]&amp;"-"&amp;Table16[[#This Row],[PassBlock8]],"")</f>
        <v>6-7</v>
      </c>
      <c r="J843" s="75"/>
      <c r="K843" s="75"/>
      <c r="L843" s="76"/>
      <c r="M843" s="76"/>
      <c r="N843" s="75">
        <v>6</v>
      </c>
      <c r="O843" s="75"/>
      <c r="P843" s="76">
        <v>7</v>
      </c>
      <c r="Q843" s="76" t="str">
        <f>Table16[[#This Row],[DefPrimary2]]&amp;IF(Table16[[#This Row],[Def-Secondary3]]&lt;&gt;"","/"&amp;Table16[[#This Row],[Def-Secondary3]],)&amp;""&amp;IF(Table16[[#This Row],[PassRush4]]&lt;&gt;"","-"&amp;Table16[[#This Row],[PassRush4]],)</f>
        <v/>
      </c>
      <c r="R843" s="76" t="e">
        <f>VLOOKUP(Table16[[#This Row],[Player]],Table4[],9,FALSE)</f>
        <v>#N/A</v>
      </c>
    </row>
    <row r="844" spans="1:18" ht="12.75" customHeight="1" x14ac:dyDescent="0.45">
      <c r="A844" s="78" t="s">
        <v>735</v>
      </c>
      <c r="B844" s="74" t="s">
        <v>205</v>
      </c>
      <c r="C844" s="79" t="s">
        <v>339</v>
      </c>
      <c r="D844" s="91">
        <v>36184</v>
      </c>
      <c r="E844" s="75" t="s">
        <v>3954</v>
      </c>
      <c r="G844" s="75" t="s">
        <v>207</v>
      </c>
      <c r="H844" s="77" t="str">
        <f>VLOOKUP(Table16[[#This Row],[Player]],Rosters!$D$1:$D$1934,1,FALSE)</f>
        <v>Wirfs, Tristan</v>
      </c>
      <c r="I844" s="77" t="str">
        <f>Table16[[#This Row],[RunBlock-Primary6]]&amp;"-"&amp;Table16[[#This Row],[PassBlock8]]&amp;IF(Table16[[#This Row],[RunBlock-Secondary7]]&lt;&gt;"","/"&amp;Table16[[#This Row],[RunBlock-Secondary7]]&amp;"-"&amp;Table16[[#This Row],[PassBlock8]],"")</f>
        <v>6-7</v>
      </c>
      <c r="J844" s="75"/>
      <c r="K844" s="75"/>
      <c r="L844" s="76"/>
      <c r="M844" s="76"/>
      <c r="N844" s="75">
        <v>6</v>
      </c>
      <c r="O844" s="75"/>
      <c r="P844" s="76">
        <v>7</v>
      </c>
      <c r="Q844" s="76" t="str">
        <f>Table16[[#This Row],[DefPrimary2]]&amp;IF(Table16[[#This Row],[Def-Secondary3]]&lt;&gt;"","/"&amp;Table16[[#This Row],[Def-Secondary3]],)&amp;""&amp;IF(Table16[[#This Row],[PassRush4]]&lt;&gt;"","-"&amp;Table16[[#This Row],[PassRush4]],)</f>
        <v/>
      </c>
      <c r="R844" s="76" t="e">
        <f>VLOOKUP(Table16[[#This Row],[Player]],Table4[],9,FALSE)</f>
        <v>#N/A</v>
      </c>
    </row>
    <row r="845" spans="1:18" ht="12.75" customHeight="1" x14ac:dyDescent="0.45">
      <c r="A845" s="78" t="s">
        <v>3706</v>
      </c>
      <c r="B845" s="74" t="s">
        <v>3559</v>
      </c>
      <c r="C845" s="79" t="s">
        <v>3520</v>
      </c>
      <c r="D845" s="91">
        <v>33777</v>
      </c>
      <c r="E845" s="75" t="s">
        <v>900</v>
      </c>
      <c r="G845" s="75" t="s">
        <v>4196</v>
      </c>
      <c r="H845" s="77" t="str">
        <f>VLOOKUP(Table16[[#This Row],[Player]],Rosters!$D$1:$D$1934,1,FALSE)</f>
        <v>Coleman, Brandon</v>
      </c>
      <c r="I845" s="77" t="str">
        <f>Table16[[#This Row],[RunBlock-Primary6]]&amp;"-"&amp;Table16[[#This Row],[PassBlock8]]&amp;IF(Table16[[#This Row],[RunBlock-Secondary7]]&lt;&gt;"","/"&amp;Table16[[#This Row],[RunBlock-Secondary7]]&amp;"-"&amp;Table16[[#This Row],[PassBlock8]],"")</f>
        <v>4-4/4-4</v>
      </c>
      <c r="J845" s="75"/>
      <c r="K845" s="75"/>
      <c r="L845" s="76"/>
      <c r="M845" s="76"/>
      <c r="N845" s="75">
        <v>4</v>
      </c>
      <c r="O845" s="75">
        <v>4</v>
      </c>
      <c r="P845" s="76">
        <v>4</v>
      </c>
      <c r="Q845" s="76" t="str">
        <f>Table16[[#This Row],[DefPrimary2]]&amp;IF(Table16[[#This Row],[Def-Secondary3]]&lt;&gt;"","/"&amp;Table16[[#This Row],[Def-Secondary3]],)&amp;""&amp;IF(Table16[[#This Row],[PassRush4]]&lt;&gt;"","-"&amp;Table16[[#This Row],[PassRush4]],)</f>
        <v/>
      </c>
      <c r="R845" s="76" t="str">
        <f>VLOOKUP(Table16[[#This Row],[Player]],Table4[],9,FALSE)</f>
        <v>3-3-0</v>
      </c>
    </row>
    <row r="846" spans="1:18" ht="12.75" customHeight="1" x14ac:dyDescent="0.45">
      <c r="A846" s="78" t="s">
        <v>2590</v>
      </c>
      <c r="B846" s="74" t="s">
        <v>3559</v>
      </c>
      <c r="C846" s="79" t="s">
        <v>193</v>
      </c>
      <c r="D846" s="91">
        <v>34411</v>
      </c>
      <c r="E846" s="75" t="s">
        <v>2591</v>
      </c>
      <c r="G846" s="75" t="s">
        <v>178</v>
      </c>
      <c r="H846" s="77" t="str">
        <f>VLOOKUP(Table16[[#This Row],[Player]],Rosters!$D$1:$D$1934,1,FALSE)</f>
        <v>Stanley, Ronnie</v>
      </c>
      <c r="I846" s="77" t="str">
        <f>Table16[[#This Row],[RunBlock-Primary6]]&amp;"-"&amp;Table16[[#This Row],[PassBlock8]]&amp;IF(Table16[[#This Row],[RunBlock-Secondary7]]&lt;&gt;"","/"&amp;Table16[[#This Row],[RunBlock-Secondary7]]&amp;"-"&amp;Table16[[#This Row],[PassBlock8]],"")</f>
        <v>4-7</v>
      </c>
      <c r="J846" s="75"/>
      <c r="K846" s="75"/>
      <c r="L846" s="76"/>
      <c r="M846" s="76"/>
      <c r="N846" s="75">
        <v>4</v>
      </c>
      <c r="O846" s="76"/>
      <c r="P846" s="75">
        <v>7</v>
      </c>
      <c r="Q846" s="76" t="str">
        <f>Table16[[#This Row],[DefPrimary2]]&amp;IF(Table16[[#This Row],[Def-Secondary3]]&lt;&gt;"","/"&amp;Table16[[#This Row],[Def-Secondary3]],)&amp;""&amp;IF(Table16[[#This Row],[PassRush4]]&lt;&gt;"","-"&amp;Table16[[#This Row],[PassRush4]],)</f>
        <v/>
      </c>
      <c r="R846" s="76" t="str">
        <f>VLOOKUP(Table16[[#This Row],[Player]],Table4[],9,FALSE)</f>
        <v>3-3-0</v>
      </c>
    </row>
    <row r="847" spans="1:18" ht="12.75" customHeight="1" x14ac:dyDescent="0.45">
      <c r="A847" s="78" t="s">
        <v>2590</v>
      </c>
      <c r="B847" s="74" t="s">
        <v>3559</v>
      </c>
      <c r="C847" s="79" t="s">
        <v>193</v>
      </c>
      <c r="D847" s="91">
        <v>34411</v>
      </c>
      <c r="E847" s="75" t="s">
        <v>2591</v>
      </c>
      <c r="G847" s="75" t="s">
        <v>4195</v>
      </c>
      <c r="H847" s="77" t="str">
        <f>VLOOKUP(Table16[[#This Row],[Player]],Rosters!$D$1:$D$1934,1,FALSE)</f>
        <v>Stanley, Ronnie</v>
      </c>
      <c r="I847" s="77" t="str">
        <f>Table16[[#This Row],[RunBlock-Primary6]]&amp;"-"&amp;Table16[[#This Row],[PassBlock8]]&amp;IF(Table16[[#This Row],[RunBlock-Secondary7]]&lt;&gt;"","/"&amp;Table16[[#This Row],[RunBlock-Secondary7]]&amp;"-"&amp;Table16[[#This Row],[PassBlock8]],"")</f>
        <v>4-7/4-7</v>
      </c>
      <c r="J847" s="75"/>
      <c r="K847" s="75"/>
      <c r="L847" s="76"/>
      <c r="M847" s="76"/>
      <c r="N847" s="75">
        <v>4</v>
      </c>
      <c r="O847" s="75">
        <v>4</v>
      </c>
      <c r="P847" s="76">
        <v>7</v>
      </c>
      <c r="Q847" s="76" t="str">
        <f>Table16[[#This Row],[DefPrimary2]]&amp;IF(Table16[[#This Row],[Def-Secondary3]]&lt;&gt;"","/"&amp;Table16[[#This Row],[Def-Secondary3]],)&amp;""&amp;IF(Table16[[#This Row],[PassRush4]]&lt;&gt;"","-"&amp;Table16[[#This Row],[PassRush4]],)</f>
        <v/>
      </c>
      <c r="R847" s="76" t="str">
        <f>VLOOKUP(Table16[[#This Row],[Player]],Table4[],9,FALSE)</f>
        <v>3-3-0</v>
      </c>
    </row>
    <row r="848" spans="1:18" ht="12.75" customHeight="1" x14ac:dyDescent="0.45">
      <c r="A848" s="78" t="s">
        <v>495</v>
      </c>
      <c r="B848" s="74" t="s">
        <v>654</v>
      </c>
      <c r="C848" s="79" t="s">
        <v>3519</v>
      </c>
      <c r="D848" s="91">
        <v>36287</v>
      </c>
      <c r="E848" s="75" t="s">
        <v>171</v>
      </c>
      <c r="G848" s="75" t="s">
        <v>576</v>
      </c>
      <c r="H848" s="77" t="str">
        <f>VLOOKUP(Table16[[#This Row],[Player]],Rosters!$D$1:$D$1934,1,FALSE)</f>
        <v>Bernard, Terrel</v>
      </c>
      <c r="I848" s="77" t="str">
        <f>Table16[[#This Row],[RunBlock-Primary6]]&amp;"-"&amp;Table16[[#This Row],[PassBlock8]]&amp;IF(Table16[[#This Row],[RunBlock-Secondary7]]&lt;&gt;"","/"&amp;Table16[[#This Row],[RunBlock-Secondary7]]&amp;"-"&amp;Table16[[#This Row],[PassBlock8]],"")</f>
        <v>-</v>
      </c>
      <c r="J848" s="75">
        <v>5</v>
      </c>
      <c r="K848" s="75"/>
      <c r="L848" s="76">
        <v>3</v>
      </c>
      <c r="M848" s="76"/>
      <c r="N848" s="76"/>
      <c r="O848" s="76"/>
      <c r="P848" s="76"/>
      <c r="Q848" s="76" t="str">
        <f>Table16[[#This Row],[DefPrimary2]]&amp;IF(Table16[[#This Row],[Def-Secondary3]]&lt;&gt;"","/"&amp;Table16[[#This Row],[Def-Secondary3]],)&amp;""&amp;IF(Table16[[#This Row],[PassRush4]]&lt;&gt;"","-"&amp;Table16[[#This Row],[PassRush4]],)</f>
        <v>5-3</v>
      </c>
      <c r="R848" s="76" t="e">
        <f>VLOOKUP(Table16[[#This Row],[Player]],Table4[],9,FALSE)</f>
        <v>#N/A</v>
      </c>
    </row>
    <row r="849" spans="1:18" ht="12.75" customHeight="1" x14ac:dyDescent="0.45">
      <c r="A849" s="78" t="s">
        <v>1164</v>
      </c>
      <c r="B849" s="74" t="s">
        <v>654</v>
      </c>
      <c r="C849" s="79" t="s">
        <v>325</v>
      </c>
      <c r="D849" s="91">
        <v>36586</v>
      </c>
      <c r="E849" s="75" t="s">
        <v>241</v>
      </c>
      <c r="G849" s="75" t="s">
        <v>620</v>
      </c>
      <c r="H849" s="77" t="str">
        <f>VLOOKUP(Table16[[#This Row],[Player]],Rosters!$D$1:$D$1934,1,FALSE)</f>
        <v>Bolton, Nick</v>
      </c>
      <c r="I849" s="77" t="str">
        <f>Table16[[#This Row],[RunBlock-Primary6]]&amp;"-"&amp;Table16[[#This Row],[PassBlock8]]&amp;IF(Table16[[#This Row],[RunBlock-Secondary7]]&lt;&gt;"","/"&amp;Table16[[#This Row],[RunBlock-Secondary7]]&amp;"-"&amp;Table16[[#This Row],[PassBlock8]],"")</f>
        <v>-</v>
      </c>
      <c r="J849" s="75">
        <v>45</v>
      </c>
      <c r="K849" s="75"/>
      <c r="L849" s="76">
        <v>5</v>
      </c>
      <c r="M849" s="76"/>
      <c r="N849" s="76"/>
      <c r="O849" s="76"/>
      <c r="P849" s="76"/>
      <c r="Q849" s="76" t="str">
        <f>Table16[[#This Row],[DefPrimary2]]&amp;IF(Table16[[#This Row],[Def-Secondary3]]&lt;&gt;"","/"&amp;Table16[[#This Row],[Def-Secondary3]],)&amp;""&amp;IF(Table16[[#This Row],[PassRush4]]&lt;&gt;"","-"&amp;Table16[[#This Row],[PassRush4]],)</f>
        <v>45-5</v>
      </c>
      <c r="R849" s="76" t="e">
        <f>VLOOKUP(Table16[[#This Row],[Player]],Table4[],9,FALSE)</f>
        <v>#N/A</v>
      </c>
    </row>
    <row r="850" spans="1:18" ht="12.75" customHeight="1" x14ac:dyDescent="0.45">
      <c r="A850" s="78" t="s">
        <v>3073</v>
      </c>
      <c r="B850" s="74" t="s">
        <v>654</v>
      </c>
      <c r="C850" s="79" t="s">
        <v>116</v>
      </c>
      <c r="D850" s="91">
        <v>36760</v>
      </c>
      <c r="E850" s="75" t="s">
        <v>3953</v>
      </c>
      <c r="G850" s="75" t="s">
        <v>4181</v>
      </c>
      <c r="H850" s="77" t="str">
        <f>VLOOKUP(Table16[[#This Row],[Player]],Rosters!$D$1:$D$1934,1,FALSE)</f>
        <v>Campbell, Jack</v>
      </c>
      <c r="I850" s="77" t="str">
        <f>Table16[[#This Row],[RunBlock-Primary6]]&amp;"-"&amp;Table16[[#This Row],[PassBlock8]]&amp;IF(Table16[[#This Row],[RunBlock-Secondary7]]&lt;&gt;"","/"&amp;Table16[[#This Row],[RunBlock-Secondary7]]&amp;"-"&amp;Table16[[#This Row],[PassBlock8]],"")</f>
        <v>-</v>
      </c>
      <c r="J850" s="75">
        <v>56</v>
      </c>
      <c r="K850" s="75"/>
      <c r="L850" s="76">
        <v>3</v>
      </c>
      <c r="M850" s="76"/>
      <c r="N850" s="76"/>
      <c r="O850" s="76"/>
      <c r="P850" s="76"/>
      <c r="Q850" s="76" t="str">
        <f>Table16[[#This Row],[DefPrimary2]]&amp;IF(Table16[[#This Row],[Def-Secondary3]]&lt;&gt;"","/"&amp;Table16[[#This Row],[Def-Secondary3]],)&amp;""&amp;IF(Table16[[#This Row],[PassRush4]]&lt;&gt;"","-"&amp;Table16[[#This Row],[PassRush4]],)</f>
        <v>56-3</v>
      </c>
      <c r="R850" s="76" t="e">
        <f>VLOOKUP(Table16[[#This Row],[Player]],Table4[],9,FALSE)</f>
        <v>#N/A</v>
      </c>
    </row>
    <row r="851" spans="1:18" ht="12.75" customHeight="1" x14ac:dyDescent="0.45">
      <c r="A851" s="78" t="s">
        <v>1398</v>
      </c>
      <c r="B851" s="74" t="s">
        <v>654</v>
      </c>
      <c r="C851" s="79" t="s">
        <v>441</v>
      </c>
      <c r="D851" s="91">
        <v>32519</v>
      </c>
      <c r="E851" s="75" t="s">
        <v>1399</v>
      </c>
      <c r="G851" s="75" t="s">
        <v>277</v>
      </c>
      <c r="H851" s="77" t="str">
        <f>VLOOKUP(Table16[[#This Row],[Player]],Rosters!$D$1:$D$1934,1,FALSE)</f>
        <v>Davis, Demario</v>
      </c>
      <c r="I851" s="77" t="str">
        <f>Table16[[#This Row],[RunBlock-Primary6]]&amp;"-"&amp;Table16[[#This Row],[PassBlock8]]&amp;IF(Table16[[#This Row],[RunBlock-Secondary7]]&lt;&gt;"","/"&amp;Table16[[#This Row],[RunBlock-Secondary7]]&amp;"-"&amp;Table16[[#This Row],[PassBlock8]],"")</f>
        <v>-</v>
      </c>
      <c r="J851" s="75">
        <v>45</v>
      </c>
      <c r="K851" s="75"/>
      <c r="L851" s="76">
        <v>4</v>
      </c>
      <c r="M851" s="76"/>
      <c r="N851" s="76"/>
      <c r="O851" s="76"/>
      <c r="P851" s="76"/>
      <c r="Q851" s="76" t="str">
        <f>Table16[[#This Row],[DefPrimary2]]&amp;IF(Table16[[#This Row],[Def-Secondary3]]&lt;&gt;"","/"&amp;Table16[[#This Row],[Def-Secondary3]],)&amp;""&amp;IF(Table16[[#This Row],[PassRush4]]&lt;&gt;"","-"&amp;Table16[[#This Row],[PassRush4]],)</f>
        <v>45-4</v>
      </c>
      <c r="R851" s="76" t="e">
        <f>VLOOKUP(Table16[[#This Row],[Player]],Table4[],9,FALSE)</f>
        <v>#N/A</v>
      </c>
    </row>
    <row r="852" spans="1:18" ht="12.75" customHeight="1" x14ac:dyDescent="0.45">
      <c r="A852" s="78" t="s">
        <v>1805</v>
      </c>
      <c r="B852" s="74" t="s">
        <v>654</v>
      </c>
      <c r="C852" s="79" t="s">
        <v>271</v>
      </c>
      <c r="D852" s="91">
        <v>35917</v>
      </c>
      <c r="E852" s="75" t="s">
        <v>1177</v>
      </c>
      <c r="G852" s="75" t="s">
        <v>1406</v>
      </c>
      <c r="H852" s="77" t="str">
        <f>VLOOKUP(Table16[[#This Row],[Player]],Rosters!$D$1:$D$1934,1,FALSE)</f>
        <v>Edmunds, Tremaine</v>
      </c>
      <c r="I852" s="77" t="str">
        <f>Table16[[#This Row],[RunBlock-Primary6]]&amp;"-"&amp;Table16[[#This Row],[PassBlock8]]&amp;IF(Table16[[#This Row],[RunBlock-Secondary7]]&lt;&gt;"","/"&amp;Table16[[#This Row],[RunBlock-Secondary7]]&amp;"-"&amp;Table16[[#This Row],[PassBlock8]],"")</f>
        <v>-</v>
      </c>
      <c r="J852" s="75">
        <v>44</v>
      </c>
      <c r="K852" s="75"/>
      <c r="L852" s="76">
        <v>4</v>
      </c>
      <c r="M852" s="76"/>
      <c r="N852" s="76"/>
      <c r="O852" s="76"/>
      <c r="P852" s="76"/>
      <c r="Q852" s="76" t="str">
        <f>Table16[[#This Row],[DefPrimary2]]&amp;IF(Table16[[#This Row],[Def-Secondary3]]&lt;&gt;"","/"&amp;Table16[[#This Row],[Def-Secondary3]],)&amp;""&amp;IF(Table16[[#This Row],[PassRush4]]&lt;&gt;"","-"&amp;Table16[[#This Row],[PassRush4]],)</f>
        <v>44-4</v>
      </c>
      <c r="R852" s="76" t="e">
        <f>VLOOKUP(Table16[[#This Row],[Player]],Table4[],9,FALSE)</f>
        <v>#N/A</v>
      </c>
    </row>
    <row r="853" spans="1:18" ht="12.75" customHeight="1" x14ac:dyDescent="0.45">
      <c r="A853" s="78" t="s">
        <v>1407</v>
      </c>
      <c r="B853" s="74" t="s">
        <v>654</v>
      </c>
      <c r="C853" s="79" t="s">
        <v>500</v>
      </c>
      <c r="D853" s="91">
        <v>35248</v>
      </c>
      <c r="E853" s="75" t="s">
        <v>189</v>
      </c>
      <c r="G853" s="156" t="s">
        <v>4912</v>
      </c>
      <c r="H853" s="77" t="str">
        <f>VLOOKUP(Table16[[#This Row],[Player]],Rosters!$D$1:$D$1934,1,FALSE)</f>
        <v>Franklin, Zaire</v>
      </c>
      <c r="I853" s="77" t="str">
        <f>Table16[[#This Row],[RunBlock-Primary6]]&amp;"-"&amp;Table16[[#This Row],[PassBlock8]]&amp;IF(Table16[[#This Row],[RunBlock-Secondary7]]&lt;&gt;"","/"&amp;Table16[[#This Row],[RunBlock-Secondary7]]&amp;"-"&amp;Table16[[#This Row],[PassBlock8]],"")</f>
        <v>-</v>
      </c>
      <c r="J853" s="75">
        <v>6</v>
      </c>
      <c r="K853" s="75"/>
      <c r="L853" s="76">
        <v>7</v>
      </c>
      <c r="M853" s="76"/>
      <c r="N853" s="76"/>
      <c r="O853" s="76"/>
      <c r="P853" s="76"/>
      <c r="Q853" s="76" t="str">
        <f>Table16[[#This Row],[DefPrimary2]]&amp;IF(Table16[[#This Row],[Def-Secondary3]]&lt;&gt;"","/"&amp;Table16[[#This Row],[Def-Secondary3]],)&amp;""&amp;IF(Table16[[#This Row],[PassRush4]]&lt;&gt;"","-"&amp;Table16[[#This Row],[PassRush4]],)</f>
        <v>6-7</v>
      </c>
      <c r="R853" s="76" t="e">
        <f>VLOOKUP(Table16[[#This Row],[Player]],Table4[],9,FALSE)</f>
        <v>#N/A</v>
      </c>
    </row>
    <row r="854" spans="1:18" ht="12.75" customHeight="1" x14ac:dyDescent="0.45">
      <c r="A854" s="78" t="s">
        <v>1290</v>
      </c>
      <c r="B854" s="74" t="s">
        <v>654</v>
      </c>
      <c r="C854" s="79" t="s">
        <v>143</v>
      </c>
      <c r="D854" s="91">
        <v>33663</v>
      </c>
      <c r="E854" s="75" t="s">
        <v>265</v>
      </c>
      <c r="G854" s="75" t="s">
        <v>1413</v>
      </c>
      <c r="H854" s="77" t="str">
        <f>VLOOKUP(Table16[[#This Row],[Player]],Rosters!$D$1:$D$1934,1,FALSE)</f>
        <v>Kendricks, Eric</v>
      </c>
      <c r="I854" s="77" t="str">
        <f>Table16[[#This Row],[RunBlock-Primary6]]&amp;"-"&amp;Table16[[#This Row],[PassBlock8]]&amp;IF(Table16[[#This Row],[RunBlock-Secondary7]]&lt;&gt;"","/"&amp;Table16[[#This Row],[RunBlock-Secondary7]]&amp;"-"&amp;Table16[[#This Row],[PassBlock8]],"")</f>
        <v>-</v>
      </c>
      <c r="J854" s="75">
        <v>45</v>
      </c>
      <c r="K854" s="75"/>
      <c r="L854" s="76">
        <v>6</v>
      </c>
      <c r="M854" s="76"/>
      <c r="N854" s="76"/>
      <c r="O854" s="76"/>
      <c r="P854" s="76"/>
      <c r="Q854" s="76" t="str">
        <f>Table16[[#This Row],[DefPrimary2]]&amp;IF(Table16[[#This Row],[Def-Secondary3]]&lt;&gt;"","/"&amp;Table16[[#This Row],[Def-Secondary3]],)&amp;""&amp;IF(Table16[[#This Row],[PassRush4]]&lt;&gt;"","-"&amp;Table16[[#This Row],[PassRush4]],)</f>
        <v>45-6</v>
      </c>
      <c r="R854" s="76" t="e">
        <f>VLOOKUP(Table16[[#This Row],[Player]],Table4[],9,FALSE)</f>
        <v>#N/A</v>
      </c>
    </row>
    <row r="855" spans="1:18" ht="12.75" customHeight="1" x14ac:dyDescent="0.45">
      <c r="A855" s="78" t="s">
        <v>290</v>
      </c>
      <c r="B855" s="74" t="s">
        <v>654</v>
      </c>
      <c r="C855" s="79" t="s">
        <v>860</v>
      </c>
      <c r="D855" s="91">
        <v>36068</v>
      </c>
      <c r="E855" s="75" t="s">
        <v>3978</v>
      </c>
      <c r="G855" s="75" t="s">
        <v>1808</v>
      </c>
      <c r="H855" s="77" t="str">
        <f>VLOOKUP(Table16[[#This Row],[Player]],Rosters!$D$1:$D$1934,1,FALSE)</f>
        <v>Lloyd, Devin</v>
      </c>
      <c r="I855" s="77" t="str">
        <f>Table16[[#This Row],[RunBlock-Primary6]]&amp;"-"&amp;Table16[[#This Row],[PassBlock8]]&amp;IF(Table16[[#This Row],[RunBlock-Secondary7]]&lt;&gt;"","/"&amp;Table16[[#This Row],[RunBlock-Secondary7]]&amp;"-"&amp;Table16[[#This Row],[PassBlock8]],"")</f>
        <v>-</v>
      </c>
      <c r="J855" s="75">
        <v>46</v>
      </c>
      <c r="K855" s="75"/>
      <c r="L855" s="76">
        <v>4</v>
      </c>
      <c r="M855" s="76"/>
      <c r="N855" s="76"/>
      <c r="O855" s="76"/>
      <c r="P855" s="76"/>
      <c r="Q855" s="76" t="str">
        <f>Table16[[#This Row],[DefPrimary2]]&amp;IF(Table16[[#This Row],[Def-Secondary3]]&lt;&gt;"","/"&amp;Table16[[#This Row],[Def-Secondary3]],)&amp;""&amp;IF(Table16[[#This Row],[PassRush4]]&lt;&gt;"","-"&amp;Table16[[#This Row],[PassRush4]],)</f>
        <v>46-4</v>
      </c>
      <c r="R855" s="76" t="e">
        <f>VLOOKUP(Table16[[#This Row],[Player]],Table4[],9,FALSE)</f>
        <v>#N/A</v>
      </c>
    </row>
    <row r="856" spans="1:18" ht="12.75" customHeight="1" x14ac:dyDescent="0.45">
      <c r="A856" s="78" t="s">
        <v>652</v>
      </c>
      <c r="B856" s="74" t="s">
        <v>654</v>
      </c>
      <c r="C856" s="79" t="s">
        <v>3525</v>
      </c>
      <c r="D856" s="91">
        <v>35206</v>
      </c>
      <c r="E856" s="75" t="s">
        <v>125</v>
      </c>
      <c r="G856" s="75" t="s">
        <v>651</v>
      </c>
      <c r="H856" s="77" t="str">
        <f>VLOOKUP(Table16[[#This Row],[Player]],Rosters!$D$1:$D$1934,1,FALSE)</f>
        <v>Pratt, Germaine</v>
      </c>
      <c r="I856" s="77" t="str">
        <f>Table16[[#This Row],[RunBlock-Primary6]]&amp;"-"&amp;Table16[[#This Row],[PassBlock8]]&amp;IF(Table16[[#This Row],[RunBlock-Secondary7]]&lt;&gt;"","/"&amp;Table16[[#This Row],[RunBlock-Secondary7]]&amp;"-"&amp;Table16[[#This Row],[PassBlock8]],"")</f>
        <v>-</v>
      </c>
      <c r="J856" s="75">
        <v>44</v>
      </c>
      <c r="K856" s="75"/>
      <c r="L856" s="76">
        <v>0</v>
      </c>
      <c r="M856" s="76"/>
      <c r="N856" s="76"/>
      <c r="O856" s="76"/>
      <c r="P856" s="76"/>
      <c r="Q856" s="76" t="str">
        <f>Table16[[#This Row],[DefPrimary2]]&amp;IF(Table16[[#This Row],[Def-Secondary3]]&lt;&gt;"","/"&amp;Table16[[#This Row],[Def-Secondary3]],)&amp;""&amp;IF(Table16[[#This Row],[PassRush4]]&lt;&gt;"","-"&amp;Table16[[#This Row],[PassRush4]],)</f>
        <v>44-0</v>
      </c>
      <c r="R856" s="76" t="e">
        <f>VLOOKUP(Table16[[#This Row],[Player]],Table4[],9,FALSE)</f>
        <v>#N/A</v>
      </c>
    </row>
    <row r="857" spans="1:18" ht="12.75" customHeight="1" x14ac:dyDescent="0.45">
      <c r="A857" s="78" t="s">
        <v>913</v>
      </c>
      <c r="B857" s="74" t="s">
        <v>654</v>
      </c>
      <c r="C857" s="79" t="s">
        <v>3531</v>
      </c>
      <c r="D857" s="91">
        <v>36526</v>
      </c>
      <c r="E857" s="75" t="s">
        <v>566</v>
      </c>
      <c r="G857" s="75" t="s">
        <v>620</v>
      </c>
      <c r="H857" s="77" t="str">
        <f>VLOOKUP(Table16[[#This Row],[Player]],Rosters!$D$1:$D$1934,1,FALSE)</f>
        <v>Sherwood, Jamien</v>
      </c>
      <c r="I857" s="77" t="str">
        <f>Table16[[#This Row],[RunBlock-Primary6]]&amp;"-"&amp;Table16[[#This Row],[PassBlock8]]&amp;IF(Table16[[#This Row],[RunBlock-Secondary7]]&lt;&gt;"","/"&amp;Table16[[#This Row],[RunBlock-Secondary7]]&amp;"-"&amp;Table16[[#This Row],[PassBlock8]],"")</f>
        <v>-</v>
      </c>
      <c r="J857" s="75">
        <v>45</v>
      </c>
      <c r="K857" s="75"/>
      <c r="L857" s="76">
        <v>5</v>
      </c>
      <c r="M857" s="76"/>
      <c r="N857" s="76"/>
      <c r="O857" s="76"/>
      <c r="P857" s="76"/>
      <c r="Q857" s="76" t="str">
        <f>Table16[[#This Row],[DefPrimary2]]&amp;IF(Table16[[#This Row],[Def-Secondary3]]&lt;&gt;"","/"&amp;Table16[[#This Row],[Def-Secondary3]],)&amp;""&amp;IF(Table16[[#This Row],[PassRush4]]&lt;&gt;"","-"&amp;Table16[[#This Row],[PassRush4]],)</f>
        <v>45-5</v>
      </c>
      <c r="R857" s="76" t="e">
        <f>VLOOKUP(Table16[[#This Row],[Player]],Table4[],9,FALSE)</f>
        <v>#N/A</v>
      </c>
    </row>
    <row r="858" spans="1:18" ht="12.75" customHeight="1" x14ac:dyDescent="0.45">
      <c r="A858" s="78" t="s">
        <v>2321</v>
      </c>
      <c r="B858" s="74" t="s">
        <v>654</v>
      </c>
      <c r="C858" s="79" t="s">
        <v>3518</v>
      </c>
      <c r="D858" s="91">
        <v>35047</v>
      </c>
      <c r="E858" s="75" t="s">
        <v>114</v>
      </c>
      <c r="G858" s="75" t="s">
        <v>1808</v>
      </c>
      <c r="H858" s="77" t="str">
        <f>VLOOKUP(Table16[[#This Row],[Player]],Rosters!$D$1:$D$1934,1,FALSE)</f>
        <v>Spillane, Robert</v>
      </c>
      <c r="I858" s="77" t="str">
        <f>Table16[[#This Row],[RunBlock-Primary6]]&amp;"-"&amp;Table16[[#This Row],[PassBlock8]]&amp;IF(Table16[[#This Row],[RunBlock-Secondary7]]&lt;&gt;"","/"&amp;Table16[[#This Row],[RunBlock-Secondary7]]&amp;"-"&amp;Table16[[#This Row],[PassBlock8]],"")</f>
        <v>-</v>
      </c>
      <c r="J858" s="75">
        <v>46</v>
      </c>
      <c r="K858" s="75"/>
      <c r="L858" s="76">
        <v>4</v>
      </c>
      <c r="M858" s="76"/>
      <c r="N858" s="76"/>
      <c r="O858" s="76"/>
      <c r="P858" s="76"/>
      <c r="Q858" s="76" t="str">
        <f>Table16[[#This Row],[DefPrimary2]]&amp;IF(Table16[[#This Row],[Def-Secondary3]]&lt;&gt;"","/"&amp;Table16[[#This Row],[Def-Secondary3]],)&amp;""&amp;IF(Table16[[#This Row],[PassRush4]]&lt;&gt;"","-"&amp;Table16[[#This Row],[PassRush4]],)</f>
        <v>46-4</v>
      </c>
      <c r="R858" s="76" t="e">
        <f>VLOOKUP(Table16[[#This Row],[Player]],Table4[],9,FALSE)</f>
        <v>#N/A</v>
      </c>
    </row>
    <row r="859" spans="1:18" ht="12.75" customHeight="1" x14ac:dyDescent="0.45">
      <c r="A859" s="93" t="s">
        <v>2523</v>
      </c>
      <c r="B859" s="74" t="s">
        <v>654</v>
      </c>
      <c r="C859" s="79" t="s">
        <v>3522</v>
      </c>
      <c r="D859" s="91">
        <v>36896</v>
      </c>
      <c r="E859" s="75" t="s">
        <v>88</v>
      </c>
      <c r="G859" s="156" t="s">
        <v>1537</v>
      </c>
      <c r="H859" s="77" t="str">
        <f>VLOOKUP(Table16[[#This Row],[Player]],Rosters!$D$1:$D$1934,1,FALSE)</f>
        <v>To'o To'o, Henry</v>
      </c>
      <c r="I859" s="77" t="str">
        <f>Table16[[#This Row],[RunBlock-Primary6]]&amp;"-"&amp;Table16[[#This Row],[PassBlock8]]&amp;IF(Table16[[#This Row],[RunBlock-Secondary7]]&lt;&gt;"","/"&amp;Table16[[#This Row],[RunBlock-Secondary7]]&amp;"-"&amp;Table16[[#This Row],[PassBlock8]],"")</f>
        <v>-</v>
      </c>
      <c r="J859" s="75">
        <v>4</v>
      </c>
      <c r="K859" s="75"/>
      <c r="L859" s="76">
        <v>4</v>
      </c>
      <c r="M859" s="76"/>
      <c r="N859" s="76"/>
      <c r="O859" s="76"/>
      <c r="P859" s="76"/>
      <c r="Q859" s="76" t="str">
        <f>Table16[[#This Row],[DefPrimary2]]&amp;IF(Table16[[#This Row],[Def-Secondary3]]&lt;&gt;"","/"&amp;Table16[[#This Row],[Def-Secondary3]],)&amp;""&amp;IF(Table16[[#This Row],[PassRush4]]&lt;&gt;"","-"&amp;Table16[[#This Row],[PassRush4]],)</f>
        <v>4-4</v>
      </c>
      <c r="R859" s="76" t="e">
        <f>VLOOKUP(Table16[[#This Row],[Player]],Table4[],9,FALSE)</f>
        <v>#N/A</v>
      </c>
    </row>
    <row r="860" spans="1:18" ht="12.75" customHeight="1" x14ac:dyDescent="0.45">
      <c r="A860" s="78" t="s">
        <v>2980</v>
      </c>
      <c r="B860" s="74" t="s">
        <v>654</v>
      </c>
      <c r="C860" s="79" t="s">
        <v>3520</v>
      </c>
      <c r="D860" s="91">
        <v>33051</v>
      </c>
      <c r="E860" s="75" t="s">
        <v>2712</v>
      </c>
      <c r="G860" s="75" t="s">
        <v>2211</v>
      </c>
      <c r="H860" s="77" t="str">
        <f>VLOOKUP(Table16[[#This Row],[Player]],Rosters!$D$1:$D$1934,1,FALSE)</f>
        <v>Wagner, Bobby</v>
      </c>
      <c r="I860" s="77" t="str">
        <f>Table16[[#This Row],[RunBlock-Primary6]]&amp;"-"&amp;Table16[[#This Row],[PassBlock8]]&amp;IF(Table16[[#This Row],[RunBlock-Secondary7]]&lt;&gt;"","/"&amp;Table16[[#This Row],[RunBlock-Secondary7]]&amp;"-"&amp;Table16[[#This Row],[PassBlock8]],"")</f>
        <v>-</v>
      </c>
      <c r="J860" s="75">
        <v>46</v>
      </c>
      <c r="K860" s="75"/>
      <c r="L860" s="76">
        <v>6</v>
      </c>
      <c r="M860" s="76"/>
      <c r="N860" s="76"/>
      <c r="O860" s="76"/>
      <c r="P860" s="76"/>
      <c r="Q860" s="76" t="str">
        <f>Table16[[#This Row],[DefPrimary2]]&amp;IF(Table16[[#This Row],[Def-Secondary3]]&lt;&gt;"","/"&amp;Table16[[#This Row],[Def-Secondary3]],)&amp;""&amp;IF(Table16[[#This Row],[PassRush4]]&lt;&gt;"","-"&amp;Table16[[#This Row],[PassRush4]],)</f>
        <v>46-6</v>
      </c>
      <c r="R860" s="76" t="e">
        <f>VLOOKUP(Table16[[#This Row],[Player]],Table4[],9,FALSE)</f>
        <v>#N/A</v>
      </c>
    </row>
    <row r="861" spans="1:18" ht="12.75" customHeight="1" x14ac:dyDescent="0.45">
      <c r="A861" s="78" t="s">
        <v>1521</v>
      </c>
      <c r="B861" s="74" t="s">
        <v>654</v>
      </c>
      <c r="C861" s="79" t="s">
        <v>109</v>
      </c>
      <c r="D861" s="91">
        <v>34919</v>
      </c>
      <c r="E861" s="75" t="s">
        <v>405</v>
      </c>
      <c r="G861" s="75" t="s">
        <v>520</v>
      </c>
      <c r="H861" s="77" t="str">
        <f>VLOOKUP(Table16[[#This Row],[Player]],Rosters!$D$1:$D$1934,1,FALSE)</f>
        <v>Walker, Anthony</v>
      </c>
      <c r="I861" s="77" t="str">
        <f>Table16[[#This Row],[RunBlock-Primary6]]&amp;"-"&amp;Table16[[#This Row],[PassBlock8]]&amp;IF(Table16[[#This Row],[RunBlock-Secondary7]]&lt;&gt;"","/"&amp;Table16[[#This Row],[RunBlock-Secondary7]]&amp;"-"&amp;Table16[[#This Row],[PassBlock8]],"")</f>
        <v>-</v>
      </c>
      <c r="J861" s="75">
        <v>4</v>
      </c>
      <c r="K861" s="75"/>
      <c r="L861" s="76">
        <v>3</v>
      </c>
      <c r="M861" s="76"/>
      <c r="N861" s="76"/>
      <c r="O861" s="76"/>
      <c r="P861" s="76"/>
      <c r="Q861" s="76" t="str">
        <f>Table16[[#This Row],[DefPrimary2]]&amp;IF(Table16[[#This Row],[Def-Secondary3]]&lt;&gt;"","/"&amp;Table16[[#This Row],[Def-Secondary3]],)&amp;""&amp;IF(Table16[[#This Row],[PassRush4]]&lt;&gt;"","-"&amp;Table16[[#This Row],[PassRush4]],)</f>
        <v>4-3</v>
      </c>
      <c r="R861" s="76" t="e">
        <f>VLOOKUP(Table16[[#This Row],[Player]],Table4[],9,FALSE)</f>
        <v>#N/A</v>
      </c>
    </row>
    <row r="862" spans="1:18" ht="12.75" customHeight="1" x14ac:dyDescent="0.45">
      <c r="A862" s="78" t="s">
        <v>1528</v>
      </c>
      <c r="B862" s="74" t="s">
        <v>654</v>
      </c>
      <c r="C862" s="79" t="s">
        <v>308</v>
      </c>
      <c r="D862" s="91">
        <v>36654</v>
      </c>
      <c r="E862" s="75" t="s">
        <v>3978</v>
      </c>
      <c r="G862" s="75" t="s">
        <v>1421</v>
      </c>
      <c r="H862" s="77" t="str">
        <f>VLOOKUP(Table16[[#This Row],[Player]],Rosters!$D$1:$D$1934,1,FALSE)</f>
        <v>Walker, Quay</v>
      </c>
      <c r="I862" s="77" t="str">
        <f>Table16[[#This Row],[RunBlock-Primary6]]&amp;"-"&amp;Table16[[#This Row],[PassBlock8]]&amp;IF(Table16[[#This Row],[RunBlock-Secondary7]]&lt;&gt;"","/"&amp;Table16[[#This Row],[RunBlock-Secondary7]]&amp;"-"&amp;Table16[[#This Row],[PassBlock8]],"")</f>
        <v>-</v>
      </c>
      <c r="J862" s="75">
        <v>44</v>
      </c>
      <c r="K862" s="75"/>
      <c r="L862" s="76">
        <v>5</v>
      </c>
      <c r="M862" s="76"/>
      <c r="N862" s="76"/>
      <c r="O862" s="76"/>
      <c r="P862" s="76"/>
      <c r="Q862" s="76" t="str">
        <f>Table16[[#This Row],[DefPrimary2]]&amp;IF(Table16[[#This Row],[Def-Secondary3]]&lt;&gt;"","/"&amp;Table16[[#This Row],[Def-Secondary3]],)&amp;""&amp;IF(Table16[[#This Row],[PassRush4]]&lt;&gt;"","-"&amp;Table16[[#This Row],[PassRush4]],)</f>
        <v>44-5</v>
      </c>
      <c r="R862" s="76" t="e">
        <f>VLOOKUP(Table16[[#This Row],[Player]],Table4[],9,FALSE)</f>
        <v>#N/A</v>
      </c>
    </row>
    <row r="863" spans="1:18" ht="12.75" customHeight="1" x14ac:dyDescent="0.45">
      <c r="A863" s="78" t="s">
        <v>2315</v>
      </c>
      <c r="B863" s="74" t="s">
        <v>654</v>
      </c>
      <c r="C863" s="79" t="s">
        <v>318</v>
      </c>
      <c r="D863" s="91">
        <v>35388</v>
      </c>
      <c r="E863" s="75" t="s">
        <v>140</v>
      </c>
      <c r="G863" s="75" t="s">
        <v>2316</v>
      </c>
      <c r="H863" s="77" t="str">
        <f>VLOOKUP(Table16[[#This Row],[Player]],Rosters!$D$1:$D$1934,1,FALSE)</f>
        <v>Warner, Fred</v>
      </c>
      <c r="I863" s="77" t="str">
        <f>Table16[[#This Row],[RunBlock-Primary6]]&amp;"-"&amp;Table16[[#This Row],[PassBlock8]]&amp;IF(Table16[[#This Row],[RunBlock-Secondary7]]&lt;&gt;"","/"&amp;Table16[[#This Row],[RunBlock-Secondary7]]&amp;"-"&amp;Table16[[#This Row],[PassBlock8]],"")</f>
        <v>-</v>
      </c>
      <c r="J863" s="75">
        <v>66</v>
      </c>
      <c r="K863" s="75"/>
      <c r="L863" s="76">
        <v>4</v>
      </c>
      <c r="M863" s="76"/>
      <c r="N863" s="76"/>
      <c r="O863" s="76"/>
      <c r="P863" s="76"/>
      <c r="Q863" s="76" t="str">
        <f>Table16[[#This Row],[DefPrimary2]]&amp;IF(Table16[[#This Row],[Def-Secondary3]]&lt;&gt;"","/"&amp;Table16[[#This Row],[Def-Secondary3]],)&amp;""&amp;IF(Table16[[#This Row],[PassRush4]]&lt;&gt;"","-"&amp;Table16[[#This Row],[PassRush4]],)</f>
        <v>66-4</v>
      </c>
      <c r="R863" s="76" t="e">
        <f>VLOOKUP(Table16[[#This Row],[Player]],Table4[],9,FALSE)</f>
        <v>#N/A</v>
      </c>
    </row>
    <row r="864" spans="1:18" ht="12.75" customHeight="1" x14ac:dyDescent="0.45">
      <c r="A864" s="78" t="s">
        <v>2521</v>
      </c>
      <c r="B864" s="74" t="s">
        <v>3526</v>
      </c>
      <c r="C864" s="79" t="s">
        <v>3527</v>
      </c>
      <c r="D864" s="91">
        <v>33782</v>
      </c>
      <c r="E864" s="75" t="s">
        <v>2000</v>
      </c>
      <c r="G864" s="75" t="s">
        <v>4176</v>
      </c>
      <c r="H864" s="77" t="str">
        <f>VLOOKUP(Table16[[#This Row],[Player]],Rosters!$D$1:$D$1934,1,FALSE)</f>
        <v>Hicks, Jordan</v>
      </c>
      <c r="I864" s="77" t="str">
        <f>Table16[[#This Row],[RunBlock-Primary6]]&amp;"-"&amp;Table16[[#This Row],[PassBlock8]]&amp;IF(Table16[[#This Row],[RunBlock-Secondary7]]&lt;&gt;"","/"&amp;Table16[[#This Row],[RunBlock-Secondary7]]&amp;"-"&amp;Table16[[#This Row],[PassBlock8]],"")</f>
        <v>-</v>
      </c>
      <c r="J864" s="75">
        <v>55</v>
      </c>
      <c r="K864" s="75">
        <v>55</v>
      </c>
      <c r="L864" s="76">
        <v>5</v>
      </c>
      <c r="M864" s="76"/>
      <c r="N864" s="76"/>
      <c r="O864" s="76"/>
      <c r="P864" s="76"/>
      <c r="Q864" s="76" t="str">
        <f>Table16[[#This Row],[DefPrimary2]]&amp;IF(Table16[[#This Row],[Def-Secondary3]]&lt;&gt;"","/"&amp;Table16[[#This Row],[Def-Secondary3]],)&amp;""&amp;IF(Table16[[#This Row],[PassRush4]]&lt;&gt;"","-"&amp;Table16[[#This Row],[PassRush4]],)</f>
        <v>55/55-5</v>
      </c>
      <c r="R864" s="76" t="e">
        <f>VLOOKUP(Table16[[#This Row],[Player]],Table4[],9,FALSE)</f>
        <v>#N/A</v>
      </c>
    </row>
    <row r="865" spans="1:18" ht="12.75" customHeight="1" x14ac:dyDescent="0.45">
      <c r="A865" s="78" t="s">
        <v>244</v>
      </c>
      <c r="B865" s="74" t="s">
        <v>243</v>
      </c>
      <c r="C865" s="79" t="s">
        <v>285</v>
      </c>
      <c r="D865" s="91">
        <v>37089</v>
      </c>
      <c r="E865" s="75" t="s">
        <v>200</v>
      </c>
      <c r="G865" s="75" t="s">
        <v>246</v>
      </c>
      <c r="H865" s="77" t="str">
        <f>VLOOKUP(Table16[[#This Row],[Player]],Rosters!$D$1:$D$1934,1,FALSE)</f>
        <v>Benton, Keeanu</v>
      </c>
      <c r="I865" s="77" t="str">
        <f>Table16[[#This Row],[RunBlock-Primary6]]&amp;"-"&amp;Table16[[#This Row],[PassBlock8]]&amp;IF(Table16[[#This Row],[RunBlock-Secondary7]]&lt;&gt;"","/"&amp;Table16[[#This Row],[RunBlock-Secondary7]]&amp;"-"&amp;Table16[[#This Row],[PassBlock8]],"")</f>
        <v>-</v>
      </c>
      <c r="J865" s="75" t="s">
        <v>422</v>
      </c>
      <c r="K865" s="75"/>
      <c r="L865" s="76">
        <v>1</v>
      </c>
      <c r="M865" s="76"/>
      <c r="N865" s="76"/>
      <c r="O865" s="76"/>
      <c r="P865" s="76"/>
      <c r="Q865" s="76" t="str">
        <f>Table16[[#This Row],[DefPrimary2]]&amp;IF(Table16[[#This Row],[Def-Secondary3]]&lt;&gt;"","/"&amp;Table16[[#This Row],[Def-Secondary3]],)&amp;""&amp;IF(Table16[[#This Row],[PassRush4]]&lt;&gt;"","-"&amp;Table16[[#This Row],[PassRush4]],)</f>
        <v>5-1</v>
      </c>
      <c r="R865" s="76" t="e">
        <f>VLOOKUP(Table16[[#This Row],[Player]],Table4[],9,FALSE)</f>
        <v>#N/A</v>
      </c>
    </row>
    <row r="866" spans="1:18" ht="12.75" customHeight="1" x14ac:dyDescent="0.45">
      <c r="A866" s="78" t="s">
        <v>612</v>
      </c>
      <c r="B866" s="74" t="s">
        <v>243</v>
      </c>
      <c r="C866" s="79" t="s">
        <v>3524</v>
      </c>
      <c r="D866" s="91">
        <v>0</v>
      </c>
      <c r="E866" s="75" t="s">
        <v>3949</v>
      </c>
      <c r="G866" s="75" t="s">
        <v>168</v>
      </c>
      <c r="H866" s="77" t="str">
        <f>VLOOKUP(Table16[[#This Row],[Player]],Rosters!$D$1:$D$1934,1,FALSE)</f>
        <v>Brown, Bobby</v>
      </c>
      <c r="I866" s="77" t="str">
        <f>Table16[[#This Row],[RunBlock-Primary6]]&amp;"-"&amp;Table16[[#This Row],[PassBlock8]]&amp;IF(Table16[[#This Row],[RunBlock-Secondary7]]&lt;&gt;"","/"&amp;Table16[[#This Row],[RunBlock-Secondary7]]&amp;"-"&amp;Table16[[#This Row],[PassBlock8]],"")</f>
        <v>-</v>
      </c>
      <c r="J866" s="75" t="s">
        <v>154</v>
      </c>
      <c r="K866" s="75"/>
      <c r="L866" s="76">
        <v>0</v>
      </c>
      <c r="M866" s="76"/>
      <c r="N866" s="76"/>
      <c r="O866" s="76"/>
      <c r="P866" s="76"/>
      <c r="Q866" s="76" t="str">
        <f>Table16[[#This Row],[DefPrimary2]]&amp;IF(Table16[[#This Row],[Def-Secondary3]]&lt;&gt;"","/"&amp;Table16[[#This Row],[Def-Secondary3]],)&amp;""&amp;IF(Table16[[#This Row],[PassRush4]]&lt;&gt;"","-"&amp;Table16[[#This Row],[PassRush4]],)</f>
        <v>4-0</v>
      </c>
      <c r="R866" s="76" t="e">
        <f>VLOOKUP(Table16[[#This Row],[Player]],Table4[],9,FALSE)</f>
        <v>#N/A</v>
      </c>
    </row>
    <row r="867" spans="1:18" ht="12.75" customHeight="1" x14ac:dyDescent="0.45">
      <c r="A867" s="78" t="s">
        <v>1689</v>
      </c>
      <c r="B867" s="74" t="s">
        <v>243</v>
      </c>
      <c r="C867" s="79" t="s">
        <v>3530</v>
      </c>
      <c r="D867" s="91">
        <v>36537</v>
      </c>
      <c r="E867" s="75" t="s">
        <v>3978</v>
      </c>
      <c r="G867" s="75" t="s">
        <v>289</v>
      </c>
      <c r="H867" s="77" t="str">
        <f>VLOOKUP(Table16[[#This Row],[Player]],Rosters!$D$1:$D$1934,1,FALSE)</f>
        <v>Davis, Jordan</v>
      </c>
      <c r="I867" s="77" t="str">
        <f>Table16[[#This Row],[RunBlock-Primary6]]&amp;"-"&amp;Table16[[#This Row],[PassBlock8]]&amp;IF(Table16[[#This Row],[RunBlock-Secondary7]]&lt;&gt;"","/"&amp;Table16[[#This Row],[RunBlock-Secondary7]]&amp;"-"&amp;Table16[[#This Row],[PassBlock8]],"")</f>
        <v>-</v>
      </c>
      <c r="J867" s="75" t="s">
        <v>154</v>
      </c>
      <c r="K867" s="75"/>
      <c r="L867" s="76">
        <v>1</v>
      </c>
      <c r="M867" s="76"/>
      <c r="N867" s="76"/>
      <c r="O867" s="76"/>
      <c r="P867" s="76"/>
      <c r="Q867" s="76" t="str">
        <f>Table16[[#This Row],[DefPrimary2]]&amp;IF(Table16[[#This Row],[Def-Secondary3]]&lt;&gt;"","/"&amp;Table16[[#This Row],[Def-Secondary3]],)&amp;""&amp;IF(Table16[[#This Row],[PassRush4]]&lt;&gt;"","-"&amp;Table16[[#This Row],[PassRush4]],)</f>
        <v>4-1</v>
      </c>
      <c r="R867" s="76" t="e">
        <f>VLOOKUP(Table16[[#This Row],[Player]],Table4[],9,FALSE)</f>
        <v>#N/A</v>
      </c>
    </row>
    <row r="868" spans="1:18" ht="12.75" customHeight="1" x14ac:dyDescent="0.45">
      <c r="A868" s="78" t="s">
        <v>1151</v>
      </c>
      <c r="B868" s="74" t="s">
        <v>243</v>
      </c>
      <c r="C868" s="79" t="s">
        <v>403</v>
      </c>
      <c r="D868" s="91">
        <v>34649</v>
      </c>
      <c r="E868" s="75" t="s">
        <v>405</v>
      </c>
      <c r="G868" s="75" t="s">
        <v>168</v>
      </c>
      <c r="H868" s="77" t="str">
        <f>VLOOKUP(Table16[[#This Row],[Player]],Rosters!$D$1:$D$1934,1,FALSE)</f>
        <v>Godchaux, Davon</v>
      </c>
      <c r="I868" s="77" t="str">
        <f>Table16[[#This Row],[RunBlock-Primary6]]&amp;"-"&amp;Table16[[#This Row],[PassBlock8]]&amp;IF(Table16[[#This Row],[RunBlock-Secondary7]]&lt;&gt;"","/"&amp;Table16[[#This Row],[RunBlock-Secondary7]]&amp;"-"&amp;Table16[[#This Row],[PassBlock8]],"")</f>
        <v>-</v>
      </c>
      <c r="J868" s="75" t="s">
        <v>154</v>
      </c>
      <c r="K868" s="75"/>
      <c r="L868" s="76">
        <v>0</v>
      </c>
      <c r="M868" s="76"/>
      <c r="N868" s="76"/>
      <c r="O868" s="76"/>
      <c r="P868" s="76"/>
      <c r="Q868" s="76" t="str">
        <f>Table16[[#This Row],[DefPrimary2]]&amp;IF(Table16[[#This Row],[Def-Secondary3]]&lt;&gt;"","/"&amp;Table16[[#This Row],[Def-Secondary3]],)&amp;""&amp;IF(Table16[[#This Row],[PassRush4]]&lt;&gt;"","-"&amp;Table16[[#This Row],[PassRush4]],)</f>
        <v>4-0</v>
      </c>
      <c r="R868" s="76" t="e">
        <f>VLOOKUP(Table16[[#This Row],[Player]],Table4[],9,FALSE)</f>
        <v>#N/A</v>
      </c>
    </row>
    <row r="869" spans="1:18" ht="12.75" customHeight="1" x14ac:dyDescent="0.45">
      <c r="A869" s="78" t="s">
        <v>3413</v>
      </c>
      <c r="B869" s="74" t="s">
        <v>243</v>
      </c>
      <c r="C869" s="79" t="s">
        <v>1124</v>
      </c>
      <c r="D869" s="91">
        <v>34340</v>
      </c>
      <c r="E869" s="75" t="s">
        <v>265</v>
      </c>
      <c r="G869" s="75" t="s">
        <v>289</v>
      </c>
      <c r="H869" s="77" t="str">
        <f>VLOOKUP(Table16[[#This Row],[Player]],Rosters!$D$1:$D$1934,1,FALSE)</f>
        <v>Goldman, Eddie</v>
      </c>
      <c r="I869" s="77" t="str">
        <f>Table16[[#This Row],[RunBlock-Primary6]]&amp;"-"&amp;Table16[[#This Row],[PassBlock8]]&amp;IF(Table16[[#This Row],[RunBlock-Secondary7]]&lt;&gt;"","/"&amp;Table16[[#This Row],[RunBlock-Secondary7]]&amp;"-"&amp;Table16[[#This Row],[PassBlock8]],"")</f>
        <v>-</v>
      </c>
      <c r="J869" s="75" t="s">
        <v>154</v>
      </c>
      <c r="K869" s="75"/>
      <c r="L869" s="76">
        <v>1</v>
      </c>
      <c r="M869" s="76"/>
      <c r="N869" s="76"/>
      <c r="O869" s="76"/>
      <c r="P869" s="76"/>
      <c r="Q869" s="76" t="str">
        <f>Table16[[#This Row],[DefPrimary2]]&amp;IF(Table16[[#This Row],[Def-Secondary3]]&lt;&gt;"","/"&amp;Table16[[#This Row],[Def-Secondary3]],)&amp;""&amp;IF(Table16[[#This Row],[PassRush4]]&lt;&gt;"","-"&amp;Table16[[#This Row],[PassRush4]],)</f>
        <v>4-1</v>
      </c>
      <c r="R869" s="76" t="e">
        <f>VLOOKUP(Table16[[#This Row],[Player]],Table4[],9,FALSE)</f>
        <v>#N/A</v>
      </c>
    </row>
    <row r="870" spans="1:18" ht="12.75" customHeight="1" x14ac:dyDescent="0.45">
      <c r="A870" s="78" t="s">
        <v>635</v>
      </c>
      <c r="B870" s="74" t="s">
        <v>243</v>
      </c>
      <c r="C870" s="79" t="s">
        <v>3517</v>
      </c>
      <c r="D870" s="91">
        <v>34718</v>
      </c>
      <c r="E870" s="75" t="s">
        <v>330</v>
      </c>
      <c r="G870" s="75" t="s">
        <v>289</v>
      </c>
      <c r="H870" s="77" t="str">
        <f>VLOOKUP(Table16[[#This Row],[Player]],Rosters!$D$1:$D$1934,1,FALSE)</f>
        <v>Jones, D.J.</v>
      </c>
      <c r="I870" s="77" t="str">
        <f>Table16[[#This Row],[RunBlock-Primary6]]&amp;"-"&amp;Table16[[#This Row],[PassBlock8]]&amp;IF(Table16[[#This Row],[RunBlock-Secondary7]]&lt;&gt;"","/"&amp;Table16[[#This Row],[RunBlock-Secondary7]]&amp;"-"&amp;Table16[[#This Row],[PassBlock8]],"")</f>
        <v>-</v>
      </c>
      <c r="J870" s="75" t="s">
        <v>154</v>
      </c>
      <c r="K870" s="75"/>
      <c r="L870" s="76">
        <v>1</v>
      </c>
      <c r="M870" s="76"/>
      <c r="N870" s="76"/>
      <c r="O870" s="76"/>
      <c r="P870" s="76"/>
      <c r="Q870" s="76" t="str">
        <f>Table16[[#This Row],[DefPrimary2]]&amp;IF(Table16[[#This Row],[Def-Secondary3]]&lt;&gt;"","/"&amp;Table16[[#This Row],[Def-Secondary3]],)&amp;""&amp;IF(Table16[[#This Row],[PassRush4]]&lt;&gt;"","-"&amp;Table16[[#This Row],[PassRush4]],)</f>
        <v>4-1</v>
      </c>
      <c r="R870" s="76" t="e">
        <f>VLOOKUP(Table16[[#This Row],[Player]],Table4[],9,FALSE)</f>
        <v>#N/A</v>
      </c>
    </row>
    <row r="871" spans="1:18" ht="12.75" customHeight="1" x14ac:dyDescent="0.45">
      <c r="A871" s="78" t="s">
        <v>1511</v>
      </c>
      <c r="B871" s="74" t="s">
        <v>243</v>
      </c>
      <c r="C871" s="79" t="s">
        <v>193</v>
      </c>
      <c r="D871" s="91">
        <v>36448</v>
      </c>
      <c r="E871" s="75" t="s">
        <v>171</v>
      </c>
      <c r="G871" s="75" t="s">
        <v>246</v>
      </c>
      <c r="H871" s="77" t="str">
        <f>VLOOKUP(Table16[[#This Row],[Player]],Rosters!$D$1:$D$1934,1,FALSE)</f>
        <v>Jones, Travis</v>
      </c>
      <c r="I871" s="77" t="str">
        <f>Table16[[#This Row],[RunBlock-Primary6]]&amp;"-"&amp;Table16[[#This Row],[PassBlock8]]&amp;IF(Table16[[#This Row],[RunBlock-Secondary7]]&lt;&gt;"","/"&amp;Table16[[#This Row],[RunBlock-Secondary7]]&amp;"-"&amp;Table16[[#This Row],[PassBlock8]],"")</f>
        <v>-</v>
      </c>
      <c r="J871" s="75" t="s">
        <v>422</v>
      </c>
      <c r="K871" s="75"/>
      <c r="L871" s="76">
        <v>1</v>
      </c>
      <c r="M871" s="76"/>
      <c r="N871" s="76"/>
      <c r="O871" s="76"/>
      <c r="P871" s="76"/>
      <c r="Q871" s="76" t="str">
        <f>Table16[[#This Row],[DefPrimary2]]&amp;IF(Table16[[#This Row],[Def-Secondary3]]&lt;&gt;"","/"&amp;Table16[[#This Row],[Def-Secondary3]],)&amp;""&amp;IF(Table16[[#This Row],[PassRush4]]&lt;&gt;"","-"&amp;Table16[[#This Row],[PassRush4]],)</f>
        <v>5-1</v>
      </c>
      <c r="R871" s="76" t="e">
        <f>VLOOKUP(Table16[[#This Row],[Player]],Table4[],9,FALSE)</f>
        <v>#N/A</v>
      </c>
    </row>
    <row r="872" spans="1:18" ht="12.75" customHeight="1" x14ac:dyDescent="0.45">
      <c r="A872" s="78" t="s">
        <v>2503</v>
      </c>
      <c r="B872" s="74" t="s">
        <v>243</v>
      </c>
      <c r="C872" s="79" t="s">
        <v>916</v>
      </c>
      <c r="D872" s="91">
        <v>35746</v>
      </c>
      <c r="E872" s="75" t="s">
        <v>2162</v>
      </c>
      <c r="G872" s="75" t="s">
        <v>596</v>
      </c>
      <c r="H872" s="77" t="str">
        <f>VLOOKUP(Table16[[#This Row],[Player]],Rosters!$D$1:$D$1934,1,FALSE)</f>
        <v>Lawrence, Dexter</v>
      </c>
      <c r="I872" s="77" t="str">
        <f>Table16[[#This Row],[RunBlock-Primary6]]&amp;"-"&amp;Table16[[#This Row],[PassBlock8]]&amp;IF(Table16[[#This Row],[RunBlock-Secondary7]]&lt;&gt;"","/"&amp;Table16[[#This Row],[RunBlock-Secondary7]]&amp;"-"&amp;Table16[[#This Row],[PassBlock8]],"")</f>
        <v>-</v>
      </c>
      <c r="J872" s="75" t="s">
        <v>155</v>
      </c>
      <c r="K872" s="75"/>
      <c r="L872" s="76">
        <v>10</v>
      </c>
      <c r="M872" s="76"/>
      <c r="N872" s="76"/>
      <c r="O872" s="76"/>
      <c r="P872" s="76"/>
      <c r="Q872" s="76" t="str">
        <f>Table16[[#This Row],[DefPrimary2]]&amp;IF(Table16[[#This Row],[Def-Secondary3]]&lt;&gt;"","/"&amp;Table16[[#This Row],[Def-Secondary3]],)&amp;""&amp;IF(Table16[[#This Row],[PassRush4]]&lt;&gt;"","-"&amp;Table16[[#This Row],[PassRush4]],)</f>
        <v>6-10</v>
      </c>
      <c r="R872" s="76" t="e">
        <f>VLOOKUP(Table16[[#This Row],[Player]],Table4[],9,FALSE)</f>
        <v>#N/A</v>
      </c>
    </row>
    <row r="873" spans="1:18" ht="12.75" customHeight="1" x14ac:dyDescent="0.45">
      <c r="A873" s="78" t="s">
        <v>2614</v>
      </c>
      <c r="B873" s="74" t="s">
        <v>243</v>
      </c>
      <c r="C873" s="79" t="s">
        <v>81</v>
      </c>
      <c r="D873" s="91">
        <v>35643</v>
      </c>
      <c r="E873" s="75" t="s">
        <v>102</v>
      </c>
      <c r="G873" s="75" t="s">
        <v>185</v>
      </c>
      <c r="H873" s="77" t="str">
        <f>VLOOKUP(Table16[[#This Row],[Player]],Rosters!$D$1:$D$1934,1,FALSE)</f>
        <v>Lopez, Roy</v>
      </c>
      <c r="I873" s="77" t="str">
        <f>Table16[[#This Row],[RunBlock-Primary6]]&amp;"-"&amp;Table16[[#This Row],[PassBlock8]]&amp;IF(Table16[[#This Row],[RunBlock-Secondary7]]&lt;&gt;"","/"&amp;Table16[[#This Row],[RunBlock-Secondary7]]&amp;"-"&amp;Table16[[#This Row],[PassBlock8]],"")</f>
        <v>-</v>
      </c>
      <c r="J873" s="75" t="s">
        <v>154</v>
      </c>
      <c r="K873" s="75"/>
      <c r="L873" s="76">
        <v>2</v>
      </c>
      <c r="M873" s="76"/>
      <c r="N873" s="76"/>
      <c r="O873" s="76"/>
      <c r="P873" s="76"/>
      <c r="Q873" s="76" t="str">
        <f>Table16[[#This Row],[DefPrimary2]]&amp;IF(Table16[[#This Row],[Def-Secondary3]]&lt;&gt;"","/"&amp;Table16[[#This Row],[Def-Secondary3]],)&amp;""&amp;IF(Table16[[#This Row],[PassRush4]]&lt;&gt;"","-"&amp;Table16[[#This Row],[PassRush4]],)</f>
        <v>4-2</v>
      </c>
      <c r="R873" s="76" t="e">
        <f>VLOOKUP(Table16[[#This Row],[Player]],Table4[],9,FALSE)</f>
        <v>#N/A</v>
      </c>
    </row>
    <row r="874" spans="1:18" ht="12.75" customHeight="1" x14ac:dyDescent="0.45">
      <c r="A874" s="78" t="s">
        <v>3643</v>
      </c>
      <c r="B874" s="74" t="s">
        <v>243</v>
      </c>
      <c r="C874" s="79" t="s">
        <v>1315</v>
      </c>
      <c r="D874" s="91">
        <v>37507</v>
      </c>
      <c r="E874" s="75" t="s">
        <v>4080</v>
      </c>
      <c r="G874" s="75" t="s">
        <v>289</v>
      </c>
      <c r="H874" s="77" t="str">
        <f>VLOOKUP(Table16[[#This Row],[Player]],Rosters!$D$1:$D$1934,1,FALSE)</f>
        <v>Murphy II, Byron</v>
      </c>
      <c r="I874" s="77" t="str">
        <f>Table16[[#This Row],[RunBlock-Primary6]]&amp;"-"&amp;Table16[[#This Row],[PassBlock8]]&amp;IF(Table16[[#This Row],[RunBlock-Secondary7]]&lt;&gt;"","/"&amp;Table16[[#This Row],[RunBlock-Secondary7]]&amp;"-"&amp;Table16[[#This Row],[PassBlock8]],"")</f>
        <v>-</v>
      </c>
      <c r="J874" s="75" t="s">
        <v>154</v>
      </c>
      <c r="K874" s="75"/>
      <c r="L874" s="76">
        <v>1</v>
      </c>
      <c r="M874" s="76"/>
      <c r="N874" s="76"/>
      <c r="O874" s="76"/>
      <c r="P874" s="76"/>
      <c r="Q874" s="76" t="str">
        <f>Table16[[#This Row],[DefPrimary2]]&amp;IF(Table16[[#This Row],[Def-Secondary3]]&lt;&gt;"","/"&amp;Table16[[#This Row],[Def-Secondary3]],)&amp;""&amp;IF(Table16[[#This Row],[PassRush4]]&lt;&gt;"","-"&amp;Table16[[#This Row],[PassRush4]],)</f>
        <v>4-1</v>
      </c>
      <c r="R874" s="76" t="e">
        <f>VLOOKUP(Table16[[#This Row],[Player]],Table4[],9,FALSE)</f>
        <v>#N/A</v>
      </c>
    </row>
    <row r="875" spans="1:18" ht="12.75" customHeight="1" x14ac:dyDescent="0.45">
      <c r="A875" s="78" t="s">
        <v>891</v>
      </c>
      <c r="B875" s="74" t="s">
        <v>243</v>
      </c>
      <c r="C875" s="79" t="s">
        <v>3523</v>
      </c>
      <c r="D875" s="91">
        <v>37228</v>
      </c>
      <c r="E875" s="75" t="s">
        <v>91</v>
      </c>
      <c r="G875" s="75" t="s">
        <v>168</v>
      </c>
      <c r="H875" s="77" t="str">
        <f>VLOOKUP(Table16[[#This Row],[Player]],Rosters!$D$1:$D$1934,1,FALSE)</f>
        <v>Ogbonnia, Otito</v>
      </c>
      <c r="I875" s="77" t="str">
        <f>Table16[[#This Row],[RunBlock-Primary6]]&amp;"-"&amp;Table16[[#This Row],[PassBlock8]]&amp;IF(Table16[[#This Row],[RunBlock-Secondary7]]&lt;&gt;"","/"&amp;Table16[[#This Row],[RunBlock-Secondary7]]&amp;"-"&amp;Table16[[#This Row],[PassBlock8]],"")</f>
        <v>-</v>
      </c>
      <c r="J875" s="75" t="s">
        <v>154</v>
      </c>
      <c r="K875" s="75"/>
      <c r="L875" s="76">
        <v>0</v>
      </c>
      <c r="M875" s="76"/>
      <c r="N875" s="76"/>
      <c r="O875" s="76"/>
      <c r="P875" s="76"/>
      <c r="Q875" s="76" t="str">
        <f>Table16[[#This Row],[DefPrimary2]]&amp;IF(Table16[[#This Row],[Def-Secondary3]]&lt;&gt;"","/"&amp;Table16[[#This Row],[Def-Secondary3]],)&amp;""&amp;IF(Table16[[#This Row],[PassRush4]]&lt;&gt;"","-"&amp;Table16[[#This Row],[PassRush4]],)</f>
        <v>4-0</v>
      </c>
      <c r="R875" s="76" t="e">
        <f>VLOOKUP(Table16[[#This Row],[Player]],Table4[],9,FALSE)</f>
        <v>#N/A</v>
      </c>
    </row>
    <row r="876" spans="1:18" ht="12.75" customHeight="1" x14ac:dyDescent="0.45">
      <c r="A876" s="78" t="s">
        <v>1507</v>
      </c>
      <c r="B876" s="74" t="s">
        <v>243</v>
      </c>
      <c r="C876" s="79" t="s">
        <v>86</v>
      </c>
      <c r="D876" s="91">
        <v>35089</v>
      </c>
      <c r="E876" s="75" t="s">
        <v>140</v>
      </c>
      <c r="G876" s="75" t="s">
        <v>185</v>
      </c>
      <c r="H876" s="77" t="str">
        <f>VLOOKUP(Table16[[#This Row],[Player]],Rosters!$D$1:$D$1934,1,FALSE)</f>
        <v>Phillips, Harrison</v>
      </c>
      <c r="I876" s="77" t="str">
        <f>Table16[[#This Row],[RunBlock-Primary6]]&amp;"-"&amp;Table16[[#This Row],[PassBlock8]]&amp;IF(Table16[[#This Row],[RunBlock-Secondary7]]&lt;&gt;"","/"&amp;Table16[[#This Row],[RunBlock-Secondary7]]&amp;"-"&amp;Table16[[#This Row],[PassBlock8]],"")</f>
        <v>-</v>
      </c>
      <c r="J876" s="75" t="s">
        <v>154</v>
      </c>
      <c r="K876" s="75"/>
      <c r="L876" s="76">
        <v>2</v>
      </c>
      <c r="M876" s="76"/>
      <c r="N876" s="76"/>
      <c r="O876" s="76"/>
      <c r="P876" s="76"/>
      <c r="Q876" s="76" t="str">
        <f>Table16[[#This Row],[DefPrimary2]]&amp;IF(Table16[[#This Row],[Def-Secondary3]]&lt;&gt;"","/"&amp;Table16[[#This Row],[Def-Secondary3]],)&amp;""&amp;IF(Table16[[#This Row],[PassRush4]]&lt;&gt;"","-"&amp;Table16[[#This Row],[PassRush4]],)</f>
        <v>4-2</v>
      </c>
      <c r="R876" s="76" t="e">
        <f>VLOOKUP(Table16[[#This Row],[Player]],Table4[],9,FALSE)</f>
        <v>#N/A</v>
      </c>
    </row>
    <row r="877" spans="1:18" ht="12.75" customHeight="1" x14ac:dyDescent="0.45">
      <c r="A877" s="78" t="s">
        <v>3629</v>
      </c>
      <c r="B877" s="74" t="s">
        <v>243</v>
      </c>
      <c r="C877" s="79" t="s">
        <v>452</v>
      </c>
      <c r="D877" s="91">
        <v>37083</v>
      </c>
      <c r="E877" s="75" t="s">
        <v>4126</v>
      </c>
      <c r="G877" s="75" t="s">
        <v>216</v>
      </c>
      <c r="H877" s="77" t="str">
        <f>VLOOKUP(Table16[[#This Row],[Player]],Rosters!$D$1:$D$1934,1,FALSE)</f>
        <v>Sweat, T'Vondre</v>
      </c>
      <c r="I877" s="77" t="str">
        <f>Table16[[#This Row],[RunBlock-Primary6]]&amp;"-"&amp;Table16[[#This Row],[PassBlock8]]&amp;IF(Table16[[#This Row],[RunBlock-Secondary7]]&lt;&gt;"","/"&amp;Table16[[#This Row],[RunBlock-Secondary7]]&amp;"-"&amp;Table16[[#This Row],[PassBlock8]],"")</f>
        <v>-</v>
      </c>
      <c r="J877" s="75" t="s">
        <v>422</v>
      </c>
      <c r="K877" s="75"/>
      <c r="L877" s="76">
        <v>2</v>
      </c>
      <c r="M877" s="76"/>
      <c r="N877" s="76"/>
      <c r="O877" s="76"/>
      <c r="P877" s="76"/>
      <c r="Q877" s="76" t="str">
        <f>Table16[[#This Row],[DefPrimary2]]&amp;IF(Table16[[#This Row],[Def-Secondary3]]&lt;&gt;"","/"&amp;Table16[[#This Row],[Def-Secondary3]],)&amp;""&amp;IF(Table16[[#This Row],[PassRush4]]&lt;&gt;"","-"&amp;Table16[[#This Row],[PassRush4]],)</f>
        <v>5-2</v>
      </c>
      <c r="R877" s="76" t="e">
        <f>VLOOKUP(Table16[[#This Row],[Player]],Table4[],9,FALSE)</f>
        <v>#N/A</v>
      </c>
    </row>
    <row r="878" spans="1:18" ht="12.75" customHeight="1" x14ac:dyDescent="0.45">
      <c r="A878" s="78" t="s">
        <v>489</v>
      </c>
      <c r="B878" s="74" t="s">
        <v>243</v>
      </c>
      <c r="C878" s="79" t="s">
        <v>419</v>
      </c>
      <c r="D878" s="91">
        <v>34992</v>
      </c>
      <c r="E878" s="75" t="s">
        <v>101</v>
      </c>
      <c r="G878" s="75" t="s">
        <v>168</v>
      </c>
      <c r="H878" s="77" t="str">
        <f>VLOOKUP(Table16[[#This Row],[Player]],Rosters!$D$1:$D$1934,1,FALSE)</f>
        <v>Tuttle, Shy</v>
      </c>
      <c r="I878" s="77" t="str">
        <f>Table16[[#This Row],[RunBlock-Primary6]]&amp;"-"&amp;Table16[[#This Row],[PassBlock8]]&amp;IF(Table16[[#This Row],[RunBlock-Secondary7]]&lt;&gt;"","/"&amp;Table16[[#This Row],[RunBlock-Secondary7]]&amp;"-"&amp;Table16[[#This Row],[PassBlock8]],"")</f>
        <v>-</v>
      </c>
      <c r="J878" s="75" t="s">
        <v>154</v>
      </c>
      <c r="K878" s="75"/>
      <c r="L878" s="76">
        <v>0</v>
      </c>
      <c r="M878" s="76"/>
      <c r="N878" s="76"/>
      <c r="O878" s="76"/>
      <c r="P878" s="76"/>
      <c r="Q878" s="76" t="str">
        <f>Table16[[#This Row],[DefPrimary2]]&amp;IF(Table16[[#This Row],[Def-Secondary3]]&lt;&gt;"","/"&amp;Table16[[#This Row],[Def-Secondary3]],)&amp;""&amp;IF(Table16[[#This Row],[PassRush4]]&lt;&gt;"","-"&amp;Table16[[#This Row],[PassRush4]],)</f>
        <v>4-0</v>
      </c>
      <c r="R878" s="76" t="e">
        <f>VLOOKUP(Table16[[#This Row],[Player]],Table4[],9,FALSE)</f>
        <v>#N/A</v>
      </c>
    </row>
    <row r="879" spans="1:18" ht="12.75" customHeight="1" x14ac:dyDescent="0.45">
      <c r="A879" s="78" t="s">
        <v>1781</v>
      </c>
      <c r="B879" s="74" t="s">
        <v>243</v>
      </c>
      <c r="C879" s="79" t="s">
        <v>339</v>
      </c>
      <c r="D879" s="91">
        <v>34735</v>
      </c>
      <c r="E879" s="75" t="s">
        <v>1782</v>
      </c>
      <c r="G879" s="75" t="s">
        <v>181</v>
      </c>
      <c r="H879" s="77" t="str">
        <f>VLOOKUP(Table16[[#This Row],[Player]],Rosters!$D$1:$D$1934,1,FALSE)</f>
        <v>Vea, Vita</v>
      </c>
      <c r="I879" s="77" t="str">
        <f>Table16[[#This Row],[RunBlock-Primary6]]&amp;"-"&amp;Table16[[#This Row],[PassBlock8]]&amp;IF(Table16[[#This Row],[RunBlock-Secondary7]]&lt;&gt;"","/"&amp;Table16[[#This Row],[RunBlock-Secondary7]]&amp;"-"&amp;Table16[[#This Row],[PassBlock8]],"")</f>
        <v>-</v>
      </c>
      <c r="J879" s="75" t="s">
        <v>422</v>
      </c>
      <c r="K879" s="75"/>
      <c r="L879" s="76">
        <v>7</v>
      </c>
      <c r="M879" s="76"/>
      <c r="N879" s="76"/>
      <c r="O879" s="76"/>
      <c r="P879" s="76"/>
      <c r="Q879" s="76" t="str">
        <f>Table16[[#This Row],[DefPrimary2]]&amp;IF(Table16[[#This Row],[Def-Secondary3]]&lt;&gt;"","/"&amp;Table16[[#This Row],[Def-Secondary3]],)&amp;""&amp;IF(Table16[[#This Row],[PassRush4]]&lt;&gt;"","-"&amp;Table16[[#This Row],[PassRush4]],)</f>
        <v>5-7</v>
      </c>
      <c r="R879" s="76" t="e">
        <f>VLOOKUP(Table16[[#This Row],[Player]],Table4[],9,FALSE)</f>
        <v>#N/A</v>
      </c>
    </row>
    <row r="880" spans="1:18" ht="12.75" customHeight="1" x14ac:dyDescent="0.45">
      <c r="A880" s="78" t="s">
        <v>1015</v>
      </c>
      <c r="B880" s="74" t="s">
        <v>480</v>
      </c>
      <c r="C880" s="79" t="s">
        <v>419</v>
      </c>
      <c r="D880" s="91">
        <v>36276</v>
      </c>
      <c r="E880" s="75" t="s">
        <v>295</v>
      </c>
      <c r="G880" s="75" t="s">
        <v>481</v>
      </c>
      <c r="H880" s="77" t="e">
        <f>VLOOKUP(Table16[[#This Row],[Player]],Rosters!$D$1:$D$1934,1,FALSE)</f>
        <v>#N/A</v>
      </c>
      <c r="I880" s="77" t="str">
        <f>Table16[[#This Row],[RunBlock-Primary6]]&amp;"-"&amp;Table16[[#This Row],[PassBlock8]]&amp;IF(Table16[[#This Row],[RunBlock-Secondary7]]&lt;&gt;"","/"&amp;Table16[[#This Row],[RunBlock-Secondary7]]&amp;"-"&amp;Table16[[#This Row],[PassBlock8]],"")</f>
        <v>-</v>
      </c>
      <c r="J880" s="75">
        <v>0</v>
      </c>
      <c r="K880" s="75"/>
      <c r="L880" s="76">
        <v>5</v>
      </c>
      <c r="M880" s="76"/>
      <c r="N880" s="76"/>
      <c r="O880" s="76"/>
      <c r="P880" s="76"/>
      <c r="Q880" s="76" t="str">
        <f>Table16[[#This Row],[DefPrimary2]]&amp;IF(Table16[[#This Row],[Def-Secondary3]]&lt;&gt;"","/"&amp;Table16[[#This Row],[Def-Secondary3]],)&amp;""&amp;IF(Table16[[#This Row],[PassRush4]]&lt;&gt;"","-"&amp;Table16[[#This Row],[PassRush4]],)</f>
        <v>0-5</v>
      </c>
      <c r="R880" s="76" t="e">
        <f>VLOOKUP(Table16[[#This Row],[Player]],Table4[],9,FALSE)</f>
        <v>#N/A</v>
      </c>
    </row>
    <row r="881" spans="1:18" ht="12.75" customHeight="1" x14ac:dyDescent="0.45">
      <c r="A881" s="78" t="s">
        <v>2814</v>
      </c>
      <c r="B881" s="74" t="s">
        <v>480</v>
      </c>
      <c r="C881" s="79" t="s">
        <v>109</v>
      </c>
      <c r="D881" s="91">
        <v>34842</v>
      </c>
      <c r="E881" s="75" t="s">
        <v>249</v>
      </c>
      <c r="G881" s="75" t="s">
        <v>496</v>
      </c>
      <c r="H881" s="77" t="e">
        <f>VLOOKUP(Table16[[#This Row],[Player]],Rosters!$D$1:$D$1934,1,FALSE)</f>
        <v>#N/A</v>
      </c>
      <c r="I881" s="77" t="str">
        <f>Table16[[#This Row],[RunBlock-Primary6]]&amp;"-"&amp;Table16[[#This Row],[PassBlock8]]&amp;IF(Table16[[#This Row],[RunBlock-Secondary7]]&lt;&gt;"","/"&amp;Table16[[#This Row],[RunBlock-Secondary7]]&amp;"-"&amp;Table16[[#This Row],[PassBlock8]],"")</f>
        <v>-</v>
      </c>
      <c r="J881" s="75">
        <v>4</v>
      </c>
      <c r="K881" s="75"/>
      <c r="L881" s="76">
        <v>0</v>
      </c>
      <c r="M881" s="76"/>
      <c r="N881" s="76"/>
      <c r="O881" s="76"/>
      <c r="P881" s="76"/>
      <c r="Q881" s="76" t="str">
        <f>Table16[[#This Row],[DefPrimary2]]&amp;IF(Table16[[#This Row],[Def-Secondary3]]&lt;&gt;"","/"&amp;Table16[[#This Row],[Def-Secondary3]],)&amp;""&amp;IF(Table16[[#This Row],[PassRush4]]&lt;&gt;"","-"&amp;Table16[[#This Row],[PassRush4]],)</f>
        <v>4-0</v>
      </c>
      <c r="R881" s="76" t="e">
        <f>VLOOKUP(Table16[[#This Row],[Player]],Table4[],9,FALSE)</f>
        <v>#N/A</v>
      </c>
    </row>
    <row r="882" spans="1:18" ht="12.75" customHeight="1" x14ac:dyDescent="0.45">
      <c r="A882" s="78" t="s">
        <v>3619</v>
      </c>
      <c r="B882" s="74" t="s">
        <v>480</v>
      </c>
      <c r="C882" s="79" t="s">
        <v>339</v>
      </c>
      <c r="D882" s="91">
        <v>37189</v>
      </c>
      <c r="E882" s="75" t="s">
        <v>3974</v>
      </c>
      <c r="G882" s="75" t="s">
        <v>317</v>
      </c>
      <c r="H882" s="77" t="str">
        <f>VLOOKUP(Table16[[#This Row],[Player]],Rosters!$D$1:$D$1934,1,FALSE)</f>
        <v>Braswell, Chris</v>
      </c>
      <c r="I882" s="77" t="str">
        <f>Table16[[#This Row],[RunBlock-Primary6]]&amp;"-"&amp;Table16[[#This Row],[PassBlock8]]&amp;IF(Table16[[#This Row],[RunBlock-Secondary7]]&lt;&gt;"","/"&amp;Table16[[#This Row],[RunBlock-Secondary7]]&amp;"-"&amp;Table16[[#This Row],[PassBlock8]],"")</f>
        <v>-</v>
      </c>
      <c r="J882" s="75">
        <v>0</v>
      </c>
      <c r="K882" s="75"/>
      <c r="L882" s="76">
        <v>3</v>
      </c>
      <c r="M882" s="76"/>
      <c r="N882" s="76"/>
      <c r="O882" s="76"/>
      <c r="P882" s="76"/>
      <c r="Q882" s="76" t="str">
        <f>Table16[[#This Row],[DefPrimary2]]&amp;IF(Table16[[#This Row],[Def-Secondary3]]&lt;&gt;"","/"&amp;Table16[[#This Row],[Def-Secondary3]],)&amp;""&amp;IF(Table16[[#This Row],[PassRush4]]&lt;&gt;"","-"&amp;Table16[[#This Row],[PassRush4]],)</f>
        <v>0-3</v>
      </c>
      <c r="R882" s="76" t="e">
        <f>VLOOKUP(Table16[[#This Row],[Player]],Table4[],9,FALSE)</f>
        <v>#N/A</v>
      </c>
    </row>
    <row r="883" spans="1:18" ht="12.75" customHeight="1" x14ac:dyDescent="0.45">
      <c r="A883" s="78" t="s">
        <v>2214</v>
      </c>
      <c r="B883" s="74" t="s">
        <v>480</v>
      </c>
      <c r="C883" s="79" t="s">
        <v>81</v>
      </c>
      <c r="D883" s="91">
        <v>36192</v>
      </c>
      <c r="E883" s="75" t="s">
        <v>387</v>
      </c>
      <c r="G883" s="75" t="s">
        <v>481</v>
      </c>
      <c r="H883" s="77" t="str">
        <f>VLOOKUP(Table16[[#This Row],[Player]],Rosters!$D$1:$D$1934,1,FALSE)</f>
        <v>Browning, Baron</v>
      </c>
      <c r="I883" s="77" t="str">
        <f>Table16[[#This Row],[RunBlock-Primary6]]&amp;"-"&amp;Table16[[#This Row],[PassBlock8]]&amp;IF(Table16[[#This Row],[RunBlock-Secondary7]]&lt;&gt;"","/"&amp;Table16[[#This Row],[RunBlock-Secondary7]]&amp;"-"&amp;Table16[[#This Row],[PassBlock8]],"")</f>
        <v>-</v>
      </c>
      <c r="J883" s="75">
        <v>0</v>
      </c>
      <c r="K883" s="75"/>
      <c r="L883" s="76">
        <v>5</v>
      </c>
      <c r="M883" s="76"/>
      <c r="N883" s="76"/>
      <c r="O883" s="76"/>
      <c r="P883" s="76"/>
      <c r="Q883" s="76" t="str">
        <f>Table16[[#This Row],[DefPrimary2]]&amp;IF(Table16[[#This Row],[Def-Secondary3]]&lt;&gt;"","/"&amp;Table16[[#This Row],[Def-Secondary3]],)&amp;""&amp;IF(Table16[[#This Row],[PassRush4]]&lt;&gt;"","-"&amp;Table16[[#This Row],[PassRush4]],)</f>
        <v>0-5</v>
      </c>
      <c r="R883" s="76" t="e">
        <f>VLOOKUP(Table16[[#This Row],[Player]],Table4[],9,FALSE)</f>
        <v>#N/A</v>
      </c>
    </row>
    <row r="884" spans="1:18" ht="12.75" customHeight="1" x14ac:dyDescent="0.45">
      <c r="A884" s="78" t="s">
        <v>2806</v>
      </c>
      <c r="B884" s="74" t="s">
        <v>480</v>
      </c>
      <c r="C884" s="79" t="s">
        <v>1124</v>
      </c>
      <c r="D884" s="91">
        <v>36183</v>
      </c>
      <c r="E884" s="75" t="s">
        <v>84</v>
      </c>
      <c r="G884" s="75" t="s">
        <v>2325</v>
      </c>
      <c r="H884" s="77" t="str">
        <f>VLOOKUP(Table16[[#This Row],[Player]],Rosters!$D$1:$D$1934,1,FALSE)</f>
        <v>Ebiketie, Arnold</v>
      </c>
      <c r="I884" s="77" t="str">
        <f>Table16[[#This Row],[RunBlock-Primary6]]&amp;"-"&amp;Table16[[#This Row],[PassBlock8]]&amp;IF(Table16[[#This Row],[RunBlock-Secondary7]]&lt;&gt;"","/"&amp;Table16[[#This Row],[RunBlock-Secondary7]]&amp;"-"&amp;Table16[[#This Row],[PassBlock8]],"")</f>
        <v>-</v>
      </c>
      <c r="J884" s="75">
        <v>0</v>
      </c>
      <c r="K884" s="75"/>
      <c r="L884" s="76">
        <v>9</v>
      </c>
      <c r="M884" s="76"/>
      <c r="N884" s="76"/>
      <c r="O884" s="76"/>
      <c r="P884" s="76"/>
      <c r="Q884" s="76" t="str">
        <f>Table16[[#This Row],[DefPrimary2]]&amp;IF(Table16[[#This Row],[Def-Secondary3]]&lt;&gt;"","/"&amp;Table16[[#This Row],[Def-Secondary3]],)&amp;""&amp;IF(Table16[[#This Row],[PassRush4]]&lt;&gt;"","-"&amp;Table16[[#This Row],[PassRush4]],)</f>
        <v>0-9</v>
      </c>
      <c r="R884" s="76" t="e">
        <f>VLOOKUP(Table16[[#This Row],[Player]],Table4[],9,FALSE)</f>
        <v>#N/A</v>
      </c>
    </row>
    <row r="885" spans="1:18" ht="12.75" customHeight="1" x14ac:dyDescent="0.45">
      <c r="A885" s="78" t="s">
        <v>3590</v>
      </c>
      <c r="B885" s="74" t="s">
        <v>480</v>
      </c>
      <c r="C885" s="79" t="s">
        <v>3517</v>
      </c>
      <c r="D885" s="91">
        <v>37714</v>
      </c>
      <c r="E885" s="75" t="s">
        <v>4001</v>
      </c>
      <c r="G885" s="75" t="s">
        <v>1168</v>
      </c>
      <c r="H885" s="77" t="str">
        <f>VLOOKUP(Table16[[#This Row],[Player]],Rosters!$D$1:$D$1934,1,FALSE)</f>
        <v>Elliss, Jonah</v>
      </c>
      <c r="I885" s="77" t="str">
        <f>Table16[[#This Row],[RunBlock-Primary6]]&amp;"-"&amp;Table16[[#This Row],[PassBlock8]]&amp;IF(Table16[[#This Row],[RunBlock-Secondary7]]&lt;&gt;"","/"&amp;Table16[[#This Row],[RunBlock-Secondary7]]&amp;"-"&amp;Table16[[#This Row],[PassBlock8]],"")</f>
        <v>-</v>
      </c>
      <c r="J885" s="75">
        <v>4</v>
      </c>
      <c r="K885" s="75"/>
      <c r="L885" s="76">
        <v>7</v>
      </c>
      <c r="M885" s="76"/>
      <c r="N885" s="76"/>
      <c r="O885" s="76"/>
      <c r="P885" s="76"/>
      <c r="Q885" s="76" t="str">
        <f>Table16[[#This Row],[DefPrimary2]]&amp;IF(Table16[[#This Row],[Def-Secondary3]]&lt;&gt;"","/"&amp;Table16[[#This Row],[Def-Secondary3]],)&amp;""&amp;IF(Table16[[#This Row],[PassRush4]]&lt;&gt;"","-"&amp;Table16[[#This Row],[PassRush4]],)</f>
        <v>4-7</v>
      </c>
      <c r="R885" s="76" t="e">
        <f>VLOOKUP(Table16[[#This Row],[Player]],Table4[],9,FALSE)</f>
        <v>#N/A</v>
      </c>
    </row>
    <row r="886" spans="1:18" ht="12.75" customHeight="1" x14ac:dyDescent="0.45">
      <c r="A886" s="78" t="s">
        <v>2324</v>
      </c>
      <c r="B886" s="74" t="s">
        <v>480</v>
      </c>
      <c r="C886" s="79" t="s">
        <v>81</v>
      </c>
      <c r="D886" s="91">
        <v>34555</v>
      </c>
      <c r="E886" s="75" t="s">
        <v>114</v>
      </c>
      <c r="G886" s="75" t="s">
        <v>783</v>
      </c>
      <c r="H886" s="77" t="str">
        <f>VLOOKUP(Table16[[#This Row],[Player]],Rosters!$D$1:$D$1934,1,FALSE)</f>
        <v>Gardeck, Dennis</v>
      </c>
      <c r="I886" s="77" t="str">
        <f>Table16[[#This Row],[RunBlock-Primary6]]&amp;"-"&amp;Table16[[#This Row],[PassBlock8]]&amp;IF(Table16[[#This Row],[RunBlock-Secondary7]]&lt;&gt;"","/"&amp;Table16[[#This Row],[RunBlock-Secondary7]]&amp;"-"&amp;Table16[[#This Row],[PassBlock8]],"")</f>
        <v>-</v>
      </c>
      <c r="J886" s="75">
        <v>4</v>
      </c>
      <c r="K886" s="75"/>
      <c r="L886" s="76">
        <v>6</v>
      </c>
      <c r="M886" s="76"/>
      <c r="N886" s="76"/>
      <c r="O886" s="76"/>
      <c r="P886" s="76"/>
      <c r="Q886" s="76" t="str">
        <f>Table16[[#This Row],[DefPrimary2]]&amp;IF(Table16[[#This Row],[Def-Secondary3]]&lt;&gt;"","/"&amp;Table16[[#This Row],[Def-Secondary3]],)&amp;""&amp;IF(Table16[[#This Row],[PassRush4]]&lt;&gt;"","-"&amp;Table16[[#This Row],[PassRush4]],)</f>
        <v>4-6</v>
      </c>
      <c r="R886" s="76" t="e">
        <f>VLOOKUP(Table16[[#This Row],[Player]],Table4[],9,FALSE)</f>
        <v>#N/A</v>
      </c>
    </row>
    <row r="887" spans="1:18" ht="12.75" customHeight="1" x14ac:dyDescent="0.45">
      <c r="A887" s="78" t="s">
        <v>2018</v>
      </c>
      <c r="B887" s="74" t="s">
        <v>480</v>
      </c>
      <c r="C887" s="79" t="s">
        <v>419</v>
      </c>
      <c r="D887" s="91">
        <v>35778</v>
      </c>
      <c r="E887" s="75" t="s">
        <v>107</v>
      </c>
      <c r="G887" s="75" t="s">
        <v>310</v>
      </c>
      <c r="H887" s="77" t="str">
        <f>VLOOKUP(Table16[[#This Row],[Player]],Rosters!$D$1:$D$1934,1,FALSE)</f>
        <v>Gill, Cam</v>
      </c>
      <c r="I887" s="77" t="str">
        <f>Table16[[#This Row],[RunBlock-Primary6]]&amp;"-"&amp;Table16[[#This Row],[PassBlock8]]&amp;IF(Table16[[#This Row],[RunBlock-Secondary7]]&lt;&gt;"","/"&amp;Table16[[#This Row],[RunBlock-Secondary7]]&amp;"-"&amp;Table16[[#This Row],[PassBlock8]],"")</f>
        <v>-</v>
      </c>
      <c r="J887" s="75">
        <v>0</v>
      </c>
      <c r="K887" s="75"/>
      <c r="L887" s="76">
        <v>0</v>
      </c>
      <c r="M887" s="76"/>
      <c r="N887" s="76"/>
      <c r="O887" s="76"/>
      <c r="P887" s="76"/>
      <c r="Q887" s="76" t="str">
        <f>Table16[[#This Row],[DefPrimary2]]&amp;IF(Table16[[#This Row],[Def-Secondary3]]&lt;&gt;"","/"&amp;Table16[[#This Row],[Def-Secondary3]],)&amp;""&amp;IF(Table16[[#This Row],[PassRush4]]&lt;&gt;"","-"&amp;Table16[[#This Row],[PassRush4]],)</f>
        <v>0-0</v>
      </c>
      <c r="R887" s="76" t="e">
        <f>VLOOKUP(Table16[[#This Row],[Player]],Table4[],9,FALSE)</f>
        <v>#N/A</v>
      </c>
    </row>
    <row r="888" spans="1:18" ht="12.75" customHeight="1" x14ac:dyDescent="0.45">
      <c r="A888" s="78" t="s">
        <v>2978</v>
      </c>
      <c r="B888" s="74" t="s">
        <v>480</v>
      </c>
      <c r="C888" s="79" t="s">
        <v>3530</v>
      </c>
      <c r="D888" s="91">
        <v>34764</v>
      </c>
      <c r="E888" s="75" t="s">
        <v>2176</v>
      </c>
      <c r="G888" s="75" t="s">
        <v>1020</v>
      </c>
      <c r="H888" s="77" t="str">
        <f>VLOOKUP(Table16[[#This Row],[Player]],Rosters!$D$1:$D$1934,1,FALSE)</f>
        <v>Harris, Charles</v>
      </c>
      <c r="I888" s="77" t="str">
        <f>Table16[[#This Row],[RunBlock-Primary6]]&amp;"-"&amp;Table16[[#This Row],[PassBlock8]]&amp;IF(Table16[[#This Row],[RunBlock-Secondary7]]&lt;&gt;"","/"&amp;Table16[[#This Row],[RunBlock-Secondary7]]&amp;"-"&amp;Table16[[#This Row],[PassBlock8]],"")</f>
        <v>-</v>
      </c>
      <c r="J888" s="75">
        <v>40</v>
      </c>
      <c r="K888" s="75"/>
      <c r="L888" s="76">
        <v>5</v>
      </c>
      <c r="M888" s="76"/>
      <c r="N888" s="76"/>
      <c r="O888" s="76"/>
      <c r="P888" s="76"/>
      <c r="Q888" s="76" t="str">
        <f>Table16[[#This Row],[DefPrimary2]]&amp;IF(Table16[[#This Row],[Def-Secondary3]]&lt;&gt;"","/"&amp;Table16[[#This Row],[Def-Secondary3]],)&amp;""&amp;IF(Table16[[#This Row],[PassRush4]]&lt;&gt;"","-"&amp;Table16[[#This Row],[PassRush4]],)</f>
        <v>40-5</v>
      </c>
      <c r="R888" s="76" t="e">
        <f>VLOOKUP(Table16[[#This Row],[Player]],Table4[],9,FALSE)</f>
        <v>#N/A</v>
      </c>
    </row>
    <row r="889" spans="1:18" ht="12.75" customHeight="1" x14ac:dyDescent="0.45">
      <c r="A889" s="78" t="s">
        <v>1530</v>
      </c>
      <c r="B889" s="74" t="s">
        <v>480</v>
      </c>
      <c r="C889" s="79" t="s">
        <v>285</v>
      </c>
      <c r="D889" s="91">
        <v>37216</v>
      </c>
      <c r="E889" s="75" t="s">
        <v>160</v>
      </c>
      <c r="G889" s="75" t="s">
        <v>510</v>
      </c>
      <c r="H889" s="77" t="str">
        <f>VLOOKUP(Table16[[#This Row],[Player]],Rosters!$D$1:$D$1934,1,FALSE)</f>
        <v>Herbig, Nick</v>
      </c>
      <c r="I889" s="77" t="str">
        <f>Table16[[#This Row],[RunBlock-Primary6]]&amp;"-"&amp;Table16[[#This Row],[PassBlock8]]&amp;IF(Table16[[#This Row],[RunBlock-Secondary7]]&lt;&gt;"","/"&amp;Table16[[#This Row],[RunBlock-Secondary7]]&amp;"-"&amp;Table16[[#This Row],[PassBlock8]],"")</f>
        <v>-</v>
      </c>
      <c r="J889" s="75">
        <v>0</v>
      </c>
      <c r="K889" s="75"/>
      <c r="L889" s="76">
        <v>8</v>
      </c>
      <c r="M889" s="76"/>
      <c r="N889" s="76"/>
      <c r="O889" s="76"/>
      <c r="P889" s="76"/>
      <c r="Q889" s="76" t="str">
        <f>Table16[[#This Row],[DefPrimary2]]&amp;IF(Table16[[#This Row],[Def-Secondary3]]&lt;&gt;"","/"&amp;Table16[[#This Row],[Def-Secondary3]],)&amp;""&amp;IF(Table16[[#This Row],[PassRush4]]&lt;&gt;"","-"&amp;Table16[[#This Row],[PassRush4]],)</f>
        <v>0-8</v>
      </c>
      <c r="R889" s="76" t="e">
        <f>VLOOKUP(Table16[[#This Row],[Player]],Table4[],9,FALSE)</f>
        <v>#N/A</v>
      </c>
    </row>
    <row r="890" spans="1:18" ht="12.75" customHeight="1" x14ac:dyDescent="0.45">
      <c r="A890" s="78" t="s">
        <v>3598</v>
      </c>
      <c r="B890" s="74" t="s">
        <v>480</v>
      </c>
      <c r="C890" s="79" t="s">
        <v>3530</v>
      </c>
      <c r="D890" s="91">
        <v>36963</v>
      </c>
      <c r="E890" s="75" t="s">
        <v>4028</v>
      </c>
      <c r="G890" s="75" t="s">
        <v>906</v>
      </c>
      <c r="H890" s="77" t="str">
        <f>VLOOKUP(Table16[[#This Row],[Player]],Rosters!$D$1:$D$1934,1,FALSE)</f>
        <v>Hunt, Jalyx</v>
      </c>
      <c r="I890" s="77" t="str">
        <f>Table16[[#This Row],[RunBlock-Primary6]]&amp;"-"&amp;Table16[[#This Row],[PassBlock8]]&amp;IF(Table16[[#This Row],[RunBlock-Secondary7]]&lt;&gt;"","/"&amp;Table16[[#This Row],[RunBlock-Secondary7]]&amp;"-"&amp;Table16[[#This Row],[PassBlock8]],"")</f>
        <v>-</v>
      </c>
      <c r="J890" s="75">
        <v>4</v>
      </c>
      <c r="K890" s="75"/>
      <c r="L890" s="76">
        <v>5</v>
      </c>
      <c r="M890" s="76"/>
      <c r="N890" s="76"/>
      <c r="O890" s="76"/>
      <c r="P890" s="76"/>
      <c r="Q890" s="76" t="str">
        <f>Table16[[#This Row],[DefPrimary2]]&amp;IF(Table16[[#This Row],[Def-Secondary3]]&lt;&gt;"","/"&amp;Table16[[#This Row],[Def-Secondary3]],)&amp;""&amp;IF(Table16[[#This Row],[PassRush4]]&lt;&gt;"","-"&amp;Table16[[#This Row],[PassRush4]],)</f>
        <v>4-5</v>
      </c>
      <c r="R890" s="76" t="e">
        <f>VLOOKUP(Table16[[#This Row],[Player]],Table4[],9,FALSE)</f>
        <v>#N/A</v>
      </c>
    </row>
    <row r="891" spans="1:18" ht="12.75" customHeight="1" x14ac:dyDescent="0.45">
      <c r="A891" s="78" t="s">
        <v>3674</v>
      </c>
      <c r="B891" s="74" t="s">
        <v>480</v>
      </c>
      <c r="C891" s="79" t="s">
        <v>3524</v>
      </c>
      <c r="D891" s="91">
        <v>36813</v>
      </c>
      <c r="E891" s="75" t="s">
        <v>4031</v>
      </c>
      <c r="G891" s="75" t="s">
        <v>310</v>
      </c>
      <c r="H891" s="77" t="str">
        <f>VLOOKUP(Table16[[#This Row],[Player]],Rosters!$D$1:$D$1934,1,FALSE)</f>
        <v>Jackson, Brennan</v>
      </c>
      <c r="I891" s="77" t="str">
        <f>Table16[[#This Row],[RunBlock-Primary6]]&amp;"-"&amp;Table16[[#This Row],[PassBlock8]]&amp;IF(Table16[[#This Row],[RunBlock-Secondary7]]&lt;&gt;"","/"&amp;Table16[[#This Row],[RunBlock-Secondary7]]&amp;"-"&amp;Table16[[#This Row],[PassBlock8]],"")</f>
        <v>-</v>
      </c>
      <c r="J891" s="75">
        <v>0</v>
      </c>
      <c r="K891" s="75"/>
      <c r="L891" s="76">
        <v>0</v>
      </c>
      <c r="M891" s="76"/>
      <c r="N891" s="76"/>
      <c r="O891" s="76"/>
      <c r="P891" s="76"/>
      <c r="Q891" s="76" t="str">
        <f>Table16[[#This Row],[DefPrimary2]]&amp;IF(Table16[[#This Row],[Def-Secondary3]]&lt;&gt;"","/"&amp;Table16[[#This Row],[Def-Secondary3]],)&amp;""&amp;IF(Table16[[#This Row],[PassRush4]]&lt;&gt;"","-"&amp;Table16[[#This Row],[PassRush4]],)</f>
        <v>0-0</v>
      </c>
      <c r="R891" s="76" t="e">
        <f>VLOOKUP(Table16[[#This Row],[Player]],Table4[],9,FALSE)</f>
        <v>#N/A</v>
      </c>
    </row>
    <row r="892" spans="1:18" ht="12.75" customHeight="1" x14ac:dyDescent="0.45">
      <c r="A892" s="78" t="s">
        <v>1820</v>
      </c>
      <c r="B892" s="74" t="s">
        <v>480</v>
      </c>
      <c r="C892" s="79" t="s">
        <v>419</v>
      </c>
      <c r="D892" s="91">
        <v>36097</v>
      </c>
      <c r="E892" s="75" t="s">
        <v>98</v>
      </c>
      <c r="G892" s="75" t="s">
        <v>481</v>
      </c>
      <c r="H892" s="77" t="str">
        <f>VLOOKUP(Table16[[#This Row],[Player]],Rosters!$D$1:$D$1934,1,FALSE)</f>
        <v>Johnson, DJ</v>
      </c>
      <c r="I892" s="77" t="str">
        <f>Table16[[#This Row],[RunBlock-Primary6]]&amp;"-"&amp;Table16[[#This Row],[PassBlock8]]&amp;IF(Table16[[#This Row],[RunBlock-Secondary7]]&lt;&gt;"","/"&amp;Table16[[#This Row],[RunBlock-Secondary7]]&amp;"-"&amp;Table16[[#This Row],[PassBlock8]],"")</f>
        <v>-</v>
      </c>
      <c r="J892" s="75">
        <v>0</v>
      </c>
      <c r="K892" s="75"/>
      <c r="L892" s="76">
        <v>5</v>
      </c>
      <c r="M892" s="76"/>
      <c r="N892" s="76"/>
      <c r="O892" s="76"/>
      <c r="P892" s="76"/>
      <c r="Q892" s="76" t="str">
        <f>Table16[[#This Row],[DefPrimary2]]&amp;IF(Table16[[#This Row],[Def-Secondary3]]&lt;&gt;"","/"&amp;Table16[[#This Row],[Def-Secondary3]],)&amp;""&amp;IF(Table16[[#This Row],[PassRush4]]&lt;&gt;"","-"&amp;Table16[[#This Row],[PassRush4]],)</f>
        <v>0-5</v>
      </c>
      <c r="R892" s="76" t="e">
        <f>VLOOKUP(Table16[[#This Row],[Player]],Table4[],9,FALSE)</f>
        <v>#N/A</v>
      </c>
    </row>
    <row r="893" spans="1:18" ht="12.75" customHeight="1" x14ac:dyDescent="0.45">
      <c r="A893" s="78" t="s">
        <v>1701</v>
      </c>
      <c r="B893" s="74" t="s">
        <v>480</v>
      </c>
      <c r="C893" s="79" t="s">
        <v>1315</v>
      </c>
      <c r="D893" s="91">
        <v>35435</v>
      </c>
      <c r="E893" s="75" t="s">
        <v>125</v>
      </c>
      <c r="G893" s="75" t="s">
        <v>1174</v>
      </c>
      <c r="H893" s="77" t="str">
        <f>VLOOKUP(Table16[[#This Row],[Player]],Rosters!$D$1:$D$1934,1,FALSE)</f>
        <v>Jones, Dre'Mont</v>
      </c>
      <c r="I893" s="77" t="str">
        <f>Table16[[#This Row],[RunBlock-Primary6]]&amp;"-"&amp;Table16[[#This Row],[PassBlock8]]&amp;IF(Table16[[#This Row],[RunBlock-Secondary7]]&lt;&gt;"","/"&amp;Table16[[#This Row],[RunBlock-Secondary7]]&amp;"-"&amp;Table16[[#This Row],[PassBlock8]],"")</f>
        <v>-</v>
      </c>
      <c r="J893" s="75">
        <v>0</v>
      </c>
      <c r="K893" s="75"/>
      <c r="L893" s="76">
        <v>7</v>
      </c>
      <c r="M893" s="76"/>
      <c r="N893" s="76"/>
      <c r="O893" s="76"/>
      <c r="P893" s="76"/>
      <c r="Q893" s="76" t="str">
        <f>Table16[[#This Row],[DefPrimary2]]&amp;IF(Table16[[#This Row],[Def-Secondary3]]&lt;&gt;"","/"&amp;Table16[[#This Row],[Def-Secondary3]],)&amp;""&amp;IF(Table16[[#This Row],[PassRush4]]&lt;&gt;"","-"&amp;Table16[[#This Row],[PassRush4]],)</f>
        <v>0-7</v>
      </c>
      <c r="R893" s="76" t="e">
        <f>VLOOKUP(Table16[[#This Row],[Player]],Table4[],9,FALSE)</f>
        <v>#N/A</v>
      </c>
    </row>
    <row r="894" spans="1:18" ht="12.75" customHeight="1" x14ac:dyDescent="0.45">
      <c r="A894" s="78" t="s">
        <v>1173</v>
      </c>
      <c r="B894" s="74" t="s">
        <v>480</v>
      </c>
      <c r="C894" s="79" t="s">
        <v>86</v>
      </c>
      <c r="D894" s="91">
        <v>36039</v>
      </c>
      <c r="E894" s="75" t="s">
        <v>387</v>
      </c>
      <c r="G894" s="75" t="s">
        <v>621</v>
      </c>
      <c r="H894" s="77" t="str">
        <f>VLOOKUP(Table16[[#This Row],[Player]],Rosters!$D$1:$D$1934,1,FALSE)</f>
        <v>Jones, Patrick</v>
      </c>
      <c r="I894" s="77" t="str">
        <f>Table16[[#This Row],[RunBlock-Primary6]]&amp;"-"&amp;Table16[[#This Row],[PassBlock8]]&amp;IF(Table16[[#This Row],[RunBlock-Secondary7]]&lt;&gt;"","/"&amp;Table16[[#This Row],[RunBlock-Secondary7]]&amp;"-"&amp;Table16[[#This Row],[PassBlock8]],"")</f>
        <v>-</v>
      </c>
      <c r="J894" s="75">
        <v>4</v>
      </c>
      <c r="K894" s="75"/>
      <c r="L894" s="76">
        <v>8</v>
      </c>
      <c r="M894" s="76"/>
      <c r="N894" s="76"/>
      <c r="O894" s="76"/>
      <c r="P894" s="76"/>
      <c r="Q894" s="76" t="str">
        <f>Table16[[#This Row],[DefPrimary2]]&amp;IF(Table16[[#This Row],[Def-Secondary3]]&lt;&gt;"","/"&amp;Table16[[#This Row],[Def-Secondary3]],)&amp;""&amp;IF(Table16[[#This Row],[PassRush4]]&lt;&gt;"","-"&amp;Table16[[#This Row],[PassRush4]],)</f>
        <v>4-8</v>
      </c>
      <c r="R894" s="76" t="e">
        <f>VLOOKUP(Table16[[#This Row],[Player]],Table4[],9,FALSE)</f>
        <v>#N/A</v>
      </c>
    </row>
    <row r="895" spans="1:18" ht="12.75" customHeight="1" x14ac:dyDescent="0.45">
      <c r="A895" s="78" t="s">
        <v>1299</v>
      </c>
      <c r="B895" s="74" t="s">
        <v>480</v>
      </c>
      <c r="C895" s="79" t="s">
        <v>1124</v>
      </c>
      <c r="D895" s="91">
        <v>36353</v>
      </c>
      <c r="E895" s="75" t="s">
        <v>171</v>
      </c>
      <c r="G895" s="75" t="s">
        <v>481</v>
      </c>
      <c r="H895" s="77" t="str">
        <f>VLOOKUP(Table16[[#This Row],[Player]],Rosters!$D$1:$D$1934,1,FALSE)</f>
        <v>Malone, DeAngelo</v>
      </c>
      <c r="I895" s="77" t="str">
        <f>Table16[[#This Row],[RunBlock-Primary6]]&amp;"-"&amp;Table16[[#This Row],[PassBlock8]]&amp;IF(Table16[[#This Row],[RunBlock-Secondary7]]&lt;&gt;"","/"&amp;Table16[[#This Row],[RunBlock-Secondary7]]&amp;"-"&amp;Table16[[#This Row],[PassBlock8]],"")</f>
        <v>-</v>
      </c>
      <c r="J895" s="75">
        <v>0</v>
      </c>
      <c r="K895" s="75"/>
      <c r="L895" s="76">
        <v>5</v>
      </c>
      <c r="M895" s="76"/>
      <c r="N895" s="76"/>
      <c r="O895" s="76"/>
      <c r="P895" s="76"/>
      <c r="Q895" s="76" t="str">
        <f>Table16[[#This Row],[DefPrimary2]]&amp;IF(Table16[[#This Row],[Def-Secondary3]]&lt;&gt;"","/"&amp;Table16[[#This Row],[Def-Secondary3]],)&amp;""&amp;IF(Table16[[#This Row],[PassRush4]]&lt;&gt;"","-"&amp;Table16[[#This Row],[PassRush4]],)</f>
        <v>0-5</v>
      </c>
      <c r="R895" s="76" t="e">
        <f>VLOOKUP(Table16[[#This Row],[Player]],Table4[],9,FALSE)</f>
        <v>#N/A</v>
      </c>
    </row>
    <row r="896" spans="1:18" ht="12.75" customHeight="1" x14ac:dyDescent="0.45">
      <c r="A896" s="78" t="s">
        <v>3677</v>
      </c>
      <c r="B896" s="74" t="s">
        <v>480</v>
      </c>
      <c r="C896" s="79" t="s">
        <v>285</v>
      </c>
      <c r="D896" s="91">
        <v>36008</v>
      </c>
      <c r="E896" s="75" t="s">
        <v>3949</v>
      </c>
      <c r="G896" s="75" t="s">
        <v>310</v>
      </c>
      <c r="H896" s="77" t="e">
        <f>VLOOKUP(Table16[[#This Row],[Player]],Rosters!$D$1:$D$1934,1,FALSE)</f>
        <v>#N/A</v>
      </c>
      <c r="I896" s="77" t="str">
        <f>Table16[[#This Row],[RunBlock-Primary6]]&amp;"-"&amp;Table16[[#This Row],[PassBlock8]]&amp;IF(Table16[[#This Row],[RunBlock-Secondary7]]&lt;&gt;"","/"&amp;Table16[[#This Row],[RunBlock-Secondary7]]&amp;"-"&amp;Table16[[#This Row],[PassBlock8]],"")</f>
        <v>-</v>
      </c>
      <c r="J896" s="75">
        <v>0</v>
      </c>
      <c r="K896" s="75"/>
      <c r="L896" s="76">
        <v>0</v>
      </c>
      <c r="M896" s="76"/>
      <c r="N896" s="76"/>
      <c r="O896" s="76"/>
      <c r="P896" s="76"/>
      <c r="Q896" s="76" t="str">
        <f>Table16[[#This Row],[DefPrimary2]]&amp;IF(Table16[[#This Row],[Def-Secondary3]]&lt;&gt;"","/"&amp;Table16[[#This Row],[Def-Secondary3]],)&amp;""&amp;IF(Table16[[#This Row],[PassRush4]]&lt;&gt;"","-"&amp;Table16[[#This Row],[PassRush4]],)</f>
        <v>0-0</v>
      </c>
      <c r="R896" s="76" t="e">
        <f>VLOOKUP(Table16[[#This Row],[Player]],Table4[],9,FALSE)</f>
        <v>#N/A</v>
      </c>
    </row>
    <row r="897" spans="1:18" ht="12.75" customHeight="1" x14ac:dyDescent="0.45">
      <c r="A897" s="78" t="s">
        <v>2223</v>
      </c>
      <c r="B897" s="74" t="s">
        <v>480</v>
      </c>
      <c r="C897" s="79" t="s">
        <v>1315</v>
      </c>
      <c r="D897" s="91">
        <v>35427</v>
      </c>
      <c r="E897" s="75" t="s">
        <v>425</v>
      </c>
      <c r="G897" s="75" t="s">
        <v>1537</v>
      </c>
      <c r="H897" s="77" t="str">
        <f>VLOOKUP(Table16[[#This Row],[Player]],Rosters!$D$1:$D$1934,1,FALSE)</f>
        <v>Nwosu, Uchenna</v>
      </c>
      <c r="I897" s="77" t="str">
        <f>Table16[[#This Row],[RunBlock-Primary6]]&amp;"-"&amp;Table16[[#This Row],[PassBlock8]]&amp;IF(Table16[[#This Row],[RunBlock-Secondary7]]&lt;&gt;"","/"&amp;Table16[[#This Row],[RunBlock-Secondary7]]&amp;"-"&amp;Table16[[#This Row],[PassBlock8]],"")</f>
        <v>-</v>
      </c>
      <c r="J897" s="75">
        <v>4</v>
      </c>
      <c r="K897" s="75"/>
      <c r="L897" s="76">
        <v>4</v>
      </c>
      <c r="M897" s="76"/>
      <c r="N897" s="76"/>
      <c r="O897" s="76"/>
      <c r="P897" s="76"/>
      <c r="Q897" s="76" t="str">
        <f>Table16[[#This Row],[DefPrimary2]]&amp;IF(Table16[[#This Row],[Def-Secondary3]]&lt;&gt;"","/"&amp;Table16[[#This Row],[Def-Secondary3]],)&amp;""&amp;IF(Table16[[#This Row],[PassRush4]]&lt;&gt;"","-"&amp;Table16[[#This Row],[PassRush4]],)</f>
        <v>4-4</v>
      </c>
      <c r="R897" s="76" t="e">
        <f>VLOOKUP(Table16[[#This Row],[Player]],Table4[],9,FALSE)</f>
        <v>#N/A</v>
      </c>
    </row>
    <row r="898" spans="1:18" ht="12.75" customHeight="1" x14ac:dyDescent="0.45">
      <c r="A898" s="78" t="s">
        <v>1718</v>
      </c>
      <c r="B898" s="74" t="s">
        <v>480</v>
      </c>
      <c r="C898" s="79" t="s">
        <v>193</v>
      </c>
      <c r="D898" s="91">
        <v>36663</v>
      </c>
      <c r="E898" s="75" t="s">
        <v>84</v>
      </c>
      <c r="G898" s="75" t="s">
        <v>1823</v>
      </c>
      <c r="H898" s="77" t="str">
        <f>VLOOKUP(Table16[[#This Row],[Player]],Rosters!$D$1:$D$1934,1,FALSE)</f>
        <v>Ojabo, David</v>
      </c>
      <c r="I898" s="77" t="str">
        <f>Table16[[#This Row],[RunBlock-Primary6]]&amp;"-"&amp;Table16[[#This Row],[PassBlock8]]&amp;IF(Table16[[#This Row],[RunBlock-Secondary7]]&lt;&gt;"","/"&amp;Table16[[#This Row],[RunBlock-Secondary7]]&amp;"-"&amp;Table16[[#This Row],[PassBlock8]],"")</f>
        <v>-</v>
      </c>
      <c r="J898" s="75">
        <v>0</v>
      </c>
      <c r="K898" s="75"/>
      <c r="L898" s="76">
        <v>4</v>
      </c>
      <c r="M898" s="76"/>
      <c r="N898" s="76"/>
      <c r="O898" s="76"/>
      <c r="P898" s="76"/>
      <c r="Q898" s="76" t="str">
        <f>Table16[[#This Row],[DefPrimary2]]&amp;IF(Table16[[#This Row],[Def-Secondary3]]&lt;&gt;"","/"&amp;Table16[[#This Row],[Def-Secondary3]],)&amp;""&amp;IF(Table16[[#This Row],[PassRush4]]&lt;&gt;"","-"&amp;Table16[[#This Row],[PassRush4]],)</f>
        <v>0-4</v>
      </c>
      <c r="R898" s="76" t="e">
        <f>VLOOKUP(Table16[[#This Row],[Player]],Table4[],9,FALSE)</f>
        <v>#N/A</v>
      </c>
    </row>
    <row r="899" spans="1:18" ht="12.75" customHeight="1" x14ac:dyDescent="0.45">
      <c r="A899" s="78" t="s">
        <v>509</v>
      </c>
      <c r="B899" s="74" t="s">
        <v>480</v>
      </c>
      <c r="C899" s="79" t="s">
        <v>916</v>
      </c>
      <c r="D899" s="91">
        <v>36678</v>
      </c>
      <c r="E899" s="75" t="s">
        <v>241</v>
      </c>
      <c r="G899" s="75" t="s">
        <v>663</v>
      </c>
      <c r="H899" s="77" t="str">
        <f>VLOOKUP(Table16[[#This Row],[Player]],Rosters!$D$1:$D$1934,1,FALSE)</f>
        <v>Ojulari, Azeez</v>
      </c>
      <c r="I899" s="77" t="str">
        <f>Table16[[#This Row],[RunBlock-Primary6]]&amp;"-"&amp;Table16[[#This Row],[PassBlock8]]&amp;IF(Table16[[#This Row],[RunBlock-Secondary7]]&lt;&gt;"","/"&amp;Table16[[#This Row],[RunBlock-Secondary7]]&amp;"-"&amp;Table16[[#This Row],[PassBlock8]],"")</f>
        <v>-</v>
      </c>
      <c r="J899" s="75">
        <v>0</v>
      </c>
      <c r="K899" s="75"/>
      <c r="L899" s="76">
        <v>11</v>
      </c>
      <c r="M899" s="76"/>
      <c r="N899" s="76"/>
      <c r="O899" s="76"/>
      <c r="P899" s="76"/>
      <c r="Q899" s="76" t="str">
        <f>Table16[[#This Row],[DefPrimary2]]&amp;IF(Table16[[#This Row],[Def-Secondary3]]&lt;&gt;"","/"&amp;Table16[[#This Row],[Def-Secondary3]],)&amp;""&amp;IF(Table16[[#This Row],[PassRush4]]&lt;&gt;"","-"&amp;Table16[[#This Row],[PassRush4]],)</f>
        <v>0-11</v>
      </c>
      <c r="R899" s="76" t="e">
        <f>VLOOKUP(Table16[[#This Row],[Player]],Table4[],9,FALSE)</f>
        <v>#N/A</v>
      </c>
    </row>
    <row r="900" spans="1:18" ht="12.75" customHeight="1" x14ac:dyDescent="0.45">
      <c r="A900" s="78" t="s">
        <v>1531</v>
      </c>
      <c r="B900" s="74" t="s">
        <v>480</v>
      </c>
      <c r="C900" s="79" t="s">
        <v>81</v>
      </c>
      <c r="D900" s="91">
        <v>35791</v>
      </c>
      <c r="E900" s="75" t="s">
        <v>130</v>
      </c>
      <c r="G900" s="75" t="s">
        <v>1537</v>
      </c>
      <c r="H900" s="77" t="str">
        <f>VLOOKUP(Table16[[#This Row],[Player]],Rosters!$D$1:$D$1934,1,FALSE)</f>
        <v>Okwara, Julian</v>
      </c>
      <c r="I900" s="77" t="str">
        <f>Table16[[#This Row],[RunBlock-Primary6]]&amp;"-"&amp;Table16[[#This Row],[PassBlock8]]&amp;IF(Table16[[#This Row],[RunBlock-Secondary7]]&lt;&gt;"","/"&amp;Table16[[#This Row],[RunBlock-Secondary7]]&amp;"-"&amp;Table16[[#This Row],[PassBlock8]],"")</f>
        <v>-</v>
      </c>
      <c r="J900" s="75">
        <v>4</v>
      </c>
      <c r="K900" s="75"/>
      <c r="L900" s="76">
        <v>4</v>
      </c>
      <c r="M900" s="76"/>
      <c r="N900" s="76"/>
      <c r="O900" s="76"/>
      <c r="P900" s="76"/>
      <c r="Q900" s="76" t="str">
        <f>Table16[[#This Row],[DefPrimary2]]&amp;IF(Table16[[#This Row],[Def-Secondary3]]&lt;&gt;"","/"&amp;Table16[[#This Row],[Def-Secondary3]],)&amp;""&amp;IF(Table16[[#This Row],[PassRush4]]&lt;&gt;"","-"&amp;Table16[[#This Row],[PassRush4]],)</f>
        <v>4-4</v>
      </c>
      <c r="R900" s="76" t="e">
        <f>VLOOKUP(Table16[[#This Row],[Player]],Table4[],9,FALSE)</f>
        <v>#N/A</v>
      </c>
    </row>
    <row r="901" spans="1:18" ht="12.75" customHeight="1" x14ac:dyDescent="0.45">
      <c r="A901" s="78" t="s">
        <v>1818</v>
      </c>
      <c r="B901" s="74" t="s">
        <v>480</v>
      </c>
      <c r="C901" s="79" t="s">
        <v>193</v>
      </c>
      <c r="D901" s="91">
        <v>36144</v>
      </c>
      <c r="E901" s="75" t="s">
        <v>4092</v>
      </c>
      <c r="G901" s="75" t="s">
        <v>3396</v>
      </c>
      <c r="H901" s="77" t="str">
        <f>VLOOKUP(Table16[[#This Row],[Player]],Rosters!$D$1:$D$1934,1,FALSE)</f>
        <v>Oweh, Odafe</v>
      </c>
      <c r="I901" s="77" t="str">
        <f>Table16[[#This Row],[RunBlock-Primary6]]&amp;"-"&amp;Table16[[#This Row],[PassBlock8]]&amp;IF(Table16[[#This Row],[RunBlock-Secondary7]]&lt;&gt;"","/"&amp;Table16[[#This Row],[RunBlock-Secondary7]]&amp;"-"&amp;Table16[[#This Row],[PassBlock8]],"")</f>
        <v>-</v>
      </c>
      <c r="J901" s="75">
        <v>4</v>
      </c>
      <c r="K901" s="75"/>
      <c r="L901" s="76">
        <v>11</v>
      </c>
      <c r="M901" s="76"/>
      <c r="N901" s="76"/>
      <c r="O901" s="76"/>
      <c r="P901" s="76"/>
      <c r="Q901" s="76" t="str">
        <f>Table16[[#This Row],[DefPrimary2]]&amp;IF(Table16[[#This Row],[Def-Secondary3]]&lt;&gt;"","/"&amp;Table16[[#This Row],[Def-Secondary3]],)&amp;""&amp;IF(Table16[[#This Row],[PassRush4]]&lt;&gt;"","-"&amp;Table16[[#This Row],[PassRush4]],)</f>
        <v>4-11</v>
      </c>
      <c r="R901" s="76" t="e">
        <f>VLOOKUP(Table16[[#This Row],[Player]],Table4[],9,FALSE)</f>
        <v>#N/A</v>
      </c>
    </row>
    <row r="902" spans="1:18" ht="12.75" customHeight="1" x14ac:dyDescent="0.45">
      <c r="A902" s="78" t="s">
        <v>659</v>
      </c>
      <c r="B902" s="74" t="s">
        <v>480</v>
      </c>
      <c r="C902" s="79" t="s">
        <v>109</v>
      </c>
      <c r="D902" s="91">
        <v>36281</v>
      </c>
      <c r="E902" s="75" t="s">
        <v>3486</v>
      </c>
      <c r="G902" s="75" t="s">
        <v>317</v>
      </c>
      <c r="H902" s="77" t="str">
        <f>VLOOKUP(Table16[[#This Row],[Player]],Rosters!$D$1:$D$1934,1,FALSE)</f>
        <v>Phillips, Jaelan</v>
      </c>
      <c r="I902" s="77" t="str">
        <f>Table16[[#This Row],[RunBlock-Primary6]]&amp;"-"&amp;Table16[[#This Row],[PassBlock8]]&amp;IF(Table16[[#This Row],[RunBlock-Secondary7]]&lt;&gt;"","/"&amp;Table16[[#This Row],[RunBlock-Secondary7]]&amp;"-"&amp;Table16[[#This Row],[PassBlock8]],"")</f>
        <v>-</v>
      </c>
      <c r="J902" s="75">
        <v>0</v>
      </c>
      <c r="K902" s="75"/>
      <c r="L902" s="76">
        <v>3</v>
      </c>
      <c r="M902" s="76"/>
      <c r="N902" s="76"/>
      <c r="O902" s="76"/>
      <c r="P902" s="76"/>
      <c r="Q902" s="76" t="str">
        <f>Table16[[#This Row],[DefPrimary2]]&amp;IF(Table16[[#This Row],[Def-Secondary3]]&lt;&gt;"","/"&amp;Table16[[#This Row],[Def-Secondary3]],)&amp;""&amp;IF(Table16[[#This Row],[PassRush4]]&lt;&gt;"","-"&amp;Table16[[#This Row],[PassRush4]],)</f>
        <v>0-3</v>
      </c>
      <c r="R902" s="76" t="e">
        <f>VLOOKUP(Table16[[#This Row],[Player]],Table4[],9,FALSE)</f>
        <v>#N/A</v>
      </c>
    </row>
    <row r="903" spans="1:18" ht="12.75" customHeight="1" x14ac:dyDescent="0.45">
      <c r="A903" s="78" t="s">
        <v>2124</v>
      </c>
      <c r="B903" s="74" t="s">
        <v>480</v>
      </c>
      <c r="C903" s="79" t="s">
        <v>3531</v>
      </c>
      <c r="D903" s="91">
        <v>34599</v>
      </c>
      <c r="E903" s="75" t="s">
        <v>2125</v>
      </c>
      <c r="G903" s="75" t="s">
        <v>1537</v>
      </c>
      <c r="H903" s="77" t="str">
        <f>VLOOKUP(Table16[[#This Row],[Player]],Rosters!$D$1:$D$1934,1,FALSE)</f>
        <v>Reddick, Haason</v>
      </c>
      <c r="I903" s="77" t="str">
        <f>Table16[[#This Row],[RunBlock-Primary6]]&amp;"-"&amp;Table16[[#This Row],[PassBlock8]]&amp;IF(Table16[[#This Row],[RunBlock-Secondary7]]&lt;&gt;"","/"&amp;Table16[[#This Row],[RunBlock-Secondary7]]&amp;"-"&amp;Table16[[#This Row],[PassBlock8]],"")</f>
        <v>-</v>
      </c>
      <c r="J903" s="75">
        <v>4</v>
      </c>
      <c r="K903" s="75"/>
      <c r="L903" s="76">
        <v>4</v>
      </c>
      <c r="M903" s="76"/>
      <c r="N903" s="76"/>
      <c r="O903" s="76"/>
      <c r="P903" s="76"/>
      <c r="Q903" s="76" t="str">
        <f>Table16[[#This Row],[DefPrimary2]]&amp;IF(Table16[[#This Row],[Def-Secondary3]]&lt;&gt;"","/"&amp;Table16[[#This Row],[Def-Secondary3]],)&amp;""&amp;IF(Table16[[#This Row],[PassRush4]]&lt;&gt;"","-"&amp;Table16[[#This Row],[PassRush4]],)</f>
        <v>4-4</v>
      </c>
      <c r="R903" s="76" t="e">
        <f>VLOOKUP(Table16[[#This Row],[Player]],Table4[],9,FALSE)</f>
        <v>#N/A</v>
      </c>
    </row>
    <row r="904" spans="1:18" ht="12.75" customHeight="1" x14ac:dyDescent="0.45">
      <c r="A904" s="78" t="s">
        <v>2117</v>
      </c>
      <c r="B904" s="74" t="s">
        <v>480</v>
      </c>
      <c r="C904" s="79" t="s">
        <v>403</v>
      </c>
      <c r="D904" s="91">
        <v>34858</v>
      </c>
      <c r="E904" s="75" t="s">
        <v>125</v>
      </c>
      <c r="G904" s="75" t="s">
        <v>310</v>
      </c>
      <c r="H904" s="77" t="str">
        <f>VLOOKUP(Table16[[#This Row],[Player]],Rosters!$D$1:$D$1934,1,FALSE)</f>
        <v>Takitaki, Sione</v>
      </c>
      <c r="I904" s="77" t="str">
        <f>Table16[[#This Row],[RunBlock-Primary6]]&amp;"-"&amp;Table16[[#This Row],[PassBlock8]]&amp;IF(Table16[[#This Row],[RunBlock-Secondary7]]&lt;&gt;"","/"&amp;Table16[[#This Row],[RunBlock-Secondary7]]&amp;"-"&amp;Table16[[#This Row],[PassBlock8]],"")</f>
        <v>-</v>
      </c>
      <c r="J904" s="75">
        <v>0</v>
      </c>
      <c r="K904" s="75"/>
      <c r="L904" s="76">
        <v>0</v>
      </c>
      <c r="M904" s="76"/>
      <c r="N904" s="76"/>
      <c r="O904" s="76"/>
      <c r="P904" s="76"/>
      <c r="Q904" s="76" t="str">
        <f>Table16[[#This Row],[DefPrimary2]]&amp;IF(Table16[[#This Row],[Def-Secondary3]]&lt;&gt;"","/"&amp;Table16[[#This Row],[Def-Secondary3]],)&amp;""&amp;IF(Table16[[#This Row],[PassRush4]]&lt;&gt;"","-"&amp;Table16[[#This Row],[PassRush4]],)</f>
        <v>0-0</v>
      </c>
      <c r="R904" s="76" t="e">
        <f>VLOOKUP(Table16[[#This Row],[Player]],Table4[],9,FALSE)</f>
        <v>#N/A</v>
      </c>
    </row>
    <row r="905" spans="1:18" ht="12.75" customHeight="1" x14ac:dyDescent="0.45">
      <c r="A905" s="78" t="s">
        <v>3292</v>
      </c>
      <c r="B905" s="74" t="s">
        <v>480</v>
      </c>
      <c r="C905" s="79" t="s">
        <v>3524</v>
      </c>
      <c r="D905" s="91">
        <v>35820</v>
      </c>
      <c r="E905" s="75" t="s">
        <v>279</v>
      </c>
      <c r="G905" s="75" t="s">
        <v>310</v>
      </c>
      <c r="H905" s="77" t="e">
        <f>VLOOKUP(Table16[[#This Row],[Player]],Rosters!$D$1:$D$1934,1,FALSE)</f>
        <v>#N/A</v>
      </c>
      <c r="I905" s="77" t="str">
        <f>Table16[[#This Row],[RunBlock-Primary6]]&amp;"-"&amp;Table16[[#This Row],[PassBlock8]]&amp;IF(Table16[[#This Row],[RunBlock-Secondary7]]&lt;&gt;"","/"&amp;Table16[[#This Row],[RunBlock-Secondary7]]&amp;"-"&amp;Table16[[#This Row],[PassBlock8]],"")</f>
        <v>-</v>
      </c>
      <c r="J905" s="75">
        <v>0</v>
      </c>
      <c r="K905" s="75"/>
      <c r="L905" s="76">
        <v>0</v>
      </c>
      <c r="M905" s="76"/>
      <c r="N905" s="76"/>
      <c r="O905" s="76"/>
      <c r="P905" s="76"/>
      <c r="Q905" s="76" t="str">
        <f>Table16[[#This Row],[DefPrimary2]]&amp;IF(Table16[[#This Row],[Def-Secondary3]]&lt;&gt;"","/"&amp;Table16[[#This Row],[Def-Secondary3]],)&amp;""&amp;IF(Table16[[#This Row],[PassRush4]]&lt;&gt;"","-"&amp;Table16[[#This Row],[PassRush4]],)</f>
        <v>0-0</v>
      </c>
      <c r="R905" s="76" t="e">
        <f>VLOOKUP(Table16[[#This Row],[Player]],Table4[],9,FALSE)</f>
        <v>#N/A</v>
      </c>
    </row>
    <row r="906" spans="1:18" ht="12.75" customHeight="1" x14ac:dyDescent="0.45">
      <c r="A906" s="78" t="s">
        <v>3600</v>
      </c>
      <c r="B906" s="74" t="s">
        <v>480</v>
      </c>
      <c r="C906" s="79" t="s">
        <v>81</v>
      </c>
      <c r="D906" s="91">
        <v>36514</v>
      </c>
      <c r="E906" s="75" t="s">
        <v>4130</v>
      </c>
      <c r="G906" s="75" t="s">
        <v>481</v>
      </c>
      <c r="H906" s="77" t="str">
        <f>VLOOKUP(Table16[[#This Row],[Player]],Rosters!$D$1:$D$1934,1,FALSE)</f>
        <v>Thomas, Xavier</v>
      </c>
      <c r="I906" s="77" t="str">
        <f>Table16[[#This Row],[RunBlock-Primary6]]&amp;"-"&amp;Table16[[#This Row],[PassBlock8]]&amp;IF(Table16[[#This Row],[RunBlock-Secondary7]]&lt;&gt;"","/"&amp;Table16[[#This Row],[RunBlock-Secondary7]]&amp;"-"&amp;Table16[[#This Row],[PassBlock8]],"")</f>
        <v>-</v>
      </c>
      <c r="J906" s="75">
        <v>0</v>
      </c>
      <c r="K906" s="75"/>
      <c r="L906" s="76">
        <v>5</v>
      </c>
      <c r="M906" s="76"/>
      <c r="N906" s="76"/>
      <c r="O906" s="76"/>
      <c r="P906" s="76"/>
      <c r="Q906" s="76" t="str">
        <f>Table16[[#This Row],[DefPrimary2]]&amp;IF(Table16[[#This Row],[Def-Secondary3]]&lt;&gt;"","/"&amp;Table16[[#This Row],[Def-Secondary3]],)&amp;""&amp;IF(Table16[[#This Row],[PassRush4]]&lt;&gt;"","-"&amp;Table16[[#This Row],[PassRush4]],)</f>
        <v>0-5</v>
      </c>
      <c r="R906" s="76" t="e">
        <f>VLOOKUP(Table16[[#This Row],[Player]],Table4[],9,FALSE)</f>
        <v>#N/A</v>
      </c>
    </row>
    <row r="907" spans="1:18" ht="12.75" customHeight="1" x14ac:dyDescent="0.45">
      <c r="A907" s="78" t="s">
        <v>3591</v>
      </c>
      <c r="B907" s="74" t="s">
        <v>480</v>
      </c>
      <c r="C907" s="79" t="s">
        <v>3517</v>
      </c>
      <c r="D907" s="91">
        <v>35915</v>
      </c>
      <c r="E907" s="75" t="s">
        <v>3960</v>
      </c>
      <c r="G907" s="75" t="s">
        <v>1168</v>
      </c>
      <c r="H907" s="77" t="str">
        <f>VLOOKUP(Table16[[#This Row],[Player]],Rosters!$D$1:$D$1934,1,FALSE)</f>
        <v>Tillman, Dondrea</v>
      </c>
      <c r="I907" s="77" t="str">
        <f>Table16[[#This Row],[RunBlock-Primary6]]&amp;"-"&amp;Table16[[#This Row],[PassBlock8]]&amp;IF(Table16[[#This Row],[RunBlock-Secondary7]]&lt;&gt;"","/"&amp;Table16[[#This Row],[RunBlock-Secondary7]]&amp;"-"&amp;Table16[[#This Row],[PassBlock8]],"")</f>
        <v>-</v>
      </c>
      <c r="J907" s="75">
        <v>4</v>
      </c>
      <c r="K907" s="75"/>
      <c r="L907" s="76">
        <v>7</v>
      </c>
      <c r="M907" s="76"/>
      <c r="N907" s="76"/>
      <c r="O907" s="76"/>
      <c r="P907" s="76"/>
      <c r="Q907" s="76" t="str">
        <f>Table16[[#This Row],[DefPrimary2]]&amp;IF(Table16[[#This Row],[Def-Secondary3]]&lt;&gt;"","/"&amp;Table16[[#This Row],[Def-Secondary3]],)&amp;""&amp;IF(Table16[[#This Row],[PassRush4]]&lt;&gt;"","-"&amp;Table16[[#This Row],[PassRush4]],)</f>
        <v>4-7</v>
      </c>
      <c r="R907" s="76" t="e">
        <f>VLOOKUP(Table16[[#This Row],[Player]],Table4[],9,FALSE)</f>
        <v>#N/A</v>
      </c>
    </row>
    <row r="908" spans="1:18" ht="12.75" customHeight="1" x14ac:dyDescent="0.45">
      <c r="A908" s="78" t="s">
        <v>3607</v>
      </c>
      <c r="B908" s="74" t="s">
        <v>480</v>
      </c>
      <c r="C908" s="79" t="s">
        <v>86</v>
      </c>
      <c r="D908" s="91">
        <v>37654</v>
      </c>
      <c r="E908" s="75" t="s">
        <v>4132</v>
      </c>
      <c r="G908" s="75" t="s">
        <v>1406</v>
      </c>
      <c r="H908" s="77" t="str">
        <f>VLOOKUP(Table16[[#This Row],[Player]],Rosters!$D$1:$D$1934,1,FALSE)</f>
        <v>Turner, Dallas</v>
      </c>
      <c r="I908" s="77" t="str">
        <f>Table16[[#This Row],[RunBlock-Primary6]]&amp;"-"&amp;Table16[[#This Row],[PassBlock8]]&amp;IF(Table16[[#This Row],[RunBlock-Secondary7]]&lt;&gt;"","/"&amp;Table16[[#This Row],[RunBlock-Secondary7]]&amp;"-"&amp;Table16[[#This Row],[PassBlock8]],"")</f>
        <v>-</v>
      </c>
      <c r="J908" s="75">
        <v>44</v>
      </c>
      <c r="K908" s="75"/>
      <c r="L908" s="76">
        <v>4</v>
      </c>
      <c r="M908" s="76"/>
      <c r="N908" s="76"/>
      <c r="O908" s="76"/>
      <c r="P908" s="76"/>
      <c r="Q908" s="76" t="str">
        <f>Table16[[#This Row],[DefPrimary2]]&amp;IF(Table16[[#This Row],[Def-Secondary3]]&lt;&gt;"","/"&amp;Table16[[#This Row],[Def-Secondary3]],)&amp;""&amp;IF(Table16[[#This Row],[PassRush4]]&lt;&gt;"","-"&amp;Table16[[#This Row],[PassRush4]],)</f>
        <v>44-4</v>
      </c>
      <c r="R908" s="76" t="e">
        <f>VLOOKUP(Table16[[#This Row],[Player]],Table4[],9,FALSE)</f>
        <v>#N/A</v>
      </c>
    </row>
    <row r="909" spans="1:18" ht="12.75" customHeight="1" x14ac:dyDescent="0.45">
      <c r="A909" s="78" t="s">
        <v>3599</v>
      </c>
      <c r="B909" s="74" t="s">
        <v>2333</v>
      </c>
      <c r="C909" s="79" t="s">
        <v>452</v>
      </c>
      <c r="D909" s="91">
        <v>36128</v>
      </c>
      <c r="E909" s="75" t="s">
        <v>3960</v>
      </c>
      <c r="G909" s="75" t="s">
        <v>4177</v>
      </c>
      <c r="H909" s="77" t="str">
        <f>VLOOKUP(Table16[[#This Row],[Player]],Rosters!$D$1:$D$1934,1,FALSE)</f>
        <v>Gaye, Ali</v>
      </c>
      <c r="I909" s="77" t="str">
        <f>Table16[[#This Row],[RunBlock-Primary6]]&amp;"-"&amp;Table16[[#This Row],[PassBlock8]]&amp;IF(Table16[[#This Row],[RunBlock-Secondary7]]&lt;&gt;"","/"&amp;Table16[[#This Row],[RunBlock-Secondary7]]&amp;"-"&amp;Table16[[#This Row],[PassBlock8]],"")</f>
        <v>-</v>
      </c>
      <c r="J909" s="75">
        <v>0</v>
      </c>
      <c r="K909" s="75" t="s">
        <v>149</v>
      </c>
      <c r="L909" s="76">
        <v>5</v>
      </c>
      <c r="M909" s="76"/>
      <c r="N909" s="76"/>
      <c r="O909" s="76"/>
      <c r="P909" s="76"/>
      <c r="Q909" s="76" t="str">
        <f>Table16[[#This Row],[DefPrimary2]]&amp;IF(Table16[[#This Row],[Def-Secondary3]]&lt;&gt;"","/"&amp;Table16[[#This Row],[Def-Secondary3]],)&amp;""&amp;IF(Table16[[#This Row],[PassRush4]]&lt;&gt;"","-"&amp;Table16[[#This Row],[PassRush4]],)</f>
        <v>0/0-5</v>
      </c>
      <c r="R909" s="76" t="e">
        <f>VLOOKUP(Table16[[#This Row],[Player]],Table4[],9,FALSE)</f>
        <v>#N/A</v>
      </c>
    </row>
    <row r="910" spans="1:18" ht="12.75" customHeight="1" x14ac:dyDescent="0.45">
      <c r="A910" s="78" t="s">
        <v>1271</v>
      </c>
      <c r="B910" s="74" t="s">
        <v>2333</v>
      </c>
      <c r="C910" s="79" t="s">
        <v>3530</v>
      </c>
      <c r="D910" s="91">
        <v>32236</v>
      </c>
      <c r="E910" s="75" t="s">
        <v>1272</v>
      </c>
      <c r="G910" s="75" t="s">
        <v>4287</v>
      </c>
      <c r="H910" s="77" t="str">
        <f>VLOOKUP(Table16[[#This Row],[Player]],Rosters!$D$1:$D$1934,1,FALSE)</f>
        <v>Graham, Brandon</v>
      </c>
      <c r="I910" s="77" t="str">
        <f>Table16[[#This Row],[RunBlock-Primary6]]&amp;"-"&amp;Table16[[#This Row],[PassBlock8]]&amp;IF(Table16[[#This Row],[RunBlock-Secondary7]]&lt;&gt;"","/"&amp;Table16[[#This Row],[RunBlock-Secondary7]]&amp;"-"&amp;Table16[[#This Row],[PassBlock8]],"")</f>
        <v>-</v>
      </c>
      <c r="J910" s="75">
        <v>4</v>
      </c>
      <c r="K910" s="75" t="s">
        <v>154</v>
      </c>
      <c r="L910" s="76">
        <v>7</v>
      </c>
      <c r="M910" s="76"/>
      <c r="N910" s="76"/>
      <c r="O910" s="76"/>
      <c r="P910" s="76"/>
      <c r="Q910" s="76" t="str">
        <f>Table16[[#This Row],[DefPrimary2]]&amp;IF(Table16[[#This Row],[Def-Secondary3]]&lt;&gt;"","/"&amp;Table16[[#This Row],[Def-Secondary3]],)&amp;""&amp;IF(Table16[[#This Row],[PassRush4]]&lt;&gt;"","-"&amp;Table16[[#This Row],[PassRush4]],)</f>
        <v>4/4-7</v>
      </c>
      <c r="R910" s="76" t="e">
        <f>VLOOKUP(Table16[[#This Row],[Player]],Table4[],9,FALSE)</f>
        <v>#N/A</v>
      </c>
    </row>
    <row r="911" spans="1:18" ht="12.75" customHeight="1" x14ac:dyDescent="0.45">
      <c r="A911" s="78" t="s">
        <v>623</v>
      </c>
      <c r="B911" s="74" t="s">
        <v>2333</v>
      </c>
      <c r="C911" s="79" t="s">
        <v>3530</v>
      </c>
      <c r="D911" s="91">
        <v>35902</v>
      </c>
      <c r="E911" s="75" t="s">
        <v>107</v>
      </c>
      <c r="G911" s="75" t="s">
        <v>4171</v>
      </c>
      <c r="H911" s="77" t="str">
        <f>VLOOKUP(Table16[[#This Row],[Player]],Rosters!$D$1:$D$1934,1,FALSE)</f>
        <v>Huff, Bryce</v>
      </c>
      <c r="I911" s="77" t="str">
        <f>Table16[[#This Row],[RunBlock-Primary6]]&amp;"-"&amp;Table16[[#This Row],[PassBlock8]]&amp;IF(Table16[[#This Row],[RunBlock-Secondary7]]&lt;&gt;"","/"&amp;Table16[[#This Row],[RunBlock-Secondary7]]&amp;"-"&amp;Table16[[#This Row],[PassBlock8]],"")</f>
        <v>-</v>
      </c>
      <c r="J911" s="75">
        <v>40</v>
      </c>
      <c r="K911" s="75" t="s">
        <v>149</v>
      </c>
      <c r="L911" s="76">
        <v>6</v>
      </c>
      <c r="M911" s="76"/>
      <c r="N911" s="76"/>
      <c r="O911" s="76"/>
      <c r="P911" s="76"/>
      <c r="Q911" s="76" t="str">
        <f>Table16[[#This Row],[DefPrimary2]]&amp;IF(Table16[[#This Row],[Def-Secondary3]]&lt;&gt;"","/"&amp;Table16[[#This Row],[Def-Secondary3]],)&amp;""&amp;IF(Table16[[#This Row],[PassRush4]]&lt;&gt;"","-"&amp;Table16[[#This Row],[PassRush4]],)</f>
        <v>40/0-6</v>
      </c>
      <c r="R911" s="76" t="e">
        <f>VLOOKUP(Table16[[#This Row],[Player]],Table4[],9,FALSE)</f>
        <v>#N/A</v>
      </c>
    </row>
    <row r="912" spans="1:18" ht="12.75" customHeight="1" x14ac:dyDescent="0.45">
      <c r="A912" s="78" t="s">
        <v>693</v>
      </c>
      <c r="B912" s="74" t="s">
        <v>366</v>
      </c>
      <c r="C912" s="79" t="s">
        <v>143</v>
      </c>
      <c r="D912" s="91">
        <v>34772</v>
      </c>
      <c r="E912" s="75" t="s">
        <v>391</v>
      </c>
      <c r="G912" s="75"/>
      <c r="H912" s="77" t="str">
        <f>VLOOKUP(Table16[[#This Row],[Player]],Rosters!$D$1:$D$1934,1,FALSE)</f>
        <v>Aubrey, Brandon</v>
      </c>
      <c r="I912" s="77" t="str">
        <f>Table16[[#This Row],[RunBlock-Primary6]]&amp;"-"&amp;Table16[[#This Row],[PassBlock8]]&amp;IF(Table16[[#This Row],[RunBlock-Secondary7]]&lt;&gt;"","/"&amp;Table16[[#This Row],[RunBlock-Secondary7]]&amp;"-"&amp;Table16[[#This Row],[PassBlock8]],"")</f>
        <v>-</v>
      </c>
      <c r="J912" s="75"/>
      <c r="K912" s="75"/>
      <c r="L912" s="76"/>
      <c r="M912" s="76"/>
      <c r="N912" s="76"/>
      <c r="O912" s="76"/>
      <c r="P912" s="76"/>
      <c r="Q912" s="76" t="str">
        <f>Table16[[#This Row],[DefPrimary2]]&amp;IF(Table16[[#This Row],[Def-Secondary3]]&lt;&gt;"","/"&amp;Table16[[#This Row],[Def-Secondary3]],)&amp;""&amp;IF(Table16[[#This Row],[PassRush4]]&lt;&gt;"","-"&amp;Table16[[#This Row],[PassRush4]],)</f>
        <v/>
      </c>
      <c r="R912" s="76" t="e">
        <f>VLOOKUP(Table16[[#This Row],[Player]],Table4[],9,FALSE)</f>
        <v>#N/A</v>
      </c>
    </row>
    <row r="913" spans="1:18" ht="12.75" customHeight="1" x14ac:dyDescent="0.45">
      <c r="A913" s="78" t="s">
        <v>2650</v>
      </c>
      <c r="B913" s="74" t="s">
        <v>366</v>
      </c>
      <c r="C913" s="79" t="s">
        <v>3519</v>
      </c>
      <c r="D913" s="91">
        <v>35475</v>
      </c>
      <c r="E913" s="75" t="s">
        <v>218</v>
      </c>
      <c r="G913" s="75"/>
      <c r="H913" s="77" t="str">
        <f>VLOOKUP(Table16[[#This Row],[Player]],Rosters!$D$1:$D$1934,1,FALSE)</f>
        <v>Bass, Tyler</v>
      </c>
      <c r="I913" s="77" t="str">
        <f>Table16[[#This Row],[RunBlock-Primary6]]&amp;"-"&amp;Table16[[#This Row],[PassBlock8]]&amp;IF(Table16[[#This Row],[RunBlock-Secondary7]]&lt;&gt;"","/"&amp;Table16[[#This Row],[RunBlock-Secondary7]]&amp;"-"&amp;Table16[[#This Row],[PassBlock8]],"")</f>
        <v>-</v>
      </c>
      <c r="J913" s="75"/>
      <c r="K913" s="75"/>
      <c r="L913" s="76"/>
      <c r="M913" s="76"/>
      <c r="N913" s="76"/>
      <c r="O913" s="76"/>
      <c r="P913" s="76"/>
      <c r="Q913" s="76" t="str">
        <f>Table16[[#This Row],[DefPrimary2]]&amp;IF(Table16[[#This Row],[Def-Secondary3]]&lt;&gt;"","/"&amp;Table16[[#This Row],[Def-Secondary3]],)&amp;""&amp;IF(Table16[[#This Row],[PassRush4]]&lt;&gt;"","-"&amp;Table16[[#This Row],[PassRush4]],)</f>
        <v/>
      </c>
      <c r="R913" s="76" t="e">
        <f>VLOOKUP(Table16[[#This Row],[Player]],Table4[],9,FALSE)</f>
        <v>#N/A</v>
      </c>
    </row>
    <row r="914" spans="1:18" ht="12.75" customHeight="1" x14ac:dyDescent="0.45">
      <c r="A914" s="78" t="s">
        <v>3890</v>
      </c>
      <c r="B914" s="74" t="s">
        <v>366</v>
      </c>
      <c r="C914" s="79" t="s">
        <v>116</v>
      </c>
      <c r="D914" s="91">
        <v>36220</v>
      </c>
      <c r="E914" s="75" t="s">
        <v>391</v>
      </c>
      <c r="G914" s="75"/>
      <c r="H914" s="77" t="str">
        <f>VLOOKUP(Table16[[#This Row],[Player]],Rosters!$D$1:$D$1934,1,FALSE)</f>
        <v>Bates, Jake</v>
      </c>
      <c r="I914" s="77" t="str">
        <f>Table16[[#This Row],[RunBlock-Primary6]]&amp;"-"&amp;Table16[[#This Row],[PassBlock8]]&amp;IF(Table16[[#This Row],[RunBlock-Secondary7]]&lt;&gt;"","/"&amp;Table16[[#This Row],[RunBlock-Secondary7]]&amp;"-"&amp;Table16[[#This Row],[PassBlock8]],"")</f>
        <v>-</v>
      </c>
      <c r="J914" s="75"/>
      <c r="K914" s="75"/>
      <c r="L914" s="76"/>
      <c r="M914" s="76"/>
      <c r="N914" s="76"/>
      <c r="O914" s="76"/>
      <c r="P914" s="76"/>
      <c r="Q914" s="76" t="str">
        <f>Table16[[#This Row],[DefPrimary2]]&amp;IF(Table16[[#This Row],[Def-Secondary3]]&lt;&gt;"","/"&amp;Table16[[#This Row],[Def-Secondary3]],)&amp;""&amp;IF(Table16[[#This Row],[PassRush4]]&lt;&gt;"","-"&amp;Table16[[#This Row],[PassRush4]],)</f>
        <v/>
      </c>
      <c r="R914" s="76" t="e">
        <f>VLOOKUP(Table16[[#This Row],[Player]],Table4[],9,FALSE)</f>
        <v>#N/A</v>
      </c>
    </row>
    <row r="915" spans="1:18" ht="12.75" customHeight="1" x14ac:dyDescent="0.45">
      <c r="A915" s="78" t="s">
        <v>939</v>
      </c>
      <c r="B915" s="74" t="s">
        <v>366</v>
      </c>
      <c r="C915" s="79" t="s">
        <v>285</v>
      </c>
      <c r="D915" s="91">
        <v>33313</v>
      </c>
      <c r="E915" s="75" t="s">
        <v>900</v>
      </c>
      <c r="G915" s="75"/>
      <c r="H915" s="77" t="str">
        <f>VLOOKUP(Table16[[#This Row],[Player]],Rosters!$D$1:$D$1934,1,FALSE)</f>
        <v>Boswell, Chris</v>
      </c>
      <c r="I915" s="77" t="str">
        <f>Table16[[#This Row],[RunBlock-Primary6]]&amp;"-"&amp;Table16[[#This Row],[PassBlock8]]&amp;IF(Table16[[#This Row],[RunBlock-Secondary7]]&lt;&gt;"","/"&amp;Table16[[#This Row],[RunBlock-Secondary7]]&amp;"-"&amp;Table16[[#This Row],[PassBlock8]],"")</f>
        <v>-</v>
      </c>
      <c r="J915" s="75"/>
      <c r="K915" s="75"/>
      <c r="L915" s="76"/>
      <c r="M915" s="76"/>
      <c r="N915" s="76"/>
      <c r="O915" s="76"/>
      <c r="P915" s="76"/>
      <c r="Q915" s="76" t="str">
        <f>Table16[[#This Row],[DefPrimary2]]&amp;IF(Table16[[#This Row],[Def-Secondary3]]&lt;&gt;"","/"&amp;Table16[[#This Row],[Def-Secondary3]],)&amp;""&amp;IF(Table16[[#This Row],[PassRush4]]&lt;&gt;"","-"&amp;Table16[[#This Row],[PassRush4]],)</f>
        <v/>
      </c>
      <c r="R915" s="76" t="e">
        <f>VLOOKUP(Table16[[#This Row],[Player]],Table4[],9,FALSE)</f>
        <v>#N/A</v>
      </c>
    </row>
    <row r="916" spans="1:18" ht="12.75" customHeight="1" x14ac:dyDescent="0.45">
      <c r="A916" s="78" t="s">
        <v>1450</v>
      </c>
      <c r="B916" s="74" t="s">
        <v>366</v>
      </c>
      <c r="C916" s="79" t="s">
        <v>325</v>
      </c>
      <c r="D916" s="91">
        <v>34894</v>
      </c>
      <c r="E916" s="75" t="s">
        <v>1005</v>
      </c>
      <c r="G916" s="75"/>
      <c r="H916" s="77" t="str">
        <f>VLOOKUP(Table16[[#This Row],[Player]],Rosters!$D$1:$D$1934,1,FALSE)</f>
        <v>Butker, Harrison</v>
      </c>
      <c r="I916" s="77" t="str">
        <f>Table16[[#This Row],[RunBlock-Primary6]]&amp;"-"&amp;Table16[[#This Row],[PassBlock8]]&amp;IF(Table16[[#This Row],[RunBlock-Secondary7]]&lt;&gt;"","/"&amp;Table16[[#This Row],[RunBlock-Secondary7]]&amp;"-"&amp;Table16[[#This Row],[PassBlock8]],"")</f>
        <v>-</v>
      </c>
      <c r="J916" s="75"/>
      <c r="K916" s="75"/>
      <c r="L916" s="76"/>
      <c r="M916" s="76"/>
      <c r="N916" s="76"/>
      <c r="O916" s="76"/>
      <c r="P916" s="76"/>
      <c r="Q916" s="76" t="str">
        <f>Table16[[#This Row],[DefPrimary2]]&amp;IF(Table16[[#This Row],[Def-Secondary3]]&lt;&gt;"","/"&amp;Table16[[#This Row],[Def-Secondary3]],)&amp;""&amp;IF(Table16[[#This Row],[PassRush4]]&lt;&gt;"","-"&amp;Table16[[#This Row],[PassRush4]],)</f>
        <v/>
      </c>
      <c r="R916" s="76" t="e">
        <f>VLOOKUP(Table16[[#This Row],[Player]],Table4[],9,FALSE)</f>
        <v>#N/A</v>
      </c>
    </row>
    <row r="917" spans="1:18" ht="12.75" customHeight="1" x14ac:dyDescent="0.45">
      <c r="A917" s="78" t="s">
        <v>3250</v>
      </c>
      <c r="B917" s="74" t="s">
        <v>366</v>
      </c>
      <c r="C917" s="79" t="s">
        <v>3518</v>
      </c>
      <c r="D917" s="91">
        <v>34722</v>
      </c>
      <c r="E917" s="75" t="s">
        <v>337</v>
      </c>
      <c r="G917" s="75"/>
      <c r="H917" s="77" t="str">
        <f>VLOOKUP(Table16[[#This Row],[Player]],Rosters!$D$1:$D$1934,1,FALSE)</f>
        <v>Carlson, Daniel</v>
      </c>
      <c r="I917" s="77" t="str">
        <f>Table16[[#This Row],[RunBlock-Primary6]]&amp;"-"&amp;Table16[[#This Row],[PassBlock8]]&amp;IF(Table16[[#This Row],[RunBlock-Secondary7]]&lt;&gt;"","/"&amp;Table16[[#This Row],[RunBlock-Secondary7]]&amp;"-"&amp;Table16[[#This Row],[PassBlock8]],"")</f>
        <v>-</v>
      </c>
      <c r="J917" s="75"/>
      <c r="K917" s="75"/>
      <c r="L917" s="76"/>
      <c r="M917" s="76"/>
      <c r="N917" s="76"/>
      <c r="O917" s="76"/>
      <c r="P917" s="76"/>
      <c r="Q917" s="76" t="str">
        <f>Table16[[#This Row],[DefPrimary2]]&amp;IF(Table16[[#This Row],[Def-Secondary3]]&lt;&gt;"","/"&amp;Table16[[#This Row],[Def-Secondary3]],)&amp;""&amp;IF(Table16[[#This Row],[PassRush4]]&lt;&gt;"","-"&amp;Table16[[#This Row],[PassRush4]],)</f>
        <v/>
      </c>
      <c r="R917" s="76" t="e">
        <f>VLOOKUP(Table16[[#This Row],[Player]],Table4[],9,FALSE)</f>
        <v>#N/A</v>
      </c>
    </row>
    <row r="918" spans="1:18" ht="12.75" customHeight="1" x14ac:dyDescent="0.45">
      <c r="A918" s="78" t="s">
        <v>1054</v>
      </c>
      <c r="B918" s="74" t="s">
        <v>366</v>
      </c>
      <c r="C918" s="79" t="s">
        <v>3523</v>
      </c>
      <c r="D918" s="91">
        <v>36652</v>
      </c>
      <c r="E918" s="75" t="s">
        <v>279</v>
      </c>
      <c r="G918" s="75"/>
      <c r="H918" s="77" t="str">
        <f>VLOOKUP(Table16[[#This Row],[Player]],Rosters!$D$1:$D$1934,1,FALSE)</f>
        <v>Dicker, Cameron</v>
      </c>
      <c r="I918" s="77" t="str">
        <f>Table16[[#This Row],[RunBlock-Primary6]]&amp;"-"&amp;Table16[[#This Row],[PassBlock8]]&amp;IF(Table16[[#This Row],[RunBlock-Secondary7]]&lt;&gt;"","/"&amp;Table16[[#This Row],[RunBlock-Secondary7]]&amp;"-"&amp;Table16[[#This Row],[PassBlock8]],"")</f>
        <v>-</v>
      </c>
      <c r="J918" s="75"/>
      <c r="K918" s="75"/>
      <c r="L918" s="76"/>
      <c r="M918" s="76"/>
      <c r="N918" s="76"/>
      <c r="O918" s="76"/>
      <c r="P918" s="76"/>
      <c r="Q918" s="76" t="str">
        <f>Table16[[#This Row],[DefPrimary2]]&amp;IF(Table16[[#This Row],[Def-Secondary3]]&lt;&gt;"","/"&amp;Table16[[#This Row],[Def-Secondary3]],)&amp;""&amp;IF(Table16[[#This Row],[PassRush4]]&lt;&gt;"","-"&amp;Table16[[#This Row],[PassRush4]],)</f>
        <v/>
      </c>
      <c r="R918" s="76" t="e">
        <f>VLOOKUP(Table16[[#This Row],[Player]],Table4[],9,FALSE)</f>
        <v>#N/A</v>
      </c>
    </row>
    <row r="919" spans="1:18" ht="12.75" customHeight="1" x14ac:dyDescent="0.45">
      <c r="A919" s="78" t="s">
        <v>2038</v>
      </c>
      <c r="B919" s="74" t="s">
        <v>366</v>
      </c>
      <c r="C919" s="79" t="s">
        <v>3530</v>
      </c>
      <c r="D919" s="91">
        <v>34720</v>
      </c>
      <c r="E919" s="75" t="s">
        <v>405</v>
      </c>
      <c r="G919" s="75"/>
      <c r="H919" s="77" t="str">
        <f>VLOOKUP(Table16[[#This Row],[Player]],Rosters!$D$1:$D$1934,1,FALSE)</f>
        <v>Elliott, Jake</v>
      </c>
      <c r="I919" s="77" t="str">
        <f>Table16[[#This Row],[RunBlock-Primary6]]&amp;"-"&amp;Table16[[#This Row],[PassBlock8]]&amp;IF(Table16[[#This Row],[RunBlock-Secondary7]]&lt;&gt;"","/"&amp;Table16[[#This Row],[RunBlock-Secondary7]]&amp;"-"&amp;Table16[[#This Row],[PassBlock8]],"")</f>
        <v>-</v>
      </c>
      <c r="J919" s="75"/>
      <c r="K919" s="75"/>
      <c r="L919" s="76"/>
      <c r="M919" s="76"/>
      <c r="N919" s="76"/>
      <c r="O919" s="76"/>
      <c r="P919" s="76"/>
      <c r="Q919" s="76" t="str">
        <f>Table16[[#This Row],[DefPrimary2]]&amp;IF(Table16[[#This Row],[Def-Secondary3]]&lt;&gt;"","/"&amp;Table16[[#This Row],[Def-Secondary3]],)&amp;""&amp;IF(Table16[[#This Row],[PassRush4]]&lt;&gt;"","-"&amp;Table16[[#This Row],[PassRush4]],)</f>
        <v/>
      </c>
      <c r="R919" s="76" t="e">
        <f>VLOOKUP(Table16[[#This Row],[Player]],Table4[],9,FALSE)</f>
        <v>#N/A</v>
      </c>
    </row>
    <row r="920" spans="1:18" ht="12.75" customHeight="1" x14ac:dyDescent="0.45">
      <c r="A920" s="78" t="s">
        <v>800</v>
      </c>
      <c r="B920" s="74" t="s">
        <v>366</v>
      </c>
      <c r="C920" s="79" t="s">
        <v>3522</v>
      </c>
      <c r="D920" s="91">
        <v>34363</v>
      </c>
      <c r="E920" s="75" t="s">
        <v>344</v>
      </c>
      <c r="G920" s="75"/>
      <c r="H920" s="77" t="str">
        <f>VLOOKUP(Table16[[#This Row],[Player]],Rosters!$D$1:$D$1934,1,FALSE)</f>
        <v>Fairbairn, Ka'imi</v>
      </c>
      <c r="I920" s="77" t="str">
        <f>Table16[[#This Row],[RunBlock-Primary6]]&amp;"-"&amp;Table16[[#This Row],[PassBlock8]]&amp;IF(Table16[[#This Row],[RunBlock-Secondary7]]&lt;&gt;"","/"&amp;Table16[[#This Row],[RunBlock-Secondary7]]&amp;"-"&amp;Table16[[#This Row],[PassBlock8]],"")</f>
        <v>-</v>
      </c>
      <c r="J920" s="75"/>
      <c r="K920" s="75"/>
      <c r="L920" s="76"/>
      <c r="M920" s="76"/>
      <c r="N920" s="76"/>
      <c r="O920" s="76"/>
      <c r="P920" s="76"/>
      <c r="Q920" s="76" t="str">
        <f>Table16[[#This Row],[DefPrimary2]]&amp;IF(Table16[[#This Row],[Def-Secondary3]]&lt;&gt;"","/"&amp;Table16[[#This Row],[Def-Secondary3]],)&amp;""&amp;IF(Table16[[#This Row],[PassRush4]]&lt;&gt;"","-"&amp;Table16[[#This Row],[PassRush4]],)</f>
        <v/>
      </c>
      <c r="R920" s="76" t="e">
        <f>VLOOKUP(Table16[[#This Row],[Player]],Table4[],9,FALSE)</f>
        <v>#N/A</v>
      </c>
    </row>
    <row r="921" spans="1:18" ht="12.75" customHeight="1" x14ac:dyDescent="0.45">
      <c r="A921" s="78" t="s">
        <v>2921</v>
      </c>
      <c r="B921" s="74" t="s">
        <v>366</v>
      </c>
      <c r="C921" s="79" t="s">
        <v>452</v>
      </c>
      <c r="D921" s="91">
        <v>30991</v>
      </c>
      <c r="E921" s="75" t="s">
        <v>3406</v>
      </c>
      <c r="G921" s="75"/>
      <c r="H921" s="77" t="str">
        <f>VLOOKUP(Table16[[#This Row],[Player]],Rosters!$D$1:$D$1934,1,FALSE)</f>
        <v>Folk, Nick</v>
      </c>
      <c r="I921" s="77" t="str">
        <f>Table16[[#This Row],[RunBlock-Primary6]]&amp;"-"&amp;Table16[[#This Row],[PassBlock8]]&amp;IF(Table16[[#This Row],[RunBlock-Secondary7]]&lt;&gt;"","/"&amp;Table16[[#This Row],[RunBlock-Secondary7]]&amp;"-"&amp;Table16[[#This Row],[PassBlock8]],"")</f>
        <v>-</v>
      </c>
      <c r="J921" s="75"/>
      <c r="K921" s="75"/>
      <c r="L921" s="76"/>
      <c r="M921" s="76"/>
      <c r="N921" s="76"/>
      <c r="O921" s="76"/>
      <c r="P921" s="76"/>
      <c r="Q921" s="76" t="str">
        <f>Table16[[#This Row],[DefPrimary2]]&amp;IF(Table16[[#This Row],[Def-Secondary3]]&lt;&gt;"","/"&amp;Table16[[#This Row],[Def-Secondary3]],)&amp;""&amp;IF(Table16[[#This Row],[PassRush4]]&lt;&gt;"","-"&amp;Table16[[#This Row],[PassRush4]],)</f>
        <v/>
      </c>
      <c r="R921" s="76" t="e">
        <f>VLOOKUP(Table16[[#This Row],[Player]],Table4[],9,FALSE)</f>
        <v>#N/A</v>
      </c>
    </row>
    <row r="922" spans="1:18" ht="12.75" customHeight="1" x14ac:dyDescent="0.45">
      <c r="A922" s="78" t="s">
        <v>3011</v>
      </c>
      <c r="B922" s="74" t="s">
        <v>366</v>
      </c>
      <c r="C922" s="79" t="s">
        <v>916</v>
      </c>
      <c r="D922" s="91">
        <v>31876</v>
      </c>
      <c r="E922" s="75" t="s">
        <v>2363</v>
      </c>
      <c r="G922" s="75"/>
      <c r="H922" s="77" t="str">
        <f>VLOOKUP(Table16[[#This Row],[Player]],Rosters!$D$1:$D$1934,1,FALSE)</f>
        <v>Gano, Graham</v>
      </c>
      <c r="I922" s="77" t="str">
        <f>Table16[[#This Row],[RunBlock-Primary6]]&amp;"-"&amp;Table16[[#This Row],[PassBlock8]]&amp;IF(Table16[[#This Row],[RunBlock-Secondary7]]&lt;&gt;"","/"&amp;Table16[[#This Row],[RunBlock-Secondary7]]&amp;"-"&amp;Table16[[#This Row],[PassBlock8]],"")</f>
        <v>-</v>
      </c>
      <c r="J922" s="75"/>
      <c r="K922" s="75"/>
      <c r="L922" s="76"/>
      <c r="M922" s="76"/>
      <c r="N922" s="76"/>
      <c r="O922" s="76"/>
      <c r="P922" s="76"/>
      <c r="Q922" s="76" t="str">
        <f>Table16[[#This Row],[DefPrimary2]]&amp;IF(Table16[[#This Row],[Def-Secondary3]]&lt;&gt;"","/"&amp;Table16[[#This Row],[Def-Secondary3]],)&amp;""&amp;IF(Table16[[#This Row],[PassRush4]]&lt;&gt;"","-"&amp;Table16[[#This Row],[PassRush4]],)</f>
        <v/>
      </c>
      <c r="R922" s="76" t="e">
        <f>VLOOKUP(Table16[[#This Row],[Player]],Table4[],9,FALSE)</f>
        <v>#N/A</v>
      </c>
    </row>
    <row r="923" spans="1:18" ht="12.75" customHeight="1" x14ac:dyDescent="0.45">
      <c r="A923" s="78" t="s">
        <v>2148</v>
      </c>
      <c r="B923" s="74" t="s">
        <v>366</v>
      </c>
      <c r="C923" s="79" t="s">
        <v>500</v>
      </c>
      <c r="D923" s="91">
        <v>34408</v>
      </c>
      <c r="E923" s="75" t="s">
        <v>498</v>
      </c>
      <c r="G923" s="75"/>
      <c r="H923" s="77" t="str">
        <f>VLOOKUP(Table16[[#This Row],[Player]],Rosters!$D$1:$D$1934,1,FALSE)</f>
        <v>Gay, Matt</v>
      </c>
      <c r="I923" s="77" t="str">
        <f>Table16[[#This Row],[RunBlock-Primary6]]&amp;"-"&amp;Table16[[#This Row],[PassBlock8]]&amp;IF(Table16[[#This Row],[RunBlock-Secondary7]]&lt;&gt;"","/"&amp;Table16[[#This Row],[RunBlock-Secondary7]]&amp;"-"&amp;Table16[[#This Row],[PassBlock8]],"")</f>
        <v>-</v>
      </c>
      <c r="J923" s="75"/>
      <c r="K923" s="75"/>
      <c r="L923" s="76"/>
      <c r="M923" s="76"/>
      <c r="N923" s="76"/>
      <c r="O923" s="76"/>
      <c r="P923" s="76"/>
      <c r="Q923" s="76" t="str">
        <f>Table16[[#This Row],[DefPrimary2]]&amp;IF(Table16[[#This Row],[Def-Secondary3]]&lt;&gt;"","/"&amp;Table16[[#This Row],[Def-Secondary3]],)&amp;""&amp;IF(Table16[[#This Row],[PassRush4]]&lt;&gt;"","-"&amp;Table16[[#This Row],[PassRush4]],)</f>
        <v/>
      </c>
      <c r="R923" s="76" t="e">
        <f>VLOOKUP(Table16[[#This Row],[Player]],Table4[],9,FALSE)</f>
        <v>#N/A</v>
      </c>
    </row>
    <row r="924" spans="1:18" ht="12.75" customHeight="1" x14ac:dyDescent="0.45">
      <c r="A924" s="78" t="s">
        <v>3305</v>
      </c>
      <c r="B924" s="74" t="s">
        <v>366</v>
      </c>
      <c r="C924" s="79" t="s">
        <v>3520</v>
      </c>
      <c r="D924" s="91">
        <v>34826</v>
      </c>
      <c r="E924" s="75" t="s">
        <v>1005</v>
      </c>
      <c r="G924" s="75"/>
      <c r="H924" s="77" t="str">
        <f>VLOOKUP(Table16[[#This Row],[Player]],Rosters!$D$1:$D$1934,1,FALSE)</f>
        <v>Gonzalez, Zane</v>
      </c>
      <c r="I924" s="77" t="str">
        <f>Table16[[#This Row],[RunBlock-Primary6]]&amp;"-"&amp;Table16[[#This Row],[PassBlock8]]&amp;IF(Table16[[#This Row],[RunBlock-Secondary7]]&lt;&gt;"","/"&amp;Table16[[#This Row],[RunBlock-Secondary7]]&amp;"-"&amp;Table16[[#This Row],[PassBlock8]],"")</f>
        <v>-</v>
      </c>
      <c r="J924" s="75"/>
      <c r="K924" s="75"/>
      <c r="L924" s="76"/>
      <c r="M924" s="76"/>
      <c r="N924" s="76"/>
      <c r="O924" s="76"/>
      <c r="P924" s="76"/>
      <c r="Q924" s="76" t="str">
        <f>Table16[[#This Row],[DefPrimary2]]&amp;IF(Table16[[#This Row],[Def-Secondary3]]&lt;&gt;"","/"&amp;Table16[[#This Row],[Def-Secondary3]],)&amp;""&amp;IF(Table16[[#This Row],[PassRush4]]&lt;&gt;"","-"&amp;Table16[[#This Row],[PassRush4]],)</f>
        <v/>
      </c>
      <c r="R924" s="76" t="e">
        <f>VLOOKUP(Table16[[#This Row],[Player]],Table4[],9,FALSE)</f>
        <v>#N/A</v>
      </c>
    </row>
    <row r="925" spans="1:18" ht="12.75" customHeight="1" x14ac:dyDescent="0.45">
      <c r="A925" s="78" t="s">
        <v>1641</v>
      </c>
      <c r="B925" s="74" t="s">
        <v>366</v>
      </c>
      <c r="C925" s="79" t="s">
        <v>441</v>
      </c>
      <c r="D925" s="91">
        <v>36104</v>
      </c>
      <c r="E925" s="75" t="s">
        <v>391</v>
      </c>
      <c r="G925" s="75"/>
      <c r="H925" s="77" t="str">
        <f>VLOOKUP(Table16[[#This Row],[Player]],Rosters!$D$1:$D$1934,1,FALSE)</f>
        <v>Grupe, Blake</v>
      </c>
      <c r="I925" s="77" t="str">
        <f>Table16[[#This Row],[RunBlock-Primary6]]&amp;"-"&amp;Table16[[#This Row],[PassBlock8]]&amp;IF(Table16[[#This Row],[RunBlock-Secondary7]]&lt;&gt;"","/"&amp;Table16[[#This Row],[RunBlock-Secondary7]]&amp;"-"&amp;Table16[[#This Row],[PassBlock8]],"")</f>
        <v>-</v>
      </c>
      <c r="J925" s="75"/>
      <c r="K925" s="75"/>
      <c r="L925" s="76"/>
      <c r="M925" s="76"/>
      <c r="N925" s="76"/>
      <c r="O925" s="76"/>
      <c r="P925" s="76"/>
      <c r="Q925" s="76" t="str">
        <f>Table16[[#This Row],[DefPrimary2]]&amp;IF(Table16[[#This Row],[Def-Secondary3]]&lt;&gt;"","/"&amp;Table16[[#This Row],[Def-Secondary3]],)&amp;""&amp;IF(Table16[[#This Row],[PassRush4]]&lt;&gt;"","-"&amp;Table16[[#This Row],[PassRush4]],)</f>
        <v/>
      </c>
      <c r="R925" s="76" t="e">
        <f>VLOOKUP(Table16[[#This Row],[Player]],Table4[],9,FALSE)</f>
        <v>#N/A</v>
      </c>
    </row>
    <row r="926" spans="1:18" ht="12.75" customHeight="1" x14ac:dyDescent="0.45">
      <c r="A926" s="78" t="s">
        <v>3428</v>
      </c>
      <c r="B926" s="74" t="s">
        <v>366</v>
      </c>
      <c r="C926" s="79" t="s">
        <v>3527</v>
      </c>
      <c r="D926" s="91">
        <v>33147</v>
      </c>
      <c r="E926" s="75" t="s">
        <v>1849</v>
      </c>
      <c r="G926" s="75"/>
      <c r="H926" s="77" t="e">
        <f>VLOOKUP(Table16[[#This Row],[Player]],Rosters!$D$1:$D$1934,1,FALSE)</f>
        <v>#N/A</v>
      </c>
      <c r="I926" s="77" t="str">
        <f>Table16[[#This Row],[RunBlock-Primary6]]&amp;"-"&amp;Table16[[#This Row],[PassBlock8]]&amp;IF(Table16[[#This Row],[RunBlock-Secondary7]]&lt;&gt;"","/"&amp;Table16[[#This Row],[RunBlock-Secondary7]]&amp;"-"&amp;Table16[[#This Row],[PassBlock8]],"")</f>
        <v>-</v>
      </c>
      <c r="J926" s="75"/>
      <c r="K926" s="75"/>
      <c r="L926" s="76"/>
      <c r="M926" s="76"/>
      <c r="N926" s="76"/>
      <c r="O926" s="76"/>
      <c r="P926" s="76"/>
      <c r="Q926" s="76" t="str">
        <f>Table16[[#This Row],[DefPrimary2]]&amp;IF(Table16[[#This Row],[Def-Secondary3]]&lt;&gt;"","/"&amp;Table16[[#This Row],[Def-Secondary3]],)&amp;""&amp;IF(Table16[[#This Row],[PassRush4]]&lt;&gt;"","-"&amp;Table16[[#This Row],[PassRush4]],)</f>
        <v/>
      </c>
      <c r="R926" s="76" t="e">
        <f>VLOOKUP(Table16[[#This Row],[Player]],Table4[],9,FALSE)</f>
        <v>#N/A</v>
      </c>
    </row>
    <row r="927" spans="1:18" ht="12.75" customHeight="1" x14ac:dyDescent="0.45">
      <c r="A927" s="78" t="s">
        <v>3912</v>
      </c>
      <c r="B927" s="74" t="s">
        <v>366</v>
      </c>
      <c r="C927" s="79" t="s">
        <v>3524</v>
      </c>
      <c r="D927" s="91">
        <v>37322</v>
      </c>
      <c r="E927" s="75" t="s">
        <v>4044</v>
      </c>
      <c r="G927" s="75"/>
      <c r="H927" s="77" t="str">
        <f>VLOOKUP(Table16[[#This Row],[Player]],Rosters!$D$1:$D$1934,1,FALSE)</f>
        <v>Karty, Joshua</v>
      </c>
      <c r="I927" s="77" t="str">
        <f>Table16[[#This Row],[RunBlock-Primary6]]&amp;"-"&amp;Table16[[#This Row],[PassBlock8]]&amp;IF(Table16[[#This Row],[RunBlock-Secondary7]]&lt;&gt;"","/"&amp;Table16[[#This Row],[RunBlock-Secondary7]]&amp;"-"&amp;Table16[[#This Row],[PassBlock8]],"")</f>
        <v>-</v>
      </c>
      <c r="J927" s="75"/>
      <c r="K927" s="75"/>
      <c r="L927" s="76"/>
      <c r="M927" s="76"/>
      <c r="N927" s="76"/>
      <c r="O927" s="76"/>
      <c r="P927" s="76"/>
      <c r="Q927" s="76" t="str">
        <f>Table16[[#This Row],[DefPrimary2]]&amp;IF(Table16[[#This Row],[Def-Secondary3]]&lt;&gt;"","/"&amp;Table16[[#This Row],[Def-Secondary3]],)&amp;""&amp;IF(Table16[[#This Row],[PassRush4]]&lt;&gt;"","-"&amp;Table16[[#This Row],[PassRush4]],)</f>
        <v/>
      </c>
      <c r="R927" s="76" t="e">
        <f>VLOOKUP(Table16[[#This Row],[Player]],Table4[],9,FALSE)</f>
        <v>#N/A</v>
      </c>
    </row>
    <row r="928" spans="1:18" ht="12.75" customHeight="1" x14ac:dyDescent="0.45">
      <c r="A928" s="78" t="s">
        <v>3009</v>
      </c>
      <c r="B928" s="74" t="s">
        <v>366</v>
      </c>
      <c r="C928" s="79" t="s">
        <v>1124</v>
      </c>
      <c r="D928" s="91">
        <v>34549</v>
      </c>
      <c r="E928" s="75" t="s">
        <v>720</v>
      </c>
      <c r="G928" s="75"/>
      <c r="H928" s="77" t="e">
        <f>VLOOKUP(Table16[[#This Row],[Player]],Rosters!$D$1:$D$1934,1,FALSE)</f>
        <v>#N/A</v>
      </c>
      <c r="I928" s="77" t="str">
        <f>Table16[[#This Row],[RunBlock-Primary6]]&amp;"-"&amp;Table16[[#This Row],[PassBlock8]]&amp;IF(Table16[[#This Row],[RunBlock-Secondary7]]&lt;&gt;"","/"&amp;Table16[[#This Row],[RunBlock-Secondary7]]&amp;"-"&amp;Table16[[#This Row],[PassBlock8]],"")</f>
        <v>-</v>
      </c>
      <c r="J928" s="75"/>
      <c r="K928" s="75"/>
      <c r="L928" s="76"/>
      <c r="M928" s="76"/>
      <c r="N928" s="76"/>
      <c r="O928" s="76"/>
      <c r="P928" s="76"/>
      <c r="Q928" s="76" t="str">
        <f>Table16[[#This Row],[DefPrimary2]]&amp;IF(Table16[[#This Row],[Def-Secondary3]]&lt;&gt;"","/"&amp;Table16[[#This Row],[Def-Secondary3]],)&amp;""&amp;IF(Table16[[#This Row],[PassRush4]]&lt;&gt;"","-"&amp;Table16[[#This Row],[PassRush4]],)</f>
        <v/>
      </c>
      <c r="R928" s="76" t="e">
        <f>VLOOKUP(Table16[[#This Row],[Player]],Table4[],9,FALSE)</f>
        <v>#N/A</v>
      </c>
    </row>
    <row r="929" spans="1:18" ht="12.75" customHeight="1" x14ac:dyDescent="0.45">
      <c r="A929" s="78" t="s">
        <v>3916</v>
      </c>
      <c r="B929" s="74" t="s">
        <v>366</v>
      </c>
      <c r="C929" s="79" t="s">
        <v>860</v>
      </c>
      <c r="D929" s="91">
        <v>37850</v>
      </c>
      <c r="E929" s="75" t="s">
        <v>4060</v>
      </c>
      <c r="G929" s="75"/>
      <c r="H929" s="77" t="str">
        <f>VLOOKUP(Table16[[#This Row],[Player]],Rosters!$D$1:$D$1934,1,FALSE)</f>
        <v>Little, Cam</v>
      </c>
      <c r="I929" s="77" t="str">
        <f>Table16[[#This Row],[RunBlock-Primary6]]&amp;"-"&amp;Table16[[#This Row],[PassBlock8]]&amp;IF(Table16[[#This Row],[RunBlock-Secondary7]]&lt;&gt;"","/"&amp;Table16[[#This Row],[RunBlock-Secondary7]]&amp;"-"&amp;Table16[[#This Row],[PassBlock8]],"")</f>
        <v>-</v>
      </c>
      <c r="J929" s="75"/>
      <c r="K929" s="75"/>
      <c r="L929" s="76"/>
      <c r="M929" s="76"/>
      <c r="N929" s="76"/>
      <c r="O929" s="76"/>
      <c r="P929" s="76"/>
      <c r="Q929" s="76" t="str">
        <f>Table16[[#This Row],[DefPrimary2]]&amp;IF(Table16[[#This Row],[Def-Secondary3]]&lt;&gt;"","/"&amp;Table16[[#This Row],[Def-Secondary3]],)&amp;""&amp;IF(Table16[[#This Row],[PassRush4]]&lt;&gt;"","-"&amp;Table16[[#This Row],[PassRush4]],)</f>
        <v/>
      </c>
      <c r="R929" s="76" t="e">
        <f>VLOOKUP(Table16[[#This Row],[Player]],Table4[],9,FALSE)</f>
        <v>#N/A</v>
      </c>
    </row>
    <row r="930" spans="1:18" ht="12.75" customHeight="1" x14ac:dyDescent="0.45">
      <c r="A930" s="78" t="s">
        <v>2831</v>
      </c>
      <c r="B930" s="74" t="s">
        <v>366</v>
      </c>
      <c r="C930" s="79" t="s">
        <v>3517</v>
      </c>
      <c r="D930" s="91">
        <v>34522</v>
      </c>
      <c r="E930" s="75" t="s">
        <v>344</v>
      </c>
      <c r="G930" s="75"/>
      <c r="H930" s="77" t="str">
        <f>VLOOKUP(Table16[[#This Row],[Player]],Rosters!$D$1:$D$1934,1,FALSE)</f>
        <v>Lutz, Wil</v>
      </c>
      <c r="I930" s="77" t="str">
        <f>Table16[[#This Row],[RunBlock-Primary6]]&amp;"-"&amp;Table16[[#This Row],[PassBlock8]]&amp;IF(Table16[[#This Row],[RunBlock-Secondary7]]&lt;&gt;"","/"&amp;Table16[[#This Row],[RunBlock-Secondary7]]&amp;"-"&amp;Table16[[#This Row],[PassBlock8]],"")</f>
        <v>-</v>
      </c>
      <c r="J930" s="75"/>
      <c r="K930" s="75"/>
      <c r="L930" s="76"/>
      <c r="M930" s="76"/>
      <c r="N930" s="76"/>
      <c r="O930" s="76"/>
      <c r="P930" s="76"/>
      <c r="Q930" s="76" t="str">
        <f>Table16[[#This Row],[DefPrimary2]]&amp;IF(Table16[[#This Row],[Def-Secondary3]]&lt;&gt;"","/"&amp;Table16[[#This Row],[Def-Secondary3]],)&amp;""&amp;IF(Table16[[#This Row],[PassRush4]]&lt;&gt;"","-"&amp;Table16[[#This Row],[PassRush4]],)</f>
        <v/>
      </c>
      <c r="R930" s="76" t="e">
        <f>VLOOKUP(Table16[[#This Row],[Player]],Table4[],9,FALSE)</f>
        <v>#N/A</v>
      </c>
    </row>
    <row r="931" spans="1:18" ht="12.75" customHeight="1" x14ac:dyDescent="0.45">
      <c r="A931" s="78" t="s">
        <v>2355</v>
      </c>
      <c r="B931" s="74" t="s">
        <v>366</v>
      </c>
      <c r="C931" s="79" t="s">
        <v>339</v>
      </c>
      <c r="D931" s="91">
        <v>35156</v>
      </c>
      <c r="E931" s="75">
        <v>0</v>
      </c>
      <c r="G931" s="75"/>
      <c r="H931" s="77" t="str">
        <f>VLOOKUP(Table16[[#This Row],[Player]],Rosters!$D$1:$D$1934,1,FALSE)</f>
        <v>McLaughlin, Chase</v>
      </c>
      <c r="I931" s="77" t="str">
        <f>Table16[[#This Row],[RunBlock-Primary6]]&amp;"-"&amp;Table16[[#This Row],[PassBlock8]]&amp;IF(Table16[[#This Row],[RunBlock-Secondary7]]&lt;&gt;"","/"&amp;Table16[[#This Row],[RunBlock-Secondary7]]&amp;"-"&amp;Table16[[#This Row],[PassBlock8]],"")</f>
        <v>-</v>
      </c>
      <c r="J931" s="75"/>
      <c r="K931" s="75"/>
      <c r="L931" s="76"/>
      <c r="M931" s="76"/>
      <c r="N931" s="76"/>
      <c r="O931" s="76"/>
      <c r="P931" s="76"/>
      <c r="Q931" s="76" t="str">
        <f>Table16[[#This Row],[DefPrimary2]]&amp;IF(Table16[[#This Row],[Def-Secondary3]]&lt;&gt;"","/"&amp;Table16[[#This Row],[Def-Secondary3]],)&amp;""&amp;IF(Table16[[#This Row],[PassRush4]]&lt;&gt;"","-"&amp;Table16[[#This Row],[PassRush4]],)</f>
        <v/>
      </c>
      <c r="R931" s="76" t="e">
        <f>VLOOKUP(Table16[[#This Row],[Player]],Table4[],9,FALSE)</f>
        <v>#N/A</v>
      </c>
    </row>
    <row r="932" spans="1:18" ht="12.75" customHeight="1" x14ac:dyDescent="0.45">
      <c r="A932" s="78" t="s">
        <v>1321</v>
      </c>
      <c r="B932" s="74" t="s">
        <v>366</v>
      </c>
      <c r="C932" s="79" t="s">
        <v>308</v>
      </c>
      <c r="D932" s="91">
        <v>33444</v>
      </c>
      <c r="E932" s="75" t="s">
        <v>1322</v>
      </c>
      <c r="G932" s="75"/>
      <c r="H932" s="77" t="str">
        <f>VLOOKUP(Table16[[#This Row],[Player]],Rosters!$D$1:$D$1934,1,FALSE)</f>
        <v>McManus, Brandon</v>
      </c>
      <c r="I932" s="77" t="str">
        <f>Table16[[#This Row],[RunBlock-Primary6]]&amp;"-"&amp;Table16[[#This Row],[PassBlock8]]&amp;IF(Table16[[#This Row],[RunBlock-Secondary7]]&lt;&gt;"","/"&amp;Table16[[#This Row],[RunBlock-Secondary7]]&amp;"-"&amp;Table16[[#This Row],[PassBlock8]],"")</f>
        <v>-</v>
      </c>
      <c r="J932" s="75"/>
      <c r="K932" s="75"/>
      <c r="L932" s="76"/>
      <c r="M932" s="76"/>
      <c r="N932" s="76"/>
      <c r="O932" s="76"/>
      <c r="P932" s="76"/>
      <c r="Q932" s="76" t="str">
        <f>Table16[[#This Row],[DefPrimary2]]&amp;IF(Table16[[#This Row],[Def-Secondary3]]&lt;&gt;"","/"&amp;Table16[[#This Row],[Def-Secondary3]],)&amp;""&amp;IF(Table16[[#This Row],[PassRush4]]&lt;&gt;"","-"&amp;Table16[[#This Row],[PassRush4]],)</f>
        <v/>
      </c>
      <c r="R932" s="76" t="e">
        <f>VLOOKUP(Table16[[#This Row],[Player]],Table4[],9,FALSE)</f>
        <v>#N/A</v>
      </c>
    </row>
    <row r="933" spans="1:18" ht="12.75" customHeight="1" x14ac:dyDescent="0.45">
      <c r="A933" s="78" t="s">
        <v>1197</v>
      </c>
      <c r="B933" s="74" t="s">
        <v>366</v>
      </c>
      <c r="C933" s="79" t="s">
        <v>3525</v>
      </c>
      <c r="D933" s="91">
        <v>36342</v>
      </c>
      <c r="E933" s="75" t="s">
        <v>566</v>
      </c>
      <c r="G933" s="75"/>
      <c r="H933" s="77" t="str">
        <f>VLOOKUP(Table16[[#This Row],[Player]],Rosters!$D$1:$D$1934,1,FALSE)</f>
        <v>McPherson, Evan</v>
      </c>
      <c r="I933" s="77" t="str">
        <f>Table16[[#This Row],[RunBlock-Primary6]]&amp;"-"&amp;Table16[[#This Row],[PassBlock8]]&amp;IF(Table16[[#This Row],[RunBlock-Secondary7]]&lt;&gt;"","/"&amp;Table16[[#This Row],[RunBlock-Secondary7]]&amp;"-"&amp;Table16[[#This Row],[PassBlock8]],"")</f>
        <v>-</v>
      </c>
      <c r="J933" s="75"/>
      <c r="K933" s="75"/>
      <c r="L933" s="76"/>
      <c r="M933" s="76"/>
      <c r="N933" s="76"/>
      <c r="O933" s="76"/>
      <c r="P933" s="76"/>
      <c r="Q933" s="76" t="str">
        <f>Table16[[#This Row],[DefPrimary2]]&amp;IF(Table16[[#This Row],[Def-Secondary3]]&lt;&gt;"","/"&amp;Table16[[#This Row],[Def-Secondary3]],)&amp;""&amp;IF(Table16[[#This Row],[PassRush4]]&lt;&gt;"","-"&amp;Table16[[#This Row],[PassRush4]],)</f>
        <v/>
      </c>
      <c r="R933" s="76" t="e">
        <f>VLOOKUP(Table16[[#This Row],[Player]],Table4[],9,FALSE)</f>
        <v>#N/A</v>
      </c>
    </row>
    <row r="934" spans="1:18" ht="12.75" customHeight="1" x14ac:dyDescent="0.45">
      <c r="A934" s="78" t="s">
        <v>2242</v>
      </c>
      <c r="B934" s="74" t="s">
        <v>366</v>
      </c>
      <c r="C934" s="79" t="s">
        <v>318</v>
      </c>
      <c r="D934" s="91">
        <v>36487</v>
      </c>
      <c r="E934" s="75" t="s">
        <v>98</v>
      </c>
      <c r="G934" s="75"/>
      <c r="H934" s="77" t="str">
        <f>VLOOKUP(Table16[[#This Row],[Player]],Rosters!$D$1:$D$1934,1,FALSE)</f>
        <v>Moody, Jake</v>
      </c>
      <c r="I934" s="77" t="str">
        <f>Table16[[#This Row],[RunBlock-Primary6]]&amp;"-"&amp;Table16[[#This Row],[PassBlock8]]&amp;IF(Table16[[#This Row],[RunBlock-Secondary7]]&lt;&gt;"","/"&amp;Table16[[#This Row],[RunBlock-Secondary7]]&amp;"-"&amp;Table16[[#This Row],[PassBlock8]],"")</f>
        <v>-</v>
      </c>
      <c r="J934" s="75"/>
      <c r="K934" s="75"/>
      <c r="L934" s="76"/>
      <c r="M934" s="76"/>
      <c r="N934" s="76"/>
      <c r="O934" s="76"/>
      <c r="P934" s="76"/>
      <c r="Q934" s="76" t="str">
        <f>Table16[[#This Row],[DefPrimary2]]&amp;IF(Table16[[#This Row],[Def-Secondary3]]&lt;&gt;"","/"&amp;Table16[[#This Row],[Def-Secondary3]],)&amp;""&amp;IF(Table16[[#This Row],[PassRush4]]&lt;&gt;"","-"&amp;Table16[[#This Row],[PassRush4]],)</f>
        <v/>
      </c>
      <c r="R934" s="76" t="e">
        <f>VLOOKUP(Table16[[#This Row],[Player]],Table4[],9,FALSE)</f>
        <v>#N/A</v>
      </c>
    </row>
    <row r="935" spans="1:18" ht="12.75" customHeight="1" x14ac:dyDescent="0.45">
      <c r="A935" s="78" t="s">
        <v>2546</v>
      </c>
      <c r="B935" s="74" t="s">
        <v>366</v>
      </c>
      <c r="C935" s="79" t="s">
        <v>1315</v>
      </c>
      <c r="D935" s="91">
        <v>33370</v>
      </c>
      <c r="E935" s="75" t="s">
        <v>1322</v>
      </c>
      <c r="G935" s="75"/>
      <c r="H935" s="77" t="str">
        <f>VLOOKUP(Table16[[#This Row],[Player]],Rosters!$D$1:$D$1934,1,FALSE)</f>
        <v>Myers, Jason</v>
      </c>
      <c r="I935" s="77" t="str">
        <f>Table16[[#This Row],[RunBlock-Primary6]]&amp;"-"&amp;Table16[[#This Row],[PassBlock8]]&amp;IF(Table16[[#This Row],[RunBlock-Secondary7]]&lt;&gt;"","/"&amp;Table16[[#This Row],[RunBlock-Secondary7]]&amp;"-"&amp;Table16[[#This Row],[PassBlock8]],"")</f>
        <v>-</v>
      </c>
      <c r="J935" s="75"/>
      <c r="K935" s="75"/>
      <c r="L935" s="76"/>
      <c r="M935" s="76"/>
      <c r="N935" s="76"/>
      <c r="O935" s="76"/>
      <c r="P935" s="76"/>
      <c r="Q935" s="76" t="str">
        <f>Table16[[#This Row],[DefPrimary2]]&amp;IF(Table16[[#This Row],[Def-Secondary3]]&lt;&gt;"","/"&amp;Table16[[#This Row],[Def-Secondary3]],)&amp;""&amp;IF(Table16[[#This Row],[PassRush4]]&lt;&gt;"","-"&amp;Table16[[#This Row],[PassRush4]],)</f>
        <v/>
      </c>
      <c r="R935" s="76" t="e">
        <f>VLOOKUP(Table16[[#This Row],[Player]],Table4[],9,FALSE)</f>
        <v>#N/A</v>
      </c>
    </row>
    <row r="936" spans="1:18" ht="12.75" customHeight="1" x14ac:dyDescent="0.45">
      <c r="A936" s="78" t="s">
        <v>530</v>
      </c>
      <c r="B936" s="74" t="s">
        <v>366</v>
      </c>
      <c r="C936" s="79" t="s">
        <v>419</v>
      </c>
      <c r="D936" s="91">
        <v>34955</v>
      </c>
      <c r="E936" s="75" t="s">
        <v>114</v>
      </c>
      <c r="G936" s="75"/>
      <c r="H936" s="77" t="str">
        <f>VLOOKUP(Table16[[#This Row],[Player]],Rosters!$D$1:$D$1934,1,FALSE)</f>
        <v>Pineiro, Eddy</v>
      </c>
      <c r="I936" s="77" t="str">
        <f>Table16[[#This Row],[RunBlock-Primary6]]&amp;"-"&amp;Table16[[#This Row],[PassBlock8]]&amp;IF(Table16[[#This Row],[RunBlock-Secondary7]]&lt;&gt;"","/"&amp;Table16[[#This Row],[RunBlock-Secondary7]]&amp;"-"&amp;Table16[[#This Row],[PassBlock8]],"")</f>
        <v>-</v>
      </c>
      <c r="J936" s="75"/>
      <c r="K936" s="75"/>
      <c r="L936" s="76"/>
      <c r="M936" s="76"/>
      <c r="N936" s="76"/>
      <c r="O936" s="76"/>
      <c r="P936" s="76"/>
      <c r="Q936" s="76" t="str">
        <f>Table16[[#This Row],[DefPrimary2]]&amp;IF(Table16[[#This Row],[Def-Secondary3]]&lt;&gt;"","/"&amp;Table16[[#This Row],[Def-Secondary3]],)&amp;""&amp;IF(Table16[[#This Row],[PassRush4]]&lt;&gt;"","-"&amp;Table16[[#This Row],[PassRush4]],)</f>
        <v/>
      </c>
      <c r="R936" s="76" t="e">
        <f>VLOOKUP(Table16[[#This Row],[Player]],Table4[],9,FALSE)</f>
        <v>#N/A</v>
      </c>
    </row>
    <row r="937" spans="1:18" ht="12.75" customHeight="1" x14ac:dyDescent="0.45">
      <c r="A937" s="78" t="s">
        <v>3934</v>
      </c>
      <c r="B937" s="74" t="s">
        <v>366</v>
      </c>
      <c r="C937" s="79" t="s">
        <v>86</v>
      </c>
      <c r="D937" s="91">
        <v>36900</v>
      </c>
      <c r="E937" s="75" t="s">
        <v>4103</v>
      </c>
      <c r="G937" s="75"/>
      <c r="H937" s="77" t="str">
        <f>VLOOKUP(Table16[[#This Row],[Player]],Rosters!$D$1:$D$1934,1,FALSE)</f>
        <v>Reichard, Will</v>
      </c>
      <c r="I937" s="77" t="str">
        <f>Table16[[#This Row],[RunBlock-Primary6]]&amp;"-"&amp;Table16[[#This Row],[PassBlock8]]&amp;IF(Table16[[#This Row],[RunBlock-Secondary7]]&lt;&gt;"","/"&amp;Table16[[#This Row],[RunBlock-Secondary7]]&amp;"-"&amp;Table16[[#This Row],[PassBlock8]],"")</f>
        <v>-</v>
      </c>
      <c r="J937" s="75"/>
      <c r="K937" s="75"/>
      <c r="L937" s="76"/>
      <c r="M937" s="76"/>
      <c r="N937" s="76"/>
      <c r="O937" s="76"/>
      <c r="P937" s="76"/>
      <c r="Q937" s="76" t="str">
        <f>Table16[[#This Row],[DefPrimary2]]&amp;IF(Table16[[#This Row],[Def-Secondary3]]&lt;&gt;"","/"&amp;Table16[[#This Row],[Def-Secondary3]],)&amp;""&amp;IF(Table16[[#This Row],[PassRush4]]&lt;&gt;"","-"&amp;Table16[[#This Row],[PassRush4]],)</f>
        <v/>
      </c>
      <c r="R937" s="76" t="e">
        <f>VLOOKUP(Table16[[#This Row],[Player]],Table4[],9,FALSE)</f>
        <v>#N/A</v>
      </c>
    </row>
    <row r="938" spans="1:18" ht="12.75" customHeight="1" x14ac:dyDescent="0.45">
      <c r="A938" s="78" t="s">
        <v>3258</v>
      </c>
      <c r="B938" s="74" t="s">
        <v>366</v>
      </c>
      <c r="C938" s="79" t="s">
        <v>81</v>
      </c>
      <c r="D938" s="91">
        <v>36448</v>
      </c>
      <c r="E938" s="75" t="s">
        <v>160</v>
      </c>
      <c r="G938" s="75"/>
      <c r="H938" s="77" t="str">
        <f>VLOOKUP(Table16[[#This Row],[Player]],Rosters!$D$1:$D$1934,1,FALSE)</f>
        <v>Ryland, Chad</v>
      </c>
      <c r="I938" s="77" t="str">
        <f>Table16[[#This Row],[RunBlock-Primary6]]&amp;"-"&amp;Table16[[#This Row],[PassBlock8]]&amp;IF(Table16[[#This Row],[RunBlock-Secondary7]]&lt;&gt;"","/"&amp;Table16[[#This Row],[RunBlock-Secondary7]]&amp;"-"&amp;Table16[[#This Row],[PassBlock8]],"")</f>
        <v>-</v>
      </c>
      <c r="J938" s="75"/>
      <c r="K938" s="75"/>
      <c r="L938" s="76"/>
      <c r="M938" s="76"/>
      <c r="N938" s="76"/>
      <c r="O938" s="76"/>
      <c r="P938" s="76"/>
      <c r="Q938" s="76" t="str">
        <f>Table16[[#This Row],[DefPrimary2]]&amp;IF(Table16[[#This Row],[Def-Secondary3]]&lt;&gt;"","/"&amp;Table16[[#This Row],[Def-Secondary3]],)&amp;""&amp;IF(Table16[[#This Row],[PassRush4]]&lt;&gt;"","-"&amp;Table16[[#This Row],[PassRush4]],)</f>
        <v/>
      </c>
      <c r="R938" s="76" t="e">
        <f>VLOOKUP(Table16[[#This Row],[Player]],Table4[],9,FALSE)</f>
        <v>#N/A</v>
      </c>
    </row>
    <row r="939" spans="1:18" ht="12.75" customHeight="1" x14ac:dyDescent="0.45">
      <c r="A939" s="78" t="s">
        <v>2747</v>
      </c>
      <c r="B939" s="74" t="s">
        <v>366</v>
      </c>
      <c r="C939" s="79" t="s">
        <v>109</v>
      </c>
      <c r="D939" s="91">
        <v>35019</v>
      </c>
      <c r="E939" s="75" t="s">
        <v>189</v>
      </c>
      <c r="G939" s="75"/>
      <c r="H939" s="77" t="str">
        <f>VLOOKUP(Table16[[#This Row],[Player]],Rosters!$D$1:$D$1934,1,FALSE)</f>
        <v>Sanders, Jason</v>
      </c>
      <c r="I939" s="77" t="str">
        <f>Table16[[#This Row],[RunBlock-Primary6]]&amp;"-"&amp;Table16[[#This Row],[PassBlock8]]&amp;IF(Table16[[#This Row],[RunBlock-Secondary7]]&lt;&gt;"","/"&amp;Table16[[#This Row],[RunBlock-Secondary7]]&amp;"-"&amp;Table16[[#This Row],[PassBlock8]],"")</f>
        <v>-</v>
      </c>
      <c r="J939" s="75"/>
      <c r="K939" s="75"/>
      <c r="L939" s="76"/>
      <c r="M939" s="76"/>
      <c r="N939" s="76"/>
      <c r="O939" s="76"/>
      <c r="P939" s="76"/>
      <c r="Q939" s="76" t="str">
        <f>Table16[[#This Row],[DefPrimary2]]&amp;IF(Table16[[#This Row],[Def-Secondary3]]&lt;&gt;"","/"&amp;Table16[[#This Row],[Def-Secondary3]],)&amp;""&amp;IF(Table16[[#This Row],[PassRush4]]&lt;&gt;"","-"&amp;Table16[[#This Row],[PassRush4]],)</f>
        <v/>
      </c>
      <c r="R939" s="76" t="e">
        <f>VLOOKUP(Table16[[#This Row],[Player]],Table4[],9,FALSE)</f>
        <v>#N/A</v>
      </c>
    </row>
    <row r="940" spans="1:18" ht="12.75" customHeight="1" x14ac:dyDescent="0.45">
      <c r="A940" s="78" t="s">
        <v>3092</v>
      </c>
      <c r="B940" s="74" t="s">
        <v>366</v>
      </c>
      <c r="C940" s="79" t="s">
        <v>271</v>
      </c>
      <c r="D940" s="91">
        <v>33554</v>
      </c>
      <c r="E940" s="75" t="s">
        <v>900</v>
      </c>
      <c r="G940" s="75"/>
      <c r="H940" s="77" t="str">
        <f>VLOOKUP(Table16[[#This Row],[Player]],Rosters!$D$1:$D$1934,1,FALSE)</f>
        <v>Santos, Cairo</v>
      </c>
      <c r="I940" s="77" t="str">
        <f>Table16[[#This Row],[RunBlock-Primary6]]&amp;"-"&amp;Table16[[#This Row],[PassBlock8]]&amp;IF(Table16[[#This Row],[RunBlock-Secondary7]]&lt;&gt;"","/"&amp;Table16[[#This Row],[RunBlock-Secondary7]]&amp;"-"&amp;Table16[[#This Row],[PassBlock8]],"")</f>
        <v>-</v>
      </c>
      <c r="J940" s="75"/>
      <c r="K940" s="75"/>
      <c r="L940" s="76"/>
      <c r="M940" s="76"/>
      <c r="N940" s="76"/>
      <c r="O940" s="76"/>
      <c r="P940" s="76"/>
      <c r="Q940" s="76" t="str">
        <f>Table16[[#This Row],[DefPrimary2]]&amp;IF(Table16[[#This Row],[Def-Secondary3]]&lt;&gt;"","/"&amp;Table16[[#This Row],[Def-Secondary3]],)&amp;""&amp;IF(Table16[[#This Row],[PassRush4]]&lt;&gt;"","-"&amp;Table16[[#This Row],[PassRush4]],)</f>
        <v/>
      </c>
      <c r="R940" s="76" t="e">
        <f>VLOOKUP(Table16[[#This Row],[Player]],Table4[],9,FALSE)</f>
        <v>#N/A</v>
      </c>
    </row>
    <row r="941" spans="1:18" ht="12.75" customHeight="1" x14ac:dyDescent="0.45">
      <c r="A941" s="78" t="s">
        <v>3167</v>
      </c>
      <c r="B941" s="74" t="s">
        <v>366</v>
      </c>
      <c r="C941" s="79" t="s">
        <v>403</v>
      </c>
      <c r="D941" s="91">
        <v>35165</v>
      </c>
      <c r="E941" s="75" t="s">
        <v>114</v>
      </c>
      <c r="G941" s="75"/>
      <c r="H941" s="77" t="str">
        <f>VLOOKUP(Table16[[#This Row],[Player]],Rosters!$D$1:$D$1934,1,FALSE)</f>
        <v>Slye, Joey</v>
      </c>
      <c r="I941" s="77" t="str">
        <f>Table16[[#This Row],[RunBlock-Primary6]]&amp;"-"&amp;Table16[[#This Row],[PassBlock8]]&amp;IF(Table16[[#This Row],[RunBlock-Secondary7]]&lt;&gt;"","/"&amp;Table16[[#This Row],[RunBlock-Secondary7]]&amp;"-"&amp;Table16[[#This Row],[PassBlock8]],"")</f>
        <v>-</v>
      </c>
      <c r="J941" s="75"/>
      <c r="K941" s="75"/>
      <c r="L941" s="76"/>
      <c r="M941" s="76"/>
      <c r="N941" s="76"/>
      <c r="O941" s="76"/>
      <c r="P941" s="76"/>
      <c r="Q941" s="76" t="str">
        <f>Table16[[#This Row],[DefPrimary2]]&amp;IF(Table16[[#This Row],[Def-Secondary3]]&lt;&gt;"","/"&amp;Table16[[#This Row],[Def-Secondary3]],)&amp;""&amp;IF(Table16[[#This Row],[PassRush4]]&lt;&gt;"","-"&amp;Table16[[#This Row],[PassRush4]],)</f>
        <v/>
      </c>
      <c r="R941" s="76" t="e">
        <f>VLOOKUP(Table16[[#This Row],[Player]],Table4[],9,FALSE)</f>
        <v>#N/A</v>
      </c>
    </row>
    <row r="942" spans="1:18" ht="12.75" customHeight="1" x14ac:dyDescent="0.45">
      <c r="A942" s="78" t="s">
        <v>1841</v>
      </c>
      <c r="B942" s="74" t="s">
        <v>366</v>
      </c>
      <c r="C942" s="79" t="s">
        <v>193</v>
      </c>
      <c r="D942" s="91">
        <v>32833</v>
      </c>
      <c r="E942" s="75" t="s">
        <v>1443</v>
      </c>
      <c r="G942" s="75"/>
      <c r="H942" s="77" t="e">
        <f>VLOOKUP(Table16[[#This Row],[Player]],Rosters!$D$1:$D$1934,1,FALSE)</f>
        <v>#N/A</v>
      </c>
      <c r="I942" s="77" t="str">
        <f>Table16[[#This Row],[RunBlock-Primary6]]&amp;"-"&amp;Table16[[#This Row],[PassBlock8]]&amp;IF(Table16[[#This Row],[RunBlock-Secondary7]]&lt;&gt;"","/"&amp;Table16[[#This Row],[RunBlock-Secondary7]]&amp;"-"&amp;Table16[[#This Row],[PassBlock8]],"")</f>
        <v>-</v>
      </c>
      <c r="J942" s="75"/>
      <c r="K942" s="75"/>
      <c r="L942" s="76"/>
      <c r="M942" s="76"/>
      <c r="N942" s="76"/>
      <c r="O942" s="76"/>
      <c r="P942" s="76"/>
      <c r="Q942" s="76" t="str">
        <f>Table16[[#This Row],[DefPrimary2]]&amp;IF(Table16[[#This Row],[Def-Secondary3]]&lt;&gt;"","/"&amp;Table16[[#This Row],[Def-Secondary3]],)&amp;""&amp;IF(Table16[[#This Row],[PassRush4]]&lt;&gt;"","-"&amp;Table16[[#This Row],[PassRush4]],)</f>
        <v/>
      </c>
      <c r="R942" s="76" t="e">
        <f>VLOOKUP(Table16[[#This Row],[Player]],Table4[],9,FALSE)</f>
        <v>#N/A</v>
      </c>
    </row>
    <row r="943" spans="1:18" ht="12.75" customHeight="1" x14ac:dyDescent="0.45">
      <c r="A943" s="80" t="s">
        <v>1943</v>
      </c>
      <c r="B943" s="74" t="s">
        <v>366</v>
      </c>
      <c r="C943" s="79" t="s">
        <v>3531</v>
      </c>
      <c r="D943" s="91">
        <v>32138</v>
      </c>
      <c r="E943" s="75" t="s">
        <v>1944</v>
      </c>
      <c r="G943" s="75"/>
      <c r="H943" s="77" t="e">
        <f>VLOOKUP(Table16[[#This Row],[Player]],Rosters!$D$1:$D$1934,1,FALSE)</f>
        <v>#N/A</v>
      </c>
      <c r="I943" s="77" t="str">
        <f>Table16[[#This Row],[RunBlock-Primary6]]&amp;"-"&amp;Table16[[#This Row],[PassBlock8]]&amp;IF(Table16[[#This Row],[RunBlock-Secondary7]]&lt;&gt;"","/"&amp;Table16[[#This Row],[RunBlock-Secondary7]]&amp;"-"&amp;Table16[[#This Row],[PassBlock8]],"")</f>
        <v>-</v>
      </c>
      <c r="J943" s="75"/>
      <c r="K943" s="75"/>
      <c r="L943" s="76"/>
      <c r="M943" s="76"/>
      <c r="N943" s="76"/>
      <c r="O943" s="76"/>
      <c r="P943" s="76"/>
      <c r="Q943" s="76" t="str">
        <f>Table16[[#This Row],[DefPrimary2]]&amp;IF(Table16[[#This Row],[Def-Secondary3]]&lt;&gt;"","/"&amp;Table16[[#This Row],[Def-Secondary3]],)&amp;""&amp;IF(Table16[[#This Row],[PassRush4]]&lt;&gt;"","-"&amp;Table16[[#This Row],[PassRush4]],)</f>
        <v/>
      </c>
      <c r="R943" s="76" t="e">
        <f>VLOOKUP(Table16[[#This Row],[Player]],Table4[],9,FALSE)</f>
        <v>#N/A</v>
      </c>
    </row>
    <row r="944" spans="1:18" ht="12.75" customHeight="1" x14ac:dyDescent="0.45">
      <c r="A944" s="78" t="s">
        <v>567</v>
      </c>
      <c r="B944" s="74" t="s">
        <v>410</v>
      </c>
      <c r="C944" s="79" t="s">
        <v>109</v>
      </c>
      <c r="D944" s="91">
        <v>34978</v>
      </c>
      <c r="E944" s="75" t="s">
        <v>188</v>
      </c>
      <c r="G944" s="75"/>
      <c r="H944" s="77" t="str">
        <f>VLOOKUP(Table16[[#This Row],[Player]],Rosters!$D$1:$D$1934,1,FALSE)</f>
        <v>Berrios, Braxton</v>
      </c>
      <c r="I944" s="77" t="str">
        <f>Table16[[#This Row],[RunBlock-Primary6]]&amp;"-"&amp;Table16[[#This Row],[PassBlock8]]&amp;IF(Table16[[#This Row],[RunBlock-Secondary7]]&lt;&gt;"","/"&amp;Table16[[#This Row],[RunBlock-Secondary7]]&amp;"-"&amp;Table16[[#This Row],[PassBlock8]],"")</f>
        <v>-</v>
      </c>
      <c r="J944" s="75"/>
      <c r="K944" s="75"/>
      <c r="L944" s="76"/>
      <c r="M944" s="76"/>
      <c r="N944" s="76"/>
      <c r="O944" s="76"/>
      <c r="P944" s="76"/>
      <c r="Q944" s="76" t="str">
        <f>Table16[[#This Row],[DefPrimary2]]&amp;IF(Table16[[#This Row],[Def-Secondary3]]&lt;&gt;"","/"&amp;Table16[[#This Row],[Def-Secondary3]],)&amp;""&amp;IF(Table16[[#This Row],[PassRush4]]&lt;&gt;"","-"&amp;Table16[[#This Row],[PassRush4]],)</f>
        <v/>
      </c>
      <c r="R944" s="76" t="e">
        <f>VLOOKUP(Table16[[#This Row],[Player]],Table4[],9,FALSE)</f>
        <v>#N/A</v>
      </c>
    </row>
    <row r="945" spans="1:18" ht="12.75" customHeight="1" x14ac:dyDescent="0.45">
      <c r="A945" s="78" t="s">
        <v>3898</v>
      </c>
      <c r="B945" s="74" t="s">
        <v>410</v>
      </c>
      <c r="C945" s="79" t="s">
        <v>318</v>
      </c>
      <c r="D945" s="91">
        <v>36926</v>
      </c>
      <c r="E945" s="75" t="s">
        <v>3989</v>
      </c>
      <c r="G945" s="75"/>
      <c r="H945" s="77" t="str">
        <f>VLOOKUP(Table16[[#This Row],[Player]],Rosters!$D$1:$D$1934,1,FALSE)</f>
        <v>Cowing, Jacob</v>
      </c>
      <c r="I945" s="77" t="str">
        <f>Table16[[#This Row],[RunBlock-Primary6]]&amp;"-"&amp;Table16[[#This Row],[PassBlock8]]&amp;IF(Table16[[#This Row],[RunBlock-Secondary7]]&lt;&gt;"","/"&amp;Table16[[#This Row],[RunBlock-Secondary7]]&amp;"-"&amp;Table16[[#This Row],[PassBlock8]],"")</f>
        <v>-</v>
      </c>
      <c r="J945" s="75"/>
      <c r="K945" s="75"/>
      <c r="L945" s="76"/>
      <c r="M945" s="76"/>
      <c r="N945" s="76"/>
      <c r="O945" s="76"/>
      <c r="P945" s="76"/>
      <c r="Q945" s="76" t="str">
        <f>Table16[[#This Row],[DefPrimary2]]&amp;IF(Table16[[#This Row],[Def-Secondary3]]&lt;&gt;"","/"&amp;Table16[[#This Row],[Def-Secondary3]],)&amp;""&amp;IF(Table16[[#This Row],[PassRush4]]&lt;&gt;"","-"&amp;Table16[[#This Row],[PassRush4]],)</f>
        <v/>
      </c>
      <c r="R945" s="76" t="e">
        <f>VLOOKUP(Table16[[#This Row],[Player]],Table4[],9,FALSE)</f>
        <v>#N/A</v>
      </c>
    </row>
    <row r="946" spans="1:18" ht="12.75" customHeight="1" x14ac:dyDescent="0.45">
      <c r="A946" s="78" t="s">
        <v>1107</v>
      </c>
      <c r="B946" s="74" t="s">
        <v>410</v>
      </c>
      <c r="C946" s="79" t="s">
        <v>3520</v>
      </c>
      <c r="D946" s="91">
        <v>34137</v>
      </c>
      <c r="E946" s="75" t="s">
        <v>1108</v>
      </c>
      <c r="G946" s="75"/>
      <c r="H946" s="77" t="str">
        <f>VLOOKUP(Table16[[#This Row],[Player]],Rosters!$D$1:$D$1934,1,FALSE)</f>
        <v>Crowder, Jamison</v>
      </c>
      <c r="I946" s="77" t="str">
        <f>Table16[[#This Row],[RunBlock-Primary6]]&amp;"-"&amp;Table16[[#This Row],[PassBlock8]]&amp;IF(Table16[[#This Row],[RunBlock-Secondary7]]&lt;&gt;"","/"&amp;Table16[[#This Row],[RunBlock-Secondary7]]&amp;"-"&amp;Table16[[#This Row],[PassBlock8]],"")</f>
        <v>-</v>
      </c>
      <c r="J946" s="75"/>
      <c r="K946" s="75"/>
      <c r="L946" s="76"/>
      <c r="M946" s="76"/>
      <c r="N946" s="76"/>
      <c r="O946" s="76"/>
      <c r="P946" s="76"/>
      <c r="Q946" s="76" t="str">
        <f>Table16[[#This Row],[DefPrimary2]]&amp;IF(Table16[[#This Row],[Def-Secondary3]]&lt;&gt;"","/"&amp;Table16[[#This Row],[Def-Secondary3]],)&amp;""&amp;IF(Table16[[#This Row],[PassRush4]]&lt;&gt;"","-"&amp;Table16[[#This Row],[PassRush4]],)</f>
        <v/>
      </c>
      <c r="R946" s="76" t="e">
        <f>VLOOKUP(Table16[[#This Row],[Player]],Table4[],9,FALSE)</f>
        <v>#N/A</v>
      </c>
    </row>
    <row r="947" spans="1:18" ht="12.75" customHeight="1" x14ac:dyDescent="0.45">
      <c r="A947" s="78" t="s">
        <v>3165</v>
      </c>
      <c r="B947" s="74" t="s">
        <v>410</v>
      </c>
      <c r="C947" s="79" t="s">
        <v>3527</v>
      </c>
      <c r="D947" s="91">
        <v>36161</v>
      </c>
      <c r="E947" s="75" t="s">
        <v>457</v>
      </c>
      <c r="G947" s="75"/>
      <c r="H947" s="77" t="str">
        <f>VLOOKUP(Table16[[#This Row],[Player]],Rosters!$D$1:$D$1934,1,FALSE)</f>
        <v>Darden, Jaelon</v>
      </c>
      <c r="I947" s="77" t="str">
        <f>Table16[[#This Row],[RunBlock-Primary6]]&amp;"-"&amp;Table16[[#This Row],[PassBlock8]]&amp;IF(Table16[[#This Row],[RunBlock-Secondary7]]&lt;&gt;"","/"&amp;Table16[[#This Row],[RunBlock-Secondary7]]&amp;"-"&amp;Table16[[#This Row],[PassBlock8]],"")</f>
        <v>-</v>
      </c>
      <c r="J947" s="75"/>
      <c r="K947" s="75"/>
      <c r="L947" s="76"/>
      <c r="M947" s="76"/>
      <c r="N947" s="76"/>
      <c r="O947" s="76"/>
      <c r="P947" s="76"/>
      <c r="Q947" s="76" t="str">
        <f>Table16[[#This Row],[DefPrimary2]]&amp;IF(Table16[[#This Row],[Def-Secondary3]]&lt;&gt;"","/"&amp;Table16[[#This Row],[Def-Secondary3]],)&amp;""&amp;IF(Table16[[#This Row],[PassRush4]]&lt;&gt;"","-"&amp;Table16[[#This Row],[PassRush4]],)</f>
        <v/>
      </c>
      <c r="R947" s="76" t="e">
        <f>VLOOKUP(Table16[[#This Row],[Player]],Table4[],9,FALSE)</f>
        <v>#N/A</v>
      </c>
    </row>
    <row r="948" spans="1:18" ht="12.75" customHeight="1" x14ac:dyDescent="0.45">
      <c r="A948" s="78" t="s">
        <v>2678</v>
      </c>
      <c r="B948" s="74" t="s">
        <v>410</v>
      </c>
      <c r="C948" s="79" t="s">
        <v>193</v>
      </c>
      <c r="D948" s="91">
        <v>35768</v>
      </c>
      <c r="E948" s="75" t="s">
        <v>101</v>
      </c>
      <c r="G948" s="75"/>
      <c r="H948" s="77" t="str">
        <f>VLOOKUP(Table16[[#This Row],[Player]],Rosters!$D$1:$D$1934,1,FALSE)</f>
        <v>Harty, Deonte</v>
      </c>
      <c r="I948" s="77" t="str">
        <f>Table16[[#This Row],[RunBlock-Primary6]]&amp;"-"&amp;Table16[[#This Row],[PassBlock8]]&amp;IF(Table16[[#This Row],[RunBlock-Secondary7]]&lt;&gt;"","/"&amp;Table16[[#This Row],[RunBlock-Secondary7]]&amp;"-"&amp;Table16[[#This Row],[PassBlock8]],"")</f>
        <v>-</v>
      </c>
      <c r="J948" s="75"/>
      <c r="K948" s="75"/>
      <c r="L948" s="76"/>
      <c r="M948" s="76"/>
      <c r="N948" s="76"/>
      <c r="O948" s="76"/>
      <c r="P948" s="76"/>
      <c r="Q948" s="76" t="str">
        <f>Table16[[#This Row],[DefPrimary2]]&amp;IF(Table16[[#This Row],[Def-Secondary3]]&lt;&gt;"","/"&amp;Table16[[#This Row],[Def-Secondary3]],)&amp;""&amp;IF(Table16[[#This Row],[PassRush4]]&lt;&gt;"","-"&amp;Table16[[#This Row],[PassRush4]],)</f>
        <v/>
      </c>
      <c r="R948" s="76" t="e">
        <f>VLOOKUP(Table16[[#This Row],[Player]],Table4[],9,FALSE)</f>
        <v>#N/A</v>
      </c>
    </row>
    <row r="949" spans="1:18" ht="12.75" customHeight="1" x14ac:dyDescent="0.45">
      <c r="A949" s="84" t="s">
        <v>1752</v>
      </c>
      <c r="B949" s="74" t="s">
        <v>410</v>
      </c>
      <c r="C949" s="79" t="s">
        <v>86</v>
      </c>
      <c r="D949" s="91">
        <v>34954</v>
      </c>
      <c r="E949" s="75" t="s">
        <v>114</v>
      </c>
      <c r="G949" s="75"/>
      <c r="H949" s="77" t="str">
        <f>VLOOKUP(Table16[[#This Row],[Player]],Rosters!$D$1:$D$1934,1,FALSE)</f>
        <v>Powell, Brandon</v>
      </c>
      <c r="I949" s="77" t="str">
        <f>Table16[[#This Row],[RunBlock-Primary6]]&amp;"-"&amp;Table16[[#This Row],[PassBlock8]]&amp;IF(Table16[[#This Row],[RunBlock-Secondary7]]&lt;&gt;"","/"&amp;Table16[[#This Row],[RunBlock-Secondary7]]&amp;"-"&amp;Table16[[#This Row],[PassBlock8]],"")</f>
        <v>-</v>
      </c>
      <c r="J949" s="75"/>
      <c r="K949" s="75"/>
      <c r="L949" s="76"/>
      <c r="M949" s="76"/>
      <c r="N949" s="76"/>
      <c r="O949" s="76"/>
      <c r="P949" s="76"/>
      <c r="Q949" s="76" t="str">
        <f>Table16[[#This Row],[DefPrimary2]]&amp;IF(Table16[[#This Row],[Def-Secondary3]]&lt;&gt;"","/"&amp;Table16[[#This Row],[Def-Secondary3]],)&amp;""&amp;IF(Table16[[#This Row],[PassRush4]]&lt;&gt;"","-"&amp;Table16[[#This Row],[PassRush4]],)</f>
        <v/>
      </c>
      <c r="R949" s="76" t="e">
        <f>VLOOKUP(Table16[[#This Row],[Player]],Table4[],9,FALSE)</f>
        <v>#N/A</v>
      </c>
    </row>
    <row r="950" spans="1:18" ht="12.75" customHeight="1" x14ac:dyDescent="0.45">
      <c r="A950" s="78" t="s">
        <v>2147</v>
      </c>
      <c r="B950" s="74" t="s">
        <v>410</v>
      </c>
      <c r="C950" s="79" t="s">
        <v>3527</v>
      </c>
      <c r="D950" s="91">
        <v>35329</v>
      </c>
      <c r="E950" s="75" t="s">
        <v>218</v>
      </c>
      <c r="G950" s="75"/>
      <c r="H950" s="77" t="str">
        <f>VLOOKUP(Table16[[#This Row],[Player]],Rosters!$D$1:$D$1934,1,FALSE)</f>
        <v>Proche, James</v>
      </c>
      <c r="I950" s="77" t="str">
        <f>Table16[[#This Row],[RunBlock-Primary6]]&amp;"-"&amp;Table16[[#This Row],[PassBlock8]]&amp;IF(Table16[[#This Row],[RunBlock-Secondary7]]&lt;&gt;"","/"&amp;Table16[[#This Row],[RunBlock-Secondary7]]&amp;"-"&amp;Table16[[#This Row],[PassBlock8]],"")</f>
        <v>-</v>
      </c>
      <c r="J950" s="75"/>
      <c r="K950" s="75"/>
      <c r="L950" s="76"/>
      <c r="M950" s="76"/>
      <c r="N950" s="76"/>
      <c r="O950" s="76"/>
      <c r="P950" s="76"/>
      <c r="Q950" s="76" t="str">
        <f>Table16[[#This Row],[DefPrimary2]]&amp;IF(Table16[[#This Row],[Def-Secondary3]]&lt;&gt;"","/"&amp;Table16[[#This Row],[Def-Secondary3]],)&amp;""&amp;IF(Table16[[#This Row],[PassRush4]]&lt;&gt;"","-"&amp;Table16[[#This Row],[PassRush4]],)</f>
        <v/>
      </c>
      <c r="R950" s="76" t="e">
        <f>VLOOKUP(Table16[[#This Row],[Player]],Table4[],9,FALSE)</f>
        <v>#N/A</v>
      </c>
    </row>
    <row r="951" spans="1:18" ht="12.75" customHeight="1" x14ac:dyDescent="0.45">
      <c r="A951" s="78" t="s">
        <v>3936</v>
      </c>
      <c r="B951" s="74" t="s">
        <v>410</v>
      </c>
      <c r="C951" s="79" t="s">
        <v>3524</v>
      </c>
      <c r="D951" s="91">
        <v>35694</v>
      </c>
      <c r="E951" s="75" t="s">
        <v>3960</v>
      </c>
      <c r="G951" s="75"/>
      <c r="H951" s="77" t="str">
        <f>VLOOKUP(Table16[[#This Row],[Player]],Rosters!$D$1:$D$1934,1,FALSE)</f>
        <v>Smith, Xavier</v>
      </c>
      <c r="I951" s="77" t="str">
        <f>Table16[[#This Row],[RunBlock-Primary6]]&amp;"-"&amp;Table16[[#This Row],[PassBlock8]]&amp;IF(Table16[[#This Row],[RunBlock-Secondary7]]&lt;&gt;"","/"&amp;Table16[[#This Row],[RunBlock-Secondary7]]&amp;"-"&amp;Table16[[#This Row],[PassBlock8]],"")</f>
        <v>-</v>
      </c>
      <c r="J951" s="75"/>
      <c r="K951" s="75"/>
      <c r="L951" s="76"/>
      <c r="M951" s="76"/>
      <c r="N951" s="76"/>
      <c r="O951" s="76"/>
      <c r="P951" s="76"/>
      <c r="Q951" s="76" t="str">
        <f>Table16[[#This Row],[DefPrimary2]]&amp;IF(Table16[[#This Row],[Def-Secondary3]]&lt;&gt;"","/"&amp;Table16[[#This Row],[Def-Secondary3]],)&amp;""&amp;IF(Table16[[#This Row],[PassRush4]]&lt;&gt;"","-"&amp;Table16[[#This Row],[PassRush4]],)</f>
        <v/>
      </c>
      <c r="R951" s="76" t="e">
        <f>VLOOKUP(Table16[[#This Row],[Player]],Table4[],9,FALSE)</f>
        <v>#N/A</v>
      </c>
    </row>
    <row r="952" spans="1:18" ht="12.75" customHeight="1" x14ac:dyDescent="0.45">
      <c r="A952" s="78" t="s">
        <v>3946</v>
      </c>
      <c r="B952" s="74" t="s">
        <v>410</v>
      </c>
      <c r="C952" s="79" t="s">
        <v>3525</v>
      </c>
      <c r="D952" s="91">
        <v>34090</v>
      </c>
      <c r="E952" s="75" t="s">
        <v>3949</v>
      </c>
      <c r="G952" s="75"/>
      <c r="H952" s="77" t="str">
        <f>VLOOKUP(Table16[[#This Row],[Player]],Rosters!$D$1:$D$1934,1,FALSE)</f>
        <v>Williams, Isaiah</v>
      </c>
      <c r="I952" s="77" t="str">
        <f>Table16[[#This Row],[RunBlock-Primary6]]&amp;"-"&amp;Table16[[#This Row],[PassBlock8]]&amp;IF(Table16[[#This Row],[RunBlock-Secondary7]]&lt;&gt;"","/"&amp;Table16[[#This Row],[RunBlock-Secondary7]]&amp;"-"&amp;Table16[[#This Row],[PassBlock8]],"")</f>
        <v>-</v>
      </c>
      <c r="J952" s="75"/>
      <c r="K952" s="75"/>
      <c r="L952" s="76"/>
      <c r="M952" s="76"/>
      <c r="N952" s="76"/>
      <c r="O952" s="76"/>
      <c r="P952" s="76"/>
      <c r="Q952" s="76" t="str">
        <f>Table16[[#This Row],[DefPrimary2]]&amp;IF(Table16[[#This Row],[Def-Secondary3]]&lt;&gt;"","/"&amp;Table16[[#This Row],[Def-Secondary3]],)&amp;""&amp;IF(Table16[[#This Row],[PassRush4]]&lt;&gt;"","-"&amp;Table16[[#This Row],[PassRush4]],)</f>
        <v/>
      </c>
      <c r="R952" s="76" t="e">
        <f>VLOOKUP(Table16[[#This Row],[Player]],Table4[],9,FALSE)</f>
        <v>#N/A</v>
      </c>
    </row>
    <row r="953" spans="1:18" ht="12.75" customHeight="1" x14ac:dyDescent="0.45">
      <c r="A953" s="78" t="s">
        <v>3010</v>
      </c>
      <c r="B953" s="74" t="s">
        <v>802</v>
      </c>
      <c r="C953" s="79" t="s">
        <v>143</v>
      </c>
      <c r="D953" s="91">
        <v>32422</v>
      </c>
      <c r="E953" s="75" t="s">
        <v>1399</v>
      </c>
      <c r="G953" s="75"/>
      <c r="H953" s="77" t="str">
        <f>VLOOKUP(Table16[[#This Row],[Player]],Rosters!$D$1:$D$1934,1,FALSE)</f>
        <v>Anger, Bryan</v>
      </c>
      <c r="I953" s="77" t="str">
        <f>Table16[[#This Row],[RunBlock-Primary6]]&amp;"-"&amp;Table16[[#This Row],[PassBlock8]]&amp;IF(Table16[[#This Row],[RunBlock-Secondary7]]&lt;&gt;"","/"&amp;Table16[[#This Row],[RunBlock-Secondary7]]&amp;"-"&amp;Table16[[#This Row],[PassBlock8]],"")</f>
        <v>-</v>
      </c>
      <c r="J953" s="75"/>
      <c r="K953" s="75"/>
      <c r="L953" s="76"/>
      <c r="M953" s="76"/>
      <c r="N953" s="76"/>
      <c r="O953" s="76"/>
      <c r="P953" s="76"/>
      <c r="Q953" s="76" t="str">
        <f>Table16[[#This Row],[DefPrimary2]]&amp;IF(Table16[[#This Row],[Def-Secondary3]]&lt;&gt;"","/"&amp;Table16[[#This Row],[Def-Secondary3]],)&amp;""&amp;IF(Table16[[#This Row],[PassRush4]]&lt;&gt;"","-"&amp;Table16[[#This Row],[PassRush4]],)</f>
        <v/>
      </c>
      <c r="R953" s="76" t="e">
        <f>VLOOKUP(Table16[[#This Row],[Player]],Table4[],9,FALSE)</f>
        <v>#N/A</v>
      </c>
    </row>
    <row r="954" spans="1:18" ht="12.75" customHeight="1" x14ac:dyDescent="0.45">
      <c r="A954" s="78" t="s">
        <v>3888</v>
      </c>
      <c r="B954" s="74" t="s">
        <v>802</v>
      </c>
      <c r="C954" s="79" t="s">
        <v>325</v>
      </c>
      <c r="D954" s="91">
        <v>36526</v>
      </c>
      <c r="E954" s="75" t="s">
        <v>3949</v>
      </c>
      <c r="G954" s="75"/>
      <c r="H954" s="77" t="str">
        <f>VLOOKUP(Table16[[#This Row],[Player]],Rosters!$D$1:$D$1934,1,FALSE)</f>
        <v>Araiza, Matt</v>
      </c>
      <c r="I954" s="77" t="str">
        <f>Table16[[#This Row],[RunBlock-Primary6]]&amp;"-"&amp;Table16[[#This Row],[PassBlock8]]&amp;IF(Table16[[#This Row],[RunBlock-Secondary7]]&lt;&gt;"","/"&amp;Table16[[#This Row],[RunBlock-Secondary7]]&amp;"-"&amp;Table16[[#This Row],[PassBlock8]],"")</f>
        <v>-</v>
      </c>
      <c r="J954" s="75"/>
      <c r="K954" s="75"/>
      <c r="L954" s="76"/>
      <c r="M954" s="76"/>
      <c r="N954" s="76"/>
      <c r="O954" s="76"/>
      <c r="P954" s="76"/>
      <c r="Q954" s="76" t="str">
        <f>Table16[[#This Row],[DefPrimary2]]&amp;IF(Table16[[#This Row],[Def-Secondary3]]&lt;&gt;"","/"&amp;Table16[[#This Row],[Def-Secondary3]],)&amp;""&amp;IF(Table16[[#This Row],[PassRush4]]&lt;&gt;"","-"&amp;Table16[[#This Row],[PassRush4]],)</f>
        <v/>
      </c>
      <c r="R954" s="76" t="e">
        <f>VLOOKUP(Table16[[#This Row],[Player]],Table4[],9,FALSE)</f>
        <v>#N/A</v>
      </c>
    </row>
    <row r="955" spans="1:18" ht="12.75" customHeight="1" x14ac:dyDescent="0.45">
      <c r="A955" s="78" t="s">
        <v>2451</v>
      </c>
      <c r="B955" s="74" t="s">
        <v>802</v>
      </c>
      <c r="C955" s="79" t="s">
        <v>109</v>
      </c>
      <c r="D955" s="91">
        <v>35599</v>
      </c>
      <c r="E955" s="75" t="s">
        <v>498</v>
      </c>
      <c r="G955" s="75"/>
      <c r="H955" s="77" t="str">
        <f>VLOOKUP(Table16[[#This Row],[Player]],Rosters!$D$1:$D$1934,1,FALSE)</f>
        <v>Bailey, Jake</v>
      </c>
      <c r="I955" s="77" t="str">
        <f>Table16[[#This Row],[RunBlock-Primary6]]&amp;"-"&amp;Table16[[#This Row],[PassBlock8]]&amp;IF(Table16[[#This Row],[RunBlock-Secondary7]]&lt;&gt;"","/"&amp;Table16[[#This Row],[RunBlock-Secondary7]]&amp;"-"&amp;Table16[[#This Row],[PassBlock8]],"")</f>
        <v>-</v>
      </c>
      <c r="J955" s="75"/>
      <c r="K955" s="75"/>
      <c r="L955" s="76"/>
      <c r="M955" s="76"/>
      <c r="N955" s="76"/>
      <c r="O955" s="76"/>
      <c r="P955" s="76"/>
      <c r="Q955" s="76" t="str">
        <f>Table16[[#This Row],[DefPrimary2]]&amp;IF(Table16[[#This Row],[Def-Secondary3]]&lt;&gt;"","/"&amp;Table16[[#This Row],[Def-Secondary3]],)&amp;""&amp;IF(Table16[[#This Row],[PassRush4]]&lt;&gt;"","-"&amp;Table16[[#This Row],[PassRush4]],)</f>
        <v/>
      </c>
      <c r="R955" s="76" t="e">
        <f>VLOOKUP(Table16[[#This Row],[Player]],Table4[],9,FALSE)</f>
        <v>#N/A</v>
      </c>
    </row>
    <row r="956" spans="1:18" ht="12.75" customHeight="1" x14ac:dyDescent="0.45">
      <c r="A956" s="78" t="s">
        <v>940</v>
      </c>
      <c r="B956" s="74" t="s">
        <v>802</v>
      </c>
      <c r="C956" s="79" t="s">
        <v>403</v>
      </c>
      <c r="D956" s="91">
        <v>36276</v>
      </c>
      <c r="E956" s="75" t="s">
        <v>313</v>
      </c>
      <c r="G956" s="75"/>
      <c r="H956" s="77" t="str">
        <f>VLOOKUP(Table16[[#This Row],[Player]],Rosters!$D$1:$D$1934,1,FALSE)</f>
        <v>Baringer, Bryce</v>
      </c>
      <c r="I956" s="77" t="str">
        <f>Table16[[#This Row],[RunBlock-Primary6]]&amp;"-"&amp;Table16[[#This Row],[PassBlock8]]&amp;IF(Table16[[#This Row],[RunBlock-Secondary7]]&lt;&gt;"","/"&amp;Table16[[#This Row],[RunBlock-Secondary7]]&amp;"-"&amp;Table16[[#This Row],[PassBlock8]],"")</f>
        <v>-</v>
      </c>
      <c r="J956" s="75"/>
      <c r="K956" s="75"/>
      <c r="L956" s="76"/>
      <c r="M956" s="76"/>
      <c r="N956" s="76"/>
      <c r="O956" s="76"/>
      <c r="P956" s="76"/>
      <c r="Q956" s="76" t="str">
        <f>Table16[[#This Row],[DefPrimary2]]&amp;IF(Table16[[#This Row],[Def-Secondary3]]&lt;&gt;"","/"&amp;Table16[[#This Row],[Def-Secondary3]],)&amp;""&amp;IF(Table16[[#This Row],[PassRush4]]&lt;&gt;"","-"&amp;Table16[[#This Row],[PassRush4]],)</f>
        <v/>
      </c>
      <c r="R956" s="76" t="e">
        <f>VLOOKUP(Table16[[#This Row],[Player]],Table4[],9,FALSE)</f>
        <v>#N/A</v>
      </c>
    </row>
    <row r="957" spans="1:18" ht="12.75" customHeight="1" x14ac:dyDescent="0.45">
      <c r="A957" s="78" t="s">
        <v>2832</v>
      </c>
      <c r="B957" s="74" t="s">
        <v>802</v>
      </c>
      <c r="C957" s="79" t="s">
        <v>3527</v>
      </c>
      <c r="D957" s="91">
        <v>35321</v>
      </c>
      <c r="E957" s="75" t="s">
        <v>114</v>
      </c>
      <c r="G957" s="75"/>
      <c r="H957" s="77" t="str">
        <f>VLOOKUP(Table16[[#This Row],[Player]],Rosters!$D$1:$D$1934,1,FALSE)</f>
        <v>Bojorquez, Corey</v>
      </c>
      <c r="I957" s="77" t="str">
        <f>Table16[[#This Row],[RunBlock-Primary6]]&amp;"-"&amp;Table16[[#This Row],[PassBlock8]]&amp;IF(Table16[[#This Row],[RunBlock-Secondary7]]&lt;&gt;"","/"&amp;Table16[[#This Row],[RunBlock-Secondary7]]&amp;"-"&amp;Table16[[#This Row],[PassBlock8]],"")</f>
        <v>-</v>
      </c>
      <c r="J957" s="75"/>
      <c r="K957" s="75"/>
      <c r="L957" s="76"/>
      <c r="M957" s="76"/>
      <c r="N957" s="76"/>
      <c r="O957" s="76"/>
      <c r="P957" s="76"/>
      <c r="Q957" s="76" t="str">
        <f>Table16[[#This Row],[DefPrimary2]]&amp;IF(Table16[[#This Row],[Def-Secondary3]]&lt;&gt;"","/"&amp;Table16[[#This Row],[Def-Secondary3]],)&amp;""&amp;IF(Table16[[#This Row],[PassRush4]]&lt;&gt;"","-"&amp;Table16[[#This Row],[PassRush4]],)</f>
        <v/>
      </c>
      <c r="R957" s="76" t="e">
        <f>VLOOKUP(Table16[[#This Row],[Player]],Table4[],9,FALSE)</f>
        <v>#N/A</v>
      </c>
    </row>
    <row r="958" spans="1:18" ht="12.75" customHeight="1" x14ac:dyDescent="0.45">
      <c r="A958" s="78" t="s">
        <v>1642</v>
      </c>
      <c r="B958" s="74" t="s">
        <v>802</v>
      </c>
      <c r="C958" s="79" t="s">
        <v>3518</v>
      </c>
      <c r="D958" s="91">
        <v>35030</v>
      </c>
      <c r="E958" s="75" t="s">
        <v>101</v>
      </c>
      <c r="G958" s="75"/>
      <c r="H958" s="77" t="str">
        <f>VLOOKUP(Table16[[#This Row],[Player]],Rosters!$D$1:$D$1934,1,FALSE)</f>
        <v>Cole, A.J.</v>
      </c>
      <c r="I958" s="77" t="str">
        <f>Table16[[#This Row],[RunBlock-Primary6]]&amp;"-"&amp;Table16[[#This Row],[PassBlock8]]&amp;IF(Table16[[#This Row],[RunBlock-Secondary7]]&lt;&gt;"","/"&amp;Table16[[#This Row],[RunBlock-Secondary7]]&amp;"-"&amp;Table16[[#This Row],[PassBlock8]],"")</f>
        <v>-</v>
      </c>
      <c r="J958" s="75"/>
      <c r="K958" s="75"/>
      <c r="L958" s="76"/>
      <c r="M958" s="76"/>
      <c r="N958" s="76"/>
      <c r="O958" s="76"/>
      <c r="P958" s="76"/>
      <c r="Q958" s="76" t="str">
        <f>Table16[[#This Row],[DefPrimary2]]&amp;IF(Table16[[#This Row],[Def-Secondary3]]&lt;&gt;"","/"&amp;Table16[[#This Row],[Def-Secondary3]],)&amp;""&amp;IF(Table16[[#This Row],[PassRush4]]&lt;&gt;"","-"&amp;Table16[[#This Row],[PassRush4]],)</f>
        <v/>
      </c>
      <c r="R958" s="76" t="e">
        <f>VLOOKUP(Table16[[#This Row],[Player]],Table4[],9,FALSE)</f>
        <v>#N/A</v>
      </c>
    </row>
    <row r="959" spans="1:18" ht="12.75" customHeight="1" x14ac:dyDescent="0.45">
      <c r="A959" s="78" t="s">
        <v>1196</v>
      </c>
      <c r="B959" s="74" t="s">
        <v>802</v>
      </c>
      <c r="C959" s="79" t="s">
        <v>860</v>
      </c>
      <c r="D959" s="91">
        <v>34908</v>
      </c>
      <c r="E959" s="75" t="s">
        <v>189</v>
      </c>
      <c r="G959" s="75"/>
      <c r="H959" s="77" t="str">
        <f>VLOOKUP(Table16[[#This Row],[Player]],Rosters!$D$1:$D$1934,1,FALSE)</f>
        <v>Cooke, Logan</v>
      </c>
      <c r="I959" s="77" t="str">
        <f>Table16[[#This Row],[RunBlock-Primary6]]&amp;"-"&amp;Table16[[#This Row],[PassBlock8]]&amp;IF(Table16[[#This Row],[RunBlock-Secondary7]]&lt;&gt;"","/"&amp;Table16[[#This Row],[RunBlock-Secondary7]]&amp;"-"&amp;Table16[[#This Row],[PassBlock8]],"")</f>
        <v>-</v>
      </c>
      <c r="J959" s="75"/>
      <c r="K959" s="75"/>
      <c r="L959" s="76"/>
      <c r="M959" s="76"/>
      <c r="N959" s="76"/>
      <c r="O959" s="76"/>
      <c r="P959" s="76"/>
      <c r="Q959" s="76" t="str">
        <f>Table16[[#This Row],[DefPrimary2]]&amp;IF(Table16[[#This Row],[Def-Secondary3]]&lt;&gt;"","/"&amp;Table16[[#This Row],[Def-Secondary3]],)&amp;""&amp;IF(Table16[[#This Row],[PassRush4]]&lt;&gt;"","-"&amp;Table16[[#This Row],[PassRush4]],)</f>
        <v/>
      </c>
      <c r="R959" s="76" t="e">
        <f>VLOOKUP(Table16[[#This Row],[Player]],Table4[],9,FALSE)</f>
        <v>#N/A</v>
      </c>
    </row>
    <row r="960" spans="1:18" ht="12.75" customHeight="1" x14ac:dyDescent="0.45">
      <c r="A960" s="78" t="s">
        <v>2649</v>
      </c>
      <c r="B960" s="74" t="s">
        <v>802</v>
      </c>
      <c r="C960" s="79" t="s">
        <v>1315</v>
      </c>
      <c r="D960" s="91">
        <v>35068</v>
      </c>
      <c r="E960" s="75" t="s">
        <v>337</v>
      </c>
      <c r="G960" s="75"/>
      <c r="H960" s="77" t="str">
        <f>VLOOKUP(Table16[[#This Row],[Player]],Rosters!$D$1:$D$1934,1,FALSE)</f>
        <v>Dickson, Michael</v>
      </c>
      <c r="I960" s="77" t="str">
        <f>Table16[[#This Row],[RunBlock-Primary6]]&amp;"-"&amp;Table16[[#This Row],[PassBlock8]]&amp;IF(Table16[[#This Row],[RunBlock-Secondary7]]&lt;&gt;"","/"&amp;Table16[[#This Row],[RunBlock-Secondary7]]&amp;"-"&amp;Table16[[#This Row],[PassBlock8]],"")</f>
        <v>-</v>
      </c>
      <c r="J960" s="75"/>
      <c r="K960" s="75"/>
      <c r="L960" s="76"/>
      <c r="M960" s="76"/>
      <c r="N960" s="76"/>
      <c r="O960" s="76"/>
      <c r="P960" s="76"/>
      <c r="Q960" s="76" t="str">
        <f>Table16[[#This Row],[DefPrimary2]]&amp;IF(Table16[[#This Row],[Def-Secondary3]]&lt;&gt;"","/"&amp;Table16[[#This Row],[Def-Secondary3]],)&amp;""&amp;IF(Table16[[#This Row],[PassRush4]]&lt;&gt;"","-"&amp;Table16[[#This Row],[PassRush4]],)</f>
        <v/>
      </c>
      <c r="R960" s="76" t="e">
        <f>VLOOKUP(Table16[[#This Row],[Player]],Table4[],9,FALSE)</f>
        <v>#N/A</v>
      </c>
    </row>
    <row r="961" spans="1:18" ht="12.75" customHeight="1" x14ac:dyDescent="0.45">
      <c r="A961" s="78" t="s">
        <v>2545</v>
      </c>
      <c r="B961" s="74" t="s">
        <v>802</v>
      </c>
      <c r="C961" s="79" t="s">
        <v>3517</v>
      </c>
      <c r="D961" s="91">
        <v>34205</v>
      </c>
      <c r="E961" s="75" t="s">
        <v>2133</v>
      </c>
      <c r="G961" s="75"/>
      <c r="H961" s="77" t="str">
        <f>VLOOKUP(Table16[[#This Row],[Player]],Rosters!$D$1:$D$1934,1,FALSE)</f>
        <v>Dixon, Riley</v>
      </c>
      <c r="I961" s="77" t="str">
        <f>Table16[[#This Row],[RunBlock-Primary6]]&amp;"-"&amp;Table16[[#This Row],[PassBlock8]]&amp;IF(Table16[[#This Row],[RunBlock-Secondary7]]&lt;&gt;"","/"&amp;Table16[[#This Row],[RunBlock-Secondary7]]&amp;"-"&amp;Table16[[#This Row],[PassBlock8]],"")</f>
        <v>-</v>
      </c>
      <c r="J961" s="75"/>
      <c r="K961" s="75"/>
      <c r="L961" s="76"/>
      <c r="M961" s="76"/>
      <c r="N961" s="76"/>
      <c r="O961" s="76"/>
      <c r="P961" s="76"/>
      <c r="Q961" s="76" t="str">
        <f>Table16[[#This Row],[DefPrimary2]]&amp;IF(Table16[[#This Row],[Def-Secondary3]]&lt;&gt;"","/"&amp;Table16[[#This Row],[Def-Secondary3]],)&amp;""&amp;IF(Table16[[#This Row],[PassRush4]]&lt;&gt;"","-"&amp;Table16[[#This Row],[PassRush4]],)</f>
        <v/>
      </c>
      <c r="R961" s="76" t="e">
        <f>VLOOKUP(Table16[[#This Row],[Player]],Table4[],9,FALSE)</f>
        <v>#N/A</v>
      </c>
    </row>
    <row r="962" spans="1:18" ht="12.75" customHeight="1" x14ac:dyDescent="0.45">
      <c r="A962" s="78" t="s">
        <v>3256</v>
      </c>
      <c r="B962" s="74" t="s">
        <v>802</v>
      </c>
      <c r="C962" s="79" t="s">
        <v>3524</v>
      </c>
      <c r="D962" s="91">
        <v>37091</v>
      </c>
      <c r="E962" s="75" t="s">
        <v>134</v>
      </c>
      <c r="G962" s="75"/>
      <c r="H962" s="77" t="e">
        <f>VLOOKUP(Table16[[#This Row],[Player]],Rosters!$D$1:$D$1934,1,FALSE)</f>
        <v>#N/A</v>
      </c>
      <c r="I962" s="77" t="str">
        <f>Table16[[#This Row],[RunBlock-Primary6]]&amp;"-"&amp;Table16[[#This Row],[PassBlock8]]&amp;IF(Table16[[#This Row],[RunBlock-Secondary7]]&lt;&gt;"","/"&amp;Table16[[#This Row],[RunBlock-Secondary7]]&amp;"-"&amp;Table16[[#This Row],[PassBlock8]],"")</f>
        <v>-</v>
      </c>
      <c r="J962" s="75"/>
      <c r="K962" s="75"/>
      <c r="L962" s="76"/>
      <c r="M962" s="76"/>
      <c r="N962" s="76"/>
      <c r="O962" s="76"/>
      <c r="P962" s="76"/>
      <c r="Q962" s="76" t="str">
        <f>Table16[[#This Row],[DefPrimary2]]&amp;IF(Table16[[#This Row],[Def-Secondary3]]&lt;&gt;"","/"&amp;Table16[[#This Row],[Def-Secondary3]],)&amp;""&amp;IF(Table16[[#This Row],[PassRush4]]&lt;&gt;"","-"&amp;Table16[[#This Row],[PassRush4]],)</f>
        <v/>
      </c>
      <c r="R962" s="76" t="e">
        <f>VLOOKUP(Table16[[#This Row],[Player]],Table4[],9,FALSE)</f>
        <v>#N/A</v>
      </c>
    </row>
    <row r="963" spans="1:18" ht="12.75" customHeight="1" x14ac:dyDescent="0.45">
      <c r="A963" s="78" t="s">
        <v>1556</v>
      </c>
      <c r="B963" s="74" t="s">
        <v>802</v>
      </c>
      <c r="C963" s="79" t="s">
        <v>116</v>
      </c>
      <c r="D963" s="91">
        <v>35309</v>
      </c>
      <c r="E963" s="75" t="s">
        <v>107</v>
      </c>
      <c r="G963" s="75"/>
      <c r="H963" s="77" t="str">
        <f>VLOOKUP(Table16[[#This Row],[Player]],Rosters!$D$1:$D$1934,1,FALSE)</f>
        <v>Fox, Jack</v>
      </c>
      <c r="I963" s="77" t="str">
        <f>Table16[[#This Row],[RunBlock-Primary6]]&amp;"-"&amp;Table16[[#This Row],[PassBlock8]]&amp;IF(Table16[[#This Row],[RunBlock-Secondary7]]&lt;&gt;"","/"&amp;Table16[[#This Row],[RunBlock-Secondary7]]&amp;"-"&amp;Table16[[#This Row],[PassBlock8]],"")</f>
        <v>-</v>
      </c>
      <c r="J963" s="75"/>
      <c r="K963" s="75"/>
      <c r="L963" s="76"/>
      <c r="M963" s="76"/>
      <c r="N963" s="76"/>
      <c r="O963" s="76"/>
      <c r="P963" s="76"/>
      <c r="Q963" s="76" t="str">
        <f>Table16[[#This Row],[DefPrimary2]]&amp;IF(Table16[[#This Row],[Def-Secondary3]]&lt;&gt;"","/"&amp;Table16[[#This Row],[Def-Secondary3]],)&amp;""&amp;IF(Table16[[#This Row],[PassRush4]]&lt;&gt;"","-"&amp;Table16[[#This Row],[PassRush4]],)</f>
        <v/>
      </c>
      <c r="R963" s="76" t="e">
        <f>VLOOKUP(Table16[[#This Row],[Player]],Table4[],9,FALSE)</f>
        <v>#N/A</v>
      </c>
    </row>
    <row r="964" spans="1:18" ht="12.75" customHeight="1" x14ac:dyDescent="0.45">
      <c r="A964" s="78" t="s">
        <v>3257</v>
      </c>
      <c r="B964" s="74" t="s">
        <v>802</v>
      </c>
      <c r="C964" s="79" t="s">
        <v>339</v>
      </c>
      <c r="D964" s="91">
        <v>36161</v>
      </c>
      <c r="E964" s="75" t="s">
        <v>137</v>
      </c>
      <c r="G964" s="75"/>
      <c r="H964" s="77" t="e">
        <f>VLOOKUP(Table16[[#This Row],[Player]],Rosters!$D$1:$D$1934,1,FALSE)</f>
        <v>#N/A</v>
      </c>
      <c r="I964" s="77" t="str">
        <f>Table16[[#This Row],[RunBlock-Primary6]]&amp;"-"&amp;Table16[[#This Row],[PassBlock8]]&amp;IF(Table16[[#This Row],[RunBlock-Secondary7]]&lt;&gt;"","/"&amp;Table16[[#This Row],[RunBlock-Secondary7]]&amp;"-"&amp;Table16[[#This Row],[PassBlock8]],"")</f>
        <v>-</v>
      </c>
      <c r="J964" s="75"/>
      <c r="K964" s="75"/>
      <c r="L964" s="76"/>
      <c r="M964" s="76"/>
      <c r="N964" s="76"/>
      <c r="O964" s="76"/>
      <c r="P964" s="76"/>
      <c r="Q964" s="76" t="str">
        <f>Table16[[#This Row],[DefPrimary2]]&amp;IF(Table16[[#This Row],[Def-Secondary3]]&lt;&gt;"","/"&amp;Table16[[#This Row],[Def-Secondary3]],)&amp;""&amp;IF(Table16[[#This Row],[PassRush4]]&lt;&gt;"","-"&amp;Table16[[#This Row],[PassRush4]],)</f>
        <v/>
      </c>
      <c r="R964" s="76" t="e">
        <f>VLOOKUP(Table16[[#This Row],[Player]],Table4[],9,FALSE)</f>
        <v>#N/A</v>
      </c>
    </row>
    <row r="965" spans="1:18" ht="12.75" customHeight="1" x14ac:dyDescent="0.45">
      <c r="A965" s="78" t="s">
        <v>3166</v>
      </c>
      <c r="B965" s="74" t="s">
        <v>802</v>
      </c>
      <c r="C965" s="79" t="s">
        <v>916</v>
      </c>
      <c r="D965" s="91">
        <v>35615</v>
      </c>
      <c r="E965" s="75" t="s">
        <v>101</v>
      </c>
      <c r="G965" s="75"/>
      <c r="H965" s="77" t="e">
        <f>VLOOKUP(Table16[[#This Row],[Player]],Rosters!$D$1:$D$1934,1,FALSE)</f>
        <v>#N/A</v>
      </c>
      <c r="I965" s="77" t="str">
        <f>Table16[[#This Row],[RunBlock-Primary6]]&amp;"-"&amp;Table16[[#This Row],[PassBlock8]]&amp;IF(Table16[[#This Row],[RunBlock-Secondary7]]&lt;&gt;"","/"&amp;Table16[[#This Row],[RunBlock-Secondary7]]&amp;"-"&amp;Table16[[#This Row],[PassBlock8]],"")</f>
        <v>-</v>
      </c>
      <c r="J965" s="75"/>
      <c r="K965" s="75"/>
      <c r="L965" s="76"/>
      <c r="M965" s="76"/>
      <c r="N965" s="76"/>
      <c r="O965" s="76"/>
      <c r="P965" s="76"/>
      <c r="Q965" s="76" t="str">
        <f>Table16[[#This Row],[DefPrimary2]]&amp;IF(Table16[[#This Row],[Def-Secondary3]]&lt;&gt;"","/"&amp;Table16[[#This Row],[Def-Secondary3]],)&amp;""&amp;IF(Table16[[#This Row],[PassRush4]]&lt;&gt;"","-"&amp;Table16[[#This Row],[PassRush4]],)</f>
        <v/>
      </c>
      <c r="R965" s="76" t="e">
        <f>VLOOKUP(Table16[[#This Row],[Player]],Table4[],9,FALSE)</f>
        <v>#N/A</v>
      </c>
    </row>
    <row r="966" spans="1:18" ht="12.75" customHeight="1" x14ac:dyDescent="0.45">
      <c r="A966" s="78" t="s">
        <v>2920</v>
      </c>
      <c r="B966" s="74" t="s">
        <v>802</v>
      </c>
      <c r="C966" s="79" t="s">
        <v>81</v>
      </c>
      <c r="D966" s="91">
        <v>35796</v>
      </c>
      <c r="E966" s="75" t="s">
        <v>3949</v>
      </c>
      <c r="G966" s="75"/>
      <c r="H966" s="77" t="str">
        <f>VLOOKUP(Table16[[#This Row],[Player]],Rosters!$D$1:$D$1934,1,FALSE)</f>
        <v>Gillikin, Blake</v>
      </c>
      <c r="I966" s="77" t="str">
        <f>Table16[[#This Row],[RunBlock-Primary6]]&amp;"-"&amp;Table16[[#This Row],[PassBlock8]]&amp;IF(Table16[[#This Row],[RunBlock-Secondary7]]&lt;&gt;"","/"&amp;Table16[[#This Row],[RunBlock-Secondary7]]&amp;"-"&amp;Table16[[#This Row],[PassBlock8]],"")</f>
        <v>-</v>
      </c>
      <c r="J966" s="75"/>
      <c r="K966" s="75"/>
      <c r="L966" s="76"/>
      <c r="M966" s="76"/>
      <c r="N966" s="76"/>
      <c r="O966" s="76"/>
      <c r="P966" s="76"/>
      <c r="Q966" s="76" t="str">
        <f>Table16[[#This Row],[DefPrimary2]]&amp;IF(Table16[[#This Row],[Def-Secondary3]]&lt;&gt;"","/"&amp;Table16[[#This Row],[Def-Secondary3]],)&amp;""&amp;IF(Table16[[#This Row],[PassRush4]]&lt;&gt;"","-"&amp;Table16[[#This Row],[PassRush4]],)</f>
        <v/>
      </c>
      <c r="R966" s="76" t="e">
        <f>VLOOKUP(Table16[[#This Row],[Player]],Table4[],9,FALSE)</f>
        <v>#N/A</v>
      </c>
    </row>
    <row r="967" spans="1:18" ht="12.75" customHeight="1" x14ac:dyDescent="0.45">
      <c r="A967" s="78" t="s">
        <v>3904</v>
      </c>
      <c r="B967" s="74" t="s">
        <v>802</v>
      </c>
      <c r="C967" s="79" t="s">
        <v>441</v>
      </c>
      <c r="D967" s="91">
        <v>35501</v>
      </c>
      <c r="E967" s="75" t="s">
        <v>3960</v>
      </c>
      <c r="G967" s="75"/>
      <c r="H967" s="77" t="str">
        <f>VLOOKUP(Table16[[#This Row],[Player]],Rosters!$D$1:$D$1934,1,FALSE)</f>
        <v>Hayball, Matthew</v>
      </c>
      <c r="I967" s="77" t="str">
        <f>Table16[[#This Row],[RunBlock-Primary6]]&amp;"-"&amp;Table16[[#This Row],[PassBlock8]]&amp;IF(Table16[[#This Row],[RunBlock-Secondary7]]&lt;&gt;"","/"&amp;Table16[[#This Row],[RunBlock-Secondary7]]&amp;"-"&amp;Table16[[#This Row],[PassBlock8]],"")</f>
        <v>-</v>
      </c>
      <c r="J967" s="75"/>
      <c r="K967" s="75"/>
      <c r="L967" s="76"/>
      <c r="M967" s="76"/>
      <c r="N967" s="76"/>
      <c r="O967" s="76"/>
      <c r="P967" s="76"/>
      <c r="Q967" s="76" t="str">
        <f>Table16[[#This Row],[DefPrimary2]]&amp;IF(Table16[[#This Row],[Def-Secondary3]]&lt;&gt;"","/"&amp;Table16[[#This Row],[Def-Secondary3]],)&amp;""&amp;IF(Table16[[#This Row],[PassRush4]]&lt;&gt;"","-"&amp;Table16[[#This Row],[PassRush4]],)</f>
        <v/>
      </c>
      <c r="R967" s="76" t="e">
        <f>VLOOKUP(Table16[[#This Row],[Player]],Table4[],9,FALSE)</f>
        <v>#N/A</v>
      </c>
    </row>
    <row r="968" spans="1:18" ht="12.75" customHeight="1" x14ac:dyDescent="0.45">
      <c r="A968" s="78" t="s">
        <v>2243</v>
      </c>
      <c r="B968" s="74" t="s">
        <v>802</v>
      </c>
      <c r="C968" s="79" t="s">
        <v>419</v>
      </c>
      <c r="D968" s="91">
        <v>32912</v>
      </c>
      <c r="E968" s="75" t="s">
        <v>1443</v>
      </c>
      <c r="G968" s="75"/>
      <c r="H968" s="77" t="str">
        <f>VLOOKUP(Table16[[#This Row],[Player]],Rosters!$D$1:$D$1934,1,FALSE)</f>
        <v>Hekker, Johnny</v>
      </c>
      <c r="I968" s="77" t="str">
        <f>Table16[[#This Row],[RunBlock-Primary6]]&amp;"-"&amp;Table16[[#This Row],[PassBlock8]]&amp;IF(Table16[[#This Row],[RunBlock-Secondary7]]&lt;&gt;"","/"&amp;Table16[[#This Row],[RunBlock-Secondary7]]&amp;"-"&amp;Table16[[#This Row],[PassBlock8]],"")</f>
        <v>-</v>
      </c>
      <c r="J968" s="75"/>
      <c r="K968" s="75"/>
      <c r="L968" s="76"/>
      <c r="M968" s="76"/>
      <c r="N968" s="76"/>
      <c r="O968" s="76"/>
      <c r="P968" s="76"/>
      <c r="Q968" s="76" t="str">
        <f>Table16[[#This Row],[DefPrimary2]]&amp;IF(Table16[[#This Row],[Def-Secondary3]]&lt;&gt;"","/"&amp;Table16[[#This Row],[Def-Secondary3]],)&amp;""&amp;IF(Table16[[#This Row],[PassRush4]]&lt;&gt;"","-"&amp;Table16[[#This Row],[PassRush4]],)</f>
        <v/>
      </c>
      <c r="R968" s="76" t="e">
        <f>VLOOKUP(Table16[[#This Row],[Player]],Table4[],9,FALSE)</f>
        <v>#N/A</v>
      </c>
    </row>
    <row r="969" spans="1:18" ht="12.75" customHeight="1" x14ac:dyDescent="0.45">
      <c r="A969" s="78" t="s">
        <v>692</v>
      </c>
      <c r="B969" s="74" t="s">
        <v>802</v>
      </c>
      <c r="C969" s="79" t="s">
        <v>3530</v>
      </c>
      <c r="D969" s="91">
        <v>35758</v>
      </c>
      <c r="E969" s="75" t="s">
        <v>218</v>
      </c>
      <c r="G969" s="75"/>
      <c r="H969" s="77" t="str">
        <f>VLOOKUP(Table16[[#This Row],[Player]],Rosters!$D$1:$D$1934,1,FALSE)</f>
        <v>Mann, Braden</v>
      </c>
      <c r="I969" s="77" t="str">
        <f>Table16[[#This Row],[RunBlock-Primary6]]&amp;"-"&amp;Table16[[#This Row],[PassBlock8]]&amp;IF(Table16[[#This Row],[RunBlock-Secondary7]]&lt;&gt;"","/"&amp;Table16[[#This Row],[RunBlock-Secondary7]]&amp;"-"&amp;Table16[[#This Row],[PassBlock8]],"")</f>
        <v>-</v>
      </c>
      <c r="J969" s="75"/>
      <c r="K969" s="75"/>
      <c r="L969" s="76"/>
      <c r="M969" s="76"/>
      <c r="N969" s="76"/>
      <c r="O969" s="76"/>
      <c r="P969" s="76"/>
      <c r="Q969" s="76" t="str">
        <f>Table16[[#This Row],[DefPrimary2]]&amp;IF(Table16[[#This Row],[Def-Secondary3]]&lt;&gt;"","/"&amp;Table16[[#This Row],[Def-Secondary3]],)&amp;""&amp;IF(Table16[[#This Row],[PassRush4]]&lt;&gt;"","-"&amp;Table16[[#This Row],[PassRush4]],)</f>
        <v/>
      </c>
      <c r="R969" s="76" t="e">
        <f>VLOOKUP(Table16[[#This Row],[Player]],Table4[],9,FALSE)</f>
        <v>#N/A</v>
      </c>
    </row>
    <row r="970" spans="1:18" ht="12.75" customHeight="1" x14ac:dyDescent="0.45">
      <c r="A970" s="78" t="s">
        <v>2037</v>
      </c>
      <c r="B970" s="74" t="s">
        <v>802</v>
      </c>
      <c r="C970" s="79" t="s">
        <v>3519</v>
      </c>
      <c r="D970" s="91">
        <v>32931</v>
      </c>
      <c r="E970" s="75" t="s">
        <v>1303</v>
      </c>
      <c r="G970" s="75"/>
      <c r="H970" s="77" t="str">
        <f>VLOOKUP(Table16[[#This Row],[Player]],Rosters!$D$1:$D$1934,1,FALSE)</f>
        <v>Martin, Sam</v>
      </c>
      <c r="I970" s="77" t="str">
        <f>Table16[[#This Row],[RunBlock-Primary6]]&amp;"-"&amp;Table16[[#This Row],[PassBlock8]]&amp;IF(Table16[[#This Row],[RunBlock-Secondary7]]&lt;&gt;"","/"&amp;Table16[[#This Row],[RunBlock-Secondary7]]&amp;"-"&amp;Table16[[#This Row],[PassBlock8]],"")</f>
        <v>-</v>
      </c>
      <c r="J970" s="75"/>
      <c r="K970" s="75"/>
      <c r="L970" s="76"/>
      <c r="M970" s="76"/>
      <c r="N970" s="76"/>
      <c r="O970" s="76"/>
      <c r="P970" s="76"/>
      <c r="Q970" s="76" t="str">
        <f>Table16[[#This Row],[DefPrimary2]]&amp;IF(Table16[[#This Row],[Def-Secondary3]]&lt;&gt;"","/"&amp;Table16[[#This Row],[Def-Secondary3]],)&amp;""&amp;IF(Table16[[#This Row],[PassRush4]]&lt;&gt;"","-"&amp;Table16[[#This Row],[PassRush4]],)</f>
        <v/>
      </c>
      <c r="R970" s="76" t="e">
        <f>VLOOKUP(Table16[[#This Row],[Player]],Table4[],9,FALSE)</f>
        <v>#N/A</v>
      </c>
    </row>
    <row r="971" spans="1:18" ht="12.75" customHeight="1" x14ac:dyDescent="0.45">
      <c r="A971" s="78" t="s">
        <v>1839</v>
      </c>
      <c r="B971" s="74" t="s">
        <v>802</v>
      </c>
      <c r="C971" s="79" t="s">
        <v>3531</v>
      </c>
      <c r="D971" s="91">
        <v>31479</v>
      </c>
      <c r="E971" s="75" t="s">
        <v>1840</v>
      </c>
      <c r="G971" s="75"/>
      <c r="H971" s="77" t="str">
        <f>VLOOKUP(Table16[[#This Row],[Player]],Rosters!$D$1:$D$1934,1,FALSE)</f>
        <v>Morstead, Thomas</v>
      </c>
      <c r="I971" s="77" t="str">
        <f>Table16[[#This Row],[RunBlock-Primary6]]&amp;"-"&amp;Table16[[#This Row],[PassBlock8]]&amp;IF(Table16[[#This Row],[RunBlock-Secondary7]]&lt;&gt;"","/"&amp;Table16[[#This Row],[RunBlock-Secondary7]]&amp;"-"&amp;Table16[[#This Row],[PassBlock8]],"")</f>
        <v>-</v>
      </c>
      <c r="J971" s="75"/>
      <c r="K971" s="75"/>
      <c r="L971" s="76"/>
      <c r="M971" s="76"/>
      <c r="N971" s="76"/>
      <c r="O971" s="76"/>
      <c r="P971" s="76"/>
      <c r="Q971" s="76" t="str">
        <f>Table16[[#This Row],[DefPrimary2]]&amp;IF(Table16[[#This Row],[Def-Secondary3]]&lt;&gt;"","/"&amp;Table16[[#This Row],[Def-Secondary3]],)&amp;""&amp;IF(Table16[[#This Row],[PassRush4]]&lt;&gt;"","-"&amp;Table16[[#This Row],[PassRush4]],)</f>
        <v/>
      </c>
      <c r="R971" s="76" t="e">
        <f>VLOOKUP(Table16[[#This Row],[Player]],Table4[],9,FALSE)</f>
        <v>#N/A</v>
      </c>
    </row>
    <row r="972" spans="1:18" ht="12.75" customHeight="1" x14ac:dyDescent="0.45">
      <c r="A972" s="78" t="s">
        <v>3926</v>
      </c>
      <c r="B972" s="74" t="s">
        <v>802</v>
      </c>
      <c r="C972" s="79" t="s">
        <v>318</v>
      </c>
      <c r="D972" s="91">
        <v>33291</v>
      </c>
      <c r="E972" s="75" t="s">
        <v>3397</v>
      </c>
      <c r="G972" s="75"/>
      <c r="H972" s="77" t="str">
        <f>VLOOKUP(Table16[[#This Row],[Player]],Rosters!$D$1:$D$1934,1,FALSE)</f>
        <v>O'Donnell, Pat</v>
      </c>
      <c r="I972" s="77" t="str">
        <f>Table16[[#This Row],[RunBlock-Primary6]]&amp;"-"&amp;Table16[[#This Row],[PassBlock8]]&amp;IF(Table16[[#This Row],[RunBlock-Secondary7]]&lt;&gt;"","/"&amp;Table16[[#This Row],[RunBlock-Secondary7]]&amp;"-"&amp;Table16[[#This Row],[PassBlock8]],"")</f>
        <v>-</v>
      </c>
      <c r="J972" s="75"/>
      <c r="K972" s="75"/>
      <c r="L972" s="76"/>
      <c r="M972" s="76"/>
      <c r="N972" s="76"/>
      <c r="O972" s="76"/>
      <c r="P972" s="76"/>
      <c r="Q972" s="76" t="str">
        <f>Table16[[#This Row],[DefPrimary2]]&amp;IF(Table16[[#This Row],[Def-Secondary3]]&lt;&gt;"","/"&amp;Table16[[#This Row],[Def-Secondary3]],)&amp;""&amp;IF(Table16[[#This Row],[PassRush4]]&lt;&gt;"","-"&amp;Table16[[#This Row],[PassRush4]],)</f>
        <v/>
      </c>
      <c r="R972" s="76" t="e">
        <f>VLOOKUP(Table16[[#This Row],[Player]],Table4[],9,FALSE)</f>
        <v>#N/A</v>
      </c>
    </row>
    <row r="973" spans="1:18" ht="12.75" customHeight="1" x14ac:dyDescent="0.45">
      <c r="A973" s="78" t="s">
        <v>360</v>
      </c>
      <c r="B973" s="74" t="s">
        <v>802</v>
      </c>
      <c r="C973" s="79" t="s">
        <v>1124</v>
      </c>
      <c r="D973" s="91">
        <v>34486</v>
      </c>
      <c r="E973" s="75" t="s">
        <v>163</v>
      </c>
      <c r="G973" s="75"/>
      <c r="H973" s="77" t="str">
        <f>VLOOKUP(Table16[[#This Row],[Player]],Rosters!$D$1:$D$1934,1,FALSE)</f>
        <v>Pinion, Bradley</v>
      </c>
      <c r="I973" s="77" t="str">
        <f>Table16[[#This Row],[RunBlock-Primary6]]&amp;"-"&amp;Table16[[#This Row],[PassBlock8]]&amp;IF(Table16[[#This Row],[RunBlock-Secondary7]]&lt;&gt;"","/"&amp;Table16[[#This Row],[RunBlock-Secondary7]]&amp;"-"&amp;Table16[[#This Row],[PassBlock8]],"")</f>
        <v>-</v>
      </c>
      <c r="J973" s="75"/>
      <c r="K973" s="75"/>
      <c r="L973" s="76"/>
      <c r="M973" s="76"/>
      <c r="N973" s="76"/>
      <c r="O973" s="76"/>
      <c r="P973" s="76"/>
      <c r="Q973" s="76" t="str">
        <f>Table16[[#This Row],[DefPrimary2]]&amp;IF(Table16[[#This Row],[Def-Secondary3]]&lt;&gt;"","/"&amp;Table16[[#This Row],[Def-Secondary3]],)&amp;""&amp;IF(Table16[[#This Row],[PassRush4]]&lt;&gt;"","-"&amp;Table16[[#This Row],[PassRush4]],)</f>
        <v/>
      </c>
      <c r="R973" s="76" t="e">
        <f>VLOOKUP(Table16[[#This Row],[Player]],Table4[],9,FALSE)</f>
        <v>#N/A</v>
      </c>
    </row>
    <row r="974" spans="1:18" ht="12.75" customHeight="1" x14ac:dyDescent="0.45">
      <c r="A974" s="78" t="s">
        <v>3933</v>
      </c>
      <c r="B974" s="74" t="s">
        <v>802</v>
      </c>
      <c r="C974" s="79" t="s">
        <v>3525</v>
      </c>
      <c r="D974" s="91">
        <v>36049</v>
      </c>
      <c r="E974" s="75" t="s">
        <v>3960</v>
      </c>
      <c r="G974" s="75"/>
      <c r="H974" s="77" t="str">
        <f>VLOOKUP(Table16[[#This Row],[Player]],Rosters!$D$1:$D$1934,1,FALSE)</f>
        <v>Rehkow, Ryan</v>
      </c>
      <c r="I974" s="77" t="str">
        <f>Table16[[#This Row],[RunBlock-Primary6]]&amp;"-"&amp;Table16[[#This Row],[PassBlock8]]&amp;IF(Table16[[#This Row],[RunBlock-Secondary7]]&lt;&gt;"","/"&amp;Table16[[#This Row],[RunBlock-Secondary7]]&amp;"-"&amp;Table16[[#This Row],[PassBlock8]],"")</f>
        <v>-</v>
      </c>
      <c r="J974" s="75"/>
      <c r="K974" s="75"/>
      <c r="L974" s="76"/>
      <c r="M974" s="76"/>
      <c r="N974" s="76"/>
      <c r="O974" s="76"/>
      <c r="P974" s="76"/>
      <c r="Q974" s="76" t="str">
        <f>Table16[[#This Row],[DefPrimary2]]&amp;IF(Table16[[#This Row],[Def-Secondary3]]&lt;&gt;"","/"&amp;Table16[[#This Row],[Def-Secondary3]],)&amp;""&amp;IF(Table16[[#This Row],[PassRush4]]&lt;&gt;"","-"&amp;Table16[[#This Row],[PassRush4]],)</f>
        <v/>
      </c>
      <c r="R974" s="76" t="e">
        <f>VLOOKUP(Table16[[#This Row],[Player]],Table4[],9,FALSE)</f>
        <v>#N/A</v>
      </c>
    </row>
    <row r="975" spans="1:18" ht="12.75" customHeight="1" x14ac:dyDescent="0.45">
      <c r="A975" s="78" t="s">
        <v>2356</v>
      </c>
      <c r="B975" s="74" t="s">
        <v>802</v>
      </c>
      <c r="C975" s="79" t="s">
        <v>500</v>
      </c>
      <c r="D975" s="91">
        <v>34585</v>
      </c>
      <c r="E975" s="75" t="s">
        <v>720</v>
      </c>
      <c r="G975" s="75"/>
      <c r="H975" s="77" t="str">
        <f>VLOOKUP(Table16[[#This Row],[Player]],Rosters!$D$1:$D$1934,1,FALSE)</f>
        <v>Sanchez, Rigoberto</v>
      </c>
      <c r="I975" s="77" t="str">
        <f>Table16[[#This Row],[RunBlock-Primary6]]&amp;"-"&amp;Table16[[#This Row],[PassBlock8]]&amp;IF(Table16[[#This Row],[RunBlock-Secondary7]]&lt;&gt;"","/"&amp;Table16[[#This Row],[RunBlock-Secondary7]]&amp;"-"&amp;Table16[[#This Row],[PassBlock8]],"")</f>
        <v>-</v>
      </c>
      <c r="J975" s="75"/>
      <c r="K975" s="75"/>
      <c r="L975" s="76"/>
      <c r="M975" s="76"/>
      <c r="N975" s="76"/>
      <c r="O975" s="76"/>
      <c r="P975" s="76"/>
      <c r="Q975" s="76" t="str">
        <f>Table16[[#This Row],[DefPrimary2]]&amp;IF(Table16[[#This Row],[Def-Secondary3]]&lt;&gt;"","/"&amp;Table16[[#This Row],[Def-Secondary3]],)&amp;""&amp;IF(Table16[[#This Row],[PassRush4]]&lt;&gt;"","-"&amp;Table16[[#This Row],[PassRush4]],)</f>
        <v/>
      </c>
      <c r="R975" s="76" t="e">
        <f>VLOOKUP(Table16[[#This Row],[Player]],Table4[],9,FALSE)</f>
        <v>#N/A</v>
      </c>
    </row>
    <row r="976" spans="1:18" ht="12.75" customHeight="1" x14ac:dyDescent="0.45">
      <c r="A976" s="78" t="s">
        <v>1942</v>
      </c>
      <c r="B976" s="74" t="s">
        <v>802</v>
      </c>
      <c r="C976" s="79" t="s">
        <v>3523</v>
      </c>
      <c r="D976" s="91">
        <v>35368</v>
      </c>
      <c r="E976" s="75" t="s">
        <v>337</v>
      </c>
      <c r="G976" s="75"/>
      <c r="H976" s="77" t="str">
        <f>VLOOKUP(Table16[[#This Row],[Player]],Rosters!$D$1:$D$1934,1,FALSE)</f>
        <v>Scott, J.K.</v>
      </c>
      <c r="I976" s="77" t="str">
        <f>Table16[[#This Row],[RunBlock-Primary6]]&amp;"-"&amp;Table16[[#This Row],[PassBlock8]]&amp;IF(Table16[[#This Row],[RunBlock-Secondary7]]&lt;&gt;"","/"&amp;Table16[[#This Row],[RunBlock-Secondary7]]&amp;"-"&amp;Table16[[#This Row],[PassBlock8]],"")</f>
        <v>-</v>
      </c>
      <c r="J976" s="75"/>
      <c r="K976" s="75"/>
      <c r="L976" s="76"/>
      <c r="M976" s="76"/>
      <c r="N976" s="76"/>
      <c r="O976" s="76"/>
      <c r="P976" s="76"/>
      <c r="Q976" s="76" t="str">
        <f>Table16[[#This Row],[DefPrimary2]]&amp;IF(Table16[[#This Row],[Def-Secondary3]]&lt;&gt;"","/"&amp;Table16[[#This Row],[Def-Secondary3]],)&amp;""&amp;IF(Table16[[#This Row],[PassRush4]]&lt;&gt;"","-"&amp;Table16[[#This Row],[PassRush4]],)</f>
        <v/>
      </c>
      <c r="R976" s="76" t="e">
        <f>VLOOKUP(Table16[[#This Row],[Player]],Table4[],9,FALSE)</f>
        <v>#N/A</v>
      </c>
    </row>
    <row r="977" spans="1:22" ht="12.75" customHeight="1" x14ac:dyDescent="0.45">
      <c r="A977" s="78" t="s">
        <v>1733</v>
      </c>
      <c r="B977" s="74" t="s">
        <v>802</v>
      </c>
      <c r="C977" s="79" t="s">
        <v>452</v>
      </c>
      <c r="D977" s="91">
        <v>36291</v>
      </c>
      <c r="E977" s="75" t="s">
        <v>279</v>
      </c>
      <c r="G977" s="75"/>
      <c r="H977" s="77" t="str">
        <f>VLOOKUP(Table16[[#This Row],[Player]],Rosters!$D$1:$D$1934,1,FALSE)</f>
        <v>Stonehouse, Ryan</v>
      </c>
      <c r="I977" s="77" t="str">
        <f>Table16[[#This Row],[RunBlock-Primary6]]&amp;"-"&amp;Table16[[#This Row],[PassBlock8]]&amp;IF(Table16[[#This Row],[RunBlock-Secondary7]]&lt;&gt;"","/"&amp;Table16[[#This Row],[RunBlock-Secondary7]]&amp;"-"&amp;Table16[[#This Row],[PassBlock8]],"")</f>
        <v>-</v>
      </c>
      <c r="J977" s="75"/>
      <c r="K977" s="75"/>
      <c r="L977" s="76"/>
      <c r="M977" s="76"/>
      <c r="N977" s="76"/>
      <c r="O977" s="76"/>
      <c r="P977" s="76"/>
      <c r="Q977" s="76" t="str">
        <f>Table16[[#This Row],[DefPrimary2]]&amp;IF(Table16[[#This Row],[Def-Secondary3]]&lt;&gt;"","/"&amp;Table16[[#This Row],[Def-Secondary3]],)&amp;""&amp;IF(Table16[[#This Row],[PassRush4]]&lt;&gt;"","-"&amp;Table16[[#This Row],[PassRush4]],)</f>
        <v/>
      </c>
      <c r="R977" s="76" t="e">
        <f>VLOOKUP(Table16[[#This Row],[Player]],Table4[],9,FALSE)</f>
        <v>#N/A</v>
      </c>
    </row>
    <row r="978" spans="1:22" ht="12.75" customHeight="1" x14ac:dyDescent="0.45">
      <c r="A978" s="78" t="s">
        <v>1053</v>
      </c>
      <c r="B978" s="74" t="s">
        <v>802</v>
      </c>
      <c r="C978" s="79" t="s">
        <v>193</v>
      </c>
      <c r="D978" s="91">
        <v>36011</v>
      </c>
      <c r="E978" s="75" t="s">
        <v>83</v>
      </c>
      <c r="G978" s="75"/>
      <c r="H978" s="77" t="str">
        <f>VLOOKUP(Table16[[#This Row],[Player]],Rosters!$D$1:$D$1934,1,FALSE)</f>
        <v>Stout, Jordan</v>
      </c>
      <c r="I978" s="77" t="str">
        <f>Table16[[#This Row],[RunBlock-Primary6]]&amp;"-"&amp;Table16[[#This Row],[PassBlock8]]&amp;IF(Table16[[#This Row],[RunBlock-Secondary7]]&lt;&gt;"","/"&amp;Table16[[#This Row],[RunBlock-Secondary7]]&amp;"-"&amp;Table16[[#This Row],[PassBlock8]],"")</f>
        <v>-</v>
      </c>
      <c r="J978" s="75"/>
      <c r="K978" s="75"/>
      <c r="L978" s="76"/>
      <c r="M978" s="76"/>
      <c r="N978" s="76"/>
      <c r="O978" s="76"/>
      <c r="P978" s="76"/>
      <c r="Q978" s="76" t="str">
        <f>Table16[[#This Row],[DefPrimary2]]&amp;IF(Table16[[#This Row],[Def-Secondary3]]&lt;&gt;"","/"&amp;Table16[[#This Row],[Def-Secondary3]],)&amp;""&amp;IF(Table16[[#This Row],[PassRush4]]&lt;&gt;"","-"&amp;Table16[[#This Row],[PassRush4]],)</f>
        <v/>
      </c>
      <c r="R978" s="76" t="e">
        <f>VLOOKUP(Table16[[#This Row],[Player]],Table4[],9,FALSE)</f>
        <v>#N/A</v>
      </c>
    </row>
    <row r="979" spans="1:22" ht="12.75" customHeight="1" x14ac:dyDescent="0.45">
      <c r="A979" s="78" t="s">
        <v>3937</v>
      </c>
      <c r="B979" s="74" t="s">
        <v>802</v>
      </c>
      <c r="C979" s="79" t="s">
        <v>271</v>
      </c>
      <c r="D979" s="91">
        <v>35621</v>
      </c>
      <c r="E979" s="75" t="s">
        <v>4127</v>
      </c>
      <c r="G979" s="75"/>
      <c r="H979" s="77" t="str">
        <f>VLOOKUP(Table16[[#This Row],[Player]],Rosters!$D$1:$D$1934,1,FALSE)</f>
        <v>Taylor, Tory</v>
      </c>
      <c r="I979" s="77" t="str">
        <f>Table16[[#This Row],[RunBlock-Primary6]]&amp;"-"&amp;Table16[[#This Row],[PassBlock8]]&amp;IF(Table16[[#This Row],[RunBlock-Secondary7]]&lt;&gt;"","/"&amp;Table16[[#This Row],[RunBlock-Secondary7]]&amp;"-"&amp;Table16[[#This Row],[PassBlock8]],"")</f>
        <v>-</v>
      </c>
      <c r="J979" s="75"/>
      <c r="K979" s="75"/>
      <c r="L979" s="76"/>
      <c r="M979" s="76"/>
      <c r="N979" s="76"/>
      <c r="O979" s="76"/>
      <c r="P979" s="76"/>
      <c r="Q979" s="76" t="str">
        <f>Table16[[#This Row],[DefPrimary2]]&amp;IF(Table16[[#This Row],[Def-Secondary3]]&lt;&gt;"","/"&amp;Table16[[#This Row],[Def-Secondary3]],)&amp;""&amp;IF(Table16[[#This Row],[PassRush4]]&lt;&gt;"","-"&amp;Table16[[#This Row],[PassRush4]],)</f>
        <v/>
      </c>
      <c r="R979" s="76" t="e">
        <f>VLOOKUP(Table16[[#This Row],[Player]],Table4[],9,FALSE)</f>
        <v>#N/A</v>
      </c>
    </row>
    <row r="980" spans="1:22" ht="12.75" customHeight="1" x14ac:dyDescent="0.45">
      <c r="A980" s="78" t="s">
        <v>801</v>
      </c>
      <c r="B980" s="74" t="s">
        <v>802</v>
      </c>
      <c r="C980" s="79" t="s">
        <v>3522</v>
      </c>
      <c r="D980" s="91">
        <v>35381</v>
      </c>
      <c r="E980" s="75" t="s">
        <v>107</v>
      </c>
      <c r="G980" s="75"/>
      <c r="H980" s="77" t="str">
        <f>VLOOKUP(Table16[[#This Row],[Player]],Rosters!$D$1:$D$1934,1,FALSE)</f>
        <v>Townsend, Tommy</v>
      </c>
      <c r="I980" s="77" t="str">
        <f>Table16[[#This Row],[RunBlock-Primary6]]&amp;"-"&amp;Table16[[#This Row],[PassBlock8]]&amp;IF(Table16[[#This Row],[RunBlock-Secondary7]]&lt;&gt;"","/"&amp;Table16[[#This Row],[RunBlock-Secondary7]]&amp;"-"&amp;Table16[[#This Row],[PassBlock8]],"")</f>
        <v>-</v>
      </c>
      <c r="J980" s="75"/>
      <c r="K980" s="75"/>
      <c r="L980" s="76"/>
      <c r="M980" s="76"/>
      <c r="N980" s="76"/>
      <c r="O980" s="76"/>
      <c r="P980" s="76"/>
      <c r="Q980" s="76" t="str">
        <f>Table16[[#This Row],[DefPrimary2]]&amp;IF(Table16[[#This Row],[Def-Secondary3]]&lt;&gt;"","/"&amp;Table16[[#This Row],[Def-Secondary3]],)&amp;""&amp;IF(Table16[[#This Row],[PassRush4]]&lt;&gt;"","-"&amp;Table16[[#This Row],[PassRush4]],)</f>
        <v/>
      </c>
      <c r="R980" s="76" t="e">
        <f>VLOOKUP(Table16[[#This Row],[Player]],Table4[],9,FALSE)</f>
        <v>#N/A</v>
      </c>
    </row>
    <row r="981" spans="1:22" ht="12.75" customHeight="1" x14ac:dyDescent="0.45">
      <c r="A981" s="78" t="s">
        <v>3331</v>
      </c>
      <c r="B981" s="74" t="s">
        <v>802</v>
      </c>
      <c r="C981" s="79" t="s">
        <v>285</v>
      </c>
      <c r="D981" s="91">
        <v>34881</v>
      </c>
      <c r="E981" s="75" t="s">
        <v>3949</v>
      </c>
      <c r="G981" s="75"/>
      <c r="H981" s="77" t="str">
        <f>VLOOKUP(Table16[[#This Row],[Player]],Rosters!$D$1:$D$1934,1,FALSE)</f>
        <v>Waitman, Corliss</v>
      </c>
      <c r="I981" s="77" t="str">
        <f>Table16[[#This Row],[RunBlock-Primary6]]&amp;"-"&amp;Table16[[#This Row],[PassBlock8]]&amp;IF(Table16[[#This Row],[RunBlock-Secondary7]]&lt;&gt;"","/"&amp;Table16[[#This Row],[RunBlock-Secondary7]]&amp;"-"&amp;Table16[[#This Row],[PassBlock8]],"")</f>
        <v>-</v>
      </c>
      <c r="J981" s="75"/>
      <c r="K981" s="75"/>
      <c r="L981" s="76"/>
      <c r="M981" s="76"/>
      <c r="N981" s="76"/>
      <c r="O981" s="76"/>
      <c r="P981" s="76"/>
      <c r="Q981" s="76" t="str">
        <f>Table16[[#This Row],[DefPrimary2]]&amp;IF(Table16[[#This Row],[Def-Secondary3]]&lt;&gt;"","/"&amp;Table16[[#This Row],[Def-Secondary3]],)&amp;""&amp;IF(Table16[[#This Row],[PassRush4]]&lt;&gt;"","-"&amp;Table16[[#This Row],[PassRush4]],)</f>
        <v/>
      </c>
      <c r="R981" s="76" t="e">
        <f>VLOOKUP(Table16[[#This Row],[Player]],Table4[],9,FALSE)</f>
        <v>#N/A</v>
      </c>
    </row>
    <row r="982" spans="1:22" ht="12.75" customHeight="1" x14ac:dyDescent="0.45">
      <c r="A982" s="78" t="s">
        <v>3249</v>
      </c>
      <c r="B982" s="74" t="s">
        <v>802</v>
      </c>
      <c r="C982" s="79" t="s">
        <v>3520</v>
      </c>
      <c r="D982" s="91">
        <v>32981</v>
      </c>
      <c r="E982" s="75" t="s">
        <v>1322</v>
      </c>
      <c r="G982" s="75"/>
      <c r="H982" s="77" t="str">
        <f>VLOOKUP(Table16[[#This Row],[Player]],Rosters!$D$1:$D$1934,1,FALSE)</f>
        <v>Way, Tress</v>
      </c>
      <c r="I982" s="77" t="str">
        <f>Table16[[#This Row],[RunBlock-Primary6]]&amp;"-"&amp;Table16[[#This Row],[PassBlock8]]&amp;IF(Table16[[#This Row],[RunBlock-Secondary7]]&lt;&gt;"","/"&amp;Table16[[#This Row],[RunBlock-Secondary7]]&amp;"-"&amp;Table16[[#This Row],[PassBlock8]],"")</f>
        <v>-</v>
      </c>
      <c r="J982" s="75"/>
      <c r="K982" s="75"/>
      <c r="L982" s="76"/>
      <c r="M982" s="76"/>
      <c r="N982" s="76"/>
      <c r="O982" s="76"/>
      <c r="P982" s="76"/>
      <c r="Q982" s="76" t="str">
        <f>Table16[[#This Row],[DefPrimary2]]&amp;IF(Table16[[#This Row],[Def-Secondary3]]&lt;&gt;"","/"&amp;Table16[[#This Row],[Def-Secondary3]],)&amp;""&amp;IF(Table16[[#This Row],[PassRush4]]&lt;&gt;"","-"&amp;Table16[[#This Row],[PassRush4]],)</f>
        <v/>
      </c>
      <c r="R982" s="76" t="e">
        <f>VLOOKUP(Table16[[#This Row],[Player]],Table4[],9,FALSE)</f>
        <v>#N/A</v>
      </c>
    </row>
    <row r="983" spans="1:22" ht="12.75" customHeight="1" x14ac:dyDescent="0.45">
      <c r="A983" s="78" t="s">
        <v>3255</v>
      </c>
      <c r="B983" s="74" t="s">
        <v>802</v>
      </c>
      <c r="C983" s="79" t="s">
        <v>308</v>
      </c>
      <c r="D983" s="91">
        <v>36201</v>
      </c>
      <c r="E983" s="75" t="s">
        <v>279</v>
      </c>
      <c r="G983" s="75"/>
      <c r="H983" s="77" t="str">
        <f>VLOOKUP(Table16[[#This Row],[Player]],Rosters!$D$1:$D$1934,1,FALSE)</f>
        <v>Whelan, Daniel</v>
      </c>
      <c r="I983" s="77" t="str">
        <f>Table16[[#This Row],[RunBlock-Primary6]]&amp;"-"&amp;Table16[[#This Row],[PassBlock8]]&amp;IF(Table16[[#This Row],[RunBlock-Secondary7]]&lt;&gt;"","/"&amp;Table16[[#This Row],[RunBlock-Secondary7]]&amp;"-"&amp;Table16[[#This Row],[PassBlock8]],"")</f>
        <v>-</v>
      </c>
      <c r="J983" s="75"/>
      <c r="K983" s="75"/>
      <c r="L983" s="76"/>
      <c r="M983" s="76"/>
      <c r="N983" s="76"/>
      <c r="O983" s="76"/>
      <c r="P983" s="76"/>
      <c r="Q983" s="76" t="str">
        <f>Table16[[#This Row],[DefPrimary2]]&amp;IF(Table16[[#This Row],[Def-Secondary3]]&lt;&gt;"","/"&amp;Table16[[#This Row],[Def-Secondary3]],)&amp;""&amp;IF(Table16[[#This Row],[PassRush4]]&lt;&gt;"","-"&amp;Table16[[#This Row],[PassRush4]],)</f>
        <v/>
      </c>
      <c r="R983" s="76" t="e">
        <f>VLOOKUP(Table16[[#This Row],[Player]],Table4[],9,FALSE)</f>
        <v>#N/A</v>
      </c>
    </row>
    <row r="984" spans="1:22" ht="12.75" customHeight="1" x14ac:dyDescent="0.45">
      <c r="A984" s="78" t="s">
        <v>3091</v>
      </c>
      <c r="B984" s="74" t="s">
        <v>802</v>
      </c>
      <c r="C984" s="79" t="s">
        <v>86</v>
      </c>
      <c r="D984" s="91">
        <v>36678</v>
      </c>
      <c r="E984" s="75" t="s">
        <v>279</v>
      </c>
      <c r="G984" s="75"/>
      <c r="H984" s="77" t="e">
        <f>VLOOKUP(Table16[[#This Row],[Player]],Rosters!$D$1:$D$1934,1,FALSE)</f>
        <v>#N/A</v>
      </c>
      <c r="I984" s="77" t="str">
        <f>Table16[[#This Row],[RunBlock-Primary6]]&amp;"-"&amp;Table16[[#This Row],[PassBlock8]]&amp;IF(Table16[[#This Row],[RunBlock-Secondary7]]&lt;&gt;"","/"&amp;Table16[[#This Row],[RunBlock-Secondary7]]&amp;"-"&amp;Table16[[#This Row],[PassBlock8]],"")</f>
        <v>-</v>
      </c>
      <c r="J984" s="75"/>
      <c r="K984" s="75"/>
      <c r="L984" s="76"/>
      <c r="M984" s="76"/>
      <c r="N984" s="76"/>
      <c r="O984" s="76"/>
      <c r="P984" s="76"/>
      <c r="Q984" s="76" t="str">
        <f>Table16[[#This Row],[DefPrimary2]]&amp;IF(Table16[[#This Row],[Def-Secondary3]]&lt;&gt;"","/"&amp;Table16[[#This Row],[Def-Secondary3]],)&amp;""&amp;IF(Table16[[#This Row],[PassRush4]]&lt;&gt;"","-"&amp;Table16[[#This Row],[PassRush4]],)</f>
        <v/>
      </c>
      <c r="R984" s="76" t="e">
        <f>VLOOKUP(Table16[[#This Row],[Player]],Table4[],9,FALSE)</f>
        <v>#N/A</v>
      </c>
    </row>
    <row r="985" spans="1:22" ht="12.75" customHeight="1" x14ac:dyDescent="0.45">
      <c r="A985" s="78" t="s">
        <v>3016</v>
      </c>
      <c r="B985" s="74" t="s">
        <v>77</v>
      </c>
      <c r="C985" s="79" t="s">
        <v>318</v>
      </c>
      <c r="D985" s="91">
        <v>33852</v>
      </c>
      <c r="E985" s="75" t="s">
        <v>175</v>
      </c>
      <c r="G985" s="74" t="str">
        <f>VLOOKUP(Table16[[#This Row],[Player]],$U$985:$V$1988,2,FALSE)&amp;" Attempts"</f>
        <v>30 Attempts</v>
      </c>
      <c r="H985" s="77" t="e">
        <f>VLOOKUP(Table16[[#This Row],[Player]],Rosters!$D$1:$D$1934,1,FALSE)</f>
        <v>#N/A</v>
      </c>
      <c r="I985" s="77" t="str">
        <f>Table16[[#This Row],[RunBlock-Primary6]]&amp;"-"&amp;Table16[[#This Row],[PassBlock8]]&amp;IF(Table16[[#This Row],[RunBlock-Secondary7]]&lt;&gt;"","/"&amp;Table16[[#This Row],[RunBlock-Secondary7]]&amp;"-"&amp;Table16[[#This Row],[PassBlock8]],"")</f>
        <v>-</v>
      </c>
      <c r="J985" s="75"/>
      <c r="K985" s="75"/>
      <c r="L985" s="76"/>
      <c r="M985" s="76"/>
      <c r="N985" s="76"/>
      <c r="O985" s="76"/>
      <c r="P985" s="76"/>
      <c r="Q985" s="76" t="str">
        <f>Table16[[#This Row],[DefPrimary2]]&amp;IF(Table16[[#This Row],[Def-Secondary3]]&lt;&gt;"","/"&amp;Table16[[#This Row],[Def-Secondary3]],)&amp;""&amp;IF(Table16[[#This Row],[PassRush4]]&lt;&gt;"","-"&amp;Table16[[#This Row],[PassRush4]],)</f>
        <v/>
      </c>
      <c r="R985" s="76" t="e">
        <f>VLOOKUP(Table16[[#This Row],[Player]],Table4[],9,FALSE)</f>
        <v>#N/A</v>
      </c>
      <c r="S985" s="73" t="str">
        <f>VLOOKUP(Table16[[#This Row],[Player]],$U$985:$V$1988,2,FALSE)&amp;" Attempts"</f>
        <v>30 Attempts</v>
      </c>
      <c r="U985" t="s">
        <v>2453</v>
      </c>
      <c r="V985" s="105">
        <v>652</v>
      </c>
    </row>
    <row r="986" spans="1:22" ht="12.75" customHeight="1" x14ac:dyDescent="0.45">
      <c r="A986" s="78" t="s">
        <v>947</v>
      </c>
      <c r="B986" s="74" t="s">
        <v>77</v>
      </c>
      <c r="C986" s="79" t="s">
        <v>271</v>
      </c>
      <c r="D986" s="91">
        <v>36685</v>
      </c>
      <c r="E986" s="75" t="s">
        <v>391</v>
      </c>
      <c r="G986" s="74" t="str">
        <f>VLOOKUP(Table16[[#This Row],[Player]],$U$985:$V$1988,2,FALSE)&amp;" Attempts"</f>
        <v>2 Attempts</v>
      </c>
      <c r="H986" s="77" t="str">
        <f>VLOOKUP(Table16[[#This Row],[Player]],Rosters!$D$1:$D$1934,1,FALSE)</f>
        <v>Bagent, Tyson</v>
      </c>
      <c r="I986" s="77" t="str">
        <f>Table16[[#This Row],[RunBlock-Primary6]]&amp;"-"&amp;Table16[[#This Row],[PassBlock8]]&amp;IF(Table16[[#This Row],[RunBlock-Secondary7]]&lt;&gt;"","/"&amp;Table16[[#This Row],[RunBlock-Secondary7]]&amp;"-"&amp;Table16[[#This Row],[PassBlock8]],"")</f>
        <v>-</v>
      </c>
      <c r="J986" s="75"/>
      <c r="K986" s="75"/>
      <c r="L986" s="76"/>
      <c r="M986" s="76"/>
      <c r="N986" s="76"/>
      <c r="O986" s="76"/>
      <c r="P986" s="76"/>
      <c r="Q986" s="76" t="str">
        <f>Table16[[#This Row],[DefPrimary2]]&amp;IF(Table16[[#This Row],[Def-Secondary3]]&lt;&gt;"","/"&amp;Table16[[#This Row],[Def-Secondary3]],)&amp;""&amp;IF(Table16[[#This Row],[PassRush4]]&lt;&gt;"","-"&amp;Table16[[#This Row],[PassRush4]],)</f>
        <v/>
      </c>
      <c r="R986" s="76" t="e">
        <f>VLOOKUP(Table16[[#This Row],[Player]],Table4[],9,FALSE)</f>
        <v>#N/A</v>
      </c>
      <c r="S986" s="73" t="str">
        <f>VLOOKUP(Table16[[#This Row],[Player]],$U$985:$V$1988,2,FALSE)&amp;" Attempts"</f>
        <v>2 Attempts</v>
      </c>
      <c r="U986" t="s">
        <v>1061</v>
      </c>
      <c r="V986" s="97">
        <v>584</v>
      </c>
    </row>
    <row r="987" spans="1:22" ht="12.75" customHeight="1" x14ac:dyDescent="0.45">
      <c r="A987" s="78" t="s">
        <v>697</v>
      </c>
      <c r="B987" s="74" t="s">
        <v>77</v>
      </c>
      <c r="C987" s="79" t="s">
        <v>916</v>
      </c>
      <c r="D987" s="91">
        <v>34610</v>
      </c>
      <c r="E987" s="75" t="s">
        <v>114</v>
      </c>
      <c r="G987" s="74" t="str">
        <f>VLOOKUP(Table16[[#This Row],[Player]],$U$985:$V$1988,2,FALSE)&amp;" Attempts"</f>
        <v>50 Attempts</v>
      </c>
      <c r="H987" s="77" t="str">
        <f>VLOOKUP(Table16[[#This Row],[Player]],Rosters!$D$1:$D$1934,1,FALSE)</f>
        <v>Boyle, Tim</v>
      </c>
      <c r="I987" s="77" t="str">
        <f>Table16[[#This Row],[RunBlock-Primary6]]&amp;"-"&amp;Table16[[#This Row],[PassBlock8]]&amp;IF(Table16[[#This Row],[RunBlock-Secondary7]]&lt;&gt;"","/"&amp;Table16[[#This Row],[RunBlock-Secondary7]]&amp;"-"&amp;Table16[[#This Row],[PassBlock8]],"")</f>
        <v>-</v>
      </c>
      <c r="J987" s="75"/>
      <c r="K987" s="75"/>
      <c r="L987" s="76"/>
      <c r="M987" s="76"/>
      <c r="N987" s="76"/>
      <c r="O987" s="76"/>
      <c r="P987" s="76"/>
      <c r="Q987" s="76" t="str">
        <f>Table16[[#This Row],[DefPrimary2]]&amp;IF(Table16[[#This Row],[Def-Secondary3]]&lt;&gt;"","/"&amp;Table16[[#This Row],[Def-Secondary3]],)&amp;""&amp;IF(Table16[[#This Row],[PassRush4]]&lt;&gt;"","-"&amp;Table16[[#This Row],[PassRush4]],)</f>
        <v/>
      </c>
      <c r="R987" s="76" t="e">
        <f>VLOOKUP(Table16[[#This Row],[Player]],Table4[],9,FALSE)</f>
        <v>#N/A</v>
      </c>
      <c r="S987" s="73" t="str">
        <f>VLOOKUP(Table16[[#This Row],[Player]],$U$985:$V$1988,2,FALSE)&amp;" Attempts"</f>
        <v>50 Attempts</v>
      </c>
      <c r="U987" t="s">
        <v>532</v>
      </c>
      <c r="V987" s="97">
        <v>581</v>
      </c>
    </row>
    <row r="988" spans="1:22" ht="12.75" customHeight="1" x14ac:dyDescent="0.45">
      <c r="A988" s="78" t="s">
        <v>2749</v>
      </c>
      <c r="B988" s="74" t="s">
        <v>77</v>
      </c>
      <c r="C988" s="79" t="s">
        <v>403</v>
      </c>
      <c r="D988" s="91">
        <v>33949</v>
      </c>
      <c r="E988" s="75" t="s">
        <v>443</v>
      </c>
      <c r="G988" s="74" t="str">
        <f>VLOOKUP(Table16[[#This Row],[Player]],$U$985:$V$1988,2,FALSE)&amp;" Attempts"</f>
        <v>161 Attempts</v>
      </c>
      <c r="H988" s="77" t="str">
        <f>VLOOKUP(Table16[[#This Row],[Player]],Rosters!$D$1:$D$1934,1,FALSE)</f>
        <v>Brissett, Jacoby</v>
      </c>
      <c r="I988" s="77" t="str">
        <f>Table16[[#This Row],[RunBlock-Primary6]]&amp;"-"&amp;Table16[[#This Row],[PassBlock8]]&amp;IF(Table16[[#This Row],[RunBlock-Secondary7]]&lt;&gt;"","/"&amp;Table16[[#This Row],[RunBlock-Secondary7]]&amp;"-"&amp;Table16[[#This Row],[PassBlock8]],"")</f>
        <v>-</v>
      </c>
      <c r="J988" s="75"/>
      <c r="K988" s="75"/>
      <c r="L988" s="76"/>
      <c r="M988" s="76"/>
      <c r="N988" s="76"/>
      <c r="O988" s="76"/>
      <c r="P988" s="76"/>
      <c r="Q988" s="76" t="str">
        <f>Table16[[#This Row],[DefPrimary2]]&amp;IF(Table16[[#This Row],[Def-Secondary3]]&lt;&gt;"","/"&amp;Table16[[#This Row],[Def-Secondary3]],)&amp;""&amp;IF(Table16[[#This Row],[PassRush4]]&lt;&gt;"","-"&amp;Table16[[#This Row],[PassRush4]],)</f>
        <v/>
      </c>
      <c r="R988" s="76" t="e">
        <f>VLOOKUP(Table16[[#This Row],[Player]],Table4[],9,FALSE)</f>
        <v>#N/A</v>
      </c>
      <c r="S988" s="73" t="str">
        <f>VLOOKUP(Table16[[#This Row],[Player]],$U$985:$V$1988,2,FALSE)&amp;" Attempts"</f>
        <v>161 Attempts</v>
      </c>
      <c r="U988" t="s">
        <v>2244</v>
      </c>
      <c r="V988" s="97">
        <v>578</v>
      </c>
    </row>
    <row r="989" spans="1:22" ht="12.75" customHeight="1" x14ac:dyDescent="0.45">
      <c r="A989" s="78" t="s">
        <v>2548</v>
      </c>
      <c r="B989" s="74" t="s">
        <v>77</v>
      </c>
      <c r="C989" s="79" t="s">
        <v>3525</v>
      </c>
      <c r="D989" s="91">
        <v>35166</v>
      </c>
      <c r="E989" s="75" t="s">
        <v>391</v>
      </c>
      <c r="G989" s="74" t="e">
        <f>VLOOKUP(Table16[[#This Row],[Player]],$U$985:$V$1988,2,FALSE)&amp;" Attempts"</f>
        <v>#N/A</v>
      </c>
      <c r="H989" s="77" t="str">
        <f>VLOOKUP(Table16[[#This Row],[Player]],Rosters!$D$1:$D$1934,1,FALSE)</f>
        <v>Browning, Jake</v>
      </c>
      <c r="I989" s="77" t="str">
        <f>Table16[[#This Row],[RunBlock-Primary6]]&amp;"-"&amp;Table16[[#This Row],[PassBlock8]]&amp;IF(Table16[[#This Row],[RunBlock-Secondary7]]&lt;&gt;"","/"&amp;Table16[[#This Row],[RunBlock-Secondary7]]&amp;"-"&amp;Table16[[#This Row],[PassBlock8]],"")</f>
        <v>-</v>
      </c>
      <c r="J989" s="75"/>
      <c r="K989" s="75"/>
      <c r="L989" s="76"/>
      <c r="M989" s="76"/>
      <c r="N989" s="76"/>
      <c r="O989" s="76"/>
      <c r="P989" s="76"/>
      <c r="Q989" s="76" t="str">
        <f>Table16[[#This Row],[DefPrimary2]]&amp;IF(Table16[[#This Row],[Def-Secondary3]]&lt;&gt;"","/"&amp;Table16[[#This Row],[Def-Secondary3]],)&amp;""&amp;IF(Table16[[#This Row],[PassRush4]]&lt;&gt;"","-"&amp;Table16[[#This Row],[PassRush4]],)</f>
        <v/>
      </c>
      <c r="R989" s="76" t="e">
        <f>VLOOKUP(Table16[[#This Row],[Player]],Table4[],9,FALSE)</f>
        <v>#N/A</v>
      </c>
      <c r="S989" s="73" t="e">
        <f>VLOOKUP(Table16[[#This Row],[Player]],$U$985:$V$1988,2,FALSE)&amp;" Attempts"</f>
        <v>#N/A</v>
      </c>
      <c r="U989" t="s">
        <v>1323</v>
      </c>
      <c r="V989" s="97">
        <v>570</v>
      </c>
    </row>
    <row r="990" spans="1:22" ht="12.75" customHeight="1" x14ac:dyDescent="0.45">
      <c r="A990" s="78" t="s">
        <v>2453</v>
      </c>
      <c r="B990" s="74" t="s">
        <v>77</v>
      </c>
      <c r="C990" s="79" t="s">
        <v>3525</v>
      </c>
      <c r="D990" s="91">
        <v>35409</v>
      </c>
      <c r="E990" s="75" t="s">
        <v>3954</v>
      </c>
      <c r="G990" s="74" t="str">
        <f>VLOOKUP(Table16[[#This Row],[Player]],$U$985:$V$1988,2,FALSE)&amp;" Attempts"</f>
        <v>652 Attempts</v>
      </c>
      <c r="H990" s="77" t="str">
        <f>VLOOKUP(Table16[[#This Row],[Player]],Rosters!$D$1:$D$1934,1,FALSE)</f>
        <v>Burrow, Joe</v>
      </c>
      <c r="I990" s="77" t="str">
        <f>Table16[[#This Row],[RunBlock-Primary6]]&amp;"-"&amp;Table16[[#This Row],[PassBlock8]]&amp;IF(Table16[[#This Row],[RunBlock-Secondary7]]&lt;&gt;"","/"&amp;Table16[[#This Row],[RunBlock-Secondary7]]&amp;"-"&amp;Table16[[#This Row],[PassBlock8]],"")</f>
        <v>-</v>
      </c>
      <c r="J990" s="75"/>
      <c r="K990" s="75"/>
      <c r="L990" s="76"/>
      <c r="M990" s="76"/>
      <c r="N990" s="76"/>
      <c r="O990" s="76"/>
      <c r="P990" s="76"/>
      <c r="Q990" s="76" t="str">
        <f>Table16[[#This Row],[DefPrimary2]]&amp;IF(Table16[[#This Row],[Def-Secondary3]]&lt;&gt;"","/"&amp;Table16[[#This Row],[Def-Secondary3]],)&amp;""&amp;IF(Table16[[#This Row],[PassRush4]]&lt;&gt;"","-"&amp;Table16[[#This Row],[PassRush4]],)</f>
        <v/>
      </c>
      <c r="R990" s="76" t="e">
        <f>VLOOKUP(Table16[[#This Row],[Player]],Table4[],9,FALSE)</f>
        <v>#N/A</v>
      </c>
      <c r="S990" s="73" t="str">
        <f>VLOOKUP(Table16[[#This Row],[Player]],$U$985:$V$1988,2,FALSE)&amp;" Attempts"</f>
        <v>652 Attempts</v>
      </c>
      <c r="U990" t="s">
        <v>3925</v>
      </c>
      <c r="V990" s="97">
        <v>567</v>
      </c>
    </row>
    <row r="991" spans="1:22" ht="12.75" customHeight="1" x14ac:dyDescent="0.45">
      <c r="A991" s="78" t="s">
        <v>2652</v>
      </c>
      <c r="B991" s="74" t="s">
        <v>77</v>
      </c>
      <c r="C991" s="79" t="s">
        <v>441</v>
      </c>
      <c r="D991" s="91">
        <v>33325</v>
      </c>
      <c r="E991" s="75" t="s">
        <v>1140</v>
      </c>
      <c r="G991" s="74" t="str">
        <f>VLOOKUP(Table16[[#This Row],[Player]],$U$985:$V$1988,2,FALSE)&amp;" Attempts"</f>
        <v>279 Attempts</v>
      </c>
      <c r="H991" s="77" t="str">
        <f>VLOOKUP(Table16[[#This Row],[Player]],Rosters!$D$1:$D$1934,1,FALSE)</f>
        <v>Carr, Derek</v>
      </c>
      <c r="I991" s="77" t="str">
        <f>Table16[[#This Row],[RunBlock-Primary6]]&amp;"-"&amp;Table16[[#This Row],[PassBlock8]]&amp;IF(Table16[[#This Row],[RunBlock-Secondary7]]&lt;&gt;"","/"&amp;Table16[[#This Row],[RunBlock-Secondary7]]&amp;"-"&amp;Table16[[#This Row],[PassBlock8]],"")</f>
        <v>-</v>
      </c>
      <c r="J991" s="75"/>
      <c r="K991" s="75"/>
      <c r="L991" s="76"/>
      <c r="M991" s="76"/>
      <c r="N991" s="76"/>
      <c r="O991" s="76"/>
      <c r="P991" s="76"/>
      <c r="Q991" s="76" t="str">
        <f>Table16[[#This Row],[DefPrimary2]]&amp;IF(Table16[[#This Row],[Def-Secondary3]]&lt;&gt;"","/"&amp;Table16[[#This Row],[Def-Secondary3]],)&amp;""&amp;IF(Table16[[#This Row],[PassRush4]]&lt;&gt;"","-"&amp;Table16[[#This Row],[PassRush4]],)</f>
        <v/>
      </c>
      <c r="R991" s="76" t="e">
        <f>VLOOKUP(Table16[[#This Row],[Player]],Table4[],9,FALSE)</f>
        <v>#N/A</v>
      </c>
      <c r="S991" s="73" t="str">
        <f>VLOOKUP(Table16[[#This Row],[Player]],$U$985:$V$1988,2,FALSE)&amp;" Attempts"</f>
        <v>279 Attempts</v>
      </c>
      <c r="U991" t="s">
        <v>3944</v>
      </c>
      <c r="V991" s="97">
        <v>562</v>
      </c>
    </row>
    <row r="992" spans="1:22" ht="12.75" customHeight="1" x14ac:dyDescent="0.45">
      <c r="A992" s="78" t="s">
        <v>368</v>
      </c>
      <c r="B992" s="74" t="s">
        <v>77</v>
      </c>
      <c r="C992" s="79" t="s">
        <v>1124</v>
      </c>
      <c r="D992" s="91">
        <v>32374</v>
      </c>
      <c r="E992" s="75" t="s">
        <v>369</v>
      </c>
      <c r="G992" s="74" t="str">
        <f>VLOOKUP(Table16[[#This Row],[Player]],$U$985:$V$1988,2,FALSE)&amp;" Attempts"</f>
        <v>453 Attempts</v>
      </c>
      <c r="H992" s="77" t="str">
        <f>VLOOKUP(Table16[[#This Row],[Player]],Rosters!$D$1:$D$1934,1,FALSE)</f>
        <v>Cousins, Kirk</v>
      </c>
      <c r="I992" s="77" t="str">
        <f>Table16[[#This Row],[RunBlock-Primary6]]&amp;"-"&amp;Table16[[#This Row],[PassBlock8]]&amp;IF(Table16[[#This Row],[RunBlock-Secondary7]]&lt;&gt;"","/"&amp;Table16[[#This Row],[RunBlock-Secondary7]]&amp;"-"&amp;Table16[[#This Row],[PassBlock8]],"")</f>
        <v>-</v>
      </c>
      <c r="J992" s="75"/>
      <c r="K992" s="75"/>
      <c r="L992" s="76"/>
      <c r="M992" s="76"/>
      <c r="N992" s="76"/>
      <c r="O992" s="76"/>
      <c r="P992" s="76"/>
      <c r="Q992" s="76" t="str">
        <f>Table16[[#This Row],[DefPrimary2]]&amp;IF(Table16[[#This Row],[Def-Secondary3]]&lt;&gt;"","/"&amp;Table16[[#This Row],[Def-Secondary3]],)&amp;""&amp;IF(Table16[[#This Row],[PassRush4]]&lt;&gt;"","-"&amp;Table16[[#This Row],[PassRush4]],)</f>
        <v/>
      </c>
      <c r="R992" s="76" t="e">
        <f>VLOOKUP(Table16[[#This Row],[Player]],Table4[],9,FALSE)</f>
        <v>#N/A</v>
      </c>
      <c r="S992" s="73" t="str">
        <f>VLOOKUP(Table16[[#This Row],[Player]],$U$985:$V$1988,2,FALSE)&amp;" Attempts"</f>
        <v>453 Attempts</v>
      </c>
      <c r="U992" t="s">
        <v>2753</v>
      </c>
      <c r="V992" s="97">
        <v>545</v>
      </c>
    </row>
    <row r="993" spans="1:22" ht="12.75" customHeight="1" x14ac:dyDescent="0.45">
      <c r="A993" s="78" t="s">
        <v>3171</v>
      </c>
      <c r="B993" s="74" t="s">
        <v>77</v>
      </c>
      <c r="C993" s="79" t="s">
        <v>419</v>
      </c>
      <c r="D993" s="91">
        <v>32079</v>
      </c>
      <c r="E993" s="75" t="s">
        <v>3172</v>
      </c>
      <c r="G993" s="74" t="str">
        <f>VLOOKUP(Table16[[#This Row],[Player]],$U$985:$V$1988,2,FALSE)&amp;" Attempts"</f>
        <v>160 Attempts</v>
      </c>
      <c r="H993" s="77" t="str">
        <f>VLOOKUP(Table16[[#This Row],[Player]],Rosters!$D$1:$D$1934,1,FALSE)</f>
        <v>Dalton, Andy</v>
      </c>
      <c r="I993" s="77" t="str">
        <f>Table16[[#This Row],[RunBlock-Primary6]]&amp;"-"&amp;Table16[[#This Row],[PassBlock8]]&amp;IF(Table16[[#This Row],[RunBlock-Secondary7]]&lt;&gt;"","/"&amp;Table16[[#This Row],[RunBlock-Secondary7]]&amp;"-"&amp;Table16[[#This Row],[PassBlock8]],"")</f>
        <v>-</v>
      </c>
      <c r="J993" s="75"/>
      <c r="K993" s="75"/>
      <c r="L993" s="76"/>
      <c r="M993" s="76"/>
      <c r="N993" s="76"/>
      <c r="O993" s="76"/>
      <c r="P993" s="76"/>
      <c r="Q993" s="76" t="str">
        <f>Table16[[#This Row],[DefPrimary2]]&amp;IF(Table16[[#This Row],[Def-Secondary3]]&lt;&gt;"","/"&amp;Table16[[#This Row],[Def-Secondary3]],)&amp;""&amp;IF(Table16[[#This Row],[PassRush4]]&lt;&gt;"","-"&amp;Table16[[#This Row],[PassRush4]],)</f>
        <v/>
      </c>
      <c r="R993" s="76" t="e">
        <f>VLOOKUP(Table16[[#This Row],[Player]],Table4[],9,FALSE)</f>
        <v>#N/A</v>
      </c>
      <c r="S993" s="73" t="str">
        <f>VLOOKUP(Table16[[#This Row],[Player]],$U$985:$V$1988,2,FALSE)&amp;" Attempts"</f>
        <v>160 Attempts</v>
      </c>
      <c r="U993" t="s">
        <v>75</v>
      </c>
      <c r="V993" s="97">
        <v>541</v>
      </c>
    </row>
    <row r="994" spans="1:22" ht="12.75" customHeight="1" x14ac:dyDescent="0.45">
      <c r="A994" s="78" t="s">
        <v>2753</v>
      </c>
      <c r="B994" s="74" t="s">
        <v>77</v>
      </c>
      <c r="C994" s="79" t="s">
        <v>86</v>
      </c>
      <c r="D994" s="91">
        <v>35586</v>
      </c>
      <c r="E994" s="75" t="s">
        <v>2754</v>
      </c>
      <c r="G994" s="74" t="str">
        <f>VLOOKUP(Table16[[#This Row],[Player]],$U$985:$V$1988,2,FALSE)&amp;" Attempts"</f>
        <v>545 Attempts</v>
      </c>
      <c r="H994" s="77" t="str">
        <f>VLOOKUP(Table16[[#This Row],[Player]],Rosters!$D$1:$D$1934,1,FALSE)</f>
        <v>Darnold, Sam</v>
      </c>
      <c r="I994" s="77" t="str">
        <f>Table16[[#This Row],[RunBlock-Primary6]]&amp;"-"&amp;Table16[[#This Row],[PassBlock8]]&amp;IF(Table16[[#This Row],[RunBlock-Secondary7]]&lt;&gt;"","/"&amp;Table16[[#This Row],[RunBlock-Secondary7]]&amp;"-"&amp;Table16[[#This Row],[PassBlock8]],"")</f>
        <v>-</v>
      </c>
      <c r="J994" s="75"/>
      <c r="K994" s="75"/>
      <c r="L994" s="76"/>
      <c r="M994" s="76"/>
      <c r="N994" s="76"/>
      <c r="O994" s="76"/>
      <c r="P994" s="76"/>
      <c r="Q994" s="76" t="str">
        <f>Table16[[#This Row],[DefPrimary2]]&amp;IF(Table16[[#This Row],[Def-Secondary3]]&lt;&gt;"","/"&amp;Table16[[#This Row],[Def-Secondary3]],)&amp;""&amp;IF(Table16[[#This Row],[PassRush4]]&lt;&gt;"","-"&amp;Table16[[#This Row],[PassRush4]],)</f>
        <v/>
      </c>
      <c r="R994" s="76" t="e">
        <f>VLOOKUP(Table16[[#This Row],[Player]],Table4[],9,FALSE)</f>
        <v>#N/A</v>
      </c>
      <c r="S994" s="73" t="str">
        <f>VLOOKUP(Table16[[#This Row],[Player]],$U$985:$V$1988,2,FALSE)&amp;" Attempts"</f>
        <v>545 Attempts</v>
      </c>
      <c r="U994" t="s">
        <v>3169</v>
      </c>
      <c r="V994" s="97">
        <v>539</v>
      </c>
    </row>
    <row r="995" spans="1:22" ht="12.75" customHeight="1" x14ac:dyDescent="0.45">
      <c r="A995" s="78" t="s">
        <v>1845</v>
      </c>
      <c r="B995" s="74" t="s">
        <v>77</v>
      </c>
      <c r="C995" s="79" t="s">
        <v>916</v>
      </c>
      <c r="D995" s="91">
        <v>36014</v>
      </c>
      <c r="E995" s="75" t="s">
        <v>391</v>
      </c>
      <c r="G995" s="74" t="str">
        <f>VLOOKUP(Table16[[#This Row],[Player]],$U$985:$V$1988,2,FALSE)&amp;" Attempts"</f>
        <v>44 Attempts</v>
      </c>
      <c r="H995" s="77" t="e">
        <f>VLOOKUP(Table16[[#This Row],[Player]],Rosters!$D$1:$D$1934,1,FALSE)</f>
        <v>#N/A</v>
      </c>
      <c r="I995" s="77" t="str">
        <f>Table16[[#This Row],[RunBlock-Primary6]]&amp;"-"&amp;Table16[[#This Row],[PassBlock8]]&amp;IF(Table16[[#This Row],[RunBlock-Secondary7]]&lt;&gt;"","/"&amp;Table16[[#This Row],[RunBlock-Secondary7]]&amp;"-"&amp;Table16[[#This Row],[PassBlock8]],"")</f>
        <v>-</v>
      </c>
      <c r="J995" s="75"/>
      <c r="K995" s="75"/>
      <c r="L995" s="76"/>
      <c r="M995" s="76"/>
      <c r="N995" s="76"/>
      <c r="O995" s="76"/>
      <c r="P995" s="76"/>
      <c r="Q995" s="76" t="str">
        <f>Table16[[#This Row],[DefPrimary2]]&amp;IF(Table16[[#This Row],[Def-Secondary3]]&lt;&gt;"","/"&amp;Table16[[#This Row],[Def-Secondary3]],)&amp;""&amp;IF(Table16[[#This Row],[PassRush4]]&lt;&gt;"","-"&amp;Table16[[#This Row],[PassRush4]],)</f>
        <v/>
      </c>
      <c r="R995" s="76" t="e">
        <f>VLOOKUP(Table16[[#This Row],[Player]],Table4[],9,FALSE)</f>
        <v>#N/A</v>
      </c>
      <c r="S995" s="73" t="str">
        <f>VLOOKUP(Table16[[#This Row],[Player]],$U$985:$V$1988,2,FALSE)&amp;" Attempts"</f>
        <v>44 Attempts</v>
      </c>
      <c r="U995" t="s">
        <v>1643</v>
      </c>
      <c r="V995" s="97">
        <v>532</v>
      </c>
    </row>
    <row r="996" spans="1:22" ht="12.75" customHeight="1" x14ac:dyDescent="0.45">
      <c r="A996" s="78" t="s">
        <v>809</v>
      </c>
      <c r="B996" s="74" t="s">
        <v>77</v>
      </c>
      <c r="C996" s="79" t="s">
        <v>318</v>
      </c>
      <c r="D996" s="91">
        <v>34725</v>
      </c>
      <c r="E996" s="75" t="s">
        <v>486</v>
      </c>
      <c r="G996" s="74" t="str">
        <f>VLOOKUP(Table16[[#This Row],[Player]],$U$985:$V$1988,2,FALSE)&amp;" Attempts"</f>
        <v>47 Attempts</v>
      </c>
      <c r="H996" s="77" t="e">
        <f>VLOOKUP(Table16[[#This Row],[Player]],Rosters!$D$1:$D$1934,1,FALSE)</f>
        <v>#N/A</v>
      </c>
      <c r="I996" s="77" t="str">
        <f>Table16[[#This Row],[RunBlock-Primary6]]&amp;"-"&amp;Table16[[#This Row],[PassBlock8]]&amp;IF(Table16[[#This Row],[RunBlock-Secondary7]]&lt;&gt;"","/"&amp;Table16[[#This Row],[RunBlock-Secondary7]]&amp;"-"&amp;Table16[[#This Row],[PassBlock8]],"")</f>
        <v>-</v>
      </c>
      <c r="J996" s="75"/>
      <c r="K996" s="75"/>
      <c r="L996" s="76"/>
      <c r="M996" s="76"/>
      <c r="N996" s="76"/>
      <c r="O996" s="76"/>
      <c r="P996" s="76"/>
      <c r="Q996" s="76" t="str">
        <f>Table16[[#This Row],[DefPrimary2]]&amp;IF(Table16[[#This Row],[Def-Secondary3]]&lt;&gt;"","/"&amp;Table16[[#This Row],[Def-Secondary3]],)&amp;""&amp;IF(Table16[[#This Row],[PassRush4]]&lt;&gt;"","-"&amp;Table16[[#This Row],[PassRush4]],)</f>
        <v/>
      </c>
      <c r="R996" s="76" t="e">
        <f>VLOOKUP(Table16[[#This Row],[Player]],Table4[],9,FALSE)</f>
        <v>#N/A</v>
      </c>
      <c r="S996" s="73" t="str">
        <f>VLOOKUP(Table16[[#This Row],[Player]],$U$985:$V$1988,2,FALSE)&amp;" Attempts"</f>
        <v>47 Attempts</v>
      </c>
      <c r="U996" t="s">
        <v>1453</v>
      </c>
      <c r="V996" s="97">
        <v>517</v>
      </c>
    </row>
    <row r="997" spans="1:22" ht="12.75" customHeight="1" x14ac:dyDescent="0.45">
      <c r="A997" s="78" t="s">
        <v>2358</v>
      </c>
      <c r="B997" s="74" t="s">
        <v>77</v>
      </c>
      <c r="C997" s="79" t="s">
        <v>500</v>
      </c>
      <c r="D997" s="91">
        <v>31063</v>
      </c>
      <c r="E997" s="75" t="s">
        <v>2359</v>
      </c>
      <c r="G997" s="74" t="str">
        <f>VLOOKUP(Table16[[#This Row],[Player]],$U$985:$V$1988,2,FALSE)&amp;" Attempts"</f>
        <v>248 Attempts</v>
      </c>
      <c r="H997" s="77" t="str">
        <f>VLOOKUP(Table16[[#This Row],[Player]],Rosters!$D$1:$D$1934,1,FALSE)</f>
        <v>Flacco, Joe</v>
      </c>
      <c r="I997" s="77" t="str">
        <f>Table16[[#This Row],[RunBlock-Primary6]]&amp;"-"&amp;Table16[[#This Row],[PassBlock8]]&amp;IF(Table16[[#This Row],[RunBlock-Secondary7]]&lt;&gt;"","/"&amp;Table16[[#This Row],[RunBlock-Secondary7]]&amp;"-"&amp;Table16[[#This Row],[PassBlock8]],"")</f>
        <v>-</v>
      </c>
      <c r="J997" s="75"/>
      <c r="K997" s="75"/>
      <c r="L997" s="76"/>
      <c r="M997" s="76"/>
      <c r="N997" s="76"/>
      <c r="O997" s="76"/>
      <c r="P997" s="76"/>
      <c r="Q997" s="76" t="str">
        <f>Table16[[#This Row],[DefPrimary2]]&amp;IF(Table16[[#This Row],[Def-Secondary3]]&lt;&gt;"","/"&amp;Table16[[#This Row],[Def-Secondary3]],)&amp;""&amp;IF(Table16[[#This Row],[PassRush4]]&lt;&gt;"","-"&amp;Table16[[#This Row],[PassRush4]],)</f>
        <v/>
      </c>
      <c r="R997" s="76" t="e">
        <f>VLOOKUP(Table16[[#This Row],[Player]],Table4[],9,FALSE)</f>
        <v>#N/A</v>
      </c>
      <c r="S997" s="73" t="str">
        <f>VLOOKUP(Table16[[#This Row],[Player]],$U$985:$V$1988,2,FALSE)&amp;" Attempts"</f>
        <v>248 Attempts</v>
      </c>
      <c r="U997" t="s">
        <v>2040</v>
      </c>
      <c r="V997" s="97">
        <v>504</v>
      </c>
    </row>
    <row r="998" spans="1:22" ht="12.75" customHeight="1" x14ac:dyDescent="0.45">
      <c r="A998" s="78" t="s">
        <v>1325</v>
      </c>
      <c r="B998" s="74" t="s">
        <v>77</v>
      </c>
      <c r="C998" s="79" t="s">
        <v>3524</v>
      </c>
      <c r="D998" s="91">
        <v>33544</v>
      </c>
      <c r="E998" s="75" t="s">
        <v>1140</v>
      </c>
      <c r="G998" s="74" t="str">
        <f>VLOOKUP(Table16[[#This Row],[Player]],$U$985:$V$1988,2,FALSE)&amp;" Attempts"</f>
        <v>41 Attempts</v>
      </c>
      <c r="H998" s="77" t="str">
        <f>VLOOKUP(Table16[[#This Row],[Player]],Rosters!$D$1:$D$1934,1,FALSE)</f>
        <v>Garoppolo, Jimmy</v>
      </c>
      <c r="I998" s="77" t="str">
        <f>Table16[[#This Row],[RunBlock-Primary6]]&amp;"-"&amp;Table16[[#This Row],[PassBlock8]]&amp;IF(Table16[[#This Row],[RunBlock-Secondary7]]&lt;&gt;"","/"&amp;Table16[[#This Row],[RunBlock-Secondary7]]&amp;"-"&amp;Table16[[#This Row],[PassBlock8]],"")</f>
        <v>-</v>
      </c>
      <c r="J998" s="75"/>
      <c r="K998" s="75"/>
      <c r="L998" s="76"/>
      <c r="M998" s="76"/>
      <c r="N998" s="76"/>
      <c r="O998" s="76"/>
      <c r="P998" s="76"/>
      <c r="Q998" s="76" t="str">
        <f>Table16[[#This Row],[DefPrimary2]]&amp;IF(Table16[[#This Row],[Def-Secondary3]]&lt;&gt;"","/"&amp;Table16[[#This Row],[Def-Secondary3]],)&amp;""&amp;IF(Table16[[#This Row],[PassRush4]]&lt;&gt;"","-"&amp;Table16[[#This Row],[PassRush4]],)</f>
        <v/>
      </c>
      <c r="R998" s="76" t="e">
        <f>VLOOKUP(Table16[[#This Row],[Player]],Table4[],9,FALSE)</f>
        <v>#N/A</v>
      </c>
      <c r="S998" s="73" t="str">
        <f>VLOOKUP(Table16[[#This Row],[Player]],$U$985:$V$1988,2,FALSE)&amp;" Attempts"</f>
        <v>41 Attempts</v>
      </c>
      <c r="U998" t="s">
        <v>2151</v>
      </c>
      <c r="V998" s="97">
        <v>483</v>
      </c>
    </row>
    <row r="999" spans="1:22" ht="12.75" customHeight="1" x14ac:dyDescent="0.45">
      <c r="A999" s="78" t="s">
        <v>3169</v>
      </c>
      <c r="B999" s="74" t="s">
        <v>77</v>
      </c>
      <c r="C999" s="79" t="s">
        <v>116</v>
      </c>
      <c r="D999" s="91">
        <v>34621</v>
      </c>
      <c r="E999" s="75" t="s">
        <v>3170</v>
      </c>
      <c r="G999" s="74" t="str">
        <f>VLOOKUP(Table16[[#This Row],[Player]],$U$985:$V$1988,2,FALSE)&amp;" Attempts"</f>
        <v>539 Attempts</v>
      </c>
      <c r="H999" s="77" t="str">
        <f>VLOOKUP(Table16[[#This Row],[Player]],Rosters!$D$1:$D$1934,1,FALSE)</f>
        <v>Goff, Jared</v>
      </c>
      <c r="I999" s="77" t="str">
        <f>Table16[[#This Row],[RunBlock-Primary6]]&amp;"-"&amp;Table16[[#This Row],[PassBlock8]]&amp;IF(Table16[[#This Row],[RunBlock-Secondary7]]&lt;&gt;"","/"&amp;Table16[[#This Row],[RunBlock-Secondary7]]&amp;"-"&amp;Table16[[#This Row],[PassBlock8]],"")</f>
        <v>-</v>
      </c>
      <c r="J999" s="75"/>
      <c r="K999" s="75"/>
      <c r="L999" s="76"/>
      <c r="M999" s="76"/>
      <c r="N999" s="76"/>
      <c r="O999" s="76"/>
      <c r="P999" s="76"/>
      <c r="Q999" s="76" t="str">
        <f>Table16[[#This Row],[DefPrimary2]]&amp;IF(Table16[[#This Row],[Def-Secondary3]]&lt;&gt;"","/"&amp;Table16[[#This Row],[Def-Secondary3]],)&amp;""&amp;IF(Table16[[#This Row],[PassRush4]]&lt;&gt;"","-"&amp;Table16[[#This Row],[PassRush4]],)</f>
        <v/>
      </c>
      <c r="R999" s="76" t="e">
        <f>VLOOKUP(Table16[[#This Row],[Player]],Table4[],9,FALSE)</f>
        <v>#N/A</v>
      </c>
      <c r="S999" s="73" t="str">
        <f>VLOOKUP(Table16[[#This Row],[Player]],$U$985:$V$1988,2,FALSE)&amp;" Attempts"</f>
        <v>539 Attempts</v>
      </c>
      <c r="U999" t="s">
        <v>3899</v>
      </c>
      <c r="V999" s="97">
        <v>480</v>
      </c>
    </row>
    <row r="1000" spans="1:22" ht="12.75" customHeight="1" x14ac:dyDescent="0.45">
      <c r="A1000" s="78" t="s">
        <v>3903</v>
      </c>
      <c r="B1000" s="74" t="s">
        <v>77</v>
      </c>
      <c r="C1000" s="79" t="s">
        <v>441</v>
      </c>
      <c r="D1000" s="91">
        <v>36229</v>
      </c>
      <c r="E1000" s="75" t="s">
        <v>160</v>
      </c>
      <c r="G1000" s="74" t="str">
        <f>VLOOKUP(Table16[[#This Row],[Player]],$U$985:$V$1988,2,FALSE)&amp;" Attempts"</f>
        <v>39 Attempts</v>
      </c>
      <c r="H1000" s="77" t="str">
        <f>VLOOKUP(Table16[[#This Row],[Player]],Rosters!$D$1:$D$1934,1,FALSE)</f>
        <v>Haener, Jake</v>
      </c>
      <c r="I1000" s="77" t="str">
        <f>Table16[[#This Row],[RunBlock-Primary6]]&amp;"-"&amp;Table16[[#This Row],[PassBlock8]]&amp;IF(Table16[[#This Row],[RunBlock-Secondary7]]&lt;&gt;"","/"&amp;Table16[[#This Row],[RunBlock-Secondary7]]&amp;"-"&amp;Table16[[#This Row],[PassBlock8]],"")</f>
        <v>-</v>
      </c>
      <c r="J1000" s="75"/>
      <c r="K1000" s="75"/>
      <c r="L1000" s="76"/>
      <c r="M1000" s="76"/>
      <c r="N1000" s="76"/>
      <c r="O1000" s="76"/>
      <c r="P1000" s="76"/>
      <c r="Q1000" s="76" t="str">
        <f>Table16[[#This Row],[DefPrimary2]]&amp;IF(Table16[[#This Row],[Def-Secondary3]]&lt;&gt;"","/"&amp;Table16[[#This Row],[Def-Secondary3]],)&amp;""&amp;IF(Table16[[#This Row],[PassRush4]]&lt;&gt;"","-"&amp;Table16[[#This Row],[PassRush4]],)</f>
        <v/>
      </c>
      <c r="R1000" s="76" t="e">
        <f>VLOOKUP(Table16[[#This Row],[Player]],Table4[],9,FALSE)</f>
        <v>#N/A</v>
      </c>
      <c r="S1000" s="73" t="str">
        <f>VLOOKUP(Table16[[#This Row],[Player]],$U$985:$V$1988,2,FALSE)&amp;" Attempts"</f>
        <v>39 Attempts</v>
      </c>
      <c r="U1000" t="s">
        <v>1946</v>
      </c>
      <c r="V1000" s="97">
        <v>474</v>
      </c>
    </row>
    <row r="1001" spans="1:22" ht="12.75" customHeight="1" x14ac:dyDescent="0.45">
      <c r="A1001" s="78" t="s">
        <v>536</v>
      </c>
      <c r="B1001" s="74" t="s">
        <v>77</v>
      </c>
      <c r="C1001" s="79" t="s">
        <v>3523</v>
      </c>
      <c r="D1001" s="91">
        <v>34043</v>
      </c>
      <c r="E1001" s="75" t="s">
        <v>454</v>
      </c>
      <c r="G1001" s="74" t="str">
        <f>VLOOKUP(Table16[[#This Row],[Player]],$U$985:$V$1988,2,FALSE)&amp;" Attempts"</f>
        <v>5 Attempts</v>
      </c>
      <c r="H1001" s="77" t="str">
        <f>VLOOKUP(Table16[[#This Row],[Player]],Rosters!$D$1:$D$1934,1,FALSE)</f>
        <v>Heinicke, Taylor</v>
      </c>
      <c r="I1001" s="77" t="str">
        <f>Table16[[#This Row],[RunBlock-Primary6]]&amp;"-"&amp;Table16[[#This Row],[PassBlock8]]&amp;IF(Table16[[#This Row],[RunBlock-Secondary7]]&lt;&gt;"","/"&amp;Table16[[#This Row],[RunBlock-Secondary7]]&amp;"-"&amp;Table16[[#This Row],[PassBlock8]],"")</f>
        <v>-</v>
      </c>
      <c r="J1001" s="75"/>
      <c r="K1001" s="75"/>
      <c r="L1001" s="76"/>
      <c r="M1001" s="76"/>
      <c r="N1001" s="76"/>
      <c r="O1001" s="76"/>
      <c r="P1001" s="76"/>
      <c r="Q1001" s="76" t="str">
        <f>Table16[[#This Row],[DefPrimary2]]&amp;IF(Table16[[#This Row],[Def-Secondary3]]&lt;&gt;"","/"&amp;Table16[[#This Row],[Def-Secondary3]],)&amp;""&amp;IF(Table16[[#This Row],[PassRush4]]&lt;&gt;"","-"&amp;Table16[[#This Row],[PassRush4]],)</f>
        <v/>
      </c>
      <c r="R1001" s="76" t="e">
        <f>VLOOKUP(Table16[[#This Row],[Player]],Table4[],9,FALSE)</f>
        <v>#N/A</v>
      </c>
      <c r="S1001" s="73" t="str">
        <f>VLOOKUP(Table16[[#This Row],[Player]],$U$985:$V$1988,2,FALSE)&amp;" Attempts"</f>
        <v>5 Attempts</v>
      </c>
      <c r="U1001" t="s">
        <v>695</v>
      </c>
      <c r="V1001" s="97">
        <v>455</v>
      </c>
    </row>
    <row r="1002" spans="1:22" ht="12.75" customHeight="1" x14ac:dyDescent="0.45">
      <c r="A1002" s="78" t="s">
        <v>2040</v>
      </c>
      <c r="B1002" s="74" t="s">
        <v>77</v>
      </c>
      <c r="C1002" s="79" t="s">
        <v>3523</v>
      </c>
      <c r="D1002" s="91">
        <v>35864</v>
      </c>
      <c r="E1002" s="75" t="s">
        <v>3954</v>
      </c>
      <c r="G1002" s="74" t="str">
        <f>VLOOKUP(Table16[[#This Row],[Player]],$U$985:$V$1988,2,FALSE)&amp;" Attempts"</f>
        <v>504 Attempts</v>
      </c>
      <c r="H1002" s="77" t="str">
        <f>VLOOKUP(Table16[[#This Row],[Player]],Rosters!$D$1:$D$1934,1,FALSE)</f>
        <v>Herbert, Justin</v>
      </c>
      <c r="I1002" s="77" t="str">
        <f>Table16[[#This Row],[RunBlock-Primary6]]&amp;"-"&amp;Table16[[#This Row],[PassBlock8]]&amp;IF(Table16[[#This Row],[RunBlock-Secondary7]]&lt;&gt;"","/"&amp;Table16[[#This Row],[RunBlock-Secondary7]]&amp;"-"&amp;Table16[[#This Row],[PassBlock8]],"")</f>
        <v>-</v>
      </c>
      <c r="J1002" s="75"/>
      <c r="K1002" s="75"/>
      <c r="L1002" s="76"/>
      <c r="M1002" s="76"/>
      <c r="N1002" s="76"/>
      <c r="O1002" s="76"/>
      <c r="P1002" s="76"/>
      <c r="Q1002" s="76" t="str">
        <f>Table16[[#This Row],[DefPrimary2]]&amp;IF(Table16[[#This Row],[Def-Secondary3]]&lt;&gt;"","/"&amp;Table16[[#This Row],[Def-Secondary3]],)&amp;""&amp;IF(Table16[[#This Row],[PassRush4]]&lt;&gt;"","-"&amp;Table16[[#This Row],[PassRush4]],)</f>
        <v/>
      </c>
      <c r="R1002" s="76" t="e">
        <f>VLOOKUP(Table16[[#This Row],[Player]],Table4[],9,FALSE)</f>
        <v>#N/A</v>
      </c>
      <c r="S1002" s="73" t="str">
        <f>VLOOKUP(Table16[[#This Row],[Player]],$U$985:$V$1988,2,FALSE)&amp;" Attempts"</f>
        <v>504 Attempts</v>
      </c>
      <c r="U1002" t="s">
        <v>368</v>
      </c>
      <c r="V1002" s="97">
        <v>453</v>
      </c>
    </row>
    <row r="1003" spans="1:22" ht="12.75" customHeight="1" x14ac:dyDescent="0.45">
      <c r="A1003" s="78" t="s">
        <v>3906</v>
      </c>
      <c r="B1003" s="74" t="s">
        <v>77</v>
      </c>
      <c r="C1003" s="79" t="s">
        <v>116</v>
      </c>
      <c r="D1003" s="91">
        <v>35808</v>
      </c>
      <c r="E1003" s="75" t="s">
        <v>98</v>
      </c>
      <c r="G1003" s="74" t="str">
        <f>VLOOKUP(Table16[[#This Row],[Player]],$U$985:$V$1988,2,FALSE)&amp;" Attempts"</f>
        <v>9 Attempts</v>
      </c>
      <c r="H1003" s="77" t="str">
        <f>VLOOKUP(Table16[[#This Row],[Player]],Rosters!$D$1:$D$1934,1,FALSE)</f>
        <v>Hooker, Hendon</v>
      </c>
      <c r="I1003" s="77" t="str">
        <f>Table16[[#This Row],[RunBlock-Primary6]]&amp;"-"&amp;Table16[[#This Row],[PassBlock8]]&amp;IF(Table16[[#This Row],[RunBlock-Secondary7]]&lt;&gt;"","/"&amp;Table16[[#This Row],[RunBlock-Secondary7]]&amp;"-"&amp;Table16[[#This Row],[PassBlock8]],"")</f>
        <v>-</v>
      </c>
      <c r="J1003" s="75"/>
      <c r="K1003" s="75"/>
      <c r="L1003" s="76"/>
      <c r="M1003" s="76"/>
      <c r="N1003" s="76"/>
      <c r="O1003" s="76"/>
      <c r="P1003" s="76"/>
      <c r="Q1003" s="76" t="str">
        <f>Table16[[#This Row],[DefPrimary2]]&amp;IF(Table16[[#This Row],[Def-Secondary3]]&lt;&gt;"","/"&amp;Table16[[#This Row],[Def-Secondary3]],)&amp;""&amp;IF(Table16[[#This Row],[PassRush4]]&lt;&gt;"","-"&amp;Table16[[#This Row],[PassRush4]],)</f>
        <v/>
      </c>
      <c r="R1003" s="76" t="e">
        <f>VLOOKUP(Table16[[#This Row],[Player]],Table4[],9,FALSE)</f>
        <v>#N/A</v>
      </c>
      <c r="S1003" s="73" t="str">
        <f>VLOOKUP(Table16[[#This Row],[Player]],$U$985:$V$1988,2,FALSE)&amp;" Attempts"</f>
        <v>9 Attempts</v>
      </c>
      <c r="U1003" t="s">
        <v>2835</v>
      </c>
      <c r="V1003" s="97">
        <v>425</v>
      </c>
    </row>
    <row r="1004" spans="1:22" ht="12.75" customHeight="1" x14ac:dyDescent="0.45">
      <c r="A1004" s="78" t="s">
        <v>1562</v>
      </c>
      <c r="B1004" s="74" t="s">
        <v>77</v>
      </c>
      <c r="C1004" s="79" t="s">
        <v>1315</v>
      </c>
      <c r="D1004" s="91">
        <v>36785</v>
      </c>
      <c r="E1004" s="75" t="s">
        <v>91</v>
      </c>
      <c r="G1004" s="74" t="str">
        <f>VLOOKUP(Table16[[#This Row],[Player]],$U$985:$V$1988,2,FALSE)&amp;" Attempts"</f>
        <v>14 Attempts</v>
      </c>
      <c r="H1004" s="77" t="e">
        <f>VLOOKUP(Table16[[#This Row],[Player]],Rosters!$D$1:$D$1934,1,FALSE)</f>
        <v>#N/A</v>
      </c>
      <c r="I1004" s="77" t="str">
        <f>Table16[[#This Row],[RunBlock-Primary6]]&amp;"-"&amp;Table16[[#This Row],[PassBlock8]]&amp;IF(Table16[[#This Row],[RunBlock-Secondary7]]&lt;&gt;"","/"&amp;Table16[[#This Row],[RunBlock-Secondary7]]&amp;"-"&amp;Table16[[#This Row],[PassBlock8]],"")</f>
        <v>-</v>
      </c>
      <c r="J1004" s="75"/>
      <c r="K1004" s="75"/>
      <c r="L1004" s="76"/>
      <c r="M1004" s="76"/>
      <c r="N1004" s="76"/>
      <c r="O1004" s="76"/>
      <c r="P1004" s="76"/>
      <c r="Q1004" s="76" t="str">
        <f>Table16[[#This Row],[DefPrimary2]]&amp;IF(Table16[[#This Row],[Def-Secondary3]]&lt;&gt;"","/"&amp;Table16[[#This Row],[Def-Secondary3]],)&amp;""&amp;IF(Table16[[#This Row],[PassRush4]]&lt;&gt;"","-"&amp;Table16[[#This Row],[PassRush4]],)</f>
        <v/>
      </c>
      <c r="R1004" s="76" t="e">
        <f>VLOOKUP(Table16[[#This Row],[Player]],Table4[],9,FALSE)</f>
        <v>#N/A</v>
      </c>
      <c r="S1004" s="73" t="str">
        <f>VLOOKUP(Table16[[#This Row],[Player]],$U$985:$V$1988,2,FALSE)&amp;" Attempts"</f>
        <v>14 Attempts</v>
      </c>
      <c r="U1004" t="s">
        <v>2927</v>
      </c>
      <c r="V1004" s="97">
        <v>399</v>
      </c>
    </row>
    <row r="1005" spans="1:22" ht="12.75" customHeight="1" x14ac:dyDescent="0.45">
      <c r="A1005" s="78" t="s">
        <v>3439</v>
      </c>
      <c r="B1005" s="74" t="s">
        <v>77</v>
      </c>
      <c r="C1005" s="79" t="s">
        <v>193</v>
      </c>
      <c r="D1005" s="91">
        <v>31547</v>
      </c>
      <c r="E1005" s="75" t="s">
        <v>3440</v>
      </c>
      <c r="G1005" s="74" t="str">
        <f>VLOOKUP(Table16[[#This Row],[Player]],$U$985:$V$1988,2,FALSE)&amp;" Attempts"</f>
        <v>3 Attempts</v>
      </c>
      <c r="H1005" s="77" t="e">
        <f>VLOOKUP(Table16[[#This Row],[Player]],Rosters!$D$1:$D$1934,1,FALSE)</f>
        <v>#N/A</v>
      </c>
      <c r="I1005" s="77" t="str">
        <f>Table16[[#This Row],[RunBlock-Primary6]]&amp;"-"&amp;Table16[[#This Row],[PassBlock8]]&amp;IF(Table16[[#This Row],[RunBlock-Secondary7]]&lt;&gt;"","/"&amp;Table16[[#This Row],[RunBlock-Secondary7]]&amp;"-"&amp;Table16[[#This Row],[PassBlock8]],"")</f>
        <v>-</v>
      </c>
      <c r="J1005" s="75"/>
      <c r="K1005" s="75"/>
      <c r="L1005" s="76"/>
      <c r="M1005" s="76"/>
      <c r="N1005" s="76"/>
      <c r="O1005" s="76"/>
      <c r="P1005" s="76"/>
      <c r="Q1005" s="76" t="str">
        <f>Table16[[#This Row],[DefPrimary2]]&amp;IF(Table16[[#This Row],[Def-Secondary3]]&lt;&gt;"","/"&amp;Table16[[#This Row],[Def-Secondary3]],)&amp;""&amp;IF(Table16[[#This Row],[PassRush4]]&lt;&gt;"","-"&amp;Table16[[#This Row],[PassRush4]],)</f>
        <v/>
      </c>
      <c r="R1005" s="76" t="e">
        <f>VLOOKUP(Table16[[#This Row],[Player]],Table4[],9,FALSE)</f>
        <v>#N/A</v>
      </c>
      <c r="S1005" s="73" t="str">
        <f>VLOOKUP(Table16[[#This Row],[Player]],$U$985:$V$1988,2,FALSE)&amp;" Attempts"</f>
        <v>3 Attempts</v>
      </c>
      <c r="U1005" t="s">
        <v>807</v>
      </c>
      <c r="V1005" s="97">
        <v>384</v>
      </c>
    </row>
    <row r="1006" spans="1:22" ht="12.75" customHeight="1" x14ac:dyDescent="0.45">
      <c r="A1006" s="78" t="s">
        <v>1644</v>
      </c>
      <c r="B1006" s="74" t="s">
        <v>77</v>
      </c>
      <c r="C1006" s="79" t="s">
        <v>860</v>
      </c>
      <c r="D1006" s="91">
        <v>36039</v>
      </c>
      <c r="E1006" s="75" t="s">
        <v>3477</v>
      </c>
      <c r="G1006" s="74" t="str">
        <f>VLOOKUP(Table16[[#This Row],[Player]],$U$985:$V$1988,2,FALSE)&amp;" Attempts"</f>
        <v>262 Attempts</v>
      </c>
      <c r="H1006" s="77" t="str">
        <f>VLOOKUP(Table16[[#This Row],[Player]],Rosters!$D$1:$D$1934,1,FALSE)</f>
        <v>Jones, Mac</v>
      </c>
      <c r="I1006" s="77" t="str">
        <f>Table16[[#This Row],[RunBlock-Primary6]]&amp;"-"&amp;Table16[[#This Row],[PassBlock8]]&amp;IF(Table16[[#This Row],[RunBlock-Secondary7]]&lt;&gt;"","/"&amp;Table16[[#This Row],[RunBlock-Secondary7]]&amp;"-"&amp;Table16[[#This Row],[PassBlock8]],"")</f>
        <v>-</v>
      </c>
      <c r="J1006" s="75"/>
      <c r="K1006" s="75"/>
      <c r="L1006" s="76"/>
      <c r="M1006" s="76"/>
      <c r="N1006" s="76"/>
      <c r="O1006" s="76"/>
      <c r="P1006" s="76"/>
      <c r="Q1006" s="76" t="str">
        <f>Table16[[#This Row],[DefPrimary2]]&amp;IF(Table16[[#This Row],[Def-Secondary3]]&lt;&gt;"","/"&amp;Table16[[#This Row],[Def-Secondary3]],)&amp;""&amp;IF(Table16[[#This Row],[PassRush4]]&lt;&gt;"","-"&amp;Table16[[#This Row],[PassRush4]],)</f>
        <v/>
      </c>
      <c r="R1006" s="76" t="e">
        <f>VLOOKUP(Table16[[#This Row],[Player]],Table4[],9,FALSE)</f>
        <v>#N/A</v>
      </c>
      <c r="S1006" s="73" t="str">
        <f>VLOOKUP(Table16[[#This Row],[Player]],$U$985:$V$1988,2,FALSE)&amp;" Attempts"</f>
        <v>262 Attempts</v>
      </c>
      <c r="U1006" t="s">
        <v>1735</v>
      </c>
      <c r="V1006" s="97">
        <v>361</v>
      </c>
    </row>
    <row r="1007" spans="1:22" ht="12.75" customHeight="1" x14ac:dyDescent="0.45">
      <c r="A1007" s="78" t="s">
        <v>2251</v>
      </c>
      <c r="B1007" s="74" t="s">
        <v>77</v>
      </c>
      <c r="C1007" s="79" t="s">
        <v>143</v>
      </c>
      <c r="D1007" s="91">
        <v>36647</v>
      </c>
      <c r="E1007" s="75" t="s">
        <v>3497</v>
      </c>
      <c r="G1007" s="74" t="str">
        <f>VLOOKUP(Table16[[#This Row],[Player]],$U$985:$V$1988,2,FALSE)&amp;" Attempts"</f>
        <v>41 Attempts</v>
      </c>
      <c r="H1007" s="77" t="str">
        <f>VLOOKUP(Table16[[#This Row],[Player]],Rosters!$D$1:$D$1934,1,FALSE)</f>
        <v>Lance, Trey</v>
      </c>
      <c r="I1007" s="77" t="str">
        <f>Table16[[#This Row],[RunBlock-Primary6]]&amp;"-"&amp;Table16[[#This Row],[PassBlock8]]&amp;IF(Table16[[#This Row],[RunBlock-Secondary7]]&lt;&gt;"","/"&amp;Table16[[#This Row],[RunBlock-Secondary7]]&amp;"-"&amp;Table16[[#This Row],[PassBlock8]],"")</f>
        <v>-</v>
      </c>
      <c r="J1007" s="75"/>
      <c r="K1007" s="75"/>
      <c r="L1007" s="76"/>
      <c r="M1007" s="76"/>
      <c r="N1007" s="76"/>
      <c r="O1007" s="76"/>
      <c r="P1007" s="76"/>
      <c r="Q1007" s="76" t="str">
        <f>Table16[[#This Row],[DefPrimary2]]&amp;IF(Table16[[#This Row],[Def-Secondary3]]&lt;&gt;"","/"&amp;Table16[[#This Row],[Def-Secondary3]],)&amp;""&amp;IF(Table16[[#This Row],[PassRush4]]&lt;&gt;"","-"&amp;Table16[[#This Row],[PassRush4]],)</f>
        <v/>
      </c>
      <c r="R1007" s="76" t="e">
        <f>VLOOKUP(Table16[[#This Row],[Player]],Table4[],9,FALSE)</f>
        <v>#N/A</v>
      </c>
      <c r="S1007" s="73" t="str">
        <f>VLOOKUP(Table16[[#This Row],[Player]],$U$985:$V$1988,2,FALSE)&amp;" Attempts"</f>
        <v>41 Attempts</v>
      </c>
      <c r="U1007" t="s">
        <v>1843</v>
      </c>
      <c r="V1007" s="97">
        <v>341</v>
      </c>
    </row>
    <row r="1008" spans="1:22" ht="12.75" customHeight="1" x14ac:dyDescent="0.45">
      <c r="A1008" s="78" t="s">
        <v>1056</v>
      </c>
      <c r="B1008" s="74" t="s">
        <v>77</v>
      </c>
      <c r="C1008" s="79" t="s">
        <v>860</v>
      </c>
      <c r="D1008" s="91">
        <v>36434</v>
      </c>
      <c r="E1008" s="75" t="s">
        <v>3451</v>
      </c>
      <c r="G1008" s="74" t="str">
        <f>VLOOKUP(Table16[[#This Row],[Player]],$U$985:$V$1988,2,FALSE)&amp;" Attempts"</f>
        <v>284 Attempts</v>
      </c>
      <c r="H1008" s="77" t="str">
        <f>VLOOKUP(Table16[[#This Row],[Player]],Rosters!$D$1:$D$1934,1,FALSE)</f>
        <v>Lawrence, Trevor</v>
      </c>
      <c r="I1008" s="77" t="str">
        <f>Table16[[#This Row],[RunBlock-Primary6]]&amp;"-"&amp;Table16[[#This Row],[PassBlock8]]&amp;IF(Table16[[#This Row],[RunBlock-Secondary7]]&lt;&gt;"","/"&amp;Table16[[#This Row],[RunBlock-Secondary7]]&amp;"-"&amp;Table16[[#This Row],[PassBlock8]],"")</f>
        <v>-</v>
      </c>
      <c r="J1008" s="75"/>
      <c r="K1008" s="75"/>
      <c r="L1008" s="76"/>
      <c r="M1008" s="76"/>
      <c r="N1008" s="76"/>
      <c r="O1008" s="76"/>
      <c r="P1008" s="76"/>
      <c r="Q1008" s="76" t="str">
        <f>Table16[[#This Row],[DefPrimary2]]&amp;IF(Table16[[#This Row],[Def-Secondary3]]&lt;&gt;"","/"&amp;Table16[[#This Row],[Def-Secondary3]],)&amp;""&amp;IF(Table16[[#This Row],[PassRush4]]&lt;&gt;"","-"&amp;Table16[[#This Row],[PassRush4]],)</f>
        <v/>
      </c>
      <c r="R1008" s="76" t="e">
        <f>VLOOKUP(Table16[[#This Row],[Player]],Table4[],9,FALSE)</f>
        <v>#N/A</v>
      </c>
      <c r="S1008" s="73" t="str">
        <f>VLOOKUP(Table16[[#This Row],[Player]],$U$985:$V$1988,2,FALSE)&amp;" Attempts"</f>
        <v>284 Attempts</v>
      </c>
      <c r="U1008" t="s">
        <v>3917</v>
      </c>
      <c r="V1008" s="97">
        <v>338</v>
      </c>
    </row>
    <row r="1009" spans="1:22" ht="12.75" customHeight="1" x14ac:dyDescent="0.45">
      <c r="A1009" s="78" t="s">
        <v>942</v>
      </c>
      <c r="B1009" s="74" t="s">
        <v>77</v>
      </c>
      <c r="C1009" s="79" t="s">
        <v>452</v>
      </c>
      <c r="D1009" s="91">
        <v>36338</v>
      </c>
      <c r="E1009" s="75" t="s">
        <v>200</v>
      </c>
      <c r="G1009" s="74" t="str">
        <f>VLOOKUP(Table16[[#This Row],[Player]],$U$985:$V$1988,2,FALSE)&amp;" Attempts"</f>
        <v>301 Attempts</v>
      </c>
      <c r="H1009" s="77" t="str">
        <f>VLOOKUP(Table16[[#This Row],[Player]],Rosters!$D$1:$D$1934,1,FALSE)</f>
        <v>Levis, Will</v>
      </c>
      <c r="I1009" s="77" t="str">
        <f>Table16[[#This Row],[RunBlock-Primary6]]&amp;"-"&amp;Table16[[#This Row],[PassBlock8]]&amp;IF(Table16[[#This Row],[RunBlock-Secondary7]]&lt;&gt;"","/"&amp;Table16[[#This Row],[RunBlock-Secondary7]]&amp;"-"&amp;Table16[[#This Row],[PassBlock8]],"")</f>
        <v>-</v>
      </c>
      <c r="J1009" s="75"/>
      <c r="K1009" s="75"/>
      <c r="L1009" s="76"/>
      <c r="M1009" s="76"/>
      <c r="N1009" s="76"/>
      <c r="O1009" s="76"/>
      <c r="P1009" s="76"/>
      <c r="Q1009" s="76" t="str">
        <f>Table16[[#This Row],[DefPrimary2]]&amp;IF(Table16[[#This Row],[Def-Secondary3]]&lt;&gt;"","/"&amp;Table16[[#This Row],[Def-Secondary3]],)&amp;""&amp;IF(Table16[[#This Row],[PassRush4]]&lt;&gt;"","-"&amp;Table16[[#This Row],[PassRush4]],)</f>
        <v/>
      </c>
      <c r="R1009" s="76" t="e">
        <f>VLOOKUP(Table16[[#This Row],[Player]],Table4[],9,FALSE)</f>
        <v>#N/A</v>
      </c>
      <c r="S1009" s="73" t="str">
        <f>VLOOKUP(Table16[[#This Row],[Player]],$U$985:$V$1988,2,FALSE)&amp;" Attempts"</f>
        <v>301 Attempts</v>
      </c>
      <c r="U1009" t="s">
        <v>2925</v>
      </c>
      <c r="V1009" s="97">
        <v>336</v>
      </c>
    </row>
    <row r="1010" spans="1:22" ht="12.75" customHeight="1" x14ac:dyDescent="0.45">
      <c r="A1010" s="78" t="s">
        <v>1738</v>
      </c>
      <c r="B1010" s="74" t="s">
        <v>77</v>
      </c>
      <c r="C1010" s="79" t="s">
        <v>916</v>
      </c>
      <c r="D1010" s="91">
        <v>35379</v>
      </c>
      <c r="E1010" s="75" t="s">
        <v>398</v>
      </c>
      <c r="G1010" s="74" t="str">
        <f>VLOOKUP(Table16[[#This Row],[Player]],$U$985:$V$1988,2,FALSE)&amp;" Attempts"</f>
        <v>181 Attempts</v>
      </c>
      <c r="H1010" s="77" t="str">
        <f>VLOOKUP(Table16[[#This Row],[Player]],Rosters!$D$1:$D$1934,1,FALSE)</f>
        <v>Lock, Drew</v>
      </c>
      <c r="I1010" s="77" t="str">
        <f>Table16[[#This Row],[RunBlock-Primary6]]&amp;"-"&amp;Table16[[#This Row],[PassBlock8]]&amp;IF(Table16[[#This Row],[RunBlock-Secondary7]]&lt;&gt;"","/"&amp;Table16[[#This Row],[RunBlock-Secondary7]]&amp;"-"&amp;Table16[[#This Row],[PassBlock8]],"")</f>
        <v>-</v>
      </c>
      <c r="J1010" s="75"/>
      <c r="K1010" s="75"/>
      <c r="L1010" s="76"/>
      <c r="M1010" s="76"/>
      <c r="N1010" s="76"/>
      <c r="O1010" s="76"/>
      <c r="P1010" s="76"/>
      <c r="Q1010" s="76" t="str">
        <f>Table16[[#This Row],[DefPrimary2]]&amp;IF(Table16[[#This Row],[Def-Secondary3]]&lt;&gt;"","/"&amp;Table16[[#This Row],[Def-Secondary3]],)&amp;""&amp;IF(Table16[[#This Row],[PassRush4]]&lt;&gt;"","-"&amp;Table16[[#This Row],[PassRush4]],)</f>
        <v/>
      </c>
      <c r="R1010" s="76" t="e">
        <f>VLOOKUP(Table16[[#This Row],[Player]],Table4[],9,FALSE)</f>
        <v>#N/A</v>
      </c>
      <c r="S1010" s="73" t="str">
        <f>VLOOKUP(Table16[[#This Row],[Player]],$U$985:$V$1988,2,FALSE)&amp;" Attempts"</f>
        <v>181 Attempts</v>
      </c>
      <c r="U1010" t="s">
        <v>1563</v>
      </c>
      <c r="V1010" s="97">
        <v>308</v>
      </c>
    </row>
    <row r="1011" spans="1:22" ht="12.75" customHeight="1" x14ac:dyDescent="0.45">
      <c r="A1011" s="78" t="s">
        <v>2835</v>
      </c>
      <c r="B1011" s="74" t="s">
        <v>77</v>
      </c>
      <c r="C1011" s="79" t="s">
        <v>308</v>
      </c>
      <c r="D1011" s="91">
        <v>36130</v>
      </c>
      <c r="E1011" s="75" t="s">
        <v>4062</v>
      </c>
      <c r="G1011" s="74" t="str">
        <f>VLOOKUP(Table16[[#This Row],[Player]],$U$985:$V$1988,2,FALSE)&amp;" Attempts"</f>
        <v>425 Attempts</v>
      </c>
      <c r="H1011" s="77" t="str">
        <f>VLOOKUP(Table16[[#This Row],[Player]],Rosters!$D$1:$D$1934,1,FALSE)</f>
        <v>Love, Jordan</v>
      </c>
      <c r="I1011" s="77" t="str">
        <f>Table16[[#This Row],[RunBlock-Primary6]]&amp;"-"&amp;Table16[[#This Row],[PassBlock8]]&amp;IF(Table16[[#This Row],[RunBlock-Secondary7]]&lt;&gt;"","/"&amp;Table16[[#This Row],[RunBlock-Secondary7]]&amp;"-"&amp;Table16[[#This Row],[PassBlock8]],"")</f>
        <v>-</v>
      </c>
      <c r="J1011" s="75"/>
      <c r="K1011" s="75"/>
      <c r="L1011" s="76"/>
      <c r="M1011" s="76"/>
      <c r="N1011" s="76"/>
      <c r="O1011" s="76"/>
      <c r="P1011" s="76"/>
      <c r="Q1011" s="76" t="str">
        <f>Table16[[#This Row],[DefPrimary2]]&amp;IF(Table16[[#This Row],[Def-Secondary3]]&lt;&gt;"","/"&amp;Table16[[#This Row],[Def-Secondary3]],)&amp;""&amp;IF(Table16[[#This Row],[PassRush4]]&lt;&gt;"","-"&amp;Table16[[#This Row],[PassRush4]],)</f>
        <v/>
      </c>
      <c r="R1011" s="76" t="e">
        <f>VLOOKUP(Table16[[#This Row],[Player]],Table4[],9,FALSE)</f>
        <v>#N/A</v>
      </c>
      <c r="S1011" s="73" t="str">
        <f>VLOOKUP(Table16[[#This Row],[Player]],$U$985:$V$1988,2,FALSE)&amp;" Attempts"</f>
        <v>425 Attempts</v>
      </c>
      <c r="U1011" t="s">
        <v>2751</v>
      </c>
      <c r="V1011" s="97">
        <v>306</v>
      </c>
    </row>
    <row r="1012" spans="1:22" ht="12.75" customHeight="1" x14ac:dyDescent="0.45">
      <c r="A1012" s="78" t="s">
        <v>532</v>
      </c>
      <c r="B1012" s="74" t="s">
        <v>77</v>
      </c>
      <c r="C1012" s="79" t="s">
        <v>325</v>
      </c>
      <c r="D1012" s="91">
        <v>34959</v>
      </c>
      <c r="E1012" s="75" t="s">
        <v>533</v>
      </c>
      <c r="G1012" s="74" t="str">
        <f>VLOOKUP(Table16[[#This Row],[Player]],$U$985:$V$1988,2,FALSE)&amp;" Attempts"</f>
        <v>581 Attempts</v>
      </c>
      <c r="H1012" s="77" t="str">
        <f>VLOOKUP(Table16[[#This Row],[Player]],Rosters!$D$1:$D$1934,1,FALSE)</f>
        <v>Mahomes, Patrick</v>
      </c>
      <c r="I1012" s="77" t="str">
        <f>Table16[[#This Row],[RunBlock-Primary6]]&amp;"-"&amp;Table16[[#This Row],[PassBlock8]]&amp;IF(Table16[[#This Row],[RunBlock-Secondary7]]&lt;&gt;"","/"&amp;Table16[[#This Row],[RunBlock-Secondary7]]&amp;"-"&amp;Table16[[#This Row],[PassBlock8]],"")</f>
        <v>-</v>
      </c>
      <c r="J1012" s="75"/>
      <c r="K1012" s="75"/>
      <c r="L1012" s="76"/>
      <c r="M1012" s="76"/>
      <c r="N1012" s="76"/>
      <c r="O1012" s="76"/>
      <c r="P1012" s="76"/>
      <c r="Q1012" s="76" t="str">
        <f>Table16[[#This Row],[DefPrimary2]]&amp;IF(Table16[[#This Row],[Def-Secondary3]]&lt;&gt;"","/"&amp;Table16[[#This Row],[Def-Secondary3]],)&amp;""&amp;IF(Table16[[#This Row],[PassRush4]]&lt;&gt;"","-"&amp;Table16[[#This Row],[PassRush4]],)</f>
        <v/>
      </c>
      <c r="R1012" s="76" t="e">
        <f>VLOOKUP(Table16[[#This Row],[Player]],Table4[],9,FALSE)</f>
        <v>#N/A</v>
      </c>
      <c r="S1012" s="73" t="str">
        <f>VLOOKUP(Table16[[#This Row],[Player]],$U$985:$V$1988,2,FALSE)&amp;" Attempts"</f>
        <v>581 Attempts</v>
      </c>
      <c r="U1012" t="s">
        <v>942</v>
      </c>
      <c r="V1012" s="97">
        <v>301</v>
      </c>
    </row>
    <row r="1013" spans="1:22" ht="12.75" customHeight="1" x14ac:dyDescent="0.45">
      <c r="A1013" s="78" t="s">
        <v>3458</v>
      </c>
      <c r="B1013" s="74" t="s">
        <v>77</v>
      </c>
      <c r="C1013" s="79" t="s">
        <v>3520</v>
      </c>
      <c r="D1013" s="91">
        <v>34272</v>
      </c>
      <c r="E1013" s="75" t="s">
        <v>1202</v>
      </c>
      <c r="G1013" s="74" t="s">
        <v>1207</v>
      </c>
      <c r="H1013" s="77" t="e">
        <f>VLOOKUP(Table16[[#This Row],[Player]],Rosters!$D$1:$D$1934,1,FALSE)</f>
        <v>#N/A</v>
      </c>
      <c r="I1013" s="77" t="str">
        <f>Table16[[#This Row],[RunBlock-Primary6]]&amp;"-"&amp;Table16[[#This Row],[PassBlock8]]&amp;IF(Table16[[#This Row],[RunBlock-Secondary7]]&lt;&gt;"","/"&amp;Table16[[#This Row],[RunBlock-Secondary7]]&amp;"-"&amp;Table16[[#This Row],[PassBlock8]],"")</f>
        <v>-</v>
      </c>
      <c r="J1013" s="75"/>
      <c r="K1013" s="75"/>
      <c r="L1013" s="76"/>
      <c r="M1013" s="76"/>
      <c r="N1013" s="76"/>
      <c r="O1013" s="76"/>
      <c r="P1013" s="76"/>
      <c r="Q1013" s="76" t="str">
        <f>Table16[[#This Row],[DefPrimary2]]&amp;IF(Table16[[#This Row],[Def-Secondary3]]&lt;&gt;"","/"&amp;Table16[[#This Row],[Def-Secondary3]],)&amp;""&amp;IF(Table16[[#This Row],[PassRush4]]&lt;&gt;"","-"&amp;Table16[[#This Row],[PassRush4]],)</f>
        <v/>
      </c>
      <c r="R1013" s="76" t="e">
        <f>VLOOKUP(Table16[[#This Row],[Player]],Table4[],9,FALSE)</f>
        <v>#N/A</v>
      </c>
      <c r="S1013" s="73" t="str">
        <f>VLOOKUP(Table16[[#This Row],[Player]],$U$985:$V$1988,2,FALSE)&amp;" Attempts"</f>
        <v>44 Attempts</v>
      </c>
      <c r="U1013" t="s">
        <v>1736</v>
      </c>
      <c r="V1013" s="97">
        <v>296</v>
      </c>
    </row>
    <row r="1014" spans="1:22" ht="12.75" customHeight="1" x14ac:dyDescent="0.45">
      <c r="A1014" s="78" t="s">
        <v>3917</v>
      </c>
      <c r="B1014" s="74" t="s">
        <v>77</v>
      </c>
      <c r="C1014" s="79" t="s">
        <v>403</v>
      </c>
      <c r="D1014" s="91">
        <v>37498</v>
      </c>
      <c r="E1014" s="75" t="s">
        <v>4065</v>
      </c>
      <c r="G1014" s="74" t="str">
        <f>VLOOKUP(Table16[[#This Row],[Player]],$U$985:$V$1988,2,FALSE)&amp;" Attempts"</f>
        <v>338 Attempts</v>
      </c>
      <c r="H1014" s="77" t="str">
        <f>VLOOKUP(Table16[[#This Row],[Player]],Rosters!$D$1:$D$1934,1,FALSE)</f>
        <v>Maye, Drake</v>
      </c>
      <c r="I1014" s="77" t="str">
        <f>Table16[[#This Row],[RunBlock-Primary6]]&amp;"-"&amp;Table16[[#This Row],[PassBlock8]]&amp;IF(Table16[[#This Row],[RunBlock-Secondary7]]&lt;&gt;"","/"&amp;Table16[[#This Row],[RunBlock-Secondary7]]&amp;"-"&amp;Table16[[#This Row],[PassBlock8]],"")</f>
        <v>-</v>
      </c>
      <c r="J1014" s="75"/>
      <c r="K1014" s="75"/>
      <c r="L1014" s="76"/>
      <c r="M1014" s="76"/>
      <c r="N1014" s="76"/>
      <c r="O1014" s="76"/>
      <c r="P1014" s="76"/>
      <c r="Q1014" s="76" t="str">
        <f>Table16[[#This Row],[DefPrimary2]]&amp;IF(Table16[[#This Row],[Def-Secondary3]]&lt;&gt;"","/"&amp;Table16[[#This Row],[Def-Secondary3]],)&amp;""&amp;IF(Table16[[#This Row],[PassRush4]]&lt;&gt;"","-"&amp;Table16[[#This Row],[PassRush4]],)</f>
        <v/>
      </c>
      <c r="R1014" s="76" t="e">
        <f>VLOOKUP(Table16[[#This Row],[Player]],Table4[],9,FALSE)</f>
        <v>#N/A</v>
      </c>
      <c r="S1014" s="73" t="str">
        <f>VLOOKUP(Table16[[#This Row],[Player]],$U$985:$V$1988,2,FALSE)&amp;" Attempts"</f>
        <v>338 Attempts</v>
      </c>
      <c r="U1014" t="s">
        <v>1199</v>
      </c>
      <c r="V1014" s="97">
        <v>286</v>
      </c>
    </row>
    <row r="1015" spans="1:22" ht="12.75" customHeight="1" x14ac:dyDescent="0.45">
      <c r="A1015" s="78" t="s">
        <v>1323</v>
      </c>
      <c r="B1015" s="74" t="s">
        <v>77</v>
      </c>
      <c r="C1015" s="79" t="s">
        <v>339</v>
      </c>
      <c r="D1015" s="91">
        <v>34803</v>
      </c>
      <c r="E1015" s="75" t="s">
        <v>1324</v>
      </c>
      <c r="G1015" s="74" t="str">
        <f>VLOOKUP(Table16[[#This Row],[Player]],$U$985:$V$1988,2,FALSE)&amp;" Attempts"</f>
        <v>570 Attempts</v>
      </c>
      <c r="H1015" s="77" t="str">
        <f>VLOOKUP(Table16[[#This Row],[Player]],Rosters!$D$1:$D$1934,1,FALSE)</f>
        <v>Mayfield, Baker</v>
      </c>
      <c r="I1015" s="77" t="str">
        <f>Table16[[#This Row],[RunBlock-Primary6]]&amp;"-"&amp;Table16[[#This Row],[PassBlock8]]&amp;IF(Table16[[#This Row],[RunBlock-Secondary7]]&lt;&gt;"","/"&amp;Table16[[#This Row],[RunBlock-Secondary7]]&amp;"-"&amp;Table16[[#This Row],[PassBlock8]],"")</f>
        <v>-</v>
      </c>
      <c r="J1015" s="75"/>
      <c r="K1015" s="75"/>
      <c r="L1015" s="76"/>
      <c r="M1015" s="76"/>
      <c r="N1015" s="76"/>
      <c r="O1015" s="76"/>
      <c r="P1015" s="76"/>
      <c r="Q1015" s="76" t="str">
        <f>Table16[[#This Row],[DefPrimary2]]&amp;IF(Table16[[#This Row],[Def-Secondary3]]&lt;&gt;"","/"&amp;Table16[[#This Row],[Def-Secondary3]],)&amp;""&amp;IF(Table16[[#This Row],[PassRush4]]&lt;&gt;"","-"&amp;Table16[[#This Row],[PassRush4]],)</f>
        <v/>
      </c>
      <c r="R1015" s="76" t="e">
        <f>VLOOKUP(Table16[[#This Row],[Player]],Table4[],9,FALSE)</f>
        <v>#N/A</v>
      </c>
      <c r="S1015" s="73" t="str">
        <f>VLOOKUP(Table16[[#This Row],[Player]],$U$985:$V$1988,2,FALSE)&amp;" Attempts"</f>
        <v>570 Attempts</v>
      </c>
      <c r="U1015" t="s">
        <v>1056</v>
      </c>
      <c r="V1015" s="97">
        <v>284</v>
      </c>
    </row>
    <row r="1016" spans="1:22" ht="12.75" customHeight="1" x14ac:dyDescent="0.45">
      <c r="A1016" s="78" t="s">
        <v>3920</v>
      </c>
      <c r="B1016" s="74" t="s">
        <v>77</v>
      </c>
      <c r="C1016" s="79" t="s">
        <v>3530</v>
      </c>
      <c r="D1016" s="91">
        <v>36643</v>
      </c>
      <c r="E1016" s="75" t="s">
        <v>313</v>
      </c>
      <c r="G1016" s="74" t="str">
        <f>VLOOKUP(Table16[[#This Row],[Player]],$U$985:$V$1988,2,FALSE)&amp;" Attempts"</f>
        <v>45 Attempts</v>
      </c>
      <c r="H1016" s="77" t="str">
        <f>VLOOKUP(Table16[[#This Row],[Player]],Rosters!$D$1:$D$1934,1,FALSE)</f>
        <v>McKee, Tanner</v>
      </c>
      <c r="I1016" s="77" t="str">
        <f>Table16[[#This Row],[RunBlock-Primary6]]&amp;"-"&amp;Table16[[#This Row],[PassBlock8]]&amp;IF(Table16[[#This Row],[RunBlock-Secondary7]]&lt;&gt;"","/"&amp;Table16[[#This Row],[RunBlock-Secondary7]]&amp;"-"&amp;Table16[[#This Row],[PassBlock8]],"")</f>
        <v>-</v>
      </c>
      <c r="J1016" s="75"/>
      <c r="K1016" s="75"/>
      <c r="L1016" s="76"/>
      <c r="M1016" s="76"/>
      <c r="N1016" s="76"/>
      <c r="O1016" s="76"/>
      <c r="P1016" s="76"/>
      <c r="Q1016" s="76" t="str">
        <f>Table16[[#This Row],[DefPrimary2]]&amp;IF(Table16[[#This Row],[Def-Secondary3]]&lt;&gt;"","/"&amp;Table16[[#This Row],[Def-Secondary3]],)&amp;""&amp;IF(Table16[[#This Row],[PassRush4]]&lt;&gt;"","-"&amp;Table16[[#This Row],[PassRush4]],)</f>
        <v/>
      </c>
      <c r="R1016" s="76" t="e">
        <f>VLOOKUP(Table16[[#This Row],[Player]],Table4[],9,FALSE)</f>
        <v>#N/A</v>
      </c>
      <c r="S1016" s="73" t="str">
        <f>VLOOKUP(Table16[[#This Row],[Player]],$U$985:$V$1988,2,FALSE)&amp;" Attempts"</f>
        <v>45 Attempts</v>
      </c>
      <c r="U1016" t="s">
        <v>2652</v>
      </c>
      <c r="V1016" s="97">
        <v>279</v>
      </c>
    </row>
    <row r="1017" spans="1:22" ht="12.75" customHeight="1" x14ac:dyDescent="0.45">
      <c r="A1017" s="78" t="s">
        <v>3094</v>
      </c>
      <c r="B1017" s="74" t="s">
        <v>77</v>
      </c>
      <c r="C1017" s="79" t="s">
        <v>3522</v>
      </c>
      <c r="D1017" s="91">
        <v>36069</v>
      </c>
      <c r="E1017" s="75" t="s">
        <v>387</v>
      </c>
      <c r="G1017" s="74" t="str">
        <f>VLOOKUP(Table16[[#This Row],[Player]],$U$985:$V$1988,2,FALSE)&amp;" Attempts"</f>
        <v>36 Attempts</v>
      </c>
      <c r="H1017" s="77" t="e">
        <f>VLOOKUP(Table16[[#This Row],[Player]],Rosters!$D$1:$D$1934,1,FALSE)</f>
        <v>#N/A</v>
      </c>
      <c r="I1017" s="77" t="str">
        <f>Table16[[#This Row],[RunBlock-Primary6]]&amp;"-"&amp;Table16[[#This Row],[PassBlock8]]&amp;IF(Table16[[#This Row],[RunBlock-Secondary7]]&lt;&gt;"","/"&amp;Table16[[#This Row],[RunBlock-Secondary7]]&amp;"-"&amp;Table16[[#This Row],[PassBlock8]],"")</f>
        <v>-</v>
      </c>
      <c r="J1017" s="75"/>
      <c r="K1017" s="75"/>
      <c r="L1017" s="76"/>
      <c r="M1017" s="76"/>
      <c r="N1017" s="76"/>
      <c r="O1017" s="76"/>
      <c r="P1017" s="76"/>
      <c r="Q1017" s="76" t="str">
        <f>Table16[[#This Row],[DefPrimary2]]&amp;IF(Table16[[#This Row],[Def-Secondary3]]&lt;&gt;"","/"&amp;Table16[[#This Row],[Def-Secondary3]],)&amp;""&amp;IF(Table16[[#This Row],[PassRush4]]&lt;&gt;"","-"&amp;Table16[[#This Row],[PassRush4]],)</f>
        <v/>
      </c>
      <c r="R1017" s="76" t="e">
        <f>VLOOKUP(Table16[[#This Row],[Player]],Table4[],9,FALSE)</f>
        <v>#N/A</v>
      </c>
      <c r="S1017" s="73" t="str">
        <f>VLOOKUP(Table16[[#This Row],[Player]],$U$985:$V$1988,2,FALSE)&amp;" Attempts"</f>
        <v>36 Attempts</v>
      </c>
      <c r="U1017" t="s">
        <v>804</v>
      </c>
      <c r="V1017" s="97">
        <v>264</v>
      </c>
    </row>
    <row r="1018" spans="1:22" ht="12.75" customHeight="1" x14ac:dyDescent="0.45">
      <c r="A1018" s="78" t="s">
        <v>2751</v>
      </c>
      <c r="B1018" s="74" t="s">
        <v>77</v>
      </c>
      <c r="C1018" s="79" t="s">
        <v>3518</v>
      </c>
      <c r="D1018" s="91">
        <v>35201</v>
      </c>
      <c r="E1018" s="75" t="s">
        <v>282</v>
      </c>
      <c r="G1018" s="74" t="str">
        <f>VLOOKUP(Table16[[#This Row],[Player]],$U$985:$V$1988,2,FALSE)&amp;" Attempts"</f>
        <v>306 Attempts</v>
      </c>
      <c r="H1018" s="77" t="str">
        <f>VLOOKUP(Table16[[#This Row],[Player]],Rosters!$D$1:$D$1934,1,FALSE)</f>
        <v>Minshew, Gardner</v>
      </c>
      <c r="I1018" s="77" t="str">
        <f>Table16[[#This Row],[RunBlock-Primary6]]&amp;"-"&amp;Table16[[#This Row],[PassBlock8]]&amp;IF(Table16[[#This Row],[RunBlock-Secondary7]]&lt;&gt;"","/"&amp;Table16[[#This Row],[RunBlock-Secondary7]]&amp;"-"&amp;Table16[[#This Row],[PassBlock8]],"")</f>
        <v>-</v>
      </c>
      <c r="J1018" s="75"/>
      <c r="K1018" s="75"/>
      <c r="L1018" s="76"/>
      <c r="M1018" s="76"/>
      <c r="N1018" s="76"/>
      <c r="O1018" s="76"/>
      <c r="P1018" s="76"/>
      <c r="Q1018" s="76" t="str">
        <f>Table16[[#This Row],[DefPrimary2]]&amp;IF(Table16[[#This Row],[Def-Secondary3]]&lt;&gt;"","/"&amp;Table16[[#This Row],[Def-Secondary3]],)&amp;""&amp;IF(Table16[[#This Row],[PassRush4]]&lt;&gt;"","-"&amp;Table16[[#This Row],[PassRush4]],)</f>
        <v/>
      </c>
      <c r="R1018" s="76" t="e">
        <f>VLOOKUP(Table16[[#This Row],[Player]],Table4[],9,FALSE)</f>
        <v>#N/A</v>
      </c>
      <c r="S1018" s="73" t="str">
        <f>VLOOKUP(Table16[[#This Row],[Player]],$U$985:$V$1988,2,FALSE)&amp;" Attempts"</f>
        <v>306 Attempts</v>
      </c>
      <c r="U1018" t="s">
        <v>1644</v>
      </c>
      <c r="V1018" s="97">
        <v>262</v>
      </c>
    </row>
    <row r="1019" spans="1:22" ht="12.75" customHeight="1" x14ac:dyDescent="0.45">
      <c r="A1019" s="78" t="s">
        <v>1457</v>
      </c>
      <c r="B1019" s="74" t="s">
        <v>77</v>
      </c>
      <c r="C1019" s="79" t="s">
        <v>86</v>
      </c>
      <c r="D1019" s="91">
        <v>34779</v>
      </c>
      <c r="E1019" s="75" t="s">
        <v>720</v>
      </c>
      <c r="G1019" s="74" t="str">
        <f>VLOOKUP(Table16[[#This Row],[Player]],$U$985:$V$1988,2,FALSE)&amp;" Attempts"</f>
        <v>2 Attempts</v>
      </c>
      <c r="H1019" s="77" t="str">
        <f>VLOOKUP(Table16[[#This Row],[Player]],Rosters!$D$1:$D$1934,1,FALSE)</f>
        <v>Mullens, Nick</v>
      </c>
      <c r="I1019" s="77" t="str">
        <f>Table16[[#This Row],[RunBlock-Primary6]]&amp;"-"&amp;Table16[[#This Row],[PassBlock8]]&amp;IF(Table16[[#This Row],[RunBlock-Secondary7]]&lt;&gt;"","/"&amp;Table16[[#This Row],[RunBlock-Secondary7]]&amp;"-"&amp;Table16[[#This Row],[PassBlock8]],"")</f>
        <v>-</v>
      </c>
      <c r="J1019" s="75"/>
      <c r="K1019" s="75"/>
      <c r="L1019" s="76"/>
      <c r="M1019" s="76"/>
      <c r="N1019" s="76"/>
      <c r="O1019" s="76"/>
      <c r="P1019" s="76"/>
      <c r="Q1019" s="76" t="str">
        <f>Table16[[#This Row],[DefPrimary2]]&amp;IF(Table16[[#This Row],[Def-Secondary3]]&lt;&gt;"","/"&amp;Table16[[#This Row],[Def-Secondary3]],)&amp;""&amp;IF(Table16[[#This Row],[PassRush4]]&lt;&gt;"","-"&amp;Table16[[#This Row],[PassRush4]],)</f>
        <v/>
      </c>
      <c r="R1019" s="76" t="e">
        <f>VLOOKUP(Table16[[#This Row],[Player]],Table4[],9,FALSE)</f>
        <v>#N/A</v>
      </c>
      <c r="S1019" s="73" t="str">
        <f>VLOOKUP(Table16[[#This Row],[Player]],$U$985:$V$1988,2,FALSE)&amp;" Attempts"</f>
        <v>2 Attempts</v>
      </c>
      <c r="U1019" t="s">
        <v>2358</v>
      </c>
      <c r="V1019" s="97">
        <v>248</v>
      </c>
    </row>
    <row r="1020" spans="1:22" ht="12.75" customHeight="1" x14ac:dyDescent="0.45">
      <c r="A1020" s="78" t="s">
        <v>75</v>
      </c>
      <c r="B1020" s="74" t="s">
        <v>77</v>
      </c>
      <c r="C1020" s="79" t="s">
        <v>81</v>
      </c>
      <c r="D1020" s="91">
        <v>35649</v>
      </c>
      <c r="E1020" s="75" t="s">
        <v>76</v>
      </c>
      <c r="G1020" s="74" t="str">
        <f>VLOOKUP(Table16[[#This Row],[Player]],$U$985:$V$1988,2,FALSE)&amp;" Attempts"</f>
        <v>541 Attempts</v>
      </c>
      <c r="H1020" s="77" t="str">
        <f>VLOOKUP(Table16[[#This Row],[Player]],Rosters!$D$1:$D$1934,1,FALSE)</f>
        <v>Murray, Kyler</v>
      </c>
      <c r="I1020" s="77" t="str">
        <f>Table16[[#This Row],[RunBlock-Primary6]]&amp;"-"&amp;Table16[[#This Row],[PassBlock8]]&amp;IF(Table16[[#This Row],[RunBlock-Secondary7]]&lt;&gt;"","/"&amp;Table16[[#This Row],[RunBlock-Secondary7]]&amp;"-"&amp;Table16[[#This Row],[PassBlock8]],"")</f>
        <v>-</v>
      </c>
      <c r="J1020" s="75"/>
      <c r="K1020" s="75"/>
      <c r="L1020" s="76"/>
      <c r="M1020" s="76"/>
      <c r="N1020" s="76"/>
      <c r="O1020" s="76"/>
      <c r="P1020" s="76"/>
      <c r="Q1020" s="76" t="str">
        <f>Table16[[#This Row],[DefPrimary2]]&amp;IF(Table16[[#This Row],[Def-Secondary3]]&lt;&gt;"","/"&amp;Table16[[#This Row],[Def-Secondary3]],)&amp;""&amp;IF(Table16[[#This Row],[PassRush4]]&lt;&gt;"","-"&amp;Table16[[#This Row],[PassRush4]],)</f>
        <v/>
      </c>
      <c r="R1020" s="76" t="e">
        <f>VLOOKUP(Table16[[#This Row],[Player]],Table4[],9,FALSE)</f>
        <v>#N/A</v>
      </c>
      <c r="S1020" s="73" t="str">
        <f>VLOOKUP(Table16[[#This Row],[Player]],$U$985:$V$1988,2,FALSE)&amp;" Attempts"</f>
        <v>541 Attempts</v>
      </c>
      <c r="U1020" t="s">
        <v>1561</v>
      </c>
      <c r="V1020" s="97">
        <v>243</v>
      </c>
    </row>
    <row r="1021" spans="1:22" ht="12.75" customHeight="1" x14ac:dyDescent="0.45">
      <c r="A1021" s="78" t="s">
        <v>1561</v>
      </c>
      <c r="B1021" s="74" t="s">
        <v>77</v>
      </c>
      <c r="C1021" s="79" t="s">
        <v>3518</v>
      </c>
      <c r="D1021" s="91">
        <v>36039</v>
      </c>
      <c r="E1021" s="75" t="s">
        <v>160</v>
      </c>
      <c r="G1021" s="74" t="str">
        <f>VLOOKUP(Table16[[#This Row],[Player]],$U$985:$V$1988,2,FALSE)&amp;" Attempts"</f>
        <v>243 Attempts</v>
      </c>
      <c r="H1021" s="77" t="str">
        <f>VLOOKUP(Table16[[#This Row],[Player]],Rosters!$D$1:$D$1934,1,FALSE)</f>
        <v>O'Connell, Aidan</v>
      </c>
      <c r="I1021" s="77" t="str">
        <f>Table16[[#This Row],[RunBlock-Primary6]]&amp;"-"&amp;Table16[[#This Row],[PassBlock8]]&amp;IF(Table16[[#This Row],[RunBlock-Secondary7]]&lt;&gt;"","/"&amp;Table16[[#This Row],[RunBlock-Secondary7]]&amp;"-"&amp;Table16[[#This Row],[PassBlock8]],"")</f>
        <v>-</v>
      </c>
      <c r="J1021" s="75"/>
      <c r="K1021" s="75"/>
      <c r="L1021" s="76"/>
      <c r="M1021" s="76"/>
      <c r="N1021" s="76"/>
      <c r="O1021" s="76"/>
      <c r="P1021" s="76"/>
      <c r="Q1021" s="76" t="str">
        <f>Table16[[#This Row],[DefPrimary2]]&amp;IF(Table16[[#This Row],[Def-Secondary3]]&lt;&gt;"","/"&amp;Table16[[#This Row],[Def-Secondary3]],)&amp;""&amp;IF(Table16[[#This Row],[PassRush4]]&lt;&gt;"","-"&amp;Table16[[#This Row],[PassRush4]],)</f>
        <v/>
      </c>
      <c r="R1021" s="76" t="e">
        <f>VLOOKUP(Table16[[#This Row],[Player]],Table4[],9,FALSE)</f>
        <v>#N/A</v>
      </c>
      <c r="S1021" s="73" t="str">
        <f>VLOOKUP(Table16[[#This Row],[Player]],$U$985:$V$1988,2,FALSE)&amp;" Attempts"</f>
        <v>243 Attempts</v>
      </c>
      <c r="U1021" t="s">
        <v>2042</v>
      </c>
      <c r="V1021" s="97">
        <v>228</v>
      </c>
    </row>
    <row r="1022" spans="1:22" ht="12.75" customHeight="1" x14ac:dyDescent="0.45">
      <c r="A1022" s="78" t="s">
        <v>3930</v>
      </c>
      <c r="B1022" s="74" t="s">
        <v>77</v>
      </c>
      <c r="C1022" s="79" t="s">
        <v>1124</v>
      </c>
      <c r="D1022" s="91">
        <v>36654</v>
      </c>
      <c r="E1022" s="75" t="s">
        <v>4095</v>
      </c>
      <c r="G1022" s="74" t="str">
        <f>VLOOKUP(Table16[[#This Row],[Player]],$U$985:$V$1988,2,FALSE)&amp;" Attempts"</f>
        <v>105 Attempts</v>
      </c>
      <c r="H1022" s="77" t="str">
        <f>VLOOKUP(Table16[[#This Row],[Player]],Rosters!$D$1:$D$1934,1,FALSE)</f>
        <v>Penix Jr, Michael</v>
      </c>
      <c r="I1022" s="77" t="str">
        <f>Table16[[#This Row],[RunBlock-Primary6]]&amp;"-"&amp;Table16[[#This Row],[PassBlock8]]&amp;IF(Table16[[#This Row],[RunBlock-Secondary7]]&lt;&gt;"","/"&amp;Table16[[#This Row],[RunBlock-Secondary7]]&amp;"-"&amp;Table16[[#This Row],[PassBlock8]],"")</f>
        <v>-</v>
      </c>
      <c r="J1022" s="75"/>
      <c r="K1022" s="75"/>
      <c r="L1022" s="76"/>
      <c r="M1022" s="76"/>
      <c r="N1022" s="76"/>
      <c r="O1022" s="76"/>
      <c r="P1022" s="76"/>
      <c r="Q1022" s="76" t="str">
        <f>Table16[[#This Row],[DefPrimary2]]&amp;IF(Table16[[#This Row],[Def-Secondary3]]&lt;&gt;"","/"&amp;Table16[[#This Row],[Def-Secondary3]],)&amp;""&amp;IF(Table16[[#This Row],[PassRush4]]&lt;&gt;"","-"&amp;Table16[[#This Row],[PassRush4]],)</f>
        <v/>
      </c>
      <c r="R1022" s="76" t="e">
        <f>VLOOKUP(Table16[[#This Row],[Player]],Table4[],9,FALSE)</f>
        <v>#N/A</v>
      </c>
      <c r="S1022" s="73" t="str">
        <f>VLOOKUP(Table16[[#This Row],[Player]],$U$985:$V$1988,2,FALSE)&amp;" Attempts"</f>
        <v>105 Attempts</v>
      </c>
      <c r="U1022" t="s">
        <v>3932</v>
      </c>
      <c r="V1022" s="97">
        <v>228</v>
      </c>
    </row>
    <row r="1023" spans="1:22" ht="12.75" customHeight="1" x14ac:dyDescent="0.45">
      <c r="A1023" s="78" t="s">
        <v>2550</v>
      </c>
      <c r="B1023" s="74" t="s">
        <v>77</v>
      </c>
      <c r="C1023" s="79" t="s">
        <v>3530</v>
      </c>
      <c r="D1023" s="91">
        <v>35968</v>
      </c>
      <c r="E1023" s="75" t="s">
        <v>3978</v>
      </c>
      <c r="G1023" s="74" t="str">
        <f>VLOOKUP(Table16[[#This Row],[Player]],$U$985:$V$1988,2,FALSE)&amp;" Attempts"</f>
        <v>42 Attempts</v>
      </c>
      <c r="H1023" s="77" t="str">
        <f>VLOOKUP(Table16[[#This Row],[Player]],Rosters!$D$1:$D$1934,1,FALSE)</f>
        <v>Pickett, Kenny</v>
      </c>
      <c r="I1023" s="77" t="str">
        <f>Table16[[#This Row],[RunBlock-Primary6]]&amp;"-"&amp;Table16[[#This Row],[PassBlock8]]&amp;IF(Table16[[#This Row],[RunBlock-Secondary7]]&lt;&gt;"","/"&amp;Table16[[#This Row],[RunBlock-Secondary7]]&amp;"-"&amp;Table16[[#This Row],[PassBlock8]],"")</f>
        <v>-</v>
      </c>
      <c r="J1023" s="75"/>
      <c r="K1023" s="75"/>
      <c r="L1023" s="76"/>
      <c r="M1023" s="76"/>
      <c r="N1023" s="76"/>
      <c r="O1023" s="76"/>
      <c r="P1023" s="76"/>
      <c r="Q1023" s="76" t="str">
        <f>Table16[[#This Row],[DefPrimary2]]&amp;IF(Table16[[#This Row],[Def-Secondary3]]&lt;&gt;"","/"&amp;Table16[[#This Row],[Def-Secondary3]],)&amp;""&amp;IF(Table16[[#This Row],[PassRush4]]&lt;&gt;"","-"&amp;Table16[[#This Row],[PassRush4]],)</f>
        <v/>
      </c>
      <c r="R1023" s="76" t="e">
        <f>VLOOKUP(Table16[[#This Row],[Player]],Table4[],9,FALSE)</f>
        <v>#N/A</v>
      </c>
      <c r="S1023" s="73" t="str">
        <f>VLOOKUP(Table16[[#This Row],[Player]],$U$985:$V$1988,2,FALSE)&amp;" Attempts"</f>
        <v>42 Attempts</v>
      </c>
      <c r="U1023" t="s">
        <v>3096</v>
      </c>
      <c r="V1023" s="97">
        <v>216</v>
      </c>
    </row>
    <row r="1024" spans="1:22" ht="12.75" customHeight="1" x14ac:dyDescent="0.45">
      <c r="A1024" s="78" t="s">
        <v>1199</v>
      </c>
      <c r="B1024" s="74" t="s">
        <v>77</v>
      </c>
      <c r="C1024" s="79" t="s">
        <v>143</v>
      </c>
      <c r="D1024" s="91">
        <v>34179</v>
      </c>
      <c r="E1024" s="75" t="s">
        <v>1116</v>
      </c>
      <c r="G1024" s="74" t="str">
        <f>VLOOKUP(Table16[[#This Row],[Player]],$U$985:$V$1988,2,FALSE)&amp;" Attempts"</f>
        <v>286 Attempts</v>
      </c>
      <c r="H1024" s="77" t="str">
        <f>VLOOKUP(Table16[[#This Row],[Player]],Rosters!$D$1:$D$1934,1,FALSE)</f>
        <v>Prescott, Dak</v>
      </c>
      <c r="I1024" s="77" t="str">
        <f>Table16[[#This Row],[RunBlock-Primary6]]&amp;"-"&amp;Table16[[#This Row],[PassBlock8]]&amp;IF(Table16[[#This Row],[RunBlock-Secondary7]]&lt;&gt;"","/"&amp;Table16[[#This Row],[RunBlock-Secondary7]]&amp;"-"&amp;Table16[[#This Row],[PassBlock8]],"")</f>
        <v>-</v>
      </c>
      <c r="J1024" s="75"/>
      <c r="K1024" s="75"/>
      <c r="L1024" s="76"/>
      <c r="M1024" s="76"/>
      <c r="N1024" s="76"/>
      <c r="O1024" s="76"/>
      <c r="P1024" s="76"/>
      <c r="Q1024" s="76" t="str">
        <f>Table16[[#This Row],[DefPrimary2]]&amp;IF(Table16[[#This Row],[Def-Secondary3]]&lt;&gt;"","/"&amp;Table16[[#This Row],[Def-Secondary3]],)&amp;""&amp;IF(Table16[[#This Row],[PassRush4]]&lt;&gt;"","-"&amp;Table16[[#This Row],[PassRush4]],)</f>
        <v/>
      </c>
      <c r="R1024" s="76" t="e">
        <f>VLOOKUP(Table16[[#This Row],[Player]],Table4[],9,FALSE)</f>
        <v>#N/A</v>
      </c>
      <c r="S1024" s="73" t="str">
        <f>VLOOKUP(Table16[[#This Row],[Player]],$U$985:$V$1988,2,FALSE)&amp;" Attempts"</f>
        <v>286 Attempts</v>
      </c>
      <c r="U1024" t="s">
        <v>1738</v>
      </c>
      <c r="V1024" s="97">
        <v>181</v>
      </c>
    </row>
    <row r="1025" spans="1:22" ht="12.75" customHeight="1" x14ac:dyDescent="0.45">
      <c r="A1025" s="78" t="s">
        <v>695</v>
      </c>
      <c r="B1025" s="74" t="s">
        <v>77</v>
      </c>
      <c r="C1025" s="79" t="s">
        <v>318</v>
      </c>
      <c r="D1025" s="91">
        <v>36521</v>
      </c>
      <c r="E1025" s="75" t="s">
        <v>137</v>
      </c>
      <c r="G1025" s="74" t="str">
        <f>VLOOKUP(Table16[[#This Row],[Player]],$U$985:$V$1988,2,FALSE)&amp;" Attempts"</f>
        <v>455 Attempts</v>
      </c>
      <c r="H1025" s="77" t="str">
        <f>VLOOKUP(Table16[[#This Row],[Player]],Rosters!$D$1:$D$1934,1,FALSE)</f>
        <v>Purdy, Brock</v>
      </c>
      <c r="I1025" s="77" t="str">
        <f>Table16[[#This Row],[RunBlock-Primary6]]&amp;"-"&amp;Table16[[#This Row],[PassBlock8]]&amp;IF(Table16[[#This Row],[RunBlock-Secondary7]]&lt;&gt;"","/"&amp;Table16[[#This Row],[RunBlock-Secondary7]]&amp;"-"&amp;Table16[[#This Row],[PassBlock8]],"")</f>
        <v>-</v>
      </c>
      <c r="J1025" s="75"/>
      <c r="K1025" s="75"/>
      <c r="L1025" s="76"/>
      <c r="M1025" s="76"/>
      <c r="N1025" s="76"/>
      <c r="O1025" s="76"/>
      <c r="P1025" s="76"/>
      <c r="Q1025" s="76" t="str">
        <f>Table16[[#This Row],[DefPrimary2]]&amp;IF(Table16[[#This Row],[Def-Secondary3]]&lt;&gt;"","/"&amp;Table16[[#This Row],[Def-Secondary3]],)&amp;""&amp;IF(Table16[[#This Row],[PassRush4]]&lt;&gt;"","-"&amp;Table16[[#This Row],[PassRush4]],)</f>
        <v/>
      </c>
      <c r="R1025" s="76" t="e">
        <f>VLOOKUP(Table16[[#This Row],[Player]],Table4[],9,FALSE)</f>
        <v>#N/A</v>
      </c>
      <c r="S1025" s="73" t="str">
        <f>VLOOKUP(Table16[[#This Row],[Player]],$U$985:$V$1988,2,FALSE)&amp;" Attempts"</f>
        <v>455 Attempts</v>
      </c>
      <c r="U1025" t="s">
        <v>2834</v>
      </c>
      <c r="V1025" s="97">
        <v>161</v>
      </c>
    </row>
    <row r="1026" spans="1:22" ht="12.75" customHeight="1" x14ac:dyDescent="0.45">
      <c r="A1026" s="78" t="s">
        <v>3932</v>
      </c>
      <c r="B1026" s="74" t="s">
        <v>77</v>
      </c>
      <c r="C1026" s="79" t="s">
        <v>441</v>
      </c>
      <c r="D1026" s="91">
        <v>36797</v>
      </c>
      <c r="E1026" s="75" t="s">
        <v>4102</v>
      </c>
      <c r="G1026" s="74" t="str">
        <f>VLOOKUP(Table16[[#This Row],[Player]],$U$985:$V$1988,2,FALSE)&amp;" Attempts"</f>
        <v>228 Attempts</v>
      </c>
      <c r="H1026" s="77" t="str">
        <f>VLOOKUP(Table16[[#This Row],[Player]],Rosters!$D$1:$D$1934,1,FALSE)</f>
        <v>Rattler, Spencer</v>
      </c>
      <c r="I1026" s="77" t="str">
        <f>Table16[[#This Row],[RunBlock-Primary6]]&amp;"-"&amp;Table16[[#This Row],[PassBlock8]]&amp;IF(Table16[[#This Row],[RunBlock-Secondary7]]&lt;&gt;"","/"&amp;Table16[[#This Row],[RunBlock-Secondary7]]&amp;"-"&amp;Table16[[#This Row],[PassBlock8]],"")</f>
        <v>-</v>
      </c>
      <c r="J1026" s="75"/>
      <c r="K1026" s="75"/>
      <c r="L1026" s="76"/>
      <c r="M1026" s="76"/>
      <c r="N1026" s="76"/>
      <c r="O1026" s="76"/>
      <c r="P1026" s="76"/>
      <c r="Q1026" s="76" t="str">
        <f>Table16[[#This Row],[DefPrimary2]]&amp;IF(Table16[[#This Row],[Def-Secondary3]]&lt;&gt;"","/"&amp;Table16[[#This Row],[Def-Secondary3]],)&amp;""&amp;IF(Table16[[#This Row],[PassRush4]]&lt;&gt;"","-"&amp;Table16[[#This Row],[PassRush4]],)</f>
        <v/>
      </c>
      <c r="R1026" s="76" t="e">
        <f>VLOOKUP(Table16[[#This Row],[Player]],Table4[],9,FALSE)</f>
        <v>#N/A</v>
      </c>
      <c r="S1026" s="73" t="str">
        <f>VLOOKUP(Table16[[#This Row],[Player]],$U$985:$V$1988,2,FALSE)&amp;" Attempts"</f>
        <v>228 Attempts</v>
      </c>
      <c r="U1026" t="s">
        <v>2749</v>
      </c>
      <c r="V1026" s="97">
        <v>161</v>
      </c>
    </row>
    <row r="1027" spans="1:22" ht="12.75" customHeight="1" x14ac:dyDescent="0.45">
      <c r="A1027" s="78" t="s">
        <v>3013</v>
      </c>
      <c r="B1027" s="74" t="s">
        <v>77</v>
      </c>
      <c r="C1027" s="79" t="s">
        <v>3518</v>
      </c>
      <c r="D1027" s="91">
        <v>36403</v>
      </c>
      <c r="E1027" s="75" t="s">
        <v>171</v>
      </c>
      <c r="G1027" s="74" t="str">
        <f>VLOOKUP(Table16[[#This Row],[Player]],$U$985:$V$1988,2,FALSE)&amp;" Attempts"</f>
        <v>85 Attempts</v>
      </c>
      <c r="H1027" s="77" t="str">
        <f>VLOOKUP(Table16[[#This Row],[Player]],Rosters!$D$1:$D$1934,1,FALSE)</f>
        <v>Ridder, Desmond</v>
      </c>
      <c r="I1027" s="77" t="str">
        <f>Table16[[#This Row],[RunBlock-Primary6]]&amp;"-"&amp;Table16[[#This Row],[PassBlock8]]&amp;IF(Table16[[#This Row],[RunBlock-Secondary7]]&lt;&gt;"","/"&amp;Table16[[#This Row],[RunBlock-Secondary7]]&amp;"-"&amp;Table16[[#This Row],[PassBlock8]],"")</f>
        <v>-</v>
      </c>
      <c r="J1027" s="75"/>
      <c r="K1027" s="75"/>
      <c r="L1027" s="76"/>
      <c r="M1027" s="76"/>
      <c r="N1027" s="76"/>
      <c r="O1027" s="76"/>
      <c r="P1027" s="76"/>
      <c r="Q1027" s="76" t="str">
        <f>Table16[[#This Row],[DefPrimary2]]&amp;IF(Table16[[#This Row],[Def-Secondary3]]&lt;&gt;"","/"&amp;Table16[[#This Row],[Def-Secondary3]],)&amp;""&amp;IF(Table16[[#This Row],[PassRush4]]&lt;&gt;"","-"&amp;Table16[[#This Row],[PassRush4]],)</f>
        <v/>
      </c>
      <c r="R1027" s="76" t="e">
        <f>VLOOKUP(Table16[[#This Row],[Player]],Table4[],9,FALSE)</f>
        <v>#N/A</v>
      </c>
      <c r="S1027" s="73" t="str">
        <f>VLOOKUP(Table16[[#This Row],[Player]],$U$985:$V$1988,2,FALSE)&amp;" Attempts"</f>
        <v>85 Attempts</v>
      </c>
      <c r="U1027" t="s">
        <v>3171</v>
      </c>
      <c r="V1027" s="97">
        <v>160</v>
      </c>
    </row>
    <row r="1028" spans="1:22" ht="12.75" customHeight="1" x14ac:dyDescent="0.45">
      <c r="A1028" s="78" t="s">
        <v>1061</v>
      </c>
      <c r="B1028" s="74" t="s">
        <v>77</v>
      </c>
      <c r="C1028" s="79" t="s">
        <v>3531</v>
      </c>
      <c r="D1028" s="91">
        <v>30652</v>
      </c>
      <c r="E1028" s="75" t="s">
        <v>1062</v>
      </c>
      <c r="G1028" s="74" t="str">
        <f>VLOOKUP(Table16[[#This Row],[Player]],$U$985:$V$1988,2,FALSE)&amp;" Attempts"</f>
        <v>584 Attempts</v>
      </c>
      <c r="H1028" s="77" t="str">
        <f>VLOOKUP(Table16[[#This Row],[Player]],Rosters!$D$1:$D$1934,1,FALSE)</f>
        <v>Rodgers, Aaron</v>
      </c>
      <c r="I1028" s="77" t="str">
        <f>Table16[[#This Row],[RunBlock-Primary6]]&amp;"-"&amp;Table16[[#This Row],[PassBlock8]]&amp;IF(Table16[[#This Row],[RunBlock-Secondary7]]&lt;&gt;"","/"&amp;Table16[[#This Row],[RunBlock-Secondary7]]&amp;"-"&amp;Table16[[#This Row],[PassBlock8]],"")</f>
        <v>-</v>
      </c>
      <c r="J1028" s="75"/>
      <c r="K1028" s="75"/>
      <c r="L1028" s="76"/>
      <c r="M1028" s="76"/>
      <c r="N1028" s="76"/>
      <c r="O1028" s="76"/>
      <c r="P1028" s="76"/>
      <c r="Q1028" s="76" t="str">
        <f>Table16[[#This Row],[DefPrimary2]]&amp;IF(Table16[[#This Row],[Def-Secondary3]]&lt;&gt;"","/"&amp;Table16[[#This Row],[Def-Secondary3]],)&amp;""&amp;IF(Table16[[#This Row],[PassRush4]]&lt;&gt;"","-"&amp;Table16[[#This Row],[PassRush4]],)</f>
        <v/>
      </c>
      <c r="R1028" s="76" t="e">
        <f>VLOOKUP(Table16[[#This Row],[Player]],Table4[],9,FALSE)</f>
        <v>#N/A</v>
      </c>
      <c r="S1028" s="73" t="str">
        <f>VLOOKUP(Table16[[#This Row],[Player]],$U$985:$V$1988,2,FALSE)&amp;" Attempts"</f>
        <v>584 Attempts</v>
      </c>
      <c r="U1028" t="s">
        <v>3095</v>
      </c>
      <c r="V1028" s="97">
        <v>133</v>
      </c>
    </row>
    <row r="1029" spans="1:22" ht="12.75" customHeight="1" x14ac:dyDescent="0.45">
      <c r="A1029" s="78" t="s">
        <v>2042</v>
      </c>
      <c r="B1029" s="74" t="s">
        <v>77</v>
      </c>
      <c r="C1029" s="79" t="s">
        <v>452</v>
      </c>
      <c r="D1029" s="91">
        <v>34897</v>
      </c>
      <c r="E1029" s="75" t="s">
        <v>140</v>
      </c>
      <c r="G1029" s="74" t="str">
        <f>VLOOKUP(Table16[[#This Row],[Player]],$U$985:$V$1988,2,FALSE)&amp;" Attempts"</f>
        <v>228 Attempts</v>
      </c>
      <c r="H1029" s="77" t="str">
        <f>VLOOKUP(Table16[[#This Row],[Player]],Rosters!$D$1:$D$1934,1,FALSE)</f>
        <v>Rudolph, Mason</v>
      </c>
      <c r="I1029" s="77" t="str">
        <f>Table16[[#This Row],[RunBlock-Primary6]]&amp;"-"&amp;Table16[[#This Row],[PassBlock8]]&amp;IF(Table16[[#This Row],[RunBlock-Secondary7]]&lt;&gt;"","/"&amp;Table16[[#This Row],[RunBlock-Secondary7]]&amp;"-"&amp;Table16[[#This Row],[PassBlock8]],"")</f>
        <v>-</v>
      </c>
      <c r="J1029" s="75"/>
      <c r="K1029" s="75"/>
      <c r="L1029" s="76"/>
      <c r="M1029" s="76"/>
      <c r="N1029" s="76"/>
      <c r="O1029" s="76"/>
      <c r="P1029" s="76"/>
      <c r="Q1029" s="76" t="str">
        <f>Table16[[#This Row],[DefPrimary2]]&amp;IF(Table16[[#This Row],[Def-Secondary3]]&lt;&gt;"","/"&amp;Table16[[#This Row],[Def-Secondary3]],)&amp;""&amp;IF(Table16[[#This Row],[PassRush4]]&lt;&gt;"","-"&amp;Table16[[#This Row],[PassRush4]],)</f>
        <v/>
      </c>
      <c r="R1029" s="76" t="e">
        <f>VLOOKUP(Table16[[#This Row],[Player]],Table4[],9,FALSE)</f>
        <v>#N/A</v>
      </c>
      <c r="S1029" s="73" t="str">
        <f>VLOOKUP(Table16[[#This Row],[Player]],$U$985:$V$1988,2,FALSE)&amp;" Attempts"</f>
        <v>228 Attempts</v>
      </c>
      <c r="U1029" s="107" t="s">
        <v>2553</v>
      </c>
      <c r="V1029" s="97">
        <v>118</v>
      </c>
    </row>
    <row r="1030" spans="1:22" ht="12.75" customHeight="1" x14ac:dyDescent="0.45">
      <c r="A1030" s="78" t="s">
        <v>1563</v>
      </c>
      <c r="B1030" s="74" t="s">
        <v>77</v>
      </c>
      <c r="C1030" s="79" t="s">
        <v>143</v>
      </c>
      <c r="D1030" s="91">
        <v>34294</v>
      </c>
      <c r="E1030" s="75" t="s">
        <v>720</v>
      </c>
      <c r="G1030" s="74" t="str">
        <f>VLOOKUP(Table16[[#This Row],[Player]],$U$985:$V$1988,2,FALSE)&amp;" Attempts"</f>
        <v>308 Attempts</v>
      </c>
      <c r="H1030" s="77" t="str">
        <f>VLOOKUP(Table16[[#This Row],[Player]],Rosters!$D$1:$D$1934,1,FALSE)</f>
        <v>Rush, Cooper</v>
      </c>
      <c r="I1030" s="77" t="str">
        <f>Table16[[#This Row],[RunBlock-Primary6]]&amp;"-"&amp;Table16[[#This Row],[PassBlock8]]&amp;IF(Table16[[#This Row],[RunBlock-Secondary7]]&lt;&gt;"","/"&amp;Table16[[#This Row],[RunBlock-Secondary7]]&amp;"-"&amp;Table16[[#This Row],[PassBlock8]],"")</f>
        <v>-</v>
      </c>
      <c r="J1030" s="75"/>
      <c r="K1030" s="75"/>
      <c r="L1030" s="76"/>
      <c r="M1030" s="76"/>
      <c r="N1030" s="76"/>
      <c r="O1030" s="76"/>
      <c r="P1030" s="76"/>
      <c r="Q1030" s="76" t="str">
        <f>Table16[[#This Row],[DefPrimary2]]&amp;IF(Table16[[#This Row],[Def-Secondary3]]&lt;&gt;"","/"&amp;Table16[[#This Row],[Def-Secondary3]],)&amp;""&amp;IF(Table16[[#This Row],[PassRush4]]&lt;&gt;"","-"&amp;Table16[[#This Row],[PassRush4]],)</f>
        <v/>
      </c>
      <c r="R1030" s="76" t="e">
        <f>VLOOKUP(Table16[[#This Row],[Player]],Table4[],9,FALSE)</f>
        <v>#N/A</v>
      </c>
      <c r="S1030" s="73" t="str">
        <f>VLOOKUP(Table16[[#This Row],[Player]],$U$985:$V$1988,2,FALSE)&amp;" Attempts"</f>
        <v>308 Attempts</v>
      </c>
      <c r="U1030" s="102" t="s">
        <v>3930</v>
      </c>
      <c r="V1030" s="97">
        <v>105</v>
      </c>
    </row>
    <row r="1031" spans="1:22" ht="12.75" customHeight="1" x14ac:dyDescent="0.45">
      <c r="A1031" s="78" t="s">
        <v>2244</v>
      </c>
      <c r="B1031" s="74" t="s">
        <v>77</v>
      </c>
      <c r="C1031" s="79" t="s">
        <v>1315</v>
      </c>
      <c r="D1031" s="91">
        <v>33156</v>
      </c>
      <c r="E1031" s="75" t="s">
        <v>145</v>
      </c>
      <c r="G1031" s="74" t="str">
        <f>VLOOKUP(Table16[[#This Row],[Player]],$U$985:$V$1988,2,FALSE)&amp;" Attempts"</f>
        <v>578 Attempts</v>
      </c>
      <c r="H1031" s="77" t="str">
        <f>VLOOKUP(Table16[[#This Row],[Player]],Rosters!$D$1:$D$1934,1,FALSE)</f>
        <v>Smith, Geno</v>
      </c>
      <c r="I1031" s="77" t="str">
        <f>Table16[[#This Row],[RunBlock-Primary6]]&amp;"-"&amp;Table16[[#This Row],[PassBlock8]]&amp;IF(Table16[[#This Row],[RunBlock-Secondary7]]&lt;&gt;"","/"&amp;Table16[[#This Row],[RunBlock-Secondary7]]&amp;"-"&amp;Table16[[#This Row],[PassBlock8]],"")</f>
        <v>-</v>
      </c>
      <c r="J1031" s="75"/>
      <c r="K1031" s="75"/>
      <c r="L1031" s="76"/>
      <c r="M1031" s="76"/>
      <c r="N1031" s="76"/>
      <c r="O1031" s="76"/>
      <c r="P1031" s="76"/>
      <c r="Q1031" s="76" t="str">
        <f>Table16[[#This Row],[DefPrimary2]]&amp;IF(Table16[[#This Row],[Def-Secondary3]]&lt;&gt;"","/"&amp;Table16[[#This Row],[Def-Secondary3]],)&amp;""&amp;IF(Table16[[#This Row],[PassRush4]]&lt;&gt;"","-"&amp;Table16[[#This Row],[PassRush4]],)</f>
        <v/>
      </c>
      <c r="R1031" s="76" t="e">
        <f>VLOOKUP(Table16[[#This Row],[Player]],Table4[],9,FALSE)</f>
        <v>#N/A</v>
      </c>
      <c r="S1031" s="73" t="str">
        <f>VLOOKUP(Table16[[#This Row],[Player]],$U$985:$V$1988,2,FALSE)&amp;" Attempts"</f>
        <v>578 Attempts</v>
      </c>
      <c r="U1031" t="s">
        <v>3013</v>
      </c>
      <c r="V1031" s="97">
        <v>85</v>
      </c>
    </row>
    <row r="1032" spans="1:22" ht="12.75" customHeight="1" x14ac:dyDescent="0.45">
      <c r="A1032" s="78" t="s">
        <v>1453</v>
      </c>
      <c r="B1032" s="74" t="s">
        <v>77</v>
      </c>
      <c r="C1032" s="79" t="s">
        <v>3524</v>
      </c>
      <c r="D1032" s="91">
        <v>32180</v>
      </c>
      <c r="E1032" s="75" t="s">
        <v>1454</v>
      </c>
      <c r="G1032" s="74" t="str">
        <f>VLOOKUP(Table16[[#This Row],[Player]],$U$985:$V$1988,2,FALSE)&amp;" Attempts"</f>
        <v>517 Attempts</v>
      </c>
      <c r="H1032" s="77" t="str">
        <f>VLOOKUP(Table16[[#This Row],[Player]],Rosters!$D$1:$D$1934,1,FALSE)</f>
        <v>Stafford, Matthew</v>
      </c>
      <c r="I1032" s="77" t="str">
        <f>Table16[[#This Row],[RunBlock-Primary6]]&amp;"-"&amp;Table16[[#This Row],[PassBlock8]]&amp;IF(Table16[[#This Row],[RunBlock-Secondary7]]&lt;&gt;"","/"&amp;Table16[[#This Row],[RunBlock-Secondary7]]&amp;"-"&amp;Table16[[#This Row],[PassBlock8]],"")</f>
        <v>-</v>
      </c>
      <c r="J1032" s="75"/>
      <c r="K1032" s="75"/>
      <c r="L1032" s="76"/>
      <c r="M1032" s="76"/>
      <c r="N1032" s="76"/>
      <c r="O1032" s="76"/>
      <c r="P1032" s="76"/>
      <c r="Q1032" s="76" t="str">
        <f>Table16[[#This Row],[DefPrimary2]]&amp;IF(Table16[[#This Row],[Def-Secondary3]]&lt;&gt;"","/"&amp;Table16[[#This Row],[Def-Secondary3]],)&amp;""&amp;IF(Table16[[#This Row],[PassRush4]]&lt;&gt;"","-"&amp;Table16[[#This Row],[PassRush4]],)</f>
        <v/>
      </c>
      <c r="R1032" s="76" t="e">
        <f>VLOOKUP(Table16[[#This Row],[Player]],Table4[],9,FALSE)</f>
        <v>#N/A</v>
      </c>
      <c r="S1032" s="73" t="str">
        <f>VLOOKUP(Table16[[#This Row],[Player]],$U$985:$V$1988,2,FALSE)&amp;" Attempts"</f>
        <v>517 Attempts</v>
      </c>
      <c r="U1032" t="s">
        <v>2155</v>
      </c>
      <c r="V1032" s="97">
        <v>54</v>
      </c>
    </row>
    <row r="1033" spans="1:22" ht="12.75" customHeight="1" x14ac:dyDescent="0.45">
      <c r="A1033" s="78" t="s">
        <v>1206</v>
      </c>
      <c r="B1033" s="74" t="s">
        <v>77</v>
      </c>
      <c r="C1033" s="79" t="s">
        <v>3517</v>
      </c>
      <c r="D1033" s="91">
        <v>35285</v>
      </c>
      <c r="E1033" s="75" t="s">
        <v>115</v>
      </c>
      <c r="G1033" s="74" t="s">
        <v>5204</v>
      </c>
      <c r="H1033" s="77" t="str">
        <f>VLOOKUP(Table16[[#This Row],[Player]],Rosters!$D$1:$D$1934,1,FALSE)</f>
        <v>Stidham, Jarrett</v>
      </c>
      <c r="I1033" s="77" t="str">
        <f>Table16[[#This Row],[RunBlock-Primary6]]&amp;"-"&amp;Table16[[#This Row],[PassBlock8]]&amp;IF(Table16[[#This Row],[RunBlock-Secondary7]]&lt;&gt;"","/"&amp;Table16[[#This Row],[RunBlock-Secondary7]]&amp;"-"&amp;Table16[[#This Row],[PassBlock8]],"")</f>
        <v>-</v>
      </c>
      <c r="J1033" s="75"/>
      <c r="K1033" s="75"/>
      <c r="L1033" s="76"/>
      <c r="M1033" s="76"/>
      <c r="N1033" s="76"/>
      <c r="O1033" s="76"/>
      <c r="P1033" s="76"/>
      <c r="Q1033" s="76" t="str">
        <f>Table16[[#This Row],[DefPrimary2]]&amp;IF(Table16[[#This Row],[Def-Secondary3]]&lt;&gt;"","/"&amp;Table16[[#This Row],[Def-Secondary3]],)&amp;""&amp;IF(Table16[[#This Row],[PassRush4]]&lt;&gt;"","-"&amp;Table16[[#This Row],[PassRush4]],)</f>
        <v/>
      </c>
      <c r="R1033" s="76" t="e">
        <f>VLOOKUP(Table16[[#This Row],[Player]],Table4[],9,FALSE)</f>
        <v>#N/A</v>
      </c>
      <c r="S1033" s="73" t="e">
        <f>VLOOKUP(Table16[[#This Row],[Player]],$U$985:$V$1988,2,FALSE)&amp;" Attempts"</f>
        <v>#N/A</v>
      </c>
      <c r="U1033" t="s">
        <v>697</v>
      </c>
      <c r="V1033" s="97">
        <v>50</v>
      </c>
    </row>
    <row r="1034" spans="1:22" ht="12.75" customHeight="1" x14ac:dyDescent="0.45">
      <c r="A1034" s="78" t="s">
        <v>1643</v>
      </c>
      <c r="B1034" s="74" t="s">
        <v>77</v>
      </c>
      <c r="C1034" s="79" t="s">
        <v>3522</v>
      </c>
      <c r="D1034" s="91">
        <v>37167</v>
      </c>
      <c r="E1034" s="75" t="s">
        <v>3953</v>
      </c>
      <c r="G1034" s="74" t="str">
        <f>VLOOKUP(Table16[[#This Row],[Player]],$U$985:$V$1988,2,FALSE)&amp;" Attempts"</f>
        <v>532 Attempts</v>
      </c>
      <c r="H1034" s="77" t="str">
        <f>VLOOKUP(Table16[[#This Row],[Player]],Rosters!$D$1:$D$1934,1,FALSE)</f>
        <v>Stroud, C.J.</v>
      </c>
      <c r="I1034" s="77" t="str">
        <f>Table16[[#This Row],[RunBlock-Primary6]]&amp;"-"&amp;Table16[[#This Row],[PassBlock8]]&amp;IF(Table16[[#This Row],[RunBlock-Secondary7]]&lt;&gt;"","/"&amp;Table16[[#This Row],[RunBlock-Secondary7]]&amp;"-"&amp;Table16[[#This Row],[PassBlock8]],"")</f>
        <v>-</v>
      </c>
      <c r="J1034" s="75"/>
      <c r="K1034" s="75"/>
      <c r="L1034" s="76"/>
      <c r="M1034" s="76"/>
      <c r="N1034" s="76"/>
      <c r="O1034" s="76"/>
      <c r="P1034" s="76"/>
      <c r="Q1034" s="76" t="str">
        <f>Table16[[#This Row],[DefPrimary2]]&amp;IF(Table16[[#This Row],[Def-Secondary3]]&lt;&gt;"","/"&amp;Table16[[#This Row],[Def-Secondary3]],)&amp;""&amp;IF(Table16[[#This Row],[PassRush4]]&lt;&gt;"","-"&amp;Table16[[#This Row],[PassRush4]],)</f>
        <v/>
      </c>
      <c r="R1034" s="76" t="e">
        <f>VLOOKUP(Table16[[#This Row],[Player]],Table4[],9,FALSE)</f>
        <v>#N/A</v>
      </c>
      <c r="S1034" s="73" t="str">
        <f>VLOOKUP(Table16[[#This Row],[Player]],$U$985:$V$1988,2,FALSE)&amp;" Attempts"</f>
        <v>532 Attempts</v>
      </c>
      <c r="U1034" s="102" t="s">
        <v>809</v>
      </c>
      <c r="V1034" s="97">
        <v>47</v>
      </c>
    </row>
    <row r="1035" spans="1:22" ht="12.75" customHeight="1" x14ac:dyDescent="0.45">
      <c r="A1035" s="78" t="s">
        <v>2927</v>
      </c>
      <c r="B1035" s="74" t="s">
        <v>77</v>
      </c>
      <c r="C1035" s="79" t="s">
        <v>109</v>
      </c>
      <c r="D1035" s="91">
        <v>35856</v>
      </c>
      <c r="E1035" s="75" t="s">
        <v>3954</v>
      </c>
      <c r="G1035" s="74" t="str">
        <f>VLOOKUP(Table16[[#This Row],[Player]],$U$985:$V$1988,2,FALSE)&amp;" Attempts"</f>
        <v>399 Attempts</v>
      </c>
      <c r="H1035" s="77" t="str">
        <f>VLOOKUP(Table16[[#This Row],[Player]],Rosters!$D$1:$D$1934,1,FALSE)</f>
        <v>Tagovailoa, Tua</v>
      </c>
      <c r="I1035" s="77" t="str">
        <f>Table16[[#This Row],[RunBlock-Primary6]]&amp;"-"&amp;Table16[[#This Row],[PassBlock8]]&amp;IF(Table16[[#This Row],[RunBlock-Secondary7]]&lt;&gt;"","/"&amp;Table16[[#This Row],[RunBlock-Secondary7]]&amp;"-"&amp;Table16[[#This Row],[PassBlock8]],"")</f>
        <v>-</v>
      </c>
      <c r="J1035" s="75"/>
      <c r="K1035" s="75"/>
      <c r="L1035" s="76"/>
      <c r="M1035" s="76"/>
      <c r="N1035" s="76"/>
      <c r="O1035" s="76"/>
      <c r="P1035" s="76"/>
      <c r="Q1035" s="76" t="str">
        <f>Table16[[#This Row],[DefPrimary2]]&amp;IF(Table16[[#This Row],[Def-Secondary3]]&lt;&gt;"","/"&amp;Table16[[#This Row],[Def-Secondary3]],)&amp;""&amp;IF(Table16[[#This Row],[PassRush4]]&lt;&gt;"","-"&amp;Table16[[#This Row],[PassRush4]],)</f>
        <v/>
      </c>
      <c r="R1035" s="76" t="e">
        <f>VLOOKUP(Table16[[#This Row],[Player]],Table4[],9,FALSE)</f>
        <v>#N/A</v>
      </c>
      <c r="S1035" s="73" t="str">
        <f>VLOOKUP(Table16[[#This Row],[Player]],$U$985:$V$1988,2,FALSE)&amp;" Attempts"</f>
        <v>399 Attempts</v>
      </c>
      <c r="U1035" t="s">
        <v>3920</v>
      </c>
      <c r="V1035" s="97">
        <v>45</v>
      </c>
    </row>
    <row r="1036" spans="1:22" ht="12.75" customHeight="1" x14ac:dyDescent="0.45">
      <c r="A1036" s="78" t="s">
        <v>1949</v>
      </c>
      <c r="B1036" s="74" t="s">
        <v>77</v>
      </c>
      <c r="C1036" s="79" t="s">
        <v>3531</v>
      </c>
      <c r="D1036" s="91">
        <v>32723</v>
      </c>
      <c r="E1036" s="75" t="s">
        <v>733</v>
      </c>
      <c r="G1036" s="74" t="str">
        <f>VLOOKUP(Table16[[#This Row],[Player]],$U$985:$V$1988,2,FALSE)&amp;" Attempts"</f>
        <v>22 Attempts</v>
      </c>
      <c r="H1036" s="77" t="str">
        <f>VLOOKUP(Table16[[#This Row],[Player]],Rosters!$D$1:$D$1934,1,FALSE)</f>
        <v>Taylor, Tyrod</v>
      </c>
      <c r="I1036" s="77" t="str">
        <f>Table16[[#This Row],[RunBlock-Primary6]]&amp;"-"&amp;Table16[[#This Row],[PassBlock8]]&amp;IF(Table16[[#This Row],[RunBlock-Secondary7]]&lt;&gt;"","/"&amp;Table16[[#This Row],[RunBlock-Secondary7]]&amp;"-"&amp;Table16[[#This Row],[PassBlock8]],"")</f>
        <v>-</v>
      </c>
      <c r="J1036" s="75"/>
      <c r="K1036" s="75"/>
      <c r="L1036" s="76"/>
      <c r="M1036" s="76"/>
      <c r="N1036" s="76"/>
      <c r="O1036" s="76"/>
      <c r="P1036" s="76"/>
      <c r="Q1036" s="76" t="str">
        <f>Table16[[#This Row],[DefPrimary2]]&amp;IF(Table16[[#This Row],[Def-Secondary3]]&lt;&gt;"","/"&amp;Table16[[#This Row],[Def-Secondary3]],)&amp;""&amp;IF(Table16[[#This Row],[PassRush4]]&lt;&gt;"","-"&amp;Table16[[#This Row],[PassRush4]],)</f>
        <v/>
      </c>
      <c r="R1036" s="76" t="e">
        <f>VLOOKUP(Table16[[#This Row],[Player]],Table4[],9,FALSE)</f>
        <v>#N/A</v>
      </c>
      <c r="S1036" s="73" t="str">
        <f>VLOOKUP(Table16[[#This Row],[Player]],$U$985:$V$1988,2,FALSE)&amp;" Attempts"</f>
        <v>22 Attempts</v>
      </c>
      <c r="U1036" t="s">
        <v>3458</v>
      </c>
      <c r="V1036" s="97">
        <v>44</v>
      </c>
    </row>
    <row r="1037" spans="1:22" ht="12.75" customHeight="1" x14ac:dyDescent="0.45">
      <c r="A1037" s="78" t="s">
        <v>2044</v>
      </c>
      <c r="B1037" s="74" t="s">
        <v>77</v>
      </c>
      <c r="C1037" s="79" t="s">
        <v>109</v>
      </c>
      <c r="D1037" s="91">
        <v>35585</v>
      </c>
      <c r="E1037" s="75" t="s">
        <v>137</v>
      </c>
      <c r="G1037" s="74" t="str">
        <f>VLOOKUP(Table16[[#This Row],[Player]],$U$985:$V$1988,2,FALSE)&amp;" Attempts"</f>
        <v>33 Attempts</v>
      </c>
      <c r="H1037" s="77" t="str">
        <f>VLOOKUP(Table16[[#This Row],[Player]],Rosters!$D$1:$D$1934,1,FALSE)</f>
        <v>Thompson, Skylar</v>
      </c>
      <c r="I1037" s="77" t="str">
        <f>Table16[[#This Row],[RunBlock-Primary6]]&amp;"-"&amp;Table16[[#This Row],[PassBlock8]]&amp;IF(Table16[[#This Row],[RunBlock-Secondary7]]&lt;&gt;"","/"&amp;Table16[[#This Row],[RunBlock-Secondary7]]&amp;"-"&amp;Table16[[#This Row],[PassBlock8]],"")</f>
        <v>-</v>
      </c>
      <c r="J1037" s="75"/>
      <c r="K1037" s="75"/>
      <c r="L1037" s="76"/>
      <c r="M1037" s="76"/>
      <c r="N1037" s="76"/>
      <c r="O1037" s="76"/>
      <c r="P1037" s="76"/>
      <c r="Q1037" s="76" t="str">
        <f>Table16[[#This Row],[DefPrimary2]]&amp;IF(Table16[[#This Row],[Def-Secondary3]]&lt;&gt;"","/"&amp;Table16[[#This Row],[Def-Secondary3]],)&amp;""&amp;IF(Table16[[#This Row],[PassRush4]]&lt;&gt;"","-"&amp;Table16[[#This Row],[PassRush4]],)</f>
        <v/>
      </c>
      <c r="R1037" s="76" t="e">
        <f>VLOOKUP(Table16[[#This Row],[Player]],Table4[],9,FALSE)</f>
        <v>#N/A</v>
      </c>
      <c r="S1037" s="73" t="str">
        <f>VLOOKUP(Table16[[#This Row],[Player]],$U$985:$V$1988,2,FALSE)&amp;" Attempts"</f>
        <v>33 Attempts</v>
      </c>
      <c r="U1037" t="s">
        <v>1845</v>
      </c>
      <c r="V1037" s="97">
        <v>44</v>
      </c>
    </row>
    <row r="1038" spans="1:22" ht="12.75" customHeight="1" x14ac:dyDescent="0.45">
      <c r="A1038" s="83" t="s">
        <v>2553</v>
      </c>
      <c r="B1038" s="74" t="s">
        <v>77</v>
      </c>
      <c r="C1038" s="79" t="s">
        <v>3527</v>
      </c>
      <c r="D1038" s="91">
        <v>36478</v>
      </c>
      <c r="E1038" s="75" t="s">
        <v>88</v>
      </c>
      <c r="G1038" s="74" t="str">
        <f>VLOOKUP(Table16[[#This Row],[Player]],$U$985:$V$1988,2,FALSE)&amp;" Attempts"</f>
        <v>118 Attempts</v>
      </c>
      <c r="H1038" s="77" t="e">
        <f>VLOOKUP(Table16[[#This Row],[Player]],Rosters!$D$1:$D$1934,1,FALSE)</f>
        <v>#N/A</v>
      </c>
      <c r="I1038" s="77" t="str">
        <f>Table16[[#This Row],[RunBlock-Primary6]]&amp;"-"&amp;Table16[[#This Row],[PassBlock8]]&amp;IF(Table16[[#This Row],[RunBlock-Secondary7]]&lt;&gt;"","/"&amp;Table16[[#This Row],[RunBlock-Secondary7]]&amp;"-"&amp;Table16[[#This Row],[PassBlock8]],"")</f>
        <v>-</v>
      </c>
      <c r="J1038" s="75"/>
      <c r="K1038" s="75"/>
      <c r="L1038" s="76"/>
      <c r="M1038" s="76"/>
      <c r="N1038" s="76"/>
      <c r="O1038" s="76"/>
      <c r="P1038" s="76"/>
      <c r="Q1038" s="76" t="str">
        <f>Table16[[#This Row],[DefPrimary2]]&amp;IF(Table16[[#This Row],[Def-Secondary3]]&lt;&gt;"","/"&amp;Table16[[#This Row],[Def-Secondary3]],)&amp;""&amp;IF(Table16[[#This Row],[PassRush4]]&lt;&gt;"","-"&amp;Table16[[#This Row],[PassRush4]],)</f>
        <v/>
      </c>
      <c r="R1038" s="76" t="e">
        <f>VLOOKUP(Table16[[#This Row],[Player]],Table4[],9,FALSE)</f>
        <v>#N/A</v>
      </c>
      <c r="S1038" s="73" t="str">
        <f>VLOOKUP(Table16[[#This Row],[Player]],$U$985:$V$1988,2,FALSE)&amp;" Attempts"</f>
        <v>118 Attempts</v>
      </c>
      <c r="U1038" t="s">
        <v>2550</v>
      </c>
      <c r="V1038" s="97">
        <v>42</v>
      </c>
    </row>
    <row r="1039" spans="1:22" ht="12.75" customHeight="1" x14ac:dyDescent="0.45">
      <c r="A1039" s="78" t="s">
        <v>1646</v>
      </c>
      <c r="B1039" s="74" t="s">
        <v>77</v>
      </c>
      <c r="C1039" s="79" t="s">
        <v>339</v>
      </c>
      <c r="D1039" s="91">
        <v>0</v>
      </c>
      <c r="E1039" s="75" t="s">
        <v>241</v>
      </c>
      <c r="G1039" s="74" t="e">
        <f>VLOOKUP(Table16[[#This Row],[Player]],$U$985:$V$1988,2,FALSE)&amp;" Attempts"</f>
        <v>#N/A</v>
      </c>
      <c r="H1039" s="77" t="e">
        <f>VLOOKUP(Table16[[#This Row],[Player]],Rosters!$D$1:$D$1934,1,FALSE)</f>
        <v>#N/A</v>
      </c>
      <c r="I1039" s="77" t="str">
        <f>Table16[[#This Row],[RunBlock-Primary6]]&amp;"-"&amp;Table16[[#This Row],[PassBlock8]]&amp;IF(Table16[[#This Row],[RunBlock-Secondary7]]&lt;&gt;"","/"&amp;Table16[[#This Row],[RunBlock-Secondary7]]&amp;"-"&amp;Table16[[#This Row],[PassBlock8]],"")</f>
        <v>-</v>
      </c>
      <c r="J1039" s="75"/>
      <c r="K1039" s="75"/>
      <c r="L1039" s="76"/>
      <c r="M1039" s="76"/>
      <c r="N1039" s="76"/>
      <c r="O1039" s="76"/>
      <c r="P1039" s="76"/>
      <c r="Q1039" s="76" t="str">
        <f>Table16[[#This Row],[DefPrimary2]]&amp;IF(Table16[[#This Row],[Def-Secondary3]]&lt;&gt;"","/"&amp;Table16[[#This Row],[Def-Secondary3]],)&amp;""&amp;IF(Table16[[#This Row],[PassRush4]]&lt;&gt;"","-"&amp;Table16[[#This Row],[PassRush4]],)</f>
        <v/>
      </c>
      <c r="R1039" s="76" t="e">
        <f>VLOOKUP(Table16[[#This Row],[Player]],Table4[],9,FALSE)</f>
        <v>#N/A</v>
      </c>
      <c r="S1039" s="73" t="e">
        <f>VLOOKUP(Table16[[#This Row],[Player]],$U$985:$V$1988,2,FALSE)&amp;" Attempts"</f>
        <v>#N/A</v>
      </c>
      <c r="U1039" t="s">
        <v>1325</v>
      </c>
      <c r="V1039" s="97">
        <v>41</v>
      </c>
    </row>
    <row r="1040" spans="1:22" ht="12.75" customHeight="1" x14ac:dyDescent="0.45">
      <c r="A1040" s="81" t="s">
        <v>3014</v>
      </c>
      <c r="B1040" s="74" t="s">
        <v>77</v>
      </c>
      <c r="C1040" s="79" t="s">
        <v>3519</v>
      </c>
      <c r="D1040" s="91">
        <v>34566</v>
      </c>
      <c r="E1040" s="75" t="s">
        <v>3015</v>
      </c>
      <c r="G1040" s="74" t="str">
        <f>VLOOKUP(Table16[[#This Row],[Player]],$U$985:$V$1988,2,FALSE)&amp;" Attempts"</f>
        <v>26 Attempts</v>
      </c>
      <c r="H1040" s="77" t="str">
        <f>VLOOKUP(Table16[[#This Row],[Player]],Rosters!$D$1:$D$1934,1,FALSE)</f>
        <v>Trubisky, Mitch</v>
      </c>
      <c r="I1040" s="77" t="str">
        <f>Table16[[#This Row],[RunBlock-Primary6]]&amp;"-"&amp;Table16[[#This Row],[PassBlock8]]&amp;IF(Table16[[#This Row],[RunBlock-Secondary7]]&lt;&gt;"","/"&amp;Table16[[#This Row],[RunBlock-Secondary7]]&amp;"-"&amp;Table16[[#This Row],[PassBlock8]],"")</f>
        <v>-</v>
      </c>
      <c r="J1040" s="75"/>
      <c r="K1040" s="75"/>
      <c r="L1040" s="76"/>
      <c r="M1040" s="76"/>
      <c r="N1040" s="76"/>
      <c r="O1040" s="76"/>
      <c r="P1040" s="76"/>
      <c r="Q1040" s="76" t="str">
        <f>Table16[[#This Row],[DefPrimary2]]&amp;IF(Table16[[#This Row],[Def-Secondary3]]&lt;&gt;"","/"&amp;Table16[[#This Row],[Def-Secondary3]],)&amp;""&amp;IF(Table16[[#This Row],[PassRush4]]&lt;&gt;"","-"&amp;Table16[[#This Row],[PassRush4]],)</f>
        <v/>
      </c>
      <c r="R1040" s="76" t="e">
        <f>VLOOKUP(Table16[[#This Row],[Player]],Table4[],9,FALSE)</f>
        <v>#N/A</v>
      </c>
      <c r="S1040" s="73" t="str">
        <f>VLOOKUP(Table16[[#This Row],[Player]],$U$985:$V$1988,2,FALSE)&amp;" Attempts"</f>
        <v>26 Attempts</v>
      </c>
      <c r="U1040" t="s">
        <v>2251</v>
      </c>
      <c r="V1040" s="97">
        <v>41</v>
      </c>
    </row>
    <row r="1041" spans="1:22" ht="12.75" customHeight="1" x14ac:dyDescent="0.45">
      <c r="A1041" s="78" t="s">
        <v>2654</v>
      </c>
      <c r="B1041" s="74" t="s">
        <v>77</v>
      </c>
      <c r="C1041" s="79" t="s">
        <v>81</v>
      </c>
      <c r="D1041" s="91">
        <v>36242</v>
      </c>
      <c r="E1041" s="75" t="s">
        <v>88</v>
      </c>
      <c r="G1041" s="74" t="str">
        <f>VLOOKUP(Table16[[#This Row],[Player]],$U$985:$V$1988,2,FALSE)&amp;" Attempts"</f>
        <v>2 Attempts</v>
      </c>
      <c r="H1041" s="77" t="str">
        <f>VLOOKUP(Table16[[#This Row],[Player]],Rosters!$D$1:$D$1934,1,FALSE)</f>
        <v>Tune, Clayton</v>
      </c>
      <c r="I1041" s="77" t="str">
        <f>Table16[[#This Row],[RunBlock-Primary6]]&amp;"-"&amp;Table16[[#This Row],[PassBlock8]]&amp;IF(Table16[[#This Row],[RunBlock-Secondary7]]&lt;&gt;"","/"&amp;Table16[[#This Row],[RunBlock-Secondary7]]&amp;"-"&amp;Table16[[#This Row],[PassBlock8]],"")</f>
        <v>-</v>
      </c>
      <c r="J1041" s="75"/>
      <c r="K1041" s="75"/>
      <c r="L1041" s="76"/>
      <c r="M1041" s="76"/>
      <c r="N1041" s="76"/>
      <c r="O1041" s="76"/>
      <c r="P1041" s="76"/>
      <c r="Q1041" s="76" t="str">
        <f>Table16[[#This Row],[DefPrimary2]]&amp;IF(Table16[[#This Row],[Def-Secondary3]]&lt;&gt;"","/"&amp;Table16[[#This Row],[Def-Secondary3]],)&amp;""&amp;IF(Table16[[#This Row],[PassRush4]]&lt;&gt;"","-"&amp;Table16[[#This Row],[PassRush4]],)</f>
        <v/>
      </c>
      <c r="R1041" s="76" t="e">
        <f>VLOOKUP(Table16[[#This Row],[Player]],Table4[],9,FALSE)</f>
        <v>#N/A</v>
      </c>
      <c r="S1041" s="73" t="str">
        <f>VLOOKUP(Table16[[#This Row],[Player]],$U$985:$V$1988,2,FALSE)&amp;" Attempts"</f>
        <v>2 Attempts</v>
      </c>
      <c r="U1041" t="s">
        <v>3903</v>
      </c>
      <c r="V1041" s="97">
        <v>39</v>
      </c>
    </row>
    <row r="1042" spans="1:22" ht="12.75" customHeight="1" x14ac:dyDescent="0.45">
      <c r="A1042" s="78" t="s">
        <v>3096</v>
      </c>
      <c r="B1042" s="74" t="s">
        <v>77</v>
      </c>
      <c r="C1042" s="79" t="s">
        <v>3527</v>
      </c>
      <c r="D1042" s="91">
        <v>34956</v>
      </c>
      <c r="E1042" s="75" t="s">
        <v>722</v>
      </c>
      <c r="G1042" s="74" t="str">
        <f>VLOOKUP(Table16[[#This Row],[Player]],$U$985:$V$1988,2,FALSE)&amp;" Attempts"</f>
        <v>216 Attempts</v>
      </c>
      <c r="H1042" s="77" t="str">
        <f>VLOOKUP(Table16[[#This Row],[Player]],Rosters!$D$1:$D$1934,1,FALSE)</f>
        <v>Watson, Deshaun</v>
      </c>
      <c r="I1042" s="77" t="str">
        <f>Table16[[#This Row],[RunBlock-Primary6]]&amp;"-"&amp;Table16[[#This Row],[PassBlock8]]&amp;IF(Table16[[#This Row],[RunBlock-Secondary7]]&lt;&gt;"","/"&amp;Table16[[#This Row],[RunBlock-Secondary7]]&amp;"-"&amp;Table16[[#This Row],[PassBlock8]],"")</f>
        <v>-</v>
      </c>
      <c r="J1042" s="75"/>
      <c r="K1042" s="75"/>
      <c r="L1042" s="76"/>
      <c r="M1042" s="76"/>
      <c r="N1042" s="76"/>
      <c r="O1042" s="76"/>
      <c r="P1042" s="76"/>
      <c r="Q1042" s="76" t="str">
        <f>Table16[[#This Row],[DefPrimary2]]&amp;IF(Table16[[#This Row],[Def-Secondary3]]&lt;&gt;"","/"&amp;Table16[[#This Row],[Def-Secondary3]],)&amp;""&amp;IF(Table16[[#This Row],[PassRush4]]&lt;&gt;"","-"&amp;Table16[[#This Row],[PassRush4]],)</f>
        <v/>
      </c>
      <c r="R1042" s="76" t="e">
        <f>VLOOKUP(Table16[[#This Row],[Player]],Table4[],9,FALSE)</f>
        <v>#N/A</v>
      </c>
      <c r="S1042" s="73" t="str">
        <f>VLOOKUP(Table16[[#This Row],[Player]],$U$985:$V$1988,2,FALSE)&amp;" Attempts"</f>
        <v>216 Attempts</v>
      </c>
      <c r="U1042" t="s">
        <v>3094</v>
      </c>
      <c r="V1042" s="97">
        <v>36</v>
      </c>
    </row>
    <row r="1043" spans="1:22" ht="12.75" customHeight="1" x14ac:dyDescent="0.45">
      <c r="A1043" s="78" t="s">
        <v>1058</v>
      </c>
      <c r="B1043" s="74" t="s">
        <v>77</v>
      </c>
      <c r="C1043" s="79" t="s">
        <v>325</v>
      </c>
      <c r="D1043" s="91">
        <v>33968</v>
      </c>
      <c r="E1043" s="75" t="s">
        <v>1059</v>
      </c>
      <c r="G1043" s="74" t="str">
        <f>VLOOKUP(Table16[[#This Row],[Player]],$U$985:$V$1988,2,FALSE)&amp;" Attempts"</f>
        <v>19 Attempts</v>
      </c>
      <c r="H1043" s="77" t="str">
        <f>VLOOKUP(Table16[[#This Row],[Player]],Rosters!$D$1:$D$1934,1,FALSE)</f>
        <v>Wentz, Carson</v>
      </c>
      <c r="I1043" s="77" t="str">
        <f>Table16[[#This Row],[RunBlock-Primary6]]&amp;"-"&amp;Table16[[#This Row],[PassBlock8]]&amp;IF(Table16[[#This Row],[RunBlock-Secondary7]]&lt;&gt;"","/"&amp;Table16[[#This Row],[RunBlock-Secondary7]]&amp;"-"&amp;Table16[[#This Row],[PassBlock8]],"")</f>
        <v>-</v>
      </c>
      <c r="J1043" s="75"/>
      <c r="K1043" s="75"/>
      <c r="L1043" s="76"/>
      <c r="M1043" s="76"/>
      <c r="N1043" s="76"/>
      <c r="O1043" s="76"/>
      <c r="P1043" s="76"/>
      <c r="Q1043" s="76" t="str">
        <f>Table16[[#This Row],[DefPrimary2]]&amp;IF(Table16[[#This Row],[Def-Secondary3]]&lt;&gt;"","/"&amp;Table16[[#This Row],[Def-Secondary3]],)&amp;""&amp;IF(Table16[[#This Row],[PassRush4]]&lt;&gt;"","-"&amp;Table16[[#This Row],[PassRush4]],)</f>
        <v/>
      </c>
      <c r="R1043" s="76" t="e">
        <f>VLOOKUP(Table16[[#This Row],[Player]],Table4[],9,FALSE)</f>
        <v>#N/A</v>
      </c>
      <c r="S1043" s="73" t="str">
        <f>VLOOKUP(Table16[[#This Row],[Player]],$U$985:$V$1988,2,FALSE)&amp;" Attempts"</f>
        <v>19 Attempts</v>
      </c>
      <c r="U1043" t="s">
        <v>2044</v>
      </c>
      <c r="V1043" s="97">
        <v>33</v>
      </c>
    </row>
    <row r="1044" spans="1:22" ht="12.75" customHeight="1" x14ac:dyDescent="0.45">
      <c r="A1044" s="78" t="s">
        <v>2155</v>
      </c>
      <c r="B1044" s="74" t="s">
        <v>77</v>
      </c>
      <c r="C1044" s="79" t="s">
        <v>308</v>
      </c>
      <c r="D1044" s="91">
        <v>36305</v>
      </c>
      <c r="E1044" s="75" t="s">
        <v>171</v>
      </c>
      <c r="G1044" s="74" t="str">
        <f>VLOOKUP(Table16[[#This Row],[Player]],$U$985:$V$1988,2,FALSE)&amp;" Attempts"</f>
        <v>54 Attempts</v>
      </c>
      <c r="H1044" s="77" t="str">
        <f>VLOOKUP(Table16[[#This Row],[Player]],Rosters!$D$1:$D$1934,1,FALSE)</f>
        <v>Willis, Malik</v>
      </c>
      <c r="I1044" s="77" t="str">
        <f>Table16[[#This Row],[RunBlock-Primary6]]&amp;"-"&amp;Table16[[#This Row],[PassBlock8]]&amp;IF(Table16[[#This Row],[RunBlock-Secondary7]]&lt;&gt;"","/"&amp;Table16[[#This Row],[RunBlock-Secondary7]]&amp;"-"&amp;Table16[[#This Row],[PassBlock8]],"")</f>
        <v>-</v>
      </c>
      <c r="J1044" s="75"/>
      <c r="K1044" s="75"/>
      <c r="L1044" s="76"/>
      <c r="M1044" s="76"/>
      <c r="N1044" s="76"/>
      <c r="O1044" s="76"/>
      <c r="P1044" s="76"/>
      <c r="Q1044" s="76" t="str">
        <f>Table16[[#This Row],[DefPrimary2]]&amp;IF(Table16[[#This Row],[Def-Secondary3]]&lt;&gt;"","/"&amp;Table16[[#This Row],[Def-Secondary3]],)&amp;""&amp;IF(Table16[[#This Row],[PassRush4]]&lt;&gt;"","-"&amp;Table16[[#This Row],[PassRush4]],)</f>
        <v/>
      </c>
      <c r="R1044" s="76" t="e">
        <f>VLOOKUP(Table16[[#This Row],[Player]],Table4[],9,FALSE)</f>
        <v>#N/A</v>
      </c>
      <c r="S1044" s="73" t="str">
        <f>VLOOKUP(Table16[[#This Row],[Player]],$U$985:$V$1988,2,FALSE)&amp;" Attempts"</f>
        <v>54 Attempts</v>
      </c>
      <c r="U1044" t="s">
        <v>82</v>
      </c>
      <c r="V1044" s="97">
        <v>31</v>
      </c>
    </row>
    <row r="1045" spans="1:22" ht="12.75" customHeight="1" x14ac:dyDescent="0.45">
      <c r="A1045" s="78" t="s">
        <v>2925</v>
      </c>
      <c r="B1045" s="74" t="s">
        <v>77</v>
      </c>
      <c r="C1045" s="79" t="s">
        <v>285</v>
      </c>
      <c r="D1045" s="91">
        <v>32476</v>
      </c>
      <c r="E1045" s="75" t="s">
        <v>1399</v>
      </c>
      <c r="G1045" s="74" t="str">
        <f>VLOOKUP(Table16[[#This Row],[Player]],$U$985:$V$1988,2,FALSE)&amp;" Attempts"</f>
        <v>336 Attempts</v>
      </c>
      <c r="H1045" s="77" t="str">
        <f>VLOOKUP(Table16[[#This Row],[Player]],Rosters!$D$1:$D$1934,1,FALSE)</f>
        <v>Wilson, Russell</v>
      </c>
      <c r="I1045" s="77" t="str">
        <f>Table16[[#This Row],[RunBlock-Primary6]]&amp;"-"&amp;Table16[[#This Row],[PassBlock8]]&amp;IF(Table16[[#This Row],[RunBlock-Secondary7]]&lt;&gt;"","/"&amp;Table16[[#This Row],[RunBlock-Secondary7]]&amp;"-"&amp;Table16[[#This Row],[PassBlock8]],"")</f>
        <v>-</v>
      </c>
      <c r="J1045" s="75"/>
      <c r="K1045" s="75"/>
      <c r="L1045" s="76"/>
      <c r="M1045" s="76"/>
      <c r="N1045" s="76"/>
      <c r="O1045" s="76"/>
      <c r="P1045" s="76"/>
      <c r="Q1045" s="76" t="str">
        <f>Table16[[#This Row],[DefPrimary2]]&amp;IF(Table16[[#This Row],[Def-Secondary3]]&lt;&gt;"","/"&amp;Table16[[#This Row],[Def-Secondary3]],)&amp;""&amp;IF(Table16[[#This Row],[PassRush4]]&lt;&gt;"","-"&amp;Table16[[#This Row],[PassRush4]],)</f>
        <v/>
      </c>
      <c r="R1045" s="76" t="e">
        <f>VLOOKUP(Table16[[#This Row],[Player]],Table4[],9,FALSE)</f>
        <v>#N/A</v>
      </c>
      <c r="S1045" s="73" t="str">
        <f>VLOOKUP(Table16[[#This Row],[Player]],$U$985:$V$1988,2,FALSE)&amp;" Attempts"</f>
        <v>336 Attempts</v>
      </c>
      <c r="U1045" t="s">
        <v>3016</v>
      </c>
      <c r="V1045" s="97">
        <v>30</v>
      </c>
    </row>
    <row r="1046" spans="1:22" ht="12.75" customHeight="1" x14ac:dyDescent="0.45">
      <c r="A1046" s="78" t="s">
        <v>1736</v>
      </c>
      <c r="B1046" s="74" t="s">
        <v>77</v>
      </c>
      <c r="C1046" s="79" t="s">
        <v>3527</v>
      </c>
      <c r="D1046" s="91">
        <v>34340</v>
      </c>
      <c r="E1046" s="75" t="s">
        <v>1737</v>
      </c>
      <c r="G1046" s="74" t="str">
        <f>VLOOKUP(Table16[[#This Row],[Player]],$U$985:$V$1988,2,FALSE)&amp;" Attempts"</f>
        <v>296 Attempts</v>
      </c>
      <c r="H1046" s="77" t="str">
        <f>VLOOKUP(Table16[[#This Row],[Player]],Rosters!$D$1:$D$1934,1,FALSE)</f>
        <v>Winston, Jameis</v>
      </c>
      <c r="I1046" s="77" t="str">
        <f>Table16[[#This Row],[RunBlock-Primary6]]&amp;"-"&amp;Table16[[#This Row],[PassBlock8]]&amp;IF(Table16[[#This Row],[RunBlock-Secondary7]]&lt;&gt;"","/"&amp;Table16[[#This Row],[RunBlock-Secondary7]]&amp;"-"&amp;Table16[[#This Row],[PassBlock8]],"")</f>
        <v>-</v>
      </c>
      <c r="J1046" s="75"/>
      <c r="K1046" s="75"/>
      <c r="L1046" s="76"/>
      <c r="M1046" s="76"/>
      <c r="N1046" s="76"/>
      <c r="O1046" s="76"/>
      <c r="P1046" s="76"/>
      <c r="Q1046" s="76" t="str">
        <f>Table16[[#This Row],[DefPrimary2]]&amp;IF(Table16[[#This Row],[Def-Secondary3]]&lt;&gt;"","/"&amp;Table16[[#This Row],[Def-Secondary3]],)&amp;""&amp;IF(Table16[[#This Row],[PassRush4]]&lt;&gt;"","-"&amp;Table16[[#This Row],[PassRush4]],)</f>
        <v/>
      </c>
      <c r="R1046" s="76" t="e">
        <f>VLOOKUP(Table16[[#This Row],[Player]],Table4[],9,FALSE)</f>
        <v>#N/A</v>
      </c>
      <c r="S1046" s="73" t="str">
        <f>VLOOKUP(Table16[[#This Row],[Player]],$U$985:$V$1988,2,FALSE)&amp;" Attempts"</f>
        <v>296 Attempts</v>
      </c>
      <c r="U1046" t="s">
        <v>4074</v>
      </c>
      <c r="V1046" s="97">
        <v>29</v>
      </c>
    </row>
    <row r="1047" spans="1:22" ht="12.75" customHeight="1" x14ac:dyDescent="0.45">
      <c r="A1047" s="78" t="s">
        <v>807</v>
      </c>
      <c r="B1047" s="74" t="s">
        <v>77</v>
      </c>
      <c r="C1047" s="79" t="s">
        <v>419</v>
      </c>
      <c r="D1047" s="91">
        <v>37097</v>
      </c>
      <c r="E1047" s="75" t="s">
        <v>3953</v>
      </c>
      <c r="G1047" s="74" t="str">
        <f>VLOOKUP(Table16[[#This Row],[Player]],$U$985:$V$1988,2,FALSE)&amp;" Attempts"</f>
        <v>384 Attempts</v>
      </c>
      <c r="H1047" s="77" t="str">
        <f>VLOOKUP(Table16[[#This Row],[Player]],Rosters!$D$1:$D$1934,1,FALSE)</f>
        <v>Young, Bryce</v>
      </c>
      <c r="I1047" s="77" t="str">
        <f>Table16[[#This Row],[RunBlock-Primary6]]&amp;"-"&amp;Table16[[#This Row],[PassBlock8]]&amp;IF(Table16[[#This Row],[RunBlock-Secondary7]]&lt;&gt;"","/"&amp;Table16[[#This Row],[RunBlock-Secondary7]]&amp;"-"&amp;Table16[[#This Row],[PassBlock8]],"")</f>
        <v>-</v>
      </c>
      <c r="J1047" s="75"/>
      <c r="K1047" s="75"/>
      <c r="L1047" s="76"/>
      <c r="M1047" s="76"/>
      <c r="N1047" s="76"/>
      <c r="O1047" s="76"/>
      <c r="P1047" s="76"/>
      <c r="Q1047" s="76" t="str">
        <f>Table16[[#This Row],[DefPrimary2]]&amp;IF(Table16[[#This Row],[Def-Secondary3]]&lt;&gt;"","/"&amp;Table16[[#This Row],[Def-Secondary3]],)&amp;""&amp;IF(Table16[[#This Row],[PassRush4]]&lt;&gt;"","-"&amp;Table16[[#This Row],[PassRush4]],)</f>
        <v/>
      </c>
      <c r="R1047" s="76" t="e">
        <f>VLOOKUP(Table16[[#This Row],[Player]],Table4[],9,FALSE)</f>
        <v>#N/A</v>
      </c>
      <c r="S1047" s="73" t="str">
        <f>VLOOKUP(Table16[[#This Row],[Player]],$U$985:$V$1988,2,FALSE)&amp;" Attempts"</f>
        <v>384 Attempts</v>
      </c>
      <c r="U1047" s="102" t="s">
        <v>3014</v>
      </c>
      <c r="V1047" s="97">
        <v>26</v>
      </c>
    </row>
    <row r="1048" spans="1:22" ht="12.75" customHeight="1" x14ac:dyDescent="0.45">
      <c r="A1048" s="92" t="s">
        <v>82</v>
      </c>
      <c r="B1048" s="74" t="s">
        <v>77</v>
      </c>
      <c r="C1048" s="79" t="s">
        <v>3527</v>
      </c>
      <c r="D1048" s="91">
        <v>36276</v>
      </c>
      <c r="E1048" s="75" t="s">
        <v>83</v>
      </c>
      <c r="G1048" s="74" t="str">
        <f>VLOOKUP(Table16[[#This Row],[Player]],$U$985:$V$1988,2,FALSE)&amp;" Attempts"</f>
        <v>31 Attempts</v>
      </c>
      <c r="H1048" s="77" t="str">
        <f>VLOOKUP(Table16[[#This Row],[Player]],Rosters!$D$1:$D$1934,1,FALSE)</f>
        <v>Zappe, Bailey</v>
      </c>
      <c r="I1048" s="77" t="str">
        <f>Table16[[#This Row],[RunBlock-Primary6]]&amp;"-"&amp;Table16[[#This Row],[PassBlock8]]&amp;IF(Table16[[#This Row],[RunBlock-Secondary7]]&lt;&gt;"","/"&amp;Table16[[#This Row],[RunBlock-Secondary7]]&amp;"-"&amp;Table16[[#This Row],[PassBlock8]],"")</f>
        <v>-</v>
      </c>
      <c r="J1048" s="75"/>
      <c r="K1048" s="75"/>
      <c r="L1048" s="76"/>
      <c r="M1048" s="76"/>
      <c r="N1048" s="76"/>
      <c r="O1048" s="76"/>
      <c r="P1048" s="76"/>
      <c r="Q1048" s="76" t="str">
        <f>Table16[[#This Row],[DefPrimary2]]&amp;IF(Table16[[#This Row],[Def-Secondary3]]&lt;&gt;"","/"&amp;Table16[[#This Row],[Def-Secondary3]],)&amp;""&amp;IF(Table16[[#This Row],[PassRush4]]&lt;&gt;"","-"&amp;Table16[[#This Row],[PassRush4]],)</f>
        <v/>
      </c>
      <c r="R1048" s="76" t="e">
        <f>VLOOKUP(Table16[[#This Row],[Player]],Table4[],9,FALSE)</f>
        <v>#N/A</v>
      </c>
      <c r="S1048" s="73" t="str">
        <f>VLOOKUP(Table16[[#This Row],[Player]],$U$985:$V$1988,2,FALSE)&amp;" Attempts"</f>
        <v>31 Attempts</v>
      </c>
      <c r="U1048" t="s">
        <v>1949</v>
      </c>
      <c r="V1048" s="97">
        <v>22</v>
      </c>
    </row>
    <row r="1049" spans="1:22" ht="12.75" customHeight="1" x14ac:dyDescent="0.45">
      <c r="A1049" s="78" t="s">
        <v>2151</v>
      </c>
      <c r="B1049" s="74" t="s">
        <v>80</v>
      </c>
      <c r="C1049" s="79" t="s">
        <v>3519</v>
      </c>
      <c r="D1049" s="91">
        <v>35206</v>
      </c>
      <c r="E1049" s="75" t="s">
        <v>2152</v>
      </c>
      <c r="G1049" s="74" t="str">
        <f>VLOOKUP(Table16[[#This Row],[Player]],$U$985:$V$1988,2,FALSE)&amp;" Attempts"</f>
        <v>483 Attempts</v>
      </c>
      <c r="H1049" s="77" t="str">
        <f>VLOOKUP(Table16[[#This Row],[Player]],Rosters!$D$1:$D$1934,1,FALSE)</f>
        <v>Allen, Josh</v>
      </c>
      <c r="I1049" s="77" t="str">
        <f>Table16[[#This Row],[RunBlock-Primary6]]&amp;"-"&amp;Table16[[#This Row],[PassBlock8]]&amp;IF(Table16[[#This Row],[RunBlock-Secondary7]]&lt;&gt;"","/"&amp;Table16[[#This Row],[RunBlock-Secondary7]]&amp;"-"&amp;Table16[[#This Row],[PassBlock8]],"")</f>
        <v>-</v>
      </c>
      <c r="J1049" s="75"/>
      <c r="K1049" s="75"/>
      <c r="L1049" s="76"/>
      <c r="M1049" s="76"/>
      <c r="N1049" s="76"/>
      <c r="O1049" s="76"/>
      <c r="P1049" s="76"/>
      <c r="Q1049" s="76" t="str">
        <f>Table16[[#This Row],[DefPrimary2]]&amp;IF(Table16[[#This Row],[Def-Secondary3]]&lt;&gt;"","/"&amp;Table16[[#This Row],[Def-Secondary3]],)&amp;""&amp;IF(Table16[[#This Row],[PassRush4]]&lt;&gt;"","-"&amp;Table16[[#This Row],[PassRush4]],)</f>
        <v/>
      </c>
      <c r="R1049" s="76" t="e">
        <f>VLOOKUP(Table16[[#This Row],[Player]],Table4[],9,FALSE)</f>
        <v>#N/A</v>
      </c>
      <c r="S1049" s="73" t="str">
        <f>VLOOKUP(Table16[[#This Row],[Player]],$U$985:$V$1988,2,FALSE)&amp;" Attempts"</f>
        <v>483 Attempts</v>
      </c>
      <c r="U1049" t="s">
        <v>1058</v>
      </c>
      <c r="V1049" s="97">
        <v>19</v>
      </c>
    </row>
    <row r="1050" spans="1:22" ht="12.75" customHeight="1" x14ac:dyDescent="0.45">
      <c r="A1050" s="92" t="s">
        <v>3899</v>
      </c>
      <c r="B1050" s="74" t="s">
        <v>80</v>
      </c>
      <c r="C1050" s="79" t="s">
        <v>3520</v>
      </c>
      <c r="D1050" s="91">
        <v>36878</v>
      </c>
      <c r="E1050" s="75" t="s">
        <v>3992</v>
      </c>
      <c r="G1050" s="74" t="str">
        <f>VLOOKUP(Table16[[#This Row],[Player]],$U$985:$V$1988,2,FALSE)&amp;" Attempts"</f>
        <v>480 Attempts</v>
      </c>
      <c r="H1050" s="77" t="str">
        <f>VLOOKUP(Table16[[#This Row],[Player]],Rosters!$D$1:$D$1934,1,FALSE)</f>
        <v>Daniels, Jayden</v>
      </c>
      <c r="I1050" s="77" t="str">
        <f>Table16[[#This Row],[RunBlock-Primary6]]&amp;"-"&amp;Table16[[#This Row],[PassBlock8]]&amp;IF(Table16[[#This Row],[RunBlock-Secondary7]]&lt;&gt;"","/"&amp;Table16[[#This Row],[RunBlock-Secondary7]]&amp;"-"&amp;Table16[[#This Row],[PassBlock8]],"")</f>
        <v>-</v>
      </c>
      <c r="J1050" s="75"/>
      <c r="K1050" s="75"/>
      <c r="L1050" s="76"/>
      <c r="M1050" s="76"/>
      <c r="N1050" s="76"/>
      <c r="O1050" s="76"/>
      <c r="P1050" s="76"/>
      <c r="Q1050" s="76" t="str">
        <f>Table16[[#This Row],[DefPrimary2]]&amp;IF(Table16[[#This Row],[Def-Secondary3]]&lt;&gt;"","/"&amp;Table16[[#This Row],[Def-Secondary3]],)&amp;""&amp;IF(Table16[[#This Row],[PassRush4]]&lt;&gt;"","-"&amp;Table16[[#This Row],[PassRush4]],)</f>
        <v/>
      </c>
      <c r="R1050" s="76" t="e">
        <f>VLOOKUP(Table16[[#This Row],[Player]],Table4[],9,FALSE)</f>
        <v>#N/A</v>
      </c>
      <c r="S1050" s="73" t="str">
        <f>VLOOKUP(Table16[[#This Row],[Player]],$U$985:$V$1988,2,FALSE)&amp;" Attempts"</f>
        <v>480 Attempts</v>
      </c>
      <c r="U1050" t="s">
        <v>1562</v>
      </c>
      <c r="V1050" s="97">
        <v>14</v>
      </c>
    </row>
    <row r="1051" spans="1:22" ht="12.75" customHeight="1" x14ac:dyDescent="0.45">
      <c r="A1051" s="92" t="s">
        <v>2834</v>
      </c>
      <c r="B1051" s="74" t="s">
        <v>80</v>
      </c>
      <c r="C1051" s="79" t="s">
        <v>285</v>
      </c>
      <c r="D1051" s="91">
        <v>36220</v>
      </c>
      <c r="E1051" s="75" t="s">
        <v>3509</v>
      </c>
      <c r="G1051" s="74" t="str">
        <f>VLOOKUP(Table16[[#This Row],[Player]],$U$985:$V$1988,2,FALSE)&amp;" Attempts"</f>
        <v>161 Attempts</v>
      </c>
      <c r="H1051" s="77" t="str">
        <f>VLOOKUP(Table16[[#This Row],[Player]],Rosters!$D$1:$D$1934,1,FALSE)</f>
        <v>Fields, Justin</v>
      </c>
      <c r="I1051" s="77" t="str">
        <f>Table16[[#This Row],[RunBlock-Primary6]]&amp;"-"&amp;Table16[[#This Row],[PassBlock8]]&amp;IF(Table16[[#This Row],[RunBlock-Secondary7]]&lt;&gt;"","/"&amp;Table16[[#This Row],[RunBlock-Secondary7]]&amp;"-"&amp;Table16[[#This Row],[PassBlock8]],"")</f>
        <v>-</v>
      </c>
      <c r="J1051" s="75"/>
      <c r="K1051" s="75"/>
      <c r="L1051" s="76"/>
      <c r="M1051" s="76"/>
      <c r="N1051" s="76"/>
      <c r="O1051" s="76"/>
      <c r="P1051" s="76"/>
      <c r="Q1051" s="76" t="str">
        <f>Table16[[#This Row],[DefPrimary2]]&amp;IF(Table16[[#This Row],[Def-Secondary3]]&lt;&gt;"","/"&amp;Table16[[#This Row],[Def-Secondary3]],)&amp;""&amp;IF(Table16[[#This Row],[PassRush4]]&lt;&gt;"","-"&amp;Table16[[#This Row],[PassRush4]],)</f>
        <v/>
      </c>
      <c r="R1051" s="76" t="e">
        <f>VLOOKUP(Table16[[#This Row],[Player]],Table4[],9,FALSE)</f>
        <v>#N/A</v>
      </c>
      <c r="S1051" s="73" t="str">
        <f>VLOOKUP(Table16[[#This Row],[Player]],$U$985:$V$1988,2,FALSE)&amp;" Attempts"</f>
        <v>161 Attempts</v>
      </c>
      <c r="U1051" t="s">
        <v>3296</v>
      </c>
      <c r="V1051" s="97">
        <v>11</v>
      </c>
    </row>
    <row r="1052" spans="1:22" ht="12.75" customHeight="1" x14ac:dyDescent="0.45">
      <c r="A1052" s="78" t="s">
        <v>3095</v>
      </c>
      <c r="B1052" s="74" t="s">
        <v>80</v>
      </c>
      <c r="C1052" s="79" t="s">
        <v>109</v>
      </c>
      <c r="D1052" s="91">
        <v>35827</v>
      </c>
      <c r="E1052" s="75" t="s">
        <v>3949</v>
      </c>
      <c r="G1052" s="74" t="str">
        <f>VLOOKUP(Table16[[#This Row],[Player]],$U$985:$V$1988,2,FALSE)&amp;" Attempts"</f>
        <v>133 Attempts</v>
      </c>
      <c r="H1052" s="77" t="str">
        <f>VLOOKUP(Table16[[#This Row],[Player]],Rosters!$D$1:$D$1934,1,FALSE)</f>
        <v>Huntley, Tyler</v>
      </c>
      <c r="I1052" s="77" t="str">
        <f>Table16[[#This Row],[RunBlock-Primary6]]&amp;"-"&amp;Table16[[#This Row],[PassBlock8]]&amp;IF(Table16[[#This Row],[RunBlock-Secondary7]]&lt;&gt;"","/"&amp;Table16[[#This Row],[RunBlock-Secondary7]]&amp;"-"&amp;Table16[[#This Row],[PassBlock8]],"")</f>
        <v>-</v>
      </c>
      <c r="J1052" s="75"/>
      <c r="K1052" s="75"/>
      <c r="L1052" s="76"/>
      <c r="M1052" s="76"/>
      <c r="N1052" s="76"/>
      <c r="O1052" s="76"/>
      <c r="P1052" s="76"/>
      <c r="Q1052" s="76" t="str">
        <f>Table16[[#This Row],[DefPrimary2]]&amp;IF(Table16[[#This Row],[Def-Secondary3]]&lt;&gt;"","/"&amp;Table16[[#This Row],[Def-Secondary3]],)&amp;""&amp;IF(Table16[[#This Row],[PassRush4]]&lt;&gt;"","-"&amp;Table16[[#This Row],[PassRush4]],)</f>
        <v/>
      </c>
      <c r="R1052" s="76" t="e">
        <f>VLOOKUP(Table16[[#This Row],[Player]],Table4[],9,FALSE)</f>
        <v>#N/A</v>
      </c>
      <c r="S1052" s="73" t="str">
        <f>VLOOKUP(Table16[[#This Row],[Player]],$U$985:$V$1988,2,FALSE)&amp;" Attempts"</f>
        <v>133 Attempts</v>
      </c>
      <c r="U1052" t="s">
        <v>3906</v>
      </c>
      <c r="V1052" s="97">
        <v>9</v>
      </c>
    </row>
    <row r="1053" spans="1:22" ht="12.75" customHeight="1" x14ac:dyDescent="0.45">
      <c r="A1053" s="92" t="s">
        <v>1735</v>
      </c>
      <c r="B1053" s="74" t="s">
        <v>80</v>
      </c>
      <c r="C1053" s="79" t="s">
        <v>3530</v>
      </c>
      <c r="D1053" s="91">
        <v>36014</v>
      </c>
      <c r="E1053" s="75" t="s">
        <v>204</v>
      </c>
      <c r="G1053" s="74" t="str">
        <f>VLOOKUP(Table16[[#This Row],[Player]],$U$985:$V$1988,2,FALSE)&amp;" Attempts"</f>
        <v>361 Attempts</v>
      </c>
      <c r="H1053" s="77" t="str">
        <f>VLOOKUP(Table16[[#This Row],[Player]],Rosters!$D$1:$D$1934,1,FALSE)</f>
        <v>Hurts, Jalen</v>
      </c>
      <c r="I1053" s="77" t="str">
        <f>Table16[[#This Row],[RunBlock-Primary6]]&amp;"-"&amp;Table16[[#This Row],[PassBlock8]]&amp;IF(Table16[[#This Row],[RunBlock-Secondary7]]&lt;&gt;"","/"&amp;Table16[[#This Row],[RunBlock-Secondary7]]&amp;"-"&amp;Table16[[#This Row],[PassBlock8]],"")</f>
        <v>-</v>
      </c>
      <c r="J1053" s="75"/>
      <c r="K1053" s="75"/>
      <c r="L1053" s="76"/>
      <c r="M1053" s="76"/>
      <c r="N1053" s="76"/>
      <c r="O1053" s="76"/>
      <c r="P1053" s="76"/>
      <c r="Q1053" s="76" t="str">
        <f>Table16[[#This Row],[DefPrimary2]]&amp;IF(Table16[[#This Row],[Def-Secondary3]]&lt;&gt;"","/"&amp;Table16[[#This Row],[Def-Secondary3]],)&amp;""&amp;IF(Table16[[#This Row],[PassRush4]]&lt;&gt;"","-"&amp;Table16[[#This Row],[PassRush4]],)</f>
        <v/>
      </c>
      <c r="R1053" s="76" t="e">
        <f>VLOOKUP(Table16[[#This Row],[Player]],Table4[],9,FALSE)</f>
        <v>#N/A</v>
      </c>
      <c r="S1053" s="73" t="str">
        <f>VLOOKUP(Table16[[#This Row],[Player]],$U$985:$V$1988,2,FALSE)&amp;" Attempts"</f>
        <v>361 Attempts</v>
      </c>
      <c r="U1053" t="s">
        <v>536</v>
      </c>
      <c r="V1053" s="97">
        <v>5</v>
      </c>
    </row>
    <row r="1054" spans="1:22" ht="12.75" customHeight="1" x14ac:dyDescent="0.45">
      <c r="A1054" s="78" t="s">
        <v>1946</v>
      </c>
      <c r="B1054" s="74" t="s">
        <v>80</v>
      </c>
      <c r="C1054" s="79" t="s">
        <v>193</v>
      </c>
      <c r="D1054" s="91">
        <v>35437</v>
      </c>
      <c r="E1054" s="75" t="s">
        <v>1947</v>
      </c>
      <c r="G1054" s="74" t="str">
        <f>VLOOKUP(Table16[[#This Row],[Player]],$U$985:$V$1988,2,FALSE)&amp;" Attempts"</f>
        <v>474 Attempts</v>
      </c>
      <c r="H1054" s="77" t="str">
        <f>VLOOKUP(Table16[[#This Row],[Player]],Rosters!$D$1:$D$1934,1,FALSE)</f>
        <v>Jackson, Lamar</v>
      </c>
      <c r="I1054" s="77" t="str">
        <f>Table16[[#This Row],[RunBlock-Primary6]]&amp;"-"&amp;Table16[[#This Row],[PassBlock8]]&amp;IF(Table16[[#This Row],[RunBlock-Secondary7]]&lt;&gt;"","/"&amp;Table16[[#This Row],[RunBlock-Secondary7]]&amp;"-"&amp;Table16[[#This Row],[PassBlock8]],"")</f>
        <v>-</v>
      </c>
      <c r="J1054" s="75"/>
      <c r="K1054" s="75"/>
      <c r="L1054" s="76"/>
      <c r="M1054" s="76"/>
      <c r="N1054" s="76"/>
      <c r="O1054" s="76"/>
      <c r="P1054" s="76"/>
      <c r="Q1054" s="76" t="str">
        <f>Table16[[#This Row],[DefPrimary2]]&amp;IF(Table16[[#This Row],[Def-Secondary3]]&lt;&gt;"","/"&amp;Table16[[#This Row],[Def-Secondary3]],)&amp;""&amp;IF(Table16[[#This Row],[PassRush4]]&lt;&gt;"","-"&amp;Table16[[#This Row],[PassRush4]],)</f>
        <v/>
      </c>
      <c r="R1054" s="76" t="e">
        <f>VLOOKUP(Table16[[#This Row],[Player]],Table4[],9,FALSE)</f>
        <v>#N/A</v>
      </c>
      <c r="S1054" s="73" t="str">
        <f>VLOOKUP(Table16[[#This Row],[Player]],$U$985:$V$1988,2,FALSE)&amp;" Attempts"</f>
        <v>474 Attempts</v>
      </c>
      <c r="U1054" t="s">
        <v>1653</v>
      </c>
      <c r="V1054" s="97">
        <v>4</v>
      </c>
    </row>
    <row r="1055" spans="1:22" ht="12.75" customHeight="1" x14ac:dyDescent="0.45">
      <c r="A1055" s="78" t="s">
        <v>1843</v>
      </c>
      <c r="B1055" s="74" t="s">
        <v>80</v>
      </c>
      <c r="C1055" s="79" t="s">
        <v>916</v>
      </c>
      <c r="D1055" s="91">
        <v>35577</v>
      </c>
      <c r="E1055" s="75" t="s">
        <v>1844</v>
      </c>
      <c r="G1055" s="74" t="str">
        <f>VLOOKUP(Table16[[#This Row],[Player]],$U$985:$V$1988,2,FALSE)&amp;" Attempts"</f>
        <v>341 Attempts</v>
      </c>
      <c r="H1055" s="77" t="str">
        <f>VLOOKUP(Table16[[#This Row],[Player]],Rosters!$D$1:$D$1934,1,FALSE)</f>
        <v>Jones, Daniel</v>
      </c>
      <c r="I1055" s="77" t="str">
        <f>Table16[[#This Row],[RunBlock-Primary6]]&amp;"-"&amp;Table16[[#This Row],[PassBlock8]]&amp;IF(Table16[[#This Row],[RunBlock-Secondary7]]&lt;&gt;"","/"&amp;Table16[[#This Row],[RunBlock-Secondary7]]&amp;"-"&amp;Table16[[#This Row],[PassBlock8]],"")</f>
        <v>-</v>
      </c>
      <c r="J1055" s="75"/>
      <c r="K1055" s="75"/>
      <c r="L1055" s="76"/>
      <c r="M1055" s="76"/>
      <c r="N1055" s="76"/>
      <c r="O1055" s="76"/>
      <c r="P1055" s="76"/>
      <c r="Q1055" s="76" t="str">
        <f>Table16[[#This Row],[DefPrimary2]]&amp;IF(Table16[[#This Row],[Def-Secondary3]]&lt;&gt;"","/"&amp;Table16[[#This Row],[Def-Secondary3]],)&amp;""&amp;IF(Table16[[#This Row],[PassRush4]]&lt;&gt;"","-"&amp;Table16[[#This Row],[PassRush4]],)</f>
        <v/>
      </c>
      <c r="R1055" s="76" t="e">
        <f>VLOOKUP(Table16[[#This Row],[Player]],Table4[],9,FALSE)</f>
        <v>#N/A</v>
      </c>
      <c r="S1055" s="73" t="str">
        <f>VLOOKUP(Table16[[#This Row],[Player]],$U$985:$V$1988,2,FALSE)&amp;" Attempts"</f>
        <v>341 Attempts</v>
      </c>
      <c r="U1055" t="s">
        <v>3439</v>
      </c>
      <c r="V1055" s="97">
        <v>3</v>
      </c>
    </row>
    <row r="1056" spans="1:22" ht="12.75" customHeight="1" x14ac:dyDescent="0.45">
      <c r="A1056" s="78" t="s">
        <v>3925</v>
      </c>
      <c r="B1056" s="74" t="s">
        <v>80</v>
      </c>
      <c r="C1056" s="79" t="s">
        <v>3517</v>
      </c>
      <c r="D1056" s="91">
        <v>36581</v>
      </c>
      <c r="E1056" s="75" t="s">
        <v>4086</v>
      </c>
      <c r="G1056" s="74" t="str">
        <f>VLOOKUP(Table16[[#This Row],[Player]],$U$985:$V$1988,2,FALSE)&amp;" Attempts"</f>
        <v>567 Attempts</v>
      </c>
      <c r="H1056" s="77" t="str">
        <f>VLOOKUP(Table16[[#This Row],[Player]],Rosters!$D$1:$D$1934,1,FALSE)</f>
        <v>Nix, Bo</v>
      </c>
      <c r="I1056" s="77" t="str">
        <f>Table16[[#This Row],[RunBlock-Primary6]]&amp;"-"&amp;Table16[[#This Row],[PassBlock8]]&amp;IF(Table16[[#This Row],[RunBlock-Secondary7]]&lt;&gt;"","/"&amp;Table16[[#This Row],[RunBlock-Secondary7]]&amp;"-"&amp;Table16[[#This Row],[PassBlock8]],"")</f>
        <v>-</v>
      </c>
      <c r="J1056" s="75"/>
      <c r="K1056" s="75"/>
      <c r="L1056" s="76"/>
      <c r="M1056" s="76"/>
      <c r="N1056" s="76"/>
      <c r="O1056" s="76"/>
      <c r="P1056" s="76"/>
      <c r="Q1056" s="76" t="str">
        <f>Table16[[#This Row],[DefPrimary2]]&amp;IF(Table16[[#This Row],[Def-Secondary3]]&lt;&gt;"","/"&amp;Table16[[#This Row],[Def-Secondary3]],)&amp;""&amp;IF(Table16[[#This Row],[PassRush4]]&lt;&gt;"","-"&amp;Table16[[#This Row],[PassRush4]],)</f>
        <v/>
      </c>
      <c r="R1056" s="76" t="e">
        <f>VLOOKUP(Table16[[#This Row],[Player]],Table4[],9,FALSE)</f>
        <v>#N/A</v>
      </c>
      <c r="S1056" s="73" t="str">
        <f>VLOOKUP(Table16[[#This Row],[Player]],$U$985:$V$1988,2,FALSE)&amp;" Attempts"</f>
        <v>567 Attempts</v>
      </c>
      <c r="U1056" t="s">
        <v>1457</v>
      </c>
      <c r="V1056" s="97">
        <v>2</v>
      </c>
    </row>
    <row r="1057" spans="1:22" ht="12.75" customHeight="1" x14ac:dyDescent="0.45">
      <c r="A1057" s="78" t="s">
        <v>804</v>
      </c>
      <c r="B1057" s="74" t="s">
        <v>80</v>
      </c>
      <c r="C1057" s="79" t="s">
        <v>500</v>
      </c>
      <c r="D1057" s="91">
        <v>37398</v>
      </c>
      <c r="E1057" s="75" t="s">
        <v>3953</v>
      </c>
      <c r="G1057" s="74" t="str">
        <f>VLOOKUP(Table16[[#This Row],[Player]],$U$985:$V$1988,2,FALSE)&amp;" Attempts"</f>
        <v>264 Attempts</v>
      </c>
      <c r="H1057" s="77" t="str">
        <f>VLOOKUP(Table16[[#This Row],[Player]],Rosters!$D$1:$D$1934,1,FALSE)</f>
        <v>Richardson, Anthony</v>
      </c>
      <c r="I1057" s="77" t="str">
        <f>Table16[[#This Row],[RunBlock-Primary6]]&amp;"-"&amp;Table16[[#This Row],[PassBlock8]]&amp;IF(Table16[[#This Row],[RunBlock-Secondary7]]&lt;&gt;"","/"&amp;Table16[[#This Row],[RunBlock-Secondary7]]&amp;"-"&amp;Table16[[#This Row],[PassBlock8]],"")</f>
        <v>-</v>
      </c>
      <c r="J1057" s="75"/>
      <c r="K1057" s="75"/>
      <c r="L1057" s="76"/>
      <c r="M1057" s="76"/>
      <c r="N1057" s="76"/>
      <c r="O1057" s="76"/>
      <c r="P1057" s="76"/>
      <c r="Q1057" s="76" t="str">
        <f>Table16[[#This Row],[DefPrimary2]]&amp;IF(Table16[[#This Row],[Def-Secondary3]]&lt;&gt;"","/"&amp;Table16[[#This Row],[Def-Secondary3]],)&amp;""&amp;IF(Table16[[#This Row],[PassRush4]]&lt;&gt;"","-"&amp;Table16[[#This Row],[PassRush4]],)</f>
        <v/>
      </c>
      <c r="R1057" s="76" t="e">
        <f>VLOOKUP(Table16[[#This Row],[Player]],Table4[],9,FALSE)</f>
        <v>#N/A</v>
      </c>
      <c r="S1057" s="73" t="str">
        <f>VLOOKUP(Table16[[#This Row],[Player]],$U$985:$V$1988,2,FALSE)&amp;" Attempts"</f>
        <v>264 Attempts</v>
      </c>
      <c r="U1057" t="s">
        <v>3033</v>
      </c>
      <c r="V1057" s="97">
        <v>2</v>
      </c>
    </row>
    <row r="1058" spans="1:22" ht="12.75" customHeight="1" x14ac:dyDescent="0.45">
      <c r="A1058" s="78" t="s">
        <v>3944</v>
      </c>
      <c r="B1058" s="74" t="s">
        <v>80</v>
      </c>
      <c r="C1058" s="79" t="s">
        <v>271</v>
      </c>
      <c r="D1058" s="91">
        <v>37213</v>
      </c>
      <c r="E1058" s="75" t="s">
        <v>4143</v>
      </c>
      <c r="G1058" s="74" t="str">
        <f>VLOOKUP(Table16[[#This Row],[Player]],$U$985:$V$1988,2,FALSE)&amp;" Attempts"</f>
        <v>562 Attempts</v>
      </c>
      <c r="H1058" s="77" t="str">
        <f>VLOOKUP(Table16[[#This Row],[Player]],Rosters!$D$1:$D$1934,1,FALSE)</f>
        <v>Williams, Caleb</v>
      </c>
      <c r="I1058" s="77" t="str">
        <f>Table16[[#This Row],[RunBlock-Primary6]]&amp;"-"&amp;Table16[[#This Row],[PassBlock8]]&amp;IF(Table16[[#This Row],[RunBlock-Secondary7]]&lt;&gt;"","/"&amp;Table16[[#This Row],[RunBlock-Secondary7]]&amp;"-"&amp;Table16[[#This Row],[PassBlock8]],"")</f>
        <v>-</v>
      </c>
      <c r="J1058" s="75"/>
      <c r="K1058" s="75"/>
      <c r="L1058" s="76"/>
      <c r="M1058" s="76"/>
      <c r="N1058" s="76"/>
      <c r="O1058" s="76"/>
      <c r="P1058" s="76"/>
      <c r="Q1058" s="76" t="str">
        <f>Table16[[#This Row],[DefPrimary2]]&amp;IF(Table16[[#This Row],[Def-Secondary3]]&lt;&gt;"","/"&amp;Table16[[#This Row],[Def-Secondary3]],)&amp;""&amp;IF(Table16[[#This Row],[PassRush4]]&lt;&gt;"","-"&amp;Table16[[#This Row],[PassRush4]],)</f>
        <v/>
      </c>
      <c r="R1058" s="76" t="e">
        <f>VLOOKUP(Table16[[#This Row],[Player]],Table4[],9,FALSE)</f>
        <v>#N/A</v>
      </c>
      <c r="S1058" s="73" t="str">
        <f>VLOOKUP(Table16[[#This Row],[Player]],$U$985:$V$1988,2,FALSE)&amp;" Attempts"</f>
        <v>562 Attempts</v>
      </c>
      <c r="U1058" t="s">
        <v>947</v>
      </c>
      <c r="V1058" s="97">
        <v>2</v>
      </c>
    </row>
    <row r="1059" spans="1:22" ht="12.75" customHeight="1" x14ac:dyDescent="0.45">
      <c r="A1059" s="78" t="s">
        <v>3837</v>
      </c>
      <c r="B1059" s="74" t="s">
        <v>354</v>
      </c>
      <c r="C1059" s="79" t="s">
        <v>116</v>
      </c>
      <c r="D1059" s="91">
        <v>37702</v>
      </c>
      <c r="E1059" s="75" t="s">
        <v>3961</v>
      </c>
      <c r="G1059" s="75" t="s">
        <v>154</v>
      </c>
      <c r="H1059" s="77" t="str">
        <f>VLOOKUP(Table16[[#This Row],[Player]],Rosters!$D$1:$D$1934,1,FALSE)</f>
        <v>Arnold, Terrion</v>
      </c>
      <c r="I1059" s="77" t="str">
        <f>Table16[[#This Row],[RunBlock-Primary6]]&amp;"-"&amp;Table16[[#This Row],[PassBlock8]]&amp;IF(Table16[[#This Row],[RunBlock-Secondary7]]&lt;&gt;"","/"&amp;Table16[[#This Row],[RunBlock-Secondary7]]&amp;"-"&amp;Table16[[#This Row],[PassBlock8]],"")</f>
        <v>-</v>
      </c>
      <c r="J1059" s="75" t="s">
        <v>154</v>
      </c>
      <c r="K1059" s="75"/>
      <c r="L1059" s="76"/>
      <c r="M1059" s="76"/>
      <c r="N1059" s="76"/>
      <c r="O1059" s="76"/>
      <c r="P1059" s="76"/>
      <c r="Q1059" s="76" t="str">
        <f>Table16[[#This Row],[DefPrimary2]]&amp;IF(Table16[[#This Row],[Def-Secondary3]]&lt;&gt;"","/"&amp;Table16[[#This Row],[Def-Secondary3]],)&amp;""&amp;IF(Table16[[#This Row],[PassRush4]]&lt;&gt;"","-"&amp;Table16[[#This Row],[PassRush4]],)</f>
        <v>4</v>
      </c>
      <c r="R1059" s="76" t="e">
        <f>VLOOKUP(Table16[[#This Row],[Player]],Table4[],9,FALSE)</f>
        <v>#N/A</v>
      </c>
      <c r="U1059" t="s">
        <v>2654</v>
      </c>
      <c r="V1059" s="97">
        <v>2</v>
      </c>
    </row>
    <row r="1060" spans="1:22" ht="12.75" customHeight="1" x14ac:dyDescent="0.45">
      <c r="A1060" s="78" t="s">
        <v>2821</v>
      </c>
      <c r="B1060" s="74" t="s">
        <v>354</v>
      </c>
      <c r="C1060" s="79" t="s">
        <v>916</v>
      </c>
      <c r="D1060" s="91">
        <v>36953</v>
      </c>
      <c r="E1060" s="75" t="s">
        <v>3953</v>
      </c>
      <c r="G1060" s="75" t="s">
        <v>149</v>
      </c>
      <c r="H1060" s="77" t="str">
        <f>VLOOKUP(Table16[[#This Row],[Player]],Rosters!$D$1:$D$1934,1,FALSE)</f>
        <v>Banks, Deonte</v>
      </c>
      <c r="I1060" s="77" t="str">
        <f>Table16[[#This Row],[RunBlock-Primary6]]&amp;"-"&amp;Table16[[#This Row],[PassBlock8]]&amp;IF(Table16[[#This Row],[RunBlock-Secondary7]]&lt;&gt;"","/"&amp;Table16[[#This Row],[RunBlock-Secondary7]]&amp;"-"&amp;Table16[[#This Row],[PassBlock8]],"")</f>
        <v>-</v>
      </c>
      <c r="J1060" s="75" t="s">
        <v>149</v>
      </c>
      <c r="K1060" s="75"/>
      <c r="L1060" s="76"/>
      <c r="M1060" s="76"/>
      <c r="N1060" s="76"/>
      <c r="O1060" s="76"/>
      <c r="P1060" s="76"/>
      <c r="Q1060" s="76" t="str">
        <f>Table16[[#This Row],[DefPrimary2]]&amp;IF(Table16[[#This Row],[Def-Secondary3]]&lt;&gt;"","/"&amp;Table16[[#This Row],[Def-Secondary3]],)&amp;""&amp;IF(Table16[[#This Row],[PassRush4]]&lt;&gt;"","-"&amp;Table16[[#This Row],[PassRush4]],)</f>
        <v>0</v>
      </c>
      <c r="R1060" s="76" t="e">
        <f>VLOOKUP(Table16[[#This Row],[Player]],Table4[],9,FALSE)</f>
        <v>#N/A</v>
      </c>
      <c r="U1060" t="s">
        <v>3010</v>
      </c>
      <c r="V1060" s="97">
        <v>2</v>
      </c>
    </row>
    <row r="1061" spans="1:22" ht="12.75" customHeight="1" x14ac:dyDescent="0.45">
      <c r="A1061" s="78" t="s">
        <v>1046</v>
      </c>
      <c r="B1061" s="74" t="s">
        <v>354</v>
      </c>
      <c r="C1061" s="79" t="s">
        <v>860</v>
      </c>
      <c r="D1061" s="91">
        <v>36396</v>
      </c>
      <c r="E1061" s="75" t="s">
        <v>137</v>
      </c>
      <c r="G1061" s="75" t="s">
        <v>154</v>
      </c>
      <c r="H1061" s="77" t="str">
        <f>VLOOKUP(Table16[[#This Row],[Player]],Rosters!$D$1:$D$1934,1,FALSE)</f>
        <v>Brown, Montaric</v>
      </c>
      <c r="I1061" s="77" t="str">
        <f>Table16[[#This Row],[RunBlock-Primary6]]&amp;"-"&amp;Table16[[#This Row],[PassBlock8]]&amp;IF(Table16[[#This Row],[RunBlock-Secondary7]]&lt;&gt;"","/"&amp;Table16[[#This Row],[RunBlock-Secondary7]]&amp;"-"&amp;Table16[[#This Row],[PassBlock8]],"")</f>
        <v>-</v>
      </c>
      <c r="J1061" s="75" t="s">
        <v>154</v>
      </c>
      <c r="K1061" s="75"/>
      <c r="L1061" s="76"/>
      <c r="M1061" s="76"/>
      <c r="N1061" s="76"/>
      <c r="O1061" s="76"/>
      <c r="P1061" s="76"/>
      <c r="Q1061" s="76" t="str">
        <f>Table16[[#This Row],[DefPrimary2]]&amp;IF(Table16[[#This Row],[Def-Secondary3]]&lt;&gt;"","/"&amp;Table16[[#This Row],[Def-Secondary3]],)&amp;""&amp;IF(Table16[[#This Row],[PassRush4]]&lt;&gt;"","-"&amp;Table16[[#This Row],[PassRush4]],)</f>
        <v>4</v>
      </c>
      <c r="R1061" s="76" t="e">
        <f>VLOOKUP(Table16[[#This Row],[Player]],Table4[],9,FALSE)</f>
        <v>#N/A</v>
      </c>
      <c r="U1061" t="s">
        <v>2243</v>
      </c>
      <c r="V1061" s="97">
        <v>2</v>
      </c>
    </row>
    <row r="1062" spans="1:22" ht="12.75" customHeight="1" x14ac:dyDescent="0.45">
      <c r="A1062" s="78" t="s">
        <v>3886</v>
      </c>
      <c r="B1062" s="74" t="s">
        <v>354</v>
      </c>
      <c r="C1062" s="79" t="s">
        <v>452</v>
      </c>
      <c r="D1062" s="91">
        <v>37085</v>
      </c>
      <c r="E1062" s="75" t="s">
        <v>3975</v>
      </c>
      <c r="G1062" s="75" t="s">
        <v>149</v>
      </c>
      <c r="H1062" s="77" t="str">
        <f>VLOOKUP(Table16[[#This Row],[Player]],Rosters!$D$1:$D$1934,1,FALSE)</f>
        <v>Brownlee Jr, Jarvis</v>
      </c>
      <c r="I1062" s="77" t="str">
        <f>Table16[[#This Row],[RunBlock-Primary6]]&amp;"-"&amp;Table16[[#This Row],[PassBlock8]]&amp;IF(Table16[[#This Row],[RunBlock-Secondary7]]&lt;&gt;"","/"&amp;Table16[[#This Row],[RunBlock-Secondary7]]&amp;"-"&amp;Table16[[#This Row],[PassBlock8]],"")</f>
        <v>-</v>
      </c>
      <c r="J1062" s="75" t="s">
        <v>149</v>
      </c>
      <c r="K1062" s="75"/>
      <c r="L1062" s="76"/>
      <c r="M1062" s="76"/>
      <c r="N1062" s="76"/>
      <c r="O1062" s="76"/>
      <c r="P1062" s="76"/>
      <c r="Q1062" s="76" t="str">
        <f>Table16[[#This Row],[DefPrimary2]]&amp;IF(Table16[[#This Row],[Def-Secondary3]]&lt;&gt;"","/"&amp;Table16[[#This Row],[Def-Secondary3]],)&amp;""&amp;IF(Table16[[#This Row],[PassRush4]]&lt;&gt;"","-"&amp;Table16[[#This Row],[PassRush4]],)</f>
        <v>0</v>
      </c>
      <c r="R1062" s="76" t="e">
        <f>VLOOKUP(Table16[[#This Row],[Player]],Table4[],9,FALSE)</f>
        <v>#N/A</v>
      </c>
      <c r="U1062" t="s">
        <v>1478</v>
      </c>
      <c r="V1062" s="97">
        <v>1</v>
      </c>
    </row>
    <row r="1063" spans="1:22" ht="12.75" customHeight="1" x14ac:dyDescent="0.45">
      <c r="A1063" s="78" t="s">
        <v>1731</v>
      </c>
      <c r="B1063" s="74" t="s">
        <v>354</v>
      </c>
      <c r="C1063" s="79" t="s">
        <v>143</v>
      </c>
      <c r="D1063" s="91">
        <v>36058</v>
      </c>
      <c r="E1063" s="75" t="s">
        <v>204</v>
      </c>
      <c r="G1063" s="75" t="s">
        <v>422</v>
      </c>
      <c r="H1063" s="77" t="str">
        <f>VLOOKUP(Table16[[#This Row],[Player]],Rosters!$D$1:$D$1934,1,FALSE)</f>
        <v>Diggs, Trevon</v>
      </c>
      <c r="I1063" s="77" t="str">
        <f>Table16[[#This Row],[RunBlock-Primary6]]&amp;"-"&amp;Table16[[#This Row],[PassBlock8]]&amp;IF(Table16[[#This Row],[RunBlock-Secondary7]]&lt;&gt;"","/"&amp;Table16[[#This Row],[RunBlock-Secondary7]]&amp;"-"&amp;Table16[[#This Row],[PassBlock8]],"")</f>
        <v>-</v>
      </c>
      <c r="J1063" s="75" t="s">
        <v>422</v>
      </c>
      <c r="K1063" s="75"/>
      <c r="L1063" s="76"/>
      <c r="M1063" s="76"/>
      <c r="N1063" s="76"/>
      <c r="O1063" s="76"/>
      <c r="P1063" s="76"/>
      <c r="Q1063" s="76" t="str">
        <f>Table16[[#This Row],[DefPrimary2]]&amp;IF(Table16[[#This Row],[Def-Secondary3]]&lt;&gt;"","/"&amp;Table16[[#This Row],[Def-Secondary3]],)&amp;""&amp;IF(Table16[[#This Row],[PassRush4]]&lt;&gt;"","-"&amp;Table16[[#This Row],[PassRush4]],)</f>
        <v>5</v>
      </c>
      <c r="R1063" s="76" t="e">
        <f>VLOOKUP(Table16[[#This Row],[Player]],Table4[],9,FALSE)</f>
        <v>#N/A</v>
      </c>
      <c r="U1063" t="s">
        <v>3254</v>
      </c>
      <c r="V1063" s="97">
        <v>1</v>
      </c>
    </row>
    <row r="1064" spans="1:22" ht="12.75" customHeight="1" x14ac:dyDescent="0.45">
      <c r="A1064" s="78" t="s">
        <v>917</v>
      </c>
      <c r="B1064" s="74" t="s">
        <v>354</v>
      </c>
      <c r="C1064" s="79" t="s">
        <v>3519</v>
      </c>
      <c r="D1064" s="91">
        <v>34575</v>
      </c>
      <c r="E1064" s="75" t="s">
        <v>222</v>
      </c>
      <c r="G1064" s="75" t="s">
        <v>154</v>
      </c>
      <c r="H1064" s="77" t="str">
        <f>VLOOKUP(Table16[[#This Row],[Player]],Rosters!$D$1:$D$1934,1,FALSE)</f>
        <v>Douglas, Rasul</v>
      </c>
      <c r="I1064" s="77" t="str">
        <f>Table16[[#This Row],[RunBlock-Primary6]]&amp;"-"&amp;Table16[[#This Row],[PassBlock8]]&amp;IF(Table16[[#This Row],[RunBlock-Secondary7]]&lt;&gt;"","/"&amp;Table16[[#This Row],[RunBlock-Secondary7]]&amp;"-"&amp;Table16[[#This Row],[PassBlock8]],"")</f>
        <v>-</v>
      </c>
      <c r="J1064" s="75" t="s">
        <v>154</v>
      </c>
      <c r="K1064" s="75"/>
      <c r="L1064" s="76"/>
      <c r="M1064" s="76"/>
      <c r="N1064" s="76"/>
      <c r="O1064" s="76"/>
      <c r="P1064" s="76"/>
      <c r="Q1064" s="76" t="str">
        <f>Table16[[#This Row],[DefPrimary2]]&amp;IF(Table16[[#This Row],[Def-Secondary3]]&lt;&gt;"","/"&amp;Table16[[#This Row],[Def-Secondary3]],)&amp;""&amp;IF(Table16[[#This Row],[PassRush4]]&lt;&gt;"","-"&amp;Table16[[#This Row],[PassRush4]],)</f>
        <v>4</v>
      </c>
      <c r="R1064" s="76" t="e">
        <f>VLOOKUP(Table16[[#This Row],[Player]],Table4[],9,FALSE)</f>
        <v>#N/A</v>
      </c>
      <c r="U1064" t="s">
        <v>3923</v>
      </c>
      <c r="V1064" s="106">
        <v>1</v>
      </c>
    </row>
    <row r="1065" spans="1:22" ht="12.75" customHeight="1" x14ac:dyDescent="0.45">
      <c r="A1065" s="78" t="s">
        <v>2917</v>
      </c>
      <c r="B1065" s="74" t="s">
        <v>354</v>
      </c>
      <c r="C1065" s="79" t="s">
        <v>3527</v>
      </c>
      <c r="D1065" s="91">
        <v>36796</v>
      </c>
      <c r="E1065" s="75" t="s">
        <v>171</v>
      </c>
      <c r="G1065" s="75" t="s">
        <v>149</v>
      </c>
      <c r="H1065" s="77" t="str">
        <f>VLOOKUP(Table16[[#This Row],[Player]],Rosters!$D$1:$D$1934,1,FALSE)</f>
        <v>Emerson, Martin</v>
      </c>
      <c r="I1065" s="77" t="str">
        <f>Table16[[#This Row],[RunBlock-Primary6]]&amp;"-"&amp;Table16[[#This Row],[PassBlock8]]&amp;IF(Table16[[#This Row],[RunBlock-Secondary7]]&lt;&gt;"","/"&amp;Table16[[#This Row],[RunBlock-Secondary7]]&amp;"-"&amp;Table16[[#This Row],[PassBlock8]],"")</f>
        <v>-</v>
      </c>
      <c r="J1065" s="75" t="s">
        <v>149</v>
      </c>
      <c r="K1065" s="75"/>
      <c r="L1065" s="76"/>
      <c r="M1065" s="76"/>
      <c r="N1065" s="76"/>
      <c r="O1065" s="76"/>
      <c r="P1065" s="76"/>
      <c r="Q1065" s="76" t="str">
        <f>Table16[[#This Row],[DefPrimary2]]&amp;IF(Table16[[#This Row],[Def-Secondary3]]&lt;&gt;"","/"&amp;Table16[[#This Row],[Def-Secondary3]],)&amp;""&amp;IF(Table16[[#This Row],[PassRush4]]&lt;&gt;"","-"&amp;Table16[[#This Row],[PassRush4]],)</f>
        <v>0</v>
      </c>
      <c r="R1065" s="76" t="e">
        <f>VLOOKUP(Table16[[#This Row],[Player]],Table4[],9,FALSE)</f>
        <v>#N/A</v>
      </c>
    </row>
    <row r="1066" spans="1:22" ht="12.75" customHeight="1" x14ac:dyDescent="0.45">
      <c r="A1066" s="78" t="s">
        <v>1184</v>
      </c>
      <c r="B1066" s="74" t="s">
        <v>354</v>
      </c>
      <c r="C1066" s="79" t="s">
        <v>3523</v>
      </c>
      <c r="D1066" s="91">
        <v>36041</v>
      </c>
      <c r="E1066" s="75" t="s">
        <v>204</v>
      </c>
      <c r="G1066" s="75" t="s">
        <v>154</v>
      </c>
      <c r="H1066" s="77" t="str">
        <f>VLOOKUP(Table16[[#This Row],[Player]],Rosters!$D$1:$D$1934,1,FALSE)</f>
        <v>Fulton, Kristian</v>
      </c>
      <c r="I1066" s="77" t="str">
        <f>Table16[[#This Row],[RunBlock-Primary6]]&amp;"-"&amp;Table16[[#This Row],[PassBlock8]]&amp;IF(Table16[[#This Row],[RunBlock-Secondary7]]&lt;&gt;"","/"&amp;Table16[[#This Row],[RunBlock-Secondary7]]&amp;"-"&amp;Table16[[#This Row],[PassBlock8]],"")</f>
        <v>-</v>
      </c>
      <c r="J1066" s="75" t="s">
        <v>154</v>
      </c>
      <c r="K1066" s="75"/>
      <c r="L1066" s="76"/>
      <c r="M1066" s="76"/>
      <c r="N1066" s="76"/>
      <c r="O1066" s="76"/>
      <c r="P1066" s="76"/>
      <c r="Q1066" s="76" t="str">
        <f>Table16[[#This Row],[DefPrimary2]]&amp;IF(Table16[[#This Row],[Def-Secondary3]]&lt;&gt;"","/"&amp;Table16[[#This Row],[Def-Secondary3]],)&amp;""&amp;IF(Table16[[#This Row],[PassRush4]]&lt;&gt;"","-"&amp;Table16[[#This Row],[PassRush4]],)</f>
        <v>4</v>
      </c>
      <c r="R1066" s="76" t="e">
        <f>VLOOKUP(Table16[[#This Row],[Player]],Table4[],9,FALSE)</f>
        <v>#N/A</v>
      </c>
    </row>
    <row r="1067" spans="1:22" ht="12.75" customHeight="1" x14ac:dyDescent="0.45">
      <c r="A1067" s="78" t="s">
        <v>3819</v>
      </c>
      <c r="B1067" s="74" t="s">
        <v>354</v>
      </c>
      <c r="C1067" s="79" t="s">
        <v>403</v>
      </c>
      <c r="D1067" s="91">
        <v>37435</v>
      </c>
      <c r="E1067" s="75" t="s">
        <v>3953</v>
      </c>
      <c r="G1067" s="75" t="s">
        <v>155</v>
      </c>
      <c r="H1067" s="77" t="str">
        <f>VLOOKUP(Table16[[#This Row],[Player]],Rosters!$D$1:$D$1934,1,FALSE)</f>
        <v>Gonzalez, Christian</v>
      </c>
      <c r="I1067" s="77" t="str">
        <f>Table16[[#This Row],[RunBlock-Primary6]]&amp;"-"&amp;Table16[[#This Row],[PassBlock8]]&amp;IF(Table16[[#This Row],[RunBlock-Secondary7]]&lt;&gt;"","/"&amp;Table16[[#This Row],[RunBlock-Secondary7]]&amp;"-"&amp;Table16[[#This Row],[PassBlock8]],"")</f>
        <v>-</v>
      </c>
      <c r="J1067" s="75" t="s">
        <v>155</v>
      </c>
      <c r="K1067" s="75"/>
      <c r="L1067" s="76"/>
      <c r="M1067" s="76"/>
      <c r="N1067" s="76"/>
      <c r="O1067" s="76"/>
      <c r="P1067" s="76"/>
      <c r="Q1067" s="76" t="str">
        <f>Table16[[#This Row],[DefPrimary2]]&amp;IF(Table16[[#This Row],[Def-Secondary3]]&lt;&gt;"","/"&amp;Table16[[#This Row],[Def-Secondary3]],)&amp;""&amp;IF(Table16[[#This Row],[PassRush4]]&lt;&gt;"","-"&amp;Table16[[#This Row],[PassRush4]],)</f>
        <v>6</v>
      </c>
      <c r="R1067" s="76" t="e">
        <f>VLOOKUP(Table16[[#This Row],[Player]],Table4[],9,FALSE)</f>
        <v>#N/A</v>
      </c>
    </row>
    <row r="1068" spans="1:22" ht="12.75" customHeight="1" x14ac:dyDescent="0.45">
      <c r="A1068" s="78" t="s">
        <v>3821</v>
      </c>
      <c r="B1068" s="74" t="s">
        <v>354</v>
      </c>
      <c r="C1068" s="79" t="s">
        <v>318</v>
      </c>
      <c r="D1068" s="91">
        <v>36839</v>
      </c>
      <c r="E1068" s="75" t="s">
        <v>4017</v>
      </c>
      <c r="G1068" s="75" t="s">
        <v>422</v>
      </c>
      <c r="H1068" s="77" t="str">
        <f>VLOOKUP(Table16[[#This Row],[Player]],Rosters!$D$1:$D$1934,1,FALSE)</f>
        <v>Green, Renardo</v>
      </c>
      <c r="I1068" s="77" t="str">
        <f>Table16[[#This Row],[RunBlock-Primary6]]&amp;"-"&amp;Table16[[#This Row],[PassBlock8]]&amp;IF(Table16[[#This Row],[RunBlock-Secondary7]]&lt;&gt;"","/"&amp;Table16[[#This Row],[RunBlock-Secondary7]]&amp;"-"&amp;Table16[[#This Row],[PassBlock8]],"")</f>
        <v>-</v>
      </c>
      <c r="J1068" s="75" t="s">
        <v>422</v>
      </c>
      <c r="K1068" s="75"/>
      <c r="L1068" s="76"/>
      <c r="M1068" s="76"/>
      <c r="N1068" s="76"/>
      <c r="O1068" s="76"/>
      <c r="P1068" s="76"/>
      <c r="Q1068" s="76" t="str">
        <f>Table16[[#This Row],[DefPrimary2]]&amp;IF(Table16[[#This Row],[Def-Secondary3]]&lt;&gt;"","/"&amp;Table16[[#This Row],[Def-Secondary3]],)&amp;""&amp;IF(Table16[[#This Row],[PassRush4]]&lt;&gt;"","-"&amp;Table16[[#This Row],[PassRush4]],)</f>
        <v>5</v>
      </c>
      <c r="R1068" s="76" t="e">
        <f>VLOOKUP(Table16[[#This Row],[Player]],Table4[],9,FALSE)</f>
        <v>#N/A</v>
      </c>
    </row>
    <row r="1069" spans="1:22" ht="12.75" customHeight="1" x14ac:dyDescent="0.45">
      <c r="A1069" s="78" t="s">
        <v>2225</v>
      </c>
      <c r="B1069" s="74" t="s">
        <v>354</v>
      </c>
      <c r="C1069" s="79" t="s">
        <v>419</v>
      </c>
      <c r="D1069" s="91">
        <v>36465</v>
      </c>
      <c r="E1069" s="75" t="s">
        <v>3483</v>
      </c>
      <c r="G1069" s="75" t="s">
        <v>422</v>
      </c>
      <c r="H1069" s="77" t="str">
        <f>VLOOKUP(Table16[[#This Row],[Player]],Rosters!$D$1:$D$1934,1,FALSE)</f>
        <v>Horn, Jaycee</v>
      </c>
      <c r="I1069" s="77" t="str">
        <f>Table16[[#This Row],[RunBlock-Primary6]]&amp;"-"&amp;Table16[[#This Row],[PassBlock8]]&amp;IF(Table16[[#This Row],[RunBlock-Secondary7]]&lt;&gt;"","/"&amp;Table16[[#This Row],[RunBlock-Secondary7]]&amp;"-"&amp;Table16[[#This Row],[PassBlock8]],"")</f>
        <v>-</v>
      </c>
      <c r="J1069" s="75" t="s">
        <v>422</v>
      </c>
      <c r="K1069" s="75"/>
      <c r="L1069" s="76"/>
      <c r="M1069" s="76"/>
      <c r="N1069" s="76"/>
      <c r="O1069" s="76"/>
      <c r="P1069" s="76"/>
      <c r="Q1069" s="76" t="str">
        <f>Table16[[#This Row],[DefPrimary2]]&amp;IF(Table16[[#This Row],[Def-Secondary3]]&lt;&gt;"","/"&amp;Table16[[#This Row],[Def-Secondary3]],)&amp;""&amp;IF(Table16[[#This Row],[PassRush4]]&lt;&gt;"","-"&amp;Table16[[#This Row],[PassRush4]],)</f>
        <v>5</v>
      </c>
      <c r="R1069" s="76" t="e">
        <f>VLOOKUP(Table16[[#This Row],[Player]],Table4[],9,FALSE)</f>
        <v>#N/A</v>
      </c>
    </row>
    <row r="1070" spans="1:22" ht="12.75" customHeight="1" x14ac:dyDescent="0.45">
      <c r="A1070" s="78" t="s">
        <v>1547</v>
      </c>
      <c r="B1070" s="74" t="s">
        <v>354</v>
      </c>
      <c r="C1070" s="79" t="s">
        <v>500</v>
      </c>
      <c r="D1070" s="91">
        <v>35717</v>
      </c>
      <c r="E1070" s="75" t="s">
        <v>279</v>
      </c>
      <c r="G1070" s="75" t="s">
        <v>154</v>
      </c>
      <c r="H1070" s="77" t="str">
        <f>VLOOKUP(Table16[[#This Row],[Player]],Rosters!$D$1:$D$1934,1,FALSE)</f>
        <v>Jones, Jaylon V.</v>
      </c>
      <c r="I1070" s="77" t="str">
        <f>Table16[[#This Row],[RunBlock-Primary6]]&amp;"-"&amp;Table16[[#This Row],[PassBlock8]]&amp;IF(Table16[[#This Row],[RunBlock-Secondary7]]&lt;&gt;"","/"&amp;Table16[[#This Row],[RunBlock-Secondary7]]&amp;"-"&amp;Table16[[#This Row],[PassBlock8]],"")</f>
        <v>-</v>
      </c>
      <c r="J1070" s="75" t="s">
        <v>154</v>
      </c>
      <c r="K1070" s="75"/>
      <c r="L1070" s="76"/>
      <c r="M1070" s="76"/>
      <c r="N1070" s="76"/>
      <c r="O1070" s="76"/>
      <c r="P1070" s="76"/>
      <c r="Q1070" s="76" t="str">
        <f>Table16[[#This Row],[DefPrimary2]]&amp;IF(Table16[[#This Row],[Def-Secondary3]]&lt;&gt;"","/"&amp;Table16[[#This Row],[Def-Secondary3]],)&amp;""&amp;IF(Table16[[#This Row],[PassRush4]]&lt;&gt;"","-"&amp;Table16[[#This Row],[PassRush4]],)</f>
        <v>4</v>
      </c>
      <c r="R1070" s="76" t="e">
        <f>VLOOKUP(Table16[[#This Row],[Player]],Table4[],9,FALSE)</f>
        <v>#N/A</v>
      </c>
    </row>
    <row r="1071" spans="1:22" ht="12.75" customHeight="1" x14ac:dyDescent="0.45">
      <c r="A1071" s="78" t="s">
        <v>3822</v>
      </c>
      <c r="B1071" s="74" t="s">
        <v>354</v>
      </c>
      <c r="C1071" s="79" t="s">
        <v>3522</v>
      </c>
      <c r="D1071" s="91">
        <v>37644</v>
      </c>
      <c r="E1071" s="75" t="s">
        <v>4051</v>
      </c>
      <c r="G1071" s="75" t="s">
        <v>422</v>
      </c>
      <c r="H1071" s="77" t="str">
        <f>VLOOKUP(Table16[[#This Row],[Player]],Rosters!$D$1:$D$1934,1,FALSE)</f>
        <v>Lassiter, Kamari</v>
      </c>
      <c r="I1071" s="77" t="str">
        <f>Table16[[#This Row],[RunBlock-Primary6]]&amp;"-"&amp;Table16[[#This Row],[PassBlock8]]&amp;IF(Table16[[#This Row],[RunBlock-Secondary7]]&lt;&gt;"","/"&amp;Table16[[#This Row],[RunBlock-Secondary7]]&amp;"-"&amp;Table16[[#This Row],[PassBlock8]],"")</f>
        <v>-</v>
      </c>
      <c r="J1071" s="75" t="s">
        <v>422</v>
      </c>
      <c r="K1071" s="75"/>
      <c r="L1071" s="76"/>
      <c r="M1071" s="76"/>
      <c r="N1071" s="76"/>
      <c r="O1071" s="76"/>
      <c r="P1071" s="76"/>
      <c r="Q1071" s="76" t="str">
        <f>Table16[[#This Row],[DefPrimary2]]&amp;IF(Table16[[#This Row],[Def-Secondary3]]&lt;&gt;"","/"&amp;Table16[[#This Row],[Def-Secondary3]],)&amp;""&amp;IF(Table16[[#This Row],[PassRush4]]&lt;&gt;"","-"&amp;Table16[[#This Row],[PassRush4]],)</f>
        <v>5</v>
      </c>
      <c r="R1071" s="76" t="e">
        <f>VLOOKUP(Table16[[#This Row],[Player]],Table4[],9,FALSE)</f>
        <v>#N/A</v>
      </c>
    </row>
    <row r="1072" spans="1:22" ht="12.75" customHeight="1" x14ac:dyDescent="0.45">
      <c r="A1072" s="78" t="s">
        <v>1727</v>
      </c>
      <c r="B1072" s="74" t="s">
        <v>354</v>
      </c>
      <c r="C1072" s="79" t="s">
        <v>339</v>
      </c>
      <c r="D1072" s="91">
        <v>36283</v>
      </c>
      <c r="E1072" s="75" t="s">
        <v>91</v>
      </c>
      <c r="G1072" s="75" t="s">
        <v>422</v>
      </c>
      <c r="H1072" s="77" t="str">
        <f>VLOOKUP(Table16[[#This Row],[Player]],Rosters!$D$1:$D$1934,1,FALSE)</f>
        <v>McCollum, Zyon</v>
      </c>
      <c r="I1072" s="77" t="str">
        <f>Table16[[#This Row],[RunBlock-Primary6]]&amp;"-"&amp;Table16[[#This Row],[PassBlock8]]&amp;IF(Table16[[#This Row],[RunBlock-Secondary7]]&lt;&gt;"","/"&amp;Table16[[#This Row],[RunBlock-Secondary7]]&amp;"-"&amp;Table16[[#This Row],[PassBlock8]],"")</f>
        <v>-</v>
      </c>
      <c r="J1072" s="75" t="s">
        <v>422</v>
      </c>
      <c r="K1072" s="75"/>
      <c r="L1072" s="76"/>
      <c r="M1072" s="76"/>
      <c r="N1072" s="76"/>
      <c r="O1072" s="76"/>
      <c r="P1072" s="76"/>
      <c r="Q1072" s="76" t="str">
        <f>Table16[[#This Row],[DefPrimary2]]&amp;IF(Table16[[#This Row],[Def-Secondary3]]&lt;&gt;"","/"&amp;Table16[[#This Row],[Def-Secondary3]],)&amp;""&amp;IF(Table16[[#This Row],[PassRush4]]&lt;&gt;"","-"&amp;Table16[[#This Row],[PassRush4]],)</f>
        <v>5</v>
      </c>
      <c r="R1072" s="76" t="e">
        <f>VLOOKUP(Table16[[#This Row],[Player]],Table4[],9,FALSE)</f>
        <v>#N/A</v>
      </c>
    </row>
    <row r="1073" spans="1:18" ht="12.75" customHeight="1" x14ac:dyDescent="0.45">
      <c r="A1073" s="78" t="s">
        <v>3161</v>
      </c>
      <c r="B1073" s="74" t="s">
        <v>354</v>
      </c>
      <c r="C1073" s="79" t="s">
        <v>3517</v>
      </c>
      <c r="D1073" s="91">
        <v>36588</v>
      </c>
      <c r="E1073" s="75" t="s">
        <v>98</v>
      </c>
      <c r="G1073" s="75" t="s">
        <v>154</v>
      </c>
      <c r="H1073" s="77" t="str">
        <f>VLOOKUP(Table16[[#This Row],[Player]],Rosters!$D$1:$D$1934,1,FALSE)</f>
        <v>Moss, Riley</v>
      </c>
      <c r="I1073" s="77" t="str">
        <f>Table16[[#This Row],[RunBlock-Primary6]]&amp;"-"&amp;Table16[[#This Row],[PassBlock8]]&amp;IF(Table16[[#This Row],[RunBlock-Secondary7]]&lt;&gt;"","/"&amp;Table16[[#This Row],[RunBlock-Secondary7]]&amp;"-"&amp;Table16[[#This Row],[PassBlock8]],"")</f>
        <v>-</v>
      </c>
      <c r="J1073" s="75" t="s">
        <v>154</v>
      </c>
      <c r="K1073" s="75"/>
      <c r="L1073" s="76"/>
      <c r="M1073" s="76"/>
      <c r="N1073" s="76"/>
      <c r="O1073" s="76"/>
      <c r="P1073" s="76"/>
      <c r="Q1073" s="76" t="str">
        <f>Table16[[#This Row],[DefPrimary2]]&amp;IF(Table16[[#This Row],[Def-Secondary3]]&lt;&gt;"","/"&amp;Table16[[#This Row],[Def-Secondary3]],)&amp;""&amp;IF(Table16[[#This Row],[PassRush4]]&lt;&gt;"","-"&amp;Table16[[#This Row],[PassRush4]],)</f>
        <v>4</v>
      </c>
      <c r="R1073" s="76" t="e">
        <f>VLOOKUP(Table16[[#This Row],[Player]],Table4[],9,FALSE)</f>
        <v>#N/A</v>
      </c>
    </row>
    <row r="1074" spans="1:18" ht="12.75" customHeight="1" x14ac:dyDescent="0.45">
      <c r="A1074" s="78" t="s">
        <v>921</v>
      </c>
      <c r="B1074" s="74" t="s">
        <v>354</v>
      </c>
      <c r="C1074" s="79" t="s">
        <v>86</v>
      </c>
      <c r="D1074" s="91">
        <v>35813</v>
      </c>
      <c r="E1074" s="75" t="s">
        <v>398</v>
      </c>
      <c r="G1074" s="75" t="s">
        <v>155</v>
      </c>
      <c r="H1074" s="77" t="str">
        <f>VLOOKUP(Table16[[#This Row],[Player]],Rosters!$D$1:$D$1934,1,FALSE)</f>
        <v>Murphy, Byron</v>
      </c>
      <c r="I1074" s="77" t="str">
        <f>Table16[[#This Row],[RunBlock-Primary6]]&amp;"-"&amp;Table16[[#This Row],[PassBlock8]]&amp;IF(Table16[[#This Row],[RunBlock-Secondary7]]&lt;&gt;"","/"&amp;Table16[[#This Row],[RunBlock-Secondary7]]&amp;"-"&amp;Table16[[#This Row],[PassBlock8]],"")</f>
        <v>-</v>
      </c>
      <c r="J1074" s="75" t="s">
        <v>155</v>
      </c>
      <c r="K1074" s="75"/>
      <c r="L1074" s="76"/>
      <c r="M1074" s="76"/>
      <c r="N1074" s="76"/>
      <c r="O1074" s="76"/>
      <c r="P1074" s="76"/>
      <c r="Q1074" s="76" t="str">
        <f>Table16[[#This Row],[DefPrimary2]]&amp;IF(Table16[[#This Row],[Def-Secondary3]]&lt;&gt;"","/"&amp;Table16[[#This Row],[Def-Secondary3]],)&amp;""&amp;IF(Table16[[#This Row],[PassRush4]]&lt;&gt;"","-"&amp;Table16[[#This Row],[PassRush4]],)</f>
        <v>6</v>
      </c>
      <c r="R1074" s="76" t="e">
        <f>VLOOKUP(Table16[[#This Row],[Player]],Table4[],9,FALSE)</f>
        <v>#N/A</v>
      </c>
    </row>
    <row r="1075" spans="1:18" ht="12.75" customHeight="1" x14ac:dyDescent="0.45">
      <c r="A1075" s="78" t="s">
        <v>3841</v>
      </c>
      <c r="B1075" s="74" t="s">
        <v>354</v>
      </c>
      <c r="C1075" s="79" t="s">
        <v>3525</v>
      </c>
      <c r="D1075" s="91">
        <v>36783</v>
      </c>
      <c r="E1075" s="75" t="s">
        <v>4085</v>
      </c>
      <c r="G1075" s="75" t="s">
        <v>154</v>
      </c>
      <c r="H1075" s="77" t="str">
        <f>VLOOKUP(Table16[[#This Row],[Player]],Rosters!$D$1:$D$1934,1,FALSE)</f>
        <v>Newton, Josh</v>
      </c>
      <c r="I1075" s="77" t="str">
        <f>Table16[[#This Row],[RunBlock-Primary6]]&amp;"-"&amp;Table16[[#This Row],[PassBlock8]]&amp;IF(Table16[[#This Row],[RunBlock-Secondary7]]&lt;&gt;"","/"&amp;Table16[[#This Row],[RunBlock-Secondary7]]&amp;"-"&amp;Table16[[#This Row],[PassBlock8]],"")</f>
        <v>-</v>
      </c>
      <c r="J1075" s="75" t="s">
        <v>154</v>
      </c>
      <c r="K1075" s="75"/>
      <c r="L1075" s="76"/>
      <c r="M1075" s="76"/>
      <c r="N1075" s="76"/>
      <c r="O1075" s="76"/>
      <c r="P1075" s="76"/>
      <c r="Q1075" s="76" t="str">
        <f>Table16[[#This Row],[DefPrimary2]]&amp;IF(Table16[[#This Row],[Def-Secondary3]]&lt;&gt;"","/"&amp;Table16[[#This Row],[Def-Secondary3]],)&amp;""&amp;IF(Table16[[#This Row],[PassRush4]]&lt;&gt;"","-"&amp;Table16[[#This Row],[PassRush4]],)</f>
        <v>4</v>
      </c>
      <c r="R1075" s="76" t="e">
        <f>VLOOKUP(Table16[[#This Row],[Player]],Table4[],9,FALSE)</f>
        <v>#N/A</v>
      </c>
    </row>
    <row r="1076" spans="1:18" ht="12.75" customHeight="1" x14ac:dyDescent="0.45">
      <c r="A1076" s="78" t="s">
        <v>3553</v>
      </c>
      <c r="B1076" s="74" t="s">
        <v>354</v>
      </c>
      <c r="C1076" s="79" t="s">
        <v>285</v>
      </c>
      <c r="D1076" s="91">
        <v>36733</v>
      </c>
      <c r="E1076" s="75" t="s">
        <v>200</v>
      </c>
      <c r="G1076" s="75" t="s">
        <v>422</v>
      </c>
      <c r="H1076" s="77" t="str">
        <f>VLOOKUP(Table16[[#This Row],[Player]],Rosters!$D$1:$D$1934,1,FALSE)</f>
        <v>Porter Jr, Joey</v>
      </c>
      <c r="I1076" s="77" t="str">
        <f>Table16[[#This Row],[RunBlock-Primary6]]&amp;"-"&amp;Table16[[#This Row],[PassBlock8]]&amp;IF(Table16[[#This Row],[RunBlock-Secondary7]]&lt;&gt;"","/"&amp;Table16[[#This Row],[RunBlock-Secondary7]]&amp;"-"&amp;Table16[[#This Row],[PassBlock8]],"")</f>
        <v>-</v>
      </c>
      <c r="J1076" s="75" t="s">
        <v>422</v>
      </c>
      <c r="K1076" s="75"/>
      <c r="L1076" s="76"/>
      <c r="M1076" s="76"/>
      <c r="N1076" s="76"/>
      <c r="O1076" s="76"/>
      <c r="P1076" s="76"/>
      <c r="Q1076" s="76" t="str">
        <f>Table16[[#This Row],[DefPrimary2]]&amp;IF(Table16[[#This Row],[Def-Secondary3]]&lt;&gt;"","/"&amp;Table16[[#This Row],[Def-Secondary3]],)&amp;""&amp;IF(Table16[[#This Row],[PassRush4]]&lt;&gt;"","-"&amp;Table16[[#This Row],[PassRush4]],)</f>
        <v>5</v>
      </c>
      <c r="R1076" s="76" t="e">
        <f>VLOOKUP(Table16[[#This Row],[Player]],Table4[],9,FALSE)</f>
        <v>#N/A</v>
      </c>
    </row>
    <row r="1077" spans="1:18" ht="12.75" customHeight="1" x14ac:dyDescent="0.45">
      <c r="A1077" s="78" t="s">
        <v>675</v>
      </c>
      <c r="B1077" s="74" t="s">
        <v>354</v>
      </c>
      <c r="C1077" s="79" t="s">
        <v>109</v>
      </c>
      <c r="D1077" s="91">
        <v>34631</v>
      </c>
      <c r="E1077" s="75" t="s">
        <v>676</v>
      </c>
      <c r="G1077" s="75" t="s">
        <v>422</v>
      </c>
      <c r="H1077" s="77" t="str">
        <f>VLOOKUP(Table16[[#This Row],[Player]],Rosters!$D$1:$D$1934,1,FALSE)</f>
        <v>Ramsey, Jalen</v>
      </c>
      <c r="I1077" s="77" t="str">
        <f>Table16[[#This Row],[RunBlock-Primary6]]&amp;"-"&amp;Table16[[#This Row],[PassBlock8]]&amp;IF(Table16[[#This Row],[RunBlock-Secondary7]]&lt;&gt;"","/"&amp;Table16[[#This Row],[RunBlock-Secondary7]]&amp;"-"&amp;Table16[[#This Row],[PassBlock8]],"")</f>
        <v>-</v>
      </c>
      <c r="J1077" s="75" t="s">
        <v>422</v>
      </c>
      <c r="K1077" s="75"/>
      <c r="L1077" s="76"/>
      <c r="M1077" s="76"/>
      <c r="N1077" s="76"/>
      <c r="O1077" s="76"/>
      <c r="P1077" s="76"/>
      <c r="Q1077" s="76" t="str">
        <f>Table16[[#This Row],[DefPrimary2]]&amp;IF(Table16[[#This Row],[Def-Secondary3]]&lt;&gt;"","/"&amp;Table16[[#This Row],[Def-Secondary3]],)&amp;""&amp;IF(Table16[[#This Row],[PassRush4]]&lt;&gt;"","-"&amp;Table16[[#This Row],[PassRush4]],)</f>
        <v>5</v>
      </c>
      <c r="R1077" s="76" t="e">
        <f>VLOOKUP(Table16[[#This Row],[Player]],Table4[],9,FALSE)</f>
        <v>#N/A</v>
      </c>
    </row>
    <row r="1078" spans="1:18" ht="12.75" customHeight="1" x14ac:dyDescent="0.45">
      <c r="A1078" s="78" t="s">
        <v>2642</v>
      </c>
      <c r="B1078" s="74" t="s">
        <v>354</v>
      </c>
      <c r="C1078" s="79" t="s">
        <v>3531</v>
      </c>
      <c r="D1078" s="91">
        <v>35380</v>
      </c>
      <c r="E1078" s="75" t="s">
        <v>337</v>
      </c>
      <c r="G1078" s="75" t="s">
        <v>422</v>
      </c>
      <c r="H1078" s="77" t="str">
        <f>VLOOKUP(Table16[[#This Row],[Player]],Rosters!$D$1:$D$1934,1,FALSE)</f>
        <v>Reed, D.J.</v>
      </c>
      <c r="I1078" s="77" t="str">
        <f>Table16[[#This Row],[RunBlock-Primary6]]&amp;"-"&amp;Table16[[#This Row],[PassBlock8]]&amp;IF(Table16[[#This Row],[RunBlock-Secondary7]]&lt;&gt;"","/"&amp;Table16[[#This Row],[RunBlock-Secondary7]]&amp;"-"&amp;Table16[[#This Row],[PassBlock8]],"")</f>
        <v>-</v>
      </c>
      <c r="J1078" s="75" t="s">
        <v>422</v>
      </c>
      <c r="K1078" s="75"/>
      <c r="L1078" s="76"/>
      <c r="M1078" s="76"/>
      <c r="N1078" s="76"/>
      <c r="O1078" s="76"/>
      <c r="P1078" s="76"/>
      <c r="Q1078" s="76" t="str">
        <f>Table16[[#This Row],[DefPrimary2]]&amp;IF(Table16[[#This Row],[Def-Secondary3]]&lt;&gt;"","/"&amp;Table16[[#This Row],[Def-Secondary3]],)&amp;""&amp;IF(Table16[[#This Row],[PassRush4]]&lt;&gt;"","-"&amp;Table16[[#This Row],[PassRush4]],)</f>
        <v>5</v>
      </c>
      <c r="R1078" s="76" t="e">
        <f>VLOOKUP(Table16[[#This Row],[Player]],Table4[],9,FALSE)</f>
        <v>#N/A</v>
      </c>
    </row>
    <row r="1079" spans="1:18" ht="12.75" customHeight="1" x14ac:dyDescent="0.45">
      <c r="A1079" s="78" t="s">
        <v>3887</v>
      </c>
      <c r="B1079" s="74" t="s">
        <v>354</v>
      </c>
      <c r="C1079" s="79" t="s">
        <v>3518</v>
      </c>
      <c r="D1079" s="91">
        <v>36966</v>
      </c>
      <c r="E1079" s="75" t="s">
        <v>4105</v>
      </c>
      <c r="G1079" s="75" t="s">
        <v>149</v>
      </c>
      <c r="H1079" s="77" t="str">
        <f>VLOOKUP(Table16[[#This Row],[Player]],Rosters!$D$1:$D$1934,1,FALSE)</f>
        <v>Richardson, Decamerion</v>
      </c>
      <c r="I1079" s="77" t="str">
        <f>Table16[[#This Row],[RunBlock-Primary6]]&amp;"-"&amp;Table16[[#This Row],[PassBlock8]]&amp;IF(Table16[[#This Row],[RunBlock-Secondary7]]&lt;&gt;"","/"&amp;Table16[[#This Row],[RunBlock-Secondary7]]&amp;"-"&amp;Table16[[#This Row],[PassBlock8]],"")</f>
        <v>-</v>
      </c>
      <c r="J1079" s="75" t="s">
        <v>149</v>
      </c>
      <c r="K1079" s="75"/>
      <c r="L1079" s="76"/>
      <c r="M1079" s="76"/>
      <c r="N1079" s="76"/>
      <c r="O1079" s="76"/>
      <c r="P1079" s="76"/>
      <c r="Q1079" s="76" t="str">
        <f>Table16[[#This Row],[DefPrimary2]]&amp;IF(Table16[[#This Row],[Def-Secondary3]]&lt;&gt;"","/"&amp;Table16[[#This Row],[Def-Secondary3]],)&amp;""&amp;IF(Table16[[#This Row],[PassRush4]]&lt;&gt;"","-"&amp;Table16[[#This Row],[PassRush4]],)</f>
        <v>0</v>
      </c>
      <c r="R1079" s="76" t="e">
        <f>VLOOKUP(Table16[[#This Row],[Player]],Table4[],9,FALSE)</f>
        <v>#N/A</v>
      </c>
    </row>
    <row r="1080" spans="1:18" ht="12.75" customHeight="1" x14ac:dyDescent="0.45">
      <c r="A1080" s="78" t="s">
        <v>3843</v>
      </c>
      <c r="B1080" s="74" t="s">
        <v>354</v>
      </c>
      <c r="C1080" s="79" t="s">
        <v>3520</v>
      </c>
      <c r="D1080" s="91">
        <v>36802</v>
      </c>
      <c r="E1080" s="75" t="s">
        <v>4111</v>
      </c>
      <c r="G1080" s="75" t="s">
        <v>154</v>
      </c>
      <c r="H1080" s="77" t="str">
        <f>VLOOKUP(Table16[[#This Row],[Player]],Rosters!$D$1:$D$1934,1,FALSE)</f>
        <v>Sainristil, Mike</v>
      </c>
      <c r="I1080" s="77" t="str">
        <f>Table16[[#This Row],[RunBlock-Primary6]]&amp;"-"&amp;Table16[[#This Row],[PassBlock8]]&amp;IF(Table16[[#This Row],[RunBlock-Secondary7]]&lt;&gt;"","/"&amp;Table16[[#This Row],[RunBlock-Secondary7]]&amp;"-"&amp;Table16[[#This Row],[PassBlock8]],"")</f>
        <v>-</v>
      </c>
      <c r="J1080" s="75" t="s">
        <v>154</v>
      </c>
      <c r="K1080" s="75"/>
      <c r="L1080" s="76"/>
      <c r="M1080" s="76"/>
      <c r="N1080" s="76"/>
      <c r="O1080" s="76"/>
      <c r="P1080" s="76"/>
      <c r="Q1080" s="76" t="str">
        <f>Table16[[#This Row],[DefPrimary2]]&amp;IF(Table16[[#This Row],[Def-Secondary3]]&lt;&gt;"","/"&amp;Table16[[#This Row],[Def-Secondary3]],)&amp;""&amp;IF(Table16[[#This Row],[PassRush4]]&lt;&gt;"","-"&amp;Table16[[#This Row],[PassRush4]],)</f>
        <v>4</v>
      </c>
      <c r="R1080" s="76" t="e">
        <f>VLOOKUP(Table16[[#This Row],[Player]],Table4[],9,FALSE)</f>
        <v>#N/A</v>
      </c>
    </row>
    <row r="1081" spans="1:18" ht="12.75" customHeight="1" x14ac:dyDescent="0.45">
      <c r="A1081" s="78" t="s">
        <v>1182</v>
      </c>
      <c r="B1081" s="74" t="s">
        <v>354</v>
      </c>
      <c r="C1081" s="79" t="s">
        <v>3530</v>
      </c>
      <c r="D1081" s="91">
        <v>33239</v>
      </c>
      <c r="E1081" s="75" t="s">
        <v>145</v>
      </c>
      <c r="G1081" s="75" t="s">
        <v>422</v>
      </c>
      <c r="H1081" s="77" t="str">
        <f>VLOOKUP(Table16[[#This Row],[Player]],Rosters!$D$1:$D$1934,1,FALSE)</f>
        <v>Slay, Darius</v>
      </c>
      <c r="I1081" s="77" t="str">
        <f>Table16[[#This Row],[RunBlock-Primary6]]&amp;"-"&amp;Table16[[#This Row],[PassBlock8]]&amp;IF(Table16[[#This Row],[RunBlock-Secondary7]]&lt;&gt;"","/"&amp;Table16[[#This Row],[RunBlock-Secondary7]]&amp;"-"&amp;Table16[[#This Row],[PassBlock8]],"")</f>
        <v>-</v>
      </c>
      <c r="J1081" s="75" t="s">
        <v>422</v>
      </c>
      <c r="K1081" s="75"/>
      <c r="L1081" s="76"/>
      <c r="M1081" s="76"/>
      <c r="N1081" s="76"/>
      <c r="O1081" s="76"/>
      <c r="P1081" s="76"/>
      <c r="Q1081" s="76" t="str">
        <f>Table16[[#This Row],[DefPrimary2]]&amp;IF(Table16[[#This Row],[Def-Secondary3]]&lt;&gt;"","/"&amp;Table16[[#This Row],[Def-Secondary3]],)&amp;""&amp;IF(Table16[[#This Row],[PassRush4]]&lt;&gt;"","-"&amp;Table16[[#This Row],[PassRush4]],)</f>
        <v>5</v>
      </c>
      <c r="R1081" s="76" t="e">
        <f>VLOOKUP(Table16[[#This Row],[Player]],Table4[],9,FALSE)</f>
        <v>#N/A</v>
      </c>
    </row>
    <row r="1082" spans="1:18" ht="12.75" customHeight="1" x14ac:dyDescent="0.45">
      <c r="A1082" s="78" t="s">
        <v>1726</v>
      </c>
      <c r="B1082" s="74" t="s">
        <v>354</v>
      </c>
      <c r="C1082" s="79" t="s">
        <v>193</v>
      </c>
      <c r="D1082" s="91">
        <v>35793</v>
      </c>
      <c r="E1082" s="75" t="s">
        <v>387</v>
      </c>
      <c r="G1082" s="75" t="s">
        <v>149</v>
      </c>
      <c r="H1082" s="77" t="str">
        <f>VLOOKUP(Table16[[#This Row],[Player]],Rosters!$D$1:$D$1934,1,FALSE)</f>
        <v>Stephens, Brandon</v>
      </c>
      <c r="I1082" s="77" t="str">
        <f>Table16[[#This Row],[RunBlock-Primary6]]&amp;"-"&amp;Table16[[#This Row],[PassBlock8]]&amp;IF(Table16[[#This Row],[RunBlock-Secondary7]]&lt;&gt;"","/"&amp;Table16[[#This Row],[RunBlock-Secondary7]]&amp;"-"&amp;Table16[[#This Row],[PassBlock8]],"")</f>
        <v>-</v>
      </c>
      <c r="J1082" s="75" t="s">
        <v>149</v>
      </c>
      <c r="K1082" s="75"/>
      <c r="L1082" s="76"/>
      <c r="M1082" s="76"/>
      <c r="N1082" s="76"/>
      <c r="O1082" s="76"/>
      <c r="P1082" s="76"/>
      <c r="Q1082" s="76" t="str">
        <f>Table16[[#This Row],[DefPrimary2]]&amp;IF(Table16[[#This Row],[Def-Secondary3]]&lt;&gt;"","/"&amp;Table16[[#This Row],[Def-Secondary3]],)&amp;""&amp;IF(Table16[[#This Row],[PassRush4]]&lt;&gt;"","-"&amp;Table16[[#This Row],[PassRush4]],)</f>
        <v>0</v>
      </c>
      <c r="R1082" s="76" t="e">
        <f>VLOOKUP(Table16[[#This Row],[Player]],Table4[],9,FALSE)</f>
        <v>#N/A</v>
      </c>
    </row>
    <row r="1083" spans="1:18" ht="12.75" customHeight="1" x14ac:dyDescent="0.45">
      <c r="A1083" s="78" t="s">
        <v>2648</v>
      </c>
      <c r="B1083" s="74" t="s">
        <v>354</v>
      </c>
      <c r="C1083" s="79" t="s">
        <v>271</v>
      </c>
      <c r="D1083" s="91">
        <v>36672</v>
      </c>
      <c r="E1083" s="75" t="s">
        <v>200</v>
      </c>
      <c r="G1083" s="75" t="s">
        <v>149</v>
      </c>
      <c r="H1083" s="77" t="str">
        <f>VLOOKUP(Table16[[#This Row],[Player]],Rosters!$D$1:$D$1934,1,FALSE)</f>
        <v>Stevenson, Tyrique</v>
      </c>
      <c r="I1083" s="77" t="str">
        <f>Table16[[#This Row],[RunBlock-Primary6]]&amp;"-"&amp;Table16[[#This Row],[PassBlock8]]&amp;IF(Table16[[#This Row],[RunBlock-Secondary7]]&lt;&gt;"","/"&amp;Table16[[#This Row],[RunBlock-Secondary7]]&amp;"-"&amp;Table16[[#This Row],[PassBlock8]],"")</f>
        <v>-</v>
      </c>
      <c r="J1083" s="75" t="s">
        <v>149</v>
      </c>
      <c r="K1083" s="75"/>
      <c r="L1083" s="76"/>
      <c r="M1083" s="76"/>
      <c r="N1083" s="76"/>
      <c r="O1083" s="76"/>
      <c r="P1083" s="76"/>
      <c r="Q1083" s="76" t="str">
        <f>Table16[[#This Row],[DefPrimary2]]&amp;IF(Table16[[#This Row],[Def-Secondary3]]&lt;&gt;"","/"&amp;Table16[[#This Row],[Def-Secondary3]],)&amp;""&amp;IF(Table16[[#This Row],[PassRush4]]&lt;&gt;"","-"&amp;Table16[[#This Row],[PassRush4]],)</f>
        <v>0</v>
      </c>
      <c r="R1083" s="76" t="e">
        <f>VLOOKUP(Table16[[#This Row],[Player]],Table4[],9,FALSE)</f>
        <v>#N/A</v>
      </c>
    </row>
    <row r="1084" spans="1:18" ht="12.75" customHeight="1" x14ac:dyDescent="0.45">
      <c r="A1084" s="78" t="s">
        <v>2444</v>
      </c>
      <c r="B1084" s="74" t="s">
        <v>354</v>
      </c>
      <c r="C1084" s="79" t="s">
        <v>441</v>
      </c>
      <c r="D1084" s="91">
        <v>36132</v>
      </c>
      <c r="E1084" s="75" t="s">
        <v>84</v>
      </c>
      <c r="G1084" s="75" t="s">
        <v>149</v>
      </c>
      <c r="H1084" s="77" t="str">
        <f>VLOOKUP(Table16[[#This Row],[Player]],Rosters!$D$1:$D$1934,1,FALSE)</f>
        <v>Taylor, Alontae</v>
      </c>
      <c r="I1084" s="77" t="str">
        <f>Table16[[#This Row],[RunBlock-Primary6]]&amp;"-"&amp;Table16[[#This Row],[PassBlock8]]&amp;IF(Table16[[#This Row],[RunBlock-Secondary7]]&lt;&gt;"","/"&amp;Table16[[#This Row],[RunBlock-Secondary7]]&amp;"-"&amp;Table16[[#This Row],[PassBlock8]],"")</f>
        <v>-</v>
      </c>
      <c r="J1084" s="75" t="s">
        <v>149</v>
      </c>
      <c r="K1084" s="75"/>
      <c r="L1084" s="76"/>
      <c r="M1084" s="76"/>
      <c r="N1084" s="76"/>
      <c r="O1084" s="76"/>
      <c r="P1084" s="76"/>
      <c r="Q1084" s="76" t="str">
        <f>Table16[[#This Row],[DefPrimary2]]&amp;IF(Table16[[#This Row],[Def-Secondary3]]&lt;&gt;"","/"&amp;Table16[[#This Row],[Def-Secondary3]],)&amp;""&amp;IF(Table16[[#This Row],[PassRush4]]&lt;&gt;"","-"&amp;Table16[[#This Row],[PassRush4]],)</f>
        <v>0</v>
      </c>
      <c r="R1084" s="76" t="e">
        <f>VLOOKUP(Table16[[#This Row],[Player]],Table4[],9,FALSE)</f>
        <v>#N/A</v>
      </c>
    </row>
    <row r="1085" spans="1:18" ht="12.75" customHeight="1" x14ac:dyDescent="0.45">
      <c r="A1085" s="78" t="s">
        <v>3083</v>
      </c>
      <c r="B1085" s="74" t="s">
        <v>354</v>
      </c>
      <c r="C1085" s="79" t="s">
        <v>1124</v>
      </c>
      <c r="D1085" s="91">
        <v>36061</v>
      </c>
      <c r="E1085" s="75" t="s">
        <v>3954</v>
      </c>
      <c r="G1085" s="75" t="s">
        <v>422</v>
      </c>
      <c r="H1085" s="77" t="str">
        <f>VLOOKUP(Table16[[#This Row],[Player]],Rosters!$D$1:$D$1934,1,FALSE)</f>
        <v>Terrell, A.J.</v>
      </c>
      <c r="I1085" s="77" t="str">
        <f>Table16[[#This Row],[RunBlock-Primary6]]&amp;"-"&amp;Table16[[#This Row],[PassBlock8]]&amp;IF(Table16[[#This Row],[RunBlock-Secondary7]]&lt;&gt;"","/"&amp;Table16[[#This Row],[RunBlock-Secondary7]]&amp;"-"&amp;Table16[[#This Row],[PassBlock8]],"")</f>
        <v>-</v>
      </c>
      <c r="J1085" s="75" t="s">
        <v>422</v>
      </c>
      <c r="K1085" s="75"/>
      <c r="L1085" s="76"/>
      <c r="M1085" s="76"/>
      <c r="N1085" s="76"/>
      <c r="O1085" s="76"/>
      <c r="P1085" s="76"/>
      <c r="Q1085" s="76" t="str">
        <f>Table16[[#This Row],[DefPrimary2]]&amp;IF(Table16[[#This Row],[Def-Secondary3]]&lt;&gt;"","/"&amp;Table16[[#This Row],[Def-Secondary3]],)&amp;""&amp;IF(Table16[[#This Row],[PassRush4]]&lt;&gt;"","-"&amp;Table16[[#This Row],[PassRush4]],)</f>
        <v>5</v>
      </c>
      <c r="R1085" s="76" t="e">
        <f>VLOOKUP(Table16[[#This Row],[Player]],Table4[],9,FALSE)</f>
        <v>#N/A</v>
      </c>
    </row>
    <row r="1086" spans="1:18" ht="12.75" customHeight="1" x14ac:dyDescent="0.45">
      <c r="A1086" s="93" t="s">
        <v>523</v>
      </c>
      <c r="B1086" s="74" t="s">
        <v>354</v>
      </c>
      <c r="C1086" s="79" t="s">
        <v>81</v>
      </c>
      <c r="D1086" s="91">
        <v>36551</v>
      </c>
      <c r="E1086" s="75" t="s">
        <v>391</v>
      </c>
      <c r="G1086" s="75" t="s">
        <v>154</v>
      </c>
      <c r="H1086" s="77" t="str">
        <f>VLOOKUP(Table16[[#This Row],[Player]],Rosters!$D$1:$D$1934,1,FALSE)</f>
        <v>Thomas, Starling</v>
      </c>
      <c r="I1086" s="77" t="str">
        <f>Table16[[#This Row],[RunBlock-Primary6]]&amp;"-"&amp;Table16[[#This Row],[PassBlock8]]&amp;IF(Table16[[#This Row],[RunBlock-Secondary7]]&lt;&gt;"","/"&amp;Table16[[#This Row],[RunBlock-Secondary7]]&amp;"-"&amp;Table16[[#This Row],[PassBlock8]],"")</f>
        <v>-</v>
      </c>
      <c r="J1086" s="75" t="s">
        <v>154</v>
      </c>
      <c r="K1086" s="75"/>
      <c r="L1086" s="76"/>
      <c r="M1086" s="76"/>
      <c r="N1086" s="76"/>
      <c r="O1086" s="76"/>
      <c r="P1086" s="76"/>
      <c r="Q1086" s="76" t="str">
        <f>Table16[[#This Row],[DefPrimary2]]&amp;IF(Table16[[#This Row],[Def-Secondary3]]&lt;&gt;"","/"&amp;Table16[[#This Row],[Def-Secondary3]],)&amp;""&amp;IF(Table16[[#This Row],[PassRush4]]&lt;&gt;"","-"&amp;Table16[[#This Row],[PassRush4]],)</f>
        <v>4</v>
      </c>
      <c r="R1086" s="76" t="e">
        <f>VLOOKUP(Table16[[#This Row],[Player]],Table4[],9,FALSE)</f>
        <v>#N/A</v>
      </c>
    </row>
    <row r="1087" spans="1:18" ht="12.75" customHeight="1" x14ac:dyDescent="0.45">
      <c r="A1087" s="78" t="s">
        <v>1627</v>
      </c>
      <c r="B1087" s="74" t="s">
        <v>354</v>
      </c>
      <c r="C1087" s="79" t="s">
        <v>308</v>
      </c>
      <c r="D1087" s="91">
        <v>37143</v>
      </c>
      <c r="E1087" s="75" t="s">
        <v>134</v>
      </c>
      <c r="G1087" s="75" t="s">
        <v>422</v>
      </c>
      <c r="H1087" s="77" t="str">
        <f>VLOOKUP(Table16[[#This Row],[Player]],Rosters!$D$1:$D$1934,1,FALSE)</f>
        <v>Valentine, Carrington</v>
      </c>
      <c r="I1087" s="77" t="str">
        <f>Table16[[#This Row],[RunBlock-Primary6]]&amp;"-"&amp;Table16[[#This Row],[PassBlock8]]&amp;IF(Table16[[#This Row],[RunBlock-Secondary7]]&lt;&gt;"","/"&amp;Table16[[#This Row],[RunBlock-Secondary7]]&amp;"-"&amp;Table16[[#This Row],[PassBlock8]],"")</f>
        <v>-</v>
      </c>
      <c r="J1087" s="75" t="s">
        <v>422</v>
      </c>
      <c r="K1087" s="75"/>
      <c r="L1087" s="76"/>
      <c r="M1087" s="76"/>
      <c r="N1087" s="76"/>
      <c r="O1087" s="76"/>
      <c r="P1087" s="76"/>
      <c r="Q1087" s="76" t="str">
        <f>Table16[[#This Row],[DefPrimary2]]&amp;IF(Table16[[#This Row],[Def-Secondary3]]&lt;&gt;"","/"&amp;Table16[[#This Row],[Def-Secondary3]],)&amp;""&amp;IF(Table16[[#This Row],[PassRush4]]&lt;&gt;"","-"&amp;Table16[[#This Row],[PassRush4]],)</f>
        <v>5</v>
      </c>
      <c r="R1087" s="76" t="e">
        <f>VLOOKUP(Table16[[#This Row],[Player]],Table4[],9,FALSE)</f>
        <v>#N/A</v>
      </c>
    </row>
    <row r="1088" spans="1:18" ht="12.75" customHeight="1" x14ac:dyDescent="0.45">
      <c r="A1088" s="78" t="s">
        <v>2028</v>
      </c>
      <c r="B1088" s="74" t="s">
        <v>354</v>
      </c>
      <c r="C1088" s="79" t="s">
        <v>3524</v>
      </c>
      <c r="D1088" s="91">
        <v>34408</v>
      </c>
      <c r="E1088" s="75" t="s">
        <v>114</v>
      </c>
      <c r="G1088" s="75" t="s">
        <v>154</v>
      </c>
      <c r="H1088" s="77" t="str">
        <f>VLOOKUP(Table16[[#This Row],[Player]],Rosters!$D$1:$D$1934,1,FALSE)</f>
        <v>Williams, Darious</v>
      </c>
      <c r="I1088" s="77" t="str">
        <f>Table16[[#This Row],[RunBlock-Primary6]]&amp;"-"&amp;Table16[[#This Row],[PassBlock8]]&amp;IF(Table16[[#This Row],[RunBlock-Secondary7]]&lt;&gt;"","/"&amp;Table16[[#This Row],[RunBlock-Secondary7]]&amp;"-"&amp;Table16[[#This Row],[PassBlock8]],"")</f>
        <v>-</v>
      </c>
      <c r="J1088" s="75" t="s">
        <v>154</v>
      </c>
      <c r="K1088" s="75"/>
      <c r="L1088" s="76"/>
      <c r="M1088" s="76"/>
      <c r="N1088" s="76"/>
      <c r="O1088" s="76"/>
      <c r="P1088" s="76"/>
      <c r="Q1088" s="76" t="str">
        <f>Table16[[#This Row],[DefPrimary2]]&amp;IF(Table16[[#This Row],[Def-Secondary3]]&lt;&gt;"","/"&amp;Table16[[#This Row],[Def-Secondary3]],)&amp;""&amp;IF(Table16[[#This Row],[PassRush4]]&lt;&gt;"","-"&amp;Table16[[#This Row],[PassRush4]],)</f>
        <v>4</v>
      </c>
      <c r="R1088" s="76" t="e">
        <f>VLOOKUP(Table16[[#This Row],[Player]],Table4[],9,FALSE)</f>
        <v>#N/A</v>
      </c>
    </row>
    <row r="1089" spans="1:18" ht="12.75" customHeight="1" x14ac:dyDescent="0.45">
      <c r="A1089" s="78" t="s">
        <v>687</v>
      </c>
      <c r="B1089" s="74" t="s">
        <v>354</v>
      </c>
      <c r="C1089" s="79" t="s">
        <v>325</v>
      </c>
      <c r="D1089" s="91">
        <v>36450</v>
      </c>
      <c r="E1089" s="75" t="s">
        <v>83</v>
      </c>
      <c r="G1089" s="75" t="s">
        <v>154</v>
      </c>
      <c r="H1089" s="77" t="str">
        <f>VLOOKUP(Table16[[#This Row],[Player]],Rosters!$D$1:$D$1934,1,FALSE)</f>
        <v>Williams, Joshua</v>
      </c>
      <c r="I1089" s="77" t="str">
        <f>Table16[[#This Row],[RunBlock-Primary6]]&amp;"-"&amp;Table16[[#This Row],[PassBlock8]]&amp;IF(Table16[[#This Row],[RunBlock-Secondary7]]&lt;&gt;"","/"&amp;Table16[[#This Row],[RunBlock-Secondary7]]&amp;"-"&amp;Table16[[#This Row],[PassBlock8]],"")</f>
        <v>-</v>
      </c>
      <c r="J1089" s="75" t="s">
        <v>154</v>
      </c>
      <c r="K1089" s="75"/>
      <c r="L1089" s="76"/>
      <c r="M1089" s="76"/>
      <c r="N1089" s="76"/>
      <c r="O1089" s="76"/>
      <c r="P1089" s="76"/>
      <c r="Q1089" s="76" t="str">
        <f>Table16[[#This Row],[DefPrimary2]]&amp;IF(Table16[[#This Row],[Def-Secondary3]]&lt;&gt;"","/"&amp;Table16[[#This Row],[Def-Secondary3]],)&amp;""&amp;IF(Table16[[#This Row],[PassRush4]]&lt;&gt;"","-"&amp;Table16[[#This Row],[PassRush4]],)</f>
        <v>4</v>
      </c>
      <c r="R1089" s="76" t="e">
        <f>VLOOKUP(Table16[[#This Row],[Player]],Table4[],9,FALSE)</f>
        <v>#N/A</v>
      </c>
    </row>
    <row r="1090" spans="1:18" ht="12.75" customHeight="1" x14ac:dyDescent="0.45">
      <c r="A1090" s="78" t="s">
        <v>1033</v>
      </c>
      <c r="B1090" s="74" t="s">
        <v>354</v>
      </c>
      <c r="C1090" s="79" t="s">
        <v>1315</v>
      </c>
      <c r="D1090" s="91">
        <v>36871</v>
      </c>
      <c r="E1090" s="75" t="s">
        <v>3953</v>
      </c>
      <c r="G1090" s="75" t="s">
        <v>155</v>
      </c>
      <c r="H1090" s="77" t="str">
        <f>VLOOKUP(Table16[[#This Row],[Player]],Rosters!$D$1:$D$1934,1,FALSE)</f>
        <v>Witherspoon, Devon</v>
      </c>
      <c r="I1090" s="77" t="str">
        <f>Table16[[#This Row],[RunBlock-Primary6]]&amp;"-"&amp;Table16[[#This Row],[PassBlock8]]&amp;IF(Table16[[#This Row],[RunBlock-Secondary7]]&lt;&gt;"","/"&amp;Table16[[#This Row],[RunBlock-Secondary7]]&amp;"-"&amp;Table16[[#This Row],[PassBlock8]],"")</f>
        <v>-</v>
      </c>
      <c r="J1090" s="75" t="s">
        <v>155</v>
      </c>
      <c r="K1090" s="75"/>
      <c r="L1090" s="76"/>
      <c r="M1090" s="76"/>
      <c r="N1090" s="76"/>
      <c r="O1090" s="76"/>
      <c r="P1090" s="76"/>
      <c r="Q1090" s="76" t="str">
        <f>Table16[[#This Row],[DefPrimary2]]&amp;IF(Table16[[#This Row],[Def-Secondary3]]&lt;&gt;"","/"&amp;Table16[[#This Row],[Def-Secondary3]],)&amp;""&amp;IF(Table16[[#This Row],[PassRush4]]&lt;&gt;"","-"&amp;Table16[[#This Row],[PassRush4]],)</f>
        <v>6</v>
      </c>
      <c r="R1090" s="76" t="e">
        <f>VLOOKUP(Table16[[#This Row],[Player]],Table4[],9,FALSE)</f>
        <v>#N/A</v>
      </c>
    </row>
    <row r="1091" spans="1:18" ht="12.75" customHeight="1" x14ac:dyDescent="0.45">
      <c r="A1091" s="78" t="s">
        <v>883</v>
      </c>
      <c r="B1091" s="74" t="s">
        <v>253</v>
      </c>
      <c r="C1091" s="79" t="s">
        <v>3520</v>
      </c>
      <c r="D1091" s="91">
        <v>35591</v>
      </c>
      <c r="E1091" s="75" t="s">
        <v>303</v>
      </c>
      <c r="G1091" s="75" t="s">
        <v>992</v>
      </c>
      <c r="H1091" s="77" t="str">
        <f>VLOOKUP(Table16[[#This Row],[Player]],Rosters!$D$1:$D$1934,1,FALSE)</f>
        <v>Armstrong, Dorance</v>
      </c>
      <c r="I1091" s="77" t="str">
        <f>Table16[[#This Row],[RunBlock-Primary6]]&amp;"-"&amp;Table16[[#This Row],[PassBlock8]]&amp;IF(Table16[[#This Row],[RunBlock-Secondary7]]&lt;&gt;"","/"&amp;Table16[[#This Row],[RunBlock-Secondary7]]&amp;"-"&amp;Table16[[#This Row],[PassBlock8]],"")</f>
        <v>-</v>
      </c>
      <c r="J1091" s="75" t="s">
        <v>149</v>
      </c>
      <c r="K1091" s="75"/>
      <c r="L1091" s="76">
        <v>8</v>
      </c>
      <c r="M1091" s="76"/>
      <c r="N1091" s="76"/>
      <c r="O1091" s="76"/>
      <c r="P1091" s="76"/>
      <c r="Q1091" s="76" t="str">
        <f>Table16[[#This Row],[DefPrimary2]]&amp;IF(Table16[[#This Row],[Def-Secondary3]]&lt;&gt;"","/"&amp;Table16[[#This Row],[Def-Secondary3]],)&amp;""&amp;IF(Table16[[#This Row],[PassRush4]]&lt;&gt;"","-"&amp;Table16[[#This Row],[PassRush4]],)</f>
        <v>0-8</v>
      </c>
      <c r="R1091" s="76" t="e">
        <f>VLOOKUP(Table16[[#This Row],[Player]],Table4[],9,FALSE)</f>
        <v>#N/A</v>
      </c>
    </row>
    <row r="1092" spans="1:18" ht="12.75" customHeight="1" x14ac:dyDescent="0.45">
      <c r="A1092" s="78" t="s">
        <v>2504</v>
      </c>
      <c r="B1092" s="74" t="s">
        <v>253</v>
      </c>
      <c r="C1092" s="79" t="s">
        <v>318</v>
      </c>
      <c r="D1092" s="91">
        <v>35726</v>
      </c>
      <c r="E1092" s="75" t="s">
        <v>1739</v>
      </c>
      <c r="G1092" s="75" t="s">
        <v>595</v>
      </c>
      <c r="H1092" s="77" t="str">
        <f>VLOOKUP(Table16[[#This Row],[Player]],Rosters!$D$1:$D$1934,1,FALSE)</f>
        <v>Bosa, Nick</v>
      </c>
      <c r="I1092" s="77" t="str">
        <f>Table16[[#This Row],[RunBlock-Primary6]]&amp;"-"&amp;Table16[[#This Row],[PassBlock8]]&amp;IF(Table16[[#This Row],[RunBlock-Secondary7]]&lt;&gt;"","/"&amp;Table16[[#This Row],[RunBlock-Secondary7]]&amp;"-"&amp;Table16[[#This Row],[PassBlock8]],"")</f>
        <v>-</v>
      </c>
      <c r="J1092" s="75" t="s">
        <v>155</v>
      </c>
      <c r="K1092" s="75"/>
      <c r="L1092" s="76">
        <v>12</v>
      </c>
      <c r="M1092" s="76">
        <v>1</v>
      </c>
      <c r="N1092" s="76"/>
      <c r="O1092" s="76"/>
      <c r="P1092" s="76"/>
      <c r="Q1092" s="76" t="str">
        <f>Table16[[#This Row],[DefPrimary2]]&amp;IF(Table16[[#This Row],[Def-Secondary3]]&lt;&gt;"","/"&amp;Table16[[#This Row],[Def-Secondary3]],)&amp;""&amp;IF(Table16[[#This Row],[PassRush4]]&lt;&gt;"","-"&amp;Table16[[#This Row],[PassRush4]],)</f>
        <v>6-12</v>
      </c>
      <c r="R1092" s="76" t="e">
        <f>VLOOKUP(Table16[[#This Row],[Player]],Table4[],9,FALSE)</f>
        <v>#N/A</v>
      </c>
    </row>
    <row r="1093" spans="1:18" ht="12.75" customHeight="1" x14ac:dyDescent="0.45">
      <c r="A1093" s="78" t="s">
        <v>765</v>
      </c>
      <c r="B1093" s="74" t="s">
        <v>253</v>
      </c>
      <c r="C1093" s="79" t="s">
        <v>86</v>
      </c>
      <c r="D1093" s="91">
        <v>34264</v>
      </c>
      <c r="E1093" s="75" t="s">
        <v>443</v>
      </c>
      <c r="G1093" s="75" t="s">
        <v>246</v>
      </c>
      <c r="H1093" s="77" t="str">
        <f>VLOOKUP(Table16[[#This Row],[Player]],Rosters!$D$1:$D$1934,1,FALSE)</f>
        <v>Bullard, Jonathan</v>
      </c>
      <c r="I1093" s="77" t="str">
        <f>Table16[[#This Row],[RunBlock-Primary6]]&amp;"-"&amp;Table16[[#This Row],[PassBlock8]]&amp;IF(Table16[[#This Row],[RunBlock-Secondary7]]&lt;&gt;"","/"&amp;Table16[[#This Row],[RunBlock-Secondary7]]&amp;"-"&amp;Table16[[#This Row],[PassBlock8]],"")</f>
        <v>-</v>
      </c>
      <c r="J1093" s="75" t="s">
        <v>422</v>
      </c>
      <c r="K1093" s="75"/>
      <c r="L1093" s="76">
        <v>1</v>
      </c>
      <c r="M1093" s="76"/>
      <c r="N1093" s="76"/>
      <c r="O1093" s="76"/>
      <c r="P1093" s="76"/>
      <c r="Q1093" s="76" t="str">
        <f>Table16[[#This Row],[DefPrimary2]]&amp;IF(Table16[[#This Row],[Def-Secondary3]]&lt;&gt;"","/"&amp;Table16[[#This Row],[Def-Secondary3]],)&amp;""&amp;IF(Table16[[#This Row],[PassRush4]]&lt;&gt;"","-"&amp;Table16[[#This Row],[PassRush4]],)</f>
        <v>5-1</v>
      </c>
      <c r="R1093" s="76" t="e">
        <f>VLOOKUP(Table16[[#This Row],[Player]],Table4[],9,FALSE)</f>
        <v>#N/A</v>
      </c>
    </row>
    <row r="1094" spans="1:18" ht="12.75" customHeight="1" x14ac:dyDescent="0.45">
      <c r="A1094" s="78" t="s">
        <v>2875</v>
      </c>
      <c r="B1094" s="74" t="s">
        <v>253</v>
      </c>
      <c r="C1094" s="79" t="s">
        <v>3530</v>
      </c>
      <c r="D1094" s="91">
        <v>36985</v>
      </c>
      <c r="E1094" s="75" t="s">
        <v>3953</v>
      </c>
      <c r="G1094" s="75" t="s">
        <v>430</v>
      </c>
      <c r="H1094" s="77" t="str">
        <f>VLOOKUP(Table16[[#This Row],[Player]],Rosters!$D$1:$D$1934,1,FALSE)</f>
        <v>Carter, Jalen</v>
      </c>
      <c r="I1094" s="77" t="str">
        <f>Table16[[#This Row],[RunBlock-Primary6]]&amp;"-"&amp;Table16[[#This Row],[PassBlock8]]&amp;IF(Table16[[#This Row],[RunBlock-Secondary7]]&lt;&gt;"","/"&amp;Table16[[#This Row],[RunBlock-Secondary7]]&amp;"-"&amp;Table16[[#This Row],[PassBlock8]],"")</f>
        <v>-</v>
      </c>
      <c r="J1094" s="75" t="s">
        <v>422</v>
      </c>
      <c r="K1094" s="75"/>
      <c r="L1094" s="76">
        <v>5</v>
      </c>
      <c r="M1094" s="76"/>
      <c r="N1094" s="76"/>
      <c r="O1094" s="76"/>
      <c r="P1094" s="76"/>
      <c r="Q1094" s="76" t="str">
        <f>Table16[[#This Row],[DefPrimary2]]&amp;IF(Table16[[#This Row],[Def-Secondary3]]&lt;&gt;"","/"&amp;Table16[[#This Row],[Def-Secondary3]],)&amp;""&amp;IF(Table16[[#This Row],[PassRush4]]&lt;&gt;"","-"&amp;Table16[[#This Row],[PassRush4]],)</f>
        <v>5-5</v>
      </c>
      <c r="R1094" s="76" t="e">
        <f>VLOOKUP(Table16[[#This Row],[Player]],Table4[],9,FALSE)</f>
        <v>#N/A</v>
      </c>
    </row>
    <row r="1095" spans="1:18" ht="12.75" customHeight="1" x14ac:dyDescent="0.45">
      <c r="A1095" s="78" t="s">
        <v>2881</v>
      </c>
      <c r="B1095" s="74" t="s">
        <v>253</v>
      </c>
      <c r="C1095" s="79" t="s">
        <v>3531</v>
      </c>
      <c r="D1095" s="91">
        <v>35663</v>
      </c>
      <c r="E1095" s="75" t="s">
        <v>83</v>
      </c>
      <c r="G1095" s="75" t="s">
        <v>761</v>
      </c>
      <c r="H1095" s="77" t="str">
        <f>VLOOKUP(Table16[[#This Row],[Player]],Rosters!$D$1:$D$1934,1,FALSE)</f>
        <v>Clemons, Micheal</v>
      </c>
      <c r="I1095" s="77" t="str">
        <f>Table16[[#This Row],[RunBlock-Primary6]]&amp;"-"&amp;Table16[[#This Row],[PassBlock8]]&amp;IF(Table16[[#This Row],[RunBlock-Secondary7]]&lt;&gt;"","/"&amp;Table16[[#This Row],[RunBlock-Secondary7]]&amp;"-"&amp;Table16[[#This Row],[PassBlock8]],"")</f>
        <v>-</v>
      </c>
      <c r="J1095" s="75" t="s">
        <v>154</v>
      </c>
      <c r="K1095" s="75"/>
      <c r="L1095" s="76">
        <v>6</v>
      </c>
      <c r="M1095" s="76"/>
      <c r="N1095" s="76"/>
      <c r="O1095" s="76"/>
      <c r="P1095" s="76"/>
      <c r="Q1095" s="76" t="str">
        <f>Table16[[#This Row],[DefPrimary2]]&amp;IF(Table16[[#This Row],[Def-Secondary3]]&lt;&gt;"","/"&amp;Table16[[#This Row],[Def-Secondary3]],)&amp;""&amp;IF(Table16[[#This Row],[PassRush4]]&lt;&gt;"","-"&amp;Table16[[#This Row],[PassRush4]],)</f>
        <v>4-6</v>
      </c>
      <c r="R1095" s="76" t="e">
        <f>VLOOKUP(Table16[[#This Row],[Player]],Table4[],9,FALSE)</f>
        <v>#N/A</v>
      </c>
    </row>
    <row r="1096" spans="1:18" ht="12.75" customHeight="1" x14ac:dyDescent="0.45">
      <c r="A1096" s="78" t="s">
        <v>2801</v>
      </c>
      <c r="B1096" s="74" t="s">
        <v>253</v>
      </c>
      <c r="C1096" s="79" t="s">
        <v>81</v>
      </c>
      <c r="D1096" s="91">
        <v>34954</v>
      </c>
      <c r="E1096" s="75" t="s">
        <v>2802</v>
      </c>
      <c r="G1096" s="75" t="s">
        <v>477</v>
      </c>
      <c r="H1096" s="77" t="e">
        <f>VLOOKUP(Table16[[#This Row],[Player]],Rosters!$D$1:$D$1934,1,FALSE)</f>
        <v>#N/A</v>
      </c>
      <c r="I1096" s="77" t="str">
        <f>Table16[[#This Row],[RunBlock-Primary6]]&amp;"-"&amp;Table16[[#This Row],[PassBlock8]]&amp;IF(Table16[[#This Row],[RunBlock-Secondary7]]&lt;&gt;"","/"&amp;Table16[[#This Row],[RunBlock-Secondary7]]&amp;"-"&amp;Table16[[#This Row],[PassBlock8]],"")</f>
        <v>-</v>
      </c>
      <c r="J1096" s="75" t="s">
        <v>149</v>
      </c>
      <c r="K1096" s="75"/>
      <c r="L1096" s="76">
        <v>4</v>
      </c>
      <c r="M1096" s="76"/>
      <c r="N1096" s="76"/>
      <c r="O1096" s="76"/>
      <c r="P1096" s="76"/>
      <c r="Q1096" s="76" t="str">
        <f>Table16[[#This Row],[DefPrimary2]]&amp;IF(Table16[[#This Row],[Def-Secondary3]]&lt;&gt;"","/"&amp;Table16[[#This Row],[Def-Secondary3]],)&amp;""&amp;IF(Table16[[#This Row],[PassRush4]]&lt;&gt;"","-"&amp;Table16[[#This Row],[PassRush4]],)</f>
        <v>0-4</v>
      </c>
      <c r="R1096" s="76" t="e">
        <f>VLOOKUP(Table16[[#This Row],[Player]],Table4[],9,FALSE)</f>
        <v>#N/A</v>
      </c>
    </row>
    <row r="1097" spans="1:18" ht="12.75" customHeight="1" x14ac:dyDescent="0.45">
      <c r="A1097" s="78" t="s">
        <v>1899</v>
      </c>
      <c r="B1097" s="74" t="s">
        <v>253</v>
      </c>
      <c r="C1097" s="79" t="s">
        <v>325</v>
      </c>
      <c r="D1097" s="91">
        <v>35768</v>
      </c>
      <c r="E1097" s="75" t="s">
        <v>965</v>
      </c>
      <c r="G1097" s="75" t="s">
        <v>201</v>
      </c>
      <c r="H1097" s="77" t="str">
        <f>VLOOKUP(Table16[[#This Row],[Player]],Rosters!$D$1:$D$1934,1,FALSE)</f>
        <v>Danna, Mike</v>
      </c>
      <c r="I1097" s="77" t="str">
        <f>Table16[[#This Row],[RunBlock-Primary6]]&amp;"-"&amp;Table16[[#This Row],[PassBlock8]]&amp;IF(Table16[[#This Row],[RunBlock-Secondary7]]&lt;&gt;"","/"&amp;Table16[[#This Row],[RunBlock-Secondary7]]&amp;"-"&amp;Table16[[#This Row],[PassBlock8]],"")</f>
        <v>-</v>
      </c>
      <c r="J1097" s="75" t="s">
        <v>154</v>
      </c>
      <c r="K1097" s="75"/>
      <c r="L1097" s="76">
        <v>5</v>
      </c>
      <c r="M1097" s="76"/>
      <c r="N1097" s="76"/>
      <c r="O1097" s="76"/>
      <c r="P1097" s="76"/>
      <c r="Q1097" s="76" t="str">
        <f>Table16[[#This Row],[DefPrimary2]]&amp;IF(Table16[[#This Row],[Def-Secondary3]]&lt;&gt;"","/"&amp;Table16[[#This Row],[Def-Secondary3]],)&amp;""&amp;IF(Table16[[#This Row],[PassRush4]]&lt;&gt;"","-"&amp;Table16[[#This Row],[PassRush4]],)</f>
        <v>4-5</v>
      </c>
      <c r="R1097" s="76" t="e">
        <f>VLOOKUP(Table16[[#This Row],[Player]],Table4[],9,FALSE)</f>
        <v>#N/A</v>
      </c>
    </row>
    <row r="1098" spans="1:18" ht="12.75" customHeight="1" x14ac:dyDescent="0.45">
      <c r="A1098" s="78" t="s">
        <v>893</v>
      </c>
      <c r="B1098" s="74" t="s">
        <v>253</v>
      </c>
      <c r="C1098" s="79" t="s">
        <v>403</v>
      </c>
      <c r="D1098" s="91">
        <v>34347</v>
      </c>
      <c r="E1098" s="75" t="s">
        <v>114</v>
      </c>
      <c r="G1098" s="75" t="s">
        <v>216</v>
      </c>
      <c r="H1098" s="77" t="str">
        <f>VLOOKUP(Table16[[#This Row],[Player]],Rosters!$D$1:$D$1934,1,FALSE)</f>
        <v>Ekuale, Daniel</v>
      </c>
      <c r="I1098" s="77" t="str">
        <f>Table16[[#This Row],[RunBlock-Primary6]]&amp;"-"&amp;Table16[[#This Row],[PassBlock8]]&amp;IF(Table16[[#This Row],[RunBlock-Secondary7]]&lt;&gt;"","/"&amp;Table16[[#This Row],[RunBlock-Secondary7]]&amp;"-"&amp;Table16[[#This Row],[PassBlock8]],"")</f>
        <v>-</v>
      </c>
      <c r="J1098" s="75" t="s">
        <v>422</v>
      </c>
      <c r="K1098" s="75"/>
      <c r="L1098" s="76">
        <v>2</v>
      </c>
      <c r="M1098" s="76"/>
      <c r="N1098" s="76"/>
      <c r="O1098" s="76"/>
      <c r="P1098" s="76"/>
      <c r="Q1098" s="76" t="str">
        <f>Table16[[#This Row],[DefPrimary2]]&amp;IF(Table16[[#This Row],[Def-Secondary3]]&lt;&gt;"","/"&amp;Table16[[#This Row],[Def-Secondary3]],)&amp;""&amp;IF(Table16[[#This Row],[PassRush4]]&lt;&gt;"","-"&amp;Table16[[#This Row],[PassRush4]],)</f>
        <v>5-2</v>
      </c>
      <c r="R1098" s="76" t="e">
        <f>VLOOKUP(Table16[[#This Row],[Player]],Table4[],9,FALSE)</f>
        <v>#N/A</v>
      </c>
    </row>
    <row r="1099" spans="1:18" ht="12.75" customHeight="1" x14ac:dyDescent="0.45">
      <c r="A1099" s="78" t="s">
        <v>1691</v>
      </c>
      <c r="B1099" s="74" t="s">
        <v>253</v>
      </c>
      <c r="C1099" s="79" t="s">
        <v>3519</v>
      </c>
      <c r="D1099" s="91">
        <v>36053</v>
      </c>
      <c r="E1099" s="75" t="s">
        <v>204</v>
      </c>
      <c r="G1099" s="75" t="s">
        <v>604</v>
      </c>
      <c r="H1099" s="77" t="str">
        <f>VLOOKUP(Table16[[#This Row],[Player]],Rosters!$D$1:$D$1934,1,FALSE)</f>
        <v>Epenesa, A.J.</v>
      </c>
      <c r="I1099" s="77" t="str">
        <f>Table16[[#This Row],[RunBlock-Primary6]]&amp;"-"&amp;Table16[[#This Row],[PassBlock8]]&amp;IF(Table16[[#This Row],[RunBlock-Secondary7]]&lt;&gt;"","/"&amp;Table16[[#This Row],[RunBlock-Secondary7]]&amp;"-"&amp;Table16[[#This Row],[PassBlock8]],"")</f>
        <v>-</v>
      </c>
      <c r="J1099" s="75" t="s">
        <v>154</v>
      </c>
      <c r="K1099" s="75"/>
      <c r="L1099" s="76">
        <v>8</v>
      </c>
      <c r="M1099" s="76"/>
      <c r="N1099" s="76"/>
      <c r="O1099" s="76"/>
      <c r="P1099" s="76"/>
      <c r="Q1099" s="76" t="str">
        <f>Table16[[#This Row],[DefPrimary2]]&amp;IF(Table16[[#This Row],[Def-Secondary3]]&lt;&gt;"","/"&amp;Table16[[#This Row],[Def-Secondary3]],)&amp;""&amp;IF(Table16[[#This Row],[PassRush4]]&lt;&gt;"","-"&amp;Table16[[#This Row],[PassRush4]],)</f>
        <v>4-8</v>
      </c>
      <c r="R1099" s="76" t="e">
        <f>VLOOKUP(Table16[[#This Row],[Player]],Table4[],9,FALSE)</f>
        <v>#N/A</v>
      </c>
    </row>
    <row r="1100" spans="1:18" ht="12.75" customHeight="1" x14ac:dyDescent="0.45">
      <c r="A1100" s="78" t="s">
        <v>1703</v>
      </c>
      <c r="B1100" s="74" t="s">
        <v>253</v>
      </c>
      <c r="C1100" s="79" t="s">
        <v>3523</v>
      </c>
      <c r="D1100" s="91">
        <v>35022</v>
      </c>
      <c r="E1100" s="75" t="s">
        <v>114</v>
      </c>
      <c r="G1100" s="75" t="s">
        <v>464</v>
      </c>
      <c r="H1100" s="77" t="str">
        <f>VLOOKUP(Table16[[#This Row],[Player]],Rosters!$D$1:$D$1934,1,FALSE)</f>
        <v>Ford, Poona</v>
      </c>
      <c r="I1100" s="77" t="str">
        <f>Table16[[#This Row],[RunBlock-Primary6]]&amp;"-"&amp;Table16[[#This Row],[PassBlock8]]&amp;IF(Table16[[#This Row],[RunBlock-Secondary7]]&lt;&gt;"","/"&amp;Table16[[#This Row],[RunBlock-Secondary7]]&amp;"-"&amp;Table16[[#This Row],[PassBlock8]],"")</f>
        <v>-</v>
      </c>
      <c r="J1100" s="75" t="s">
        <v>155</v>
      </c>
      <c r="K1100" s="75"/>
      <c r="L1100" s="76">
        <v>3</v>
      </c>
      <c r="M1100" s="76"/>
      <c r="N1100" s="76"/>
      <c r="O1100" s="76"/>
      <c r="P1100" s="76"/>
      <c r="Q1100" s="76" t="str">
        <f>Table16[[#This Row],[DefPrimary2]]&amp;IF(Table16[[#This Row],[Def-Secondary3]]&lt;&gt;"","/"&amp;Table16[[#This Row],[Def-Secondary3]],)&amp;""&amp;IF(Table16[[#This Row],[PassRush4]]&lt;&gt;"","-"&amp;Table16[[#This Row],[PassRush4]],)</f>
        <v>6-3</v>
      </c>
      <c r="R1100" s="76" t="e">
        <f>VLOOKUP(Table16[[#This Row],[Player]],Table4[],9,FALSE)</f>
        <v>#N/A</v>
      </c>
    </row>
    <row r="1101" spans="1:18" ht="12.75" customHeight="1" x14ac:dyDescent="0.45">
      <c r="A1101" s="78" t="s">
        <v>2873</v>
      </c>
      <c r="B1101" s="74" t="s">
        <v>253</v>
      </c>
      <c r="C1101" s="79" t="s">
        <v>3517</v>
      </c>
      <c r="D1101" s="91">
        <v>35334</v>
      </c>
      <c r="E1101" s="75" t="s">
        <v>303</v>
      </c>
      <c r="G1101" s="75" t="s">
        <v>743</v>
      </c>
      <c r="H1101" s="77" t="str">
        <f>VLOOKUP(Table16[[#This Row],[Player]],Rosters!$D$1:$D$1934,1,FALSE)</f>
        <v>Franklin-Myers, John</v>
      </c>
      <c r="I1101" s="77" t="str">
        <f>Table16[[#This Row],[RunBlock-Primary6]]&amp;"-"&amp;Table16[[#This Row],[PassBlock8]]&amp;IF(Table16[[#This Row],[RunBlock-Secondary7]]&lt;&gt;"","/"&amp;Table16[[#This Row],[RunBlock-Secondary7]]&amp;"-"&amp;Table16[[#This Row],[PassBlock8]],"")</f>
        <v>-</v>
      </c>
      <c r="J1101" s="75" t="s">
        <v>149</v>
      </c>
      <c r="K1101" s="75"/>
      <c r="L1101" s="76">
        <v>7</v>
      </c>
      <c r="M1101" s="76"/>
      <c r="N1101" s="76"/>
      <c r="O1101" s="76"/>
      <c r="P1101" s="76"/>
      <c r="Q1101" s="76" t="str">
        <f>Table16[[#This Row],[DefPrimary2]]&amp;IF(Table16[[#This Row],[Def-Secondary3]]&lt;&gt;"","/"&amp;Table16[[#This Row],[Def-Secondary3]],)&amp;""&amp;IF(Table16[[#This Row],[PassRush4]]&lt;&gt;"","-"&amp;Table16[[#This Row],[PassRush4]],)</f>
        <v>0-7</v>
      </c>
      <c r="R1101" s="76" t="e">
        <f>VLOOKUP(Table16[[#This Row],[Player]],Table4[],9,FALSE)</f>
        <v>#N/A</v>
      </c>
    </row>
    <row r="1102" spans="1:18" ht="12.75" customHeight="1" x14ac:dyDescent="0.45">
      <c r="A1102" s="78" t="s">
        <v>2987</v>
      </c>
      <c r="B1102" s="74" t="s">
        <v>253</v>
      </c>
      <c r="C1102" s="79" t="s">
        <v>308</v>
      </c>
      <c r="D1102" s="91">
        <v>35767</v>
      </c>
      <c r="E1102" s="75" t="s">
        <v>1490</v>
      </c>
      <c r="G1102" s="75" t="s">
        <v>876</v>
      </c>
      <c r="H1102" s="77" t="str">
        <f>VLOOKUP(Table16[[#This Row],[Player]],Rosters!$D$1:$D$1934,1,FALSE)</f>
        <v>Gary, Rashan</v>
      </c>
      <c r="I1102" s="77" t="str">
        <f>Table16[[#This Row],[RunBlock-Primary6]]&amp;"-"&amp;Table16[[#This Row],[PassBlock8]]&amp;IF(Table16[[#This Row],[RunBlock-Secondary7]]&lt;&gt;"","/"&amp;Table16[[#This Row],[RunBlock-Secondary7]]&amp;"-"&amp;Table16[[#This Row],[PassBlock8]],"")</f>
        <v>-</v>
      </c>
      <c r="J1102" s="75" t="s">
        <v>155</v>
      </c>
      <c r="K1102" s="75"/>
      <c r="L1102" s="76">
        <v>9</v>
      </c>
      <c r="M1102" s="76"/>
      <c r="N1102" s="76"/>
      <c r="O1102" s="76"/>
      <c r="P1102" s="76"/>
      <c r="Q1102" s="76" t="str">
        <f>Table16[[#This Row],[DefPrimary2]]&amp;IF(Table16[[#This Row],[Def-Secondary3]]&lt;&gt;"","/"&amp;Table16[[#This Row],[Def-Secondary3]],)&amp;""&amp;IF(Table16[[#This Row],[PassRush4]]&lt;&gt;"","-"&amp;Table16[[#This Row],[PassRush4]],)</f>
        <v>6-9</v>
      </c>
      <c r="R1102" s="76" t="e">
        <f>VLOOKUP(Table16[[#This Row],[Player]],Table4[],9,FALSE)</f>
        <v>#N/A</v>
      </c>
    </row>
    <row r="1103" spans="1:18" ht="12.75" customHeight="1" x14ac:dyDescent="0.45">
      <c r="A1103" s="78" t="s">
        <v>3215</v>
      </c>
      <c r="B1103" s="74" t="s">
        <v>253</v>
      </c>
      <c r="C1103" s="79" t="s">
        <v>441</v>
      </c>
      <c r="D1103" s="91">
        <v>35417</v>
      </c>
      <c r="E1103" s="75" t="s">
        <v>101</v>
      </c>
      <c r="G1103" s="75" t="s">
        <v>629</v>
      </c>
      <c r="H1103" s="77" t="str">
        <f>VLOOKUP(Table16[[#This Row],[Player]],Rosters!$D$1:$D$1934,1,FALSE)</f>
        <v>Granderson, Carl</v>
      </c>
      <c r="I1103" s="77" t="str">
        <f>Table16[[#This Row],[RunBlock-Primary6]]&amp;"-"&amp;Table16[[#This Row],[PassBlock8]]&amp;IF(Table16[[#This Row],[RunBlock-Secondary7]]&lt;&gt;"","/"&amp;Table16[[#This Row],[RunBlock-Secondary7]]&amp;"-"&amp;Table16[[#This Row],[PassBlock8]],"")</f>
        <v>-</v>
      </c>
      <c r="J1103" s="75" t="s">
        <v>422</v>
      </c>
      <c r="K1103" s="75"/>
      <c r="L1103" s="76">
        <v>6</v>
      </c>
      <c r="M1103" s="76"/>
      <c r="N1103" s="76"/>
      <c r="O1103" s="76"/>
      <c r="P1103" s="76"/>
      <c r="Q1103" s="76" t="str">
        <f>Table16[[#This Row],[DefPrimary2]]&amp;IF(Table16[[#This Row],[Def-Secondary3]]&lt;&gt;"","/"&amp;Table16[[#This Row],[Def-Secondary3]],)&amp;""&amp;IF(Table16[[#This Row],[PassRush4]]&lt;&gt;"","-"&amp;Table16[[#This Row],[PassRush4]],)</f>
        <v>5-6</v>
      </c>
      <c r="R1103" s="76" t="e">
        <f>VLOOKUP(Table16[[#This Row],[Player]],Table4[],9,FALSE)</f>
        <v>#N/A</v>
      </c>
    </row>
    <row r="1104" spans="1:18" ht="12.75" customHeight="1" x14ac:dyDescent="0.45">
      <c r="A1104" s="78" t="s">
        <v>1153</v>
      </c>
      <c r="B1104" s="74" t="s">
        <v>253</v>
      </c>
      <c r="C1104" s="79" t="s">
        <v>339</v>
      </c>
      <c r="D1104" s="91">
        <v>36638</v>
      </c>
      <c r="E1104" s="75" t="s">
        <v>84</v>
      </c>
      <c r="G1104" s="75" t="s">
        <v>761</v>
      </c>
      <c r="H1104" s="77" t="str">
        <f>VLOOKUP(Table16[[#This Row],[Player]],Rosters!$D$1:$D$1934,1,FALSE)</f>
        <v>Hall, Logan</v>
      </c>
      <c r="I1104" s="77" t="str">
        <f>Table16[[#This Row],[RunBlock-Primary6]]&amp;"-"&amp;Table16[[#This Row],[PassBlock8]]&amp;IF(Table16[[#This Row],[RunBlock-Secondary7]]&lt;&gt;"","/"&amp;Table16[[#This Row],[RunBlock-Secondary7]]&amp;"-"&amp;Table16[[#This Row],[PassBlock8]],"")</f>
        <v>-</v>
      </c>
      <c r="J1104" s="75" t="s">
        <v>154</v>
      </c>
      <c r="K1104" s="75"/>
      <c r="L1104" s="76">
        <v>6</v>
      </c>
      <c r="M1104" s="76"/>
      <c r="N1104" s="76"/>
      <c r="O1104" s="76"/>
      <c r="P1104" s="76"/>
      <c r="Q1104" s="76" t="str">
        <f>Table16[[#This Row],[DefPrimary2]]&amp;IF(Table16[[#This Row],[Def-Secondary3]]&lt;&gt;"","/"&amp;Table16[[#This Row],[Def-Secondary3]],)&amp;""&amp;IF(Table16[[#This Row],[PassRush4]]&lt;&gt;"","-"&amp;Table16[[#This Row],[PassRush4]],)</f>
        <v>4-6</v>
      </c>
      <c r="R1104" s="76" t="e">
        <f>VLOOKUP(Table16[[#This Row],[Player]],Table4[],9,FALSE)</f>
        <v>#N/A</v>
      </c>
    </row>
    <row r="1105" spans="1:18" ht="12.75" customHeight="1" x14ac:dyDescent="0.45">
      <c r="A1105" s="78" t="s">
        <v>871</v>
      </c>
      <c r="B1105" s="74" t="s">
        <v>253</v>
      </c>
      <c r="C1105" s="79" t="s">
        <v>285</v>
      </c>
      <c r="D1105" s="91">
        <v>32634</v>
      </c>
      <c r="E1105" s="75" t="s">
        <v>872</v>
      </c>
      <c r="G1105" s="75" t="s">
        <v>1141</v>
      </c>
      <c r="H1105" s="77" t="str">
        <f>VLOOKUP(Table16[[#This Row],[Player]],Rosters!$D$1:$D$1934,1,FALSE)</f>
        <v>Heyward, Cameron</v>
      </c>
      <c r="I1105" s="77" t="str">
        <f>Table16[[#This Row],[RunBlock-Primary6]]&amp;"-"&amp;Table16[[#This Row],[PassBlock8]]&amp;IF(Table16[[#This Row],[RunBlock-Secondary7]]&lt;&gt;"","/"&amp;Table16[[#This Row],[RunBlock-Secondary7]]&amp;"-"&amp;Table16[[#This Row],[PassBlock8]],"")</f>
        <v>-</v>
      </c>
      <c r="J1105" s="75" t="s">
        <v>155</v>
      </c>
      <c r="K1105" s="75"/>
      <c r="L1105" s="76">
        <v>8</v>
      </c>
      <c r="M1105" s="76"/>
      <c r="N1105" s="76"/>
      <c r="O1105" s="76"/>
      <c r="P1105" s="76"/>
      <c r="Q1105" s="76" t="str">
        <f>Table16[[#This Row],[DefPrimary2]]&amp;IF(Table16[[#This Row],[Def-Secondary3]]&lt;&gt;"","/"&amp;Table16[[#This Row],[Def-Secondary3]],)&amp;""&amp;IF(Table16[[#This Row],[PassRush4]]&lt;&gt;"","-"&amp;Table16[[#This Row],[PassRush4]],)</f>
        <v>6-8</v>
      </c>
      <c r="R1105" s="76" t="e">
        <f>VLOOKUP(Table16[[#This Row],[Player]],Table4[],9,FALSE)</f>
        <v>#N/A</v>
      </c>
    </row>
    <row r="1106" spans="1:18" ht="12.75" customHeight="1" x14ac:dyDescent="0.45">
      <c r="A1106" s="78" t="s">
        <v>2605</v>
      </c>
      <c r="B1106" s="74" t="s">
        <v>253</v>
      </c>
      <c r="C1106" s="79" t="s">
        <v>3522</v>
      </c>
      <c r="D1106" s="91">
        <v>34636</v>
      </c>
      <c r="E1106" s="75" t="s">
        <v>2000</v>
      </c>
      <c r="G1106" s="75" t="s">
        <v>1270</v>
      </c>
      <c r="H1106" s="77" t="str">
        <f>VLOOKUP(Table16[[#This Row],[Player]],Rosters!$D$1:$D$1934,1,FALSE)</f>
        <v>Hunter, Danielle</v>
      </c>
      <c r="I1106" s="77" t="str">
        <f>Table16[[#This Row],[RunBlock-Primary6]]&amp;"-"&amp;Table16[[#This Row],[PassBlock8]]&amp;IF(Table16[[#This Row],[RunBlock-Secondary7]]&lt;&gt;"","/"&amp;Table16[[#This Row],[RunBlock-Secondary7]]&amp;"-"&amp;Table16[[#This Row],[PassBlock8]],"")</f>
        <v>-</v>
      </c>
      <c r="J1106" s="75" t="s">
        <v>422</v>
      </c>
      <c r="K1106" s="75"/>
      <c r="L1106" s="76">
        <v>12</v>
      </c>
      <c r="M1106" s="76">
        <v>2</v>
      </c>
      <c r="N1106" s="76"/>
      <c r="O1106" s="76"/>
      <c r="P1106" s="76"/>
      <c r="Q1106" s="76" t="str">
        <f>Table16[[#This Row],[DefPrimary2]]&amp;IF(Table16[[#This Row],[Def-Secondary3]]&lt;&gt;"","/"&amp;Table16[[#This Row],[Def-Secondary3]],)&amp;""&amp;IF(Table16[[#This Row],[PassRush4]]&lt;&gt;"","-"&amp;Table16[[#This Row],[PassRush4]],)</f>
        <v>5-12</v>
      </c>
      <c r="R1106" s="76" t="e">
        <f>VLOOKUP(Table16[[#This Row],[Player]],Table4[],9,FALSE)</f>
        <v>#N/A</v>
      </c>
    </row>
    <row r="1107" spans="1:18" ht="12.75" customHeight="1" x14ac:dyDescent="0.45">
      <c r="A1107" s="92" t="s">
        <v>2205</v>
      </c>
      <c r="B1107" s="74" t="s">
        <v>253</v>
      </c>
      <c r="C1107" s="79" t="s">
        <v>3527</v>
      </c>
      <c r="D1107" s="91">
        <v>37099</v>
      </c>
      <c r="E1107" s="75" t="s">
        <v>160</v>
      </c>
      <c r="G1107" s="75" t="s">
        <v>254</v>
      </c>
      <c r="H1107" s="77" t="str">
        <f>VLOOKUP(Table16[[#This Row],[Player]],Rosters!$D$1:$D$1934,1,FALSE)</f>
        <v>McGuire, Isaiah</v>
      </c>
      <c r="I1107" s="77" t="str">
        <f>Table16[[#This Row],[RunBlock-Primary6]]&amp;"-"&amp;Table16[[#This Row],[PassBlock8]]&amp;IF(Table16[[#This Row],[RunBlock-Secondary7]]&lt;&gt;"","/"&amp;Table16[[#This Row],[RunBlock-Secondary7]]&amp;"-"&amp;Table16[[#This Row],[PassBlock8]],"")</f>
        <v>-</v>
      </c>
      <c r="J1107" s="75" t="s">
        <v>154</v>
      </c>
      <c r="K1107" s="75"/>
      <c r="L1107" s="76">
        <v>4</v>
      </c>
      <c r="M1107" s="76"/>
      <c r="N1107" s="76"/>
      <c r="O1107" s="76"/>
      <c r="P1107" s="76"/>
      <c r="Q1107" s="76" t="str">
        <f>Table16[[#This Row],[DefPrimary2]]&amp;IF(Table16[[#This Row],[Def-Secondary3]]&lt;&gt;"","/"&amp;Table16[[#This Row],[Def-Secondary3]],)&amp;""&amp;IF(Table16[[#This Row],[PassRush4]]&lt;&gt;"","-"&amp;Table16[[#This Row],[PassRush4]],)</f>
        <v>4-4</v>
      </c>
      <c r="R1107" s="76" t="e">
        <f>VLOOKUP(Table16[[#This Row],[Player]],Table4[],9,FALSE)</f>
        <v>#N/A</v>
      </c>
    </row>
    <row r="1108" spans="1:18" ht="12.75" customHeight="1" x14ac:dyDescent="0.45">
      <c r="A1108" s="78" t="s">
        <v>764</v>
      </c>
      <c r="B1108" s="74" t="s">
        <v>253</v>
      </c>
      <c r="C1108" s="79" t="s">
        <v>500</v>
      </c>
      <c r="D1108" s="91">
        <v>36404</v>
      </c>
      <c r="E1108" s="75" t="s">
        <v>241</v>
      </c>
      <c r="G1108" s="75" t="s">
        <v>201</v>
      </c>
      <c r="H1108" s="77" t="str">
        <f>VLOOKUP(Table16[[#This Row],[Player]],Rosters!$D$1:$D$1934,1,FALSE)</f>
        <v>Odeyingbo, Dayo</v>
      </c>
      <c r="I1108" s="77" t="str">
        <f>Table16[[#This Row],[RunBlock-Primary6]]&amp;"-"&amp;Table16[[#This Row],[PassBlock8]]&amp;IF(Table16[[#This Row],[RunBlock-Secondary7]]&lt;&gt;"","/"&amp;Table16[[#This Row],[RunBlock-Secondary7]]&amp;"-"&amp;Table16[[#This Row],[PassBlock8]],"")</f>
        <v>-</v>
      </c>
      <c r="J1108" s="75" t="s">
        <v>154</v>
      </c>
      <c r="K1108" s="75"/>
      <c r="L1108" s="76">
        <v>5</v>
      </c>
      <c r="M1108" s="76"/>
      <c r="N1108" s="76"/>
      <c r="O1108" s="76"/>
      <c r="P1108" s="76"/>
      <c r="Q1108" s="76" t="str">
        <f>Table16[[#This Row],[DefPrimary2]]&amp;IF(Table16[[#This Row],[Def-Secondary3]]&lt;&gt;"","/"&amp;Table16[[#This Row],[Def-Secondary3]],)&amp;""&amp;IF(Table16[[#This Row],[PassRush4]]&lt;&gt;"","-"&amp;Table16[[#This Row],[PassRush4]],)</f>
        <v>4-5</v>
      </c>
      <c r="R1108" s="76" t="e">
        <f>VLOOKUP(Table16[[#This Row],[Player]],Table4[],9,FALSE)</f>
        <v>#N/A</v>
      </c>
    </row>
    <row r="1109" spans="1:18" ht="12.75" customHeight="1" x14ac:dyDescent="0.45">
      <c r="A1109" s="78" t="s">
        <v>630</v>
      </c>
      <c r="B1109" s="74" t="s">
        <v>253</v>
      </c>
      <c r="C1109" s="79" t="s">
        <v>109</v>
      </c>
      <c r="D1109" s="91">
        <v>34279</v>
      </c>
      <c r="E1109" s="75" t="s">
        <v>540</v>
      </c>
      <c r="G1109" s="75" t="s">
        <v>430</v>
      </c>
      <c r="H1109" s="77" t="str">
        <f>VLOOKUP(Table16[[#This Row],[Player]],Rosters!$D$1:$D$1934,1,FALSE)</f>
        <v>Ogbah, Emmanuel</v>
      </c>
      <c r="I1109" s="77" t="str">
        <f>Table16[[#This Row],[RunBlock-Primary6]]&amp;"-"&amp;Table16[[#This Row],[PassBlock8]]&amp;IF(Table16[[#This Row],[RunBlock-Secondary7]]&lt;&gt;"","/"&amp;Table16[[#This Row],[RunBlock-Secondary7]]&amp;"-"&amp;Table16[[#This Row],[PassBlock8]],"")</f>
        <v>-</v>
      </c>
      <c r="J1109" s="75" t="s">
        <v>422</v>
      </c>
      <c r="K1109" s="75"/>
      <c r="L1109" s="76">
        <v>5</v>
      </c>
      <c r="M1109" s="76"/>
      <c r="N1109" s="76"/>
      <c r="O1109" s="76"/>
      <c r="P1109" s="76"/>
      <c r="Q1109" s="76" t="str">
        <f>Table16[[#This Row],[DefPrimary2]]&amp;IF(Table16[[#This Row],[Def-Secondary3]]&lt;&gt;"","/"&amp;Table16[[#This Row],[Def-Secondary3]],)&amp;""&amp;IF(Table16[[#This Row],[PassRush4]]&lt;&gt;"","-"&amp;Table16[[#This Row],[PassRush4]],)</f>
        <v>5-5</v>
      </c>
      <c r="R1109" s="76" t="e">
        <f>VLOOKUP(Table16[[#This Row],[Player]],Table4[],9,FALSE)</f>
        <v>#N/A</v>
      </c>
    </row>
    <row r="1110" spans="1:18" ht="12.75" customHeight="1" x14ac:dyDescent="0.45">
      <c r="A1110" s="78" t="s">
        <v>2420</v>
      </c>
      <c r="B1110" s="74" t="s">
        <v>253</v>
      </c>
      <c r="C1110" s="79" t="s">
        <v>1124</v>
      </c>
      <c r="D1110" s="91">
        <v>33921</v>
      </c>
      <c r="E1110" s="75" t="s">
        <v>1116</v>
      </c>
      <c r="G1110" s="75" t="s">
        <v>208</v>
      </c>
      <c r="H1110" s="77" t="str">
        <f>VLOOKUP(Table16[[#This Row],[Player]],Rosters!$D$1:$D$1934,1,FALSE)</f>
        <v>Onyemata, David</v>
      </c>
      <c r="I1110" s="77" t="str">
        <f>Table16[[#This Row],[RunBlock-Primary6]]&amp;"-"&amp;Table16[[#This Row],[PassBlock8]]&amp;IF(Table16[[#This Row],[RunBlock-Secondary7]]&lt;&gt;"","/"&amp;Table16[[#This Row],[RunBlock-Secondary7]]&amp;"-"&amp;Table16[[#This Row],[PassBlock8]],"")</f>
        <v>-</v>
      </c>
      <c r="J1110" s="75" t="s">
        <v>154</v>
      </c>
      <c r="K1110" s="75"/>
      <c r="L1110" s="76">
        <v>3</v>
      </c>
      <c r="M1110" s="76"/>
      <c r="N1110" s="76"/>
      <c r="O1110" s="76"/>
      <c r="P1110" s="76"/>
      <c r="Q1110" s="76" t="str">
        <f>Table16[[#This Row],[DefPrimary2]]&amp;IF(Table16[[#This Row],[Def-Secondary3]]&lt;&gt;"","/"&amp;Table16[[#This Row],[Def-Secondary3]],)&amp;""&amp;IF(Table16[[#This Row],[PassRush4]]&lt;&gt;"","-"&amp;Table16[[#This Row],[PassRush4]],)</f>
        <v>4-3</v>
      </c>
      <c r="R1110" s="76" t="e">
        <f>VLOOKUP(Table16[[#This Row],[Player]],Table4[],9,FALSE)</f>
        <v>#N/A</v>
      </c>
    </row>
    <row r="1111" spans="1:18" ht="12.75" customHeight="1" x14ac:dyDescent="0.45">
      <c r="A1111" s="78" t="s">
        <v>1152</v>
      </c>
      <c r="B1111" s="74" t="s">
        <v>253</v>
      </c>
      <c r="C1111" s="79" t="s">
        <v>116</v>
      </c>
      <c r="D1111" s="91">
        <v>36511</v>
      </c>
      <c r="E1111" s="75" t="s">
        <v>171</v>
      </c>
      <c r="G1111" s="75" t="s">
        <v>208</v>
      </c>
      <c r="H1111" s="77" t="str">
        <f>VLOOKUP(Table16[[#This Row],[Player]],Rosters!$D$1:$D$1934,1,FALSE)</f>
        <v>Paschal, Josh</v>
      </c>
      <c r="I1111" s="77" t="str">
        <f>Table16[[#This Row],[RunBlock-Primary6]]&amp;"-"&amp;Table16[[#This Row],[PassBlock8]]&amp;IF(Table16[[#This Row],[RunBlock-Secondary7]]&lt;&gt;"","/"&amp;Table16[[#This Row],[RunBlock-Secondary7]]&amp;"-"&amp;Table16[[#This Row],[PassBlock8]],"")</f>
        <v>-</v>
      </c>
      <c r="J1111" s="75" t="s">
        <v>154</v>
      </c>
      <c r="K1111" s="75"/>
      <c r="L1111" s="76">
        <v>3</v>
      </c>
      <c r="M1111" s="76"/>
      <c r="N1111" s="76"/>
      <c r="O1111" s="76"/>
      <c r="P1111" s="76"/>
      <c r="Q1111" s="76" t="str">
        <f>Table16[[#This Row],[DefPrimary2]]&amp;IF(Table16[[#This Row],[Def-Secondary3]]&lt;&gt;"","/"&amp;Table16[[#This Row],[Def-Secondary3]],)&amp;""&amp;IF(Table16[[#This Row],[PassRush4]]&lt;&gt;"","-"&amp;Table16[[#This Row],[PassRush4]],)</f>
        <v>4-3</v>
      </c>
      <c r="R1111" s="76" t="e">
        <f>VLOOKUP(Table16[[#This Row],[Player]],Table4[],9,FALSE)</f>
        <v>#N/A</v>
      </c>
    </row>
    <row r="1112" spans="1:18" ht="12.75" customHeight="1" x14ac:dyDescent="0.45">
      <c r="A1112" s="92" t="s">
        <v>890</v>
      </c>
      <c r="B1112" s="74" t="s">
        <v>253</v>
      </c>
      <c r="C1112" s="79" t="s">
        <v>419</v>
      </c>
      <c r="D1112" s="91">
        <v>35769</v>
      </c>
      <c r="E1112" s="75" t="s">
        <v>279</v>
      </c>
      <c r="G1112" s="75" t="s">
        <v>264</v>
      </c>
      <c r="H1112" s="77" t="str">
        <f>VLOOKUP(Table16[[#This Row],[Player]],Rosters!$D$1:$D$1934,1,FALSE)</f>
        <v>Ray, LaBryan</v>
      </c>
      <c r="I1112" s="77" t="str">
        <f>Table16[[#This Row],[RunBlock-Primary6]]&amp;"-"&amp;Table16[[#This Row],[PassBlock8]]&amp;IF(Table16[[#This Row],[RunBlock-Secondary7]]&lt;&gt;"","/"&amp;Table16[[#This Row],[RunBlock-Secondary7]]&amp;"-"&amp;Table16[[#This Row],[PassBlock8]],"")</f>
        <v>-</v>
      </c>
      <c r="J1112" s="75" t="s">
        <v>149</v>
      </c>
      <c r="K1112" s="75"/>
      <c r="L1112" s="76">
        <v>3</v>
      </c>
      <c r="M1112" s="76"/>
      <c r="N1112" s="76"/>
      <c r="O1112" s="76"/>
      <c r="P1112" s="76"/>
      <c r="Q1112" s="76" t="str">
        <f>Table16[[#This Row],[DefPrimary2]]&amp;IF(Table16[[#This Row],[Def-Secondary3]]&lt;&gt;"","/"&amp;Table16[[#This Row],[Def-Secondary3]],)&amp;""&amp;IF(Table16[[#This Row],[PassRush4]]&lt;&gt;"","-"&amp;Table16[[#This Row],[PassRush4]],)</f>
        <v>0-3</v>
      </c>
      <c r="R1112" s="76" t="e">
        <f>VLOOKUP(Table16[[#This Row],[Player]],Table4[],9,FALSE)</f>
        <v>#N/A</v>
      </c>
    </row>
    <row r="1113" spans="1:18" ht="12.75" customHeight="1" x14ac:dyDescent="0.45">
      <c r="A1113" s="78" t="s">
        <v>1900</v>
      </c>
      <c r="B1113" s="74" t="s">
        <v>253</v>
      </c>
      <c r="C1113" s="79" t="s">
        <v>452</v>
      </c>
      <c r="D1113" s="91">
        <v>35639</v>
      </c>
      <c r="E1113" s="75" t="s">
        <v>1901</v>
      </c>
      <c r="G1113" s="75" t="s">
        <v>430</v>
      </c>
      <c r="H1113" s="77" t="str">
        <f>VLOOKUP(Table16[[#This Row],[Player]],Rosters!$D$1:$D$1934,1,FALSE)</f>
        <v>Simmons, Jeffery</v>
      </c>
      <c r="I1113" s="77" t="str">
        <f>Table16[[#This Row],[RunBlock-Primary6]]&amp;"-"&amp;Table16[[#This Row],[PassBlock8]]&amp;IF(Table16[[#This Row],[RunBlock-Secondary7]]&lt;&gt;"","/"&amp;Table16[[#This Row],[RunBlock-Secondary7]]&amp;"-"&amp;Table16[[#This Row],[PassBlock8]],"")</f>
        <v>-</v>
      </c>
      <c r="J1113" s="75" t="s">
        <v>422</v>
      </c>
      <c r="K1113" s="75"/>
      <c r="L1113" s="76">
        <v>5</v>
      </c>
      <c r="M1113" s="76"/>
      <c r="N1113" s="76"/>
      <c r="O1113" s="76"/>
      <c r="P1113" s="76"/>
      <c r="Q1113" s="76" t="str">
        <f>Table16[[#This Row],[DefPrimary2]]&amp;IF(Table16[[#This Row],[Def-Secondary3]]&lt;&gt;"","/"&amp;Table16[[#This Row],[Def-Secondary3]],)&amp;""&amp;IF(Table16[[#This Row],[PassRush4]]&lt;&gt;"","-"&amp;Table16[[#This Row],[PassRush4]],)</f>
        <v>5-5</v>
      </c>
      <c r="R1113" s="76" t="e">
        <f>VLOOKUP(Table16[[#This Row],[Player]],Table4[],9,FALSE)</f>
        <v>#N/A</v>
      </c>
    </row>
    <row r="1114" spans="1:18" ht="12.75" customHeight="1" x14ac:dyDescent="0.45">
      <c r="A1114" s="78" t="s">
        <v>879</v>
      </c>
      <c r="B1114" s="74" t="s">
        <v>253</v>
      </c>
      <c r="C1114" s="79" t="s">
        <v>3524</v>
      </c>
      <c r="D1114" s="91">
        <v>36276</v>
      </c>
      <c r="E1114" s="75" t="s">
        <v>98</v>
      </c>
      <c r="G1114" s="75" t="s">
        <v>877</v>
      </c>
      <c r="H1114" s="77" t="str">
        <f>VLOOKUP(Table16[[#This Row],[Player]],Rosters!$D$1:$D$1934,1,FALSE)</f>
        <v>Turner, Kobie</v>
      </c>
      <c r="I1114" s="77" t="str">
        <f>Table16[[#This Row],[RunBlock-Primary6]]&amp;"-"&amp;Table16[[#This Row],[PassBlock8]]&amp;IF(Table16[[#This Row],[RunBlock-Secondary7]]&lt;&gt;"","/"&amp;Table16[[#This Row],[RunBlock-Secondary7]]&amp;"-"&amp;Table16[[#This Row],[PassBlock8]],"")</f>
        <v>-</v>
      </c>
      <c r="J1114" s="75" t="s">
        <v>422</v>
      </c>
      <c r="K1114" s="75"/>
      <c r="L1114" s="76">
        <v>8</v>
      </c>
      <c r="M1114" s="76"/>
      <c r="N1114" s="76"/>
      <c r="O1114" s="76"/>
      <c r="P1114" s="76"/>
      <c r="Q1114" s="76" t="str">
        <f>Table16[[#This Row],[DefPrimary2]]&amp;IF(Table16[[#This Row],[Def-Secondary3]]&lt;&gt;"","/"&amp;Table16[[#This Row],[Def-Secondary3]],)&amp;""&amp;IF(Table16[[#This Row],[PassRush4]]&lt;&gt;"","-"&amp;Table16[[#This Row],[PassRush4]],)</f>
        <v>5-8</v>
      </c>
      <c r="R1114" s="76" t="e">
        <f>VLOOKUP(Table16[[#This Row],[Player]],Table4[],9,FALSE)</f>
        <v>#N/A</v>
      </c>
    </row>
    <row r="1115" spans="1:18" ht="12.75" customHeight="1" x14ac:dyDescent="0.45">
      <c r="A1115" s="78" t="s">
        <v>1904</v>
      </c>
      <c r="B1115" s="74" t="s">
        <v>253</v>
      </c>
      <c r="C1115" s="79" t="s">
        <v>271</v>
      </c>
      <c r="D1115" s="91">
        <v>34607</v>
      </c>
      <c r="E1115" s="75" t="s">
        <v>249</v>
      </c>
      <c r="G1115" s="75" t="s">
        <v>181</v>
      </c>
      <c r="H1115" s="77" t="str">
        <f>VLOOKUP(Table16[[#This Row],[Player]],Rosters!$D$1:$D$1934,1,FALSE)</f>
        <v>Walker, DeMarcus</v>
      </c>
      <c r="I1115" s="77" t="str">
        <f>Table16[[#This Row],[RunBlock-Primary6]]&amp;"-"&amp;Table16[[#This Row],[PassBlock8]]&amp;IF(Table16[[#This Row],[RunBlock-Secondary7]]&lt;&gt;"","/"&amp;Table16[[#This Row],[RunBlock-Secondary7]]&amp;"-"&amp;Table16[[#This Row],[PassBlock8]],"")</f>
        <v>-</v>
      </c>
      <c r="J1115" s="75" t="s">
        <v>422</v>
      </c>
      <c r="K1115" s="75"/>
      <c r="L1115" s="76">
        <v>7</v>
      </c>
      <c r="M1115" s="76"/>
      <c r="N1115" s="76"/>
      <c r="O1115" s="76"/>
      <c r="P1115" s="76"/>
      <c r="Q1115" s="76" t="str">
        <f>Table16[[#This Row],[DefPrimary2]]&amp;IF(Table16[[#This Row],[Def-Secondary3]]&lt;&gt;"","/"&amp;Table16[[#This Row],[Def-Secondary3]],)&amp;""&amp;IF(Table16[[#This Row],[PassRush4]]&lt;&gt;"","-"&amp;Table16[[#This Row],[PassRush4]],)</f>
        <v>5-7</v>
      </c>
      <c r="R1115" s="76" t="e">
        <f>VLOOKUP(Table16[[#This Row],[Player]],Table4[],9,FALSE)</f>
        <v>#N/A</v>
      </c>
    </row>
    <row r="1116" spans="1:18" ht="12.75" customHeight="1" x14ac:dyDescent="0.45">
      <c r="A1116" s="78" t="s">
        <v>501</v>
      </c>
      <c r="B1116" s="74" t="s">
        <v>253</v>
      </c>
      <c r="C1116" s="79" t="s">
        <v>860</v>
      </c>
      <c r="D1116" s="91">
        <v>36878</v>
      </c>
      <c r="E1116" s="75" t="s">
        <v>3978</v>
      </c>
      <c r="G1116" s="75" t="s">
        <v>1170</v>
      </c>
      <c r="H1116" s="77" t="str">
        <f>VLOOKUP(Table16[[#This Row],[Player]],Rosters!$D$1:$D$1934,1,FALSE)</f>
        <v>Walker, Travon</v>
      </c>
      <c r="I1116" s="77" t="str">
        <f>Table16[[#This Row],[RunBlock-Primary6]]&amp;"-"&amp;Table16[[#This Row],[PassBlock8]]&amp;IF(Table16[[#This Row],[RunBlock-Secondary7]]&lt;&gt;"","/"&amp;Table16[[#This Row],[RunBlock-Secondary7]]&amp;"-"&amp;Table16[[#This Row],[PassBlock8]],"")</f>
        <v>-</v>
      </c>
      <c r="J1116" s="75" t="s">
        <v>422</v>
      </c>
      <c r="K1116" s="75"/>
      <c r="L1116" s="76">
        <v>11</v>
      </c>
      <c r="M1116" s="76"/>
      <c r="N1116" s="76"/>
      <c r="O1116" s="76"/>
      <c r="P1116" s="76"/>
      <c r="Q1116" s="76" t="str">
        <f>Table16[[#This Row],[DefPrimary2]]&amp;IF(Table16[[#This Row],[Def-Secondary3]]&lt;&gt;"","/"&amp;Table16[[#This Row],[Def-Secondary3]],)&amp;""&amp;IF(Table16[[#This Row],[PassRush4]]&lt;&gt;"","-"&amp;Table16[[#This Row],[PassRush4]],)</f>
        <v>5-11</v>
      </c>
      <c r="R1116" s="76" t="e">
        <f>VLOOKUP(Table16[[#This Row],[Player]],Table4[],9,FALSE)</f>
        <v>#N/A</v>
      </c>
    </row>
    <row r="1117" spans="1:18" ht="12.75" customHeight="1" x14ac:dyDescent="0.45">
      <c r="A1117" s="78" t="s">
        <v>3542</v>
      </c>
      <c r="B1117" s="74" t="s">
        <v>253</v>
      </c>
      <c r="C1117" s="79" t="s">
        <v>193</v>
      </c>
      <c r="D1117" s="91">
        <v>35403</v>
      </c>
      <c r="E1117" s="75" t="s">
        <v>965</v>
      </c>
      <c r="G1117" s="75" t="s">
        <v>185</v>
      </c>
      <c r="H1117" s="77" t="str">
        <f>VLOOKUP(Table16[[#This Row],[Player]],Rosters!$D$1:$D$1934,1,FALSE)</f>
        <v>Washington Jr, Broderick</v>
      </c>
      <c r="I1117" s="77" t="str">
        <f>Table16[[#This Row],[RunBlock-Primary6]]&amp;"-"&amp;Table16[[#This Row],[PassBlock8]]&amp;IF(Table16[[#This Row],[RunBlock-Secondary7]]&lt;&gt;"","/"&amp;Table16[[#This Row],[RunBlock-Secondary7]]&amp;"-"&amp;Table16[[#This Row],[PassBlock8]],"")</f>
        <v>-</v>
      </c>
      <c r="J1117" s="75" t="s">
        <v>154</v>
      </c>
      <c r="K1117" s="75"/>
      <c r="L1117" s="76">
        <v>2</v>
      </c>
      <c r="M1117" s="76"/>
      <c r="N1117" s="76"/>
      <c r="O1117" s="76"/>
      <c r="P1117" s="76"/>
      <c r="Q1117" s="76" t="str">
        <f>Table16[[#This Row],[DefPrimary2]]&amp;IF(Table16[[#This Row],[Def-Secondary3]]&lt;&gt;"","/"&amp;Table16[[#This Row],[Def-Secondary3]],)&amp;""&amp;IF(Table16[[#This Row],[PassRush4]]&lt;&gt;"","-"&amp;Table16[[#This Row],[PassRush4]],)</f>
        <v>4-2</v>
      </c>
      <c r="R1117" s="76" t="e">
        <f>VLOOKUP(Table16[[#This Row],[Player]],Table4[],9,FALSE)</f>
        <v>#N/A</v>
      </c>
    </row>
    <row r="1118" spans="1:18" ht="12.75" customHeight="1" x14ac:dyDescent="0.45">
      <c r="A1118" s="78" t="s">
        <v>2795</v>
      </c>
      <c r="B1118" s="74" t="s">
        <v>253</v>
      </c>
      <c r="C1118" s="79" t="s">
        <v>1315</v>
      </c>
      <c r="D1118" s="91">
        <v>34505</v>
      </c>
      <c r="E1118" s="75" t="s">
        <v>2796</v>
      </c>
      <c r="G1118" s="75" t="s">
        <v>874</v>
      </c>
      <c r="H1118" s="77" t="str">
        <f>VLOOKUP(Table16[[#This Row],[Player]],Rosters!$D$1:$D$1934,1,FALSE)</f>
        <v>Williams, Leonard</v>
      </c>
      <c r="I1118" s="77" t="str">
        <f>Table16[[#This Row],[RunBlock-Primary6]]&amp;"-"&amp;Table16[[#This Row],[PassBlock8]]&amp;IF(Table16[[#This Row],[RunBlock-Secondary7]]&lt;&gt;"","/"&amp;Table16[[#This Row],[RunBlock-Secondary7]]&amp;"-"&amp;Table16[[#This Row],[PassBlock8]],"")</f>
        <v>-</v>
      </c>
      <c r="J1118" s="75" t="s">
        <v>155</v>
      </c>
      <c r="K1118" s="75"/>
      <c r="L1118" s="76">
        <v>11</v>
      </c>
      <c r="M1118" s="76"/>
      <c r="N1118" s="76"/>
      <c r="O1118" s="76"/>
      <c r="P1118" s="76"/>
      <c r="Q1118" s="76" t="str">
        <f>Table16[[#This Row],[DefPrimary2]]&amp;IF(Table16[[#This Row],[Def-Secondary3]]&lt;&gt;"","/"&amp;Table16[[#This Row],[Def-Secondary3]],)&amp;""&amp;IF(Table16[[#This Row],[PassRush4]]&lt;&gt;"","-"&amp;Table16[[#This Row],[PassRush4]],)</f>
        <v>6-11</v>
      </c>
      <c r="R1118" s="76" t="e">
        <f>VLOOKUP(Table16[[#This Row],[Player]],Table4[],9,FALSE)</f>
        <v>#N/A</v>
      </c>
    </row>
    <row r="1119" spans="1:18" ht="12.75" customHeight="1" x14ac:dyDescent="0.45">
      <c r="A1119" s="78" t="s">
        <v>3057</v>
      </c>
      <c r="B1119" s="74" t="s">
        <v>253</v>
      </c>
      <c r="C1119" s="79" t="s">
        <v>3518</v>
      </c>
      <c r="D1119" s="91">
        <v>36666</v>
      </c>
      <c r="E1119" s="75" t="s">
        <v>3953</v>
      </c>
      <c r="G1119" s="75" t="s">
        <v>629</v>
      </c>
      <c r="H1119" s="77" t="str">
        <f>VLOOKUP(Table16[[#This Row],[Player]],Rosters!$D$1:$D$1934,1,FALSE)</f>
        <v>Wilson, Tyree</v>
      </c>
      <c r="I1119" s="77" t="str">
        <f>Table16[[#This Row],[RunBlock-Primary6]]&amp;"-"&amp;Table16[[#This Row],[PassBlock8]]&amp;IF(Table16[[#This Row],[RunBlock-Secondary7]]&lt;&gt;"","/"&amp;Table16[[#This Row],[RunBlock-Secondary7]]&amp;"-"&amp;Table16[[#This Row],[PassBlock8]],"")</f>
        <v>-</v>
      </c>
      <c r="J1119" s="75" t="s">
        <v>422</v>
      </c>
      <c r="K1119" s="75"/>
      <c r="L1119" s="76">
        <v>6</v>
      </c>
      <c r="M1119" s="76"/>
      <c r="N1119" s="76"/>
      <c r="O1119" s="76"/>
      <c r="P1119" s="76"/>
      <c r="Q1119" s="76" t="str">
        <f>Table16[[#This Row],[DefPrimary2]]&amp;IF(Table16[[#This Row],[Def-Secondary3]]&lt;&gt;"","/"&amp;Table16[[#This Row],[Def-Secondary3]],)&amp;""&amp;IF(Table16[[#This Row],[PassRush4]]&lt;&gt;"","-"&amp;Table16[[#This Row],[PassRush4]],)</f>
        <v>5-6</v>
      </c>
      <c r="R1119" s="76" t="e">
        <f>VLOOKUP(Table16[[#This Row],[Player]],Table4[],9,FALSE)</f>
        <v>#N/A</v>
      </c>
    </row>
    <row r="1120" spans="1:18" ht="12.75" customHeight="1" x14ac:dyDescent="0.45">
      <c r="A1120" s="78" t="s">
        <v>2306</v>
      </c>
      <c r="B1120" s="74" t="s">
        <v>3541</v>
      </c>
      <c r="C1120" s="79" t="s">
        <v>3525</v>
      </c>
      <c r="D1120" s="91">
        <v>34673</v>
      </c>
      <c r="E1120" s="75" t="s">
        <v>222</v>
      </c>
      <c r="G1120" s="75" t="s">
        <v>4290</v>
      </c>
      <c r="H1120" s="77" t="str">
        <f>VLOOKUP(Table16[[#This Row],[Player]],Rosters!$D$1:$D$1934,1,FALSE)</f>
        <v>Hendrickson, Trey</v>
      </c>
      <c r="I1120" s="77" t="str">
        <f>Table16[[#This Row],[RunBlock-Primary6]]&amp;"-"&amp;Table16[[#This Row],[PassBlock8]]&amp;IF(Table16[[#This Row],[RunBlock-Secondary7]]&lt;&gt;"","/"&amp;Table16[[#This Row],[RunBlock-Secondary7]]&amp;"-"&amp;Table16[[#This Row],[PassBlock8]],"")</f>
        <v>-</v>
      </c>
      <c r="J1120" s="75" t="s">
        <v>422</v>
      </c>
      <c r="K1120" s="75">
        <v>5</v>
      </c>
      <c r="L1120" s="76">
        <v>12</v>
      </c>
      <c r="M1120" s="76">
        <v>7</v>
      </c>
      <c r="N1120" s="76"/>
      <c r="O1120" s="76"/>
      <c r="P1120" s="76"/>
      <c r="Q1120" s="76" t="str">
        <f>Table16[[#This Row],[DefPrimary2]]&amp;IF(Table16[[#This Row],[Def-Secondary3]]&lt;&gt;"","/"&amp;Table16[[#This Row],[Def-Secondary3]],)&amp;""&amp;IF(Table16[[#This Row],[PassRush4]]&lt;&gt;"","-"&amp;Table16[[#This Row],[PassRush4]],)</f>
        <v>5/5-12</v>
      </c>
      <c r="R1120" s="76" t="e">
        <f>VLOOKUP(Table16[[#This Row],[Player]],Table4[],9,FALSE)</f>
        <v>#N/A</v>
      </c>
    </row>
    <row r="1121" spans="1:18" ht="12.75" customHeight="1" x14ac:dyDescent="0.45">
      <c r="A1121" s="78" t="s">
        <v>1146</v>
      </c>
      <c r="B1121" s="74" t="s">
        <v>3541</v>
      </c>
      <c r="C1121" s="79" t="s">
        <v>143</v>
      </c>
      <c r="D1121" s="91">
        <v>36281</v>
      </c>
      <c r="E1121" s="75" t="s">
        <v>3464</v>
      </c>
      <c r="G1121" s="75" t="s">
        <v>4291</v>
      </c>
      <c r="H1121" s="77" t="str">
        <f>VLOOKUP(Table16[[#This Row],[Player]],Rosters!$D$1:$D$1934,1,FALSE)</f>
        <v>Parsons, Micah</v>
      </c>
      <c r="I1121" s="77" t="str">
        <f>Table16[[#This Row],[RunBlock-Primary6]]&amp;"-"&amp;Table16[[#This Row],[PassBlock8]]&amp;IF(Table16[[#This Row],[RunBlock-Secondary7]]&lt;&gt;"","/"&amp;Table16[[#This Row],[RunBlock-Secondary7]]&amp;"-"&amp;Table16[[#This Row],[PassBlock8]],"")</f>
        <v>-</v>
      </c>
      <c r="J1121" s="75" t="s">
        <v>155</v>
      </c>
      <c r="K1121" s="75">
        <v>46</v>
      </c>
      <c r="L1121" s="76">
        <v>12</v>
      </c>
      <c r="M1121" s="76">
        <v>3</v>
      </c>
      <c r="N1121" s="76"/>
      <c r="O1121" s="76"/>
      <c r="P1121" s="76"/>
      <c r="Q1121" s="76" t="str">
        <f>Table16[[#This Row],[DefPrimary2]]&amp;IF(Table16[[#This Row],[Def-Secondary3]]&lt;&gt;"","/"&amp;Table16[[#This Row],[Def-Secondary3]],)&amp;""&amp;IF(Table16[[#This Row],[PassRush4]]&lt;&gt;"","-"&amp;Table16[[#This Row],[PassRush4]],)</f>
        <v>6/46-12</v>
      </c>
      <c r="R1121" s="76" t="e">
        <f>VLOOKUP(Table16[[#This Row],[Player]],Table4[],9,FALSE)</f>
        <v>#N/A</v>
      </c>
    </row>
    <row r="1122" spans="1:18" ht="12.75" customHeight="1" x14ac:dyDescent="0.45">
      <c r="A1122" s="78" t="s">
        <v>1926</v>
      </c>
      <c r="B1122" s="74" t="s">
        <v>3541</v>
      </c>
      <c r="C1122" s="79" t="s">
        <v>916</v>
      </c>
      <c r="D1122" s="91">
        <v>36875</v>
      </c>
      <c r="E1122" s="75" t="s">
        <v>3978</v>
      </c>
      <c r="G1122" s="75" t="s">
        <v>4170</v>
      </c>
      <c r="H1122" s="77" t="str">
        <f>VLOOKUP(Table16[[#This Row],[Player]],Rosters!$D$1:$D$1934,1,FALSE)</f>
        <v>Thibodeaux, Kayvon</v>
      </c>
      <c r="I1122" s="77" t="str">
        <f>Table16[[#This Row],[RunBlock-Primary6]]&amp;"-"&amp;Table16[[#This Row],[PassBlock8]]&amp;IF(Table16[[#This Row],[RunBlock-Secondary7]]&lt;&gt;"","/"&amp;Table16[[#This Row],[RunBlock-Secondary7]]&amp;"-"&amp;Table16[[#This Row],[PassBlock8]],"")</f>
        <v>-</v>
      </c>
      <c r="J1122" s="75" t="s">
        <v>154</v>
      </c>
      <c r="K1122" s="75">
        <v>4</v>
      </c>
      <c r="L1122" s="76">
        <v>7</v>
      </c>
      <c r="M1122" s="76"/>
      <c r="N1122" s="76"/>
      <c r="O1122" s="76"/>
      <c r="P1122" s="76"/>
      <c r="Q1122" s="76" t="str">
        <f>Table16[[#This Row],[DefPrimary2]]&amp;IF(Table16[[#This Row],[Def-Secondary3]]&lt;&gt;"","/"&amp;Table16[[#This Row],[Def-Secondary3]],)&amp;""&amp;IF(Table16[[#This Row],[PassRush4]]&lt;&gt;"","-"&amp;Table16[[#This Row],[PassRush4]],)</f>
        <v>4/4-7</v>
      </c>
      <c r="R1122" s="76" t="e">
        <f>VLOOKUP(Table16[[#This Row],[Player]],Table4[],9,FALSE)</f>
        <v>#N/A</v>
      </c>
    </row>
    <row r="1123" spans="1:18" ht="12.75" customHeight="1" x14ac:dyDescent="0.45">
      <c r="A1123" s="78" t="s">
        <v>3714</v>
      </c>
      <c r="B1123" s="74" t="s">
        <v>198</v>
      </c>
      <c r="C1123" s="79" t="s">
        <v>81</v>
      </c>
      <c r="D1123" s="91">
        <v>36728</v>
      </c>
      <c r="E1123" s="75" t="s">
        <v>3952</v>
      </c>
      <c r="G1123" s="75" t="s">
        <v>208</v>
      </c>
      <c r="H1123" s="77" t="str">
        <f>VLOOKUP(Table16[[#This Row],[Player]],Rosters!$D$1:$D$1934,1,FALSE)</f>
        <v>Adams, Isaiah</v>
      </c>
      <c r="I1123" s="77" t="str">
        <f>Table16[[#This Row],[RunBlock-Primary6]]&amp;"-"&amp;Table16[[#This Row],[PassBlock8]]&amp;IF(Table16[[#This Row],[RunBlock-Secondary7]]&lt;&gt;"","/"&amp;Table16[[#This Row],[RunBlock-Secondary7]]&amp;"-"&amp;Table16[[#This Row],[PassBlock8]],"")</f>
        <v>4-3</v>
      </c>
      <c r="J1123" s="75"/>
      <c r="K1123" s="75"/>
      <c r="L1123" s="76"/>
      <c r="M1123" s="76"/>
      <c r="N1123" s="75">
        <v>4</v>
      </c>
      <c r="O1123" s="75"/>
      <c r="P1123" s="76">
        <v>3</v>
      </c>
      <c r="Q1123" s="76" t="str">
        <f>Table16[[#This Row],[DefPrimary2]]&amp;IF(Table16[[#This Row],[Def-Secondary3]]&lt;&gt;"","/"&amp;Table16[[#This Row],[Def-Secondary3]],)&amp;""&amp;IF(Table16[[#This Row],[PassRush4]]&lt;&gt;"","-"&amp;Table16[[#This Row],[PassRush4]],)</f>
        <v/>
      </c>
      <c r="R1123" s="76" t="e">
        <f>VLOOKUP(Table16[[#This Row],[Player]],Table4[],9,FALSE)</f>
        <v>#N/A</v>
      </c>
    </row>
    <row r="1124" spans="1:18" ht="12.75" customHeight="1" x14ac:dyDescent="0.45">
      <c r="A1124" s="78" t="s">
        <v>3202</v>
      </c>
      <c r="B1124" s="74" t="s">
        <v>198</v>
      </c>
      <c r="C1124" s="79" t="s">
        <v>3530</v>
      </c>
      <c r="D1124" s="91">
        <v>36268</v>
      </c>
      <c r="E1124" s="75" t="s">
        <v>3954</v>
      </c>
      <c r="G1124" s="75" t="s">
        <v>185</v>
      </c>
      <c r="H1124" s="77" t="str">
        <f>VLOOKUP(Table16[[#This Row],[Player]],Rosters!$D$1:$D$1934,1,FALSE)</f>
        <v>Becton, Mekhi</v>
      </c>
      <c r="I1124" s="77" t="str">
        <f>Table16[[#This Row],[RunBlock-Primary6]]&amp;"-"&amp;Table16[[#This Row],[PassBlock8]]&amp;IF(Table16[[#This Row],[RunBlock-Secondary7]]&lt;&gt;"","/"&amp;Table16[[#This Row],[RunBlock-Secondary7]]&amp;"-"&amp;Table16[[#This Row],[PassBlock8]],"")</f>
        <v>4-2</v>
      </c>
      <c r="J1124" s="75"/>
      <c r="K1124" s="75"/>
      <c r="L1124" s="76"/>
      <c r="M1124" s="76"/>
      <c r="N1124" s="75">
        <v>4</v>
      </c>
      <c r="O1124" s="75"/>
      <c r="P1124" s="76">
        <v>2</v>
      </c>
      <c r="Q1124" s="76" t="str">
        <f>Table16[[#This Row],[DefPrimary2]]&amp;IF(Table16[[#This Row],[Def-Secondary3]]&lt;&gt;"","/"&amp;Table16[[#This Row],[Def-Secondary3]],)&amp;""&amp;IF(Table16[[#This Row],[PassRush4]]&lt;&gt;"","-"&amp;Table16[[#This Row],[PassRush4]],)</f>
        <v/>
      </c>
      <c r="R1124" s="76" t="e">
        <f>VLOOKUP(Table16[[#This Row],[Player]],Table4[],9,FALSE)</f>
        <v>#N/A</v>
      </c>
    </row>
    <row r="1125" spans="1:18" ht="12.75" customHeight="1" x14ac:dyDescent="0.45">
      <c r="A1125" s="78" t="s">
        <v>1992</v>
      </c>
      <c r="B1125" s="74" t="s">
        <v>198</v>
      </c>
      <c r="C1125" s="79" t="s">
        <v>1315</v>
      </c>
      <c r="D1125" s="91">
        <v>37009</v>
      </c>
      <c r="E1125" s="75" t="s">
        <v>160</v>
      </c>
      <c r="G1125" s="75" t="s">
        <v>264</v>
      </c>
      <c r="H1125" s="77" t="str">
        <f>VLOOKUP(Table16[[#This Row],[Player]],Rosters!$D$1:$D$1934,1,FALSE)</f>
        <v>Bradford, Anthony</v>
      </c>
      <c r="I1125" s="77" t="str">
        <f>Table16[[#This Row],[RunBlock-Primary6]]&amp;"-"&amp;Table16[[#This Row],[PassBlock8]]&amp;IF(Table16[[#This Row],[RunBlock-Secondary7]]&lt;&gt;"","/"&amp;Table16[[#This Row],[RunBlock-Secondary7]]&amp;"-"&amp;Table16[[#This Row],[PassBlock8]],"")</f>
        <v>0-3</v>
      </c>
      <c r="J1125" s="75"/>
      <c r="K1125" s="75"/>
      <c r="L1125" s="76"/>
      <c r="M1125" s="76"/>
      <c r="N1125" s="75">
        <v>0</v>
      </c>
      <c r="O1125" s="75"/>
      <c r="P1125" s="76">
        <v>3</v>
      </c>
      <c r="Q1125" s="76" t="str">
        <f>Table16[[#This Row],[DefPrimary2]]&amp;IF(Table16[[#This Row],[Def-Secondary3]]&lt;&gt;"","/"&amp;Table16[[#This Row],[Def-Secondary3]],)&amp;""&amp;IF(Table16[[#This Row],[PassRush4]]&lt;&gt;"","-"&amp;Table16[[#This Row],[PassRush4]],)</f>
        <v/>
      </c>
      <c r="R1125" s="76" t="e">
        <f>VLOOKUP(Table16[[#This Row],[Player]],Table4[],9,FALSE)</f>
        <v>#N/A</v>
      </c>
    </row>
    <row r="1126" spans="1:18" ht="12.75" customHeight="1" x14ac:dyDescent="0.45">
      <c r="A1126" s="78" t="s">
        <v>849</v>
      </c>
      <c r="B1126" s="74" t="s">
        <v>198</v>
      </c>
      <c r="C1126" s="79" t="s">
        <v>3525</v>
      </c>
      <c r="D1126" s="91">
        <v>34726</v>
      </c>
      <c r="E1126" s="75" t="s">
        <v>140</v>
      </c>
      <c r="G1126" s="75" t="s">
        <v>186</v>
      </c>
      <c r="H1126" s="77" t="str">
        <f>VLOOKUP(Table16[[#This Row],[Player]],Rosters!$D$1:$D$1934,1,FALSE)</f>
        <v>Cappa, Alex</v>
      </c>
      <c r="I1126" s="77" t="str">
        <f>Table16[[#This Row],[RunBlock-Primary6]]&amp;"-"&amp;Table16[[#This Row],[PassBlock8]]&amp;IF(Table16[[#This Row],[RunBlock-Secondary7]]&lt;&gt;"","/"&amp;Table16[[#This Row],[RunBlock-Secondary7]]&amp;"-"&amp;Table16[[#This Row],[PassBlock8]],"")</f>
        <v>0-2</v>
      </c>
      <c r="J1126" s="75"/>
      <c r="K1126" s="75"/>
      <c r="L1126" s="76"/>
      <c r="M1126" s="76"/>
      <c r="N1126" s="75">
        <v>0</v>
      </c>
      <c r="O1126" s="75"/>
      <c r="P1126" s="76">
        <v>2</v>
      </c>
      <c r="Q1126" s="76" t="str">
        <f>Table16[[#This Row],[DefPrimary2]]&amp;IF(Table16[[#This Row],[Def-Secondary3]]&lt;&gt;"","/"&amp;Table16[[#This Row],[Def-Secondary3]],)&amp;""&amp;IF(Table16[[#This Row],[PassRush4]]&lt;&gt;"","-"&amp;Table16[[#This Row],[PassRush4]],)</f>
        <v/>
      </c>
      <c r="R1126" s="76" t="e">
        <f>VLOOKUP(Table16[[#This Row],[Player]],Table4[],9,FALSE)</f>
        <v>#N/A</v>
      </c>
    </row>
    <row r="1127" spans="1:18" ht="12.75" customHeight="1" x14ac:dyDescent="0.45">
      <c r="A1127" s="78" t="s">
        <v>2587</v>
      </c>
      <c r="B1127" s="74" t="s">
        <v>198</v>
      </c>
      <c r="C1127" s="79" t="s">
        <v>3520</v>
      </c>
      <c r="D1127" s="91">
        <v>36192</v>
      </c>
      <c r="E1127" s="75" t="s">
        <v>241</v>
      </c>
      <c r="G1127" s="75" t="s">
        <v>201</v>
      </c>
      <c r="H1127" s="77" t="str">
        <f>VLOOKUP(Table16[[#This Row],[Player]],Rosters!$D$1:$D$1934,1,FALSE)</f>
        <v>Cosmi, Sam</v>
      </c>
      <c r="I1127" s="77" t="str">
        <f>Table16[[#This Row],[RunBlock-Primary6]]&amp;"-"&amp;Table16[[#This Row],[PassBlock8]]&amp;IF(Table16[[#This Row],[RunBlock-Secondary7]]&lt;&gt;"","/"&amp;Table16[[#This Row],[RunBlock-Secondary7]]&amp;"-"&amp;Table16[[#This Row],[PassBlock8]],"")</f>
        <v>4-5</v>
      </c>
      <c r="J1127" s="75"/>
      <c r="K1127" s="75"/>
      <c r="L1127" s="76"/>
      <c r="M1127" s="76"/>
      <c r="N1127" s="75">
        <v>4</v>
      </c>
      <c r="O1127" s="75"/>
      <c r="P1127" s="76">
        <v>5</v>
      </c>
      <c r="Q1127" s="76" t="str">
        <f>Table16[[#This Row],[DefPrimary2]]&amp;IF(Table16[[#This Row],[Def-Secondary3]]&lt;&gt;"","/"&amp;Table16[[#This Row],[Def-Secondary3]],)&amp;""&amp;IF(Table16[[#This Row],[PassRush4]]&lt;&gt;"","-"&amp;Table16[[#This Row],[PassRush4]],)</f>
        <v/>
      </c>
      <c r="R1127" s="76" t="e">
        <f>VLOOKUP(Table16[[#This Row],[Player]],Table4[],9,FALSE)</f>
        <v>#N/A</v>
      </c>
    </row>
    <row r="1128" spans="1:18" ht="12.75" customHeight="1" x14ac:dyDescent="0.45">
      <c r="A1128" s="78" t="s">
        <v>1117</v>
      </c>
      <c r="B1128" s="74" t="s">
        <v>198</v>
      </c>
      <c r="C1128" s="79" t="s">
        <v>3524</v>
      </c>
      <c r="D1128" s="91">
        <v>35326</v>
      </c>
      <c r="E1128" s="75" t="s">
        <v>108</v>
      </c>
      <c r="G1128" s="75" t="s">
        <v>440</v>
      </c>
      <c r="H1128" s="77" t="str">
        <f>VLOOKUP(Table16[[#This Row],[Player]],Rosters!$D$1:$D$1934,1,FALSE)</f>
        <v>Dotson, Kevin</v>
      </c>
      <c r="I1128" s="77" t="str">
        <f>Table16[[#This Row],[RunBlock-Primary6]]&amp;"-"&amp;Table16[[#This Row],[PassBlock8]]&amp;IF(Table16[[#This Row],[RunBlock-Secondary7]]&lt;&gt;"","/"&amp;Table16[[#This Row],[RunBlock-Secondary7]]&amp;"-"&amp;Table16[[#This Row],[PassBlock8]],"")</f>
        <v>6-5</v>
      </c>
      <c r="J1128" s="75"/>
      <c r="K1128" s="75"/>
      <c r="L1128" s="76"/>
      <c r="M1128" s="76"/>
      <c r="N1128" s="75">
        <v>6</v>
      </c>
      <c r="O1128" s="75"/>
      <c r="P1128" s="76">
        <v>5</v>
      </c>
      <c r="Q1128" s="76" t="str">
        <f>Table16[[#This Row],[DefPrimary2]]&amp;IF(Table16[[#This Row],[Def-Secondary3]]&lt;&gt;"","/"&amp;Table16[[#This Row],[Def-Secondary3]],)&amp;""&amp;IF(Table16[[#This Row],[PassRush4]]&lt;&gt;"","-"&amp;Table16[[#This Row],[PassRush4]],)</f>
        <v/>
      </c>
      <c r="R1128" s="76" t="e">
        <f>VLOOKUP(Table16[[#This Row],[Player]],Table4[],9,FALSE)</f>
        <v>#N/A</v>
      </c>
    </row>
    <row r="1129" spans="1:18" ht="12.75" customHeight="1" x14ac:dyDescent="0.45">
      <c r="A1129" s="78" t="s">
        <v>1686</v>
      </c>
      <c r="B1129" s="74" t="s">
        <v>198</v>
      </c>
      <c r="C1129" s="79" t="s">
        <v>109</v>
      </c>
      <c r="D1129" s="91">
        <v>35796</v>
      </c>
      <c r="E1129" s="75" t="s">
        <v>241</v>
      </c>
      <c r="G1129" s="75" t="s">
        <v>264</v>
      </c>
      <c r="H1129" s="77" t="str">
        <f>VLOOKUP(Table16[[#This Row],[Player]],Rosters!$D$1:$D$1934,1,FALSE)</f>
        <v>Eichenberg, Liam</v>
      </c>
      <c r="I1129" s="77" t="str">
        <f>Table16[[#This Row],[RunBlock-Primary6]]&amp;"-"&amp;Table16[[#This Row],[PassBlock8]]&amp;IF(Table16[[#This Row],[RunBlock-Secondary7]]&lt;&gt;"","/"&amp;Table16[[#This Row],[RunBlock-Secondary7]]&amp;"-"&amp;Table16[[#This Row],[PassBlock8]],"")</f>
        <v>0-3</v>
      </c>
      <c r="J1129" s="75"/>
      <c r="K1129" s="75"/>
      <c r="L1129" s="76"/>
      <c r="M1129" s="76"/>
      <c r="N1129" s="75">
        <v>0</v>
      </c>
      <c r="O1129" s="75"/>
      <c r="P1129" s="76">
        <v>3</v>
      </c>
      <c r="Q1129" s="76" t="str">
        <f>Table16[[#This Row],[DefPrimary2]]&amp;IF(Table16[[#This Row],[Def-Secondary3]]&lt;&gt;"","/"&amp;Table16[[#This Row],[Def-Secondary3]],)&amp;""&amp;IF(Table16[[#This Row],[PassRush4]]&lt;&gt;"","-"&amp;Table16[[#This Row],[PassRush4]],)</f>
        <v/>
      </c>
      <c r="R1129" s="76" t="e">
        <f>VLOOKUP(Table16[[#This Row],[Player]],Table4[],9,FALSE)</f>
        <v>#N/A</v>
      </c>
    </row>
    <row r="1130" spans="1:18" ht="12.75" customHeight="1" x14ac:dyDescent="0.45">
      <c r="A1130" s="78" t="s">
        <v>1128</v>
      </c>
      <c r="B1130" s="74" t="s">
        <v>198</v>
      </c>
      <c r="C1130" s="79" t="s">
        <v>193</v>
      </c>
      <c r="D1130" s="91">
        <v>36473</v>
      </c>
      <c r="E1130" s="75" t="s">
        <v>83</v>
      </c>
      <c r="G1130" s="75" t="s">
        <v>201</v>
      </c>
      <c r="H1130" s="77" t="str">
        <f>VLOOKUP(Table16[[#This Row],[Player]],Rosters!$D$1:$D$1934,1,FALSE)</f>
        <v>Faalele, Daniel</v>
      </c>
      <c r="I1130" s="77" t="str">
        <f>Table16[[#This Row],[RunBlock-Primary6]]&amp;"-"&amp;Table16[[#This Row],[PassBlock8]]&amp;IF(Table16[[#This Row],[RunBlock-Secondary7]]&lt;&gt;"","/"&amp;Table16[[#This Row],[RunBlock-Secondary7]]&amp;"-"&amp;Table16[[#This Row],[PassBlock8]],"")</f>
        <v>4-5</v>
      </c>
      <c r="J1130" s="75"/>
      <c r="K1130" s="75"/>
      <c r="L1130" s="76"/>
      <c r="M1130" s="76"/>
      <c r="N1130" s="75">
        <v>4</v>
      </c>
      <c r="O1130" s="75"/>
      <c r="P1130" s="76">
        <v>5</v>
      </c>
      <c r="Q1130" s="76" t="str">
        <f>Table16[[#This Row],[DefPrimary2]]&amp;IF(Table16[[#This Row],[Def-Secondary3]]&lt;&gt;"","/"&amp;Table16[[#This Row],[Def-Secondary3]],)&amp;""&amp;IF(Table16[[#This Row],[PassRush4]]&lt;&gt;"","-"&amp;Table16[[#This Row],[PassRush4]],)</f>
        <v/>
      </c>
      <c r="R1130" s="76" t="e">
        <f>VLOOKUP(Table16[[#This Row],[Player]],Table4[],9,FALSE)</f>
        <v>#N/A</v>
      </c>
    </row>
    <row r="1131" spans="1:18" ht="12.75" customHeight="1" x14ac:dyDescent="0.45">
      <c r="A1131" s="78" t="s">
        <v>577</v>
      </c>
      <c r="B1131" s="74" t="s">
        <v>198</v>
      </c>
      <c r="C1131" s="79" t="s">
        <v>419</v>
      </c>
      <c r="D1131" s="91">
        <v>35302</v>
      </c>
      <c r="E1131" s="75" t="s">
        <v>204</v>
      </c>
      <c r="G1131" s="75" t="s">
        <v>430</v>
      </c>
      <c r="H1131" s="77" t="str">
        <f>VLOOKUP(Table16[[#This Row],[Player]],Rosters!$D$1:$D$1934,1,FALSE)</f>
        <v>Hunt, Robert</v>
      </c>
      <c r="I1131" s="77" t="str">
        <f>Table16[[#This Row],[RunBlock-Primary6]]&amp;"-"&amp;Table16[[#This Row],[PassBlock8]]&amp;IF(Table16[[#This Row],[RunBlock-Secondary7]]&lt;&gt;"","/"&amp;Table16[[#This Row],[RunBlock-Secondary7]]&amp;"-"&amp;Table16[[#This Row],[PassBlock8]],"")</f>
        <v>5-5</v>
      </c>
      <c r="J1131" s="75"/>
      <c r="K1131" s="75"/>
      <c r="L1131" s="76"/>
      <c r="M1131" s="76"/>
      <c r="N1131" s="75">
        <v>5</v>
      </c>
      <c r="O1131" s="75"/>
      <c r="P1131" s="76">
        <v>5</v>
      </c>
      <c r="Q1131" s="76" t="str">
        <f>Table16[[#This Row],[DefPrimary2]]&amp;IF(Table16[[#This Row],[Def-Secondary3]]&lt;&gt;"","/"&amp;Table16[[#This Row],[Def-Secondary3]],)&amp;""&amp;IF(Table16[[#This Row],[PassRush4]]&lt;&gt;"","-"&amp;Table16[[#This Row],[PassRush4]],)</f>
        <v/>
      </c>
      <c r="R1131" s="76" t="e">
        <f>VLOOKUP(Table16[[#This Row],[Player]],Table4[],9,FALSE)</f>
        <v>#N/A</v>
      </c>
    </row>
    <row r="1132" spans="1:18" ht="12.75" customHeight="1" x14ac:dyDescent="0.45">
      <c r="A1132" s="92" t="s">
        <v>1495</v>
      </c>
      <c r="B1132" s="74" t="s">
        <v>198</v>
      </c>
      <c r="C1132" s="79" t="s">
        <v>1124</v>
      </c>
      <c r="D1132" s="91">
        <v>35489</v>
      </c>
      <c r="E1132" s="75" t="s">
        <v>1496</v>
      </c>
      <c r="G1132" s="75" t="s">
        <v>207</v>
      </c>
      <c r="H1132" s="77" t="str">
        <f>VLOOKUP(Table16[[#This Row],[Player]],Rosters!$D$1:$D$1934,1,FALSE)</f>
        <v>Lindstrom, Chris</v>
      </c>
      <c r="I1132" s="77" t="str">
        <f>Table16[[#This Row],[RunBlock-Primary6]]&amp;"-"&amp;Table16[[#This Row],[PassBlock8]]&amp;IF(Table16[[#This Row],[RunBlock-Secondary7]]&lt;&gt;"","/"&amp;Table16[[#This Row],[RunBlock-Secondary7]]&amp;"-"&amp;Table16[[#This Row],[PassBlock8]],"")</f>
        <v>6-7</v>
      </c>
      <c r="J1132" s="75"/>
      <c r="K1132" s="75"/>
      <c r="L1132" s="76"/>
      <c r="M1132" s="76"/>
      <c r="N1132" s="75">
        <v>6</v>
      </c>
      <c r="O1132" s="75"/>
      <c r="P1132" s="76">
        <v>7</v>
      </c>
      <c r="Q1132" s="76" t="str">
        <f>Table16[[#This Row],[DefPrimary2]]&amp;IF(Table16[[#This Row],[Def-Secondary3]]&lt;&gt;"","/"&amp;Table16[[#This Row],[Def-Secondary3]],)&amp;""&amp;IF(Table16[[#This Row],[PassRush4]]&lt;&gt;"","-"&amp;Table16[[#This Row],[PassRush4]],)</f>
        <v/>
      </c>
      <c r="R1132" s="76" t="e">
        <f>VLOOKUP(Table16[[#This Row],[Player]],Table4[],9,FALSE)</f>
        <v>#N/A</v>
      </c>
    </row>
    <row r="1133" spans="1:18" ht="12.75" customHeight="1" x14ac:dyDescent="0.45">
      <c r="A1133" s="78" t="s">
        <v>2486</v>
      </c>
      <c r="B1133" s="74" t="s">
        <v>198</v>
      </c>
      <c r="C1133" s="79" t="s">
        <v>143</v>
      </c>
      <c r="D1133" s="91">
        <v>33166</v>
      </c>
      <c r="E1133" s="75" t="s">
        <v>2487</v>
      </c>
      <c r="G1133" s="75" t="s">
        <v>178</v>
      </c>
      <c r="H1133" s="77" t="str">
        <f>VLOOKUP(Table16[[#This Row],[Player]],Rosters!$D$1:$D$1934,1,FALSE)</f>
        <v>Martin, Zack</v>
      </c>
      <c r="I1133" s="77" t="str">
        <f>Table16[[#This Row],[RunBlock-Primary6]]&amp;"-"&amp;Table16[[#This Row],[PassBlock8]]&amp;IF(Table16[[#This Row],[RunBlock-Secondary7]]&lt;&gt;"","/"&amp;Table16[[#This Row],[RunBlock-Secondary7]]&amp;"-"&amp;Table16[[#This Row],[PassBlock8]],"")</f>
        <v>4-7</v>
      </c>
      <c r="J1133" s="75"/>
      <c r="K1133" s="75"/>
      <c r="L1133" s="76"/>
      <c r="M1133" s="76"/>
      <c r="N1133" s="75">
        <v>4</v>
      </c>
      <c r="O1133" s="75"/>
      <c r="P1133" s="76">
        <v>7</v>
      </c>
      <c r="Q1133" s="76" t="str">
        <f>Table16[[#This Row],[DefPrimary2]]&amp;IF(Table16[[#This Row],[Def-Secondary3]]&lt;&gt;"","/"&amp;Table16[[#This Row],[Def-Secondary3]],)&amp;""&amp;IF(Table16[[#This Row],[PassRush4]]&lt;&gt;"","-"&amp;Table16[[#This Row],[PassRush4]],)</f>
        <v/>
      </c>
      <c r="R1133" s="76" t="e">
        <f>VLOOKUP(Table16[[#This Row],[Player]],Table4[],9,FALSE)</f>
        <v>#N/A</v>
      </c>
    </row>
    <row r="1134" spans="1:18" ht="12.75" customHeight="1" x14ac:dyDescent="0.45">
      <c r="A1134" s="78" t="s">
        <v>2784</v>
      </c>
      <c r="B1134" s="74" t="s">
        <v>198</v>
      </c>
      <c r="C1134" s="79" t="s">
        <v>3522</v>
      </c>
      <c r="D1134" s="91">
        <v>34209</v>
      </c>
      <c r="E1134" s="75" t="s">
        <v>1108</v>
      </c>
      <c r="G1134" s="75" t="s">
        <v>185</v>
      </c>
      <c r="H1134" s="77" t="str">
        <f>VLOOKUP(Table16[[#This Row],[Player]],Rosters!$D$1:$D$1934,1,FALSE)</f>
        <v>Mason, Shaq</v>
      </c>
      <c r="I1134" s="77" t="str">
        <f>Table16[[#This Row],[RunBlock-Primary6]]&amp;"-"&amp;Table16[[#This Row],[PassBlock8]]&amp;IF(Table16[[#This Row],[RunBlock-Secondary7]]&lt;&gt;"","/"&amp;Table16[[#This Row],[RunBlock-Secondary7]]&amp;"-"&amp;Table16[[#This Row],[PassBlock8]],"")</f>
        <v>4-2</v>
      </c>
      <c r="J1134" s="75"/>
      <c r="K1134" s="75"/>
      <c r="L1134" s="76"/>
      <c r="M1134" s="76"/>
      <c r="N1134" s="75">
        <v>4</v>
      </c>
      <c r="O1134" s="75"/>
      <c r="P1134" s="76">
        <v>2</v>
      </c>
      <c r="Q1134" s="76" t="str">
        <f>Table16[[#This Row],[DefPrimary2]]&amp;IF(Table16[[#This Row],[Def-Secondary3]]&lt;&gt;"","/"&amp;Table16[[#This Row],[Def-Secondary3]],)&amp;""&amp;IF(Table16[[#This Row],[PassRush4]]&lt;&gt;"","-"&amp;Table16[[#This Row],[PassRush4]],)</f>
        <v/>
      </c>
      <c r="R1134" s="76" t="e">
        <f>VLOOKUP(Table16[[#This Row],[Player]],Table4[],9,FALSE)</f>
        <v>#N/A</v>
      </c>
    </row>
    <row r="1135" spans="1:18" ht="12.75" customHeight="1" x14ac:dyDescent="0.45">
      <c r="A1135" s="78" t="s">
        <v>450</v>
      </c>
      <c r="B1135" s="74" t="s">
        <v>198</v>
      </c>
      <c r="C1135" s="79" t="s">
        <v>339</v>
      </c>
      <c r="D1135" s="91">
        <v>36175</v>
      </c>
      <c r="E1135" s="75" t="s">
        <v>200</v>
      </c>
      <c r="G1135" s="75" t="s">
        <v>201</v>
      </c>
      <c r="H1135" s="77" t="str">
        <f>VLOOKUP(Table16[[#This Row],[Player]],Rosters!$D$1:$D$1934,1,FALSE)</f>
        <v>Mauch, Cody</v>
      </c>
      <c r="I1135" s="77" t="str">
        <f>Table16[[#This Row],[RunBlock-Primary6]]&amp;"-"&amp;Table16[[#This Row],[PassBlock8]]&amp;IF(Table16[[#This Row],[RunBlock-Secondary7]]&lt;&gt;"","/"&amp;Table16[[#This Row],[RunBlock-Secondary7]]&amp;"-"&amp;Table16[[#This Row],[PassBlock8]],"")</f>
        <v>4-5</v>
      </c>
      <c r="J1135" s="75"/>
      <c r="K1135" s="75"/>
      <c r="L1135" s="76"/>
      <c r="M1135" s="76"/>
      <c r="N1135" s="75">
        <v>4</v>
      </c>
      <c r="O1135" s="75"/>
      <c r="P1135" s="76">
        <v>5</v>
      </c>
      <c r="Q1135" s="76" t="str">
        <f>Table16[[#This Row],[DefPrimary2]]&amp;IF(Table16[[#This Row],[Def-Secondary3]]&lt;&gt;"","/"&amp;Table16[[#This Row],[Def-Secondary3]],)&amp;""&amp;IF(Table16[[#This Row],[PassRush4]]&lt;&gt;"","-"&amp;Table16[[#This Row],[PassRush4]],)</f>
        <v/>
      </c>
      <c r="R1135" s="76" t="e">
        <f>VLOOKUP(Table16[[#This Row],[Player]],Table4[],9,FALSE)</f>
        <v>#N/A</v>
      </c>
    </row>
    <row r="1136" spans="1:18" ht="12.75" customHeight="1" x14ac:dyDescent="0.45">
      <c r="A1136" s="78" t="s">
        <v>575</v>
      </c>
      <c r="B1136" s="74" t="s">
        <v>198</v>
      </c>
      <c r="C1136" s="79" t="s">
        <v>3517</v>
      </c>
      <c r="D1136" s="91">
        <v>36100</v>
      </c>
      <c r="E1136" s="75" t="s">
        <v>387</v>
      </c>
      <c r="G1136" s="75" t="s">
        <v>207</v>
      </c>
      <c r="H1136" s="77" t="str">
        <f>VLOOKUP(Table16[[#This Row],[Player]],Rosters!$D$1:$D$1934,1,FALSE)</f>
        <v>Meinerz, Quinn</v>
      </c>
      <c r="I1136" s="77" t="str">
        <f>Table16[[#This Row],[RunBlock-Primary6]]&amp;"-"&amp;Table16[[#This Row],[PassBlock8]]&amp;IF(Table16[[#This Row],[RunBlock-Secondary7]]&lt;&gt;"","/"&amp;Table16[[#This Row],[RunBlock-Secondary7]]&amp;"-"&amp;Table16[[#This Row],[PassBlock8]],"")</f>
        <v>6-7</v>
      </c>
      <c r="J1136" s="75"/>
      <c r="K1136" s="75"/>
      <c r="L1136" s="76"/>
      <c r="M1136" s="76"/>
      <c r="N1136" s="75">
        <v>6</v>
      </c>
      <c r="O1136" s="75"/>
      <c r="P1136" s="76">
        <v>7</v>
      </c>
      <c r="Q1136" s="76" t="str">
        <f>Table16[[#This Row],[DefPrimary2]]&amp;IF(Table16[[#This Row],[Def-Secondary3]]&lt;&gt;"","/"&amp;Table16[[#This Row],[Def-Secondary3]],)&amp;""&amp;IF(Table16[[#This Row],[PassRush4]]&lt;&gt;"","-"&amp;Table16[[#This Row],[PassRush4]],)</f>
        <v/>
      </c>
      <c r="R1136" s="76" t="e">
        <f>VLOOKUP(Table16[[#This Row],[Player]],Table4[],9,FALSE)</f>
        <v>#N/A</v>
      </c>
    </row>
    <row r="1137" spans="1:18" ht="12.75" customHeight="1" x14ac:dyDescent="0.45">
      <c r="A1137" s="78" t="s">
        <v>1880</v>
      </c>
      <c r="B1137" s="74" t="s">
        <v>198</v>
      </c>
      <c r="C1137" s="79" t="s">
        <v>3518</v>
      </c>
      <c r="D1137" s="91">
        <v>36396</v>
      </c>
      <c r="E1137" s="75">
        <v>0</v>
      </c>
      <c r="G1137" s="75" t="s">
        <v>191</v>
      </c>
      <c r="H1137" s="77" t="str">
        <f>VLOOKUP(Table16[[#This Row],[Player]],Rosters!$D$1:$D$1934,1,FALSE)</f>
        <v>Parham, Dylan</v>
      </c>
      <c r="I1137" s="77" t="str">
        <f>Table16[[#This Row],[RunBlock-Primary6]]&amp;"-"&amp;Table16[[#This Row],[PassBlock8]]&amp;IF(Table16[[#This Row],[RunBlock-Secondary7]]&lt;&gt;"","/"&amp;Table16[[#This Row],[RunBlock-Secondary7]]&amp;"-"&amp;Table16[[#This Row],[PassBlock8]],"")</f>
        <v>5-4</v>
      </c>
      <c r="J1137" s="75"/>
      <c r="K1137" s="75"/>
      <c r="L1137" s="76"/>
      <c r="M1137" s="76"/>
      <c r="N1137" s="75">
        <v>5</v>
      </c>
      <c r="O1137" s="75"/>
      <c r="P1137" s="76">
        <v>4</v>
      </c>
      <c r="Q1137" s="76" t="str">
        <f>Table16[[#This Row],[DefPrimary2]]&amp;IF(Table16[[#This Row],[Def-Secondary3]]&lt;&gt;"","/"&amp;Table16[[#This Row],[Def-Secondary3]],)&amp;""&amp;IF(Table16[[#This Row],[PassRush4]]&lt;&gt;"","-"&amp;Table16[[#This Row],[PassRush4]],)</f>
        <v/>
      </c>
      <c r="R1137" s="76" t="e">
        <f>VLOOKUP(Table16[[#This Row],[Player]],Table4[],9,FALSE)</f>
        <v>#N/A</v>
      </c>
    </row>
    <row r="1138" spans="1:18" ht="12.75" customHeight="1" x14ac:dyDescent="0.45">
      <c r="A1138" s="78" t="s">
        <v>3700</v>
      </c>
      <c r="B1138" s="74" t="s">
        <v>198</v>
      </c>
      <c r="C1138" s="79" t="s">
        <v>318</v>
      </c>
      <c r="D1138" s="91">
        <v>36580</v>
      </c>
      <c r="E1138" s="75" t="s">
        <v>4101</v>
      </c>
      <c r="G1138" s="75" t="s">
        <v>430</v>
      </c>
      <c r="H1138" s="77" t="str">
        <f>VLOOKUP(Table16[[#This Row],[Player]],Rosters!$D$1:$D$1934,1,FALSE)</f>
        <v>Puni, Dominick</v>
      </c>
      <c r="I1138" s="77" t="str">
        <f>Table16[[#This Row],[RunBlock-Primary6]]&amp;"-"&amp;Table16[[#This Row],[PassBlock8]]&amp;IF(Table16[[#This Row],[RunBlock-Secondary7]]&lt;&gt;"","/"&amp;Table16[[#This Row],[RunBlock-Secondary7]]&amp;"-"&amp;Table16[[#This Row],[PassBlock8]],"")</f>
        <v>5-5</v>
      </c>
      <c r="J1138" s="75"/>
      <c r="K1138" s="75"/>
      <c r="L1138" s="76"/>
      <c r="M1138" s="76"/>
      <c r="N1138" s="75">
        <v>5</v>
      </c>
      <c r="O1138" s="75"/>
      <c r="P1138" s="76">
        <v>5</v>
      </c>
      <c r="Q1138" s="76" t="str">
        <f>Table16[[#This Row],[DefPrimary2]]&amp;IF(Table16[[#This Row],[Def-Secondary3]]&lt;&gt;"","/"&amp;Table16[[#This Row],[Def-Secondary3]],)&amp;""&amp;IF(Table16[[#This Row],[PassRush4]]&lt;&gt;"","-"&amp;Table16[[#This Row],[PassRush4]],)</f>
        <v/>
      </c>
      <c r="R1138" s="76" t="e">
        <f>VLOOKUP(Table16[[#This Row],[Player]],Table4[],9,FALSE)</f>
        <v>#N/A</v>
      </c>
    </row>
    <row r="1139" spans="1:18" ht="12.75" customHeight="1" x14ac:dyDescent="0.45">
      <c r="A1139" s="78" t="s">
        <v>1129</v>
      </c>
      <c r="B1139" s="74" t="s">
        <v>198</v>
      </c>
      <c r="C1139" s="79" t="s">
        <v>452</v>
      </c>
      <c r="D1139" s="91">
        <v>35855</v>
      </c>
      <c r="E1139" s="75" t="s">
        <v>241</v>
      </c>
      <c r="G1139" s="75" t="s">
        <v>477</v>
      </c>
      <c r="H1139" s="77" t="str">
        <f>VLOOKUP(Table16[[#This Row],[Player]],Rosters!$D$1:$D$1934,1,FALSE)</f>
        <v>Radunz, Dillon</v>
      </c>
      <c r="I1139" s="77" t="str">
        <f>Table16[[#This Row],[RunBlock-Primary6]]&amp;"-"&amp;Table16[[#This Row],[PassBlock8]]&amp;IF(Table16[[#This Row],[RunBlock-Secondary7]]&lt;&gt;"","/"&amp;Table16[[#This Row],[RunBlock-Secondary7]]&amp;"-"&amp;Table16[[#This Row],[PassBlock8]],"")</f>
        <v>0-4</v>
      </c>
      <c r="J1139" s="75"/>
      <c r="K1139" s="75"/>
      <c r="L1139" s="76"/>
      <c r="M1139" s="76"/>
      <c r="N1139" s="75">
        <v>0</v>
      </c>
      <c r="O1139" s="75"/>
      <c r="P1139" s="76">
        <v>4</v>
      </c>
      <c r="Q1139" s="76" t="str">
        <f>Table16[[#This Row],[DefPrimary2]]&amp;IF(Table16[[#This Row],[Def-Secondary3]]&lt;&gt;"","/"&amp;Table16[[#This Row],[Def-Secondary3]],)&amp;""&amp;IF(Table16[[#This Row],[PassRush4]]&lt;&gt;"","-"&amp;Table16[[#This Row],[PassRush4]],)</f>
        <v/>
      </c>
      <c r="R1139" s="76" t="e">
        <f>VLOOKUP(Table16[[#This Row],[Player]],Table4[],9,FALSE)</f>
        <v>#N/A</v>
      </c>
    </row>
    <row r="1140" spans="1:18" ht="12.75" customHeight="1" x14ac:dyDescent="0.45">
      <c r="A1140" s="78" t="s">
        <v>1596</v>
      </c>
      <c r="B1140" s="74" t="s">
        <v>198</v>
      </c>
      <c r="C1140" s="79" t="s">
        <v>86</v>
      </c>
      <c r="D1140" s="91">
        <v>34893</v>
      </c>
      <c r="E1140" s="75" t="s">
        <v>398</v>
      </c>
      <c r="G1140" s="75" t="s">
        <v>227</v>
      </c>
      <c r="H1140" s="77" t="str">
        <f>VLOOKUP(Table16[[#This Row],[Player]],Rosters!$D$1:$D$1934,1,FALSE)</f>
        <v>Risner, Dalton</v>
      </c>
      <c r="I1140" s="77" t="str">
        <f>Table16[[#This Row],[RunBlock-Primary6]]&amp;"-"&amp;Table16[[#This Row],[PassBlock8]]&amp;IF(Table16[[#This Row],[RunBlock-Secondary7]]&lt;&gt;"","/"&amp;Table16[[#This Row],[RunBlock-Secondary7]]&amp;"-"&amp;Table16[[#This Row],[PassBlock8]],"")</f>
        <v>0-5</v>
      </c>
      <c r="J1140" s="75"/>
      <c r="K1140" s="75"/>
      <c r="L1140" s="76"/>
      <c r="M1140" s="76"/>
      <c r="N1140" s="75">
        <v>0</v>
      </c>
      <c r="O1140" s="75"/>
      <c r="P1140" s="76">
        <v>5</v>
      </c>
      <c r="Q1140" s="76" t="str">
        <f>Table16[[#This Row],[DefPrimary2]]&amp;IF(Table16[[#This Row],[Def-Secondary3]]&lt;&gt;"","/"&amp;Table16[[#This Row],[Def-Secondary3]],)&amp;""&amp;IF(Table16[[#This Row],[PassRush4]]&lt;&gt;"","-"&amp;Table16[[#This Row],[PassRush4]],)</f>
        <v/>
      </c>
      <c r="R1140" s="76" t="e">
        <f>VLOOKUP(Table16[[#This Row],[Player]],Table4[],9,FALSE)</f>
        <v>#N/A</v>
      </c>
    </row>
    <row r="1141" spans="1:18" ht="12.75" customHeight="1" x14ac:dyDescent="0.45">
      <c r="A1141" s="78" t="s">
        <v>2787</v>
      </c>
      <c r="B1141" s="74" t="s">
        <v>198</v>
      </c>
      <c r="C1141" s="79" t="s">
        <v>441</v>
      </c>
      <c r="D1141" s="91">
        <v>36325</v>
      </c>
      <c r="E1141" s="75" t="s">
        <v>3954</v>
      </c>
      <c r="G1141" s="75" t="s">
        <v>178</v>
      </c>
      <c r="H1141" s="77" t="str">
        <f>VLOOKUP(Table16[[#This Row],[Player]],Rosters!$D$1:$D$1934,1,FALSE)</f>
        <v>Ruiz, Cesar</v>
      </c>
      <c r="I1141" s="77" t="str">
        <f>Table16[[#This Row],[RunBlock-Primary6]]&amp;"-"&amp;Table16[[#This Row],[PassBlock8]]&amp;IF(Table16[[#This Row],[RunBlock-Secondary7]]&lt;&gt;"","/"&amp;Table16[[#This Row],[RunBlock-Secondary7]]&amp;"-"&amp;Table16[[#This Row],[PassBlock8]],"")</f>
        <v>4-7</v>
      </c>
      <c r="J1141" s="75"/>
      <c r="K1141" s="75"/>
      <c r="L1141" s="76"/>
      <c r="M1141" s="76"/>
      <c r="N1141" s="75">
        <v>4</v>
      </c>
      <c r="O1141" s="75"/>
      <c r="P1141" s="76">
        <v>7</v>
      </c>
      <c r="Q1141" s="76" t="str">
        <f>Table16[[#This Row],[DefPrimary2]]&amp;IF(Table16[[#This Row],[Def-Secondary3]]&lt;&gt;"","/"&amp;Table16[[#This Row],[Def-Secondary3]],)&amp;""&amp;IF(Table16[[#This Row],[PassRush4]]&lt;&gt;"","-"&amp;Table16[[#This Row],[PassRush4]],)</f>
        <v/>
      </c>
      <c r="R1141" s="76" t="e">
        <f>VLOOKUP(Table16[[#This Row],[Player]],Table4[],9,FALSE)</f>
        <v>#N/A</v>
      </c>
    </row>
    <row r="1142" spans="1:18" ht="12.75" customHeight="1" x14ac:dyDescent="0.45">
      <c r="A1142" s="78" t="s">
        <v>2493</v>
      </c>
      <c r="B1142" s="74" t="s">
        <v>198</v>
      </c>
      <c r="C1142" s="79" t="s">
        <v>860</v>
      </c>
      <c r="D1142" s="91">
        <v>33598</v>
      </c>
      <c r="E1142" s="75" t="s">
        <v>2494</v>
      </c>
      <c r="G1142" s="75" t="s">
        <v>743</v>
      </c>
      <c r="H1142" s="77" t="str">
        <f>VLOOKUP(Table16[[#This Row],[Player]],Rosters!$D$1:$D$1934,1,FALSE)</f>
        <v>Scherff, Brandon</v>
      </c>
      <c r="I1142" s="77" t="str">
        <f>Table16[[#This Row],[RunBlock-Primary6]]&amp;"-"&amp;Table16[[#This Row],[PassBlock8]]&amp;IF(Table16[[#This Row],[RunBlock-Secondary7]]&lt;&gt;"","/"&amp;Table16[[#This Row],[RunBlock-Secondary7]]&amp;"-"&amp;Table16[[#This Row],[PassBlock8]],"")</f>
        <v>0-7</v>
      </c>
      <c r="J1142" s="75"/>
      <c r="K1142" s="75"/>
      <c r="L1142" s="76"/>
      <c r="M1142" s="76"/>
      <c r="N1142" s="75">
        <v>0</v>
      </c>
      <c r="O1142" s="75"/>
      <c r="P1142" s="76">
        <v>7</v>
      </c>
      <c r="Q1142" s="76" t="str">
        <f>Table16[[#This Row],[DefPrimary2]]&amp;IF(Table16[[#This Row],[Def-Secondary3]]&lt;&gt;"","/"&amp;Table16[[#This Row],[Def-Secondary3]],)&amp;""&amp;IF(Table16[[#This Row],[PassRush4]]&lt;&gt;"","-"&amp;Table16[[#This Row],[PassRush4]],)</f>
        <v/>
      </c>
      <c r="R1142" s="76" t="e">
        <f>VLOOKUP(Table16[[#This Row],[Player]],Table4[],9,FALSE)</f>
        <v>#N/A</v>
      </c>
    </row>
    <row r="1143" spans="1:18" ht="12.75" customHeight="1" x14ac:dyDescent="0.45">
      <c r="A1143" s="78" t="s">
        <v>1987</v>
      </c>
      <c r="B1143" s="74" t="s">
        <v>198</v>
      </c>
      <c r="C1143" s="79" t="s">
        <v>325</v>
      </c>
      <c r="D1143" s="91">
        <v>36312</v>
      </c>
      <c r="E1143" s="75" t="s">
        <v>102</v>
      </c>
      <c r="G1143" s="75" t="s">
        <v>212</v>
      </c>
      <c r="H1143" s="77" t="str">
        <f>VLOOKUP(Table16[[#This Row],[Player]],Rosters!$D$1:$D$1934,1,FALSE)</f>
        <v>Smith, Trey</v>
      </c>
      <c r="I1143" s="77" t="str">
        <f>Table16[[#This Row],[RunBlock-Primary6]]&amp;"-"&amp;Table16[[#This Row],[PassBlock8]]&amp;IF(Table16[[#This Row],[RunBlock-Secondary7]]&lt;&gt;"","/"&amp;Table16[[#This Row],[RunBlock-Secondary7]]&amp;"-"&amp;Table16[[#This Row],[PassBlock8]],"")</f>
        <v>6-4</v>
      </c>
      <c r="J1143" s="75"/>
      <c r="K1143" s="75"/>
      <c r="L1143" s="76"/>
      <c r="M1143" s="76"/>
      <c r="N1143" s="75">
        <v>6</v>
      </c>
      <c r="O1143" s="75"/>
      <c r="P1143" s="76">
        <v>4</v>
      </c>
      <c r="Q1143" s="76" t="str">
        <f>Table16[[#This Row],[DefPrimary2]]&amp;IF(Table16[[#This Row],[Def-Secondary3]]&lt;&gt;"","/"&amp;Table16[[#This Row],[Def-Secondary3]],)&amp;""&amp;IF(Table16[[#This Row],[PassRush4]]&lt;&gt;"","-"&amp;Table16[[#This Row],[PassRush4]],)</f>
        <v/>
      </c>
      <c r="R1143" s="76" t="e">
        <f>VLOOKUP(Table16[[#This Row],[Player]],Table4[],9,FALSE)</f>
        <v>#N/A</v>
      </c>
    </row>
    <row r="1144" spans="1:18" ht="12.75" customHeight="1" x14ac:dyDescent="0.45">
      <c r="A1144" s="78" t="s">
        <v>740</v>
      </c>
      <c r="B1144" s="74" t="s">
        <v>198</v>
      </c>
      <c r="C1144" s="79" t="s">
        <v>3527</v>
      </c>
      <c r="D1144" s="91">
        <v>34659</v>
      </c>
      <c r="E1144" s="75" t="s">
        <v>337</v>
      </c>
      <c r="G1144" s="75" t="s">
        <v>254</v>
      </c>
      <c r="H1144" s="77" t="str">
        <f>VLOOKUP(Table16[[#This Row],[Player]],Rosters!$D$1:$D$1934,1,FALSE)</f>
        <v>Teller, Wyatt</v>
      </c>
      <c r="I1144" s="77" t="str">
        <f>Table16[[#This Row],[RunBlock-Primary6]]&amp;"-"&amp;Table16[[#This Row],[PassBlock8]]&amp;IF(Table16[[#This Row],[RunBlock-Secondary7]]&lt;&gt;"","/"&amp;Table16[[#This Row],[RunBlock-Secondary7]]&amp;"-"&amp;Table16[[#This Row],[PassBlock8]],"")</f>
        <v>4-4</v>
      </c>
      <c r="J1144" s="75"/>
      <c r="K1144" s="75"/>
      <c r="L1144" s="76"/>
      <c r="M1144" s="76"/>
      <c r="N1144" s="75">
        <v>4</v>
      </c>
      <c r="O1144" s="75"/>
      <c r="P1144" s="76">
        <v>4</v>
      </c>
      <c r="Q1144" s="76" t="str">
        <f>Table16[[#This Row],[DefPrimary2]]&amp;IF(Table16[[#This Row],[Def-Secondary3]]&lt;&gt;"","/"&amp;Table16[[#This Row],[Def-Secondary3]],)&amp;""&amp;IF(Table16[[#This Row],[PassRush4]]&lt;&gt;"","-"&amp;Table16[[#This Row],[PassRush4]],)</f>
        <v/>
      </c>
      <c r="R1144" s="76" t="e">
        <f>VLOOKUP(Table16[[#This Row],[Player]],Table4[],9,FALSE)</f>
        <v>#N/A</v>
      </c>
    </row>
    <row r="1145" spans="1:18" ht="12.75" customHeight="1" x14ac:dyDescent="0.45">
      <c r="A1145" s="78" t="s">
        <v>199</v>
      </c>
      <c r="B1145" s="74" t="s">
        <v>198</v>
      </c>
      <c r="C1145" s="79" t="s">
        <v>3519</v>
      </c>
      <c r="D1145" s="91">
        <v>36545</v>
      </c>
      <c r="E1145" s="75" t="s">
        <v>200</v>
      </c>
      <c r="G1145" s="75" t="s">
        <v>477</v>
      </c>
      <c r="H1145" s="77" t="str">
        <f>VLOOKUP(Table16[[#This Row],[Player]],Rosters!$D$1:$D$1934,1,FALSE)</f>
        <v>Torrence, O'Cyrus</v>
      </c>
      <c r="I1145" s="77" t="str">
        <f>Table16[[#This Row],[RunBlock-Primary6]]&amp;"-"&amp;Table16[[#This Row],[PassBlock8]]&amp;IF(Table16[[#This Row],[RunBlock-Secondary7]]&lt;&gt;"","/"&amp;Table16[[#This Row],[RunBlock-Secondary7]]&amp;"-"&amp;Table16[[#This Row],[PassBlock8]],"")</f>
        <v>0-4</v>
      </c>
      <c r="J1145" s="75"/>
      <c r="K1145" s="75"/>
      <c r="L1145" s="76"/>
      <c r="M1145" s="76"/>
      <c r="N1145" s="75">
        <v>0</v>
      </c>
      <c r="O1145" s="75"/>
      <c r="P1145" s="76">
        <v>4</v>
      </c>
      <c r="Q1145" s="76" t="str">
        <f>Table16[[#This Row],[DefPrimary2]]&amp;IF(Table16[[#This Row],[Def-Secondary3]]&lt;&gt;"","/"&amp;Table16[[#This Row],[Def-Secondary3]],)&amp;""&amp;IF(Table16[[#This Row],[PassRush4]]&lt;&gt;"","-"&amp;Table16[[#This Row],[PassRush4]],)</f>
        <v/>
      </c>
      <c r="R1145" s="76" t="e">
        <f>VLOOKUP(Table16[[#This Row],[Player]],Table4[],9,FALSE)</f>
        <v>#N/A</v>
      </c>
    </row>
    <row r="1146" spans="1:18" ht="12.75" customHeight="1" x14ac:dyDescent="0.45">
      <c r="A1146" s="78" t="s">
        <v>3743</v>
      </c>
      <c r="B1146" s="74" t="s">
        <v>198</v>
      </c>
      <c r="C1146" s="79" t="s">
        <v>500</v>
      </c>
      <c r="D1146" s="91">
        <v>36603</v>
      </c>
      <c r="E1146" s="75" t="s">
        <v>3960</v>
      </c>
      <c r="G1146" s="75" t="s">
        <v>186</v>
      </c>
      <c r="H1146" s="77" t="e">
        <f>VLOOKUP(Table16[[#This Row],[Player]],Rosters!$D$1:$D$1934,1,FALSE)</f>
        <v>#N/A</v>
      </c>
      <c r="I1146" s="77" t="str">
        <f>Table16[[#This Row],[RunBlock-Primary6]]&amp;"-"&amp;Table16[[#This Row],[PassBlock8]]&amp;IF(Table16[[#This Row],[RunBlock-Secondary7]]&lt;&gt;"","/"&amp;Table16[[#This Row],[RunBlock-Secondary7]]&amp;"-"&amp;Table16[[#This Row],[PassBlock8]],"")</f>
        <v>0-2</v>
      </c>
      <c r="J1146" s="75"/>
      <c r="K1146" s="75"/>
      <c r="L1146" s="76"/>
      <c r="M1146" s="76"/>
      <c r="N1146" s="75">
        <v>0</v>
      </c>
      <c r="O1146" s="75"/>
      <c r="P1146" s="76">
        <v>2</v>
      </c>
      <c r="Q1146" s="76" t="str">
        <f>Table16[[#This Row],[DefPrimary2]]&amp;IF(Table16[[#This Row],[Def-Secondary3]]&lt;&gt;"","/"&amp;Table16[[#This Row],[Def-Secondary3]],)&amp;""&amp;IF(Table16[[#This Row],[PassRush4]]&lt;&gt;"","-"&amp;Table16[[#This Row],[PassRush4]],)</f>
        <v/>
      </c>
      <c r="R1146" s="76" t="e">
        <f>VLOOKUP(Table16[[#This Row],[Player]],Table4[],9,FALSE)</f>
        <v>#N/A</v>
      </c>
    </row>
    <row r="1147" spans="1:18" ht="12.75" customHeight="1" x14ac:dyDescent="0.45">
      <c r="A1147" s="78" t="s">
        <v>986</v>
      </c>
      <c r="B1147" s="74" t="s">
        <v>198</v>
      </c>
      <c r="C1147" s="79" t="s">
        <v>3531</v>
      </c>
      <c r="D1147" s="91">
        <v>36312</v>
      </c>
      <c r="E1147" s="75" t="s">
        <v>3431</v>
      </c>
      <c r="G1147" s="75" t="s">
        <v>181</v>
      </c>
      <c r="H1147" s="77" t="str">
        <f>VLOOKUP(Table16[[#This Row],[Player]],Rosters!$D$1:$D$1934,1,FALSE)</f>
        <v>Vera-Tucker, Alijah</v>
      </c>
      <c r="I1147" s="77" t="str">
        <f>Table16[[#This Row],[RunBlock-Primary6]]&amp;"-"&amp;Table16[[#This Row],[PassBlock8]]&amp;IF(Table16[[#This Row],[RunBlock-Secondary7]]&lt;&gt;"","/"&amp;Table16[[#This Row],[RunBlock-Secondary7]]&amp;"-"&amp;Table16[[#This Row],[PassBlock8]],"")</f>
        <v>5-7</v>
      </c>
      <c r="J1147" s="75"/>
      <c r="K1147" s="75"/>
      <c r="L1147" s="76"/>
      <c r="M1147" s="76"/>
      <c r="N1147" s="75">
        <v>5</v>
      </c>
      <c r="O1147" s="75"/>
      <c r="P1147" s="76">
        <v>7</v>
      </c>
      <c r="Q1147" s="76" t="str">
        <f>Table16[[#This Row],[DefPrimary2]]&amp;IF(Table16[[#This Row],[Def-Secondary3]]&lt;&gt;"","/"&amp;Table16[[#This Row],[Def-Secondary3]],)&amp;""&amp;IF(Table16[[#This Row],[PassRush4]]&lt;&gt;"","-"&amp;Table16[[#This Row],[PassRush4]],)</f>
        <v/>
      </c>
      <c r="R1147" s="76" t="e">
        <f>VLOOKUP(Table16[[#This Row],[Player]],Table4[],9,FALSE)</f>
        <v>#N/A</v>
      </c>
    </row>
    <row r="1148" spans="1:18" ht="12.75" customHeight="1" x14ac:dyDescent="0.45">
      <c r="A1148" s="78" t="s">
        <v>2400</v>
      </c>
      <c r="B1148" s="74" t="s">
        <v>198</v>
      </c>
      <c r="C1148" s="79" t="s">
        <v>116</v>
      </c>
      <c r="D1148" s="91">
        <v>32940</v>
      </c>
      <c r="E1148" s="75" t="s">
        <v>2401</v>
      </c>
      <c r="G1148" s="75" t="s">
        <v>440</v>
      </c>
      <c r="H1148" s="77" t="str">
        <f>VLOOKUP(Table16[[#This Row],[Player]],Rosters!$D$1:$D$1934,1,FALSE)</f>
        <v>Zeitler, Kevin</v>
      </c>
      <c r="I1148" s="77" t="str">
        <f>Table16[[#This Row],[RunBlock-Primary6]]&amp;"-"&amp;Table16[[#This Row],[PassBlock8]]&amp;IF(Table16[[#This Row],[RunBlock-Secondary7]]&lt;&gt;"","/"&amp;Table16[[#This Row],[RunBlock-Secondary7]]&amp;"-"&amp;Table16[[#This Row],[PassBlock8]],"")</f>
        <v>6-5</v>
      </c>
      <c r="J1148" s="75"/>
      <c r="K1148" s="75"/>
      <c r="L1148" s="76"/>
      <c r="M1148" s="76"/>
      <c r="N1148" s="75">
        <v>6</v>
      </c>
      <c r="O1148" s="75"/>
      <c r="P1148" s="76">
        <v>5</v>
      </c>
      <c r="Q1148" s="76" t="str">
        <f>Table16[[#This Row],[DefPrimary2]]&amp;IF(Table16[[#This Row],[Def-Secondary3]]&lt;&gt;"","/"&amp;Table16[[#This Row],[Def-Secondary3]],)&amp;""&amp;IF(Table16[[#This Row],[PassRush4]]&lt;&gt;"","-"&amp;Table16[[#This Row],[PassRush4]],)</f>
        <v/>
      </c>
      <c r="R1148" s="76" t="e">
        <f>VLOOKUP(Table16[[#This Row],[Player]],Table4[],9,FALSE)</f>
        <v>#N/A</v>
      </c>
    </row>
    <row r="1149" spans="1:18" ht="12.75" customHeight="1" x14ac:dyDescent="0.45">
      <c r="A1149" s="78" t="s">
        <v>1598</v>
      </c>
      <c r="B1149" s="74" t="s">
        <v>1678</v>
      </c>
      <c r="C1149" s="79" t="s">
        <v>308</v>
      </c>
      <c r="D1149" s="91">
        <v>36058</v>
      </c>
      <c r="E1149" s="75" t="s">
        <v>171</v>
      </c>
      <c r="G1149" s="75" t="s">
        <v>228</v>
      </c>
      <c r="H1149" s="77" t="str">
        <f>VLOOKUP(Table16[[#This Row],[Player]],Rosters!$D$1:$D$1934,1,FALSE)</f>
        <v>Rhyan, Sean</v>
      </c>
      <c r="I1149" s="77" t="str">
        <f>Table16[[#This Row],[RunBlock-Primary6]]&amp;"-"&amp;Table16[[#This Row],[PassBlock8]]&amp;IF(Table16[[#This Row],[RunBlock-Secondary7]]&lt;&gt;"","/"&amp;Table16[[#This Row],[RunBlock-Secondary7]]&amp;"-"&amp;Table16[[#This Row],[PassBlock8]],"")</f>
        <v>4-3/0-3</v>
      </c>
      <c r="J1149" s="75"/>
      <c r="K1149" s="75"/>
      <c r="L1149" s="76"/>
      <c r="M1149" s="76"/>
      <c r="N1149" s="75">
        <v>4</v>
      </c>
      <c r="O1149" s="75">
        <v>0</v>
      </c>
      <c r="P1149" s="76">
        <v>3</v>
      </c>
      <c r="Q1149" s="76" t="str">
        <f>Table16[[#This Row],[DefPrimary2]]&amp;IF(Table16[[#This Row],[Def-Secondary3]]&lt;&gt;"","/"&amp;Table16[[#This Row],[Def-Secondary3]],)&amp;""&amp;IF(Table16[[#This Row],[PassRush4]]&lt;&gt;"","-"&amp;Table16[[#This Row],[PassRush4]],)</f>
        <v/>
      </c>
      <c r="R1149" s="76" t="e">
        <f>VLOOKUP(Table16[[#This Row],[Player]],Table4[],9,FALSE)</f>
        <v>#N/A</v>
      </c>
    </row>
    <row r="1150" spans="1:18" ht="12.75" customHeight="1" x14ac:dyDescent="0.45">
      <c r="A1150" s="78" t="s">
        <v>3045</v>
      </c>
      <c r="B1150" s="74" t="s">
        <v>1678</v>
      </c>
      <c r="C1150" s="79" t="s">
        <v>916</v>
      </c>
      <c r="D1150" s="91">
        <v>32930</v>
      </c>
      <c r="E1150" s="75" t="s">
        <v>1443</v>
      </c>
      <c r="G1150" s="75" t="s">
        <v>1501</v>
      </c>
      <c r="H1150" s="77" t="str">
        <f>VLOOKUP(Table16[[#This Row],[Player]],Rosters!$D$1:$D$1934,1,FALSE)</f>
        <v>Van Roten, Greg</v>
      </c>
      <c r="I1150" s="77" t="str">
        <f>Table16[[#This Row],[RunBlock-Primary6]]&amp;"-"&amp;Table16[[#This Row],[PassBlock8]]&amp;IF(Table16[[#This Row],[RunBlock-Secondary7]]&lt;&gt;"","/"&amp;Table16[[#This Row],[RunBlock-Secondary7]]&amp;"-"&amp;Table16[[#This Row],[PassBlock8]],"")</f>
        <v>4-5/0-5</v>
      </c>
      <c r="J1150" s="75"/>
      <c r="K1150" s="75"/>
      <c r="L1150" s="76"/>
      <c r="M1150" s="76"/>
      <c r="N1150" s="75">
        <v>4</v>
      </c>
      <c r="O1150" s="75">
        <v>0</v>
      </c>
      <c r="P1150" s="76">
        <v>5</v>
      </c>
      <c r="Q1150" s="76" t="str">
        <f>Table16[[#This Row],[DefPrimary2]]&amp;IF(Table16[[#This Row],[Def-Secondary3]]&lt;&gt;"","/"&amp;Table16[[#This Row],[Def-Secondary3]],)&amp;""&amp;IF(Table16[[#This Row],[PassRush4]]&lt;&gt;"","-"&amp;Table16[[#This Row],[PassRush4]],)</f>
        <v/>
      </c>
      <c r="R1150" s="76" t="e">
        <f>VLOOKUP(Table16[[#This Row],[Player]],Table4[],9,FALSE)</f>
        <v>#N/A</v>
      </c>
    </row>
    <row r="1151" spans="1:18" ht="12.75" customHeight="1" x14ac:dyDescent="0.45">
      <c r="A1151" s="81" t="s">
        <v>584</v>
      </c>
      <c r="B1151" s="74" t="s">
        <v>1249</v>
      </c>
      <c r="C1151" s="79" t="s">
        <v>403</v>
      </c>
      <c r="D1151" s="91">
        <v>35774</v>
      </c>
      <c r="E1151" s="75" t="s">
        <v>218</v>
      </c>
      <c r="G1151" s="75" t="s">
        <v>4194</v>
      </c>
      <c r="H1151" s="77" t="str">
        <f>VLOOKUP(Table16[[#This Row],[Player]],Rosters!$D$1:$D$1934,1,FALSE)</f>
        <v>Onwenu, Michael</v>
      </c>
      <c r="I1151" s="77" t="str">
        <f>Table16[[#This Row],[RunBlock-Primary6]]&amp;"-"&amp;Table16[[#This Row],[PassBlock8]]&amp;IF(Table16[[#This Row],[RunBlock-Secondary7]]&lt;&gt;"","/"&amp;Table16[[#This Row],[RunBlock-Secondary7]]&amp;"-"&amp;Table16[[#This Row],[PassBlock8]],"")</f>
        <v>4-5/4-5</v>
      </c>
      <c r="J1151" s="75"/>
      <c r="K1151" s="75"/>
      <c r="L1151" s="76"/>
      <c r="M1151" s="76"/>
      <c r="N1151" s="75">
        <v>4</v>
      </c>
      <c r="O1151" s="75">
        <v>4</v>
      </c>
      <c r="P1151" s="76">
        <v>5</v>
      </c>
      <c r="Q1151" s="76" t="str">
        <f>Table16[[#This Row],[DefPrimary2]]&amp;IF(Table16[[#This Row],[Def-Secondary3]]&lt;&gt;"","/"&amp;Table16[[#This Row],[Def-Secondary3]],)&amp;""&amp;IF(Table16[[#This Row],[PassRush4]]&lt;&gt;"","-"&amp;Table16[[#This Row],[PassRush4]],)</f>
        <v/>
      </c>
      <c r="R1151" s="76" t="e">
        <f>VLOOKUP(Table16[[#This Row],[Player]],Table4[],9,FALSE)</f>
        <v>#N/A</v>
      </c>
    </row>
    <row r="1152" spans="1:18" ht="12.75" customHeight="1" x14ac:dyDescent="0.45">
      <c r="A1152" s="93" t="s">
        <v>1772</v>
      </c>
      <c r="B1152" s="74" t="s">
        <v>1249</v>
      </c>
      <c r="C1152" s="79" t="s">
        <v>3523</v>
      </c>
      <c r="D1152" s="91">
        <v>35313</v>
      </c>
      <c r="E1152" s="75" t="s">
        <v>125</v>
      </c>
      <c r="G1152" s="75" t="s">
        <v>183</v>
      </c>
      <c r="H1152" s="77" t="str">
        <f>VLOOKUP(Table16[[#This Row],[Player]],Rosters!$D$1:$D$1934,1,FALSE)</f>
        <v>Pipkins, Trey</v>
      </c>
      <c r="I1152" s="77" t="str">
        <f>Table16[[#This Row],[RunBlock-Primary6]]&amp;"-"&amp;Table16[[#This Row],[PassBlock8]]&amp;IF(Table16[[#This Row],[RunBlock-Secondary7]]&lt;&gt;"","/"&amp;Table16[[#This Row],[RunBlock-Secondary7]]&amp;"-"&amp;Table16[[#This Row],[PassBlock8]],"")</f>
        <v>4-4/0-4</v>
      </c>
      <c r="J1152" s="75"/>
      <c r="K1152" s="75"/>
      <c r="L1152" s="76"/>
      <c r="M1152" s="76"/>
      <c r="N1152" s="75">
        <v>4</v>
      </c>
      <c r="O1152" s="75">
        <v>0</v>
      </c>
      <c r="P1152" s="76">
        <v>4</v>
      </c>
      <c r="Q1152" s="76" t="str">
        <f>Table16[[#This Row],[DefPrimary2]]&amp;IF(Table16[[#This Row],[Def-Secondary3]]&lt;&gt;"","/"&amp;Table16[[#This Row],[Def-Secondary3]],)&amp;""&amp;IF(Table16[[#This Row],[PassRush4]]&lt;&gt;"","-"&amp;Table16[[#This Row],[PassRush4]],)</f>
        <v/>
      </c>
      <c r="R1152" s="76" t="e">
        <f>VLOOKUP(Table16[[#This Row],[Player]],Table4[],9,FALSE)</f>
        <v>#N/A</v>
      </c>
    </row>
    <row r="1153" spans="1:18" ht="12.75" customHeight="1" x14ac:dyDescent="0.45">
      <c r="A1153" s="78" t="s">
        <v>1374</v>
      </c>
      <c r="B1153" s="74" t="s">
        <v>1249</v>
      </c>
      <c r="C1153" s="79" t="s">
        <v>271</v>
      </c>
      <c r="D1153" s="91">
        <v>34684</v>
      </c>
      <c r="E1153" s="75" t="s">
        <v>188</v>
      </c>
      <c r="G1153" s="75" t="s">
        <v>767</v>
      </c>
      <c r="H1153" s="77" t="str">
        <f>VLOOKUP(Table16[[#This Row],[Player]],Rosters!$D$1:$D$1934,1,FALSE)</f>
        <v>Pryor, Matt</v>
      </c>
      <c r="I1153" s="77" t="str">
        <f>Table16[[#This Row],[RunBlock-Primary6]]&amp;"-"&amp;Table16[[#This Row],[PassBlock8]]&amp;IF(Table16[[#This Row],[RunBlock-Secondary7]]&lt;&gt;"","/"&amp;Table16[[#This Row],[RunBlock-Secondary7]]&amp;"-"&amp;Table16[[#This Row],[PassBlock8]],"")</f>
        <v>4-2/0-2</v>
      </c>
      <c r="J1153" s="75"/>
      <c r="K1153" s="75"/>
      <c r="L1153" s="76"/>
      <c r="M1153" s="76"/>
      <c r="N1153" s="75">
        <v>4</v>
      </c>
      <c r="O1153" s="75">
        <v>0</v>
      </c>
      <c r="P1153" s="76">
        <v>2</v>
      </c>
      <c r="Q1153" s="76" t="str">
        <f>Table16[[#This Row],[DefPrimary2]]&amp;IF(Table16[[#This Row],[Def-Secondary3]]&lt;&gt;"","/"&amp;Table16[[#This Row],[Def-Secondary3]],)&amp;""&amp;IF(Table16[[#This Row],[PassRush4]]&lt;&gt;"","-"&amp;Table16[[#This Row],[PassRush4]],)</f>
        <v/>
      </c>
      <c r="R1153" s="76" t="e">
        <f>VLOOKUP(Table16[[#This Row],[Player]],Table4[],9,FALSE)</f>
        <v>#N/A</v>
      </c>
    </row>
    <row r="1154" spans="1:18" ht="12.75" customHeight="1" x14ac:dyDescent="0.45">
      <c r="A1154" s="78" t="s">
        <v>3720</v>
      </c>
      <c r="B1154" s="74" t="s">
        <v>3719</v>
      </c>
      <c r="C1154" s="79" t="s">
        <v>285</v>
      </c>
      <c r="D1154" s="91">
        <v>36671</v>
      </c>
      <c r="E1154" s="75" t="s">
        <v>4068</v>
      </c>
      <c r="G1154" s="75" t="s">
        <v>4201</v>
      </c>
      <c r="H1154" s="77" t="str">
        <f>VLOOKUP(Table16[[#This Row],[Player]],Rosters!$D$1:$D$1934,1,FALSE)</f>
        <v>McCormick, Mason</v>
      </c>
      <c r="I1154" s="77" t="str">
        <f>Table16[[#This Row],[RunBlock-Primary6]]&amp;"-"&amp;Table16[[#This Row],[PassBlock8]]&amp;IF(Table16[[#This Row],[RunBlock-Secondary7]]&lt;&gt;"","/"&amp;Table16[[#This Row],[RunBlock-Secondary7]]&amp;"-"&amp;Table16[[#This Row],[PassBlock8]],"")</f>
        <v>0-3/4-3</v>
      </c>
      <c r="J1154" s="75"/>
      <c r="K1154" s="75"/>
      <c r="L1154" s="76"/>
      <c r="M1154" s="76"/>
      <c r="N1154" s="75">
        <v>0</v>
      </c>
      <c r="O1154" s="75">
        <v>4</v>
      </c>
      <c r="P1154" s="76">
        <v>3</v>
      </c>
      <c r="Q1154" s="76" t="str">
        <f>Table16[[#This Row],[DefPrimary2]]&amp;IF(Table16[[#This Row],[Def-Secondary3]]&lt;&gt;"","/"&amp;Table16[[#This Row],[Def-Secondary3]],)&amp;""&amp;IF(Table16[[#This Row],[PassRush4]]&lt;&gt;"","-"&amp;Table16[[#This Row],[PassRush4]],)</f>
        <v/>
      </c>
      <c r="R1154" s="76" t="str">
        <f>VLOOKUP(Table16[[#This Row],[Player]],Table4[],9,FALSE)</f>
        <v>3-3-0</v>
      </c>
    </row>
    <row r="1155" spans="1:18" ht="12.75" customHeight="1" x14ac:dyDescent="0.45">
      <c r="A1155" s="78" t="s">
        <v>3720</v>
      </c>
      <c r="B1155" s="74" t="s">
        <v>3719</v>
      </c>
      <c r="C1155" s="79" t="s">
        <v>285</v>
      </c>
      <c r="D1155" s="91">
        <v>36671</v>
      </c>
      <c r="E1155" s="75" t="s">
        <v>4068</v>
      </c>
      <c r="G1155" s="75" t="s">
        <v>264</v>
      </c>
      <c r="H1155" s="77" t="str">
        <f>VLOOKUP(Table16[[#This Row],[Player]],Rosters!$D$1:$D$1934,1,FALSE)</f>
        <v>McCormick, Mason</v>
      </c>
      <c r="I1155" s="77" t="str">
        <f>Table16[[#This Row],[RunBlock-Primary6]]&amp;"-"&amp;Table16[[#This Row],[PassBlock8]]&amp;IF(Table16[[#This Row],[RunBlock-Secondary7]]&lt;&gt;"","/"&amp;Table16[[#This Row],[RunBlock-Secondary7]]&amp;"-"&amp;Table16[[#This Row],[PassBlock8]],"")</f>
        <v>0-3</v>
      </c>
      <c r="J1155" s="75"/>
      <c r="K1155" s="75"/>
      <c r="L1155" s="76"/>
      <c r="M1155" s="76"/>
      <c r="N1155" s="75">
        <v>0</v>
      </c>
      <c r="O1155" s="76"/>
      <c r="P1155" s="75">
        <v>3</v>
      </c>
      <c r="Q1155" s="76" t="str">
        <f>Table16[[#This Row],[DefPrimary2]]&amp;IF(Table16[[#This Row],[Def-Secondary3]]&lt;&gt;"","/"&amp;Table16[[#This Row],[Def-Secondary3]],)&amp;""&amp;IF(Table16[[#This Row],[PassRush4]]&lt;&gt;"","-"&amp;Table16[[#This Row],[PassRush4]],)</f>
        <v/>
      </c>
      <c r="R1155" s="76" t="str">
        <f>VLOOKUP(Table16[[#This Row],[Player]],Table4[],9,FALSE)</f>
        <v>3-3-0</v>
      </c>
    </row>
    <row r="1156" spans="1:18" ht="12.75" customHeight="1" x14ac:dyDescent="0.45">
      <c r="A1156" s="78" t="s">
        <v>773</v>
      </c>
      <c r="B1156" s="74" t="s">
        <v>311</v>
      </c>
      <c r="C1156" s="79" t="s">
        <v>452</v>
      </c>
      <c r="D1156" s="91">
        <v>35424</v>
      </c>
      <c r="E1156" s="75" t="s">
        <v>140</v>
      </c>
      <c r="G1156" s="75" t="s">
        <v>778</v>
      </c>
      <c r="H1156" s="77" t="str">
        <f>VLOOKUP(Table16[[#This Row],[Player]],Rosters!$D$1:$D$1934,1,FALSE)</f>
        <v>Baker, Jerome</v>
      </c>
      <c r="I1156" s="77" t="str">
        <f>Table16[[#This Row],[RunBlock-Primary6]]&amp;"-"&amp;Table16[[#This Row],[PassBlock8]]&amp;IF(Table16[[#This Row],[RunBlock-Secondary7]]&lt;&gt;"","/"&amp;Table16[[#This Row],[RunBlock-Secondary7]]&amp;"-"&amp;Table16[[#This Row],[PassBlock8]],"")</f>
        <v>-</v>
      </c>
      <c r="J1156" s="75">
        <v>44</v>
      </c>
      <c r="K1156" s="75"/>
      <c r="L1156" s="76">
        <v>6</v>
      </c>
      <c r="M1156" s="76"/>
      <c r="N1156" s="76"/>
      <c r="O1156" s="76"/>
      <c r="P1156" s="76"/>
      <c r="Q1156" s="76" t="str">
        <f>Table16[[#This Row],[DefPrimary2]]&amp;IF(Table16[[#This Row],[Def-Secondary3]]&lt;&gt;"","/"&amp;Table16[[#This Row],[Def-Secondary3]],)&amp;""&amp;IF(Table16[[#This Row],[PassRush4]]&lt;&gt;"","-"&amp;Table16[[#This Row],[PassRush4]],)</f>
        <v>44-6</v>
      </c>
      <c r="R1156" s="76" t="e">
        <f>VLOOKUP(Table16[[#This Row],[Player]],Table4[],9,FALSE)</f>
        <v>#N/A</v>
      </c>
    </row>
    <row r="1157" spans="1:18" ht="12.75" customHeight="1" x14ac:dyDescent="0.45">
      <c r="A1157" s="78" t="s">
        <v>1809</v>
      </c>
      <c r="B1157" s="74" t="s">
        <v>311</v>
      </c>
      <c r="C1157" s="79" t="s">
        <v>3517</v>
      </c>
      <c r="D1157" s="91">
        <v>35382</v>
      </c>
      <c r="E1157" s="75" t="s">
        <v>125</v>
      </c>
      <c r="G1157" s="75" t="s">
        <v>499</v>
      </c>
      <c r="H1157" s="77" t="str">
        <f>VLOOKUP(Table16[[#This Row],[Player]],Rosters!$D$1:$D$1934,1,FALSE)</f>
        <v>Barton, Cody</v>
      </c>
      <c r="I1157" s="77" t="str">
        <f>Table16[[#This Row],[RunBlock-Primary6]]&amp;"-"&amp;Table16[[#This Row],[PassBlock8]]&amp;IF(Table16[[#This Row],[RunBlock-Secondary7]]&lt;&gt;"","/"&amp;Table16[[#This Row],[RunBlock-Secondary7]]&amp;"-"&amp;Table16[[#This Row],[PassBlock8]],"")</f>
        <v>-</v>
      </c>
      <c r="J1157" s="75">
        <v>5</v>
      </c>
      <c r="K1157" s="75"/>
      <c r="L1157" s="76">
        <v>4</v>
      </c>
      <c r="M1157" s="76"/>
      <c r="N1157" s="76"/>
      <c r="O1157" s="76"/>
      <c r="P1157" s="76"/>
      <c r="Q1157" s="76" t="str">
        <f>Table16[[#This Row],[DefPrimary2]]&amp;IF(Table16[[#This Row],[Def-Secondary3]]&lt;&gt;"","/"&amp;Table16[[#This Row],[Def-Secondary3]],)&amp;""&amp;IF(Table16[[#This Row],[PassRush4]]&lt;&gt;"","-"&amp;Table16[[#This Row],[PassRush4]],)</f>
        <v>5-4</v>
      </c>
      <c r="R1157" s="76" t="e">
        <f>VLOOKUP(Table16[[#This Row],[Player]],Table4[],9,FALSE)</f>
        <v>#N/A</v>
      </c>
    </row>
    <row r="1158" spans="1:18" ht="12.75" customHeight="1" x14ac:dyDescent="0.45">
      <c r="A1158" s="78" t="s">
        <v>2213</v>
      </c>
      <c r="B1158" s="74" t="s">
        <v>311</v>
      </c>
      <c r="C1158" s="79" t="s">
        <v>86</v>
      </c>
      <c r="D1158" s="91">
        <v>35195</v>
      </c>
      <c r="E1158" s="75" t="s">
        <v>498</v>
      </c>
      <c r="G1158" s="75" t="s">
        <v>1413</v>
      </c>
      <c r="H1158" s="77" t="str">
        <f>VLOOKUP(Table16[[#This Row],[Player]],Rosters!$D$1:$D$1934,1,FALSE)</f>
        <v>Cashman, Blake</v>
      </c>
      <c r="I1158" s="77" t="str">
        <f>Table16[[#This Row],[RunBlock-Primary6]]&amp;"-"&amp;Table16[[#This Row],[PassBlock8]]&amp;IF(Table16[[#This Row],[RunBlock-Secondary7]]&lt;&gt;"","/"&amp;Table16[[#This Row],[RunBlock-Secondary7]]&amp;"-"&amp;Table16[[#This Row],[PassBlock8]],"")</f>
        <v>-</v>
      </c>
      <c r="J1158" s="75">
        <v>45</v>
      </c>
      <c r="K1158" s="75"/>
      <c r="L1158" s="76">
        <v>6</v>
      </c>
      <c r="M1158" s="76"/>
      <c r="N1158" s="76"/>
      <c r="O1158" s="76"/>
      <c r="P1158" s="76"/>
      <c r="Q1158" s="76" t="str">
        <f>Table16[[#This Row],[DefPrimary2]]&amp;IF(Table16[[#This Row],[Def-Secondary3]]&lt;&gt;"","/"&amp;Table16[[#This Row],[Def-Secondary3]],)&amp;""&amp;IF(Table16[[#This Row],[PassRush4]]&lt;&gt;"","-"&amp;Table16[[#This Row],[PassRush4]],)</f>
        <v>45-6</v>
      </c>
      <c r="R1158" s="76" t="e">
        <f>VLOOKUP(Table16[[#This Row],[Player]],Table4[],9,FALSE)</f>
        <v>#N/A</v>
      </c>
    </row>
    <row r="1159" spans="1:18" ht="12.75" customHeight="1" x14ac:dyDescent="0.45">
      <c r="A1159" s="78" t="s">
        <v>2711</v>
      </c>
      <c r="B1159" s="74" t="s">
        <v>311</v>
      </c>
      <c r="C1159" s="79" t="s">
        <v>339</v>
      </c>
      <c r="D1159" s="91">
        <v>32896</v>
      </c>
      <c r="E1159" s="75" t="s">
        <v>2712</v>
      </c>
      <c r="G1159" s="75" t="s">
        <v>1161</v>
      </c>
      <c r="H1159" s="77" t="str">
        <f>VLOOKUP(Table16[[#This Row],[Player]],Rosters!$D$1:$D$1934,1,FALSE)</f>
        <v>David, Lavonte</v>
      </c>
      <c r="I1159" s="77" t="str">
        <f>Table16[[#This Row],[RunBlock-Primary6]]&amp;"-"&amp;Table16[[#This Row],[PassBlock8]]&amp;IF(Table16[[#This Row],[RunBlock-Secondary7]]&lt;&gt;"","/"&amp;Table16[[#This Row],[RunBlock-Secondary7]]&amp;"-"&amp;Table16[[#This Row],[PassBlock8]],"")</f>
        <v>-</v>
      </c>
      <c r="J1159" s="75">
        <v>5</v>
      </c>
      <c r="K1159" s="75"/>
      <c r="L1159" s="76">
        <v>7</v>
      </c>
      <c r="M1159" s="76"/>
      <c r="N1159" s="76"/>
      <c r="O1159" s="76"/>
      <c r="P1159" s="76"/>
      <c r="Q1159" s="76" t="str">
        <f>Table16[[#This Row],[DefPrimary2]]&amp;IF(Table16[[#This Row],[Def-Secondary3]]&lt;&gt;"","/"&amp;Table16[[#This Row],[Def-Secondary3]],)&amp;""&amp;IF(Table16[[#This Row],[PassRush4]]&lt;&gt;"","-"&amp;Table16[[#This Row],[PassRush4]],)</f>
        <v>5-7</v>
      </c>
      <c r="R1159" s="76" t="e">
        <f>VLOOKUP(Table16[[#This Row],[Player]],Table4[],9,FALSE)</f>
        <v>#N/A</v>
      </c>
    </row>
    <row r="1160" spans="1:18" ht="12.75" customHeight="1" x14ac:dyDescent="0.45">
      <c r="A1160" s="78" t="s">
        <v>2017</v>
      </c>
      <c r="B1160" s="74" t="s">
        <v>311</v>
      </c>
      <c r="C1160" s="79" t="s">
        <v>3530</v>
      </c>
      <c r="D1160" s="91">
        <v>36873</v>
      </c>
      <c r="E1160" s="75" t="s">
        <v>171</v>
      </c>
      <c r="G1160" s="75" t="s">
        <v>1404</v>
      </c>
      <c r="H1160" s="77" t="str">
        <f>VLOOKUP(Table16[[#This Row],[Player]],Rosters!$D$1:$D$1934,1,FALSE)</f>
        <v>Dean, Nakobe</v>
      </c>
      <c r="I1160" s="77" t="str">
        <f>Table16[[#This Row],[RunBlock-Primary6]]&amp;"-"&amp;Table16[[#This Row],[PassBlock8]]&amp;IF(Table16[[#This Row],[RunBlock-Secondary7]]&lt;&gt;"","/"&amp;Table16[[#This Row],[RunBlock-Secondary7]]&amp;"-"&amp;Table16[[#This Row],[PassBlock8]],"")</f>
        <v>-</v>
      </c>
      <c r="J1160" s="75">
        <v>46</v>
      </c>
      <c r="K1160" s="75"/>
      <c r="L1160" s="76">
        <v>7</v>
      </c>
      <c r="M1160" s="76"/>
      <c r="N1160" s="76"/>
      <c r="O1160" s="76"/>
      <c r="P1160" s="76"/>
      <c r="Q1160" s="76" t="str">
        <f>Table16[[#This Row],[DefPrimary2]]&amp;IF(Table16[[#This Row],[Def-Secondary3]]&lt;&gt;"","/"&amp;Table16[[#This Row],[Def-Secondary3]],)&amp;""&amp;IF(Table16[[#This Row],[PassRush4]]&lt;&gt;"","-"&amp;Table16[[#This Row],[PassRush4]],)</f>
        <v>46-7</v>
      </c>
      <c r="R1160" s="76" t="e">
        <f>VLOOKUP(Table16[[#This Row],[Player]],Table4[],9,FALSE)</f>
        <v>#N/A</v>
      </c>
    </row>
    <row r="1161" spans="1:18" ht="12.75" customHeight="1" x14ac:dyDescent="0.45">
      <c r="A1161" s="78" t="s">
        <v>1288</v>
      </c>
      <c r="B1161" s="74" t="s">
        <v>311</v>
      </c>
      <c r="C1161" s="79" t="s">
        <v>1124</v>
      </c>
      <c r="D1161" s="91">
        <v>34881</v>
      </c>
      <c r="E1161" s="75" t="s">
        <v>996</v>
      </c>
      <c r="G1161" s="75" t="s">
        <v>3481</v>
      </c>
      <c r="H1161" s="77" t="str">
        <f>VLOOKUP(Table16[[#This Row],[Player]],Rosters!$D$1:$D$1934,1,FALSE)</f>
        <v>Elliss, Kaden</v>
      </c>
      <c r="I1161" s="77" t="str">
        <f>Table16[[#This Row],[RunBlock-Primary6]]&amp;"-"&amp;Table16[[#This Row],[PassBlock8]]&amp;IF(Table16[[#This Row],[RunBlock-Secondary7]]&lt;&gt;"","/"&amp;Table16[[#This Row],[RunBlock-Secondary7]]&amp;"-"&amp;Table16[[#This Row],[PassBlock8]],"")</f>
        <v>-</v>
      </c>
      <c r="J1161" s="75">
        <v>5</v>
      </c>
      <c r="K1161" s="75"/>
      <c r="L1161" s="76">
        <v>8</v>
      </c>
      <c r="M1161" s="76"/>
      <c r="N1161" s="76"/>
      <c r="O1161" s="76"/>
      <c r="P1161" s="76"/>
      <c r="Q1161" s="76" t="str">
        <f>Table16[[#This Row],[DefPrimary2]]&amp;IF(Table16[[#This Row],[Def-Secondary3]]&lt;&gt;"","/"&amp;Table16[[#This Row],[Def-Secondary3]],)&amp;""&amp;IF(Table16[[#This Row],[PassRush4]]&lt;&gt;"","-"&amp;Table16[[#This Row],[PassRush4]],)</f>
        <v>5-8</v>
      </c>
      <c r="R1161" s="76" t="e">
        <f>VLOOKUP(Table16[[#This Row],[Player]],Table4[],9,FALSE)</f>
        <v>#N/A</v>
      </c>
    </row>
    <row r="1162" spans="1:18" ht="12.75" customHeight="1" x14ac:dyDescent="0.45">
      <c r="A1162" s="78" t="s">
        <v>1917</v>
      </c>
      <c r="B1162" s="74" t="s">
        <v>311</v>
      </c>
      <c r="C1162" s="79" t="s">
        <v>419</v>
      </c>
      <c r="D1162" s="91">
        <v>34693</v>
      </c>
      <c r="E1162" s="75" t="s">
        <v>303</v>
      </c>
      <c r="G1162" s="75" t="s">
        <v>2816</v>
      </c>
      <c r="H1162" s="77" t="str">
        <f>VLOOKUP(Table16[[#This Row],[Player]],Rosters!$D$1:$D$1934,1,FALSE)</f>
        <v>Jewell, Josey</v>
      </c>
      <c r="I1162" s="77" t="str">
        <f>Table16[[#This Row],[RunBlock-Primary6]]&amp;"-"&amp;Table16[[#This Row],[PassBlock8]]&amp;IF(Table16[[#This Row],[RunBlock-Secondary7]]&lt;&gt;"","/"&amp;Table16[[#This Row],[RunBlock-Secondary7]]&amp;"-"&amp;Table16[[#This Row],[PassBlock8]],"")</f>
        <v>-</v>
      </c>
      <c r="J1162" s="75">
        <v>40</v>
      </c>
      <c r="K1162" s="75"/>
      <c r="L1162" s="76">
        <v>8</v>
      </c>
      <c r="M1162" s="76"/>
      <c r="N1162" s="76"/>
      <c r="O1162" s="76"/>
      <c r="P1162" s="76"/>
      <c r="Q1162" s="76" t="str">
        <f>Table16[[#This Row],[DefPrimary2]]&amp;IF(Table16[[#This Row],[Def-Secondary3]]&lt;&gt;"","/"&amp;Table16[[#This Row],[Def-Secondary3]],)&amp;""&amp;IF(Table16[[#This Row],[PassRush4]]&lt;&gt;"","-"&amp;Table16[[#This Row],[PassRush4]],)</f>
        <v>40-8</v>
      </c>
      <c r="R1162" s="76" t="e">
        <f>VLOOKUP(Table16[[#This Row],[Player]],Table4[],9,FALSE)</f>
        <v>#N/A</v>
      </c>
    </row>
    <row r="1163" spans="1:18" ht="12.75" customHeight="1" x14ac:dyDescent="0.45">
      <c r="A1163" s="78" t="s">
        <v>1914</v>
      </c>
      <c r="B1163" s="74" t="s">
        <v>311</v>
      </c>
      <c r="C1163" s="79" t="s">
        <v>1315</v>
      </c>
      <c r="D1163" s="91">
        <v>36465</v>
      </c>
      <c r="E1163" s="75" t="s">
        <v>387</v>
      </c>
      <c r="G1163" s="75" t="s">
        <v>1708</v>
      </c>
      <c r="H1163" s="77" t="str">
        <f>VLOOKUP(Table16[[#This Row],[Player]],Rosters!$D$1:$D$1934,1,FALSE)</f>
        <v>Jones, Ernest</v>
      </c>
      <c r="I1163" s="77" t="str">
        <f>Table16[[#This Row],[RunBlock-Primary6]]&amp;"-"&amp;Table16[[#This Row],[PassBlock8]]&amp;IF(Table16[[#This Row],[RunBlock-Secondary7]]&lt;&gt;"","/"&amp;Table16[[#This Row],[RunBlock-Secondary7]]&amp;"-"&amp;Table16[[#This Row],[PassBlock8]],"")</f>
        <v>-</v>
      </c>
      <c r="J1163" s="75">
        <v>5</v>
      </c>
      <c r="K1163" s="75"/>
      <c r="L1163" s="76">
        <v>3</v>
      </c>
      <c r="M1163" s="76"/>
      <c r="N1163" s="76"/>
      <c r="O1163" s="76"/>
      <c r="P1163" s="76"/>
      <c r="Q1163" s="76" t="str">
        <f>Table16[[#This Row],[DefPrimary2]]&amp;IF(Table16[[#This Row],[Def-Secondary3]]&lt;&gt;"","/"&amp;Table16[[#This Row],[Def-Secondary3]],)&amp;""&amp;IF(Table16[[#This Row],[PassRush4]]&lt;&gt;"","-"&amp;Table16[[#This Row],[PassRush4]],)</f>
        <v>5-3</v>
      </c>
      <c r="R1163" s="76" t="e">
        <f>VLOOKUP(Table16[[#This Row],[Player]],Table4[],9,FALSE)</f>
        <v>#N/A</v>
      </c>
    </row>
    <row r="1164" spans="1:18" ht="12.75" customHeight="1" x14ac:dyDescent="0.45">
      <c r="A1164" s="78" t="s">
        <v>2899</v>
      </c>
      <c r="B1164" s="74" t="s">
        <v>311</v>
      </c>
      <c r="C1164" s="79" t="s">
        <v>916</v>
      </c>
      <c r="D1164" s="91">
        <v>36528</v>
      </c>
      <c r="E1164" s="75" t="s">
        <v>91</v>
      </c>
      <c r="G1164" s="75" t="s">
        <v>621</v>
      </c>
      <c r="H1164" s="77" t="str">
        <f>VLOOKUP(Table16[[#This Row],[Player]],Rosters!$D$1:$D$1934,1,FALSE)</f>
        <v>McFadden, Micah</v>
      </c>
      <c r="I1164" s="77" t="str">
        <f>Table16[[#This Row],[RunBlock-Primary6]]&amp;"-"&amp;Table16[[#This Row],[PassBlock8]]&amp;IF(Table16[[#This Row],[RunBlock-Secondary7]]&lt;&gt;"","/"&amp;Table16[[#This Row],[RunBlock-Secondary7]]&amp;"-"&amp;Table16[[#This Row],[PassBlock8]],"")</f>
        <v>-</v>
      </c>
      <c r="J1164" s="75">
        <v>4</v>
      </c>
      <c r="K1164" s="75"/>
      <c r="L1164" s="76">
        <v>8</v>
      </c>
      <c r="M1164" s="76"/>
      <c r="N1164" s="76"/>
      <c r="O1164" s="76"/>
      <c r="P1164" s="76"/>
      <c r="Q1164" s="76" t="str">
        <f>Table16[[#This Row],[DefPrimary2]]&amp;IF(Table16[[#This Row],[Def-Secondary3]]&lt;&gt;"","/"&amp;Table16[[#This Row],[Def-Secondary3]],)&amp;""&amp;IF(Table16[[#This Row],[PassRush4]]&lt;&gt;"","-"&amp;Table16[[#This Row],[PassRush4]],)</f>
        <v>4-8</v>
      </c>
      <c r="R1164" s="76" t="e">
        <f>VLOOKUP(Table16[[#This Row],[Player]],Table4[],9,FALSE)</f>
        <v>#N/A</v>
      </c>
    </row>
    <row r="1165" spans="1:18" ht="12.75" customHeight="1" x14ac:dyDescent="0.45">
      <c r="A1165" s="78" t="s">
        <v>2624</v>
      </c>
      <c r="B1165" s="74" t="s">
        <v>311</v>
      </c>
      <c r="C1165" s="79" t="s">
        <v>3523</v>
      </c>
      <c r="D1165" s="91">
        <v>33943</v>
      </c>
      <c r="E1165" s="75" t="s">
        <v>265</v>
      </c>
      <c r="G1165" s="75" t="s">
        <v>777</v>
      </c>
      <c r="H1165" s="77" t="str">
        <f>VLOOKUP(Table16[[#This Row],[Player]],Rosters!$D$1:$D$1934,1,FALSE)</f>
        <v>Perryman, Denzel</v>
      </c>
      <c r="I1165" s="77" t="str">
        <f>Table16[[#This Row],[RunBlock-Primary6]]&amp;"-"&amp;Table16[[#This Row],[PassBlock8]]&amp;IF(Table16[[#This Row],[RunBlock-Secondary7]]&lt;&gt;"","/"&amp;Table16[[#This Row],[RunBlock-Secondary7]]&amp;"-"&amp;Table16[[#This Row],[PassBlock8]],"")</f>
        <v>-</v>
      </c>
      <c r="J1165" s="75">
        <v>40</v>
      </c>
      <c r="K1165" s="75"/>
      <c r="L1165" s="76">
        <v>4</v>
      </c>
      <c r="M1165" s="76"/>
      <c r="N1165" s="76"/>
      <c r="O1165" s="76"/>
      <c r="P1165" s="76"/>
      <c r="Q1165" s="76" t="str">
        <f>Table16[[#This Row],[DefPrimary2]]&amp;IF(Table16[[#This Row],[Def-Secondary3]]&lt;&gt;"","/"&amp;Table16[[#This Row],[Def-Secondary3]],)&amp;""&amp;IF(Table16[[#This Row],[PassRush4]]&lt;&gt;"","-"&amp;Table16[[#This Row],[PassRush4]],)</f>
        <v>40-4</v>
      </c>
      <c r="R1165" s="76" t="e">
        <f>VLOOKUP(Table16[[#This Row],[Player]],Table4[],9,FALSE)</f>
        <v>#N/A</v>
      </c>
    </row>
    <row r="1166" spans="1:18" ht="12.75" customHeight="1" x14ac:dyDescent="0.45">
      <c r="A1166" s="78" t="s">
        <v>1615</v>
      </c>
      <c r="B1166" s="74" t="s">
        <v>311</v>
      </c>
      <c r="C1166" s="79" t="s">
        <v>285</v>
      </c>
      <c r="D1166" s="91">
        <v>34446</v>
      </c>
      <c r="E1166" s="75" t="s">
        <v>175</v>
      </c>
      <c r="G1166" s="75" t="s">
        <v>2982</v>
      </c>
      <c r="H1166" s="77" t="str">
        <f>VLOOKUP(Table16[[#This Row],[Player]],Rosters!$D$1:$D$1934,1,FALSE)</f>
        <v>Roberts, Elandon</v>
      </c>
      <c r="I1166" s="77" t="str">
        <f>Table16[[#This Row],[RunBlock-Primary6]]&amp;"-"&amp;Table16[[#This Row],[PassBlock8]]&amp;IF(Table16[[#This Row],[RunBlock-Secondary7]]&lt;&gt;"","/"&amp;Table16[[#This Row],[RunBlock-Secondary7]]&amp;"-"&amp;Table16[[#This Row],[PassBlock8]],"")</f>
        <v>-</v>
      </c>
      <c r="J1166" s="75">
        <v>46</v>
      </c>
      <c r="K1166" s="75"/>
      <c r="L1166" s="76">
        <v>3</v>
      </c>
      <c r="M1166" s="76"/>
      <c r="N1166" s="76"/>
      <c r="O1166" s="76"/>
      <c r="P1166" s="76"/>
      <c r="Q1166" s="76" t="str">
        <f>Table16[[#This Row],[DefPrimary2]]&amp;IF(Table16[[#This Row],[Def-Secondary3]]&lt;&gt;"","/"&amp;Table16[[#This Row],[Def-Secondary3]],)&amp;""&amp;IF(Table16[[#This Row],[PassRush4]]&lt;&gt;"","-"&amp;Table16[[#This Row],[PassRush4]],)</f>
        <v>46-3</v>
      </c>
      <c r="R1166" s="76" t="e">
        <f>VLOOKUP(Table16[[#This Row],[Player]],Table4[],9,FALSE)</f>
        <v>#N/A</v>
      </c>
    </row>
    <row r="1167" spans="1:18" ht="12.75" customHeight="1" x14ac:dyDescent="0.45">
      <c r="A1167" s="78" t="s">
        <v>3651</v>
      </c>
      <c r="B1167" s="74" t="s">
        <v>311</v>
      </c>
      <c r="C1167" s="79" t="s">
        <v>3524</v>
      </c>
      <c r="D1167" s="91">
        <v>36952</v>
      </c>
      <c r="E1167" s="75" t="s">
        <v>3960</v>
      </c>
      <c r="G1167" s="75" t="s">
        <v>651</v>
      </c>
      <c r="H1167" s="77" t="str">
        <f>VLOOKUP(Table16[[#This Row],[Player]],Rosters!$D$1:$D$1934,1,FALSE)</f>
        <v>Speights, Omar</v>
      </c>
      <c r="I1167" s="77" t="str">
        <f>Table16[[#This Row],[RunBlock-Primary6]]&amp;"-"&amp;Table16[[#This Row],[PassBlock8]]&amp;IF(Table16[[#This Row],[RunBlock-Secondary7]]&lt;&gt;"","/"&amp;Table16[[#This Row],[RunBlock-Secondary7]]&amp;"-"&amp;Table16[[#This Row],[PassBlock8]],"")</f>
        <v>-</v>
      </c>
      <c r="J1167" s="75">
        <v>44</v>
      </c>
      <c r="K1167" s="75"/>
      <c r="L1167" s="76">
        <v>0</v>
      </c>
      <c r="M1167" s="76"/>
      <c r="N1167" s="76"/>
      <c r="O1167" s="76"/>
      <c r="P1167" s="76"/>
      <c r="Q1167" s="76" t="str">
        <f>Table16[[#This Row],[DefPrimary2]]&amp;IF(Table16[[#This Row],[Def-Secondary3]]&lt;&gt;"","/"&amp;Table16[[#This Row],[Def-Secondary3]],)&amp;""&amp;IF(Table16[[#This Row],[PassRush4]]&lt;&gt;"","-"&amp;Table16[[#This Row],[PassRush4]],)</f>
        <v>44-0</v>
      </c>
      <c r="R1167" s="76" t="e">
        <f>VLOOKUP(Table16[[#This Row],[Player]],Table4[],9,FALSE)</f>
        <v>#N/A</v>
      </c>
    </row>
    <row r="1168" spans="1:18" ht="12.75" customHeight="1" x14ac:dyDescent="0.45">
      <c r="A1168" s="78" t="s">
        <v>894</v>
      </c>
      <c r="B1168" s="74" t="s">
        <v>311</v>
      </c>
      <c r="C1168" s="79" t="s">
        <v>403</v>
      </c>
      <c r="D1168" s="91">
        <v>35336</v>
      </c>
      <c r="E1168" s="75" t="s">
        <v>398</v>
      </c>
      <c r="G1168" s="75" t="s">
        <v>906</v>
      </c>
      <c r="H1168" s="77" t="str">
        <f>VLOOKUP(Table16[[#This Row],[Player]],Rosters!$D$1:$D$1934,1,FALSE)</f>
        <v>Tavai, Jahlani</v>
      </c>
      <c r="I1168" s="77" t="str">
        <f>Table16[[#This Row],[RunBlock-Primary6]]&amp;"-"&amp;Table16[[#This Row],[PassBlock8]]&amp;IF(Table16[[#This Row],[RunBlock-Secondary7]]&lt;&gt;"","/"&amp;Table16[[#This Row],[RunBlock-Secondary7]]&amp;"-"&amp;Table16[[#This Row],[PassBlock8]],"")</f>
        <v>-</v>
      </c>
      <c r="J1168" s="75">
        <v>4</v>
      </c>
      <c r="K1168" s="75"/>
      <c r="L1168" s="76">
        <v>5</v>
      </c>
      <c r="M1168" s="76"/>
      <c r="N1168" s="76"/>
      <c r="O1168" s="76"/>
      <c r="P1168" s="76"/>
      <c r="Q1168" s="76" t="str">
        <f>Table16[[#This Row],[DefPrimary2]]&amp;IF(Table16[[#This Row],[Def-Secondary3]]&lt;&gt;"","/"&amp;Table16[[#This Row],[Def-Secondary3]],)&amp;""&amp;IF(Table16[[#This Row],[PassRush4]]&lt;&gt;"","-"&amp;Table16[[#This Row],[PassRush4]],)</f>
        <v>4-5</v>
      </c>
      <c r="R1168" s="76" t="e">
        <f>VLOOKUP(Table16[[#This Row],[Player]],Table4[],9,FALSE)</f>
        <v>#N/A</v>
      </c>
    </row>
    <row r="1169" spans="1:18" ht="12.75" customHeight="1" x14ac:dyDescent="0.45">
      <c r="A1169" s="78" t="s">
        <v>1419</v>
      </c>
      <c r="B1169" s="74" t="s">
        <v>311</v>
      </c>
      <c r="C1169" s="79" t="s">
        <v>81</v>
      </c>
      <c r="D1169" s="91">
        <v>35840</v>
      </c>
      <c r="E1169" s="75" t="s">
        <v>498</v>
      </c>
      <c r="G1169" s="75" t="s">
        <v>783</v>
      </c>
      <c r="H1169" s="77" t="str">
        <f>VLOOKUP(Table16[[#This Row],[Player]],Rosters!$D$1:$D$1934,1,FALSE)</f>
        <v>Wilson, Mack</v>
      </c>
      <c r="I1169" s="77" t="str">
        <f>Table16[[#This Row],[RunBlock-Primary6]]&amp;"-"&amp;Table16[[#This Row],[PassBlock8]]&amp;IF(Table16[[#This Row],[RunBlock-Secondary7]]&lt;&gt;"","/"&amp;Table16[[#This Row],[RunBlock-Secondary7]]&amp;"-"&amp;Table16[[#This Row],[PassBlock8]],"")</f>
        <v>-</v>
      </c>
      <c r="J1169" s="75">
        <v>4</v>
      </c>
      <c r="K1169" s="75"/>
      <c r="L1169" s="76">
        <v>6</v>
      </c>
      <c r="M1169" s="76"/>
      <c r="N1169" s="76"/>
      <c r="O1169" s="76"/>
      <c r="P1169" s="76"/>
      <c r="Q1169" s="76" t="str">
        <f>Table16[[#This Row],[DefPrimary2]]&amp;IF(Table16[[#This Row],[Def-Secondary3]]&lt;&gt;"","/"&amp;Table16[[#This Row],[Def-Secondary3]],)&amp;""&amp;IF(Table16[[#This Row],[PassRush4]]&lt;&gt;"","-"&amp;Table16[[#This Row],[PassRush4]],)</f>
        <v>4-6</v>
      </c>
      <c r="R1169" s="76" t="e">
        <f>VLOOKUP(Table16[[#This Row],[Player]],Table4[],9,FALSE)</f>
        <v>#N/A</v>
      </c>
    </row>
    <row r="1170" spans="1:18" ht="12.75" customHeight="1" x14ac:dyDescent="0.45">
      <c r="A1170" s="78" t="s">
        <v>1294</v>
      </c>
      <c r="B1170" s="74" t="s">
        <v>3556</v>
      </c>
      <c r="C1170" s="79" t="s">
        <v>193</v>
      </c>
      <c r="D1170" s="91">
        <v>35859</v>
      </c>
      <c r="E1170" s="75" t="s">
        <v>130</v>
      </c>
      <c r="G1170" s="75" t="s">
        <v>4288</v>
      </c>
      <c r="H1170" s="77" t="str">
        <f>VLOOKUP(Table16[[#This Row],[Player]],Rosters!$D$1:$D$1934,1,FALSE)</f>
        <v>Harrison, Malik</v>
      </c>
      <c r="I1170" s="77" t="str">
        <f>Table16[[#This Row],[RunBlock-Primary6]]&amp;"-"&amp;Table16[[#This Row],[PassBlock8]]&amp;IF(Table16[[#This Row],[RunBlock-Secondary7]]&lt;&gt;"","/"&amp;Table16[[#This Row],[RunBlock-Secondary7]]&amp;"-"&amp;Table16[[#This Row],[PassBlock8]],"")</f>
        <v>-</v>
      </c>
      <c r="J1170" s="75">
        <v>4</v>
      </c>
      <c r="K1170" s="75">
        <v>4</v>
      </c>
      <c r="L1170" s="76">
        <v>4</v>
      </c>
      <c r="M1170" s="76"/>
      <c r="N1170" s="76"/>
      <c r="O1170" s="76"/>
      <c r="P1170" s="76"/>
      <c r="Q1170" s="76" t="str">
        <f>Table16[[#This Row],[DefPrimary2]]&amp;IF(Table16[[#This Row],[Def-Secondary3]]&lt;&gt;"","/"&amp;Table16[[#This Row],[Def-Secondary3]],)&amp;""&amp;IF(Table16[[#This Row],[PassRush4]]&lt;&gt;"","-"&amp;Table16[[#This Row],[PassRush4]],)</f>
        <v>4/4-4</v>
      </c>
      <c r="R1170" s="76" t="e">
        <f>VLOOKUP(Table16[[#This Row],[Player]],Table4[],9,FALSE)</f>
        <v>#N/A</v>
      </c>
    </row>
    <row r="1171" spans="1:18" ht="12.75" customHeight="1" x14ac:dyDescent="0.45">
      <c r="A1171" s="78" t="s">
        <v>1006</v>
      </c>
      <c r="B1171" s="74" t="s">
        <v>648</v>
      </c>
      <c r="C1171" s="79" t="s">
        <v>3522</v>
      </c>
      <c r="D1171" s="91">
        <v>35646</v>
      </c>
      <c r="E1171" s="75" t="s">
        <v>101</v>
      </c>
      <c r="G1171" s="75" t="s">
        <v>1418</v>
      </c>
      <c r="H1171" s="77" t="str">
        <f>VLOOKUP(Table16[[#This Row],[Player]],Rosters!$D$1:$D$1934,1,FALSE)</f>
        <v>Al-Shaair, Azeez</v>
      </c>
      <c r="I1171" s="77" t="str">
        <f>Table16[[#This Row],[RunBlock-Primary6]]&amp;"-"&amp;Table16[[#This Row],[PassBlock8]]&amp;IF(Table16[[#This Row],[RunBlock-Secondary7]]&lt;&gt;"","/"&amp;Table16[[#This Row],[RunBlock-Secondary7]]&amp;"-"&amp;Table16[[#This Row],[PassBlock8]],"")</f>
        <v>-</v>
      </c>
      <c r="J1171" s="75">
        <v>6</v>
      </c>
      <c r="K1171" s="75"/>
      <c r="L1171" s="76">
        <v>4</v>
      </c>
      <c r="M1171" s="76"/>
      <c r="N1171" s="76"/>
      <c r="O1171" s="76"/>
      <c r="P1171" s="76"/>
      <c r="Q1171" s="76" t="str">
        <f>Table16[[#This Row],[DefPrimary2]]&amp;IF(Table16[[#This Row],[Def-Secondary3]]&lt;&gt;"","/"&amp;Table16[[#This Row],[Def-Secondary3]],)&amp;""&amp;IF(Table16[[#This Row],[PassRush4]]&lt;&gt;"","-"&amp;Table16[[#This Row],[PassRush4]],)</f>
        <v>6-4</v>
      </c>
      <c r="R1171" s="76" t="e">
        <f>VLOOKUP(Table16[[#This Row],[Player]],Table4[],9,FALSE)</f>
        <v>#N/A</v>
      </c>
    </row>
    <row r="1172" spans="1:18" ht="12.75" customHeight="1" x14ac:dyDescent="0.45">
      <c r="A1172" s="78" t="s">
        <v>1911</v>
      </c>
      <c r="B1172" s="74" t="s">
        <v>648</v>
      </c>
      <c r="C1172" s="79" t="s">
        <v>109</v>
      </c>
      <c r="D1172" s="91">
        <v>35724</v>
      </c>
      <c r="E1172" s="75" t="s">
        <v>3954</v>
      </c>
      <c r="G1172" s="75" t="s">
        <v>2337</v>
      </c>
      <c r="H1172" s="77" t="str">
        <f>VLOOKUP(Table16[[#This Row],[Player]],Rosters!$D$1:$D$1934,1,FALSE)</f>
        <v>Brooks, Jordyn</v>
      </c>
      <c r="I1172" s="77" t="str">
        <f>Table16[[#This Row],[RunBlock-Primary6]]&amp;"-"&amp;Table16[[#This Row],[PassBlock8]]&amp;IF(Table16[[#This Row],[RunBlock-Secondary7]]&lt;&gt;"","/"&amp;Table16[[#This Row],[RunBlock-Secondary7]]&amp;"-"&amp;Table16[[#This Row],[PassBlock8]],"")</f>
        <v>-</v>
      </c>
      <c r="J1172" s="75">
        <v>6</v>
      </c>
      <c r="K1172" s="75"/>
      <c r="L1172" s="76">
        <v>5</v>
      </c>
      <c r="M1172" s="76"/>
      <c r="N1172" s="76"/>
      <c r="O1172" s="76"/>
      <c r="P1172" s="76"/>
      <c r="Q1172" s="76" t="str">
        <f>Table16[[#This Row],[DefPrimary2]]&amp;IF(Table16[[#This Row],[Def-Secondary3]]&lt;&gt;"","/"&amp;Table16[[#This Row],[Def-Secondary3]],)&amp;""&amp;IF(Table16[[#This Row],[PassRush4]]&lt;&gt;"","-"&amp;Table16[[#This Row],[PassRush4]],)</f>
        <v>6-5</v>
      </c>
      <c r="R1172" s="76" t="e">
        <f>VLOOKUP(Table16[[#This Row],[Player]],Table4[],9,FALSE)</f>
        <v>#N/A</v>
      </c>
    </row>
    <row r="1173" spans="1:18" ht="12.75" customHeight="1" x14ac:dyDescent="0.45">
      <c r="A1173" s="78" t="s">
        <v>2629</v>
      </c>
      <c r="B1173" s="74" t="s">
        <v>648</v>
      </c>
      <c r="C1173" s="79" t="s">
        <v>318</v>
      </c>
      <c r="D1173" s="91">
        <v>34151</v>
      </c>
      <c r="E1173" s="75" t="s">
        <v>1116</v>
      </c>
      <c r="G1173" s="75" t="s">
        <v>310</v>
      </c>
      <c r="H1173" s="77" t="str">
        <f>VLOOKUP(Table16[[#This Row],[Player]],Rosters!$D$1:$D$1934,1,FALSE)</f>
        <v>Campbell, De'Vondre</v>
      </c>
      <c r="I1173" s="77" t="str">
        <f>Table16[[#This Row],[RunBlock-Primary6]]&amp;"-"&amp;Table16[[#This Row],[PassBlock8]]&amp;IF(Table16[[#This Row],[RunBlock-Secondary7]]&lt;&gt;"","/"&amp;Table16[[#This Row],[RunBlock-Secondary7]]&amp;"-"&amp;Table16[[#This Row],[PassBlock8]],"")</f>
        <v>-</v>
      </c>
      <c r="J1173" s="75">
        <v>0</v>
      </c>
      <c r="K1173" s="75"/>
      <c r="L1173" s="76">
        <v>0</v>
      </c>
      <c r="M1173" s="76"/>
      <c r="N1173" s="76"/>
      <c r="O1173" s="76"/>
      <c r="P1173" s="76"/>
      <c r="Q1173" s="76" t="str">
        <f>Table16[[#This Row],[DefPrimary2]]&amp;IF(Table16[[#This Row],[Def-Secondary3]]&lt;&gt;"","/"&amp;Table16[[#This Row],[Def-Secondary3]],)&amp;""&amp;IF(Table16[[#This Row],[PassRush4]]&lt;&gt;"","-"&amp;Table16[[#This Row],[PassRush4]],)</f>
        <v>0-0</v>
      </c>
      <c r="R1173" s="76" t="e">
        <f>VLOOKUP(Table16[[#This Row],[Player]],Table4[],9,FALSE)</f>
        <v>#N/A</v>
      </c>
    </row>
    <row r="1174" spans="1:18" ht="12.75" customHeight="1" x14ac:dyDescent="0.45">
      <c r="A1174" s="78" t="s">
        <v>772</v>
      </c>
      <c r="B1174" s="74" t="s">
        <v>648</v>
      </c>
      <c r="C1174" s="79" t="s">
        <v>3518</v>
      </c>
      <c r="D1174" s="91">
        <v>36008</v>
      </c>
      <c r="E1174" s="75" t="s">
        <v>387</v>
      </c>
      <c r="G1174" s="75" t="s">
        <v>520</v>
      </c>
      <c r="H1174" s="77" t="str">
        <f>VLOOKUP(Table16[[#This Row],[Player]],Rosters!$D$1:$D$1934,1,FALSE)</f>
        <v>Deablo, Divine</v>
      </c>
      <c r="I1174" s="77" t="str">
        <f>Table16[[#This Row],[RunBlock-Primary6]]&amp;"-"&amp;Table16[[#This Row],[PassBlock8]]&amp;IF(Table16[[#This Row],[RunBlock-Secondary7]]&lt;&gt;"","/"&amp;Table16[[#This Row],[RunBlock-Secondary7]]&amp;"-"&amp;Table16[[#This Row],[PassBlock8]],"")</f>
        <v>-</v>
      </c>
      <c r="J1174" s="75">
        <v>4</v>
      </c>
      <c r="K1174" s="75"/>
      <c r="L1174" s="76">
        <v>3</v>
      </c>
      <c r="M1174" s="76"/>
      <c r="N1174" s="76"/>
      <c r="O1174" s="76"/>
      <c r="P1174" s="76"/>
      <c r="Q1174" s="76" t="str">
        <f>Table16[[#This Row],[DefPrimary2]]&amp;IF(Table16[[#This Row],[Def-Secondary3]]&lt;&gt;"","/"&amp;Table16[[#This Row],[Def-Secondary3]],)&amp;""&amp;IF(Table16[[#This Row],[PassRush4]]&lt;&gt;"","-"&amp;Table16[[#This Row],[PassRush4]],)</f>
        <v>4-3</v>
      </c>
      <c r="R1174" s="76" t="e">
        <f>VLOOKUP(Table16[[#This Row],[Player]],Table4[],9,FALSE)</f>
        <v>#N/A</v>
      </c>
    </row>
    <row r="1175" spans="1:18" ht="12.75" customHeight="1" x14ac:dyDescent="0.45">
      <c r="A1175" s="78" t="s">
        <v>1608</v>
      </c>
      <c r="B1175" s="74" t="s">
        <v>648</v>
      </c>
      <c r="C1175" s="79" t="s">
        <v>271</v>
      </c>
      <c r="D1175" s="91">
        <v>35289</v>
      </c>
      <c r="E1175" s="75" t="s">
        <v>101</v>
      </c>
      <c r="G1175" s="75" t="s">
        <v>1168</v>
      </c>
      <c r="H1175" s="77" t="str">
        <f>VLOOKUP(Table16[[#This Row],[Player]],Rosters!$D$1:$D$1934,1,FALSE)</f>
        <v>Edwards, T.J.</v>
      </c>
      <c r="I1175" s="77" t="str">
        <f>Table16[[#This Row],[RunBlock-Primary6]]&amp;"-"&amp;Table16[[#This Row],[PassBlock8]]&amp;IF(Table16[[#This Row],[RunBlock-Secondary7]]&lt;&gt;"","/"&amp;Table16[[#This Row],[RunBlock-Secondary7]]&amp;"-"&amp;Table16[[#This Row],[PassBlock8]],"")</f>
        <v>-</v>
      </c>
      <c r="J1175" s="75">
        <v>4</v>
      </c>
      <c r="K1175" s="75"/>
      <c r="L1175" s="76">
        <v>7</v>
      </c>
      <c r="M1175" s="76"/>
      <c r="N1175" s="76"/>
      <c r="O1175" s="76"/>
      <c r="P1175" s="76"/>
      <c r="Q1175" s="76" t="str">
        <f>Table16[[#This Row],[DefPrimary2]]&amp;IF(Table16[[#This Row],[Def-Secondary3]]&lt;&gt;"","/"&amp;Table16[[#This Row],[Def-Secondary3]],)&amp;""&amp;IF(Table16[[#This Row],[PassRush4]]&lt;&gt;"","-"&amp;Table16[[#This Row],[PassRush4]],)</f>
        <v>4-7</v>
      </c>
      <c r="R1175" s="76" t="e">
        <f>VLOOKUP(Table16[[#This Row],[Player]],Table4[],9,FALSE)</f>
        <v>#N/A</v>
      </c>
    </row>
    <row r="1176" spans="1:18" ht="12.75" customHeight="1" x14ac:dyDescent="0.45">
      <c r="A1176" s="78" t="s">
        <v>3611</v>
      </c>
      <c r="B1176" s="74" t="s">
        <v>648</v>
      </c>
      <c r="C1176" s="79" t="s">
        <v>143</v>
      </c>
      <c r="D1176" s="91">
        <v>36931</v>
      </c>
      <c r="E1176" s="75" t="s">
        <v>4061</v>
      </c>
      <c r="G1176" s="75" t="s">
        <v>1823</v>
      </c>
      <c r="H1176" s="77" t="str">
        <f>VLOOKUP(Table16[[#This Row],[Player]],Rosters!$D$1:$D$1934,1,FALSE)</f>
        <v>Liufau, Marist</v>
      </c>
      <c r="I1176" s="77" t="str">
        <f>Table16[[#This Row],[RunBlock-Primary6]]&amp;"-"&amp;Table16[[#This Row],[PassBlock8]]&amp;IF(Table16[[#This Row],[RunBlock-Secondary7]]&lt;&gt;"","/"&amp;Table16[[#This Row],[RunBlock-Secondary7]]&amp;"-"&amp;Table16[[#This Row],[PassBlock8]],"")</f>
        <v>-</v>
      </c>
      <c r="J1176" s="75">
        <v>0</v>
      </c>
      <c r="K1176" s="75"/>
      <c r="L1176" s="76">
        <v>4</v>
      </c>
      <c r="M1176" s="76"/>
      <c r="N1176" s="76"/>
      <c r="O1176" s="76"/>
      <c r="P1176" s="76"/>
      <c r="Q1176" s="76" t="str">
        <f>Table16[[#This Row],[DefPrimary2]]&amp;IF(Table16[[#This Row],[Def-Secondary3]]&lt;&gt;"","/"&amp;Table16[[#This Row],[Def-Secondary3]],)&amp;""&amp;IF(Table16[[#This Row],[PassRush4]]&lt;&gt;"","-"&amp;Table16[[#This Row],[PassRush4]],)</f>
        <v>0-4</v>
      </c>
      <c r="R1176" s="76" t="e">
        <f>VLOOKUP(Table16[[#This Row],[Player]],Table4[],9,FALSE)</f>
        <v>#N/A</v>
      </c>
    </row>
    <row r="1177" spans="1:18" ht="12.75" customHeight="1" x14ac:dyDescent="0.45">
      <c r="A1177" s="78" t="s">
        <v>2427</v>
      </c>
      <c r="B1177" s="74" t="s">
        <v>648</v>
      </c>
      <c r="C1177" s="79" t="s">
        <v>3520</v>
      </c>
      <c r="D1177" s="91">
        <v>35327</v>
      </c>
      <c r="E1177" s="75" t="s">
        <v>114</v>
      </c>
      <c r="G1177" s="75" t="s">
        <v>4292</v>
      </c>
      <c r="H1177" s="77" t="str">
        <f>VLOOKUP(Table16[[#This Row],[Player]],Rosters!$D$1:$D$1934,1,FALSE)</f>
        <v>Luvu, Frankie</v>
      </c>
      <c r="I1177" s="77" t="str">
        <f>Table16[[#This Row],[RunBlock-Primary6]]&amp;"-"&amp;Table16[[#This Row],[PassBlock8]]&amp;IF(Table16[[#This Row],[RunBlock-Secondary7]]&lt;&gt;"","/"&amp;Table16[[#This Row],[RunBlock-Secondary7]]&amp;"-"&amp;Table16[[#This Row],[PassBlock8]],"")</f>
        <v>-</v>
      </c>
      <c r="J1177" s="75">
        <v>46</v>
      </c>
      <c r="K1177" s="75"/>
      <c r="L1177" s="76">
        <v>12</v>
      </c>
      <c r="M1177" s="76">
        <v>3</v>
      </c>
      <c r="N1177" s="76"/>
      <c r="O1177" s="76"/>
      <c r="P1177" s="76"/>
      <c r="Q1177" s="76" t="str">
        <f>Table16[[#This Row],[DefPrimary2]]&amp;IF(Table16[[#This Row],[Def-Secondary3]]&lt;&gt;"","/"&amp;Table16[[#This Row],[Def-Secondary3]],)&amp;""&amp;IF(Table16[[#This Row],[PassRush4]]&lt;&gt;"","-"&amp;Table16[[#This Row],[PassRush4]],)</f>
        <v>46-12</v>
      </c>
      <c r="R1177" s="76" t="e">
        <f>VLOOKUP(Table16[[#This Row],[Player]],Table4[],9,FALSE)</f>
        <v>#N/A</v>
      </c>
    </row>
    <row r="1178" spans="1:18" ht="12.75" customHeight="1" x14ac:dyDescent="0.45">
      <c r="A1178" s="78" t="s">
        <v>2889</v>
      </c>
      <c r="B1178" s="74" t="s">
        <v>648</v>
      </c>
      <c r="C1178" s="79" t="s">
        <v>860</v>
      </c>
      <c r="D1178" s="91">
        <v>34913</v>
      </c>
      <c r="E1178" s="75" t="s">
        <v>188</v>
      </c>
      <c r="G1178" s="75" t="s">
        <v>293</v>
      </c>
      <c r="H1178" s="77" t="str">
        <f>VLOOKUP(Table16[[#This Row],[Player]],Rosters!$D$1:$D$1934,1,FALSE)</f>
        <v>Oluokun, Foyesade</v>
      </c>
      <c r="I1178" s="77" t="str">
        <f>Table16[[#This Row],[RunBlock-Primary6]]&amp;"-"&amp;Table16[[#This Row],[PassBlock8]]&amp;IF(Table16[[#This Row],[RunBlock-Secondary7]]&lt;&gt;"","/"&amp;Table16[[#This Row],[RunBlock-Secondary7]]&amp;"-"&amp;Table16[[#This Row],[PassBlock8]],"")</f>
        <v>-</v>
      </c>
      <c r="J1178" s="75">
        <v>44</v>
      </c>
      <c r="K1178" s="75"/>
      <c r="L1178" s="76">
        <v>3</v>
      </c>
      <c r="M1178" s="76"/>
      <c r="N1178" s="76"/>
      <c r="O1178" s="76"/>
      <c r="P1178" s="76"/>
      <c r="Q1178" s="76" t="str">
        <f>Table16[[#This Row],[DefPrimary2]]&amp;IF(Table16[[#This Row],[Def-Secondary3]]&lt;&gt;"","/"&amp;Table16[[#This Row],[Def-Secondary3]],)&amp;""&amp;IF(Table16[[#This Row],[PassRush4]]&lt;&gt;"","-"&amp;Table16[[#This Row],[PassRush4]],)</f>
        <v>44-3</v>
      </c>
      <c r="R1178" s="76" t="e">
        <f>VLOOKUP(Table16[[#This Row],[Player]],Table4[],9,FALSE)</f>
        <v>#N/A</v>
      </c>
    </row>
    <row r="1179" spans="1:18" ht="12.75" customHeight="1" x14ac:dyDescent="0.45">
      <c r="A1179" s="78" t="s">
        <v>2803</v>
      </c>
      <c r="B1179" s="74" t="s">
        <v>648</v>
      </c>
      <c r="C1179" s="79" t="s">
        <v>3527</v>
      </c>
      <c r="D1179" s="91">
        <v>36465</v>
      </c>
      <c r="E1179" s="75" t="s">
        <v>241</v>
      </c>
      <c r="G1179" s="75" t="s">
        <v>658</v>
      </c>
      <c r="H1179" s="77" t="str">
        <f>VLOOKUP(Table16[[#This Row],[Player]],Rosters!$D$1:$D$1934,1,FALSE)</f>
        <v>Owusu-Koramoah, Jeremiah</v>
      </c>
      <c r="I1179" s="77" t="str">
        <f>Table16[[#This Row],[RunBlock-Primary6]]&amp;"-"&amp;Table16[[#This Row],[PassBlock8]]&amp;IF(Table16[[#This Row],[RunBlock-Secondary7]]&lt;&gt;"","/"&amp;Table16[[#This Row],[RunBlock-Secondary7]]&amp;"-"&amp;Table16[[#This Row],[PassBlock8]],"")</f>
        <v>-</v>
      </c>
      <c r="J1179" s="75">
        <v>6</v>
      </c>
      <c r="K1179" s="75"/>
      <c r="L1179" s="76">
        <v>6</v>
      </c>
      <c r="M1179" s="76"/>
      <c r="N1179" s="76"/>
      <c r="O1179" s="76"/>
      <c r="P1179" s="76"/>
      <c r="Q1179" s="76" t="str">
        <f>Table16[[#This Row],[DefPrimary2]]&amp;IF(Table16[[#This Row],[Def-Secondary3]]&lt;&gt;"","/"&amp;Table16[[#This Row],[Def-Secondary3]],)&amp;""&amp;IF(Table16[[#This Row],[PassRush4]]&lt;&gt;"","-"&amp;Table16[[#This Row],[PassRush4]],)</f>
        <v>6-6</v>
      </c>
      <c r="R1179" s="76" t="e">
        <f>VLOOKUP(Table16[[#This Row],[Player]],Table4[],9,FALSE)</f>
        <v>#N/A</v>
      </c>
    </row>
    <row r="1180" spans="1:18" ht="12.75" customHeight="1" x14ac:dyDescent="0.45">
      <c r="A1180" s="78" t="s">
        <v>1931</v>
      </c>
      <c r="B1180" s="74" t="s">
        <v>648</v>
      </c>
      <c r="C1180" s="79" t="s">
        <v>116</v>
      </c>
      <c r="D1180" s="91">
        <v>36248</v>
      </c>
      <c r="E1180" s="75" t="s">
        <v>295</v>
      </c>
      <c r="G1180" s="75" t="s">
        <v>1808</v>
      </c>
      <c r="H1180" s="77" t="str">
        <f>VLOOKUP(Table16[[#This Row],[Player]],Rosters!$D$1:$D$1934,1,FALSE)</f>
        <v>Rodriguez, Malcolm</v>
      </c>
      <c r="I1180" s="77" t="str">
        <f>Table16[[#This Row],[RunBlock-Primary6]]&amp;"-"&amp;Table16[[#This Row],[PassBlock8]]&amp;IF(Table16[[#This Row],[RunBlock-Secondary7]]&lt;&gt;"","/"&amp;Table16[[#This Row],[RunBlock-Secondary7]]&amp;"-"&amp;Table16[[#This Row],[PassBlock8]],"")</f>
        <v>-</v>
      </c>
      <c r="J1180" s="75">
        <v>46</v>
      </c>
      <c r="K1180" s="75"/>
      <c r="L1180" s="76">
        <v>4</v>
      </c>
      <c r="M1180" s="76"/>
      <c r="N1180" s="76"/>
      <c r="O1180" s="76"/>
      <c r="P1180" s="76"/>
      <c r="Q1180" s="76" t="str">
        <f>Table16[[#This Row],[DefPrimary2]]&amp;IF(Table16[[#This Row],[Def-Secondary3]]&lt;&gt;"","/"&amp;Table16[[#This Row],[Def-Secondary3]],)&amp;""&amp;IF(Table16[[#This Row],[PassRush4]]&lt;&gt;"","-"&amp;Table16[[#This Row],[PassRush4]],)</f>
        <v>46-4</v>
      </c>
      <c r="R1180" s="76" t="e">
        <f>VLOOKUP(Table16[[#This Row],[Player]],Table4[],9,FALSE)</f>
        <v>#N/A</v>
      </c>
    </row>
    <row r="1181" spans="1:18" ht="12.75" customHeight="1" x14ac:dyDescent="0.45">
      <c r="A1181" s="78" t="s">
        <v>497</v>
      </c>
      <c r="B1181" s="74" t="s">
        <v>648</v>
      </c>
      <c r="C1181" s="79" t="s">
        <v>500</v>
      </c>
      <c r="D1181" s="91">
        <v>34851</v>
      </c>
      <c r="E1181" s="75" t="s">
        <v>498</v>
      </c>
      <c r="G1181" s="75" t="s">
        <v>1913</v>
      </c>
      <c r="H1181" s="77" t="str">
        <f>VLOOKUP(Table16[[#This Row],[Player]],Rosters!$D$1:$D$1934,1,FALSE)</f>
        <v>Speed, E.J.</v>
      </c>
      <c r="I1181" s="77" t="str">
        <f>Table16[[#This Row],[RunBlock-Primary6]]&amp;"-"&amp;Table16[[#This Row],[PassBlock8]]&amp;IF(Table16[[#This Row],[RunBlock-Secondary7]]&lt;&gt;"","/"&amp;Table16[[#This Row],[RunBlock-Secondary7]]&amp;"-"&amp;Table16[[#This Row],[PassBlock8]],"")</f>
        <v>-</v>
      </c>
      <c r="J1181" s="75">
        <v>5</v>
      </c>
      <c r="K1181" s="75"/>
      <c r="L1181" s="76">
        <v>0</v>
      </c>
      <c r="M1181" s="76"/>
      <c r="N1181" s="76"/>
      <c r="O1181" s="76"/>
      <c r="P1181" s="76"/>
      <c r="Q1181" s="76" t="str">
        <f>Table16[[#This Row],[DefPrimary2]]&amp;IF(Table16[[#This Row],[Def-Secondary3]]&lt;&gt;"","/"&amp;Table16[[#This Row],[Def-Secondary3]],)&amp;""&amp;IF(Table16[[#This Row],[PassRush4]]&lt;&gt;"","-"&amp;Table16[[#This Row],[PassRush4]],)</f>
        <v>5-0</v>
      </c>
      <c r="R1181" s="76" t="e">
        <f>VLOOKUP(Table16[[#This Row],[Player]],Table4[],9,FALSE)</f>
        <v>#N/A</v>
      </c>
    </row>
    <row r="1182" spans="1:18" ht="12.75" customHeight="1" x14ac:dyDescent="0.45">
      <c r="A1182" s="78" t="s">
        <v>3652</v>
      </c>
      <c r="B1182" s="74" t="s">
        <v>648</v>
      </c>
      <c r="C1182" s="79" t="s">
        <v>3531</v>
      </c>
      <c r="D1182" s="91">
        <v>35462</v>
      </c>
      <c r="E1182" s="75" t="s">
        <v>387</v>
      </c>
      <c r="G1182" s="75" t="s">
        <v>651</v>
      </c>
      <c r="H1182" s="77" t="str">
        <f>VLOOKUP(Table16[[#This Row],[Player]],Rosters!$D$1:$D$1934,1,FALSE)</f>
        <v>Surratt, Chazz</v>
      </c>
      <c r="I1182" s="77" t="str">
        <f>Table16[[#This Row],[RunBlock-Primary6]]&amp;"-"&amp;Table16[[#This Row],[PassBlock8]]&amp;IF(Table16[[#This Row],[RunBlock-Secondary7]]&lt;&gt;"","/"&amp;Table16[[#This Row],[RunBlock-Secondary7]]&amp;"-"&amp;Table16[[#This Row],[PassBlock8]],"")</f>
        <v>-</v>
      </c>
      <c r="J1182" s="75">
        <v>44</v>
      </c>
      <c r="K1182" s="75"/>
      <c r="L1182" s="76">
        <v>0</v>
      </c>
      <c r="M1182" s="76"/>
      <c r="N1182" s="76"/>
      <c r="O1182" s="76"/>
      <c r="P1182" s="76"/>
      <c r="Q1182" s="76" t="str">
        <f>Table16[[#This Row],[DefPrimary2]]&amp;IF(Table16[[#This Row],[Def-Secondary3]]&lt;&gt;"","/"&amp;Table16[[#This Row],[Def-Secondary3]],)&amp;""&amp;IF(Table16[[#This Row],[PassRush4]]&lt;&gt;"","-"&amp;Table16[[#This Row],[PassRush4]],)</f>
        <v>44-0</v>
      </c>
      <c r="R1182" s="76" t="e">
        <f>VLOOKUP(Table16[[#This Row],[Player]],Table4[],9,FALSE)</f>
        <v>#N/A</v>
      </c>
    </row>
    <row r="1183" spans="1:18" ht="12.75" customHeight="1" x14ac:dyDescent="0.45">
      <c r="A1183" s="78" t="s">
        <v>2622</v>
      </c>
      <c r="B1183" s="74" t="s">
        <v>648</v>
      </c>
      <c r="C1183" s="79" t="s">
        <v>325</v>
      </c>
      <c r="D1183" s="91">
        <v>34926</v>
      </c>
      <c r="E1183" s="75" t="s">
        <v>115</v>
      </c>
      <c r="G1183" s="75" t="s">
        <v>1406</v>
      </c>
      <c r="H1183" s="77" t="str">
        <f>VLOOKUP(Table16[[#This Row],[Player]],Rosters!$D$1:$D$1934,1,FALSE)</f>
        <v>Tranquill, Drue</v>
      </c>
      <c r="I1183" s="77" t="str">
        <f>Table16[[#This Row],[RunBlock-Primary6]]&amp;"-"&amp;Table16[[#This Row],[PassBlock8]]&amp;IF(Table16[[#This Row],[RunBlock-Secondary7]]&lt;&gt;"","/"&amp;Table16[[#This Row],[RunBlock-Secondary7]]&amp;"-"&amp;Table16[[#This Row],[PassBlock8]],"")</f>
        <v>-</v>
      </c>
      <c r="J1183" s="75">
        <v>44</v>
      </c>
      <c r="K1183" s="75"/>
      <c r="L1183" s="76">
        <v>4</v>
      </c>
      <c r="M1183" s="76"/>
      <c r="N1183" s="76"/>
      <c r="O1183" s="76"/>
      <c r="P1183" s="76"/>
      <c r="Q1183" s="76" t="str">
        <f>Table16[[#This Row],[DefPrimary2]]&amp;IF(Table16[[#This Row],[Def-Secondary3]]&lt;&gt;"","/"&amp;Table16[[#This Row],[Def-Secondary3]],)&amp;""&amp;IF(Table16[[#This Row],[PassRush4]]&lt;&gt;"","-"&amp;Table16[[#This Row],[PassRush4]],)</f>
        <v>44-4</v>
      </c>
      <c r="R1183" s="76" t="e">
        <f>VLOOKUP(Table16[[#This Row],[Player]],Table4[],9,FALSE)</f>
        <v>#N/A</v>
      </c>
    </row>
    <row r="1184" spans="1:18" ht="12.75" customHeight="1" x14ac:dyDescent="0.45">
      <c r="A1184" s="78" t="s">
        <v>3232</v>
      </c>
      <c r="B1184" s="74" t="s">
        <v>648</v>
      </c>
      <c r="C1184" s="79" t="s">
        <v>441</v>
      </c>
      <c r="D1184" s="91">
        <v>36312</v>
      </c>
      <c r="E1184" s="75" t="s">
        <v>241</v>
      </c>
      <c r="G1184" s="75" t="s">
        <v>651</v>
      </c>
      <c r="H1184" s="77" t="str">
        <f>VLOOKUP(Table16[[#This Row],[Player]],Rosters!$D$1:$D$1934,1,FALSE)</f>
        <v>Werner, Pete</v>
      </c>
      <c r="I1184" s="77" t="str">
        <f>Table16[[#This Row],[RunBlock-Primary6]]&amp;"-"&amp;Table16[[#This Row],[PassBlock8]]&amp;IF(Table16[[#This Row],[RunBlock-Secondary7]]&lt;&gt;"","/"&amp;Table16[[#This Row],[RunBlock-Secondary7]]&amp;"-"&amp;Table16[[#This Row],[PassBlock8]],"")</f>
        <v>-</v>
      </c>
      <c r="J1184" s="75">
        <v>44</v>
      </c>
      <c r="K1184" s="75"/>
      <c r="L1184" s="76">
        <v>0</v>
      </c>
      <c r="M1184" s="76"/>
      <c r="N1184" s="76"/>
      <c r="O1184" s="76"/>
      <c r="P1184" s="76"/>
      <c r="Q1184" s="76" t="str">
        <f>Table16[[#This Row],[DefPrimary2]]&amp;IF(Table16[[#This Row],[Def-Secondary3]]&lt;&gt;"","/"&amp;Table16[[#This Row],[Def-Secondary3]],)&amp;""&amp;IF(Table16[[#This Row],[PassRush4]]&lt;&gt;"","-"&amp;Table16[[#This Row],[PassRush4]],)</f>
        <v>44-0</v>
      </c>
      <c r="R1184" s="76" t="e">
        <f>VLOOKUP(Table16[[#This Row],[Player]],Table4[],9,FALSE)</f>
        <v>#N/A</v>
      </c>
    </row>
    <row r="1185" spans="1:18" ht="12.75" customHeight="1" x14ac:dyDescent="0.45">
      <c r="A1185" s="78" t="s">
        <v>3151</v>
      </c>
      <c r="B1185" s="74" t="s">
        <v>648</v>
      </c>
      <c r="C1185" s="79" t="s">
        <v>3519</v>
      </c>
      <c r="D1185" s="91">
        <v>37070</v>
      </c>
      <c r="E1185" s="75" t="s">
        <v>98</v>
      </c>
      <c r="G1185" s="75" t="s">
        <v>1913</v>
      </c>
      <c r="H1185" s="77" t="str">
        <f>VLOOKUP(Table16[[#This Row],[Player]],Rosters!$D$1:$D$1934,1,FALSE)</f>
        <v>Williams, Dorian</v>
      </c>
      <c r="I1185" s="77" t="str">
        <f>Table16[[#This Row],[RunBlock-Primary6]]&amp;"-"&amp;Table16[[#This Row],[PassBlock8]]&amp;IF(Table16[[#This Row],[RunBlock-Secondary7]]&lt;&gt;"","/"&amp;Table16[[#This Row],[RunBlock-Secondary7]]&amp;"-"&amp;Table16[[#This Row],[PassBlock8]],"")</f>
        <v>-</v>
      </c>
      <c r="J1185" s="75">
        <v>5</v>
      </c>
      <c r="K1185" s="75"/>
      <c r="L1185" s="76">
        <v>0</v>
      </c>
      <c r="M1185" s="76"/>
      <c r="N1185" s="76"/>
      <c r="O1185" s="76"/>
      <c r="P1185" s="76"/>
      <c r="Q1185" s="76" t="str">
        <f>Table16[[#This Row],[DefPrimary2]]&amp;IF(Table16[[#This Row],[Def-Secondary3]]&lt;&gt;"","/"&amp;Table16[[#This Row],[Def-Secondary3]],)&amp;""&amp;IF(Table16[[#This Row],[PassRush4]]&lt;&gt;"","-"&amp;Table16[[#This Row],[PassRush4]],)</f>
        <v>5-0</v>
      </c>
      <c r="R1185" s="76" t="e">
        <f>VLOOKUP(Table16[[#This Row],[Player]],Table4[],9,FALSE)</f>
        <v>#N/A</v>
      </c>
    </row>
    <row r="1186" spans="1:18" ht="12.75" customHeight="1" x14ac:dyDescent="0.45">
      <c r="A1186" s="78" t="s">
        <v>3077</v>
      </c>
      <c r="B1186" s="74" t="s">
        <v>648</v>
      </c>
      <c r="C1186" s="79" t="s">
        <v>308</v>
      </c>
      <c r="D1186" s="91">
        <v>34603</v>
      </c>
      <c r="E1186" s="75" t="s">
        <v>720</v>
      </c>
      <c r="G1186" s="75" t="s">
        <v>1406</v>
      </c>
      <c r="H1186" s="77" t="str">
        <f>VLOOKUP(Table16[[#This Row],[Player]],Rosters!$D$1:$D$1934,1,FALSE)</f>
        <v>Wilson, Eric</v>
      </c>
      <c r="I1186" s="77" t="str">
        <f>Table16[[#This Row],[RunBlock-Primary6]]&amp;"-"&amp;Table16[[#This Row],[PassBlock8]]&amp;IF(Table16[[#This Row],[RunBlock-Secondary7]]&lt;&gt;"","/"&amp;Table16[[#This Row],[RunBlock-Secondary7]]&amp;"-"&amp;Table16[[#This Row],[PassBlock8]],"")</f>
        <v>-</v>
      </c>
      <c r="J1186" s="75">
        <v>44</v>
      </c>
      <c r="K1186" s="75"/>
      <c r="L1186" s="76">
        <v>4</v>
      </c>
      <c r="M1186" s="76"/>
      <c r="N1186" s="76"/>
      <c r="O1186" s="76"/>
      <c r="P1186" s="76"/>
      <c r="Q1186" s="76" t="str">
        <f>Table16[[#This Row],[DefPrimary2]]&amp;IF(Table16[[#This Row],[Def-Secondary3]]&lt;&gt;"","/"&amp;Table16[[#This Row],[Def-Secondary3]],)&amp;""&amp;IF(Table16[[#This Row],[PassRush4]]&lt;&gt;"","-"&amp;Table16[[#This Row],[PassRush4]],)</f>
        <v>44-4</v>
      </c>
      <c r="R1186" s="76" t="e">
        <f>VLOOKUP(Table16[[#This Row],[Player]],Table4[],9,FALSE)</f>
        <v>#N/A</v>
      </c>
    </row>
    <row r="1187" spans="1:18" ht="12.75" customHeight="1" x14ac:dyDescent="0.45">
      <c r="A1187" s="78" t="s">
        <v>1804</v>
      </c>
      <c r="B1187" s="74" t="s">
        <v>648</v>
      </c>
      <c r="C1187" s="79" t="s">
        <v>3525</v>
      </c>
      <c r="D1187" s="91">
        <v>35254</v>
      </c>
      <c r="E1187" s="75" t="s">
        <v>130</v>
      </c>
      <c r="G1187" s="75" t="s">
        <v>4289</v>
      </c>
      <c r="H1187" s="77" t="str">
        <f>VLOOKUP(Table16[[#This Row],[Player]],Rosters!$D$1:$D$1934,1,FALSE)</f>
        <v>Wilson, Logan</v>
      </c>
      <c r="I1187" s="77" t="str">
        <f>Table16[[#This Row],[RunBlock-Primary6]]&amp;"-"&amp;Table16[[#This Row],[PassBlock8]]&amp;IF(Table16[[#This Row],[RunBlock-Secondary7]]&lt;&gt;"","/"&amp;Table16[[#This Row],[RunBlock-Secondary7]]&amp;"-"&amp;Table16[[#This Row],[PassBlock8]],"")</f>
        <v>-</v>
      </c>
      <c r="J1187" s="75">
        <v>6</v>
      </c>
      <c r="K1187" s="75"/>
      <c r="L1187" s="76">
        <v>0</v>
      </c>
      <c r="M1187" s="76"/>
      <c r="N1187" s="76"/>
      <c r="O1187" s="76"/>
      <c r="P1187" s="76"/>
      <c r="Q1187" s="76" t="str">
        <f>Table16[[#This Row],[DefPrimary2]]&amp;IF(Table16[[#This Row],[Def-Secondary3]]&lt;&gt;"","/"&amp;Table16[[#This Row],[Def-Secondary3]],)&amp;""&amp;IF(Table16[[#This Row],[PassRush4]]&lt;&gt;"","-"&amp;Table16[[#This Row],[PassRush4]],)</f>
        <v>6-0</v>
      </c>
      <c r="R1187" s="76" t="e">
        <f>VLOOKUP(Table16[[#This Row],[Player]],Table4[],9,FALSE)</f>
        <v>#N/A</v>
      </c>
    </row>
    <row r="1188" spans="1:18" ht="12.75" customHeight="1" x14ac:dyDescent="0.45">
      <c r="A1188" s="78" t="s">
        <v>3235</v>
      </c>
      <c r="B1188" s="74" t="s">
        <v>656</v>
      </c>
      <c r="C1188" s="79" t="s">
        <v>3517</v>
      </c>
      <c r="D1188" s="91">
        <v>36429</v>
      </c>
      <c r="E1188" s="75" t="s">
        <v>84</v>
      </c>
      <c r="G1188" s="75" t="s">
        <v>4293</v>
      </c>
      <c r="H1188" s="77" t="str">
        <f>VLOOKUP(Table16[[#This Row],[Player]],Rosters!$D$1:$D$1934,1,FALSE)</f>
        <v>Bonitto, Nik</v>
      </c>
      <c r="I1188" s="77" t="str">
        <f>Table16[[#This Row],[RunBlock-Primary6]]&amp;"-"&amp;Table16[[#This Row],[PassBlock8]]&amp;IF(Table16[[#This Row],[RunBlock-Secondary7]]&lt;&gt;"","/"&amp;Table16[[#This Row],[RunBlock-Secondary7]]&amp;"-"&amp;Table16[[#This Row],[PassBlock8]],"")</f>
        <v>-</v>
      </c>
      <c r="J1188" s="75">
        <v>64</v>
      </c>
      <c r="K1188" s="75"/>
      <c r="L1188" s="76">
        <v>12</v>
      </c>
      <c r="M1188" s="76">
        <v>5</v>
      </c>
      <c r="N1188" s="76"/>
      <c r="O1188" s="76"/>
      <c r="P1188" s="76"/>
      <c r="Q1188" s="76" t="str">
        <f>Table16[[#This Row],[DefPrimary2]]&amp;IF(Table16[[#This Row],[Def-Secondary3]]&lt;&gt;"","/"&amp;Table16[[#This Row],[Def-Secondary3]],)&amp;""&amp;IF(Table16[[#This Row],[PassRush4]]&lt;&gt;"","-"&amp;Table16[[#This Row],[PassRush4]],)</f>
        <v>64-12</v>
      </c>
      <c r="R1188" s="76" t="e">
        <f>VLOOKUP(Table16[[#This Row],[Player]],Table4[],9,FALSE)</f>
        <v>#N/A</v>
      </c>
    </row>
    <row r="1189" spans="1:18" ht="12.75" customHeight="1" x14ac:dyDescent="0.45">
      <c r="A1189" s="78" t="s">
        <v>3068</v>
      </c>
      <c r="B1189" s="74" t="s">
        <v>656</v>
      </c>
      <c r="C1189" s="79" t="s">
        <v>916</v>
      </c>
      <c r="D1189" s="91">
        <v>35908</v>
      </c>
      <c r="E1189" s="75" t="s">
        <v>2793</v>
      </c>
      <c r="G1189" s="75" t="s">
        <v>3450</v>
      </c>
      <c r="H1189" s="77" t="str">
        <f>VLOOKUP(Table16[[#This Row],[Player]],Rosters!$D$1:$D$1934,1,FALSE)</f>
        <v>Burns, Brian</v>
      </c>
      <c r="I1189" s="77" t="str">
        <f>Table16[[#This Row],[RunBlock-Primary6]]&amp;"-"&amp;Table16[[#This Row],[PassBlock8]]&amp;IF(Table16[[#This Row],[RunBlock-Secondary7]]&lt;&gt;"","/"&amp;Table16[[#This Row],[RunBlock-Secondary7]]&amp;"-"&amp;Table16[[#This Row],[PassBlock8]],"")</f>
        <v>-</v>
      </c>
      <c r="J1189" s="75">
        <v>4</v>
      </c>
      <c r="K1189" s="75"/>
      <c r="L1189" s="76">
        <v>12</v>
      </c>
      <c r="M1189" s="76">
        <v>3</v>
      </c>
      <c r="N1189" s="76"/>
      <c r="O1189" s="76"/>
      <c r="P1189" s="76"/>
      <c r="Q1189" s="76" t="str">
        <f>Table16[[#This Row],[DefPrimary2]]&amp;IF(Table16[[#This Row],[Def-Secondary3]]&lt;&gt;"","/"&amp;Table16[[#This Row],[Def-Secondary3]],)&amp;""&amp;IF(Table16[[#This Row],[PassRush4]]&lt;&gt;"","-"&amp;Table16[[#This Row],[PassRush4]],)</f>
        <v>4-12</v>
      </c>
      <c r="R1189" s="76" t="e">
        <f>VLOOKUP(Table16[[#This Row],[Player]],Table4[],9,FALSE)</f>
        <v>#N/A</v>
      </c>
    </row>
    <row r="1190" spans="1:18" ht="12.75" customHeight="1" x14ac:dyDescent="0.45">
      <c r="A1190" s="92" t="s">
        <v>2990</v>
      </c>
      <c r="B1190" s="74" t="s">
        <v>656</v>
      </c>
      <c r="C1190" s="79" t="s">
        <v>339</v>
      </c>
      <c r="D1190" s="91">
        <v>36310</v>
      </c>
      <c r="E1190" s="75" t="s">
        <v>98</v>
      </c>
      <c r="G1190" s="75" t="s">
        <v>783</v>
      </c>
      <c r="H1190" s="77" t="str">
        <f>VLOOKUP(Table16[[#This Row],[Player]],Rosters!$D$1:$D$1934,1,FALSE)</f>
        <v>Diaby, YaYa</v>
      </c>
      <c r="I1190" s="77" t="str">
        <f>Table16[[#This Row],[RunBlock-Primary6]]&amp;"-"&amp;Table16[[#This Row],[PassBlock8]]&amp;IF(Table16[[#This Row],[RunBlock-Secondary7]]&lt;&gt;"","/"&amp;Table16[[#This Row],[RunBlock-Secondary7]]&amp;"-"&amp;Table16[[#This Row],[PassBlock8]],"")</f>
        <v>-</v>
      </c>
      <c r="J1190" s="75">
        <v>4</v>
      </c>
      <c r="K1190" s="75"/>
      <c r="L1190" s="76">
        <v>6</v>
      </c>
      <c r="M1190" s="76"/>
      <c r="N1190" s="76"/>
      <c r="O1190" s="76"/>
      <c r="P1190" s="76"/>
      <c r="Q1190" s="76" t="str">
        <f>Table16[[#This Row],[DefPrimary2]]&amp;IF(Table16[[#This Row],[Def-Secondary3]]&lt;&gt;"","/"&amp;Table16[[#This Row],[Def-Secondary3]],)&amp;""&amp;IF(Table16[[#This Row],[PassRush4]]&lt;&gt;"","-"&amp;Table16[[#This Row],[PassRush4]],)</f>
        <v>4-6</v>
      </c>
      <c r="R1190" s="76" t="e">
        <f>VLOOKUP(Table16[[#This Row],[Player]],Table4[],9,FALSE)</f>
        <v>#N/A</v>
      </c>
    </row>
    <row r="1191" spans="1:18" ht="12.75" customHeight="1" x14ac:dyDescent="0.45">
      <c r="A1191" s="78" t="s">
        <v>2511</v>
      </c>
      <c r="B1191" s="74" t="s">
        <v>656</v>
      </c>
      <c r="C1191" s="79" t="s">
        <v>1315</v>
      </c>
      <c r="D1191" s="91">
        <v>36969</v>
      </c>
      <c r="E1191" s="75" t="s">
        <v>200</v>
      </c>
      <c r="G1191" s="75" t="s">
        <v>4165</v>
      </c>
      <c r="H1191" s="77" t="str">
        <f>VLOOKUP(Table16[[#This Row],[Player]],Rosters!$D$1:$D$1934,1,FALSE)</f>
        <v>Hall, Derick</v>
      </c>
      <c r="I1191" s="77" t="str">
        <f>Table16[[#This Row],[RunBlock-Primary6]]&amp;"-"&amp;Table16[[#This Row],[PassBlock8]]&amp;IF(Table16[[#This Row],[RunBlock-Secondary7]]&lt;&gt;"","/"&amp;Table16[[#This Row],[RunBlock-Secondary7]]&amp;"-"&amp;Table16[[#This Row],[PassBlock8]],"")</f>
        <v>-</v>
      </c>
      <c r="J1191" s="75">
        <v>50</v>
      </c>
      <c r="K1191" s="75"/>
      <c r="L1191" s="76">
        <v>11</v>
      </c>
      <c r="M1191" s="76"/>
      <c r="N1191" s="76"/>
      <c r="O1191" s="76"/>
      <c r="P1191" s="76"/>
      <c r="Q1191" s="76" t="str">
        <f>Table16[[#This Row],[DefPrimary2]]&amp;IF(Table16[[#This Row],[Def-Secondary3]]&lt;&gt;"","/"&amp;Table16[[#This Row],[Def-Secondary3]],)&amp;""&amp;IF(Table16[[#This Row],[PassRush4]]&lt;&gt;"","-"&amp;Table16[[#This Row],[PassRush4]],)</f>
        <v>50-11</v>
      </c>
      <c r="R1191" s="76" t="e">
        <f>VLOOKUP(Table16[[#This Row],[Player]],Table4[],9,FALSE)</f>
        <v>#N/A</v>
      </c>
    </row>
    <row r="1192" spans="1:18" ht="12.75" customHeight="1" x14ac:dyDescent="0.45">
      <c r="A1192" s="78" t="s">
        <v>2618</v>
      </c>
      <c r="B1192" s="74" t="s">
        <v>656</v>
      </c>
      <c r="C1192" s="79" t="s">
        <v>285</v>
      </c>
      <c r="D1192" s="91">
        <v>35649</v>
      </c>
      <c r="E1192" s="75" t="s">
        <v>130</v>
      </c>
      <c r="G1192" s="75" t="s">
        <v>4167</v>
      </c>
      <c r="H1192" s="77" t="str">
        <f>VLOOKUP(Table16[[#This Row],[Player]],Rosters!$D$1:$D$1934,1,FALSE)</f>
        <v>Highsmith, Alex</v>
      </c>
      <c r="I1192" s="77" t="str">
        <f>Table16[[#This Row],[RunBlock-Primary6]]&amp;"-"&amp;Table16[[#This Row],[PassBlock8]]&amp;IF(Table16[[#This Row],[RunBlock-Secondary7]]&lt;&gt;"","/"&amp;Table16[[#This Row],[RunBlock-Secondary7]]&amp;"-"&amp;Table16[[#This Row],[PassBlock8]],"")</f>
        <v>-</v>
      </c>
      <c r="J1192" s="75">
        <v>65</v>
      </c>
      <c r="K1192" s="75"/>
      <c r="L1192" s="76">
        <v>8</v>
      </c>
      <c r="M1192" s="76"/>
      <c r="N1192" s="76"/>
      <c r="O1192" s="76"/>
      <c r="P1192" s="76"/>
      <c r="Q1192" s="76" t="str">
        <f>Table16[[#This Row],[DefPrimary2]]&amp;IF(Table16[[#This Row],[Def-Secondary3]]&lt;&gt;"","/"&amp;Table16[[#This Row],[Def-Secondary3]],)&amp;""&amp;IF(Table16[[#This Row],[PassRush4]]&lt;&gt;"","-"&amp;Table16[[#This Row],[PassRush4]],)</f>
        <v>65-8</v>
      </c>
      <c r="R1192" s="76" t="e">
        <f>VLOOKUP(Table16[[#This Row],[Player]],Table4[],9,FALSE)</f>
        <v>#N/A</v>
      </c>
    </row>
    <row r="1193" spans="1:18" ht="12.75" customHeight="1" x14ac:dyDescent="0.45">
      <c r="A1193" s="81" t="s">
        <v>665</v>
      </c>
      <c r="B1193" s="74" t="s">
        <v>656</v>
      </c>
      <c r="C1193" s="79" t="s">
        <v>1124</v>
      </c>
      <c r="D1193" s="91">
        <v>33831</v>
      </c>
      <c r="E1193" s="75" t="s">
        <v>256</v>
      </c>
      <c r="G1193" s="75" t="s">
        <v>621</v>
      </c>
      <c r="H1193" s="77" t="str">
        <f>VLOOKUP(Table16[[#This Row],[Player]],Rosters!$D$1:$D$1934,1,FALSE)</f>
        <v>Judon, Matt</v>
      </c>
      <c r="I1193" s="77" t="str">
        <f>Table16[[#This Row],[RunBlock-Primary6]]&amp;"-"&amp;Table16[[#This Row],[PassBlock8]]&amp;IF(Table16[[#This Row],[RunBlock-Secondary7]]&lt;&gt;"","/"&amp;Table16[[#This Row],[RunBlock-Secondary7]]&amp;"-"&amp;Table16[[#This Row],[PassBlock8]],"")</f>
        <v>-</v>
      </c>
      <c r="J1193" s="75">
        <v>4</v>
      </c>
      <c r="K1193" s="75"/>
      <c r="L1193" s="76">
        <v>8</v>
      </c>
      <c r="M1193" s="76"/>
      <c r="N1193" s="76"/>
      <c r="O1193" s="76"/>
      <c r="P1193" s="76"/>
      <c r="Q1193" s="76" t="str">
        <f>Table16[[#This Row],[DefPrimary2]]&amp;IF(Table16[[#This Row],[Def-Secondary3]]&lt;&gt;"","/"&amp;Table16[[#This Row],[Def-Secondary3]],)&amp;""&amp;IF(Table16[[#This Row],[PassRush4]]&lt;&gt;"","-"&amp;Table16[[#This Row],[PassRush4]],)</f>
        <v>4-8</v>
      </c>
      <c r="R1193" s="76" t="e">
        <f>VLOOKUP(Table16[[#This Row],[Player]],Table4[],9,FALSE)</f>
        <v>#N/A</v>
      </c>
    </row>
    <row r="1194" spans="1:18" ht="12.75" customHeight="1" x14ac:dyDescent="0.45">
      <c r="A1194" s="78" t="s">
        <v>1016</v>
      </c>
      <c r="B1194" s="74" t="s">
        <v>656</v>
      </c>
      <c r="C1194" s="79" t="s">
        <v>452</v>
      </c>
      <c r="D1194" s="91">
        <v>35188</v>
      </c>
      <c r="E1194" s="75" t="s">
        <v>140</v>
      </c>
      <c r="G1194" s="75" t="s">
        <v>1414</v>
      </c>
      <c r="H1194" s="77" t="str">
        <f>VLOOKUP(Table16[[#This Row],[Player]],Rosters!$D$1:$D$1934,1,FALSE)</f>
        <v>Key, Arden</v>
      </c>
      <c r="I1194" s="77" t="str">
        <f>Table16[[#This Row],[RunBlock-Primary6]]&amp;"-"&amp;Table16[[#This Row],[PassBlock8]]&amp;IF(Table16[[#This Row],[RunBlock-Secondary7]]&lt;&gt;"","/"&amp;Table16[[#This Row],[RunBlock-Secondary7]]&amp;"-"&amp;Table16[[#This Row],[PassBlock8]],"")</f>
        <v>-</v>
      </c>
      <c r="J1194" s="75">
        <v>4</v>
      </c>
      <c r="K1194" s="75"/>
      <c r="L1194" s="76">
        <v>12</v>
      </c>
      <c r="M1194" s="76">
        <v>1</v>
      </c>
      <c r="N1194" s="76"/>
      <c r="O1194" s="76"/>
      <c r="P1194" s="76"/>
      <c r="Q1194" s="76" t="str">
        <f>Table16[[#This Row],[DefPrimary2]]&amp;IF(Table16[[#This Row],[Def-Secondary3]]&lt;&gt;"","/"&amp;Table16[[#This Row],[Def-Secondary3]],)&amp;""&amp;IF(Table16[[#This Row],[PassRush4]]&lt;&gt;"","-"&amp;Table16[[#This Row],[PassRush4]],)</f>
        <v>4-12</v>
      </c>
      <c r="R1194" s="76" t="e">
        <f>VLOOKUP(Table16[[#This Row],[Player]],Table4[],9,FALSE)</f>
        <v>#N/A</v>
      </c>
    </row>
    <row r="1195" spans="1:18" ht="12.75" customHeight="1" x14ac:dyDescent="0.45">
      <c r="A1195" s="78" t="s">
        <v>3279</v>
      </c>
      <c r="B1195" s="74" t="s">
        <v>656</v>
      </c>
      <c r="C1195" s="79" t="s">
        <v>81</v>
      </c>
      <c r="D1195" s="91">
        <v>36175</v>
      </c>
      <c r="E1195" s="75" t="s">
        <v>137</v>
      </c>
      <c r="G1195" s="75" t="s">
        <v>783</v>
      </c>
      <c r="H1195" s="77" t="str">
        <f>VLOOKUP(Table16[[#This Row],[Player]],Rosters!$D$1:$D$1934,1,FALSE)</f>
        <v>Luketa, Jesse</v>
      </c>
      <c r="I1195" s="77" t="str">
        <f>Table16[[#This Row],[RunBlock-Primary6]]&amp;"-"&amp;Table16[[#This Row],[PassBlock8]]&amp;IF(Table16[[#This Row],[RunBlock-Secondary7]]&lt;&gt;"","/"&amp;Table16[[#This Row],[RunBlock-Secondary7]]&amp;"-"&amp;Table16[[#This Row],[PassBlock8]],"")</f>
        <v>-</v>
      </c>
      <c r="J1195" s="75">
        <v>4</v>
      </c>
      <c r="K1195" s="75"/>
      <c r="L1195" s="76">
        <v>6</v>
      </c>
      <c r="M1195" s="76"/>
      <c r="N1195" s="76"/>
      <c r="O1195" s="76"/>
      <c r="P1195" s="76"/>
      <c r="Q1195" s="76" t="str">
        <f>Table16[[#This Row],[DefPrimary2]]&amp;IF(Table16[[#This Row],[Def-Secondary3]]&lt;&gt;"","/"&amp;Table16[[#This Row],[Def-Secondary3]],)&amp;""&amp;IF(Table16[[#This Row],[PassRush4]]&lt;&gt;"","-"&amp;Table16[[#This Row],[PassRush4]],)</f>
        <v>4-6</v>
      </c>
      <c r="R1195" s="76" t="e">
        <f>VLOOKUP(Table16[[#This Row],[Player]],Table4[],9,FALSE)</f>
        <v>#N/A</v>
      </c>
    </row>
    <row r="1196" spans="1:18" ht="12.75" customHeight="1" x14ac:dyDescent="0.45">
      <c r="A1196" s="92" t="s">
        <v>2019</v>
      </c>
      <c r="B1196" s="74" t="s">
        <v>656</v>
      </c>
      <c r="C1196" s="79" t="s">
        <v>193</v>
      </c>
      <c r="D1196" s="91">
        <v>36163</v>
      </c>
      <c r="E1196" s="75" t="s">
        <v>160</v>
      </c>
      <c r="G1196" s="75" t="s">
        <v>4174</v>
      </c>
      <c r="H1196" s="77" t="str">
        <f>VLOOKUP(Table16[[#This Row],[Player]],Rosters!$D$1:$D$1934,1,FALSE)</f>
        <v>Robinson, Tavius</v>
      </c>
      <c r="I1196" s="77" t="str">
        <f>Table16[[#This Row],[RunBlock-Primary6]]&amp;"-"&amp;Table16[[#This Row],[PassBlock8]]&amp;IF(Table16[[#This Row],[RunBlock-Secondary7]]&lt;&gt;"","/"&amp;Table16[[#This Row],[RunBlock-Secondary7]]&amp;"-"&amp;Table16[[#This Row],[PassBlock8]],"")</f>
        <v>-</v>
      </c>
      <c r="J1196" s="75">
        <v>60</v>
      </c>
      <c r="K1196" s="75"/>
      <c r="L1196" s="76">
        <v>5</v>
      </c>
      <c r="M1196" s="76"/>
      <c r="N1196" s="76"/>
      <c r="O1196" s="76"/>
      <c r="P1196" s="76"/>
      <c r="Q1196" s="76" t="str">
        <f>Table16[[#This Row],[DefPrimary2]]&amp;IF(Table16[[#This Row],[Def-Secondary3]]&lt;&gt;"","/"&amp;Table16[[#This Row],[Def-Secondary3]],)&amp;""&amp;IF(Table16[[#This Row],[PassRush4]]&lt;&gt;"","-"&amp;Table16[[#This Row],[PassRush4]],)</f>
        <v>60-5</v>
      </c>
      <c r="R1196" s="76" t="e">
        <f>VLOOKUP(Table16[[#This Row],[Player]],Table4[],9,FALSE)</f>
        <v>#N/A</v>
      </c>
    </row>
    <row r="1197" spans="1:18" ht="12.75" customHeight="1" x14ac:dyDescent="0.45">
      <c r="A1197" s="92" t="s">
        <v>1928</v>
      </c>
      <c r="B1197" s="74" t="s">
        <v>656</v>
      </c>
      <c r="C1197" s="79" t="s">
        <v>3530</v>
      </c>
      <c r="D1197" s="91">
        <v>36909</v>
      </c>
      <c r="E1197" s="75" t="s">
        <v>3953</v>
      </c>
      <c r="G1197" s="75" t="s">
        <v>3453</v>
      </c>
      <c r="H1197" s="77" t="str">
        <f>VLOOKUP(Table16[[#This Row],[Player]],Rosters!$D$1:$D$1934,1,FALSE)</f>
        <v>Smith, Nolan</v>
      </c>
      <c r="I1197" s="77" t="str">
        <f>Table16[[#This Row],[RunBlock-Primary6]]&amp;"-"&amp;Table16[[#This Row],[PassBlock8]]&amp;IF(Table16[[#This Row],[RunBlock-Secondary7]]&lt;&gt;"","/"&amp;Table16[[#This Row],[RunBlock-Secondary7]]&amp;"-"&amp;Table16[[#This Row],[PassBlock8]],"")</f>
        <v>-</v>
      </c>
      <c r="J1197" s="75">
        <v>45</v>
      </c>
      <c r="K1197" s="75"/>
      <c r="L1197" s="76">
        <v>10</v>
      </c>
      <c r="M1197" s="76"/>
      <c r="N1197" s="76"/>
      <c r="O1197" s="76"/>
      <c r="P1197" s="76"/>
      <c r="Q1197" s="76" t="str">
        <f>Table16[[#This Row],[DefPrimary2]]&amp;IF(Table16[[#This Row],[Def-Secondary3]]&lt;&gt;"","/"&amp;Table16[[#This Row],[Def-Secondary3]],)&amp;""&amp;IF(Table16[[#This Row],[PassRush4]]&lt;&gt;"","-"&amp;Table16[[#This Row],[PassRush4]],)</f>
        <v>45-10</v>
      </c>
      <c r="R1197" s="76" t="e">
        <f>VLOOKUP(Table16[[#This Row],[Player]],Table4[],9,FALSE)</f>
        <v>#N/A</v>
      </c>
    </row>
    <row r="1198" spans="1:18" ht="12.75" customHeight="1" x14ac:dyDescent="0.45">
      <c r="A1198" s="92" t="s">
        <v>657</v>
      </c>
      <c r="B1198" s="74" t="s">
        <v>656</v>
      </c>
      <c r="C1198" s="79" t="s">
        <v>3523</v>
      </c>
      <c r="D1198" s="91">
        <v>37502</v>
      </c>
      <c r="E1198" s="75" t="s">
        <v>200</v>
      </c>
      <c r="G1198" s="75" t="s">
        <v>1414</v>
      </c>
      <c r="H1198" s="77" t="str">
        <f>VLOOKUP(Table16[[#This Row],[Player]],Rosters!$D$1:$D$1934,1,FALSE)</f>
        <v>Tuipulotu, Tuli</v>
      </c>
      <c r="I1198" s="77" t="str">
        <f>Table16[[#This Row],[RunBlock-Primary6]]&amp;"-"&amp;Table16[[#This Row],[PassBlock8]]&amp;IF(Table16[[#This Row],[RunBlock-Secondary7]]&lt;&gt;"","/"&amp;Table16[[#This Row],[RunBlock-Secondary7]]&amp;"-"&amp;Table16[[#This Row],[PassBlock8]],"")</f>
        <v>-</v>
      </c>
      <c r="J1198" s="75">
        <v>4</v>
      </c>
      <c r="K1198" s="75"/>
      <c r="L1198" s="76">
        <v>12</v>
      </c>
      <c r="M1198" s="76">
        <v>1</v>
      </c>
      <c r="N1198" s="76"/>
      <c r="O1198" s="76"/>
      <c r="P1198" s="76"/>
      <c r="Q1198" s="76" t="str">
        <f>Table16[[#This Row],[DefPrimary2]]&amp;IF(Table16[[#This Row],[Def-Secondary3]]&lt;&gt;"","/"&amp;Table16[[#This Row],[Def-Secondary3]],)&amp;""&amp;IF(Table16[[#This Row],[PassRush4]]&lt;&gt;"","-"&amp;Table16[[#This Row],[PassRush4]],)</f>
        <v>4-12</v>
      </c>
      <c r="R1198" s="76" t="e">
        <f>VLOOKUP(Table16[[#This Row],[Player]],Table4[],9,FALSE)</f>
        <v>#N/A</v>
      </c>
    </row>
    <row r="1199" spans="1:18" ht="12.75" customHeight="1" x14ac:dyDescent="0.45">
      <c r="A1199" s="92" t="s">
        <v>2719</v>
      </c>
      <c r="B1199" s="74" t="s">
        <v>656</v>
      </c>
      <c r="C1199" s="79" t="s">
        <v>419</v>
      </c>
      <c r="D1199" s="91">
        <v>35734</v>
      </c>
      <c r="E1199" s="75" t="s">
        <v>108</v>
      </c>
      <c r="G1199" s="75" t="s">
        <v>621</v>
      </c>
      <c r="H1199" s="77" t="str">
        <f>VLOOKUP(Table16[[#This Row],[Player]],Rosters!$D$1:$D$1934,1,FALSE)</f>
        <v>Wonnum, D.J.</v>
      </c>
      <c r="I1199" s="77" t="str">
        <f>Table16[[#This Row],[RunBlock-Primary6]]&amp;"-"&amp;Table16[[#This Row],[PassBlock8]]&amp;IF(Table16[[#This Row],[RunBlock-Secondary7]]&lt;&gt;"","/"&amp;Table16[[#This Row],[RunBlock-Secondary7]]&amp;"-"&amp;Table16[[#This Row],[PassBlock8]],"")</f>
        <v>-</v>
      </c>
      <c r="J1199" s="75">
        <v>4</v>
      </c>
      <c r="K1199" s="75"/>
      <c r="L1199" s="76">
        <v>8</v>
      </c>
      <c r="M1199" s="76"/>
      <c r="N1199" s="76"/>
      <c r="O1199" s="76"/>
      <c r="P1199" s="76"/>
      <c r="Q1199" s="76" t="str">
        <f>Table16[[#This Row],[DefPrimary2]]&amp;IF(Table16[[#This Row],[Def-Secondary3]]&lt;&gt;"","/"&amp;Table16[[#This Row],[Def-Secondary3]],)&amp;""&amp;IF(Table16[[#This Row],[PassRush4]]&lt;&gt;"","-"&amp;Table16[[#This Row],[PassRush4]],)</f>
        <v>4-8</v>
      </c>
      <c r="R1199" s="76" t="e">
        <f>VLOOKUP(Table16[[#This Row],[Player]],Table4[],9,FALSE)</f>
        <v>#N/A</v>
      </c>
    </row>
    <row r="1200" spans="1:18" ht="12.75" customHeight="1" x14ac:dyDescent="0.45">
      <c r="A1200" s="78" t="s">
        <v>1013</v>
      </c>
      <c r="B1200" s="74" t="s">
        <v>656</v>
      </c>
      <c r="C1200" s="79" t="s">
        <v>3524</v>
      </c>
      <c r="D1200" s="91">
        <v>35867</v>
      </c>
      <c r="E1200" s="75" t="s">
        <v>98</v>
      </c>
      <c r="G1200" s="75" t="s">
        <v>3505</v>
      </c>
      <c r="H1200" s="77" t="str">
        <f>VLOOKUP(Table16[[#This Row],[Player]],Rosters!$D$1:$D$1934,1,FALSE)</f>
        <v>Young, Byron</v>
      </c>
      <c r="I1200" s="77" t="str">
        <f>Table16[[#This Row],[RunBlock-Primary6]]&amp;"-"&amp;Table16[[#This Row],[PassBlock8]]&amp;IF(Table16[[#This Row],[RunBlock-Secondary7]]&lt;&gt;"","/"&amp;Table16[[#This Row],[RunBlock-Secondary7]]&amp;"-"&amp;Table16[[#This Row],[PassBlock8]],"")</f>
        <v>-</v>
      </c>
      <c r="J1200" s="75">
        <v>40</v>
      </c>
      <c r="K1200" s="75"/>
      <c r="L1200" s="76">
        <v>12</v>
      </c>
      <c r="M1200" s="76">
        <v>1</v>
      </c>
      <c r="N1200" s="76"/>
      <c r="O1200" s="76"/>
      <c r="P1200" s="76"/>
      <c r="Q1200" s="76" t="str">
        <f>Table16[[#This Row],[DefPrimary2]]&amp;IF(Table16[[#This Row],[Def-Secondary3]]&lt;&gt;"","/"&amp;Table16[[#This Row],[Def-Secondary3]],)&amp;""&amp;IF(Table16[[#This Row],[PassRush4]]&lt;&gt;"","-"&amp;Table16[[#This Row],[PassRush4]],)</f>
        <v>40-12</v>
      </c>
      <c r="R1200" s="76" t="e">
        <f>VLOOKUP(Table16[[#This Row],[Player]],Table4[],9,FALSE)</f>
        <v>#N/A</v>
      </c>
    </row>
    <row r="1201" spans="1:18" ht="12.75" customHeight="1" x14ac:dyDescent="0.45">
      <c r="A1201" s="78" t="s">
        <v>2968</v>
      </c>
      <c r="B1201" s="74" t="s">
        <v>3297</v>
      </c>
      <c r="C1201" s="79" t="s">
        <v>86</v>
      </c>
      <c r="D1201" s="91">
        <v>35575</v>
      </c>
      <c r="E1201" s="75" t="s">
        <v>130</v>
      </c>
      <c r="G1201" s="75" t="s">
        <v>4294</v>
      </c>
      <c r="H1201" s="77" t="str">
        <f>VLOOKUP(Table16[[#This Row],[Player]],Rosters!$D$1:$D$1934,1,FALSE)</f>
        <v>Greenard, Jonathan</v>
      </c>
      <c r="I1201" s="77" t="str">
        <f>Table16[[#This Row],[RunBlock-Primary6]]&amp;"-"&amp;Table16[[#This Row],[PassBlock8]]&amp;IF(Table16[[#This Row],[RunBlock-Secondary7]]&lt;&gt;"","/"&amp;Table16[[#This Row],[RunBlock-Secondary7]]&amp;"-"&amp;Table16[[#This Row],[PassBlock8]],"")</f>
        <v>-</v>
      </c>
      <c r="J1201" s="75">
        <v>45</v>
      </c>
      <c r="K1201" s="75" t="s">
        <v>422</v>
      </c>
      <c r="L1201" s="76">
        <v>12</v>
      </c>
      <c r="M1201" s="76">
        <v>1</v>
      </c>
      <c r="N1201" s="76"/>
      <c r="O1201" s="76"/>
      <c r="P1201" s="76"/>
      <c r="Q1201" s="76" t="str">
        <f>Table16[[#This Row],[DefPrimary2]]&amp;IF(Table16[[#This Row],[Def-Secondary3]]&lt;&gt;"","/"&amp;Table16[[#This Row],[Def-Secondary3]],)&amp;""&amp;IF(Table16[[#This Row],[PassRush4]]&lt;&gt;"","-"&amp;Table16[[#This Row],[PassRush4]],)</f>
        <v>45/5-12</v>
      </c>
      <c r="R1201" s="76" t="e">
        <f>VLOOKUP(Table16[[#This Row],[Player]],Table4[],9,FALSE)</f>
        <v>#N/A</v>
      </c>
    </row>
    <row r="1202" spans="1:18" ht="12.75" customHeight="1" x14ac:dyDescent="0.45">
      <c r="A1202" s="78" t="s">
        <v>1604</v>
      </c>
      <c r="B1202" s="74" t="s">
        <v>3297</v>
      </c>
      <c r="C1202" s="79" t="s">
        <v>403</v>
      </c>
      <c r="D1202" s="91">
        <v>36180</v>
      </c>
      <c r="E1202" s="75" t="s">
        <v>200</v>
      </c>
      <c r="G1202" s="75" t="s">
        <v>4166</v>
      </c>
      <c r="H1202" s="77" t="str">
        <f>VLOOKUP(Table16[[#This Row],[Player]],Rosters!$D$1:$D$1934,1,FALSE)</f>
        <v>White, Keion</v>
      </c>
      <c r="I1202" s="77" t="str">
        <f>Table16[[#This Row],[RunBlock-Primary6]]&amp;"-"&amp;Table16[[#This Row],[PassBlock8]]&amp;IF(Table16[[#This Row],[RunBlock-Secondary7]]&lt;&gt;"","/"&amp;Table16[[#This Row],[RunBlock-Secondary7]]&amp;"-"&amp;Table16[[#This Row],[PassBlock8]],"")</f>
        <v>-</v>
      </c>
      <c r="J1202" s="75">
        <v>40</v>
      </c>
      <c r="K1202" s="75" t="s">
        <v>149</v>
      </c>
      <c r="L1202" s="76">
        <v>9</v>
      </c>
      <c r="M1202" s="76"/>
      <c r="N1202" s="76"/>
      <c r="O1202" s="76"/>
      <c r="P1202" s="76"/>
      <c r="Q1202" s="76" t="str">
        <f>Table16[[#This Row],[DefPrimary2]]&amp;IF(Table16[[#This Row],[Def-Secondary3]]&lt;&gt;"","/"&amp;Table16[[#This Row],[Def-Secondary3]],)&amp;""&amp;IF(Table16[[#This Row],[PassRush4]]&lt;&gt;"","-"&amp;Table16[[#This Row],[PassRush4]],)</f>
        <v>40/0-9</v>
      </c>
      <c r="R1202" s="76" t="e">
        <f>VLOOKUP(Table16[[#This Row],[Player]],Table4[],9,FALSE)</f>
        <v>#N/A</v>
      </c>
    </row>
    <row r="1203" spans="1:18" ht="12.75" customHeight="1" x14ac:dyDescent="0.45">
      <c r="A1203" s="78" t="s">
        <v>2964</v>
      </c>
      <c r="B1203" s="74" t="s">
        <v>211</v>
      </c>
      <c r="C1203" s="79" t="s">
        <v>3520</v>
      </c>
      <c r="D1203" s="91">
        <v>34715</v>
      </c>
      <c r="E1203" s="75" t="s">
        <v>2965</v>
      </c>
      <c r="G1203" s="75" t="s">
        <v>430</v>
      </c>
      <c r="H1203" s="77" t="str">
        <f>VLOOKUP(Table16[[#This Row],[Player]],Rosters!$D$1:$D$1934,1,FALSE)</f>
        <v>Allen, Jonathan</v>
      </c>
      <c r="I1203" s="77" t="str">
        <f>Table16[[#This Row],[RunBlock-Primary6]]&amp;"-"&amp;Table16[[#This Row],[PassBlock8]]&amp;IF(Table16[[#This Row],[RunBlock-Secondary7]]&lt;&gt;"","/"&amp;Table16[[#This Row],[RunBlock-Secondary7]]&amp;"-"&amp;Table16[[#This Row],[PassBlock8]],"")</f>
        <v>-</v>
      </c>
      <c r="J1203" s="75" t="s">
        <v>422</v>
      </c>
      <c r="K1203" s="75"/>
      <c r="L1203" s="76">
        <v>5</v>
      </c>
      <c r="M1203" s="76"/>
      <c r="N1203" s="76"/>
      <c r="O1203" s="76"/>
      <c r="P1203" s="76"/>
      <c r="Q1203" s="76" t="str">
        <f>Table16[[#This Row],[DefPrimary2]]&amp;IF(Table16[[#This Row],[Def-Secondary3]]&lt;&gt;"","/"&amp;Table16[[#This Row],[Def-Secondary3]],)&amp;""&amp;IF(Table16[[#This Row],[PassRush4]]&lt;&gt;"","-"&amp;Table16[[#This Row],[PassRush4]],)</f>
        <v>5-5</v>
      </c>
      <c r="R1203" s="76" t="e">
        <f>VLOOKUP(Table16[[#This Row],[Player]],Table4[],9,FALSE)</f>
        <v>#N/A</v>
      </c>
    </row>
    <row r="1204" spans="1:18" ht="12.75" customHeight="1" x14ac:dyDescent="0.45">
      <c r="A1204" s="78" t="s">
        <v>3699</v>
      </c>
      <c r="B1204" s="74" t="s">
        <v>211</v>
      </c>
      <c r="C1204" s="79" t="s">
        <v>3523</v>
      </c>
      <c r="D1204" s="91">
        <v>37680</v>
      </c>
      <c r="E1204" s="75" t="s">
        <v>3958</v>
      </c>
      <c r="G1204" s="75" t="s">
        <v>430</v>
      </c>
      <c r="H1204" s="77" t="str">
        <f>VLOOKUP(Table16[[#This Row],[Player]],Rosters!$D$1:$D$1934,1,FALSE)</f>
        <v>Alt, Joe</v>
      </c>
      <c r="I1204" s="77" t="str">
        <f>Table16[[#This Row],[RunBlock-Primary6]]&amp;"-"&amp;Table16[[#This Row],[PassBlock8]]&amp;IF(Table16[[#This Row],[RunBlock-Secondary7]]&lt;&gt;"","/"&amp;Table16[[#This Row],[RunBlock-Secondary7]]&amp;"-"&amp;Table16[[#This Row],[PassBlock8]],"")</f>
        <v>5-5</v>
      </c>
      <c r="J1204" s="75"/>
      <c r="K1204" s="75"/>
      <c r="L1204" s="76"/>
      <c r="M1204" s="76"/>
      <c r="N1204" s="75">
        <v>5</v>
      </c>
      <c r="O1204" s="75"/>
      <c r="P1204" s="76">
        <v>5</v>
      </c>
      <c r="Q1204" s="76" t="str">
        <f>Table16[[#This Row],[DefPrimary2]]&amp;IF(Table16[[#This Row],[Def-Secondary3]]&lt;&gt;"","/"&amp;Table16[[#This Row],[Def-Secondary3]],)&amp;""&amp;IF(Table16[[#This Row],[PassRush4]]&lt;&gt;"","-"&amp;Table16[[#This Row],[PassRush4]],)</f>
        <v/>
      </c>
      <c r="R1204" s="76" t="e">
        <f>VLOOKUP(Table16[[#This Row],[Player]],Table4[],9,FALSE)</f>
        <v>#N/A</v>
      </c>
    </row>
    <row r="1205" spans="1:18" ht="12.75" customHeight="1" x14ac:dyDescent="0.45">
      <c r="A1205" s="78" t="s">
        <v>2112</v>
      </c>
      <c r="B1205" s="74" t="s">
        <v>211</v>
      </c>
      <c r="C1205" s="79" t="s">
        <v>441</v>
      </c>
      <c r="D1205" s="91">
        <v>37170</v>
      </c>
      <c r="E1205" s="75" t="s">
        <v>3953</v>
      </c>
      <c r="G1205" s="75" t="s">
        <v>992</v>
      </c>
      <c r="H1205" s="77" t="str">
        <f>VLOOKUP(Table16[[#This Row],[Player]],Rosters!$D$1:$D$1934,1,FALSE)</f>
        <v>Bresee, Bryan</v>
      </c>
      <c r="I1205" s="77" t="str">
        <f>Table16[[#This Row],[RunBlock-Primary6]]&amp;"-"&amp;Table16[[#This Row],[PassBlock8]]&amp;IF(Table16[[#This Row],[RunBlock-Secondary7]]&lt;&gt;"","/"&amp;Table16[[#This Row],[RunBlock-Secondary7]]&amp;"-"&amp;Table16[[#This Row],[PassBlock8]],"")</f>
        <v>-</v>
      </c>
      <c r="J1205" s="75" t="s">
        <v>149</v>
      </c>
      <c r="K1205" s="75"/>
      <c r="L1205" s="76">
        <v>8</v>
      </c>
      <c r="M1205" s="76"/>
      <c r="N1205" s="76"/>
      <c r="O1205" s="76"/>
      <c r="P1205" s="76"/>
      <c r="Q1205" s="76" t="str">
        <f>Table16[[#This Row],[DefPrimary2]]&amp;IF(Table16[[#This Row],[Def-Secondary3]]&lt;&gt;"","/"&amp;Table16[[#This Row],[Def-Secondary3]],)&amp;""&amp;IF(Table16[[#This Row],[PassRush4]]&lt;&gt;"","-"&amp;Table16[[#This Row],[PassRush4]],)</f>
        <v>0-8</v>
      </c>
      <c r="R1205" s="76" t="e">
        <f>VLOOKUP(Table16[[#This Row],[Player]],Table4[],9,FALSE)</f>
        <v>#N/A</v>
      </c>
    </row>
    <row r="1206" spans="1:18" ht="12.75" customHeight="1" x14ac:dyDescent="0.45">
      <c r="A1206" s="78" t="s">
        <v>3041</v>
      </c>
      <c r="B1206" s="74" t="s">
        <v>211</v>
      </c>
      <c r="C1206" s="79" t="s">
        <v>3519</v>
      </c>
      <c r="D1206" s="91">
        <v>35854</v>
      </c>
      <c r="E1206" s="75" t="s">
        <v>387</v>
      </c>
      <c r="G1206" s="75" t="s">
        <v>181</v>
      </c>
      <c r="H1206" s="77" t="str">
        <f>VLOOKUP(Table16[[#This Row],[Player]],Rosters!$D$1:$D$1934,1,FALSE)</f>
        <v>Brown, Spencer</v>
      </c>
      <c r="I1206" s="77" t="str">
        <f>Table16[[#This Row],[RunBlock-Primary6]]&amp;"-"&amp;Table16[[#This Row],[PassBlock8]]&amp;IF(Table16[[#This Row],[RunBlock-Secondary7]]&lt;&gt;"","/"&amp;Table16[[#This Row],[RunBlock-Secondary7]]&amp;"-"&amp;Table16[[#This Row],[PassBlock8]],"")</f>
        <v>5-7</v>
      </c>
      <c r="J1206" s="75"/>
      <c r="K1206" s="75"/>
      <c r="L1206" s="76"/>
      <c r="M1206" s="76"/>
      <c r="N1206" s="75">
        <v>5</v>
      </c>
      <c r="O1206" s="75"/>
      <c r="P1206" s="76">
        <v>7</v>
      </c>
      <c r="Q1206" s="76" t="str">
        <f>Table16[[#This Row],[DefPrimary2]]&amp;IF(Table16[[#This Row],[Def-Secondary3]]&lt;&gt;"","/"&amp;Table16[[#This Row],[Def-Secondary3]],)&amp;""&amp;IF(Table16[[#This Row],[PassRush4]]&lt;&gt;"","-"&amp;Table16[[#This Row],[PassRush4]],)</f>
        <v/>
      </c>
      <c r="R1206" s="76" t="e">
        <f>VLOOKUP(Table16[[#This Row],[Player]],Table4[],9,FALSE)</f>
        <v>#N/A</v>
      </c>
    </row>
    <row r="1207" spans="1:18" ht="12.75" customHeight="1" x14ac:dyDescent="0.45">
      <c r="A1207" s="78" t="s">
        <v>2705</v>
      </c>
      <c r="B1207" s="74" t="s">
        <v>211</v>
      </c>
      <c r="C1207" s="79" t="s">
        <v>3518</v>
      </c>
      <c r="D1207" s="91">
        <v>34436</v>
      </c>
      <c r="E1207" s="75" t="s">
        <v>720</v>
      </c>
      <c r="G1207" s="75" t="s">
        <v>743</v>
      </c>
      <c r="H1207" s="77" t="str">
        <f>VLOOKUP(Table16[[#This Row],[Player]],Rosters!$D$1:$D$1934,1,FALSE)</f>
        <v>Butler, Adam</v>
      </c>
      <c r="I1207" s="77" t="str">
        <f>Table16[[#This Row],[RunBlock-Primary6]]&amp;"-"&amp;Table16[[#This Row],[PassBlock8]]&amp;IF(Table16[[#This Row],[RunBlock-Secondary7]]&lt;&gt;"","/"&amp;Table16[[#This Row],[RunBlock-Secondary7]]&amp;"-"&amp;Table16[[#This Row],[PassBlock8]],"")</f>
        <v>-</v>
      </c>
      <c r="J1207" s="75" t="s">
        <v>149</v>
      </c>
      <c r="K1207" s="75"/>
      <c r="L1207" s="76">
        <v>7</v>
      </c>
      <c r="M1207" s="76"/>
      <c r="N1207" s="76"/>
      <c r="O1207" s="76"/>
      <c r="P1207" s="76"/>
      <c r="Q1207" s="76" t="str">
        <f>Table16[[#This Row],[DefPrimary2]]&amp;IF(Table16[[#This Row],[Def-Secondary3]]&lt;&gt;"","/"&amp;Table16[[#This Row],[Def-Secondary3]],)&amp;""&amp;IF(Table16[[#This Row],[PassRush4]]&lt;&gt;"","-"&amp;Table16[[#This Row],[PassRush4]],)</f>
        <v>0-7</v>
      </c>
      <c r="R1207" s="76" t="e">
        <f>VLOOKUP(Table16[[#This Row],[Player]],Table4[],9,FALSE)</f>
        <v>#N/A</v>
      </c>
    </row>
    <row r="1208" spans="1:18" ht="12.75" customHeight="1" x14ac:dyDescent="0.45">
      <c r="A1208" s="78" t="s">
        <v>3136</v>
      </c>
      <c r="B1208" s="74" t="s">
        <v>211</v>
      </c>
      <c r="C1208" s="79" t="s">
        <v>3527</v>
      </c>
      <c r="D1208" s="91">
        <v>34563</v>
      </c>
      <c r="E1208" s="75" t="s">
        <v>3137</v>
      </c>
      <c r="G1208" s="75" t="s">
        <v>254</v>
      </c>
      <c r="H1208" s="77" t="str">
        <f>VLOOKUP(Table16[[#This Row],[Player]],Rosters!$D$1:$D$1934,1,FALSE)</f>
        <v>Conklin, Jack</v>
      </c>
      <c r="I1208" s="77" t="str">
        <f>Table16[[#This Row],[RunBlock-Primary6]]&amp;"-"&amp;Table16[[#This Row],[PassBlock8]]&amp;IF(Table16[[#This Row],[RunBlock-Secondary7]]&lt;&gt;"","/"&amp;Table16[[#This Row],[RunBlock-Secondary7]]&amp;"-"&amp;Table16[[#This Row],[PassBlock8]],"")</f>
        <v>4-4</v>
      </c>
      <c r="J1208" s="75"/>
      <c r="K1208" s="75"/>
      <c r="L1208" s="76"/>
      <c r="M1208" s="76"/>
      <c r="N1208" s="75">
        <v>4</v>
      </c>
      <c r="O1208" s="75"/>
      <c r="P1208" s="76">
        <v>4</v>
      </c>
      <c r="Q1208" s="76" t="str">
        <f>Table16[[#This Row],[DefPrimary2]]&amp;IF(Table16[[#This Row],[Def-Secondary3]]&lt;&gt;"","/"&amp;Table16[[#This Row],[Def-Secondary3]],)&amp;""&amp;IF(Table16[[#This Row],[PassRush4]]&lt;&gt;"","-"&amp;Table16[[#This Row],[PassRush4]],)</f>
        <v/>
      </c>
      <c r="R1208" s="76" t="e">
        <f>VLOOKUP(Table16[[#This Row],[Player]],Table4[],9,FALSE)</f>
        <v>#N/A</v>
      </c>
    </row>
    <row r="1209" spans="1:18" ht="12.75" customHeight="1" x14ac:dyDescent="0.45">
      <c r="A1209" s="78" t="s">
        <v>476</v>
      </c>
      <c r="B1209" s="74" t="s">
        <v>211</v>
      </c>
      <c r="C1209" s="79" t="s">
        <v>271</v>
      </c>
      <c r="D1209" s="91">
        <v>37169</v>
      </c>
      <c r="E1209" s="75" t="s">
        <v>200</v>
      </c>
      <c r="G1209" s="75" t="s">
        <v>604</v>
      </c>
      <c r="H1209" s="77" t="str">
        <f>VLOOKUP(Table16[[#This Row],[Player]],Rosters!$D$1:$D$1934,1,FALSE)</f>
        <v>Dexter, Gervon</v>
      </c>
      <c r="I1209" s="77" t="str">
        <f>Table16[[#This Row],[RunBlock-Primary6]]&amp;"-"&amp;Table16[[#This Row],[PassBlock8]]&amp;IF(Table16[[#This Row],[RunBlock-Secondary7]]&lt;&gt;"","/"&amp;Table16[[#This Row],[RunBlock-Secondary7]]&amp;"-"&amp;Table16[[#This Row],[PassBlock8]],"")</f>
        <v>-</v>
      </c>
      <c r="J1209" s="75" t="s">
        <v>154</v>
      </c>
      <c r="K1209" s="75"/>
      <c r="L1209" s="76">
        <v>8</v>
      </c>
      <c r="M1209" s="76"/>
      <c r="N1209" s="76"/>
      <c r="O1209" s="76"/>
      <c r="P1209" s="76"/>
      <c r="Q1209" s="76" t="str">
        <f>Table16[[#This Row],[DefPrimary2]]&amp;IF(Table16[[#This Row],[Def-Secondary3]]&lt;&gt;"","/"&amp;Table16[[#This Row],[Def-Secondary3]],)&amp;""&amp;IF(Table16[[#This Row],[PassRush4]]&lt;&gt;"","-"&amp;Table16[[#This Row],[PassRush4]],)</f>
        <v>4-8</v>
      </c>
      <c r="R1209" s="76" t="e">
        <f>VLOOKUP(Table16[[#This Row],[Player]],Table4[],9,FALSE)</f>
        <v>#N/A</v>
      </c>
    </row>
    <row r="1210" spans="1:18" ht="12.75" customHeight="1" x14ac:dyDescent="0.45">
      <c r="A1210" s="78" t="s">
        <v>3566</v>
      </c>
      <c r="B1210" s="74" t="s">
        <v>211</v>
      </c>
      <c r="C1210" s="79" t="s">
        <v>3522</v>
      </c>
      <c r="D1210" s="91">
        <v>34359</v>
      </c>
      <c r="E1210" s="75" t="s">
        <v>265</v>
      </c>
      <c r="G1210" s="75" t="s">
        <v>477</v>
      </c>
      <c r="H1210" s="77" t="str">
        <f>VLOOKUP(Table16[[#This Row],[Player]],Rosters!$D$1:$D$1934,1,FALSE)</f>
        <v>Edwards Jr, Mario</v>
      </c>
      <c r="I1210" s="77" t="str">
        <f>Table16[[#This Row],[RunBlock-Primary6]]&amp;"-"&amp;Table16[[#This Row],[PassBlock8]]&amp;IF(Table16[[#This Row],[RunBlock-Secondary7]]&lt;&gt;"","/"&amp;Table16[[#This Row],[RunBlock-Secondary7]]&amp;"-"&amp;Table16[[#This Row],[PassBlock8]],"")</f>
        <v>-</v>
      </c>
      <c r="J1210" s="75" t="s">
        <v>149</v>
      </c>
      <c r="K1210" s="75"/>
      <c r="L1210" s="76">
        <v>4</v>
      </c>
      <c r="M1210" s="76"/>
      <c r="N1210" s="76"/>
      <c r="O1210" s="76"/>
      <c r="P1210" s="76"/>
      <c r="Q1210" s="76" t="str">
        <f>Table16[[#This Row],[DefPrimary2]]&amp;IF(Table16[[#This Row],[Def-Secondary3]]&lt;&gt;"","/"&amp;Table16[[#This Row],[Def-Secondary3]],)&amp;""&amp;IF(Table16[[#This Row],[PassRush4]]&lt;&gt;"","-"&amp;Table16[[#This Row],[PassRush4]],)</f>
        <v>0-4</v>
      </c>
      <c r="R1210" s="76" t="e">
        <f>VLOOKUP(Table16[[#This Row],[Player]],Table4[],9,FALSE)</f>
        <v>#N/A</v>
      </c>
    </row>
    <row r="1211" spans="1:18" ht="12.75" customHeight="1" x14ac:dyDescent="0.45">
      <c r="A1211" s="78" t="s">
        <v>1910</v>
      </c>
      <c r="B1211" s="74" t="s">
        <v>211</v>
      </c>
      <c r="C1211" s="79" t="s">
        <v>318</v>
      </c>
      <c r="D1211" s="91">
        <v>35757</v>
      </c>
      <c r="E1211" s="75" t="s">
        <v>130</v>
      </c>
      <c r="G1211" s="75" t="s">
        <v>168</v>
      </c>
      <c r="H1211" s="77" t="str">
        <f>VLOOKUP(Table16[[#This Row],[Player]],Rosters!$D$1:$D$1934,1,FALSE)</f>
        <v>Elliott, Jordan</v>
      </c>
      <c r="I1211" s="77" t="str">
        <f>Table16[[#This Row],[RunBlock-Primary6]]&amp;"-"&amp;Table16[[#This Row],[PassBlock8]]&amp;IF(Table16[[#This Row],[RunBlock-Secondary7]]&lt;&gt;"","/"&amp;Table16[[#This Row],[RunBlock-Secondary7]]&amp;"-"&amp;Table16[[#This Row],[PassBlock8]],"")</f>
        <v>-</v>
      </c>
      <c r="J1211" s="75" t="s">
        <v>154</v>
      </c>
      <c r="K1211" s="75"/>
      <c r="L1211" s="76">
        <v>0</v>
      </c>
      <c r="M1211" s="76"/>
      <c r="N1211" s="76"/>
      <c r="O1211" s="76"/>
      <c r="P1211" s="76"/>
      <c r="Q1211" s="76" t="str">
        <f>Table16[[#This Row],[DefPrimary2]]&amp;IF(Table16[[#This Row],[Def-Secondary3]]&lt;&gt;"","/"&amp;Table16[[#This Row],[Def-Secondary3]],)&amp;""&amp;IF(Table16[[#This Row],[PassRush4]]&lt;&gt;"","-"&amp;Table16[[#This Row],[PassRush4]],)</f>
        <v>4-0</v>
      </c>
      <c r="R1211" s="76" t="e">
        <f>VLOOKUP(Table16[[#This Row],[Player]],Table4[],9,FALSE)</f>
        <v>#N/A</v>
      </c>
    </row>
    <row r="1212" spans="1:18" ht="12.75" customHeight="1" x14ac:dyDescent="0.45">
      <c r="A1212" s="78" t="s">
        <v>3716</v>
      </c>
      <c r="B1212" s="74" t="s">
        <v>211</v>
      </c>
      <c r="C1212" s="79" t="s">
        <v>3518</v>
      </c>
      <c r="D1212" s="91">
        <v>37472</v>
      </c>
      <c r="E1212" s="75" t="s">
        <v>4011</v>
      </c>
      <c r="G1212" s="75" t="s">
        <v>208</v>
      </c>
      <c r="H1212" s="77" t="str">
        <f>VLOOKUP(Table16[[#This Row],[Player]],Rosters!$D$1:$D$1934,1,FALSE)</f>
        <v>Glaze, Delmar</v>
      </c>
      <c r="I1212" s="77" t="str">
        <f>Table16[[#This Row],[RunBlock-Primary6]]&amp;"-"&amp;Table16[[#This Row],[PassBlock8]]&amp;IF(Table16[[#This Row],[RunBlock-Secondary7]]&lt;&gt;"","/"&amp;Table16[[#This Row],[RunBlock-Secondary7]]&amp;"-"&amp;Table16[[#This Row],[PassBlock8]],"")</f>
        <v>4-3</v>
      </c>
      <c r="J1212" s="75"/>
      <c r="K1212" s="75"/>
      <c r="L1212" s="76"/>
      <c r="M1212" s="76"/>
      <c r="N1212" s="75">
        <v>4</v>
      </c>
      <c r="O1212" s="75"/>
      <c r="P1212" s="76">
        <v>3</v>
      </c>
      <c r="Q1212" s="76" t="str">
        <f>Table16[[#This Row],[DefPrimary2]]&amp;IF(Table16[[#This Row],[Def-Secondary3]]&lt;&gt;"","/"&amp;Table16[[#This Row],[Def-Secondary3]],)&amp;""&amp;IF(Table16[[#This Row],[PassRush4]]&lt;&gt;"","-"&amp;Table16[[#This Row],[PassRush4]],)</f>
        <v/>
      </c>
      <c r="R1212" s="76" t="e">
        <f>VLOOKUP(Table16[[#This Row],[Player]],Table4[],9,FALSE)</f>
        <v>#N/A</v>
      </c>
    </row>
    <row r="1213" spans="1:18" ht="12.75" customHeight="1" x14ac:dyDescent="0.45">
      <c r="A1213" s="78" t="s">
        <v>2864</v>
      </c>
      <c r="B1213" s="74" t="s">
        <v>211</v>
      </c>
      <c r="C1213" s="79" t="s">
        <v>339</v>
      </c>
      <c r="D1213" s="91">
        <v>36120</v>
      </c>
      <c r="E1213" s="75" t="s">
        <v>84</v>
      </c>
      <c r="G1213" s="75" t="s">
        <v>430</v>
      </c>
      <c r="H1213" s="77" t="str">
        <f>VLOOKUP(Table16[[#This Row],[Player]],Rosters!$D$1:$D$1934,1,FALSE)</f>
        <v>Goedeke, Luke</v>
      </c>
      <c r="I1213" s="77" t="str">
        <f>Table16[[#This Row],[RunBlock-Primary6]]&amp;"-"&amp;Table16[[#This Row],[PassBlock8]]&amp;IF(Table16[[#This Row],[RunBlock-Secondary7]]&lt;&gt;"","/"&amp;Table16[[#This Row],[RunBlock-Secondary7]]&amp;"-"&amp;Table16[[#This Row],[PassBlock8]],"")</f>
        <v>5-5</v>
      </c>
      <c r="J1213" s="75"/>
      <c r="K1213" s="75"/>
      <c r="L1213" s="76"/>
      <c r="M1213" s="76"/>
      <c r="N1213" s="75">
        <v>5</v>
      </c>
      <c r="O1213" s="75"/>
      <c r="P1213" s="76">
        <v>5</v>
      </c>
      <c r="Q1213" s="76" t="str">
        <f>Table16[[#This Row],[DefPrimary2]]&amp;IF(Table16[[#This Row],[Def-Secondary3]]&lt;&gt;"","/"&amp;Table16[[#This Row],[Def-Secondary3]],)&amp;""&amp;IF(Table16[[#This Row],[PassRush4]]&lt;&gt;"","-"&amp;Table16[[#This Row],[PassRush4]],)</f>
        <v/>
      </c>
      <c r="R1213" s="76" t="e">
        <f>VLOOKUP(Table16[[#This Row],[Player]],Table4[],9,FALSE)</f>
        <v>#N/A</v>
      </c>
    </row>
    <row r="1214" spans="1:18" ht="12.75" customHeight="1" x14ac:dyDescent="0.45">
      <c r="A1214" s="78" t="s">
        <v>1906</v>
      </c>
      <c r="B1214" s="74" t="s">
        <v>211</v>
      </c>
      <c r="C1214" s="79" t="s">
        <v>3527</v>
      </c>
      <c r="D1214" s="91">
        <v>33461</v>
      </c>
      <c r="E1214" s="75" t="s">
        <v>1499</v>
      </c>
      <c r="G1214" s="75" t="s">
        <v>576</v>
      </c>
      <c r="H1214" s="77" t="str">
        <f>VLOOKUP(Table16[[#This Row],[Player]],Rosters!$D$1:$D$1934,1,FALSE)</f>
        <v>Harris, Shelby</v>
      </c>
      <c r="I1214" s="77" t="str">
        <f>Table16[[#This Row],[RunBlock-Primary6]]&amp;"-"&amp;Table16[[#This Row],[PassBlock8]]&amp;IF(Table16[[#This Row],[RunBlock-Secondary7]]&lt;&gt;"","/"&amp;Table16[[#This Row],[RunBlock-Secondary7]]&amp;"-"&amp;Table16[[#This Row],[PassBlock8]],"")</f>
        <v>-</v>
      </c>
      <c r="J1214" s="75" t="s">
        <v>422</v>
      </c>
      <c r="K1214" s="75"/>
      <c r="L1214" s="76">
        <v>3</v>
      </c>
      <c r="M1214" s="76"/>
      <c r="N1214" s="76"/>
      <c r="O1214" s="76"/>
      <c r="P1214" s="76"/>
      <c r="Q1214" s="76" t="str">
        <f>Table16[[#This Row],[DefPrimary2]]&amp;IF(Table16[[#This Row],[Def-Secondary3]]&lt;&gt;"","/"&amp;Table16[[#This Row],[Def-Secondary3]],)&amp;""&amp;IF(Table16[[#This Row],[PassRush4]]&lt;&gt;"","-"&amp;Table16[[#This Row],[PassRush4]],)</f>
        <v>5-3</v>
      </c>
      <c r="R1214" s="76" t="e">
        <f>VLOOKUP(Table16[[#This Row],[Player]],Table4[],9,FALSE)</f>
        <v>#N/A</v>
      </c>
    </row>
    <row r="1215" spans="1:18" ht="12.75" customHeight="1" x14ac:dyDescent="0.45">
      <c r="A1215" s="78" t="s">
        <v>2402</v>
      </c>
      <c r="B1215" s="74" t="s">
        <v>211</v>
      </c>
      <c r="C1215" s="79" t="s">
        <v>860</v>
      </c>
      <c r="D1215" s="91">
        <v>37289</v>
      </c>
      <c r="E1215" s="75" t="s">
        <v>3953</v>
      </c>
      <c r="G1215" s="75" t="s">
        <v>477</v>
      </c>
      <c r="H1215" s="77" t="str">
        <f>VLOOKUP(Table16[[#This Row],[Player]],Rosters!$D$1:$D$1934,1,FALSE)</f>
        <v>Harrison, Anton</v>
      </c>
      <c r="I1215" s="77" t="str">
        <f>Table16[[#This Row],[RunBlock-Primary6]]&amp;"-"&amp;Table16[[#This Row],[PassBlock8]]&amp;IF(Table16[[#This Row],[RunBlock-Secondary7]]&lt;&gt;"","/"&amp;Table16[[#This Row],[RunBlock-Secondary7]]&amp;"-"&amp;Table16[[#This Row],[PassBlock8]],"")</f>
        <v>0-4</v>
      </c>
      <c r="J1215" s="75"/>
      <c r="K1215" s="75"/>
      <c r="L1215" s="76"/>
      <c r="M1215" s="76"/>
      <c r="N1215" s="75">
        <v>0</v>
      </c>
      <c r="O1215" s="75"/>
      <c r="P1215" s="76">
        <v>4</v>
      </c>
      <c r="Q1215" s="76" t="str">
        <f>Table16[[#This Row],[DefPrimary2]]&amp;IF(Table16[[#This Row],[Def-Secondary3]]&lt;&gt;"","/"&amp;Table16[[#This Row],[Def-Secondary3]],)&amp;""&amp;IF(Table16[[#This Row],[PassRush4]]&lt;&gt;"","-"&amp;Table16[[#This Row],[PassRush4]],)</f>
        <v/>
      </c>
      <c r="R1215" s="76" t="e">
        <f>VLOOKUP(Table16[[#This Row],[Player]],Table4[],9,FALSE)</f>
        <v>#N/A</v>
      </c>
    </row>
    <row r="1216" spans="1:18" ht="12.75" customHeight="1" x14ac:dyDescent="0.45">
      <c r="A1216" s="78" t="s">
        <v>2179</v>
      </c>
      <c r="B1216" s="74" t="s">
        <v>211</v>
      </c>
      <c r="C1216" s="79" t="s">
        <v>3524</v>
      </c>
      <c r="D1216" s="91">
        <v>33737</v>
      </c>
      <c r="E1216" s="75" t="s">
        <v>265</v>
      </c>
      <c r="G1216" s="75" t="s">
        <v>181</v>
      </c>
      <c r="H1216" s="77" t="str">
        <f>VLOOKUP(Table16[[#This Row],[Player]],Rosters!$D$1:$D$1934,1,FALSE)</f>
        <v>Havenstein, Rob</v>
      </c>
      <c r="I1216" s="77" t="str">
        <f>Table16[[#This Row],[RunBlock-Primary6]]&amp;"-"&amp;Table16[[#This Row],[PassBlock8]]&amp;IF(Table16[[#This Row],[RunBlock-Secondary7]]&lt;&gt;"","/"&amp;Table16[[#This Row],[RunBlock-Secondary7]]&amp;"-"&amp;Table16[[#This Row],[PassBlock8]],"")</f>
        <v>5-7</v>
      </c>
      <c r="J1216" s="75"/>
      <c r="K1216" s="75"/>
      <c r="L1216" s="76"/>
      <c r="M1216" s="76"/>
      <c r="N1216" s="75">
        <v>5</v>
      </c>
      <c r="O1216" s="75"/>
      <c r="P1216" s="76">
        <v>7</v>
      </c>
      <c r="Q1216" s="76" t="str">
        <f>Table16[[#This Row],[DefPrimary2]]&amp;IF(Table16[[#This Row],[Def-Secondary3]]&lt;&gt;"","/"&amp;Table16[[#This Row],[Def-Secondary3]],)&amp;""&amp;IF(Table16[[#This Row],[PassRush4]]&lt;&gt;"","-"&amp;Table16[[#This Row],[PassRush4]],)</f>
        <v/>
      </c>
      <c r="R1216" s="76" t="e">
        <f>VLOOKUP(Table16[[#This Row],[Player]],Table4[],9,FALSE)</f>
        <v>#N/A</v>
      </c>
    </row>
    <row r="1217" spans="1:18" ht="12.75" customHeight="1" x14ac:dyDescent="0.45">
      <c r="A1217" s="78" t="s">
        <v>1902</v>
      </c>
      <c r="B1217" s="74" t="s">
        <v>211</v>
      </c>
      <c r="C1217" s="79" t="s">
        <v>3525</v>
      </c>
      <c r="D1217" s="91">
        <v>35175</v>
      </c>
      <c r="E1217" s="75" t="s">
        <v>140</v>
      </c>
      <c r="G1217" s="75" t="s">
        <v>191</v>
      </c>
      <c r="H1217" s="77" t="str">
        <f>VLOOKUP(Table16[[#This Row],[Player]],Rosters!$D$1:$D$1934,1,FALSE)</f>
        <v>Hill, B.J.</v>
      </c>
      <c r="I1217" s="77" t="str">
        <f>Table16[[#This Row],[RunBlock-Primary6]]&amp;"-"&amp;Table16[[#This Row],[PassBlock8]]&amp;IF(Table16[[#This Row],[RunBlock-Secondary7]]&lt;&gt;"","/"&amp;Table16[[#This Row],[RunBlock-Secondary7]]&amp;"-"&amp;Table16[[#This Row],[PassBlock8]],"")</f>
        <v>-</v>
      </c>
      <c r="J1217" s="75" t="s">
        <v>422</v>
      </c>
      <c r="K1217" s="75"/>
      <c r="L1217" s="76">
        <v>4</v>
      </c>
      <c r="M1217" s="76"/>
      <c r="N1217" s="76"/>
      <c r="O1217" s="76"/>
      <c r="P1217" s="76"/>
      <c r="Q1217" s="76" t="str">
        <f>Table16[[#This Row],[DefPrimary2]]&amp;IF(Table16[[#This Row],[Def-Secondary3]]&lt;&gt;"","/"&amp;Table16[[#This Row],[Def-Secondary3]],)&amp;""&amp;IF(Table16[[#This Row],[PassRush4]]&lt;&gt;"","-"&amp;Table16[[#This Row],[PassRush4]],)</f>
        <v>5-4</v>
      </c>
      <c r="R1217" s="76" t="e">
        <f>VLOOKUP(Table16[[#This Row],[Player]],Table4[],9,FALSE)</f>
        <v>#N/A</v>
      </c>
    </row>
    <row r="1218" spans="1:18" ht="12.75" customHeight="1" x14ac:dyDescent="0.45">
      <c r="A1218" s="78" t="s">
        <v>3043</v>
      </c>
      <c r="B1218" s="74" t="s">
        <v>211</v>
      </c>
      <c r="C1218" s="79" t="s">
        <v>109</v>
      </c>
      <c r="D1218" s="91">
        <v>36383</v>
      </c>
      <c r="E1218" s="75" t="s">
        <v>3954</v>
      </c>
      <c r="G1218" s="75" t="s">
        <v>430</v>
      </c>
      <c r="H1218" s="77" t="str">
        <f>VLOOKUP(Table16[[#This Row],[Player]],Rosters!$D$1:$D$1934,1,FALSE)</f>
        <v>Jackson, Austin</v>
      </c>
      <c r="I1218" s="77" t="str">
        <f>Table16[[#This Row],[RunBlock-Primary6]]&amp;"-"&amp;Table16[[#This Row],[PassBlock8]]&amp;IF(Table16[[#This Row],[RunBlock-Secondary7]]&lt;&gt;"","/"&amp;Table16[[#This Row],[RunBlock-Secondary7]]&amp;"-"&amp;Table16[[#This Row],[PassBlock8]],"")</f>
        <v>5-5</v>
      </c>
      <c r="J1218" s="75"/>
      <c r="K1218" s="75"/>
      <c r="L1218" s="76"/>
      <c r="M1218" s="76"/>
      <c r="N1218" s="75">
        <v>5</v>
      </c>
      <c r="O1218" s="75"/>
      <c r="P1218" s="76">
        <v>5</v>
      </c>
      <c r="Q1218" s="76" t="str">
        <f>Table16[[#This Row],[DefPrimary2]]&amp;IF(Table16[[#This Row],[Def-Secondary3]]&lt;&gt;"","/"&amp;Table16[[#This Row],[Def-Secondary3]],)&amp;""&amp;IF(Table16[[#This Row],[PassRush4]]&lt;&gt;"","-"&amp;Table16[[#This Row],[PassRush4]],)</f>
        <v/>
      </c>
      <c r="R1218" s="76" t="e">
        <f>VLOOKUP(Table16[[#This Row],[Player]],Table4[],9,FALSE)</f>
        <v>#N/A</v>
      </c>
    </row>
    <row r="1219" spans="1:18" ht="12.75" customHeight="1" x14ac:dyDescent="0.45">
      <c r="A1219" s="78" t="s">
        <v>3723</v>
      </c>
      <c r="B1219" s="74" t="s">
        <v>211</v>
      </c>
      <c r="C1219" s="79" t="s">
        <v>403</v>
      </c>
      <c r="D1219" s="91">
        <v>36121</v>
      </c>
      <c r="E1219" s="75" t="s">
        <v>3960</v>
      </c>
      <c r="G1219" s="75" t="s">
        <v>264</v>
      </c>
      <c r="H1219" s="77" t="e">
        <f>VLOOKUP(Table16[[#This Row],[Player]],Rosters!$D$1:$D$1934,1,FALSE)</f>
        <v>#N/A</v>
      </c>
      <c r="I1219" s="77" t="str">
        <f>Table16[[#This Row],[RunBlock-Primary6]]&amp;"-"&amp;Table16[[#This Row],[PassBlock8]]&amp;IF(Table16[[#This Row],[RunBlock-Secondary7]]&lt;&gt;"","/"&amp;Table16[[#This Row],[RunBlock-Secondary7]]&amp;"-"&amp;Table16[[#This Row],[PassBlock8]],"")</f>
        <v>0-3</v>
      </c>
      <c r="J1219" s="75"/>
      <c r="K1219" s="75"/>
      <c r="L1219" s="76"/>
      <c r="M1219" s="76"/>
      <c r="N1219" s="75">
        <v>0</v>
      </c>
      <c r="O1219" s="75"/>
      <c r="P1219" s="76">
        <v>3</v>
      </c>
      <c r="Q1219" s="76" t="str">
        <f>Table16[[#This Row],[DefPrimary2]]&amp;IF(Table16[[#This Row],[Def-Secondary3]]&lt;&gt;"","/"&amp;Table16[[#This Row],[Def-Secondary3]],)&amp;""&amp;IF(Table16[[#This Row],[PassRush4]]&lt;&gt;"","-"&amp;Table16[[#This Row],[PassRush4]],)</f>
        <v/>
      </c>
      <c r="R1219" s="76" t="e">
        <f>VLOOKUP(Table16[[#This Row],[Player]],Table4[],9,FALSE)</f>
        <v>#N/A</v>
      </c>
    </row>
    <row r="1220" spans="1:18" ht="12.75" customHeight="1" x14ac:dyDescent="0.45">
      <c r="A1220" s="78" t="s">
        <v>2484</v>
      </c>
      <c r="B1220" s="74" t="s">
        <v>211</v>
      </c>
      <c r="C1220" s="79" t="s">
        <v>3530</v>
      </c>
      <c r="D1220" s="91">
        <v>33001</v>
      </c>
      <c r="E1220" s="75" t="s">
        <v>2485</v>
      </c>
      <c r="G1220" s="75" t="s">
        <v>440</v>
      </c>
      <c r="H1220" s="77" t="str">
        <f>VLOOKUP(Table16[[#This Row],[Player]],Rosters!$D$1:$D$1934,1,FALSE)</f>
        <v>Johnson, Lane</v>
      </c>
      <c r="I1220" s="77" t="str">
        <f>Table16[[#This Row],[RunBlock-Primary6]]&amp;"-"&amp;Table16[[#This Row],[PassBlock8]]&amp;IF(Table16[[#This Row],[RunBlock-Secondary7]]&lt;&gt;"","/"&amp;Table16[[#This Row],[RunBlock-Secondary7]]&amp;"-"&amp;Table16[[#This Row],[PassBlock8]],"")</f>
        <v>6-5</v>
      </c>
      <c r="J1220" s="75"/>
      <c r="K1220" s="75"/>
      <c r="L1220" s="76"/>
      <c r="M1220" s="76"/>
      <c r="N1220" s="75">
        <v>6</v>
      </c>
      <c r="O1220" s="75"/>
      <c r="P1220" s="76">
        <v>5</v>
      </c>
      <c r="Q1220" s="76" t="str">
        <f>Table16[[#This Row],[DefPrimary2]]&amp;IF(Table16[[#This Row],[Def-Secondary3]]&lt;&gt;"","/"&amp;Table16[[#This Row],[Def-Secondary3]],)&amp;""&amp;IF(Table16[[#This Row],[PassRush4]]&lt;&gt;"","-"&amp;Table16[[#This Row],[PassRush4]],)</f>
        <v/>
      </c>
      <c r="R1220" s="76" t="e">
        <f>VLOOKUP(Table16[[#This Row],[Player]],Table4[],9,FALSE)</f>
        <v>#N/A</v>
      </c>
    </row>
    <row r="1221" spans="1:18" ht="12.75" customHeight="1" x14ac:dyDescent="0.45">
      <c r="A1221" s="78" t="s">
        <v>1250</v>
      </c>
      <c r="B1221" s="74" t="s">
        <v>211</v>
      </c>
      <c r="C1221" s="79" t="s">
        <v>285</v>
      </c>
      <c r="D1221" s="91">
        <v>37027</v>
      </c>
      <c r="E1221" s="75" t="s">
        <v>3953</v>
      </c>
      <c r="G1221" s="75" t="s">
        <v>208</v>
      </c>
      <c r="H1221" s="77" t="str">
        <f>VLOOKUP(Table16[[#This Row],[Player]],Rosters!$D$1:$D$1934,1,FALSE)</f>
        <v>Jones, Broderick</v>
      </c>
      <c r="I1221" s="77" t="str">
        <f>Table16[[#This Row],[RunBlock-Primary6]]&amp;"-"&amp;Table16[[#This Row],[PassBlock8]]&amp;IF(Table16[[#This Row],[RunBlock-Secondary7]]&lt;&gt;"","/"&amp;Table16[[#This Row],[RunBlock-Secondary7]]&amp;"-"&amp;Table16[[#This Row],[PassBlock8]],"")</f>
        <v>4-3</v>
      </c>
      <c r="J1221" s="75"/>
      <c r="K1221" s="75"/>
      <c r="L1221" s="76"/>
      <c r="M1221" s="76"/>
      <c r="N1221" s="75">
        <v>4</v>
      </c>
      <c r="O1221" s="75"/>
      <c r="P1221" s="76">
        <v>3</v>
      </c>
      <c r="Q1221" s="76" t="str">
        <f>Table16[[#This Row],[DefPrimary2]]&amp;IF(Table16[[#This Row],[Def-Secondary3]]&lt;&gt;"","/"&amp;Table16[[#This Row],[Def-Secondary3]],)&amp;""&amp;IF(Table16[[#This Row],[PassRush4]]&lt;&gt;"","-"&amp;Table16[[#This Row],[PassRush4]],)</f>
        <v/>
      </c>
      <c r="R1221" s="76" t="e">
        <f>VLOOKUP(Table16[[#This Row],[Player]],Table4[],9,FALSE)</f>
        <v>#N/A</v>
      </c>
    </row>
    <row r="1222" spans="1:18" ht="12.75" customHeight="1" x14ac:dyDescent="0.45">
      <c r="A1222" s="81" t="s">
        <v>1266</v>
      </c>
      <c r="B1222" s="74" t="s">
        <v>211</v>
      </c>
      <c r="C1222" s="79" t="s">
        <v>325</v>
      </c>
      <c r="D1222" s="91">
        <v>34518</v>
      </c>
      <c r="E1222" s="75" t="s">
        <v>540</v>
      </c>
      <c r="G1222" s="75" t="s">
        <v>207</v>
      </c>
      <c r="H1222" s="77" t="str">
        <f>VLOOKUP(Table16[[#This Row],[Player]],Rosters!$D$1:$D$1934,1,FALSE)</f>
        <v>Jones, Chris</v>
      </c>
      <c r="I1222" s="77" t="str">
        <f>Table16[[#This Row],[RunBlock-Primary6]]&amp;"-"&amp;Table16[[#This Row],[PassBlock8]]&amp;IF(Table16[[#This Row],[RunBlock-Secondary7]]&lt;&gt;"","/"&amp;Table16[[#This Row],[RunBlock-Secondary7]]&amp;"-"&amp;Table16[[#This Row],[PassBlock8]],"")</f>
        <v>-</v>
      </c>
      <c r="J1222" s="75" t="s">
        <v>155</v>
      </c>
      <c r="K1222" s="75"/>
      <c r="L1222" s="76">
        <v>7</v>
      </c>
      <c r="M1222" s="76"/>
      <c r="N1222" s="76"/>
      <c r="O1222" s="76"/>
      <c r="P1222" s="76"/>
      <c r="Q1222" s="76" t="str">
        <f>Table16[[#This Row],[DefPrimary2]]&amp;IF(Table16[[#This Row],[Def-Secondary3]]&lt;&gt;"","/"&amp;Table16[[#This Row],[Def-Secondary3]],)&amp;""&amp;IF(Table16[[#This Row],[PassRush4]]&lt;&gt;"","-"&amp;Table16[[#This Row],[PassRush4]],)</f>
        <v>6-7</v>
      </c>
      <c r="R1222" s="76" t="e">
        <f>VLOOKUP(Table16[[#This Row],[Player]],Table4[],9,FALSE)</f>
        <v>#N/A</v>
      </c>
    </row>
    <row r="1223" spans="1:18" ht="12.75" customHeight="1" x14ac:dyDescent="0.45">
      <c r="A1223" s="78" t="s">
        <v>3146</v>
      </c>
      <c r="B1223" s="74" t="s">
        <v>211</v>
      </c>
      <c r="C1223" s="79" t="s">
        <v>860</v>
      </c>
      <c r="D1223" s="91">
        <v>34487</v>
      </c>
      <c r="E1223" s="75" t="s">
        <v>330</v>
      </c>
      <c r="G1223" s="75" t="s">
        <v>208</v>
      </c>
      <c r="H1223" s="77" t="str">
        <f>VLOOKUP(Table16[[#This Row],[Player]],Rosters!$D$1:$D$1934,1,FALSE)</f>
        <v>Ledbetter, Jeremiah</v>
      </c>
      <c r="I1223" s="77" t="str">
        <f>Table16[[#This Row],[RunBlock-Primary6]]&amp;"-"&amp;Table16[[#This Row],[PassBlock8]]&amp;IF(Table16[[#This Row],[RunBlock-Secondary7]]&lt;&gt;"","/"&amp;Table16[[#This Row],[RunBlock-Secondary7]]&amp;"-"&amp;Table16[[#This Row],[PassBlock8]],"")</f>
        <v>-</v>
      </c>
      <c r="J1223" s="75" t="s">
        <v>154</v>
      </c>
      <c r="K1223" s="75"/>
      <c r="L1223" s="76">
        <v>3</v>
      </c>
      <c r="M1223" s="76"/>
      <c r="N1223" s="76"/>
      <c r="O1223" s="76"/>
      <c r="P1223" s="76"/>
      <c r="Q1223" s="76" t="str">
        <f>Table16[[#This Row],[DefPrimary2]]&amp;IF(Table16[[#This Row],[Def-Secondary3]]&lt;&gt;"","/"&amp;Table16[[#This Row],[Def-Secondary3]],)&amp;""&amp;IF(Table16[[#This Row],[PassRush4]]&lt;&gt;"","-"&amp;Table16[[#This Row],[PassRush4]],)</f>
        <v>4-3</v>
      </c>
      <c r="R1223" s="76" t="e">
        <f>VLOOKUP(Table16[[#This Row],[Player]],Table4[],9,FALSE)</f>
        <v>#N/A</v>
      </c>
    </row>
    <row r="1224" spans="1:18" ht="12.75" customHeight="1" x14ac:dyDescent="0.45">
      <c r="A1224" s="78" t="s">
        <v>2599</v>
      </c>
      <c r="B1224" s="74" t="s">
        <v>211</v>
      </c>
      <c r="C1224" s="79" t="s">
        <v>1315</v>
      </c>
      <c r="D1224" s="91">
        <v>36093</v>
      </c>
      <c r="E1224" s="75" t="s">
        <v>171</v>
      </c>
      <c r="G1224" s="75" t="s">
        <v>201</v>
      </c>
      <c r="H1224" s="77" t="str">
        <f>VLOOKUP(Table16[[#This Row],[Player]],Rosters!$D$1:$D$1934,1,FALSE)</f>
        <v>Lucas, Abraham</v>
      </c>
      <c r="I1224" s="77" t="str">
        <f>Table16[[#This Row],[RunBlock-Primary6]]&amp;"-"&amp;Table16[[#This Row],[PassBlock8]]&amp;IF(Table16[[#This Row],[RunBlock-Secondary7]]&lt;&gt;"","/"&amp;Table16[[#This Row],[RunBlock-Secondary7]]&amp;"-"&amp;Table16[[#This Row],[PassBlock8]],"")</f>
        <v>4-5</v>
      </c>
      <c r="J1224" s="75"/>
      <c r="K1224" s="75"/>
      <c r="L1224" s="76"/>
      <c r="M1224" s="76"/>
      <c r="N1224" s="75">
        <v>4</v>
      </c>
      <c r="O1224" s="75"/>
      <c r="P1224" s="76">
        <v>5</v>
      </c>
      <c r="Q1224" s="76" t="str">
        <f>Table16[[#This Row],[DefPrimary2]]&amp;IF(Table16[[#This Row],[Def-Secondary3]]&lt;&gt;"","/"&amp;Table16[[#This Row],[Def-Secondary3]],)&amp;""&amp;IF(Table16[[#This Row],[PassRush4]]&lt;&gt;"","-"&amp;Table16[[#This Row],[PassRush4]],)</f>
        <v/>
      </c>
      <c r="R1224" s="76" t="e">
        <f>VLOOKUP(Table16[[#This Row],[Player]],Table4[],9,FALSE)</f>
        <v>#N/A</v>
      </c>
    </row>
    <row r="1225" spans="1:18" ht="12.75" customHeight="1" x14ac:dyDescent="0.45">
      <c r="A1225" s="78" t="s">
        <v>2956</v>
      </c>
      <c r="B1225" s="74" t="s">
        <v>211</v>
      </c>
      <c r="C1225" s="79" t="s">
        <v>1124</v>
      </c>
      <c r="D1225" s="91">
        <v>34752</v>
      </c>
      <c r="E1225" s="75" t="s">
        <v>2957</v>
      </c>
      <c r="G1225" s="75" t="s">
        <v>191</v>
      </c>
      <c r="H1225" s="77" t="str">
        <f>VLOOKUP(Table16[[#This Row],[Player]],Rosters!$D$1:$D$1934,1,FALSE)</f>
        <v>McGary, Kaleb</v>
      </c>
      <c r="I1225" s="77" t="str">
        <f>Table16[[#This Row],[RunBlock-Primary6]]&amp;"-"&amp;Table16[[#This Row],[PassBlock8]]&amp;IF(Table16[[#This Row],[RunBlock-Secondary7]]&lt;&gt;"","/"&amp;Table16[[#This Row],[RunBlock-Secondary7]]&amp;"-"&amp;Table16[[#This Row],[PassBlock8]],"")</f>
        <v>5-4</v>
      </c>
      <c r="J1225" s="75"/>
      <c r="K1225" s="75"/>
      <c r="L1225" s="76"/>
      <c r="M1225" s="76"/>
      <c r="N1225" s="75">
        <v>5</v>
      </c>
      <c r="O1225" s="75"/>
      <c r="P1225" s="76">
        <v>4</v>
      </c>
      <c r="Q1225" s="76" t="str">
        <f>Table16[[#This Row],[DefPrimary2]]&amp;IF(Table16[[#This Row],[Def-Secondary3]]&lt;&gt;"","/"&amp;Table16[[#This Row],[Def-Secondary3]],)&amp;""&amp;IF(Table16[[#This Row],[PassRush4]]&lt;&gt;"","-"&amp;Table16[[#This Row],[PassRush4]],)</f>
        <v/>
      </c>
      <c r="R1225" s="76" t="e">
        <f>VLOOKUP(Table16[[#This Row],[Player]],Table4[],9,FALSE)</f>
        <v>#N/A</v>
      </c>
    </row>
    <row r="1226" spans="1:18" ht="12.75" customHeight="1" x14ac:dyDescent="0.45">
      <c r="A1226" s="78" t="s">
        <v>1359</v>
      </c>
      <c r="B1226" s="74" t="s">
        <v>211</v>
      </c>
      <c r="C1226" s="79" t="s">
        <v>3517</v>
      </c>
      <c r="D1226" s="91">
        <v>34346</v>
      </c>
      <c r="E1226" s="75" t="s">
        <v>1360</v>
      </c>
      <c r="G1226" s="75" t="s">
        <v>430</v>
      </c>
      <c r="H1226" s="77" t="str">
        <f>VLOOKUP(Table16[[#This Row],[Player]],Rosters!$D$1:$D$1934,1,FALSE)</f>
        <v>McGlinchey, Mike</v>
      </c>
      <c r="I1226" s="77" t="str">
        <f>Table16[[#This Row],[RunBlock-Primary6]]&amp;"-"&amp;Table16[[#This Row],[PassBlock8]]&amp;IF(Table16[[#This Row],[RunBlock-Secondary7]]&lt;&gt;"","/"&amp;Table16[[#This Row],[RunBlock-Secondary7]]&amp;"-"&amp;Table16[[#This Row],[PassBlock8]],"")</f>
        <v>5-5</v>
      </c>
      <c r="J1226" s="75"/>
      <c r="K1226" s="75"/>
      <c r="L1226" s="76"/>
      <c r="M1226" s="76"/>
      <c r="N1226" s="75">
        <v>5</v>
      </c>
      <c r="O1226" s="75"/>
      <c r="P1226" s="76">
        <v>5</v>
      </c>
      <c r="Q1226" s="76" t="str">
        <f>Table16[[#This Row],[DefPrimary2]]&amp;IF(Table16[[#This Row],[Def-Secondary3]]&lt;&gt;"","/"&amp;Table16[[#This Row],[Def-Secondary3]],)&amp;""&amp;IF(Table16[[#This Row],[PassRush4]]&lt;&gt;"","-"&amp;Table16[[#This Row],[PassRush4]],)</f>
        <v/>
      </c>
      <c r="R1226" s="76" t="e">
        <f>VLOOKUP(Table16[[#This Row],[Player]],Table4[],9,FALSE)</f>
        <v>#N/A</v>
      </c>
    </row>
    <row r="1227" spans="1:18" ht="12.75" customHeight="1" x14ac:dyDescent="0.45">
      <c r="A1227" s="78" t="s">
        <v>1248</v>
      </c>
      <c r="B1227" s="74" t="s">
        <v>211</v>
      </c>
      <c r="C1227" s="79" t="s">
        <v>318</v>
      </c>
      <c r="D1227" s="91">
        <v>35286</v>
      </c>
      <c r="E1227" s="75" t="s">
        <v>965</v>
      </c>
      <c r="G1227" s="75" t="s">
        <v>201</v>
      </c>
      <c r="H1227" s="77" t="str">
        <f>VLOOKUP(Table16[[#This Row],[Player]],Rosters!$D$1:$D$1934,1,FALSE)</f>
        <v>McKivitz, Colton</v>
      </c>
      <c r="I1227" s="77" t="str">
        <f>Table16[[#This Row],[RunBlock-Primary6]]&amp;"-"&amp;Table16[[#This Row],[PassBlock8]]&amp;IF(Table16[[#This Row],[RunBlock-Secondary7]]&lt;&gt;"","/"&amp;Table16[[#This Row],[RunBlock-Secondary7]]&amp;"-"&amp;Table16[[#This Row],[PassBlock8]],"")</f>
        <v>4-5</v>
      </c>
      <c r="J1227" s="75"/>
      <c r="K1227" s="75"/>
      <c r="L1227" s="76"/>
      <c r="M1227" s="76"/>
      <c r="N1227" s="75">
        <v>4</v>
      </c>
      <c r="O1227" s="75"/>
      <c r="P1227" s="76">
        <v>5</v>
      </c>
      <c r="Q1227" s="76" t="str">
        <f>Table16[[#This Row],[DefPrimary2]]&amp;IF(Table16[[#This Row],[Def-Secondary3]]&lt;&gt;"","/"&amp;Table16[[#This Row],[Def-Secondary3]],)&amp;""&amp;IF(Table16[[#This Row],[PassRush4]]&lt;&gt;"","-"&amp;Table16[[#This Row],[PassRush4]],)</f>
        <v/>
      </c>
      <c r="R1227" s="76" t="e">
        <f>VLOOKUP(Table16[[#This Row],[Player]],Table4[],9,FALSE)</f>
        <v>#N/A</v>
      </c>
    </row>
    <row r="1228" spans="1:18" ht="12.75" customHeight="1" x14ac:dyDescent="0.45">
      <c r="A1228" s="78" t="s">
        <v>3711</v>
      </c>
      <c r="B1228" s="74" t="s">
        <v>211</v>
      </c>
      <c r="C1228" s="79" t="s">
        <v>3525</v>
      </c>
      <c r="D1228" s="91">
        <v>37543</v>
      </c>
      <c r="E1228" s="75" t="s">
        <v>4075</v>
      </c>
      <c r="G1228" s="75" t="s">
        <v>477</v>
      </c>
      <c r="H1228" s="77" t="str">
        <f>VLOOKUP(Table16[[#This Row],[Player]],Rosters!$D$1:$D$1934,1,FALSE)</f>
        <v>Mims, Amarius</v>
      </c>
      <c r="I1228" s="77" t="str">
        <f>Table16[[#This Row],[RunBlock-Primary6]]&amp;"-"&amp;Table16[[#This Row],[PassBlock8]]&amp;IF(Table16[[#This Row],[RunBlock-Secondary7]]&lt;&gt;"","/"&amp;Table16[[#This Row],[RunBlock-Secondary7]]&amp;"-"&amp;Table16[[#This Row],[PassBlock8]],"")</f>
        <v>0-4</v>
      </c>
      <c r="J1228" s="75"/>
      <c r="K1228" s="75"/>
      <c r="L1228" s="76"/>
      <c r="M1228" s="76"/>
      <c r="N1228" s="75">
        <v>0</v>
      </c>
      <c r="O1228" s="75"/>
      <c r="P1228" s="76">
        <v>4</v>
      </c>
      <c r="Q1228" s="76" t="str">
        <f>Table16[[#This Row],[DefPrimary2]]&amp;IF(Table16[[#This Row],[Def-Secondary3]]&lt;&gt;"","/"&amp;Table16[[#This Row],[Def-Secondary3]],)&amp;""&amp;IF(Table16[[#This Row],[PassRush4]]&lt;&gt;"","-"&amp;Table16[[#This Row],[PassRush4]],)</f>
        <v/>
      </c>
      <c r="R1228" s="76" t="e">
        <f>VLOOKUP(Table16[[#This Row],[Player]],Table4[],9,FALSE)</f>
        <v>#N/A</v>
      </c>
    </row>
    <row r="1229" spans="1:18" ht="12.75" customHeight="1" x14ac:dyDescent="0.45">
      <c r="A1229" s="78" t="s">
        <v>2682</v>
      </c>
      <c r="B1229" s="74" t="s">
        <v>211</v>
      </c>
      <c r="C1229" s="79" t="s">
        <v>3531</v>
      </c>
      <c r="D1229" s="91">
        <v>33300</v>
      </c>
      <c r="E1229" s="75" t="s">
        <v>1226</v>
      </c>
      <c r="G1229" s="75" t="s">
        <v>254</v>
      </c>
      <c r="H1229" s="77" t="str">
        <f>VLOOKUP(Table16[[#This Row],[Player]],Rosters!$D$1:$D$1934,1,FALSE)</f>
        <v>Moses, Morgan</v>
      </c>
      <c r="I1229" s="77" t="str">
        <f>Table16[[#This Row],[RunBlock-Primary6]]&amp;"-"&amp;Table16[[#This Row],[PassBlock8]]&amp;IF(Table16[[#This Row],[RunBlock-Secondary7]]&lt;&gt;"","/"&amp;Table16[[#This Row],[RunBlock-Secondary7]]&amp;"-"&amp;Table16[[#This Row],[PassBlock8]],"")</f>
        <v>4-4</v>
      </c>
      <c r="J1229" s="75"/>
      <c r="K1229" s="75"/>
      <c r="L1229" s="76"/>
      <c r="M1229" s="76"/>
      <c r="N1229" s="75">
        <v>4</v>
      </c>
      <c r="O1229" s="75"/>
      <c r="P1229" s="76">
        <v>4</v>
      </c>
      <c r="Q1229" s="76" t="str">
        <f>Table16[[#This Row],[DefPrimary2]]&amp;IF(Table16[[#This Row],[Def-Secondary3]]&lt;&gt;"","/"&amp;Table16[[#This Row],[Def-Secondary3]],)&amp;""&amp;IF(Table16[[#This Row],[PassRush4]]&lt;&gt;"","-"&amp;Table16[[#This Row],[PassRush4]],)</f>
        <v/>
      </c>
      <c r="R1229" s="76" t="e">
        <f>VLOOKUP(Table16[[#This Row],[Player]],Table4[],9,FALSE)</f>
        <v>#N/A</v>
      </c>
    </row>
    <row r="1230" spans="1:18" ht="12.75" customHeight="1" x14ac:dyDescent="0.45">
      <c r="A1230" s="78" t="s">
        <v>589</v>
      </c>
      <c r="B1230" s="74" t="s">
        <v>211</v>
      </c>
      <c r="C1230" s="79" t="s">
        <v>419</v>
      </c>
      <c r="D1230" s="91">
        <v>34564</v>
      </c>
      <c r="E1230" s="75" t="s">
        <v>249</v>
      </c>
      <c r="G1230" s="75" t="s">
        <v>178</v>
      </c>
      <c r="H1230" s="77" t="str">
        <f>VLOOKUP(Table16[[#This Row],[Player]],Rosters!$D$1:$D$1934,1,FALSE)</f>
        <v>Moton, Taylor</v>
      </c>
      <c r="I1230" s="77" t="str">
        <f>Table16[[#This Row],[RunBlock-Primary6]]&amp;"-"&amp;Table16[[#This Row],[PassBlock8]]&amp;IF(Table16[[#This Row],[RunBlock-Secondary7]]&lt;&gt;"","/"&amp;Table16[[#This Row],[RunBlock-Secondary7]]&amp;"-"&amp;Table16[[#This Row],[PassBlock8]],"")</f>
        <v>4-7</v>
      </c>
      <c r="J1230" s="75"/>
      <c r="K1230" s="75"/>
      <c r="L1230" s="76"/>
      <c r="M1230" s="76"/>
      <c r="N1230" s="75">
        <v>4</v>
      </c>
      <c r="O1230" s="75"/>
      <c r="P1230" s="76">
        <v>7</v>
      </c>
      <c r="Q1230" s="76" t="str">
        <f>Table16[[#This Row],[DefPrimary2]]&amp;IF(Table16[[#This Row],[Def-Secondary3]]&lt;&gt;"","/"&amp;Table16[[#This Row],[Def-Secondary3]],)&amp;""&amp;IF(Table16[[#This Row],[PassRush4]]&lt;&gt;"","-"&amp;Table16[[#This Row],[PassRush4]],)</f>
        <v/>
      </c>
      <c r="R1230" s="76" t="e">
        <f>VLOOKUP(Table16[[#This Row],[Player]],Table4[],9,FALSE)</f>
        <v>#N/A</v>
      </c>
    </row>
    <row r="1231" spans="1:18" ht="12.75" customHeight="1" x14ac:dyDescent="0.45">
      <c r="A1231" s="78" t="s">
        <v>1265</v>
      </c>
      <c r="B1231" s="74" t="s">
        <v>211</v>
      </c>
      <c r="C1231" s="79" t="s">
        <v>916</v>
      </c>
      <c r="D1231" s="91">
        <v>36788</v>
      </c>
      <c r="E1231" s="75" t="s">
        <v>3978</v>
      </c>
      <c r="G1231" s="75" t="s">
        <v>576</v>
      </c>
      <c r="H1231" s="77" t="str">
        <f>VLOOKUP(Table16[[#This Row],[Player]],Rosters!$D$1:$D$1934,1,FALSE)</f>
        <v>Neal, Evan</v>
      </c>
      <c r="I1231" s="77" t="str">
        <f>Table16[[#This Row],[RunBlock-Primary6]]&amp;"-"&amp;Table16[[#This Row],[PassBlock8]]&amp;IF(Table16[[#This Row],[RunBlock-Secondary7]]&lt;&gt;"","/"&amp;Table16[[#This Row],[RunBlock-Secondary7]]&amp;"-"&amp;Table16[[#This Row],[PassBlock8]],"")</f>
        <v>5-3</v>
      </c>
      <c r="J1231" s="75"/>
      <c r="K1231" s="75"/>
      <c r="L1231" s="76"/>
      <c r="M1231" s="76"/>
      <c r="N1231" s="75">
        <v>5</v>
      </c>
      <c r="O1231" s="75"/>
      <c r="P1231" s="76">
        <v>3</v>
      </c>
      <c r="Q1231" s="76" t="str">
        <f>Table16[[#This Row],[DefPrimary2]]&amp;IF(Table16[[#This Row],[Def-Secondary3]]&lt;&gt;"","/"&amp;Table16[[#This Row],[Def-Secondary3]],)&amp;""&amp;IF(Table16[[#This Row],[PassRush4]]&lt;&gt;"","-"&amp;Table16[[#This Row],[PassRush4]],)</f>
        <v/>
      </c>
      <c r="R1231" s="76" t="e">
        <f>VLOOKUP(Table16[[#This Row],[Player]],Table4[],9,FALSE)</f>
        <v>#N/A</v>
      </c>
    </row>
    <row r="1232" spans="1:18" ht="12.75" customHeight="1" x14ac:dyDescent="0.45">
      <c r="A1232" s="78" t="s">
        <v>1791</v>
      </c>
      <c r="B1232" s="74" t="s">
        <v>211</v>
      </c>
      <c r="C1232" s="79" t="s">
        <v>143</v>
      </c>
      <c r="D1232" s="91">
        <v>36008</v>
      </c>
      <c r="E1232" s="75" t="s">
        <v>387</v>
      </c>
      <c r="G1232" s="75" t="s">
        <v>260</v>
      </c>
      <c r="H1232" s="77" t="str">
        <f>VLOOKUP(Table16[[#This Row],[Player]],Rosters!$D$1:$D$1934,1,FALSE)</f>
        <v>Odighizuwa, Osa</v>
      </c>
      <c r="I1232" s="77" t="str">
        <f>Table16[[#This Row],[RunBlock-Primary6]]&amp;"-"&amp;Table16[[#This Row],[PassBlock8]]&amp;IF(Table16[[#This Row],[RunBlock-Secondary7]]&lt;&gt;"","/"&amp;Table16[[#This Row],[RunBlock-Secondary7]]&amp;"-"&amp;Table16[[#This Row],[PassBlock8]],"")</f>
        <v>-</v>
      </c>
      <c r="J1232" s="75" t="s">
        <v>149</v>
      </c>
      <c r="K1232" s="75"/>
      <c r="L1232" s="76">
        <v>6</v>
      </c>
      <c r="M1232" s="76"/>
      <c r="N1232" s="76"/>
      <c r="O1232" s="76"/>
      <c r="P1232" s="76"/>
      <c r="Q1232" s="76" t="str">
        <f>Table16[[#This Row],[DefPrimary2]]&amp;IF(Table16[[#This Row],[Def-Secondary3]]&lt;&gt;"","/"&amp;Table16[[#This Row],[Def-Secondary3]],)&amp;""&amp;IF(Table16[[#This Row],[PassRush4]]&lt;&gt;"","-"&amp;Table16[[#This Row],[PassRush4]],)</f>
        <v>0-6</v>
      </c>
      <c r="R1232" s="76" t="e">
        <f>VLOOKUP(Table16[[#This Row],[Player]],Table4[],9,FALSE)</f>
        <v>#N/A</v>
      </c>
    </row>
    <row r="1233" spans="1:18" ht="12.75" customHeight="1" x14ac:dyDescent="0.45">
      <c r="A1233" s="78" t="s">
        <v>2799</v>
      </c>
      <c r="B1233" s="74" t="s">
        <v>211</v>
      </c>
      <c r="C1233" s="79" t="s">
        <v>3519</v>
      </c>
      <c r="D1233" s="91">
        <v>35776</v>
      </c>
      <c r="E1233" s="75" t="s">
        <v>399</v>
      </c>
      <c r="G1233" s="75" t="s">
        <v>201</v>
      </c>
      <c r="H1233" s="77" t="str">
        <f>VLOOKUP(Table16[[#This Row],[Player]],Rosters!$D$1:$D$1934,1,FALSE)</f>
        <v>Oliver, Ed</v>
      </c>
      <c r="I1233" s="77" t="str">
        <f>Table16[[#This Row],[RunBlock-Primary6]]&amp;"-"&amp;Table16[[#This Row],[PassBlock8]]&amp;IF(Table16[[#This Row],[RunBlock-Secondary7]]&lt;&gt;"","/"&amp;Table16[[#This Row],[RunBlock-Secondary7]]&amp;"-"&amp;Table16[[#This Row],[PassBlock8]],"")</f>
        <v>-</v>
      </c>
      <c r="J1233" s="75" t="s">
        <v>154</v>
      </c>
      <c r="K1233" s="75"/>
      <c r="L1233" s="76">
        <v>5</v>
      </c>
      <c r="M1233" s="76"/>
      <c r="N1233" s="76"/>
      <c r="O1233" s="76"/>
      <c r="P1233" s="76"/>
      <c r="Q1233" s="76" t="str">
        <f>Table16[[#This Row],[DefPrimary2]]&amp;IF(Table16[[#This Row],[Def-Secondary3]]&lt;&gt;"","/"&amp;Table16[[#This Row],[Def-Secondary3]],)&amp;""&amp;IF(Table16[[#This Row],[PassRush4]]&lt;&gt;"","-"&amp;Table16[[#This Row],[PassRush4]],)</f>
        <v>4-5</v>
      </c>
      <c r="R1233" s="76" t="e">
        <f>VLOOKUP(Table16[[#This Row],[Player]],Table4[],9,FALSE)</f>
        <v>#N/A</v>
      </c>
    </row>
    <row r="1234" spans="1:18" ht="12.75" customHeight="1" x14ac:dyDescent="0.45">
      <c r="A1234" s="78" t="s">
        <v>2781</v>
      </c>
      <c r="B1234" s="74" t="s">
        <v>211</v>
      </c>
      <c r="C1234" s="79" t="s">
        <v>86</v>
      </c>
      <c r="D1234" s="91">
        <v>34957</v>
      </c>
      <c r="E1234" s="75" t="s">
        <v>425</v>
      </c>
      <c r="G1234" s="75" t="s">
        <v>181</v>
      </c>
      <c r="H1234" s="77" t="str">
        <f>VLOOKUP(Table16[[#This Row],[Player]],Rosters!$D$1:$D$1934,1,FALSE)</f>
        <v>O'Neill, Brian</v>
      </c>
      <c r="I1234" s="77" t="str">
        <f>Table16[[#This Row],[RunBlock-Primary6]]&amp;"-"&amp;Table16[[#This Row],[PassBlock8]]&amp;IF(Table16[[#This Row],[RunBlock-Secondary7]]&lt;&gt;"","/"&amp;Table16[[#This Row],[RunBlock-Secondary7]]&amp;"-"&amp;Table16[[#This Row],[PassBlock8]],"")</f>
        <v>5-7</v>
      </c>
      <c r="J1234" s="75"/>
      <c r="K1234" s="75"/>
      <c r="L1234" s="76"/>
      <c r="M1234" s="76"/>
      <c r="N1234" s="75">
        <v>5</v>
      </c>
      <c r="O1234" s="75"/>
      <c r="P1234" s="76">
        <v>7</v>
      </c>
      <c r="Q1234" s="76" t="str">
        <f>Table16[[#This Row],[DefPrimary2]]&amp;IF(Table16[[#This Row],[Def-Secondary3]]&lt;&gt;"","/"&amp;Table16[[#This Row],[Def-Secondary3]],)&amp;""&amp;IF(Table16[[#This Row],[PassRush4]]&lt;&gt;"","-"&amp;Table16[[#This Row],[PassRush4]],)</f>
        <v/>
      </c>
      <c r="R1234" s="76" t="e">
        <f>VLOOKUP(Table16[[#This Row],[Player]],Table4[],9,FALSE)</f>
        <v>#N/A</v>
      </c>
    </row>
    <row r="1235" spans="1:18" ht="12.75" customHeight="1" x14ac:dyDescent="0.45">
      <c r="A1235" s="78" t="s">
        <v>2788</v>
      </c>
      <c r="B1235" s="74" t="s">
        <v>211</v>
      </c>
      <c r="C1235" s="79" t="s">
        <v>441</v>
      </c>
      <c r="D1235" s="91">
        <v>36295</v>
      </c>
      <c r="E1235" s="75" t="s">
        <v>3978</v>
      </c>
      <c r="G1235" s="75" t="s">
        <v>191</v>
      </c>
      <c r="H1235" s="77" t="str">
        <f>VLOOKUP(Table16[[#This Row],[Player]],Rosters!$D$1:$D$1934,1,FALSE)</f>
        <v>Penning, Trevor</v>
      </c>
      <c r="I1235" s="77" t="str">
        <f>Table16[[#This Row],[RunBlock-Primary6]]&amp;"-"&amp;Table16[[#This Row],[PassBlock8]]&amp;IF(Table16[[#This Row],[RunBlock-Secondary7]]&lt;&gt;"","/"&amp;Table16[[#This Row],[RunBlock-Secondary7]]&amp;"-"&amp;Table16[[#This Row],[PassBlock8]],"")</f>
        <v>5-4</v>
      </c>
      <c r="J1235" s="75"/>
      <c r="K1235" s="75"/>
      <c r="L1235" s="76"/>
      <c r="M1235" s="76"/>
      <c r="N1235" s="75">
        <v>5</v>
      </c>
      <c r="O1235" s="75"/>
      <c r="P1235" s="76">
        <v>4</v>
      </c>
      <c r="Q1235" s="76" t="str">
        <f>Table16[[#This Row],[DefPrimary2]]&amp;IF(Table16[[#This Row],[Def-Secondary3]]&lt;&gt;"","/"&amp;Table16[[#This Row],[Def-Secondary3]],)&amp;""&amp;IF(Table16[[#This Row],[PassRush4]]&lt;&gt;"","-"&amp;Table16[[#This Row],[PassRush4]],)</f>
        <v/>
      </c>
      <c r="R1235" s="76" t="e">
        <f>VLOOKUP(Table16[[#This Row],[Player]],Table4[],9,FALSE)</f>
        <v>#N/A</v>
      </c>
    </row>
    <row r="1236" spans="1:18" ht="12.75" customHeight="1" x14ac:dyDescent="0.45">
      <c r="A1236" s="78" t="s">
        <v>980</v>
      </c>
      <c r="B1236" s="74" t="s">
        <v>211</v>
      </c>
      <c r="C1236" s="79" t="s">
        <v>452</v>
      </c>
      <c r="D1236" s="91">
        <v>36418</v>
      </c>
      <c r="E1236" s="75" t="s">
        <v>171</v>
      </c>
      <c r="G1236" s="75" t="s">
        <v>264</v>
      </c>
      <c r="H1236" s="77" t="str">
        <f>VLOOKUP(Table16[[#This Row],[Player]],Rosters!$D$1:$D$1934,1,FALSE)</f>
        <v>Petit-Frere, Nicholas</v>
      </c>
      <c r="I1236" s="77" t="str">
        <f>Table16[[#This Row],[RunBlock-Primary6]]&amp;"-"&amp;Table16[[#This Row],[PassBlock8]]&amp;IF(Table16[[#This Row],[RunBlock-Secondary7]]&lt;&gt;"","/"&amp;Table16[[#This Row],[RunBlock-Secondary7]]&amp;"-"&amp;Table16[[#This Row],[PassBlock8]],"")</f>
        <v>0-3</v>
      </c>
      <c r="J1236" s="75"/>
      <c r="K1236" s="75"/>
      <c r="L1236" s="76"/>
      <c r="M1236" s="76"/>
      <c r="N1236" s="75">
        <v>0</v>
      </c>
      <c r="O1236" s="75"/>
      <c r="P1236" s="76">
        <v>3</v>
      </c>
      <c r="Q1236" s="76" t="str">
        <f>Table16[[#This Row],[DefPrimary2]]&amp;IF(Table16[[#This Row],[Def-Secondary3]]&lt;&gt;"","/"&amp;Table16[[#This Row],[Def-Secondary3]],)&amp;""&amp;IF(Table16[[#This Row],[PassRush4]]&lt;&gt;"","-"&amp;Table16[[#This Row],[PassRush4]],)</f>
        <v/>
      </c>
      <c r="R1236" s="76" t="e">
        <f>VLOOKUP(Table16[[#This Row],[Player]],Table4[],9,FALSE)</f>
        <v>#N/A</v>
      </c>
    </row>
    <row r="1237" spans="1:18" ht="12.75" customHeight="1" x14ac:dyDescent="0.45">
      <c r="A1237" s="78" t="s">
        <v>605</v>
      </c>
      <c r="B1237" s="74" t="s">
        <v>211</v>
      </c>
      <c r="C1237" s="79" t="s">
        <v>116</v>
      </c>
      <c r="D1237" s="91">
        <v>34516</v>
      </c>
      <c r="E1237" s="75" t="s">
        <v>256</v>
      </c>
      <c r="G1237" s="75" t="s">
        <v>191</v>
      </c>
      <c r="H1237" s="77" t="str">
        <f>VLOOKUP(Table16[[#This Row],[Player]],Rosters!$D$1:$D$1934,1,FALSE)</f>
        <v>Reader, D.J.</v>
      </c>
      <c r="I1237" s="77" t="str">
        <f>Table16[[#This Row],[RunBlock-Primary6]]&amp;"-"&amp;Table16[[#This Row],[PassBlock8]]&amp;IF(Table16[[#This Row],[RunBlock-Secondary7]]&lt;&gt;"","/"&amp;Table16[[#This Row],[RunBlock-Secondary7]]&amp;"-"&amp;Table16[[#This Row],[PassBlock8]],"")</f>
        <v>-</v>
      </c>
      <c r="J1237" s="75" t="s">
        <v>422</v>
      </c>
      <c r="K1237" s="75"/>
      <c r="L1237" s="76">
        <v>4</v>
      </c>
      <c r="M1237" s="76"/>
      <c r="N1237" s="76"/>
      <c r="O1237" s="76"/>
      <c r="P1237" s="76"/>
      <c r="Q1237" s="76" t="str">
        <f>Table16[[#This Row],[DefPrimary2]]&amp;IF(Table16[[#This Row],[Def-Secondary3]]&lt;&gt;"","/"&amp;Table16[[#This Row],[Def-Secondary3]],)&amp;""&amp;IF(Table16[[#This Row],[PassRush4]]&lt;&gt;"","-"&amp;Table16[[#This Row],[PassRush4]],)</f>
        <v>5-4</v>
      </c>
      <c r="R1237" s="76" t="e">
        <f>VLOOKUP(Table16[[#This Row],[Player]],Table4[],9,FALSE)</f>
        <v>#N/A</v>
      </c>
    </row>
    <row r="1238" spans="1:18" ht="12.75" customHeight="1" x14ac:dyDescent="0.45">
      <c r="A1238" s="78" t="s">
        <v>3704</v>
      </c>
      <c r="B1238" s="74" t="s">
        <v>211</v>
      </c>
      <c r="C1238" s="79" t="s">
        <v>193</v>
      </c>
      <c r="D1238" s="91">
        <v>37410</v>
      </c>
      <c r="E1238" s="75" t="s">
        <v>4109</v>
      </c>
      <c r="G1238" s="75" t="s">
        <v>201</v>
      </c>
      <c r="H1238" s="77" t="str">
        <f>VLOOKUP(Table16[[#This Row],[Player]],Rosters!$D$1:$D$1934,1,FALSE)</f>
        <v>Rosengarten, Roger</v>
      </c>
      <c r="I1238" s="77" t="str">
        <f>Table16[[#This Row],[RunBlock-Primary6]]&amp;"-"&amp;Table16[[#This Row],[PassBlock8]]&amp;IF(Table16[[#This Row],[RunBlock-Secondary7]]&lt;&gt;"","/"&amp;Table16[[#This Row],[RunBlock-Secondary7]]&amp;"-"&amp;Table16[[#This Row],[PassBlock8]],"")</f>
        <v>4-5</v>
      </c>
      <c r="J1238" s="75"/>
      <c r="K1238" s="75"/>
      <c r="L1238" s="76"/>
      <c r="M1238" s="76"/>
      <c r="N1238" s="75">
        <v>4</v>
      </c>
      <c r="O1238" s="75"/>
      <c r="P1238" s="76">
        <v>5</v>
      </c>
      <c r="Q1238" s="76" t="str">
        <f>Table16[[#This Row],[DefPrimary2]]&amp;IF(Table16[[#This Row],[Def-Secondary3]]&lt;&gt;"","/"&amp;Table16[[#This Row],[Def-Secondary3]],)&amp;""&amp;IF(Table16[[#This Row],[PassRush4]]&lt;&gt;"","-"&amp;Table16[[#This Row],[PassRush4]],)</f>
        <v/>
      </c>
      <c r="R1238" s="76" t="e">
        <f>VLOOKUP(Table16[[#This Row],[Player]],Table4[],9,FALSE)</f>
        <v>#N/A</v>
      </c>
    </row>
    <row r="1239" spans="1:18" ht="12.75" customHeight="1" x14ac:dyDescent="0.45">
      <c r="A1239" s="78" t="s">
        <v>2086</v>
      </c>
      <c r="B1239" s="74" t="s">
        <v>211</v>
      </c>
      <c r="C1239" s="79" t="s">
        <v>116</v>
      </c>
      <c r="D1239" s="91">
        <v>36800</v>
      </c>
      <c r="E1239" s="75" t="s">
        <v>3382</v>
      </c>
      <c r="G1239" s="75" t="s">
        <v>207</v>
      </c>
      <c r="H1239" s="77" t="str">
        <f>VLOOKUP(Table16[[#This Row],[Player]],Rosters!$D$1:$D$1934,1,FALSE)</f>
        <v>Sewell, Penei</v>
      </c>
      <c r="I1239" s="77" t="str">
        <f>Table16[[#This Row],[RunBlock-Primary6]]&amp;"-"&amp;Table16[[#This Row],[PassBlock8]]&amp;IF(Table16[[#This Row],[RunBlock-Secondary7]]&lt;&gt;"","/"&amp;Table16[[#This Row],[RunBlock-Secondary7]]&amp;"-"&amp;Table16[[#This Row],[PassBlock8]],"")</f>
        <v>6-7</v>
      </c>
      <c r="J1239" s="75"/>
      <c r="K1239" s="75"/>
      <c r="L1239" s="76"/>
      <c r="M1239" s="76"/>
      <c r="N1239" s="75">
        <v>6</v>
      </c>
      <c r="O1239" s="75"/>
      <c r="P1239" s="76">
        <v>7</v>
      </c>
      <c r="Q1239" s="76" t="str">
        <f>Table16[[#This Row],[DefPrimary2]]&amp;IF(Table16[[#This Row],[Def-Secondary3]]&lt;&gt;"","/"&amp;Table16[[#This Row],[Def-Secondary3]],)&amp;""&amp;IF(Table16[[#This Row],[PassRush4]]&lt;&gt;"","-"&amp;Table16[[#This Row],[PassRush4]],)</f>
        <v/>
      </c>
      <c r="R1239" s="76" t="e">
        <f>VLOOKUP(Table16[[#This Row],[Player]],Table4[],9,FALSE)</f>
        <v>#N/A</v>
      </c>
    </row>
    <row r="1240" spans="1:18" ht="12.75" customHeight="1" x14ac:dyDescent="0.45">
      <c r="A1240" s="78" t="s">
        <v>2874</v>
      </c>
      <c r="B1240" s="74" t="s">
        <v>211</v>
      </c>
      <c r="C1240" s="79" t="s">
        <v>109</v>
      </c>
      <c r="D1240" s="91">
        <v>34949</v>
      </c>
      <c r="E1240" s="75" t="s">
        <v>189</v>
      </c>
      <c r="G1240" s="75" t="s">
        <v>596</v>
      </c>
      <c r="H1240" s="77" t="str">
        <f>VLOOKUP(Table16[[#This Row],[Player]],Rosters!$D$1:$D$1934,1,FALSE)</f>
        <v>Sieler, Zach</v>
      </c>
      <c r="I1240" s="77" t="str">
        <f>Table16[[#This Row],[RunBlock-Primary6]]&amp;"-"&amp;Table16[[#This Row],[PassBlock8]]&amp;IF(Table16[[#This Row],[RunBlock-Secondary7]]&lt;&gt;"","/"&amp;Table16[[#This Row],[RunBlock-Secondary7]]&amp;"-"&amp;Table16[[#This Row],[PassBlock8]],"")</f>
        <v>-</v>
      </c>
      <c r="J1240" s="75" t="s">
        <v>155</v>
      </c>
      <c r="K1240" s="75"/>
      <c r="L1240" s="76">
        <v>10</v>
      </c>
      <c r="M1240" s="76"/>
      <c r="N1240" s="76"/>
      <c r="O1240" s="76"/>
      <c r="P1240" s="76"/>
      <c r="Q1240" s="76" t="str">
        <f>Table16[[#This Row],[DefPrimary2]]&amp;IF(Table16[[#This Row],[Def-Secondary3]]&lt;&gt;"","/"&amp;Table16[[#This Row],[Def-Secondary3]],)&amp;""&amp;IF(Table16[[#This Row],[PassRush4]]&lt;&gt;"","-"&amp;Table16[[#This Row],[PassRush4]],)</f>
        <v>6-10</v>
      </c>
      <c r="R1240" s="76" t="e">
        <f>VLOOKUP(Table16[[#This Row],[Player]],Table4[],9,FALSE)</f>
        <v>#N/A</v>
      </c>
    </row>
    <row r="1241" spans="1:18" ht="12.75" customHeight="1" x14ac:dyDescent="0.45">
      <c r="A1241" s="78" t="s">
        <v>1386</v>
      </c>
      <c r="B1241" s="74" t="s">
        <v>211</v>
      </c>
      <c r="C1241" s="79" t="s">
        <v>308</v>
      </c>
      <c r="D1241" s="91">
        <v>35704</v>
      </c>
      <c r="E1241" s="75" t="s">
        <v>566</v>
      </c>
      <c r="G1241" s="75" t="s">
        <v>216</v>
      </c>
      <c r="H1241" s="77" t="str">
        <f>VLOOKUP(Table16[[#This Row],[Player]],Rosters!$D$1:$D$1934,1,FALSE)</f>
        <v>Slaton, T.J.</v>
      </c>
      <c r="I1241" s="77" t="str">
        <f>Table16[[#This Row],[RunBlock-Primary6]]&amp;"-"&amp;Table16[[#This Row],[PassBlock8]]&amp;IF(Table16[[#This Row],[RunBlock-Secondary7]]&lt;&gt;"","/"&amp;Table16[[#This Row],[RunBlock-Secondary7]]&amp;"-"&amp;Table16[[#This Row],[PassBlock8]],"")</f>
        <v>-</v>
      </c>
      <c r="J1241" s="75" t="s">
        <v>422</v>
      </c>
      <c r="K1241" s="75"/>
      <c r="L1241" s="76">
        <v>2</v>
      </c>
      <c r="M1241" s="76"/>
      <c r="N1241" s="76"/>
      <c r="O1241" s="76"/>
      <c r="P1241" s="76"/>
      <c r="Q1241" s="76" t="str">
        <f>Table16[[#This Row],[DefPrimary2]]&amp;IF(Table16[[#This Row],[Def-Secondary3]]&lt;&gt;"","/"&amp;Table16[[#This Row],[Def-Secondary3]],)&amp;""&amp;IF(Table16[[#This Row],[PassRush4]]&lt;&gt;"","-"&amp;Table16[[#This Row],[PassRush4]],)</f>
        <v>5-2</v>
      </c>
      <c r="R1241" s="76" t="e">
        <f>VLOOKUP(Table16[[#This Row],[Player]],Table4[],9,FALSE)</f>
        <v>#N/A</v>
      </c>
    </row>
    <row r="1242" spans="1:18" ht="12.75" customHeight="1" x14ac:dyDescent="0.45">
      <c r="A1242" s="78" t="s">
        <v>973</v>
      </c>
      <c r="B1242" s="74" t="s">
        <v>211</v>
      </c>
      <c r="C1242" s="79" t="s">
        <v>500</v>
      </c>
      <c r="D1242" s="91">
        <v>35149</v>
      </c>
      <c r="E1242" s="75" t="s">
        <v>425</v>
      </c>
      <c r="G1242" s="75" t="s">
        <v>191</v>
      </c>
      <c r="H1242" s="77" t="str">
        <f>VLOOKUP(Table16[[#This Row],[Player]],Rosters!$D$1:$D$1934,1,FALSE)</f>
        <v>Smith, Braden</v>
      </c>
      <c r="I1242" s="77" t="str">
        <f>Table16[[#This Row],[RunBlock-Primary6]]&amp;"-"&amp;Table16[[#This Row],[PassBlock8]]&amp;IF(Table16[[#This Row],[RunBlock-Secondary7]]&lt;&gt;"","/"&amp;Table16[[#This Row],[RunBlock-Secondary7]]&amp;"-"&amp;Table16[[#This Row],[PassBlock8]],"")</f>
        <v>5-4</v>
      </c>
      <c r="J1242" s="75"/>
      <c r="K1242" s="75"/>
      <c r="L1242" s="76"/>
      <c r="M1242" s="76"/>
      <c r="N1242" s="75">
        <v>5</v>
      </c>
      <c r="O1242" s="75"/>
      <c r="P1242" s="76">
        <v>4</v>
      </c>
      <c r="Q1242" s="76" t="str">
        <f>Table16[[#This Row],[DefPrimary2]]&amp;IF(Table16[[#This Row],[Def-Secondary3]]&lt;&gt;"","/"&amp;Table16[[#This Row],[Def-Secondary3]],)&amp;""&amp;IF(Table16[[#This Row],[PassRush4]]&lt;&gt;"","-"&amp;Table16[[#This Row],[PassRush4]],)</f>
        <v/>
      </c>
      <c r="R1242" s="76" t="e">
        <f>VLOOKUP(Table16[[#This Row],[Player]],Table4[],9,FALSE)</f>
        <v>#N/A</v>
      </c>
    </row>
    <row r="1243" spans="1:18" ht="12.75" customHeight="1" x14ac:dyDescent="0.45">
      <c r="A1243" s="78" t="s">
        <v>209</v>
      </c>
      <c r="B1243" s="74" t="s">
        <v>211</v>
      </c>
      <c r="C1243" s="79" t="s">
        <v>143</v>
      </c>
      <c r="D1243" s="91">
        <v>35585</v>
      </c>
      <c r="E1243" s="75" t="s">
        <v>107</v>
      </c>
      <c r="G1243" s="75" t="s">
        <v>430</v>
      </c>
      <c r="H1243" s="77" t="str">
        <f>VLOOKUP(Table16[[#This Row],[Player]],Rosters!$D$1:$D$1934,1,FALSE)</f>
        <v>Steele, Terence</v>
      </c>
      <c r="I1243" s="77" t="str">
        <f>Table16[[#This Row],[RunBlock-Primary6]]&amp;"-"&amp;Table16[[#This Row],[PassBlock8]]&amp;IF(Table16[[#This Row],[RunBlock-Secondary7]]&lt;&gt;"","/"&amp;Table16[[#This Row],[RunBlock-Secondary7]]&amp;"-"&amp;Table16[[#This Row],[PassBlock8]],"")</f>
        <v>5-5</v>
      </c>
      <c r="J1243" s="75"/>
      <c r="K1243" s="75"/>
      <c r="L1243" s="76"/>
      <c r="M1243" s="76"/>
      <c r="N1243" s="75">
        <v>5</v>
      </c>
      <c r="O1243" s="75"/>
      <c r="P1243" s="76">
        <v>5</v>
      </c>
      <c r="Q1243" s="76" t="str">
        <f>Table16[[#This Row],[DefPrimary2]]&amp;IF(Table16[[#This Row],[Def-Secondary3]]&lt;&gt;"","/"&amp;Table16[[#This Row],[Def-Secondary3]],)&amp;""&amp;IF(Table16[[#This Row],[PassRush4]]&lt;&gt;"","-"&amp;Table16[[#This Row],[PassRush4]],)</f>
        <v/>
      </c>
      <c r="R1243" s="76" t="e">
        <f>VLOOKUP(Table16[[#This Row],[Player]],Table4[],9,FALSE)</f>
        <v>#N/A</v>
      </c>
    </row>
    <row r="1244" spans="1:18" ht="12.75" customHeight="1" x14ac:dyDescent="0.45">
      <c r="A1244" s="78" t="s">
        <v>2202</v>
      </c>
      <c r="B1244" s="74" t="s">
        <v>211</v>
      </c>
      <c r="C1244" s="79" t="s">
        <v>500</v>
      </c>
      <c r="D1244" s="91">
        <v>34262</v>
      </c>
      <c r="E1244" s="75" t="s">
        <v>486</v>
      </c>
      <c r="G1244" s="75" t="s">
        <v>440</v>
      </c>
      <c r="H1244" s="77" t="str">
        <f>VLOOKUP(Table16[[#This Row],[Player]],Rosters!$D$1:$D$1934,1,FALSE)</f>
        <v>Stewart, Grover</v>
      </c>
      <c r="I1244" s="77" t="str">
        <f>Table16[[#This Row],[RunBlock-Primary6]]&amp;"-"&amp;Table16[[#This Row],[PassBlock8]]&amp;IF(Table16[[#This Row],[RunBlock-Secondary7]]&lt;&gt;"","/"&amp;Table16[[#This Row],[RunBlock-Secondary7]]&amp;"-"&amp;Table16[[#This Row],[PassBlock8]],"")</f>
        <v>-</v>
      </c>
      <c r="J1244" s="75" t="s">
        <v>155</v>
      </c>
      <c r="K1244" s="75"/>
      <c r="L1244" s="76">
        <v>5</v>
      </c>
      <c r="M1244" s="76"/>
      <c r="N1244" s="76"/>
      <c r="O1244" s="76"/>
      <c r="P1244" s="76"/>
      <c r="Q1244" s="76" t="str">
        <f>Table16[[#This Row],[DefPrimary2]]&amp;IF(Table16[[#This Row],[Def-Secondary3]]&lt;&gt;"","/"&amp;Table16[[#This Row],[Def-Secondary3]],)&amp;""&amp;IF(Table16[[#This Row],[PassRush4]]&lt;&gt;"","-"&amp;Table16[[#This Row],[PassRush4]],)</f>
        <v>6-5</v>
      </c>
      <c r="R1244" s="76" t="e">
        <f>VLOOKUP(Table16[[#This Row],[Player]],Table4[],9,FALSE)</f>
        <v>#N/A</v>
      </c>
    </row>
    <row r="1245" spans="1:18" ht="12.75" customHeight="1" x14ac:dyDescent="0.45">
      <c r="A1245" s="78" t="s">
        <v>1888</v>
      </c>
      <c r="B1245" s="74" t="s">
        <v>211</v>
      </c>
      <c r="C1245" s="79" t="s">
        <v>325</v>
      </c>
      <c r="D1245" s="91">
        <v>35759</v>
      </c>
      <c r="E1245" s="75" t="s">
        <v>398</v>
      </c>
      <c r="G1245" s="75" t="s">
        <v>477</v>
      </c>
      <c r="H1245" s="77" t="str">
        <f>VLOOKUP(Table16[[#This Row],[Player]],Rosters!$D$1:$D$1934,1,FALSE)</f>
        <v>Taylor, Jawaan</v>
      </c>
      <c r="I1245" s="77" t="str">
        <f>Table16[[#This Row],[RunBlock-Primary6]]&amp;"-"&amp;Table16[[#This Row],[PassBlock8]]&amp;IF(Table16[[#This Row],[RunBlock-Secondary7]]&lt;&gt;"","/"&amp;Table16[[#This Row],[RunBlock-Secondary7]]&amp;"-"&amp;Table16[[#This Row],[PassBlock8]],"")</f>
        <v>0-4</v>
      </c>
      <c r="J1245" s="75"/>
      <c r="K1245" s="75"/>
      <c r="L1245" s="76"/>
      <c r="M1245" s="76"/>
      <c r="N1245" s="75">
        <v>0</v>
      </c>
      <c r="O1245" s="75"/>
      <c r="P1245" s="76">
        <v>4</v>
      </c>
      <c r="Q1245" s="76" t="str">
        <f>Table16[[#This Row],[DefPrimary2]]&amp;IF(Table16[[#This Row],[Def-Secondary3]]&lt;&gt;"","/"&amp;Table16[[#This Row],[Def-Secondary3]],)&amp;""&amp;IF(Table16[[#This Row],[PassRush4]]&lt;&gt;"","-"&amp;Table16[[#This Row],[PassRush4]],)</f>
        <v/>
      </c>
      <c r="R1245" s="76" t="e">
        <f>VLOOKUP(Table16[[#This Row],[Player]],Table4[],9,FALSE)</f>
        <v>#N/A</v>
      </c>
    </row>
    <row r="1246" spans="1:18" ht="12.75" customHeight="1" x14ac:dyDescent="0.45">
      <c r="A1246" s="78" t="s">
        <v>1594</v>
      </c>
      <c r="B1246" s="74" t="s">
        <v>211</v>
      </c>
      <c r="C1246" s="79" t="s">
        <v>308</v>
      </c>
      <c r="D1246" s="91">
        <v>36245</v>
      </c>
      <c r="E1246" s="75" t="s">
        <v>83</v>
      </c>
      <c r="G1246" s="75" t="s">
        <v>207</v>
      </c>
      <c r="H1246" s="77" t="str">
        <f>VLOOKUP(Table16[[#This Row],[Player]],Rosters!$D$1:$D$1934,1,FALSE)</f>
        <v>Tom, Zach</v>
      </c>
      <c r="I1246" s="77" t="str">
        <f>Table16[[#This Row],[RunBlock-Primary6]]&amp;"-"&amp;Table16[[#This Row],[PassBlock8]]&amp;IF(Table16[[#This Row],[RunBlock-Secondary7]]&lt;&gt;"","/"&amp;Table16[[#This Row],[RunBlock-Secondary7]]&amp;"-"&amp;Table16[[#This Row],[PassBlock8]],"")</f>
        <v>6-7</v>
      </c>
      <c r="J1246" s="75"/>
      <c r="K1246" s="75"/>
      <c r="L1246" s="76"/>
      <c r="M1246" s="76"/>
      <c r="N1246" s="75">
        <v>6</v>
      </c>
      <c r="O1246" s="75"/>
      <c r="P1246" s="76">
        <v>7</v>
      </c>
      <c r="Q1246" s="76" t="str">
        <f>Table16[[#This Row],[DefPrimary2]]&amp;IF(Table16[[#This Row],[Def-Secondary3]]&lt;&gt;"","/"&amp;Table16[[#This Row],[Def-Secondary3]],)&amp;""&amp;IF(Table16[[#This Row],[PassRush4]]&lt;&gt;"","-"&amp;Table16[[#This Row],[PassRush4]],)</f>
        <v/>
      </c>
      <c r="R1246" s="76" t="e">
        <f>VLOOKUP(Table16[[#This Row],[Player]],Table4[],9,FALSE)</f>
        <v>#N/A</v>
      </c>
    </row>
    <row r="1247" spans="1:18" ht="12.75" customHeight="1" x14ac:dyDescent="0.45">
      <c r="A1247" s="78" t="s">
        <v>2792</v>
      </c>
      <c r="B1247" s="74" t="s">
        <v>211</v>
      </c>
      <c r="C1247" s="79" t="s">
        <v>3531</v>
      </c>
      <c r="D1247" s="91">
        <v>35785</v>
      </c>
      <c r="E1247" s="75" t="s">
        <v>2505</v>
      </c>
      <c r="G1247" s="75" t="s">
        <v>1141</v>
      </c>
      <c r="H1247" s="77" t="str">
        <f>VLOOKUP(Table16[[#This Row],[Player]],Rosters!$D$1:$D$1934,1,FALSE)</f>
        <v>Williams, Quinnen</v>
      </c>
      <c r="I1247" s="77" t="str">
        <f>Table16[[#This Row],[RunBlock-Primary6]]&amp;"-"&amp;Table16[[#This Row],[PassBlock8]]&amp;IF(Table16[[#This Row],[RunBlock-Secondary7]]&lt;&gt;"","/"&amp;Table16[[#This Row],[RunBlock-Secondary7]]&amp;"-"&amp;Table16[[#This Row],[PassBlock8]],"")</f>
        <v>-</v>
      </c>
      <c r="J1247" s="75" t="s">
        <v>155</v>
      </c>
      <c r="K1247" s="75"/>
      <c r="L1247" s="76">
        <v>8</v>
      </c>
      <c r="M1247" s="76"/>
      <c r="N1247" s="76"/>
      <c r="O1247" s="76"/>
      <c r="P1247" s="76"/>
      <c r="Q1247" s="76" t="str">
        <f>Table16[[#This Row],[DefPrimary2]]&amp;IF(Table16[[#This Row],[Def-Secondary3]]&lt;&gt;"","/"&amp;Table16[[#This Row],[Def-Secondary3]],)&amp;""&amp;IF(Table16[[#This Row],[PassRush4]]&lt;&gt;"","-"&amp;Table16[[#This Row],[PassRush4]],)</f>
        <v>6-8</v>
      </c>
      <c r="R1247" s="76" t="e">
        <f>VLOOKUP(Table16[[#This Row],[Player]],Table4[],9,FALSE)</f>
        <v>#N/A</v>
      </c>
    </row>
    <row r="1248" spans="1:18" ht="12.75" customHeight="1" x14ac:dyDescent="0.45">
      <c r="A1248" s="78" t="s">
        <v>2186</v>
      </c>
      <c r="B1248" s="74" t="s">
        <v>211</v>
      </c>
      <c r="C1248" s="79" t="s">
        <v>271</v>
      </c>
      <c r="D1248" s="91">
        <v>37113</v>
      </c>
      <c r="E1248" s="75" t="s">
        <v>3953</v>
      </c>
      <c r="G1248" s="75" t="s">
        <v>212</v>
      </c>
      <c r="H1248" s="77" t="str">
        <f>VLOOKUP(Table16[[#This Row],[Player]],Rosters!$D$1:$D$1934,1,FALSE)</f>
        <v>Wright, Darnell</v>
      </c>
      <c r="I1248" s="77" t="str">
        <f>Table16[[#This Row],[RunBlock-Primary6]]&amp;"-"&amp;Table16[[#This Row],[PassBlock8]]&amp;IF(Table16[[#This Row],[RunBlock-Secondary7]]&lt;&gt;"","/"&amp;Table16[[#This Row],[RunBlock-Secondary7]]&amp;"-"&amp;Table16[[#This Row],[PassBlock8]],"")</f>
        <v>6-4</v>
      </c>
      <c r="J1248" s="75"/>
      <c r="K1248" s="75"/>
      <c r="L1248" s="76"/>
      <c r="M1248" s="76"/>
      <c r="N1248" s="75">
        <v>6</v>
      </c>
      <c r="O1248" s="75"/>
      <c r="P1248" s="76">
        <v>4</v>
      </c>
      <c r="Q1248" s="76" t="str">
        <f>Table16[[#This Row],[DefPrimary2]]&amp;IF(Table16[[#This Row],[Def-Secondary3]]&lt;&gt;"","/"&amp;Table16[[#This Row],[Def-Secondary3]],)&amp;""&amp;IF(Table16[[#This Row],[PassRush4]]&lt;&gt;"","-"&amp;Table16[[#This Row],[PassRush4]],)</f>
        <v/>
      </c>
      <c r="R1248" s="76" t="e">
        <f>VLOOKUP(Table16[[#This Row],[Player]],Table4[],9,FALSE)</f>
        <v>#N/A</v>
      </c>
    </row>
    <row r="1249" spans="1:18" ht="12.75" customHeight="1" x14ac:dyDescent="0.45">
      <c r="A1249" s="78" t="s">
        <v>232</v>
      </c>
      <c r="B1249" s="74" t="s">
        <v>237</v>
      </c>
      <c r="C1249" s="79" t="s">
        <v>3522</v>
      </c>
      <c r="D1249" s="91">
        <v>35208</v>
      </c>
      <c r="E1249" s="75" t="s">
        <v>233</v>
      </c>
      <c r="G1249" s="75" t="s">
        <v>1501</v>
      </c>
      <c r="H1249" s="77" t="str">
        <f>VLOOKUP(Table16[[#This Row],[Player]],Rosters!$D$1:$D$1934,1,FALSE)</f>
        <v>Howard, Tytus</v>
      </c>
      <c r="I1249" s="77" t="str">
        <f>Table16[[#This Row],[RunBlock-Primary6]]&amp;"-"&amp;Table16[[#This Row],[PassBlock8]]&amp;IF(Table16[[#This Row],[RunBlock-Secondary7]]&lt;&gt;"","/"&amp;Table16[[#This Row],[RunBlock-Secondary7]]&amp;"-"&amp;Table16[[#This Row],[PassBlock8]],"")</f>
        <v>4-5/0-5</v>
      </c>
      <c r="J1249" s="75"/>
      <c r="K1249" s="75"/>
      <c r="L1249" s="76"/>
      <c r="M1249" s="76"/>
      <c r="N1249" s="75">
        <v>4</v>
      </c>
      <c r="O1249" s="75">
        <v>0</v>
      </c>
      <c r="P1249" s="76">
        <v>5</v>
      </c>
      <c r="Q1249" s="76" t="str">
        <f>Table16[[#This Row],[DefPrimary2]]&amp;IF(Table16[[#This Row],[Def-Secondary3]]&lt;&gt;"","/"&amp;Table16[[#This Row],[Def-Secondary3]],)&amp;""&amp;IF(Table16[[#This Row],[PassRush4]]&lt;&gt;"","-"&amp;Table16[[#This Row],[PassRush4]],)</f>
        <v/>
      </c>
      <c r="R1249" s="76" t="e">
        <f>VLOOKUP(Table16[[#This Row],[Player]],Table4[],9,FALSE)</f>
        <v>#N/A</v>
      </c>
    </row>
    <row r="1250" spans="1:18" ht="12.75" customHeight="1" x14ac:dyDescent="0.45">
      <c r="A1250" s="78" t="s">
        <v>2692</v>
      </c>
      <c r="B1250" s="74" t="s">
        <v>3549</v>
      </c>
      <c r="C1250" s="79" t="s">
        <v>81</v>
      </c>
      <c r="D1250" s="91">
        <v>32667</v>
      </c>
      <c r="E1250" s="75" t="s">
        <v>2693</v>
      </c>
      <c r="G1250" s="75" t="s">
        <v>743</v>
      </c>
      <c r="H1250" s="77" t="str">
        <f>VLOOKUP(Table16[[#This Row],[Player]],Rosters!$D$1:$D$1934,1,FALSE)</f>
        <v>Beachum, Kelvin</v>
      </c>
      <c r="I1250" s="77" t="str">
        <f>Table16[[#This Row],[RunBlock-Primary6]]&amp;"-"&amp;Table16[[#This Row],[PassBlock8]]&amp;IF(Table16[[#This Row],[RunBlock-Secondary7]]&lt;&gt;"","/"&amp;Table16[[#This Row],[RunBlock-Secondary7]]&amp;"-"&amp;Table16[[#This Row],[PassBlock8]],"")</f>
        <v>0-7</v>
      </c>
      <c r="J1250" s="75"/>
      <c r="K1250" s="75"/>
      <c r="L1250" s="76"/>
      <c r="M1250" s="76"/>
      <c r="N1250" s="75">
        <v>0</v>
      </c>
      <c r="O1250" s="76"/>
      <c r="P1250" s="75">
        <v>7</v>
      </c>
      <c r="Q1250" s="76" t="str">
        <f>Table16[[#This Row],[DefPrimary2]]&amp;IF(Table16[[#This Row],[Def-Secondary3]]&lt;&gt;"","/"&amp;Table16[[#This Row],[Def-Secondary3]],)&amp;""&amp;IF(Table16[[#This Row],[PassRush4]]&lt;&gt;"","-"&amp;Table16[[#This Row],[PassRush4]],)</f>
        <v/>
      </c>
      <c r="R1250" s="76" t="str">
        <f>VLOOKUP(Table16[[#This Row],[Player]],Table4[],9,FALSE)</f>
        <v>3-3-0</v>
      </c>
    </row>
    <row r="1251" spans="1:18" ht="12.75" customHeight="1" x14ac:dyDescent="0.45">
      <c r="A1251" s="78" t="s">
        <v>2692</v>
      </c>
      <c r="B1251" s="74" t="s">
        <v>3549</v>
      </c>
      <c r="C1251" s="79" t="s">
        <v>81</v>
      </c>
      <c r="D1251" s="91">
        <v>32667</v>
      </c>
      <c r="E1251" s="75" t="s">
        <v>2693</v>
      </c>
      <c r="G1251" s="75" t="s">
        <v>4198</v>
      </c>
      <c r="H1251" s="77" t="str">
        <f>VLOOKUP(Table16[[#This Row],[Player]],Rosters!$D$1:$D$1934,1,FALSE)</f>
        <v>Beachum, Kelvin</v>
      </c>
      <c r="I1251" s="77" t="str">
        <f>Table16[[#This Row],[RunBlock-Primary6]]&amp;"-"&amp;Table16[[#This Row],[PassBlock8]]&amp;IF(Table16[[#This Row],[RunBlock-Secondary7]]&lt;&gt;"","/"&amp;Table16[[#This Row],[RunBlock-Secondary7]]&amp;"-"&amp;Table16[[#This Row],[PassBlock8]],"")</f>
        <v>0-7/4-7</v>
      </c>
      <c r="J1251" s="75"/>
      <c r="K1251" s="75"/>
      <c r="L1251" s="76"/>
      <c r="M1251" s="76"/>
      <c r="N1251" s="75">
        <v>0</v>
      </c>
      <c r="O1251" s="75">
        <v>4</v>
      </c>
      <c r="P1251" s="76">
        <v>7</v>
      </c>
      <c r="Q1251" s="76" t="str">
        <f>Table16[[#This Row],[DefPrimary2]]&amp;IF(Table16[[#This Row],[Def-Secondary3]]&lt;&gt;"","/"&amp;Table16[[#This Row],[Def-Secondary3]],)&amp;""&amp;IF(Table16[[#This Row],[PassRush4]]&lt;&gt;"","-"&amp;Table16[[#This Row],[PassRush4]],)</f>
        <v/>
      </c>
      <c r="R1251" s="76" t="str">
        <f>VLOOKUP(Table16[[#This Row],[Player]],Table4[],9,FALSE)</f>
        <v>3-3-0</v>
      </c>
    </row>
    <row r="1252" spans="1:18" ht="12.75" customHeight="1" x14ac:dyDescent="0.45">
      <c r="A1252" s="78" t="s">
        <v>1885</v>
      </c>
      <c r="B1252" s="74" t="s">
        <v>3549</v>
      </c>
      <c r="C1252" s="79" t="s">
        <v>3520</v>
      </c>
      <c r="D1252" s="91">
        <v>34596</v>
      </c>
      <c r="E1252" s="75" t="s">
        <v>720</v>
      </c>
      <c r="G1252" s="75" t="s">
        <v>254</v>
      </c>
      <c r="H1252" s="77" t="str">
        <f>VLOOKUP(Table16[[#This Row],[Player]],Rosters!$D$1:$D$1934,1,FALSE)</f>
        <v>Wylie, Andrew</v>
      </c>
      <c r="I1252" s="77" t="str">
        <f>Table16[[#This Row],[RunBlock-Primary6]]&amp;"-"&amp;Table16[[#This Row],[PassBlock8]]&amp;IF(Table16[[#This Row],[RunBlock-Secondary7]]&lt;&gt;"","/"&amp;Table16[[#This Row],[RunBlock-Secondary7]]&amp;"-"&amp;Table16[[#This Row],[PassBlock8]],"")</f>
        <v>4-4</v>
      </c>
      <c r="J1252" s="75"/>
      <c r="K1252" s="75"/>
      <c r="L1252" s="76"/>
      <c r="M1252" s="76"/>
      <c r="N1252" s="75">
        <v>4</v>
      </c>
      <c r="O1252" s="76"/>
      <c r="P1252" s="75">
        <v>4</v>
      </c>
      <c r="Q1252" s="76" t="str">
        <f>Table16[[#This Row],[DefPrimary2]]&amp;IF(Table16[[#This Row],[Def-Secondary3]]&lt;&gt;"","/"&amp;Table16[[#This Row],[Def-Secondary3]],)&amp;""&amp;IF(Table16[[#This Row],[PassRush4]]&lt;&gt;"","-"&amp;Table16[[#This Row],[PassRush4]],)</f>
        <v/>
      </c>
      <c r="R1252" s="76" t="str">
        <f>VLOOKUP(Table16[[#This Row],[Player]],Table4[],9,FALSE)</f>
        <v>3-3-0</v>
      </c>
    </row>
    <row r="1253" spans="1:18" ht="12.75" customHeight="1" x14ac:dyDescent="0.45">
      <c r="A1253" s="78" t="s">
        <v>1885</v>
      </c>
      <c r="B1253" s="74" t="s">
        <v>3549</v>
      </c>
      <c r="C1253" s="79" t="s">
        <v>3520</v>
      </c>
      <c r="D1253" s="91">
        <v>34596</v>
      </c>
      <c r="E1253" s="75" t="s">
        <v>720</v>
      </c>
      <c r="G1253" s="75" t="s">
        <v>4196</v>
      </c>
      <c r="H1253" s="77" t="str">
        <f>VLOOKUP(Table16[[#This Row],[Player]],Rosters!$D$1:$D$1934,1,FALSE)</f>
        <v>Wylie, Andrew</v>
      </c>
      <c r="I1253" s="77" t="str">
        <f>Table16[[#This Row],[RunBlock-Primary6]]&amp;"-"&amp;Table16[[#This Row],[PassBlock8]]&amp;IF(Table16[[#This Row],[RunBlock-Secondary7]]&lt;&gt;"","/"&amp;Table16[[#This Row],[RunBlock-Secondary7]]&amp;"-"&amp;Table16[[#This Row],[PassBlock8]],"")</f>
        <v>4-4/4-4</v>
      </c>
      <c r="J1253" s="75"/>
      <c r="K1253" s="75"/>
      <c r="L1253" s="76"/>
      <c r="M1253" s="76"/>
      <c r="N1253" s="75">
        <v>4</v>
      </c>
      <c r="O1253" s="75">
        <v>4</v>
      </c>
      <c r="P1253" s="76">
        <v>4</v>
      </c>
      <c r="Q1253" s="76" t="str">
        <f>Table16[[#This Row],[DefPrimary2]]&amp;IF(Table16[[#This Row],[Def-Secondary3]]&lt;&gt;"","/"&amp;Table16[[#This Row],[Def-Secondary3]],)&amp;""&amp;IF(Table16[[#This Row],[PassRush4]]&lt;&gt;"","-"&amp;Table16[[#This Row],[PassRush4]],)</f>
        <v/>
      </c>
      <c r="R1253" s="76" t="str">
        <f>VLOOKUP(Table16[[#This Row],[Player]],Table4[],9,FALSE)</f>
        <v>3-3-0</v>
      </c>
    </row>
    <row r="1254" spans="1:18" ht="12.75" customHeight="1" x14ac:dyDescent="0.45">
      <c r="A1254" s="78" t="s">
        <v>2644</v>
      </c>
      <c r="B1254" s="74" t="s">
        <v>296</v>
      </c>
      <c r="C1254" s="79" t="s">
        <v>3525</v>
      </c>
      <c r="D1254" s="91">
        <v>34680</v>
      </c>
      <c r="E1254" s="75" t="s">
        <v>540</v>
      </c>
      <c r="G1254" s="75" t="s">
        <v>328</v>
      </c>
      <c r="H1254" s="77" t="str">
        <f>VLOOKUP(Table16[[#This Row],[Player]],Rosters!$D$1:$D$1934,1,FALSE)</f>
        <v>Bell, Vonn</v>
      </c>
      <c r="I1254" s="77" t="str">
        <f>Table16[[#This Row],[RunBlock-Primary6]]&amp;"-"&amp;Table16[[#This Row],[PassBlock8]]&amp;IF(Table16[[#This Row],[RunBlock-Secondary7]]&lt;&gt;"","/"&amp;Table16[[#This Row],[RunBlock-Secondary7]]&amp;"-"&amp;Table16[[#This Row],[PassBlock8]],"")</f>
        <v>-</v>
      </c>
      <c r="J1254" s="75">
        <v>0</v>
      </c>
      <c r="K1254" s="75"/>
      <c r="L1254" s="76"/>
      <c r="M1254" s="76"/>
      <c r="N1254" s="76"/>
      <c r="O1254" s="76"/>
      <c r="P1254" s="76"/>
      <c r="Q1254" s="76" t="str">
        <f>Table16[[#This Row],[DefPrimary2]]&amp;IF(Table16[[#This Row],[Def-Secondary3]]&lt;&gt;"","/"&amp;Table16[[#This Row],[Def-Secondary3]],)&amp;""&amp;IF(Table16[[#This Row],[PassRush4]]&lt;&gt;"","-"&amp;Table16[[#This Row],[PassRush4]],)</f>
        <v>0</v>
      </c>
      <c r="R1254" s="76" t="e">
        <f>VLOOKUP(Table16[[#This Row],[Player]],Table4[],9,FALSE)</f>
        <v>#N/A</v>
      </c>
    </row>
    <row r="1255" spans="1:18" ht="12.75" customHeight="1" x14ac:dyDescent="0.45">
      <c r="A1255" s="78" t="s">
        <v>2736</v>
      </c>
      <c r="B1255" s="74" t="s">
        <v>296</v>
      </c>
      <c r="C1255" s="79" t="s">
        <v>916</v>
      </c>
      <c r="D1255" s="91">
        <v>36867</v>
      </c>
      <c r="E1255" s="75" t="s">
        <v>83</v>
      </c>
      <c r="G1255" s="75" t="s">
        <v>335</v>
      </c>
      <c r="H1255" s="77" t="str">
        <f>VLOOKUP(Table16[[#This Row],[Player]],Rosters!$D$1:$D$1934,1,FALSE)</f>
        <v>Belton, Dane</v>
      </c>
      <c r="I1255" s="77" t="str">
        <f>Table16[[#This Row],[RunBlock-Primary6]]&amp;"-"&amp;Table16[[#This Row],[PassBlock8]]&amp;IF(Table16[[#This Row],[RunBlock-Secondary7]]&lt;&gt;"","/"&amp;Table16[[#This Row],[RunBlock-Secondary7]]&amp;"-"&amp;Table16[[#This Row],[PassBlock8]],"")</f>
        <v>-</v>
      </c>
      <c r="J1255" s="75">
        <v>4</v>
      </c>
      <c r="K1255" s="75"/>
      <c r="L1255" s="76"/>
      <c r="M1255" s="76"/>
      <c r="N1255" s="76"/>
      <c r="O1255" s="76"/>
      <c r="P1255" s="76"/>
      <c r="Q1255" s="76" t="str">
        <f>Table16[[#This Row],[DefPrimary2]]&amp;IF(Table16[[#This Row],[Def-Secondary3]]&lt;&gt;"","/"&amp;Table16[[#This Row],[Def-Secondary3]],)&amp;""&amp;IF(Table16[[#This Row],[PassRush4]]&lt;&gt;"","-"&amp;Table16[[#This Row],[PassRush4]],)</f>
        <v>4</v>
      </c>
      <c r="R1255" s="76" t="e">
        <f>VLOOKUP(Table16[[#This Row],[Player]],Table4[],9,FALSE)</f>
        <v>#N/A</v>
      </c>
    </row>
    <row r="1256" spans="1:18" ht="12.75" customHeight="1" x14ac:dyDescent="0.45">
      <c r="A1256" s="78" t="s">
        <v>3263</v>
      </c>
      <c r="B1256" s="74" t="s">
        <v>296</v>
      </c>
      <c r="C1256" s="79" t="s">
        <v>452</v>
      </c>
      <c r="D1256" s="91">
        <v>32548</v>
      </c>
      <c r="E1256" s="75" t="s">
        <v>1443</v>
      </c>
      <c r="G1256" s="75" t="s">
        <v>342</v>
      </c>
      <c r="H1256" s="77" t="str">
        <f>VLOOKUP(Table16[[#This Row],[Player]],Rosters!$D$1:$D$1934,1,FALSE)</f>
        <v>Brown, Mike</v>
      </c>
      <c r="I1256" s="77" t="str">
        <f>Table16[[#This Row],[RunBlock-Primary6]]&amp;"-"&amp;Table16[[#This Row],[PassBlock8]]&amp;IF(Table16[[#This Row],[RunBlock-Secondary7]]&lt;&gt;"","/"&amp;Table16[[#This Row],[RunBlock-Secondary7]]&amp;"-"&amp;Table16[[#This Row],[PassBlock8]],"")</f>
        <v>-</v>
      </c>
      <c r="J1256" s="75">
        <v>40</v>
      </c>
      <c r="K1256" s="75"/>
      <c r="L1256" s="76"/>
      <c r="M1256" s="76"/>
      <c r="N1256" s="76"/>
      <c r="O1256" s="76"/>
      <c r="P1256" s="76"/>
      <c r="Q1256" s="76" t="str">
        <f>Table16[[#This Row],[DefPrimary2]]&amp;IF(Table16[[#This Row],[Def-Secondary3]]&lt;&gt;"","/"&amp;Table16[[#This Row],[Def-Secondary3]],)&amp;""&amp;IF(Table16[[#This Row],[PassRush4]]&lt;&gt;"","-"&amp;Table16[[#This Row],[PassRush4]],)</f>
        <v>40</v>
      </c>
      <c r="R1256" s="76" t="e">
        <f>VLOOKUP(Table16[[#This Row],[Player]],Table4[],9,FALSE)</f>
        <v>#N/A</v>
      </c>
    </row>
    <row r="1257" spans="1:18" ht="12.75" customHeight="1" x14ac:dyDescent="0.45">
      <c r="A1257" s="78" t="s">
        <v>3539</v>
      </c>
      <c r="B1257" s="74" t="s">
        <v>296</v>
      </c>
      <c r="C1257" s="79" t="s">
        <v>3527</v>
      </c>
      <c r="D1257" s="91">
        <v>37175</v>
      </c>
      <c r="E1257" s="75" t="s">
        <v>391</v>
      </c>
      <c r="G1257" s="75" t="s">
        <v>342</v>
      </c>
      <c r="H1257" s="77" t="str">
        <f>VLOOKUP(Table16[[#This Row],[Player]],Rosters!$D$1:$D$1934,1,FALSE)</f>
        <v>Hickman Jr, Ronnie</v>
      </c>
      <c r="I1257" s="77" t="str">
        <f>Table16[[#This Row],[RunBlock-Primary6]]&amp;"-"&amp;Table16[[#This Row],[PassBlock8]]&amp;IF(Table16[[#This Row],[RunBlock-Secondary7]]&lt;&gt;"","/"&amp;Table16[[#This Row],[RunBlock-Secondary7]]&amp;"-"&amp;Table16[[#This Row],[PassBlock8]],"")</f>
        <v>-</v>
      </c>
      <c r="J1257" s="75">
        <v>40</v>
      </c>
      <c r="K1257" s="75"/>
      <c r="L1257" s="76"/>
      <c r="M1257" s="76"/>
      <c r="N1257" s="76"/>
      <c r="O1257" s="76"/>
      <c r="P1257" s="76"/>
      <c r="Q1257" s="76" t="str">
        <f>Table16[[#This Row],[DefPrimary2]]&amp;IF(Table16[[#This Row],[Def-Secondary3]]&lt;&gt;"","/"&amp;Table16[[#This Row],[Def-Secondary3]],)&amp;""&amp;IF(Table16[[#This Row],[PassRush4]]&lt;&gt;"","-"&amp;Table16[[#This Row],[PassRush4]],)</f>
        <v>40</v>
      </c>
      <c r="R1257" s="76" t="e">
        <f>VLOOKUP(Table16[[#This Row],[Player]],Table4[],9,FALSE)</f>
        <v>#N/A</v>
      </c>
    </row>
    <row r="1258" spans="1:18" ht="12.75" customHeight="1" x14ac:dyDescent="0.45">
      <c r="A1258" s="78" t="s">
        <v>3832</v>
      </c>
      <c r="B1258" s="74" t="s">
        <v>296</v>
      </c>
      <c r="C1258" s="79" t="s">
        <v>325</v>
      </c>
      <c r="D1258" s="91">
        <v>37484</v>
      </c>
      <c r="E1258" s="75" t="s">
        <v>4026</v>
      </c>
      <c r="G1258" s="75" t="s">
        <v>297</v>
      </c>
      <c r="H1258" s="77" t="str">
        <f>VLOOKUP(Table16[[#This Row],[Player]],Rosters!$D$1:$D$1934,1,FALSE)</f>
        <v>Hicks, Jaden</v>
      </c>
      <c r="I1258" s="77" t="str">
        <f>Table16[[#This Row],[RunBlock-Primary6]]&amp;"-"&amp;Table16[[#This Row],[PassBlock8]]&amp;IF(Table16[[#This Row],[RunBlock-Secondary7]]&lt;&gt;"","/"&amp;Table16[[#This Row],[RunBlock-Secondary7]]&amp;"-"&amp;Table16[[#This Row],[PassBlock8]],"")</f>
        <v>-</v>
      </c>
      <c r="J1258" s="75">
        <v>44</v>
      </c>
      <c r="K1258" s="75"/>
      <c r="L1258" s="76"/>
      <c r="M1258" s="76"/>
      <c r="N1258" s="76"/>
      <c r="O1258" s="76"/>
      <c r="P1258" s="76"/>
      <c r="Q1258" s="76" t="str">
        <f>Table16[[#This Row],[DefPrimary2]]&amp;IF(Table16[[#This Row],[Def-Secondary3]]&lt;&gt;"","/"&amp;Table16[[#This Row],[Def-Secondary3]],)&amp;""&amp;IF(Table16[[#This Row],[PassRush4]]&lt;&gt;"","-"&amp;Table16[[#This Row],[PassRush4]],)</f>
        <v>44</v>
      </c>
      <c r="R1258" s="76" t="e">
        <f>VLOOKUP(Table16[[#This Row],[Player]],Table4[],9,FALSE)</f>
        <v>#N/A</v>
      </c>
    </row>
    <row r="1259" spans="1:18" ht="12.75" customHeight="1" x14ac:dyDescent="0.45">
      <c r="A1259" s="78" t="s">
        <v>2030</v>
      </c>
      <c r="B1259" s="74" t="s">
        <v>296</v>
      </c>
      <c r="C1259" s="79" t="s">
        <v>441</v>
      </c>
      <c r="D1259" s="91">
        <v>36660</v>
      </c>
      <c r="E1259" s="75" t="s">
        <v>88</v>
      </c>
      <c r="G1259" s="75" t="s">
        <v>300</v>
      </c>
      <c r="H1259" s="77" t="str">
        <f>VLOOKUP(Table16[[#This Row],[Player]],Rosters!$D$1:$D$1934,1,FALSE)</f>
        <v>Howden, Jordan</v>
      </c>
      <c r="I1259" s="77" t="str">
        <f>Table16[[#This Row],[RunBlock-Primary6]]&amp;"-"&amp;Table16[[#This Row],[PassBlock8]]&amp;IF(Table16[[#This Row],[RunBlock-Secondary7]]&lt;&gt;"","/"&amp;Table16[[#This Row],[RunBlock-Secondary7]]&amp;"-"&amp;Table16[[#This Row],[PassBlock8]],"")</f>
        <v>-</v>
      </c>
      <c r="J1259" s="75">
        <v>5</v>
      </c>
      <c r="K1259" s="75"/>
      <c r="L1259" s="76"/>
      <c r="M1259" s="76"/>
      <c r="N1259" s="76"/>
      <c r="O1259" s="76"/>
      <c r="P1259" s="76"/>
      <c r="Q1259" s="76" t="str">
        <f>Table16[[#This Row],[DefPrimary2]]&amp;IF(Table16[[#This Row],[Def-Secondary3]]&lt;&gt;"","/"&amp;Table16[[#This Row],[Def-Secondary3]],)&amp;""&amp;IF(Table16[[#This Row],[PassRush4]]&lt;&gt;"","-"&amp;Table16[[#This Row],[PassRush4]],)</f>
        <v>5</v>
      </c>
      <c r="R1259" s="76" t="e">
        <f>VLOOKUP(Table16[[#This Row],[Player]],Table4[],9,FALSE)</f>
        <v>#N/A</v>
      </c>
    </row>
    <row r="1260" spans="1:18" ht="12.75" customHeight="1" x14ac:dyDescent="0.45">
      <c r="A1260" s="78" t="s">
        <v>1827</v>
      </c>
      <c r="B1260" s="74" t="s">
        <v>296</v>
      </c>
      <c r="C1260" s="79" t="s">
        <v>318</v>
      </c>
      <c r="D1260" s="91">
        <v>36192</v>
      </c>
      <c r="E1260" s="75" t="s">
        <v>566</v>
      </c>
      <c r="G1260" s="75" t="s">
        <v>300</v>
      </c>
      <c r="H1260" s="77" t="str">
        <f>VLOOKUP(Table16[[#This Row],[Player]],Rosters!$D$1:$D$1934,1,FALSE)</f>
        <v>Hufanga, Talanoa</v>
      </c>
      <c r="I1260" s="77" t="str">
        <f>Table16[[#This Row],[RunBlock-Primary6]]&amp;"-"&amp;Table16[[#This Row],[PassBlock8]]&amp;IF(Table16[[#This Row],[RunBlock-Secondary7]]&lt;&gt;"","/"&amp;Table16[[#This Row],[RunBlock-Secondary7]]&amp;"-"&amp;Table16[[#This Row],[PassBlock8]],"")</f>
        <v>-</v>
      </c>
      <c r="J1260" s="75">
        <v>5</v>
      </c>
      <c r="K1260" s="75"/>
      <c r="L1260" s="76"/>
      <c r="M1260" s="76"/>
      <c r="N1260" s="76"/>
      <c r="O1260" s="76"/>
      <c r="P1260" s="76"/>
      <c r="Q1260" s="76" t="str">
        <f>Table16[[#This Row],[DefPrimary2]]&amp;IF(Table16[[#This Row],[Def-Secondary3]]&lt;&gt;"","/"&amp;Table16[[#This Row],[Def-Secondary3]],)&amp;""&amp;IF(Table16[[#This Row],[PassRush4]]&lt;&gt;"","-"&amp;Table16[[#This Row],[PassRush4]],)</f>
        <v>5</v>
      </c>
      <c r="R1260" s="76" t="e">
        <f>VLOOKUP(Table16[[#This Row],[Player]],Table4[],9,FALSE)</f>
        <v>#N/A</v>
      </c>
    </row>
    <row r="1261" spans="1:18" ht="12.75" customHeight="1" x14ac:dyDescent="0.45">
      <c r="A1261" s="78" t="s">
        <v>2536</v>
      </c>
      <c r="B1261" s="74" t="s">
        <v>296</v>
      </c>
      <c r="C1261" s="79" t="s">
        <v>339</v>
      </c>
      <c r="D1261" s="91">
        <v>36685</v>
      </c>
      <c r="E1261" s="75" t="s">
        <v>391</v>
      </c>
      <c r="G1261" s="75" t="s">
        <v>335</v>
      </c>
      <c r="H1261" s="77" t="str">
        <f>VLOOKUP(Table16[[#This Row],[Player]],Rosters!$D$1:$D$1934,1,FALSE)</f>
        <v>Izien, Christian</v>
      </c>
      <c r="I1261" s="77" t="str">
        <f>Table16[[#This Row],[RunBlock-Primary6]]&amp;"-"&amp;Table16[[#This Row],[PassBlock8]]&amp;IF(Table16[[#This Row],[RunBlock-Secondary7]]&lt;&gt;"","/"&amp;Table16[[#This Row],[RunBlock-Secondary7]]&amp;"-"&amp;Table16[[#This Row],[PassBlock8]],"")</f>
        <v>-</v>
      </c>
      <c r="J1261" s="75">
        <v>4</v>
      </c>
      <c r="K1261" s="75"/>
      <c r="L1261" s="76"/>
      <c r="M1261" s="76"/>
      <c r="N1261" s="76"/>
      <c r="O1261" s="76"/>
      <c r="P1261" s="76"/>
      <c r="Q1261" s="76" t="str">
        <f>Table16[[#This Row],[DefPrimary2]]&amp;IF(Table16[[#This Row],[Def-Secondary3]]&lt;&gt;"","/"&amp;Table16[[#This Row],[Def-Secondary3]],)&amp;""&amp;IF(Table16[[#This Row],[PassRush4]]&lt;&gt;"","-"&amp;Table16[[#This Row],[PassRush4]],)</f>
        <v>4</v>
      </c>
      <c r="R1261" s="76" t="e">
        <f>VLOOKUP(Table16[[#This Row],[Player]],Table4[],9,FALSE)</f>
        <v>#N/A</v>
      </c>
    </row>
    <row r="1262" spans="1:18" ht="12.75" customHeight="1" x14ac:dyDescent="0.45">
      <c r="A1262" s="78" t="s">
        <v>3307</v>
      </c>
      <c r="B1262" s="74" t="s">
        <v>296</v>
      </c>
      <c r="C1262" s="79" t="s">
        <v>3523</v>
      </c>
      <c r="D1262" s="91">
        <v>33630</v>
      </c>
      <c r="E1262" s="75" t="s">
        <v>1322</v>
      </c>
      <c r="G1262" s="75" t="s">
        <v>335</v>
      </c>
      <c r="H1262" s="77" t="e">
        <f>VLOOKUP(Table16[[#This Row],[Player]],Rosters!$D$1:$D$1934,1,FALSE)</f>
        <v>#N/A</v>
      </c>
      <c r="I1262" s="77" t="str">
        <f>Table16[[#This Row],[RunBlock-Primary6]]&amp;"-"&amp;Table16[[#This Row],[PassBlock8]]&amp;IF(Table16[[#This Row],[RunBlock-Secondary7]]&lt;&gt;"","/"&amp;Table16[[#This Row],[RunBlock-Secondary7]]&amp;"-"&amp;Table16[[#This Row],[PassBlock8]],"")</f>
        <v>-</v>
      </c>
      <c r="J1262" s="75">
        <v>4</v>
      </c>
      <c r="K1262" s="75"/>
      <c r="L1262" s="76"/>
      <c r="M1262" s="76"/>
      <c r="N1262" s="76"/>
      <c r="O1262" s="76"/>
      <c r="P1262" s="76"/>
      <c r="Q1262" s="76" t="str">
        <f>Table16[[#This Row],[DefPrimary2]]&amp;IF(Table16[[#This Row],[Def-Secondary3]]&lt;&gt;"","/"&amp;Table16[[#This Row],[Def-Secondary3]],)&amp;""&amp;IF(Table16[[#This Row],[PassRush4]]&lt;&gt;"","-"&amp;Table16[[#This Row],[PassRush4]],)</f>
        <v>4</v>
      </c>
      <c r="R1262" s="76" t="e">
        <f>VLOOKUP(Table16[[#This Row],[Player]],Table4[],9,FALSE)</f>
        <v>#N/A</v>
      </c>
    </row>
    <row r="1263" spans="1:18" ht="12.75" customHeight="1" x14ac:dyDescent="0.45">
      <c r="A1263" s="78" t="s">
        <v>2645</v>
      </c>
      <c r="B1263" s="74" t="s">
        <v>296</v>
      </c>
      <c r="C1263" s="79" t="s">
        <v>285</v>
      </c>
      <c r="D1263" s="91">
        <v>34125</v>
      </c>
      <c r="E1263" s="75" t="s">
        <v>405</v>
      </c>
      <c r="G1263" s="75" t="s">
        <v>335</v>
      </c>
      <c r="H1263" s="77" t="str">
        <f>VLOOKUP(Table16[[#This Row],[Player]],Rosters!$D$1:$D$1934,1,FALSE)</f>
        <v>Kazee, Damontae</v>
      </c>
      <c r="I1263" s="77" t="str">
        <f>Table16[[#This Row],[RunBlock-Primary6]]&amp;"-"&amp;Table16[[#This Row],[PassBlock8]]&amp;IF(Table16[[#This Row],[RunBlock-Secondary7]]&lt;&gt;"","/"&amp;Table16[[#This Row],[RunBlock-Secondary7]]&amp;"-"&amp;Table16[[#This Row],[PassBlock8]],"")</f>
        <v>-</v>
      </c>
      <c r="J1263" s="75">
        <v>4</v>
      </c>
      <c r="K1263" s="75"/>
      <c r="L1263" s="76"/>
      <c r="M1263" s="76"/>
      <c r="N1263" s="76"/>
      <c r="O1263" s="76"/>
      <c r="P1263" s="76"/>
      <c r="Q1263" s="76" t="str">
        <f>Table16[[#This Row],[DefPrimary2]]&amp;IF(Table16[[#This Row],[Def-Secondary3]]&lt;&gt;"","/"&amp;Table16[[#This Row],[Def-Secondary3]],)&amp;""&amp;IF(Table16[[#This Row],[PassRush4]]&lt;&gt;"","-"&amp;Table16[[#This Row],[PassRush4]],)</f>
        <v>4</v>
      </c>
      <c r="R1263" s="76" t="e">
        <f>VLOOKUP(Table16[[#This Row],[Player]],Table4[],9,FALSE)</f>
        <v>#N/A</v>
      </c>
    </row>
    <row r="1264" spans="1:18" ht="12.75" customHeight="1" x14ac:dyDescent="0.45">
      <c r="A1264" s="78" t="s">
        <v>2738</v>
      </c>
      <c r="B1264" s="74" t="s">
        <v>296</v>
      </c>
      <c r="C1264" s="79" t="s">
        <v>3519</v>
      </c>
      <c r="D1264" s="91">
        <v>35521</v>
      </c>
      <c r="E1264" s="75" t="s">
        <v>3949</v>
      </c>
      <c r="G1264" s="75" t="s">
        <v>335</v>
      </c>
      <c r="H1264" s="77" t="str">
        <f>VLOOKUP(Table16[[#This Row],[Player]],Rosters!$D$1:$D$1934,1,FALSE)</f>
        <v>Lewis, Cam</v>
      </c>
      <c r="I1264" s="77" t="str">
        <f>Table16[[#This Row],[RunBlock-Primary6]]&amp;"-"&amp;Table16[[#This Row],[PassBlock8]]&amp;IF(Table16[[#This Row],[RunBlock-Secondary7]]&lt;&gt;"","/"&amp;Table16[[#This Row],[RunBlock-Secondary7]]&amp;"-"&amp;Table16[[#This Row],[PassBlock8]],"")</f>
        <v>-</v>
      </c>
      <c r="J1264" s="75">
        <v>4</v>
      </c>
      <c r="K1264" s="75"/>
      <c r="L1264" s="76"/>
      <c r="M1264" s="76"/>
      <c r="N1264" s="76"/>
      <c r="O1264" s="76"/>
      <c r="P1264" s="76"/>
      <c r="Q1264" s="76" t="str">
        <f>Table16[[#This Row],[DefPrimary2]]&amp;IF(Table16[[#This Row],[Def-Secondary3]]&lt;&gt;"","/"&amp;Table16[[#This Row],[Def-Secondary3]],)&amp;""&amp;IF(Table16[[#This Row],[PassRush4]]&lt;&gt;"","-"&amp;Table16[[#This Row],[PassRush4]],)</f>
        <v>4</v>
      </c>
      <c r="R1264" s="76" t="e">
        <f>VLOOKUP(Table16[[#This Row],[Player]],Table4[],9,FALSE)</f>
        <v>#N/A</v>
      </c>
    </row>
    <row r="1265" spans="1:19" ht="12.75" customHeight="1" x14ac:dyDescent="0.45">
      <c r="A1265" s="78" t="s">
        <v>2132</v>
      </c>
      <c r="B1265" s="74" t="s">
        <v>296</v>
      </c>
      <c r="C1265" s="79" t="s">
        <v>3531</v>
      </c>
      <c r="D1265" s="91">
        <v>34430</v>
      </c>
      <c r="E1265" s="75" t="s">
        <v>2133</v>
      </c>
      <c r="G1265" s="75" t="s">
        <v>297</v>
      </c>
      <c r="H1265" s="77" t="str">
        <f>VLOOKUP(Table16[[#This Row],[Player]],Rosters!$D$1:$D$1934,1,FALSE)</f>
        <v>Mills, Jalen</v>
      </c>
      <c r="I1265" s="77" t="str">
        <f>Table16[[#This Row],[RunBlock-Primary6]]&amp;"-"&amp;Table16[[#This Row],[PassBlock8]]&amp;IF(Table16[[#This Row],[RunBlock-Secondary7]]&lt;&gt;"","/"&amp;Table16[[#This Row],[RunBlock-Secondary7]]&amp;"-"&amp;Table16[[#This Row],[PassBlock8]],"")</f>
        <v>-</v>
      </c>
      <c r="J1265" s="75">
        <v>44</v>
      </c>
      <c r="K1265" s="75"/>
      <c r="L1265" s="76"/>
      <c r="M1265" s="76"/>
      <c r="N1265" s="76"/>
      <c r="O1265" s="76"/>
      <c r="P1265" s="76"/>
      <c r="Q1265" s="76" t="str">
        <f>Table16[[#This Row],[DefPrimary2]]&amp;IF(Table16[[#This Row],[Def-Secondary3]]&lt;&gt;"","/"&amp;Table16[[#This Row],[Def-Secondary3]],)&amp;""&amp;IF(Table16[[#This Row],[PassRush4]]&lt;&gt;"","-"&amp;Table16[[#This Row],[PassRush4]],)</f>
        <v>44</v>
      </c>
      <c r="R1265" s="76" t="e">
        <f>VLOOKUP(Table16[[#This Row],[Player]],Table4[],9,FALSE)</f>
        <v>#N/A</v>
      </c>
    </row>
    <row r="1266" spans="1:19" ht="12.75" customHeight="1" x14ac:dyDescent="0.45">
      <c r="A1266" s="78" t="s">
        <v>1050</v>
      </c>
      <c r="B1266" s="74" t="s">
        <v>296</v>
      </c>
      <c r="C1266" s="79" t="s">
        <v>318</v>
      </c>
      <c r="D1266" s="91">
        <v>34276</v>
      </c>
      <c r="E1266" s="75" t="s">
        <v>114</v>
      </c>
      <c r="G1266" s="75" t="s">
        <v>335</v>
      </c>
      <c r="H1266" s="77" t="e">
        <f>VLOOKUP(Table16[[#This Row],[Player]],Rosters!$D$1:$D$1934,1,FALSE)</f>
        <v>#N/A</v>
      </c>
      <c r="I1266" s="77" t="str">
        <f>Table16[[#This Row],[RunBlock-Primary6]]&amp;"-"&amp;Table16[[#This Row],[PassBlock8]]&amp;IF(Table16[[#This Row],[RunBlock-Secondary7]]&lt;&gt;"","/"&amp;Table16[[#This Row],[RunBlock-Secondary7]]&amp;"-"&amp;Table16[[#This Row],[PassBlock8]],"")</f>
        <v>-</v>
      </c>
      <c r="J1266" s="75">
        <v>4</v>
      </c>
      <c r="K1266" s="75"/>
      <c r="L1266" s="76"/>
      <c r="M1266" s="76"/>
      <c r="N1266" s="76"/>
      <c r="O1266" s="76"/>
      <c r="P1266" s="76"/>
      <c r="Q1266" s="76" t="str">
        <f>Table16[[#This Row],[DefPrimary2]]&amp;IF(Table16[[#This Row],[Def-Secondary3]]&lt;&gt;"","/"&amp;Table16[[#This Row],[Def-Secondary3]],)&amp;""&amp;IF(Table16[[#This Row],[PassRush4]]&lt;&gt;"","-"&amp;Table16[[#This Row],[PassRush4]],)</f>
        <v>4</v>
      </c>
      <c r="R1266" s="76" t="e">
        <f>VLOOKUP(Table16[[#This Row],[Player]],Table4[],9,FALSE)</f>
        <v>#N/A</v>
      </c>
    </row>
    <row r="1267" spans="1:19" ht="12.75" customHeight="1" x14ac:dyDescent="0.45">
      <c r="A1267" s="92" t="s">
        <v>3829</v>
      </c>
      <c r="B1267" s="74" t="s">
        <v>296</v>
      </c>
      <c r="C1267" s="79" t="s">
        <v>81</v>
      </c>
      <c r="D1267" s="91">
        <v>36911</v>
      </c>
      <c r="E1267" s="75" t="s">
        <v>4128</v>
      </c>
      <c r="G1267" s="75" t="s">
        <v>301</v>
      </c>
      <c r="H1267" s="77" t="str">
        <f>VLOOKUP(Table16[[#This Row],[Player]],Rosters!$D$1:$D$1934,1,FALSE)</f>
        <v>Taylor-Demerson, Dadrion</v>
      </c>
      <c r="I1267" s="77" t="str">
        <f>Table16[[#This Row],[RunBlock-Primary6]]&amp;"-"&amp;Table16[[#This Row],[PassBlock8]]&amp;IF(Table16[[#This Row],[RunBlock-Secondary7]]&lt;&gt;"","/"&amp;Table16[[#This Row],[RunBlock-Secondary7]]&amp;"-"&amp;Table16[[#This Row],[PassBlock8]],"")</f>
        <v>-</v>
      </c>
      <c r="J1267" s="75">
        <v>45</v>
      </c>
      <c r="K1267" s="75"/>
      <c r="L1267" s="76"/>
      <c r="M1267" s="76"/>
      <c r="N1267" s="76"/>
      <c r="O1267" s="76"/>
      <c r="P1267" s="76"/>
      <c r="Q1267" s="76" t="str">
        <f>Table16[[#This Row],[DefPrimary2]]&amp;IF(Table16[[#This Row],[Def-Secondary3]]&lt;&gt;"","/"&amp;Table16[[#This Row],[Def-Secondary3]],)&amp;""&amp;IF(Table16[[#This Row],[PassRush4]]&lt;&gt;"","-"&amp;Table16[[#This Row],[PassRush4]],)</f>
        <v>45</v>
      </c>
      <c r="R1267" s="76" t="e">
        <f>VLOOKUP(Table16[[#This Row],[Player]],Table4[],9,FALSE)</f>
        <v>#N/A</v>
      </c>
    </row>
    <row r="1268" spans="1:19" ht="12.75" customHeight="1" x14ac:dyDescent="0.45">
      <c r="A1268" s="78" t="s">
        <v>3835</v>
      </c>
      <c r="B1268" s="74" t="s">
        <v>296</v>
      </c>
      <c r="C1268" s="79" t="s">
        <v>308</v>
      </c>
      <c r="D1268" s="91">
        <v>37100</v>
      </c>
      <c r="E1268" s="75" t="s">
        <v>4145</v>
      </c>
      <c r="G1268" s="75" t="s">
        <v>297</v>
      </c>
      <c r="H1268" s="77" t="str">
        <f>VLOOKUP(Table16[[#This Row],[Player]],Rosters!$D$1:$D$1934,1,FALSE)</f>
        <v>Williams, Evan</v>
      </c>
      <c r="I1268" s="77" t="str">
        <f>Table16[[#This Row],[RunBlock-Primary6]]&amp;"-"&amp;Table16[[#This Row],[PassBlock8]]&amp;IF(Table16[[#This Row],[RunBlock-Secondary7]]&lt;&gt;"","/"&amp;Table16[[#This Row],[RunBlock-Secondary7]]&amp;"-"&amp;Table16[[#This Row],[PassBlock8]],"")</f>
        <v>-</v>
      </c>
      <c r="J1268" s="75">
        <v>44</v>
      </c>
      <c r="K1268" s="75"/>
      <c r="L1268" s="76"/>
      <c r="M1268" s="76"/>
      <c r="N1268" s="76"/>
      <c r="O1268" s="76"/>
      <c r="P1268" s="76"/>
      <c r="Q1268" s="76" t="str">
        <f>Table16[[#This Row],[DefPrimary2]]&amp;IF(Table16[[#This Row],[Def-Secondary3]]&lt;&gt;"","/"&amp;Table16[[#This Row],[Def-Secondary3]],)&amp;""&amp;IF(Table16[[#This Row],[PassRush4]]&lt;&gt;"","-"&amp;Table16[[#This Row],[PassRush4]],)</f>
        <v>44</v>
      </c>
      <c r="R1268" s="76" t="e">
        <f>VLOOKUP(Table16[[#This Row],[Player]],Table4[],9,FALSE)</f>
        <v>#N/A</v>
      </c>
    </row>
    <row r="1269" spans="1:19" ht="12.75" customHeight="1" x14ac:dyDescent="0.45">
      <c r="A1269" s="78" t="s">
        <v>3000</v>
      </c>
      <c r="B1269" s="74" t="s">
        <v>296</v>
      </c>
      <c r="C1269" s="79" t="s">
        <v>860</v>
      </c>
      <c r="D1269" s="91">
        <v>35404</v>
      </c>
      <c r="E1269" s="75" t="s">
        <v>101</v>
      </c>
      <c r="G1269" s="75" t="s">
        <v>335</v>
      </c>
      <c r="H1269" s="77" t="str">
        <f>VLOOKUP(Table16[[#This Row],[Player]],Rosters!$D$1:$D$1934,1,FALSE)</f>
        <v>Wingard, Andrew</v>
      </c>
      <c r="I1269" s="77" t="str">
        <f>Table16[[#This Row],[RunBlock-Primary6]]&amp;"-"&amp;Table16[[#This Row],[PassBlock8]]&amp;IF(Table16[[#This Row],[RunBlock-Secondary7]]&lt;&gt;"","/"&amp;Table16[[#This Row],[RunBlock-Secondary7]]&amp;"-"&amp;Table16[[#This Row],[PassBlock8]],"")</f>
        <v>-</v>
      </c>
      <c r="J1269" s="75">
        <v>4</v>
      </c>
      <c r="K1269" s="75"/>
      <c r="L1269" s="76"/>
      <c r="M1269" s="76"/>
      <c r="N1269" s="76"/>
      <c r="O1269" s="76"/>
      <c r="P1269" s="76"/>
      <c r="Q1269" s="76" t="str">
        <f>Table16[[#This Row],[DefPrimary2]]&amp;IF(Table16[[#This Row],[Def-Secondary3]]&lt;&gt;"","/"&amp;Table16[[#This Row],[Def-Secondary3]],)&amp;""&amp;IF(Table16[[#This Row],[PassRush4]]&lt;&gt;"","-"&amp;Table16[[#This Row],[PassRush4]],)</f>
        <v>4</v>
      </c>
      <c r="R1269" s="76" t="e">
        <f>VLOOKUP(Table16[[#This Row],[Player]],Table4[],9,FALSE)</f>
        <v>#N/A</v>
      </c>
    </row>
    <row r="1270" spans="1:19" ht="12.75" customHeight="1" x14ac:dyDescent="0.45">
      <c r="A1270" s="78" t="s">
        <v>1481</v>
      </c>
      <c r="B1270" s="74" t="s">
        <v>127</v>
      </c>
      <c r="C1270" s="79" t="s">
        <v>193</v>
      </c>
      <c r="D1270" s="91">
        <v>36493</v>
      </c>
      <c r="E1270" s="75" t="s">
        <v>3965</v>
      </c>
      <c r="G1270" s="75" t="s">
        <v>5256</v>
      </c>
      <c r="H1270" s="77" t="str">
        <f>VLOOKUP(Table16[[#This Row],[Player]],Rosters!$D$1:$D$1934,1,FALSE)</f>
        <v>Bateman, Rashod</v>
      </c>
      <c r="I1270" s="77" t="str">
        <f>Table16[[#This Row],[RunBlock-Primary6]]&amp;"-"&amp;Table16[[#This Row],[PassBlock8]]&amp;IF(Table16[[#This Row],[RunBlock-Secondary7]]&lt;&gt;"","/"&amp;Table16[[#This Row],[RunBlock-Secondary7]]&amp;"-"&amp;Table16[[#This Row],[PassBlock8]],"")</f>
        <v>-</v>
      </c>
      <c r="J1270" s="75"/>
      <c r="K1270" s="75"/>
      <c r="L1270" s="76"/>
      <c r="M1270" s="76"/>
      <c r="N1270" s="76"/>
      <c r="O1270" s="76"/>
      <c r="P1270" s="76"/>
      <c r="Q1270" s="76" t="str">
        <f>Table16[[#This Row],[DefPrimary2]]&amp;IF(Table16[[#This Row],[Def-Secondary3]]&lt;&gt;"","/"&amp;Table16[[#This Row],[Def-Secondary3]],)&amp;""&amp;IF(Table16[[#This Row],[PassRush4]]&lt;&gt;"","-"&amp;Table16[[#This Row],[PassRush4]],)</f>
        <v/>
      </c>
      <c r="R1270" s="76" t="str">
        <f>VLOOKUP(Table16[[#This Row],[Player]],Table4[],9,FALSE)</f>
        <v xml:space="preserve"> 4-4-5</v>
      </c>
      <c r="S1270"/>
    </row>
    <row r="1271" spans="1:19" ht="12.75" customHeight="1" x14ac:dyDescent="0.45">
      <c r="A1271" s="78" t="s">
        <v>3891</v>
      </c>
      <c r="B1271" s="74" t="s">
        <v>127</v>
      </c>
      <c r="C1271" s="79" t="s">
        <v>403</v>
      </c>
      <c r="D1271" s="91">
        <v>37383</v>
      </c>
      <c r="E1271" s="75" t="s">
        <v>313</v>
      </c>
      <c r="G1271" s="75" t="s">
        <v>5256</v>
      </c>
      <c r="H1271" s="77" t="str">
        <f>VLOOKUP(Table16[[#This Row],[Player]],Rosters!$D$1:$D$1934,1,FALSE)</f>
        <v>Boutte, Kayshon</v>
      </c>
      <c r="I1271" s="77" t="str">
        <f>Table16[[#This Row],[RunBlock-Primary6]]&amp;"-"&amp;Table16[[#This Row],[PassBlock8]]&amp;IF(Table16[[#This Row],[RunBlock-Secondary7]]&lt;&gt;"","/"&amp;Table16[[#This Row],[RunBlock-Secondary7]]&amp;"-"&amp;Table16[[#This Row],[PassBlock8]],"")</f>
        <v>-</v>
      </c>
      <c r="J1271" s="75"/>
      <c r="K1271" s="75"/>
      <c r="L1271" s="76"/>
      <c r="M1271" s="76"/>
      <c r="N1271" s="76"/>
      <c r="O1271" s="76"/>
      <c r="P1271" s="76"/>
      <c r="Q1271" s="76" t="str">
        <f>Table16[[#This Row],[DefPrimary2]]&amp;IF(Table16[[#This Row],[Def-Secondary3]]&lt;&gt;"","/"&amp;Table16[[#This Row],[Def-Secondary3]],)&amp;""&amp;IF(Table16[[#This Row],[PassRush4]]&lt;&gt;"","-"&amp;Table16[[#This Row],[PassRush4]],)</f>
        <v/>
      </c>
      <c r="R1271" s="76" t="str">
        <f>VLOOKUP(Table16[[#This Row],[Player]],Table4[],9,FALSE)</f>
        <v xml:space="preserve"> 4-4-5</v>
      </c>
      <c r="S1271"/>
    </row>
    <row r="1272" spans="1:19" ht="12.75" customHeight="1" x14ac:dyDescent="0.45">
      <c r="A1272" s="78" t="s">
        <v>3190</v>
      </c>
      <c r="B1272" s="74" t="s">
        <v>127</v>
      </c>
      <c r="C1272" s="79" t="s">
        <v>3530</v>
      </c>
      <c r="D1272" s="91">
        <v>35611</v>
      </c>
      <c r="E1272" s="75" t="s">
        <v>398</v>
      </c>
      <c r="G1272" s="75" t="s">
        <v>5258</v>
      </c>
      <c r="H1272" s="77" t="str">
        <f>VLOOKUP(Table16[[#This Row],[Player]],Rosters!$D$1:$D$1934,1,FALSE)</f>
        <v>Brown, A.J.</v>
      </c>
      <c r="I1272" s="77" t="str">
        <f>Table16[[#This Row],[RunBlock-Primary6]]&amp;"-"&amp;Table16[[#This Row],[PassBlock8]]&amp;IF(Table16[[#This Row],[RunBlock-Secondary7]]&lt;&gt;"","/"&amp;Table16[[#This Row],[RunBlock-Secondary7]]&amp;"-"&amp;Table16[[#This Row],[PassBlock8]],"")</f>
        <v>-</v>
      </c>
      <c r="J1272" s="75"/>
      <c r="K1272" s="75"/>
      <c r="L1272" s="76"/>
      <c r="M1272" s="76"/>
      <c r="N1272" s="76"/>
      <c r="O1272" s="76"/>
      <c r="P1272" s="76"/>
      <c r="Q1272" s="76" t="str">
        <f>Table16[[#This Row],[DefPrimary2]]&amp;IF(Table16[[#This Row],[Def-Secondary3]]&lt;&gt;"","/"&amp;Table16[[#This Row],[Def-Secondary3]],)&amp;""&amp;IF(Table16[[#This Row],[PassRush4]]&lt;&gt;"","-"&amp;Table16[[#This Row],[PassRush4]],)</f>
        <v/>
      </c>
      <c r="R1272" s="76" t="str">
        <f>VLOOKUP(Table16[[#This Row],[Player]],Table4[],9,FALSE)</f>
        <v xml:space="preserve"> 5-6-6</v>
      </c>
      <c r="S1272"/>
    </row>
    <row r="1273" spans="1:19" ht="12.75" customHeight="1" x14ac:dyDescent="0.45">
      <c r="A1273" s="78" t="s">
        <v>3895</v>
      </c>
      <c r="B1273" s="74" t="s">
        <v>127</v>
      </c>
      <c r="C1273" s="79" t="s">
        <v>3519</v>
      </c>
      <c r="D1273" s="91">
        <v>37758</v>
      </c>
      <c r="E1273" s="75" t="s">
        <v>3984</v>
      </c>
      <c r="G1273" s="75" t="s">
        <v>5257</v>
      </c>
      <c r="H1273" s="77" t="str">
        <f>VLOOKUP(Table16[[#This Row],[Player]],Rosters!$D$1:$D$1934,1,FALSE)</f>
        <v>Coleman, Keon</v>
      </c>
      <c r="I1273" s="77" t="str">
        <f>Table16[[#This Row],[RunBlock-Primary6]]&amp;"-"&amp;Table16[[#This Row],[PassBlock8]]&amp;IF(Table16[[#This Row],[RunBlock-Secondary7]]&lt;&gt;"","/"&amp;Table16[[#This Row],[RunBlock-Secondary7]]&amp;"-"&amp;Table16[[#This Row],[PassBlock8]],"")</f>
        <v>-</v>
      </c>
      <c r="J1273" s="75"/>
      <c r="K1273" s="75"/>
      <c r="L1273" s="76"/>
      <c r="M1273" s="76"/>
      <c r="N1273" s="76"/>
      <c r="O1273" s="76"/>
      <c r="P1273" s="76"/>
      <c r="Q1273" s="76" t="str">
        <f>Table16[[#This Row],[DefPrimary2]]&amp;IF(Table16[[#This Row],[Def-Secondary3]]&lt;&gt;"","/"&amp;Table16[[#This Row],[Def-Secondary3]],)&amp;""&amp;IF(Table16[[#This Row],[PassRush4]]&lt;&gt;"","-"&amp;Table16[[#This Row],[PassRush4]],)</f>
        <v/>
      </c>
      <c r="R1273" s="76" t="str">
        <f>VLOOKUP(Table16[[#This Row],[Player]],Table4[],9,FALSE)</f>
        <v xml:space="preserve"> 4-4-4</v>
      </c>
      <c r="S1273"/>
    </row>
    <row r="1274" spans="1:19" ht="12.75" customHeight="1" x14ac:dyDescent="0.45">
      <c r="A1274" s="78" t="s">
        <v>1101</v>
      </c>
      <c r="B1274" s="74" t="s">
        <v>127</v>
      </c>
      <c r="C1274" s="79" t="s">
        <v>3522</v>
      </c>
      <c r="D1274" s="91">
        <v>36220</v>
      </c>
      <c r="E1274" s="75" t="s">
        <v>387</v>
      </c>
      <c r="G1274" s="75" t="s">
        <v>5258</v>
      </c>
      <c r="H1274" s="77" t="str">
        <f>VLOOKUP(Table16[[#This Row],[Player]],Rosters!$D$1:$D$1934,1,FALSE)</f>
        <v>Collins, Nico</v>
      </c>
      <c r="I1274" s="77" t="str">
        <f>Table16[[#This Row],[RunBlock-Primary6]]&amp;"-"&amp;Table16[[#This Row],[PassBlock8]]&amp;IF(Table16[[#This Row],[RunBlock-Secondary7]]&lt;&gt;"","/"&amp;Table16[[#This Row],[RunBlock-Secondary7]]&amp;"-"&amp;Table16[[#This Row],[PassBlock8]],"")</f>
        <v>-</v>
      </c>
      <c r="J1274" s="75"/>
      <c r="K1274" s="75"/>
      <c r="L1274" s="76"/>
      <c r="M1274" s="76"/>
      <c r="N1274" s="76"/>
      <c r="O1274" s="76"/>
      <c r="P1274" s="76"/>
      <c r="Q1274" s="76" t="str">
        <f>Table16[[#This Row],[DefPrimary2]]&amp;IF(Table16[[#This Row],[Def-Secondary3]]&lt;&gt;"","/"&amp;Table16[[#This Row],[Def-Secondary3]],)&amp;""&amp;IF(Table16[[#This Row],[PassRush4]]&lt;&gt;"","-"&amp;Table16[[#This Row],[PassRush4]],)</f>
        <v/>
      </c>
      <c r="R1274" s="76" t="str">
        <f>VLOOKUP(Table16[[#This Row],[Player]],Table4[],9,FALSE)</f>
        <v xml:space="preserve"> 5-6-6</v>
      </c>
      <c r="S1274"/>
    </row>
    <row r="1275" spans="1:19" ht="12.75" customHeight="1" x14ac:dyDescent="0.45">
      <c r="A1275" s="78" t="s">
        <v>2576</v>
      </c>
      <c r="B1275" s="74" t="s">
        <v>127</v>
      </c>
      <c r="C1275" s="79" t="s">
        <v>308</v>
      </c>
      <c r="D1275" s="91">
        <v>36629</v>
      </c>
      <c r="E1275" s="75" t="s">
        <v>83</v>
      </c>
      <c r="G1275" s="75" t="s">
        <v>5259</v>
      </c>
      <c r="H1275" s="77" t="str">
        <f>VLOOKUP(Table16[[#This Row],[Player]],Rosters!$D$1:$D$1934,1,FALSE)</f>
        <v>Doubs, Romeo</v>
      </c>
      <c r="I1275" s="77" t="str">
        <f>Table16[[#This Row],[RunBlock-Primary6]]&amp;"-"&amp;Table16[[#This Row],[PassBlock8]]&amp;IF(Table16[[#This Row],[RunBlock-Secondary7]]&lt;&gt;"","/"&amp;Table16[[#This Row],[RunBlock-Secondary7]]&amp;"-"&amp;Table16[[#This Row],[PassBlock8]],"")</f>
        <v>-</v>
      </c>
      <c r="J1275" s="75"/>
      <c r="K1275" s="75"/>
      <c r="L1275" s="76"/>
      <c r="M1275" s="76"/>
      <c r="N1275" s="76"/>
      <c r="O1275" s="76"/>
      <c r="P1275" s="76"/>
      <c r="Q1275" s="76" t="str">
        <f>Table16[[#This Row],[DefPrimary2]]&amp;IF(Table16[[#This Row],[Def-Secondary3]]&lt;&gt;"","/"&amp;Table16[[#This Row],[Def-Secondary3]],)&amp;""&amp;IF(Table16[[#This Row],[PassRush4]]&lt;&gt;"","-"&amp;Table16[[#This Row],[PassRush4]],)</f>
        <v/>
      </c>
      <c r="R1275" s="76" t="str">
        <f>VLOOKUP(Table16[[#This Row],[Player]],Table4[],9,FALSE)</f>
        <v xml:space="preserve"> 4-5-4</v>
      </c>
      <c r="S1275"/>
    </row>
    <row r="1276" spans="1:19" ht="12.75" customHeight="1" x14ac:dyDescent="0.45">
      <c r="A1276" s="78" t="s">
        <v>712</v>
      </c>
      <c r="B1276" s="74" t="s">
        <v>127</v>
      </c>
      <c r="C1276" s="79" t="s">
        <v>339</v>
      </c>
      <c r="D1276" s="91">
        <v>34202</v>
      </c>
      <c r="E1276" s="75" t="s">
        <v>713</v>
      </c>
      <c r="G1276" s="75" t="s">
        <v>5258</v>
      </c>
      <c r="H1276" s="77" t="str">
        <f>VLOOKUP(Table16[[#This Row],[Player]],Rosters!$D$1:$D$1934,1,FALSE)</f>
        <v>Evans, Mike</v>
      </c>
      <c r="I1276" s="77" t="str">
        <f>Table16[[#This Row],[RunBlock-Primary6]]&amp;"-"&amp;Table16[[#This Row],[PassBlock8]]&amp;IF(Table16[[#This Row],[RunBlock-Secondary7]]&lt;&gt;"","/"&amp;Table16[[#This Row],[RunBlock-Secondary7]]&amp;"-"&amp;Table16[[#This Row],[PassBlock8]],"")</f>
        <v>-</v>
      </c>
      <c r="J1276" s="75"/>
      <c r="K1276" s="75"/>
      <c r="L1276" s="76"/>
      <c r="M1276" s="76"/>
      <c r="N1276" s="76"/>
      <c r="O1276" s="76"/>
      <c r="P1276" s="76"/>
      <c r="Q1276" s="76" t="str">
        <f>Table16[[#This Row],[DefPrimary2]]&amp;IF(Table16[[#This Row],[Def-Secondary3]]&lt;&gt;"","/"&amp;Table16[[#This Row],[Def-Secondary3]],)&amp;""&amp;IF(Table16[[#This Row],[PassRush4]]&lt;&gt;"","-"&amp;Table16[[#This Row],[PassRush4]],)</f>
        <v/>
      </c>
      <c r="R1276" s="76" t="str">
        <f>VLOOKUP(Table16[[#This Row],[Player]],Table4[],9,FALSE)</f>
        <v xml:space="preserve"> 5-6-6</v>
      </c>
      <c r="S1276"/>
    </row>
    <row r="1277" spans="1:19" ht="12.75" customHeight="1" x14ac:dyDescent="0.45">
      <c r="A1277" s="78" t="s">
        <v>5162</v>
      </c>
      <c r="B1277" s="74" t="s">
        <v>127</v>
      </c>
      <c r="C1277" s="79" t="s">
        <v>81</v>
      </c>
      <c r="D1277" s="91">
        <v>37479</v>
      </c>
      <c r="E1277" s="75" t="s">
        <v>4022</v>
      </c>
      <c r="G1277" s="75" t="s">
        <v>5259</v>
      </c>
      <c r="H1277" s="77" t="str">
        <f>VLOOKUP(Table16[[#This Row],[Player]],Rosters!$D$1:$D$1934,1,FALSE)</f>
        <v>Harrison Jr., Marvin</v>
      </c>
      <c r="I1277" s="77" t="str">
        <f>Table16[[#This Row],[RunBlock-Primary6]]&amp;"-"&amp;Table16[[#This Row],[PassBlock8]]&amp;IF(Table16[[#This Row],[RunBlock-Secondary7]]&lt;&gt;"","/"&amp;Table16[[#This Row],[RunBlock-Secondary7]]&amp;"-"&amp;Table16[[#This Row],[PassBlock8]],"")</f>
        <v>-</v>
      </c>
      <c r="J1277" s="75"/>
      <c r="K1277" s="75"/>
      <c r="L1277" s="76"/>
      <c r="M1277" s="76"/>
      <c r="N1277" s="76"/>
      <c r="O1277" s="76"/>
      <c r="P1277" s="76"/>
      <c r="Q1277" s="76" t="str">
        <f>Table16[[#This Row],[DefPrimary2]]&amp;IF(Table16[[#This Row],[Def-Secondary3]]&lt;&gt;"","/"&amp;Table16[[#This Row],[Def-Secondary3]],)&amp;""&amp;IF(Table16[[#This Row],[PassRush4]]&lt;&gt;"","-"&amp;Table16[[#This Row],[PassRush4]],)</f>
        <v/>
      </c>
      <c r="R1277" s="76" t="str">
        <f>VLOOKUP(Table16[[#This Row],[Player]],Table4[],9,FALSE)</f>
        <v xml:space="preserve"> 4-5-4</v>
      </c>
      <c r="S1277"/>
    </row>
    <row r="1278" spans="1:19" ht="12.75" customHeight="1" x14ac:dyDescent="0.45">
      <c r="A1278" s="78" t="s">
        <v>1748</v>
      </c>
      <c r="B1278" s="74" t="s">
        <v>127</v>
      </c>
      <c r="C1278" s="79" t="s">
        <v>3525</v>
      </c>
      <c r="D1278" s="91">
        <v>36178</v>
      </c>
      <c r="E1278" s="75" t="s">
        <v>204</v>
      </c>
      <c r="G1278" s="75" t="s">
        <v>5260</v>
      </c>
      <c r="H1278" s="77" t="str">
        <f>VLOOKUP(Table16[[#This Row],[Player]],Rosters!$D$1:$D$1934,1,FALSE)</f>
        <v>Higgins, Tee</v>
      </c>
      <c r="I1278" s="77" t="str">
        <f>Table16[[#This Row],[RunBlock-Primary6]]&amp;"-"&amp;Table16[[#This Row],[PassBlock8]]&amp;IF(Table16[[#This Row],[RunBlock-Secondary7]]&lt;&gt;"","/"&amp;Table16[[#This Row],[RunBlock-Secondary7]]&amp;"-"&amp;Table16[[#This Row],[PassBlock8]],"")</f>
        <v>-</v>
      </c>
      <c r="J1278" s="75"/>
      <c r="K1278" s="75"/>
      <c r="L1278" s="76"/>
      <c r="M1278" s="76"/>
      <c r="N1278" s="76"/>
      <c r="O1278" s="76"/>
      <c r="P1278" s="76"/>
      <c r="Q1278" s="76" t="str">
        <f>Table16[[#This Row],[DefPrimary2]]&amp;IF(Table16[[#This Row],[Def-Secondary3]]&lt;&gt;"","/"&amp;Table16[[#This Row],[Def-Secondary3]],)&amp;""&amp;IF(Table16[[#This Row],[PassRush4]]&lt;&gt;"","-"&amp;Table16[[#This Row],[PassRush4]],)</f>
        <v/>
      </c>
      <c r="R1278" s="76" t="str">
        <f>VLOOKUP(Table16[[#This Row],[Player]],Table4[],9,FALSE)</f>
        <v xml:space="preserve"> 6-6-5</v>
      </c>
      <c r="S1278"/>
    </row>
    <row r="1279" spans="1:19" ht="12.75" customHeight="1" x14ac:dyDescent="0.45">
      <c r="A1279" s="78" t="s">
        <v>1871</v>
      </c>
      <c r="B1279" s="74" t="s">
        <v>127</v>
      </c>
      <c r="C1279" s="79" t="s">
        <v>86</v>
      </c>
      <c r="D1279" s="91">
        <v>36327</v>
      </c>
      <c r="E1279" s="75" t="s">
        <v>3954</v>
      </c>
      <c r="G1279" s="75" t="s">
        <v>5253</v>
      </c>
      <c r="H1279" s="77" t="str">
        <f>VLOOKUP(Table16[[#This Row],[Player]],Rosters!$D$1:$D$1934,1,FALSE)</f>
        <v>Jefferson, Justin</v>
      </c>
      <c r="I1279" s="77" t="str">
        <f>Table16[[#This Row],[RunBlock-Primary6]]&amp;"-"&amp;Table16[[#This Row],[PassBlock8]]&amp;IF(Table16[[#This Row],[RunBlock-Secondary7]]&lt;&gt;"","/"&amp;Table16[[#This Row],[RunBlock-Secondary7]]&amp;"-"&amp;Table16[[#This Row],[PassBlock8]],"")</f>
        <v>-</v>
      </c>
      <c r="J1279" s="75"/>
      <c r="K1279" s="75"/>
      <c r="L1279" s="76"/>
      <c r="M1279" s="76"/>
      <c r="N1279" s="76"/>
      <c r="O1279" s="76"/>
      <c r="P1279" s="76"/>
      <c r="Q1279" s="76" t="str">
        <f>Table16[[#This Row],[DefPrimary2]]&amp;IF(Table16[[#This Row],[Def-Secondary3]]&lt;&gt;"","/"&amp;Table16[[#This Row],[Def-Secondary3]],)&amp;""&amp;IF(Table16[[#This Row],[PassRush4]]&lt;&gt;"","-"&amp;Table16[[#This Row],[PassRush4]],)</f>
        <v/>
      </c>
      <c r="R1279" s="76" t="str">
        <f>VLOOKUP(Table16[[#This Row],[Player]],Table4[],9,FALSE)</f>
        <v xml:space="preserve"> 6-6-6</v>
      </c>
      <c r="S1279"/>
    </row>
    <row r="1280" spans="1:19" ht="12.75" customHeight="1" x14ac:dyDescent="0.45">
      <c r="A1280" s="92" t="s">
        <v>1659</v>
      </c>
      <c r="B1280" s="74" t="s">
        <v>127</v>
      </c>
      <c r="C1280" s="79" t="s">
        <v>3527</v>
      </c>
      <c r="D1280" s="91">
        <v>36274</v>
      </c>
      <c r="E1280" s="75" t="s">
        <v>3954</v>
      </c>
      <c r="G1280" s="75" t="s">
        <v>5261</v>
      </c>
      <c r="H1280" s="77" t="str">
        <f>VLOOKUP(Table16[[#This Row],[Player]],Rosters!$D$1:$D$1934,1,FALSE)</f>
        <v>Jeudy, Jerry</v>
      </c>
      <c r="I1280" s="77" t="str">
        <f>Table16[[#This Row],[RunBlock-Primary6]]&amp;"-"&amp;Table16[[#This Row],[PassBlock8]]&amp;IF(Table16[[#This Row],[RunBlock-Secondary7]]&lt;&gt;"","/"&amp;Table16[[#This Row],[RunBlock-Secondary7]]&amp;"-"&amp;Table16[[#This Row],[PassBlock8]],"")</f>
        <v>-</v>
      </c>
      <c r="J1280" s="75"/>
      <c r="K1280" s="75"/>
      <c r="L1280" s="76"/>
      <c r="M1280" s="76"/>
      <c r="N1280" s="76"/>
      <c r="O1280" s="76"/>
      <c r="P1280" s="76"/>
      <c r="Q1280" s="76" t="str">
        <f>Table16[[#This Row],[DefPrimary2]]&amp;IF(Table16[[#This Row],[Def-Secondary3]]&lt;&gt;"","/"&amp;Table16[[#This Row],[Def-Secondary3]],)&amp;""&amp;IF(Table16[[#This Row],[PassRush4]]&lt;&gt;"","-"&amp;Table16[[#This Row],[PassRush4]],)</f>
        <v/>
      </c>
      <c r="R1280" s="76" t="str">
        <f>VLOOKUP(Table16[[#This Row],[Player]],Table4[],9,FALSE)</f>
        <v xml:space="preserve"> 5-6-5</v>
      </c>
      <c r="S1280"/>
    </row>
    <row r="1281" spans="1:19" ht="12.75" customHeight="1" x14ac:dyDescent="0.45">
      <c r="A1281" s="78" t="s">
        <v>2577</v>
      </c>
      <c r="B1281" s="74" t="s">
        <v>127</v>
      </c>
      <c r="C1281" s="79" t="s">
        <v>3523</v>
      </c>
      <c r="D1281" s="91">
        <v>37140</v>
      </c>
      <c r="E1281" s="75" t="s">
        <v>3953</v>
      </c>
      <c r="G1281" s="75" t="s">
        <v>5256</v>
      </c>
      <c r="H1281" s="77" t="str">
        <f>VLOOKUP(Table16[[#This Row],[Player]],Rosters!$D$1:$D$1934,1,FALSE)</f>
        <v>Johnston, Quentin</v>
      </c>
      <c r="I1281" s="77" t="str">
        <f>Table16[[#This Row],[RunBlock-Primary6]]&amp;"-"&amp;Table16[[#This Row],[PassBlock8]]&amp;IF(Table16[[#This Row],[RunBlock-Secondary7]]&lt;&gt;"","/"&amp;Table16[[#This Row],[RunBlock-Secondary7]]&amp;"-"&amp;Table16[[#This Row],[PassBlock8]],"")</f>
        <v>-</v>
      </c>
      <c r="J1281" s="75"/>
      <c r="K1281" s="75"/>
      <c r="L1281" s="76"/>
      <c r="M1281" s="76"/>
      <c r="N1281" s="76"/>
      <c r="O1281" s="76"/>
      <c r="P1281" s="76"/>
      <c r="Q1281" s="76" t="str">
        <f>Table16[[#This Row],[DefPrimary2]]&amp;IF(Table16[[#This Row],[Def-Secondary3]]&lt;&gt;"","/"&amp;Table16[[#This Row],[Def-Secondary3]],)&amp;""&amp;IF(Table16[[#This Row],[PassRush4]]&lt;&gt;"","-"&amp;Table16[[#This Row],[PassRush4]],)</f>
        <v/>
      </c>
      <c r="R1281" s="76" t="str">
        <f>VLOOKUP(Table16[[#This Row],[Player]],Table4[],9,FALSE)</f>
        <v xml:space="preserve"> 4-4-5</v>
      </c>
      <c r="S1281"/>
    </row>
    <row r="1282" spans="1:19" ht="12.75" customHeight="1" x14ac:dyDescent="0.45">
      <c r="A1282" s="78" t="s">
        <v>3915</v>
      </c>
      <c r="B1282" s="74" t="s">
        <v>127</v>
      </c>
      <c r="C1282" s="79" t="s">
        <v>419</v>
      </c>
      <c r="D1282" s="91">
        <v>36920</v>
      </c>
      <c r="E1282" s="75" t="s">
        <v>4058</v>
      </c>
      <c r="G1282" s="75" t="s">
        <v>5257</v>
      </c>
      <c r="H1282" s="77" t="str">
        <f>VLOOKUP(Table16[[#This Row],[Player]],Rosters!$D$1:$D$1934,1,FALSE)</f>
        <v>Legette, Xavier</v>
      </c>
      <c r="I1282" s="77" t="str">
        <f>Table16[[#This Row],[RunBlock-Primary6]]&amp;"-"&amp;Table16[[#This Row],[PassBlock8]]&amp;IF(Table16[[#This Row],[RunBlock-Secondary7]]&lt;&gt;"","/"&amp;Table16[[#This Row],[RunBlock-Secondary7]]&amp;"-"&amp;Table16[[#This Row],[PassBlock8]],"")</f>
        <v>-</v>
      </c>
      <c r="J1282" s="75"/>
      <c r="K1282" s="75"/>
      <c r="L1282" s="76"/>
      <c r="M1282" s="76"/>
      <c r="N1282" s="76"/>
      <c r="O1282" s="76"/>
      <c r="P1282" s="76"/>
      <c r="Q1282" s="76" t="str">
        <f>Table16[[#This Row],[DefPrimary2]]&amp;IF(Table16[[#This Row],[Def-Secondary3]]&lt;&gt;"","/"&amp;Table16[[#This Row],[Def-Secondary3]],)&amp;""&amp;IF(Table16[[#This Row],[PassRush4]]&lt;&gt;"","-"&amp;Table16[[#This Row],[PassRush4]],)</f>
        <v/>
      </c>
      <c r="R1282" s="76" t="str">
        <f>VLOOKUP(Table16[[#This Row],[Player]],Table4[],9,FALSE)</f>
        <v xml:space="preserve"> 4-4-4</v>
      </c>
      <c r="S1282"/>
    </row>
    <row r="1283" spans="1:19" ht="12.75" customHeight="1" x14ac:dyDescent="0.45">
      <c r="A1283" s="78" t="s">
        <v>2770</v>
      </c>
      <c r="B1283" s="74" t="s">
        <v>127</v>
      </c>
      <c r="C1283" s="79" t="s">
        <v>1124</v>
      </c>
      <c r="D1283" s="91">
        <v>37096</v>
      </c>
      <c r="E1283" s="75" t="s">
        <v>3978</v>
      </c>
      <c r="G1283" s="75" t="s">
        <v>5255</v>
      </c>
      <c r="H1283" s="77" t="str">
        <f>VLOOKUP(Table16[[#This Row],[Player]],Rosters!$D$1:$D$1934,1,FALSE)</f>
        <v>London, Drake</v>
      </c>
      <c r="I1283" s="77" t="str">
        <f>Table16[[#This Row],[RunBlock-Primary6]]&amp;"-"&amp;Table16[[#This Row],[PassBlock8]]&amp;IF(Table16[[#This Row],[RunBlock-Secondary7]]&lt;&gt;"","/"&amp;Table16[[#This Row],[RunBlock-Secondary7]]&amp;"-"&amp;Table16[[#This Row],[PassBlock8]],"")</f>
        <v>-</v>
      </c>
      <c r="J1283" s="75"/>
      <c r="K1283" s="75"/>
      <c r="L1283" s="76"/>
      <c r="M1283" s="76"/>
      <c r="N1283" s="76"/>
      <c r="O1283" s="76"/>
      <c r="P1283" s="76"/>
      <c r="Q1283" s="76" t="str">
        <f>Table16[[#This Row],[DefPrimary2]]&amp;IF(Table16[[#This Row],[Def-Secondary3]]&lt;&gt;"","/"&amp;Table16[[#This Row],[Def-Secondary3]],)&amp;""&amp;IF(Table16[[#This Row],[PassRush4]]&lt;&gt;"","-"&amp;Table16[[#This Row],[PassRush4]],)</f>
        <v/>
      </c>
      <c r="R1283" s="76" t="str">
        <f>VLOOKUP(Table16[[#This Row],[Player]],Table4[],9,FALSE)</f>
        <v xml:space="preserve"> 6-6-4</v>
      </c>
      <c r="S1283"/>
    </row>
    <row r="1284" spans="1:19" ht="12.75" customHeight="1" x14ac:dyDescent="0.45">
      <c r="A1284" s="78" t="s">
        <v>124</v>
      </c>
      <c r="B1284" s="74" t="s">
        <v>127</v>
      </c>
      <c r="C1284" s="79" t="s">
        <v>3520</v>
      </c>
      <c r="D1284" s="91">
        <v>34957</v>
      </c>
      <c r="E1284" s="75" t="s">
        <v>125</v>
      </c>
      <c r="G1284" s="75" t="s">
        <v>5261</v>
      </c>
      <c r="H1284" s="77" t="str">
        <f>VLOOKUP(Table16[[#This Row],[Player]],Rosters!$D$1:$D$1934,1,FALSE)</f>
        <v>McLaurin, Terry</v>
      </c>
      <c r="I1284" s="77" t="str">
        <f>Table16[[#This Row],[RunBlock-Primary6]]&amp;"-"&amp;Table16[[#This Row],[PassBlock8]]&amp;IF(Table16[[#This Row],[RunBlock-Secondary7]]&lt;&gt;"","/"&amp;Table16[[#This Row],[RunBlock-Secondary7]]&amp;"-"&amp;Table16[[#This Row],[PassBlock8]],"")</f>
        <v>-</v>
      </c>
      <c r="J1284" s="75"/>
      <c r="K1284" s="75"/>
      <c r="L1284" s="76"/>
      <c r="M1284" s="76"/>
      <c r="N1284" s="76"/>
      <c r="O1284" s="76"/>
      <c r="P1284" s="76"/>
      <c r="Q1284" s="76" t="str">
        <f>Table16[[#This Row],[DefPrimary2]]&amp;IF(Table16[[#This Row],[Def-Secondary3]]&lt;&gt;"","/"&amp;Table16[[#This Row],[Def-Secondary3]],)&amp;""&amp;IF(Table16[[#This Row],[PassRush4]]&lt;&gt;"","-"&amp;Table16[[#This Row],[PassRush4]],)</f>
        <v/>
      </c>
      <c r="R1284" s="76" t="str">
        <f>VLOOKUP(Table16[[#This Row],[Player]],Table4[],9,FALSE)</f>
        <v xml:space="preserve"> 5-6-5</v>
      </c>
      <c r="S1284"/>
    </row>
    <row r="1285" spans="1:19" ht="12.75" customHeight="1" x14ac:dyDescent="0.45">
      <c r="A1285" s="92" t="s">
        <v>397</v>
      </c>
      <c r="B1285" s="74" t="s">
        <v>127</v>
      </c>
      <c r="C1285" s="79" t="s">
        <v>1315</v>
      </c>
      <c r="D1285" s="91">
        <v>35778</v>
      </c>
      <c r="E1285" s="75" t="s">
        <v>398</v>
      </c>
      <c r="G1285" s="75" t="s">
        <v>5262</v>
      </c>
      <c r="H1285" s="77" t="str">
        <f>VLOOKUP(Table16[[#This Row],[Player]],Rosters!$D$1:$D$1934,1,FALSE)</f>
        <v>Metcalf, DK</v>
      </c>
      <c r="I1285" s="77" t="str">
        <f>Table16[[#This Row],[RunBlock-Primary6]]&amp;"-"&amp;Table16[[#This Row],[PassBlock8]]&amp;IF(Table16[[#This Row],[RunBlock-Secondary7]]&lt;&gt;"","/"&amp;Table16[[#This Row],[RunBlock-Secondary7]]&amp;"-"&amp;Table16[[#This Row],[PassBlock8]],"")</f>
        <v>-</v>
      </c>
      <c r="J1285" s="75"/>
      <c r="K1285" s="75"/>
      <c r="L1285" s="76"/>
      <c r="M1285" s="76"/>
      <c r="N1285" s="76"/>
      <c r="O1285" s="76"/>
      <c r="P1285" s="76"/>
      <c r="Q1285" s="76" t="str">
        <f>Table16[[#This Row],[DefPrimary2]]&amp;IF(Table16[[#This Row],[Def-Secondary3]]&lt;&gt;"","/"&amp;Table16[[#This Row],[Def-Secondary3]],)&amp;""&amp;IF(Table16[[#This Row],[PassRush4]]&lt;&gt;"","-"&amp;Table16[[#This Row],[PassRush4]],)</f>
        <v/>
      </c>
      <c r="R1285" s="76" t="str">
        <f>VLOOKUP(Table16[[#This Row],[Player]],Table4[],9,FALSE)</f>
        <v xml:space="preserve"> 4-5-6</v>
      </c>
      <c r="S1285"/>
    </row>
    <row r="1286" spans="1:19" ht="12.75" customHeight="1" x14ac:dyDescent="0.45">
      <c r="A1286" s="78" t="s">
        <v>3118</v>
      </c>
      <c r="B1286" s="74" t="s">
        <v>127</v>
      </c>
      <c r="C1286" s="79" t="s">
        <v>271</v>
      </c>
      <c r="D1286" s="91">
        <v>35534</v>
      </c>
      <c r="E1286" s="75" t="s">
        <v>3119</v>
      </c>
      <c r="G1286" s="75" t="s">
        <v>5260</v>
      </c>
      <c r="H1286" s="77" t="str">
        <f>VLOOKUP(Table16[[#This Row],[Player]],Rosters!$D$1:$D$1934,1,FALSE)</f>
        <v>Moore, D.J.</v>
      </c>
      <c r="I1286" s="77" t="str">
        <f>Table16[[#This Row],[RunBlock-Primary6]]&amp;"-"&amp;Table16[[#This Row],[PassBlock8]]&amp;IF(Table16[[#This Row],[RunBlock-Secondary7]]&lt;&gt;"","/"&amp;Table16[[#This Row],[RunBlock-Secondary7]]&amp;"-"&amp;Table16[[#This Row],[PassBlock8]],"")</f>
        <v>-</v>
      </c>
      <c r="J1286" s="75"/>
      <c r="K1286" s="75"/>
      <c r="L1286" s="76"/>
      <c r="M1286" s="76"/>
      <c r="N1286" s="76"/>
      <c r="O1286" s="76"/>
      <c r="P1286" s="76"/>
      <c r="Q1286" s="76" t="str">
        <f>Table16[[#This Row],[DefPrimary2]]&amp;IF(Table16[[#This Row],[Def-Secondary3]]&lt;&gt;"","/"&amp;Table16[[#This Row],[Def-Secondary3]],)&amp;""&amp;IF(Table16[[#This Row],[PassRush4]]&lt;&gt;"","-"&amp;Table16[[#This Row],[PassRush4]],)</f>
        <v/>
      </c>
      <c r="R1286" s="76" t="str">
        <f>VLOOKUP(Table16[[#This Row],[Player]],Table4[],9,FALSE)</f>
        <v xml:space="preserve"> 6-6-5</v>
      </c>
      <c r="S1286"/>
    </row>
    <row r="1287" spans="1:19" ht="12.75" customHeight="1" x14ac:dyDescent="0.45">
      <c r="A1287" s="78" t="s">
        <v>2469</v>
      </c>
      <c r="B1287" s="74" t="s">
        <v>127</v>
      </c>
      <c r="C1287" s="79" t="s">
        <v>3524</v>
      </c>
      <c r="D1287" s="91">
        <v>37040</v>
      </c>
      <c r="E1287" s="75" t="s">
        <v>88</v>
      </c>
      <c r="G1287" s="75" t="s">
        <v>5255</v>
      </c>
      <c r="H1287" s="77" t="str">
        <f>VLOOKUP(Table16[[#This Row],[Player]],Rosters!$D$1:$D$1934,1,FALSE)</f>
        <v>Nacua, Puka</v>
      </c>
      <c r="I1287" s="77" t="str">
        <f>Table16[[#This Row],[RunBlock-Primary6]]&amp;"-"&amp;Table16[[#This Row],[PassBlock8]]&amp;IF(Table16[[#This Row],[RunBlock-Secondary7]]&lt;&gt;"","/"&amp;Table16[[#This Row],[RunBlock-Secondary7]]&amp;"-"&amp;Table16[[#This Row],[PassBlock8]],"")</f>
        <v>-</v>
      </c>
      <c r="J1287" s="75"/>
      <c r="K1287" s="75"/>
      <c r="L1287" s="76"/>
      <c r="M1287" s="76"/>
      <c r="N1287" s="76"/>
      <c r="O1287" s="76"/>
      <c r="P1287" s="76"/>
      <c r="Q1287" s="76" t="str">
        <f>Table16[[#This Row],[DefPrimary2]]&amp;IF(Table16[[#This Row],[Def-Secondary3]]&lt;&gt;"","/"&amp;Table16[[#This Row],[Def-Secondary3]],)&amp;""&amp;IF(Table16[[#This Row],[PassRush4]]&lt;&gt;"","-"&amp;Table16[[#This Row],[PassRush4]],)</f>
        <v/>
      </c>
      <c r="R1287" s="76" t="str">
        <f>VLOOKUP(Table16[[#This Row],[Player]],Table4[],9,FALSE)</f>
        <v xml:space="preserve"> 6-6-4</v>
      </c>
      <c r="S1287"/>
    </row>
    <row r="1288" spans="1:19" ht="12.75" customHeight="1" x14ac:dyDescent="0.45">
      <c r="A1288" s="78" t="s">
        <v>960</v>
      </c>
      <c r="B1288" s="74" t="s">
        <v>127</v>
      </c>
      <c r="C1288" s="79" t="s">
        <v>441</v>
      </c>
      <c r="D1288" s="91">
        <v>36704</v>
      </c>
      <c r="E1288" s="75" t="s">
        <v>3978</v>
      </c>
      <c r="G1288" s="75" t="s">
        <v>5263</v>
      </c>
      <c r="H1288" s="77" t="str">
        <f>VLOOKUP(Table16[[#This Row],[Player]],Rosters!$D$1:$D$1934,1,FALSE)</f>
        <v>Olave, Chris</v>
      </c>
      <c r="I1288" s="77" t="str">
        <f>Table16[[#This Row],[RunBlock-Primary6]]&amp;"-"&amp;Table16[[#This Row],[PassBlock8]]&amp;IF(Table16[[#This Row],[RunBlock-Secondary7]]&lt;&gt;"","/"&amp;Table16[[#This Row],[RunBlock-Secondary7]]&amp;"-"&amp;Table16[[#This Row],[PassBlock8]],"")</f>
        <v>-</v>
      </c>
      <c r="J1288" s="75"/>
      <c r="K1288" s="75"/>
      <c r="L1288" s="76"/>
      <c r="M1288" s="76"/>
      <c r="N1288" s="76"/>
      <c r="O1288" s="76"/>
      <c r="P1288" s="76"/>
      <c r="Q1288" s="76" t="str">
        <f>Table16[[#This Row],[DefPrimary2]]&amp;IF(Table16[[#This Row],[Def-Secondary3]]&lt;&gt;"","/"&amp;Table16[[#This Row],[Def-Secondary3]],)&amp;""&amp;IF(Table16[[#This Row],[PassRush4]]&lt;&gt;"","-"&amp;Table16[[#This Row],[PassRush4]],)</f>
        <v/>
      </c>
      <c r="R1288" s="76" t="str">
        <f>VLOOKUP(Table16[[#This Row],[Player]],Table4[],9,FALSE)</f>
        <v xml:space="preserve"> 4-5-3</v>
      </c>
      <c r="S1288"/>
    </row>
    <row r="1289" spans="1:19" ht="12.75" customHeight="1" x14ac:dyDescent="0.45">
      <c r="A1289" s="92" t="s">
        <v>1579</v>
      </c>
      <c r="B1289" s="74" t="s">
        <v>127</v>
      </c>
      <c r="C1289" s="79" t="s">
        <v>285</v>
      </c>
      <c r="D1289" s="91">
        <v>36951</v>
      </c>
      <c r="E1289" s="75" t="s">
        <v>84</v>
      </c>
      <c r="G1289" s="75" t="s">
        <v>5264</v>
      </c>
      <c r="H1289" s="77" t="str">
        <f>VLOOKUP(Table16[[#This Row],[Player]],Rosters!$D$1:$D$1934,1,FALSE)</f>
        <v>Pickens, George</v>
      </c>
      <c r="I1289" s="77" t="str">
        <f>Table16[[#This Row],[RunBlock-Primary6]]&amp;"-"&amp;Table16[[#This Row],[PassBlock8]]&amp;IF(Table16[[#This Row],[RunBlock-Secondary7]]&lt;&gt;"","/"&amp;Table16[[#This Row],[RunBlock-Secondary7]]&amp;"-"&amp;Table16[[#This Row],[PassBlock8]],"")</f>
        <v>-</v>
      </c>
      <c r="J1289" s="75"/>
      <c r="K1289" s="75"/>
      <c r="L1289" s="76"/>
      <c r="M1289" s="76"/>
      <c r="N1289" s="76"/>
      <c r="O1289" s="76"/>
      <c r="P1289" s="76"/>
      <c r="Q1289" s="76" t="str">
        <f>Table16[[#This Row],[DefPrimary2]]&amp;IF(Table16[[#This Row],[Def-Secondary3]]&lt;&gt;"","/"&amp;Table16[[#This Row],[Def-Secondary3]],)&amp;""&amp;IF(Table16[[#This Row],[PassRush4]]&lt;&gt;"","-"&amp;Table16[[#This Row],[PassRush4]],)</f>
        <v/>
      </c>
      <c r="R1289" s="76" t="str">
        <f>VLOOKUP(Table16[[#This Row],[Player]],Table4[],9,FALSE)</f>
        <v xml:space="preserve"> 4-4-6</v>
      </c>
      <c r="S1289"/>
    </row>
    <row r="1290" spans="1:19" ht="12.75" customHeight="1" x14ac:dyDescent="0.45">
      <c r="A1290" s="78" t="s">
        <v>3558</v>
      </c>
      <c r="B1290" s="74" t="s">
        <v>127</v>
      </c>
      <c r="C1290" s="79" t="s">
        <v>500</v>
      </c>
      <c r="D1290" s="91">
        <v>35708</v>
      </c>
      <c r="E1290" s="75" t="s">
        <v>204</v>
      </c>
      <c r="G1290" s="75" t="s">
        <v>5259</v>
      </c>
      <c r="H1290" s="77" t="str">
        <f>VLOOKUP(Table16[[#This Row],[Player]],Rosters!$D$1:$D$1934,1,FALSE)</f>
        <v>Pittman Jr, Michael</v>
      </c>
      <c r="I1290" s="77" t="str">
        <f>Table16[[#This Row],[RunBlock-Primary6]]&amp;"-"&amp;Table16[[#This Row],[PassBlock8]]&amp;IF(Table16[[#This Row],[RunBlock-Secondary7]]&lt;&gt;"","/"&amp;Table16[[#This Row],[RunBlock-Secondary7]]&amp;"-"&amp;Table16[[#This Row],[PassBlock8]],"")</f>
        <v>-</v>
      </c>
      <c r="J1290" s="75"/>
      <c r="K1290" s="75"/>
      <c r="L1290" s="76"/>
      <c r="M1290" s="76"/>
      <c r="N1290" s="76"/>
      <c r="O1290" s="76"/>
      <c r="P1290" s="76"/>
      <c r="Q1290" s="76" t="str">
        <f>Table16[[#This Row],[DefPrimary2]]&amp;IF(Table16[[#This Row],[Def-Secondary3]]&lt;&gt;"","/"&amp;Table16[[#This Row],[Def-Secondary3]],)&amp;""&amp;IF(Table16[[#This Row],[PassRush4]]&lt;&gt;"","-"&amp;Table16[[#This Row],[PassRush4]],)</f>
        <v/>
      </c>
      <c r="R1290" s="76" t="str">
        <f>VLOOKUP(Table16[[#This Row],[Player]],Table4[],9,FALSE)</f>
        <v xml:space="preserve"> 4-5-4</v>
      </c>
      <c r="S1290"/>
    </row>
    <row r="1291" spans="1:19" ht="12.75" customHeight="1" x14ac:dyDescent="0.45">
      <c r="A1291" s="78" t="s">
        <v>1874</v>
      </c>
      <c r="B1291" s="74" t="s">
        <v>127</v>
      </c>
      <c r="C1291" s="79" t="s">
        <v>452</v>
      </c>
      <c r="D1291" s="91">
        <v>34688</v>
      </c>
      <c r="E1291" s="75" t="s">
        <v>1806</v>
      </c>
      <c r="G1291" s="75" t="s">
        <v>5262</v>
      </c>
      <c r="H1291" s="77" t="str">
        <f>VLOOKUP(Table16[[#This Row],[Player]],Rosters!$D$1:$D$1934,1,FALSE)</f>
        <v>Ridley, Calvin</v>
      </c>
      <c r="I1291" s="77" t="str">
        <f>Table16[[#This Row],[RunBlock-Primary6]]&amp;"-"&amp;Table16[[#This Row],[PassBlock8]]&amp;IF(Table16[[#This Row],[RunBlock-Secondary7]]&lt;&gt;"","/"&amp;Table16[[#This Row],[RunBlock-Secondary7]]&amp;"-"&amp;Table16[[#This Row],[PassBlock8]],"")</f>
        <v>-</v>
      </c>
      <c r="J1291" s="75"/>
      <c r="K1291" s="75"/>
      <c r="L1291" s="76"/>
      <c r="M1291" s="76"/>
      <c r="N1291" s="76"/>
      <c r="O1291" s="76"/>
      <c r="P1291" s="76"/>
      <c r="Q1291" s="76" t="str">
        <f>Table16[[#This Row],[DefPrimary2]]&amp;IF(Table16[[#This Row],[Def-Secondary3]]&lt;&gt;"","/"&amp;Table16[[#This Row],[Def-Secondary3]],)&amp;""&amp;IF(Table16[[#This Row],[PassRush4]]&lt;&gt;"","-"&amp;Table16[[#This Row],[PassRush4]],)</f>
        <v/>
      </c>
      <c r="R1291" s="76" t="str">
        <f>VLOOKUP(Table16[[#This Row],[Player]],Table4[],9,FALSE)</f>
        <v xml:space="preserve"> 4-5-6</v>
      </c>
      <c r="S1291"/>
    </row>
    <row r="1292" spans="1:19" ht="12.75" customHeight="1" x14ac:dyDescent="0.45">
      <c r="A1292" s="78" t="s">
        <v>2579</v>
      </c>
      <c r="B1292" s="74" t="s">
        <v>127</v>
      </c>
      <c r="C1292" s="79" t="s">
        <v>916</v>
      </c>
      <c r="D1292" s="91">
        <v>35442</v>
      </c>
      <c r="E1292" s="75" t="s">
        <v>498</v>
      </c>
      <c r="G1292" s="75" t="s">
        <v>5257</v>
      </c>
      <c r="H1292" s="77" t="str">
        <f>VLOOKUP(Table16[[#This Row],[Player]],Rosters!$D$1:$D$1934,1,FALSE)</f>
        <v>Slayton, Darius</v>
      </c>
      <c r="I1292" s="77" t="str">
        <f>Table16[[#This Row],[RunBlock-Primary6]]&amp;"-"&amp;Table16[[#This Row],[PassBlock8]]&amp;IF(Table16[[#This Row],[RunBlock-Secondary7]]&lt;&gt;"","/"&amp;Table16[[#This Row],[RunBlock-Secondary7]]&amp;"-"&amp;Table16[[#This Row],[PassBlock8]],"")</f>
        <v>-</v>
      </c>
      <c r="J1292" s="75"/>
      <c r="K1292" s="75"/>
      <c r="L1292" s="76"/>
      <c r="M1292" s="76"/>
      <c r="N1292" s="76"/>
      <c r="O1292" s="76"/>
      <c r="P1292" s="76"/>
      <c r="Q1292" s="76" t="str">
        <f>Table16[[#This Row],[DefPrimary2]]&amp;IF(Table16[[#This Row],[Def-Secondary3]]&lt;&gt;"","/"&amp;Table16[[#This Row],[Def-Secondary3]],)&amp;""&amp;IF(Table16[[#This Row],[PassRush4]]&lt;&gt;"","-"&amp;Table16[[#This Row],[PassRush4]],)</f>
        <v/>
      </c>
      <c r="R1292" s="76" t="str">
        <f>VLOOKUP(Table16[[#This Row],[Player]],Table4[],9,FALSE)</f>
        <v xml:space="preserve"> 4-4-4</v>
      </c>
      <c r="S1292"/>
    </row>
    <row r="1293" spans="1:19" ht="12.75" customHeight="1" x14ac:dyDescent="0.45">
      <c r="A1293" s="78" t="s">
        <v>3033</v>
      </c>
      <c r="B1293" s="74" t="s">
        <v>127</v>
      </c>
      <c r="C1293" s="79" t="s">
        <v>3517</v>
      </c>
      <c r="D1293" s="91">
        <v>34982</v>
      </c>
      <c r="E1293" s="75" t="s">
        <v>425</v>
      </c>
      <c r="G1293" s="75" t="s">
        <v>5258</v>
      </c>
      <c r="H1293" s="77" t="str">
        <f>VLOOKUP(Table16[[#This Row],[Player]],Rosters!$D$1:$D$1934,1,FALSE)</f>
        <v>Sutton, Courtland</v>
      </c>
      <c r="I1293" s="77" t="str">
        <f>Table16[[#This Row],[RunBlock-Primary6]]&amp;"-"&amp;Table16[[#This Row],[PassBlock8]]&amp;IF(Table16[[#This Row],[RunBlock-Secondary7]]&lt;&gt;"","/"&amp;Table16[[#This Row],[RunBlock-Secondary7]]&amp;"-"&amp;Table16[[#This Row],[PassBlock8]],"")</f>
        <v>-</v>
      </c>
      <c r="J1293" s="75"/>
      <c r="K1293" s="75"/>
      <c r="L1293" s="76"/>
      <c r="M1293" s="76"/>
      <c r="N1293" s="76"/>
      <c r="O1293" s="76"/>
      <c r="P1293" s="76"/>
      <c r="Q1293" s="76" t="str">
        <f>Table16[[#This Row],[DefPrimary2]]&amp;IF(Table16[[#This Row],[Def-Secondary3]]&lt;&gt;"","/"&amp;Table16[[#This Row],[Def-Secondary3]],)&amp;""&amp;IF(Table16[[#This Row],[PassRush4]]&lt;&gt;"","-"&amp;Table16[[#This Row],[PassRush4]],)</f>
        <v/>
      </c>
      <c r="R1293" s="76" t="str">
        <f>VLOOKUP(Table16[[#This Row],[Player]],Table4[],9,FALSE)</f>
        <v xml:space="preserve"> 5-6-6</v>
      </c>
      <c r="S1293"/>
    </row>
    <row r="1294" spans="1:19" ht="12.75" customHeight="1" x14ac:dyDescent="0.45">
      <c r="A1294" s="78" t="s">
        <v>3938</v>
      </c>
      <c r="B1294" s="74" t="s">
        <v>127</v>
      </c>
      <c r="C1294" s="79" t="s">
        <v>860</v>
      </c>
      <c r="D1294" s="91">
        <v>37537</v>
      </c>
      <c r="E1294" s="75" t="s">
        <v>4129</v>
      </c>
      <c r="G1294" s="75" t="s">
        <v>5258</v>
      </c>
      <c r="H1294" s="77" t="str">
        <f>VLOOKUP(Table16[[#This Row],[Player]],Rosters!$D$1:$D$1934,1,FALSE)</f>
        <v>Thomas Jr, Brian</v>
      </c>
      <c r="I1294" s="77" t="str">
        <f>Table16[[#This Row],[RunBlock-Primary6]]&amp;"-"&amp;Table16[[#This Row],[PassBlock8]]&amp;IF(Table16[[#This Row],[RunBlock-Secondary7]]&lt;&gt;"","/"&amp;Table16[[#This Row],[RunBlock-Secondary7]]&amp;"-"&amp;Table16[[#This Row],[PassBlock8]],"")</f>
        <v>-</v>
      </c>
      <c r="J1294" s="75"/>
      <c r="K1294" s="75"/>
      <c r="L1294" s="76"/>
      <c r="M1294" s="76"/>
      <c r="N1294" s="76"/>
      <c r="O1294" s="76"/>
      <c r="P1294" s="76"/>
      <c r="Q1294" s="76" t="str">
        <f>Table16[[#This Row],[DefPrimary2]]&amp;IF(Table16[[#This Row],[Def-Secondary3]]&lt;&gt;"","/"&amp;Table16[[#This Row],[Def-Secondary3]],)&amp;""&amp;IF(Table16[[#This Row],[PassRush4]]&lt;&gt;"","-"&amp;Table16[[#This Row],[PassRush4]],)</f>
        <v/>
      </c>
      <c r="R1294" s="76" t="str">
        <f>VLOOKUP(Table16[[#This Row],[Player]],Table4[],9,FALSE)</f>
        <v xml:space="preserve"> 5-6-6</v>
      </c>
      <c r="S1294"/>
    </row>
    <row r="1295" spans="1:19" ht="12.75" customHeight="1" x14ac:dyDescent="0.45">
      <c r="A1295" s="78" t="s">
        <v>1662</v>
      </c>
      <c r="B1295" s="74" t="s">
        <v>127</v>
      </c>
      <c r="C1295" s="79" t="s">
        <v>143</v>
      </c>
      <c r="D1295" s="91">
        <v>36218</v>
      </c>
      <c r="E1295" s="75" t="s">
        <v>171</v>
      </c>
      <c r="G1295" s="75" t="s">
        <v>5257</v>
      </c>
      <c r="H1295" s="77" t="str">
        <f>VLOOKUP(Table16[[#This Row],[Player]],Rosters!$D$1:$D$1934,1,FALSE)</f>
        <v>Tolbert, Jalen</v>
      </c>
      <c r="I1295" s="77" t="str">
        <f>Table16[[#This Row],[RunBlock-Primary6]]&amp;"-"&amp;Table16[[#This Row],[PassBlock8]]&amp;IF(Table16[[#This Row],[RunBlock-Secondary7]]&lt;&gt;"","/"&amp;Table16[[#This Row],[RunBlock-Secondary7]]&amp;"-"&amp;Table16[[#This Row],[PassBlock8]],"")</f>
        <v>-</v>
      </c>
      <c r="J1295" s="75"/>
      <c r="K1295" s="75"/>
      <c r="L1295" s="76"/>
      <c r="M1295" s="76"/>
      <c r="N1295" s="76"/>
      <c r="O1295" s="76"/>
      <c r="P1295" s="76"/>
      <c r="Q1295" s="76" t="str">
        <f>Table16[[#This Row],[DefPrimary2]]&amp;IF(Table16[[#This Row],[Def-Secondary3]]&lt;&gt;"","/"&amp;Table16[[#This Row],[Def-Secondary3]],)&amp;""&amp;IF(Table16[[#This Row],[PassRush4]]&lt;&gt;"","-"&amp;Table16[[#This Row],[PassRush4]],)</f>
        <v/>
      </c>
      <c r="R1295" s="76" t="str">
        <f>VLOOKUP(Table16[[#This Row],[Player]],Table4[],9,FALSE)</f>
        <v xml:space="preserve"> 4-4-4</v>
      </c>
      <c r="S1295"/>
    </row>
    <row r="1296" spans="1:19" ht="12.75" customHeight="1" x14ac:dyDescent="0.45">
      <c r="A1296" s="78" t="s">
        <v>1347</v>
      </c>
      <c r="B1296" s="74" t="s">
        <v>127</v>
      </c>
      <c r="C1296" s="79" t="s">
        <v>109</v>
      </c>
      <c r="D1296" s="91">
        <v>36100</v>
      </c>
      <c r="E1296" s="75" t="s">
        <v>3492</v>
      </c>
      <c r="G1296" s="75" t="s">
        <v>5265</v>
      </c>
      <c r="H1296" s="77" t="str">
        <f>VLOOKUP(Table16[[#This Row],[Player]],Rosters!$D$1:$D$1934,1,FALSE)</f>
        <v>Waddle, Jaylen</v>
      </c>
      <c r="I1296" s="77" t="str">
        <f>Table16[[#This Row],[RunBlock-Primary6]]&amp;"-"&amp;Table16[[#This Row],[PassBlock8]]&amp;IF(Table16[[#This Row],[RunBlock-Secondary7]]&lt;&gt;"","/"&amp;Table16[[#This Row],[RunBlock-Secondary7]]&amp;"-"&amp;Table16[[#This Row],[PassBlock8]],"")</f>
        <v>-</v>
      </c>
      <c r="J1296" s="75"/>
      <c r="K1296" s="75"/>
      <c r="L1296" s="76"/>
      <c r="M1296" s="76"/>
      <c r="N1296" s="76"/>
      <c r="O1296" s="76"/>
      <c r="P1296" s="76"/>
      <c r="Q1296" s="76" t="str">
        <f>Table16[[#This Row],[DefPrimary2]]&amp;IF(Table16[[#This Row],[Def-Secondary3]]&lt;&gt;"","/"&amp;Table16[[#This Row],[Def-Secondary3]],)&amp;""&amp;IF(Table16[[#This Row],[PassRush4]]&lt;&gt;"","-"&amp;Table16[[#This Row],[PassRush4]],)</f>
        <v/>
      </c>
      <c r="R1296" s="76" t="str">
        <f>VLOOKUP(Table16[[#This Row],[Player]],Table4[],9,FALSE)</f>
        <v xml:space="preserve"> 5-4-5</v>
      </c>
      <c r="S1296"/>
    </row>
    <row r="1297" spans="1:19" ht="12.75" customHeight="1" x14ac:dyDescent="0.45">
      <c r="A1297" s="78" t="s">
        <v>2073</v>
      </c>
      <c r="B1297" s="74" t="s">
        <v>127</v>
      </c>
      <c r="C1297" s="79" t="s">
        <v>116</v>
      </c>
      <c r="D1297" s="91">
        <v>36976</v>
      </c>
      <c r="E1297" s="75" t="s">
        <v>3978</v>
      </c>
      <c r="G1297" s="75" t="s">
        <v>5262</v>
      </c>
      <c r="H1297" s="77" t="str">
        <f>VLOOKUP(Table16[[#This Row],[Player]],Rosters!$D$1:$D$1934,1,FALSE)</f>
        <v>Williams, Jameson</v>
      </c>
      <c r="I1297" s="77" t="str">
        <f>Table16[[#This Row],[RunBlock-Primary6]]&amp;"-"&amp;Table16[[#This Row],[PassBlock8]]&amp;IF(Table16[[#This Row],[RunBlock-Secondary7]]&lt;&gt;"","/"&amp;Table16[[#This Row],[RunBlock-Secondary7]]&amp;"-"&amp;Table16[[#This Row],[PassBlock8]],"")</f>
        <v>-</v>
      </c>
      <c r="J1297" s="75"/>
      <c r="K1297" s="75"/>
      <c r="L1297" s="76"/>
      <c r="M1297" s="76"/>
      <c r="N1297" s="76"/>
      <c r="O1297" s="76"/>
      <c r="P1297" s="76"/>
      <c r="Q1297" s="76" t="str">
        <f>Table16[[#This Row],[DefPrimary2]]&amp;IF(Table16[[#This Row],[Def-Secondary3]]&lt;&gt;"","/"&amp;Table16[[#This Row],[Def-Secondary3]],)&amp;""&amp;IF(Table16[[#This Row],[PassRush4]]&lt;&gt;"","-"&amp;Table16[[#This Row],[PassRush4]],)</f>
        <v/>
      </c>
      <c r="R1297" s="76" t="str">
        <f>VLOOKUP(Table16[[#This Row],[Player]],Table4[],9,FALSE)</f>
        <v xml:space="preserve"> 4-5-6</v>
      </c>
      <c r="S1297"/>
    </row>
    <row r="1298" spans="1:19" ht="12.75" customHeight="1" x14ac:dyDescent="0.45">
      <c r="A1298" s="92" t="s">
        <v>2471</v>
      </c>
      <c r="B1298" s="74" t="s">
        <v>127</v>
      </c>
      <c r="C1298" s="79" t="s">
        <v>3531</v>
      </c>
      <c r="D1298" s="91">
        <v>36729</v>
      </c>
      <c r="E1298" s="75" t="s">
        <v>3978</v>
      </c>
      <c r="G1298" s="75" t="s">
        <v>5255</v>
      </c>
      <c r="H1298" s="77" t="str">
        <f>VLOOKUP(Table16[[#This Row],[Player]],Rosters!$D$1:$D$1934,1,FALSE)</f>
        <v>Wilson, Garrett</v>
      </c>
      <c r="I1298" s="77" t="str">
        <f>Table16[[#This Row],[RunBlock-Primary6]]&amp;"-"&amp;Table16[[#This Row],[PassBlock8]]&amp;IF(Table16[[#This Row],[RunBlock-Secondary7]]&lt;&gt;"","/"&amp;Table16[[#This Row],[RunBlock-Secondary7]]&amp;"-"&amp;Table16[[#This Row],[PassBlock8]],"")</f>
        <v>-</v>
      </c>
      <c r="J1298" s="75"/>
      <c r="K1298" s="75"/>
      <c r="L1298" s="76"/>
      <c r="M1298" s="76"/>
      <c r="N1298" s="76"/>
      <c r="O1298" s="76"/>
      <c r="P1298" s="76"/>
      <c r="Q1298" s="76" t="str">
        <f>Table16[[#This Row],[DefPrimary2]]&amp;IF(Table16[[#This Row],[Def-Secondary3]]&lt;&gt;"","/"&amp;Table16[[#This Row],[Def-Secondary3]],)&amp;""&amp;IF(Table16[[#This Row],[PassRush4]]&lt;&gt;"","-"&amp;Table16[[#This Row],[PassRush4]],)</f>
        <v/>
      </c>
      <c r="R1298" s="76" t="str">
        <f>VLOOKUP(Table16[[#This Row],[Player]],Table4[],9,FALSE)</f>
        <v xml:space="preserve"> 6-6-4</v>
      </c>
      <c r="S1298"/>
    </row>
    <row r="1299" spans="1:19" ht="12.75" customHeight="1" x14ac:dyDescent="0.45">
      <c r="A1299" s="78" t="s">
        <v>3948</v>
      </c>
      <c r="B1299" s="74" t="s">
        <v>127</v>
      </c>
      <c r="C1299" s="79" t="s">
        <v>325</v>
      </c>
      <c r="D1299" s="91">
        <v>37738</v>
      </c>
      <c r="E1299" s="75" t="s">
        <v>4153</v>
      </c>
      <c r="G1299" s="75" t="s">
        <v>5257</v>
      </c>
      <c r="H1299" s="77" t="str">
        <f>VLOOKUP(Table16[[#This Row],[Player]],Rosters!$D$1:$D$1934,1,FALSE)</f>
        <v>Worthy, Xavier</v>
      </c>
      <c r="I1299" s="77" t="str">
        <f>Table16[[#This Row],[RunBlock-Primary6]]&amp;"-"&amp;Table16[[#This Row],[PassBlock8]]&amp;IF(Table16[[#This Row],[RunBlock-Secondary7]]&lt;&gt;"","/"&amp;Table16[[#This Row],[RunBlock-Secondary7]]&amp;"-"&amp;Table16[[#This Row],[PassBlock8]],"")</f>
        <v>-</v>
      </c>
      <c r="J1299" s="75"/>
      <c r="K1299" s="75"/>
      <c r="L1299" s="76"/>
      <c r="M1299" s="76"/>
      <c r="N1299" s="76"/>
      <c r="O1299" s="76"/>
      <c r="P1299" s="76"/>
      <c r="Q1299" s="76" t="str">
        <f>Table16[[#This Row],[DefPrimary2]]&amp;IF(Table16[[#This Row],[Def-Secondary3]]&lt;&gt;"","/"&amp;Table16[[#This Row],[Def-Secondary3]],)&amp;""&amp;IF(Table16[[#This Row],[PassRush4]]&lt;&gt;"","-"&amp;Table16[[#This Row],[PassRush4]],)</f>
        <v/>
      </c>
      <c r="R1299" s="76" t="str">
        <f>VLOOKUP(Table16[[#This Row],[Player]],Table4[],9,FALSE)</f>
        <v xml:space="preserve"> 4-4-4</v>
      </c>
      <c r="S1299"/>
    </row>
    <row r="1300" spans="1:19" ht="12.75" customHeight="1" x14ac:dyDescent="0.45">
      <c r="A1300" s="78" t="s">
        <v>1482</v>
      </c>
      <c r="B1300" s="74" t="s">
        <v>3521</v>
      </c>
      <c r="C1300" s="79" t="s">
        <v>193</v>
      </c>
      <c r="D1300" s="91">
        <v>34113</v>
      </c>
      <c r="E1300" s="75" t="s">
        <v>1483</v>
      </c>
      <c r="G1300" s="75" t="s">
        <v>5266</v>
      </c>
      <c r="H1300" s="77" t="str">
        <f>VLOOKUP(Table16[[#This Row],[Player]],Rosters!$D$1:$D$1934,1,FALSE)</f>
        <v>Agholor, Nelson</v>
      </c>
      <c r="I1300" s="77" t="str">
        <f>Table16[[#This Row],[RunBlock-Primary6]]&amp;"-"&amp;Table16[[#This Row],[PassBlock8]]&amp;IF(Table16[[#This Row],[RunBlock-Secondary7]]&lt;&gt;"","/"&amp;Table16[[#This Row],[RunBlock-Secondary7]]&amp;"-"&amp;Table16[[#This Row],[PassBlock8]],"")</f>
        <v>-</v>
      </c>
      <c r="J1300" s="75"/>
      <c r="K1300" s="75"/>
      <c r="L1300" s="76"/>
      <c r="M1300" s="76"/>
      <c r="N1300" s="76"/>
      <c r="O1300" s="76"/>
      <c r="P1300" s="76"/>
      <c r="Q1300" s="76" t="str">
        <f>Table16[[#This Row],[DefPrimary2]]&amp;IF(Table16[[#This Row],[Def-Secondary3]]&lt;&gt;"","/"&amp;Table16[[#This Row],[Def-Secondary3]],)&amp;""&amp;IF(Table16[[#This Row],[PassRush4]]&lt;&gt;"","-"&amp;Table16[[#This Row],[PassRush4]],)</f>
        <v/>
      </c>
      <c r="R1300" s="76" t="str">
        <f>VLOOKUP(Table16[[#This Row],[Player]],Table4[],9,FALSE)</f>
        <v xml:space="preserve"> 4-3-3</v>
      </c>
      <c r="S1300"/>
    </row>
    <row r="1301" spans="1:19" ht="12.75" customHeight="1" x14ac:dyDescent="0.45">
      <c r="A1301" s="78" t="s">
        <v>839</v>
      </c>
      <c r="B1301" s="74" t="s">
        <v>3521</v>
      </c>
      <c r="C1301" s="79" t="s">
        <v>318</v>
      </c>
      <c r="D1301" s="91">
        <v>35871</v>
      </c>
      <c r="E1301" s="75" t="s">
        <v>3954</v>
      </c>
      <c r="G1301" s="75" t="s">
        <v>5263</v>
      </c>
      <c r="H1301" s="77" t="str">
        <f>VLOOKUP(Table16[[#This Row],[Player]],Rosters!$D$1:$D$1934,1,FALSE)</f>
        <v>Aiyuk, Brandon</v>
      </c>
      <c r="I1301" s="77" t="str">
        <f>Table16[[#This Row],[RunBlock-Primary6]]&amp;"-"&amp;Table16[[#This Row],[PassBlock8]]&amp;IF(Table16[[#This Row],[RunBlock-Secondary7]]&lt;&gt;"","/"&amp;Table16[[#This Row],[RunBlock-Secondary7]]&amp;"-"&amp;Table16[[#This Row],[PassBlock8]],"")</f>
        <v>-</v>
      </c>
      <c r="J1301" s="75"/>
      <c r="K1301" s="75"/>
      <c r="L1301" s="76"/>
      <c r="M1301" s="76"/>
      <c r="N1301" s="76"/>
      <c r="O1301" s="76"/>
      <c r="P1301" s="76"/>
      <c r="Q1301" s="76" t="str">
        <f>Table16[[#This Row],[DefPrimary2]]&amp;IF(Table16[[#This Row],[Def-Secondary3]]&lt;&gt;"","/"&amp;Table16[[#This Row],[Def-Secondary3]],)&amp;""&amp;IF(Table16[[#This Row],[PassRush4]]&lt;&gt;"","-"&amp;Table16[[#This Row],[PassRush4]],)</f>
        <v/>
      </c>
      <c r="R1301" s="76" t="str">
        <f>VLOOKUP(Table16[[#This Row],[Player]],Table4[],9,FALSE)</f>
        <v xml:space="preserve"> 4-5-3</v>
      </c>
      <c r="S1301"/>
    </row>
    <row r="1302" spans="1:19" ht="12.75" customHeight="1" x14ac:dyDescent="0.45">
      <c r="A1302" s="78" t="s">
        <v>2173</v>
      </c>
      <c r="B1302" s="74" t="s">
        <v>3521</v>
      </c>
      <c r="C1302" s="79" t="s">
        <v>3524</v>
      </c>
      <c r="D1302" s="91">
        <v>36434</v>
      </c>
      <c r="E1302" s="75" t="s">
        <v>241</v>
      </c>
      <c r="G1302" s="75" t="s">
        <v>5257</v>
      </c>
      <c r="H1302" s="77" t="str">
        <f>VLOOKUP(Table16[[#This Row],[Player]],Rosters!$D$1:$D$1934,1,FALSE)</f>
        <v>Atwell, Tutu</v>
      </c>
      <c r="I1302" s="77" t="str">
        <f>Table16[[#This Row],[RunBlock-Primary6]]&amp;"-"&amp;Table16[[#This Row],[PassBlock8]]&amp;IF(Table16[[#This Row],[RunBlock-Secondary7]]&lt;&gt;"","/"&amp;Table16[[#This Row],[RunBlock-Secondary7]]&amp;"-"&amp;Table16[[#This Row],[PassBlock8]],"")</f>
        <v>-</v>
      </c>
      <c r="J1302" s="75"/>
      <c r="K1302" s="75"/>
      <c r="L1302" s="76"/>
      <c r="M1302" s="76"/>
      <c r="N1302" s="76"/>
      <c r="O1302" s="76"/>
      <c r="P1302" s="76"/>
      <c r="Q1302" s="76" t="str">
        <f>Table16[[#This Row],[DefPrimary2]]&amp;IF(Table16[[#This Row],[Def-Secondary3]]&lt;&gt;"","/"&amp;Table16[[#This Row],[Def-Secondary3]],)&amp;""&amp;IF(Table16[[#This Row],[PassRush4]]&lt;&gt;"","-"&amp;Table16[[#This Row],[PassRush4]],)</f>
        <v/>
      </c>
      <c r="R1302" s="76" t="str">
        <f>VLOOKUP(Table16[[#This Row],[Player]],Table4[],9,FALSE)</f>
        <v xml:space="preserve"> 4-4-4</v>
      </c>
      <c r="S1302"/>
    </row>
    <row r="1303" spans="1:19" ht="12.75" customHeight="1" x14ac:dyDescent="0.45">
      <c r="A1303" s="78" t="s">
        <v>3889</v>
      </c>
      <c r="B1303" s="74" t="s">
        <v>3521</v>
      </c>
      <c r="C1303" s="79" t="s">
        <v>441</v>
      </c>
      <c r="D1303" s="91">
        <v>36586</v>
      </c>
      <c r="E1303" s="75" t="s">
        <v>391</v>
      </c>
      <c r="G1303" s="75" t="e">
        <v>#N/A</v>
      </c>
      <c r="H1303" s="77" t="e">
        <f>VLOOKUP(Table16[[#This Row],[Player]],Rosters!$D$1:$D$1934,1,FALSE)</f>
        <v>#N/A</v>
      </c>
      <c r="I1303" s="77" t="str">
        <f>Table16[[#This Row],[RunBlock-Primary6]]&amp;"-"&amp;Table16[[#This Row],[PassBlock8]]&amp;IF(Table16[[#This Row],[RunBlock-Secondary7]]&lt;&gt;"","/"&amp;Table16[[#This Row],[RunBlock-Secondary7]]&amp;"-"&amp;Table16[[#This Row],[PassBlock8]],"")</f>
        <v>-</v>
      </c>
      <c r="J1303" s="75"/>
      <c r="K1303" s="75"/>
      <c r="L1303" s="76"/>
      <c r="M1303" s="76"/>
      <c r="N1303" s="76"/>
      <c r="O1303" s="76"/>
      <c r="P1303" s="76"/>
      <c r="Q1303" s="76" t="str">
        <f>Table16[[#This Row],[DefPrimary2]]&amp;IF(Table16[[#This Row],[Def-Secondary3]]&lt;&gt;"","/"&amp;Table16[[#This Row],[Def-Secondary3]],)&amp;""&amp;IF(Table16[[#This Row],[PassRush4]]&lt;&gt;"","-"&amp;Table16[[#This Row],[PassRush4]],)</f>
        <v/>
      </c>
      <c r="R1303" s="76" t="e">
        <f>VLOOKUP(Table16[[#This Row],[Player]],Table4[],9,FALSE)</f>
        <v>#N/A</v>
      </c>
      <c r="S1303"/>
    </row>
    <row r="1304" spans="1:19" ht="12.75" customHeight="1" x14ac:dyDescent="0.45">
      <c r="A1304" s="78" t="s">
        <v>2282</v>
      </c>
      <c r="B1304" s="74" t="s">
        <v>3521</v>
      </c>
      <c r="C1304" s="79" t="s">
        <v>1315</v>
      </c>
      <c r="D1304" s="91">
        <v>36011</v>
      </c>
      <c r="E1304" s="75" t="s">
        <v>3949</v>
      </c>
      <c r="G1304" s="75" t="s">
        <v>5266</v>
      </c>
      <c r="H1304" s="77" t="str">
        <f>VLOOKUP(Table16[[#This Row],[Player]],Rosters!$D$1:$D$1934,1,FALSE)</f>
        <v>Bobo, Jake</v>
      </c>
      <c r="I1304" s="77" t="str">
        <f>Table16[[#This Row],[RunBlock-Primary6]]&amp;"-"&amp;Table16[[#This Row],[PassBlock8]]&amp;IF(Table16[[#This Row],[RunBlock-Secondary7]]&lt;&gt;"","/"&amp;Table16[[#This Row],[RunBlock-Secondary7]]&amp;"-"&amp;Table16[[#This Row],[PassBlock8]],"")</f>
        <v>-</v>
      </c>
      <c r="J1304" s="75"/>
      <c r="K1304" s="75"/>
      <c r="L1304" s="76"/>
      <c r="M1304" s="76"/>
      <c r="N1304" s="76"/>
      <c r="O1304" s="76"/>
      <c r="P1304" s="76"/>
      <c r="Q1304" s="76" t="str">
        <f>Table16[[#This Row],[DefPrimary2]]&amp;IF(Table16[[#This Row],[Def-Secondary3]]&lt;&gt;"","/"&amp;Table16[[#This Row],[Def-Secondary3]],)&amp;""&amp;IF(Table16[[#This Row],[PassRush4]]&lt;&gt;"","-"&amp;Table16[[#This Row],[PassRush4]],)</f>
        <v/>
      </c>
      <c r="R1304" s="76" t="str">
        <f>VLOOKUP(Table16[[#This Row],[Player]],Table4[],9,FALSE)</f>
        <v xml:space="preserve"> 4-3-3</v>
      </c>
      <c r="S1304"/>
    </row>
    <row r="1305" spans="1:19" ht="12.75" customHeight="1" x14ac:dyDescent="0.45">
      <c r="A1305" s="78" t="s">
        <v>719</v>
      </c>
      <c r="B1305" s="74" t="s">
        <v>3521</v>
      </c>
      <c r="C1305" s="79" t="s">
        <v>403</v>
      </c>
      <c r="D1305" s="91">
        <v>34915</v>
      </c>
      <c r="E1305" s="75" t="s">
        <v>720</v>
      </c>
      <c r="G1305" s="75" t="s">
        <v>5267</v>
      </c>
      <c r="H1305" s="77" t="str">
        <f>VLOOKUP(Table16[[#This Row],[Player]],Rosters!$D$1:$D$1934,1,FALSE)</f>
        <v>Bourne, Kendrick</v>
      </c>
      <c r="I1305" s="77" t="str">
        <f>Table16[[#This Row],[RunBlock-Primary6]]&amp;"-"&amp;Table16[[#This Row],[PassBlock8]]&amp;IF(Table16[[#This Row],[RunBlock-Secondary7]]&lt;&gt;"","/"&amp;Table16[[#This Row],[RunBlock-Secondary7]]&amp;"-"&amp;Table16[[#This Row],[PassBlock8]],"")</f>
        <v>-</v>
      </c>
      <c r="J1305" s="75"/>
      <c r="K1305" s="75"/>
      <c r="L1305" s="76"/>
      <c r="M1305" s="76"/>
      <c r="N1305" s="76"/>
      <c r="O1305" s="76"/>
      <c r="P1305" s="76"/>
      <c r="Q1305" s="76" t="str">
        <f>Table16[[#This Row],[DefPrimary2]]&amp;IF(Table16[[#This Row],[Def-Secondary3]]&lt;&gt;"","/"&amp;Table16[[#This Row],[Def-Secondary3]],)&amp;""&amp;IF(Table16[[#This Row],[PassRush4]]&lt;&gt;"","-"&amp;Table16[[#This Row],[PassRush4]],)</f>
        <v/>
      </c>
      <c r="R1305" s="76" t="str">
        <f>VLOOKUP(Table16[[#This Row],[Player]],Table4[],9,FALSE)</f>
        <v xml:space="preserve"> 4-4-3</v>
      </c>
      <c r="S1305"/>
    </row>
    <row r="1306" spans="1:19" ht="12.75" customHeight="1" x14ac:dyDescent="0.45">
      <c r="A1306" s="78" t="s">
        <v>3892</v>
      </c>
      <c r="B1306" s="74" t="s">
        <v>3521</v>
      </c>
      <c r="C1306" s="79" t="s">
        <v>143</v>
      </c>
      <c r="D1306" s="91">
        <v>36653</v>
      </c>
      <c r="E1306" s="75" t="s">
        <v>134</v>
      </c>
      <c r="G1306" s="75" t="s">
        <v>5266</v>
      </c>
      <c r="H1306" s="77" t="e">
        <f>VLOOKUP(Table16[[#This Row],[Player]],Rosters!$D$1:$D$1934,1,FALSE)</f>
        <v>#N/A</v>
      </c>
      <c r="I1306" s="77" t="str">
        <f>Table16[[#This Row],[RunBlock-Primary6]]&amp;"-"&amp;Table16[[#This Row],[PassBlock8]]&amp;IF(Table16[[#This Row],[RunBlock-Secondary7]]&lt;&gt;"","/"&amp;Table16[[#This Row],[RunBlock-Secondary7]]&amp;"-"&amp;Table16[[#This Row],[PassBlock8]],"")</f>
        <v>-</v>
      </c>
      <c r="J1306" s="75"/>
      <c r="K1306" s="75"/>
      <c r="L1306" s="76"/>
      <c r="M1306" s="76"/>
      <c r="N1306" s="76"/>
      <c r="O1306" s="76"/>
      <c r="P1306" s="76"/>
      <c r="Q1306" s="76" t="str">
        <f>Table16[[#This Row],[DefPrimary2]]&amp;IF(Table16[[#This Row],[Def-Secondary3]]&lt;&gt;"","/"&amp;Table16[[#This Row],[Def-Secondary3]],)&amp;""&amp;IF(Table16[[#This Row],[PassRush4]]&lt;&gt;"","-"&amp;Table16[[#This Row],[PassRush4]],)</f>
        <v/>
      </c>
      <c r="R1306" s="76" t="str">
        <f>VLOOKUP(Table16[[#This Row],[Player]],Table4[],9,FALSE)</f>
        <v xml:space="preserve"> 4-3-3</v>
      </c>
      <c r="S1306"/>
    </row>
    <row r="1307" spans="1:19" ht="12.75" customHeight="1" x14ac:dyDescent="0.45">
      <c r="A1307" s="78" t="s">
        <v>2949</v>
      </c>
      <c r="B1307" s="74" t="s">
        <v>3521</v>
      </c>
      <c r="C1307" s="79" t="s">
        <v>3520</v>
      </c>
      <c r="D1307" s="91">
        <v>36465</v>
      </c>
      <c r="E1307" s="75" t="s">
        <v>387</v>
      </c>
      <c r="G1307" s="75" t="s">
        <v>5266</v>
      </c>
      <c r="H1307" s="77" t="str">
        <f>VLOOKUP(Table16[[#This Row],[Player]],Rosters!$D$1:$D$1934,1,FALSE)</f>
        <v>Brown, Dyami</v>
      </c>
      <c r="I1307" s="77" t="str">
        <f>Table16[[#This Row],[RunBlock-Primary6]]&amp;"-"&amp;Table16[[#This Row],[PassBlock8]]&amp;IF(Table16[[#This Row],[RunBlock-Secondary7]]&lt;&gt;"","/"&amp;Table16[[#This Row],[RunBlock-Secondary7]]&amp;"-"&amp;Table16[[#This Row],[PassBlock8]],"")</f>
        <v>-</v>
      </c>
      <c r="J1307" s="75"/>
      <c r="K1307" s="75"/>
      <c r="L1307" s="76"/>
      <c r="M1307" s="76"/>
      <c r="N1307" s="76"/>
      <c r="O1307" s="76"/>
      <c r="P1307" s="76"/>
      <c r="Q1307" s="76" t="str">
        <f>Table16[[#This Row],[DefPrimary2]]&amp;IF(Table16[[#This Row],[Def-Secondary3]]&lt;&gt;"","/"&amp;Table16[[#This Row],[Def-Secondary3]],)&amp;""&amp;IF(Table16[[#This Row],[PassRush4]]&lt;&gt;"","-"&amp;Table16[[#This Row],[PassRush4]],)</f>
        <v/>
      </c>
      <c r="R1307" s="76" t="str">
        <f>VLOOKUP(Table16[[#This Row],[Player]],Table4[],9,FALSE)</f>
        <v xml:space="preserve"> 4-3-3</v>
      </c>
      <c r="S1307"/>
    </row>
    <row r="1308" spans="1:19" ht="12.75" customHeight="1" x14ac:dyDescent="0.45">
      <c r="A1308" s="78" t="s">
        <v>2277</v>
      </c>
      <c r="B1308" s="74" t="s">
        <v>3521</v>
      </c>
      <c r="C1308" s="79" t="s">
        <v>325</v>
      </c>
      <c r="D1308" s="91">
        <v>35585</v>
      </c>
      <c r="E1308" s="75" t="s">
        <v>757</v>
      </c>
      <c r="G1308" s="75" t="s">
        <v>5266</v>
      </c>
      <c r="H1308" s="77" t="str">
        <f>VLOOKUP(Table16[[#This Row],[Player]],Rosters!$D$1:$D$1934,1,FALSE)</f>
        <v>Brown, Marquise</v>
      </c>
      <c r="I1308" s="77" t="str">
        <f>Table16[[#This Row],[RunBlock-Primary6]]&amp;"-"&amp;Table16[[#This Row],[PassBlock8]]&amp;IF(Table16[[#This Row],[RunBlock-Secondary7]]&lt;&gt;"","/"&amp;Table16[[#This Row],[RunBlock-Secondary7]]&amp;"-"&amp;Table16[[#This Row],[PassBlock8]],"")</f>
        <v>-</v>
      </c>
      <c r="J1308" s="75"/>
      <c r="K1308" s="75"/>
      <c r="L1308" s="76"/>
      <c r="M1308" s="76"/>
      <c r="N1308" s="76"/>
      <c r="O1308" s="76"/>
      <c r="P1308" s="76"/>
      <c r="Q1308" s="76" t="str">
        <f>Table16[[#This Row],[DefPrimary2]]&amp;IF(Table16[[#This Row],[Def-Secondary3]]&lt;&gt;"","/"&amp;Table16[[#This Row],[Def-Secondary3]],)&amp;""&amp;IF(Table16[[#This Row],[PassRush4]]&lt;&gt;"","-"&amp;Table16[[#This Row],[PassRush4]],)</f>
        <v/>
      </c>
      <c r="R1308" s="76" t="str">
        <f>VLOOKUP(Table16[[#This Row],[Player]],Table4[],9,FALSE)</f>
        <v xml:space="preserve"> 4-3-3</v>
      </c>
      <c r="S1308"/>
    </row>
    <row r="1309" spans="1:19" ht="12.75" customHeight="1" x14ac:dyDescent="0.45">
      <c r="A1309" s="78" t="s">
        <v>2672</v>
      </c>
      <c r="B1309" s="74" t="s">
        <v>3521</v>
      </c>
      <c r="C1309" s="79" t="s">
        <v>452</v>
      </c>
      <c r="D1309" s="91">
        <v>36608</v>
      </c>
      <c r="E1309" s="75" t="s">
        <v>3978</v>
      </c>
      <c r="G1309" s="75" t="s">
        <v>5266</v>
      </c>
      <c r="H1309" s="77" t="str">
        <f>VLOOKUP(Table16[[#This Row],[Player]],Rosters!$D$1:$D$1934,1,FALSE)</f>
        <v>Burks, Treylon</v>
      </c>
      <c r="I1309" s="77" t="str">
        <f>Table16[[#This Row],[RunBlock-Primary6]]&amp;"-"&amp;Table16[[#This Row],[PassBlock8]]&amp;IF(Table16[[#This Row],[RunBlock-Secondary7]]&lt;&gt;"","/"&amp;Table16[[#This Row],[RunBlock-Secondary7]]&amp;"-"&amp;Table16[[#This Row],[PassBlock8]],"")</f>
        <v>-</v>
      </c>
      <c r="J1309" s="75"/>
      <c r="K1309" s="75"/>
      <c r="L1309" s="76"/>
      <c r="M1309" s="76"/>
      <c r="N1309" s="76"/>
      <c r="O1309" s="76"/>
      <c r="P1309" s="76"/>
      <c r="Q1309" s="76" t="str">
        <f>Table16[[#This Row],[DefPrimary2]]&amp;IF(Table16[[#This Row],[Def-Secondary3]]&lt;&gt;"","/"&amp;Table16[[#This Row],[Def-Secondary3]],)&amp;""&amp;IF(Table16[[#This Row],[PassRush4]]&lt;&gt;"","-"&amp;Table16[[#This Row],[PassRush4]],)</f>
        <v/>
      </c>
      <c r="R1309" s="76" t="str">
        <f>VLOOKUP(Table16[[#This Row],[Player]],Table4[],9,FALSE)</f>
        <v xml:space="preserve"> 4-3-3</v>
      </c>
      <c r="S1309"/>
    </row>
    <row r="1310" spans="1:19" ht="12.75" customHeight="1" x14ac:dyDescent="0.45">
      <c r="A1310" s="78" t="s">
        <v>2855</v>
      </c>
      <c r="B1310" s="74" t="s">
        <v>3521</v>
      </c>
      <c r="C1310" s="79" t="s">
        <v>318</v>
      </c>
      <c r="D1310" s="91">
        <v>33902</v>
      </c>
      <c r="E1310" s="75" t="s">
        <v>2000</v>
      </c>
      <c r="G1310" s="75" t="s">
        <v>5266</v>
      </c>
      <c r="H1310" s="77" t="str">
        <f>VLOOKUP(Table16[[#This Row],[Player]],Rosters!$D$1:$D$1934,1,FALSE)</f>
        <v>Conley, Chris</v>
      </c>
      <c r="I1310" s="77" t="str">
        <f>Table16[[#This Row],[RunBlock-Primary6]]&amp;"-"&amp;Table16[[#This Row],[PassBlock8]]&amp;IF(Table16[[#This Row],[RunBlock-Secondary7]]&lt;&gt;"","/"&amp;Table16[[#This Row],[RunBlock-Secondary7]]&amp;"-"&amp;Table16[[#This Row],[PassBlock8]],"")</f>
        <v>-</v>
      </c>
      <c r="J1310" s="75"/>
      <c r="K1310" s="75"/>
      <c r="L1310" s="76"/>
      <c r="M1310" s="76"/>
      <c r="N1310" s="76"/>
      <c r="O1310" s="76"/>
      <c r="P1310" s="76"/>
      <c r="Q1310" s="76" t="str">
        <f>Table16[[#This Row],[DefPrimary2]]&amp;IF(Table16[[#This Row],[Def-Secondary3]]&lt;&gt;"","/"&amp;Table16[[#This Row],[Def-Secondary3]],)&amp;""&amp;IF(Table16[[#This Row],[PassRush4]]&lt;&gt;"","-"&amp;Table16[[#This Row],[PassRush4]],)</f>
        <v/>
      </c>
      <c r="R1310" s="76" t="str">
        <f>VLOOKUP(Table16[[#This Row],[Player]],Table4[],9,FALSE)</f>
        <v xml:space="preserve"> 4-3-3</v>
      </c>
      <c r="S1310"/>
    </row>
    <row r="1311" spans="1:19" ht="12.75" customHeight="1" x14ac:dyDescent="0.45">
      <c r="A1311" s="78" t="s">
        <v>842</v>
      </c>
      <c r="B1311" s="74" t="s">
        <v>3521</v>
      </c>
      <c r="C1311" s="79" t="s">
        <v>143</v>
      </c>
      <c r="D1311" s="91">
        <v>34237</v>
      </c>
      <c r="E1311" s="75" t="s">
        <v>843</v>
      </c>
      <c r="G1311" s="75" t="s">
        <v>5266</v>
      </c>
      <c r="H1311" s="77" t="str">
        <f>VLOOKUP(Table16[[#This Row],[Player]],Rosters!$D$1:$D$1934,1,FALSE)</f>
        <v>Cooks, Brandin</v>
      </c>
      <c r="I1311" s="77" t="str">
        <f>Table16[[#This Row],[RunBlock-Primary6]]&amp;"-"&amp;Table16[[#This Row],[PassBlock8]]&amp;IF(Table16[[#This Row],[RunBlock-Secondary7]]&lt;&gt;"","/"&amp;Table16[[#This Row],[RunBlock-Secondary7]]&amp;"-"&amp;Table16[[#This Row],[PassBlock8]],"")</f>
        <v>-</v>
      </c>
      <c r="J1311" s="75"/>
      <c r="K1311" s="75"/>
      <c r="L1311" s="76"/>
      <c r="M1311" s="76"/>
      <c r="N1311" s="76"/>
      <c r="O1311" s="76"/>
      <c r="P1311" s="76"/>
      <c r="Q1311" s="76" t="str">
        <f>Table16[[#This Row],[DefPrimary2]]&amp;IF(Table16[[#This Row],[Def-Secondary3]]&lt;&gt;"","/"&amp;Table16[[#This Row],[Def-Secondary3]],)&amp;""&amp;IF(Table16[[#This Row],[PassRush4]]&lt;&gt;"","-"&amp;Table16[[#This Row],[PassRush4]],)</f>
        <v/>
      </c>
      <c r="R1311" s="76" t="str">
        <f>VLOOKUP(Table16[[#This Row],[Player]],Table4[],9,FALSE)</f>
        <v xml:space="preserve"> 4-4-3</v>
      </c>
      <c r="S1311"/>
    </row>
    <row r="1312" spans="1:19" ht="12.75" customHeight="1" x14ac:dyDescent="0.45">
      <c r="A1312" s="78" t="s">
        <v>2070</v>
      </c>
      <c r="B1312" s="74" t="s">
        <v>3521</v>
      </c>
      <c r="C1312" s="79" t="s">
        <v>3519</v>
      </c>
      <c r="D1312" s="91">
        <v>34502</v>
      </c>
      <c r="E1312" s="75" t="s">
        <v>2071</v>
      </c>
      <c r="G1312" s="75" t="s">
        <v>5257</v>
      </c>
      <c r="H1312" s="77" t="str">
        <f>VLOOKUP(Table16[[#This Row],[Player]],Rosters!$D$1:$D$1934,1,FALSE)</f>
        <v>Cooper, Amari</v>
      </c>
      <c r="I1312" s="77" t="str">
        <f>Table16[[#This Row],[RunBlock-Primary6]]&amp;"-"&amp;Table16[[#This Row],[PassBlock8]]&amp;IF(Table16[[#This Row],[RunBlock-Secondary7]]&lt;&gt;"","/"&amp;Table16[[#This Row],[RunBlock-Secondary7]]&amp;"-"&amp;Table16[[#This Row],[PassBlock8]],"")</f>
        <v>-</v>
      </c>
      <c r="J1312" s="75"/>
      <c r="K1312" s="75"/>
      <c r="L1312" s="76"/>
      <c r="M1312" s="76"/>
      <c r="N1312" s="76"/>
      <c r="O1312" s="76"/>
      <c r="P1312" s="76"/>
      <c r="Q1312" s="76" t="str">
        <f>Table16[[#This Row],[DefPrimary2]]&amp;IF(Table16[[#This Row],[Def-Secondary3]]&lt;&gt;"","/"&amp;Table16[[#This Row],[Def-Secondary3]],)&amp;""&amp;IF(Table16[[#This Row],[PassRush4]]&lt;&gt;"","-"&amp;Table16[[#This Row],[PassRush4]],)</f>
        <v/>
      </c>
      <c r="R1312" s="76" t="str">
        <f>VLOOKUP(Table16[[#This Row],[Player]],Table4[],9,FALSE)</f>
        <v xml:space="preserve"> 4-4-4</v>
      </c>
      <c r="S1312"/>
    </row>
    <row r="1313" spans="1:19" ht="12.75" customHeight="1" x14ac:dyDescent="0.45">
      <c r="A1313" s="78" t="s">
        <v>3897</v>
      </c>
      <c r="B1313" s="74" t="s">
        <v>3521</v>
      </c>
      <c r="C1313" s="79" t="s">
        <v>3531</v>
      </c>
      <c r="D1313" s="91">
        <v>37336</v>
      </c>
      <c r="E1313" s="75" t="s">
        <v>3987</v>
      </c>
      <c r="G1313" s="75" t="s">
        <v>5266</v>
      </c>
      <c r="H1313" s="77" t="str">
        <f>VLOOKUP(Table16[[#This Row],[Player]],Rosters!$D$1:$D$1934,1,FALSE)</f>
        <v>Corley, Malachi</v>
      </c>
      <c r="I1313" s="77" t="str">
        <f>Table16[[#This Row],[RunBlock-Primary6]]&amp;"-"&amp;Table16[[#This Row],[PassBlock8]]&amp;IF(Table16[[#This Row],[RunBlock-Secondary7]]&lt;&gt;"","/"&amp;Table16[[#This Row],[RunBlock-Secondary7]]&amp;"-"&amp;Table16[[#This Row],[PassBlock8]],"")</f>
        <v>-</v>
      </c>
      <c r="J1313" s="75"/>
      <c r="K1313" s="75"/>
      <c r="L1313" s="76"/>
      <c r="M1313" s="76"/>
      <c r="N1313" s="76"/>
      <c r="O1313" s="76"/>
      <c r="P1313" s="76"/>
      <c r="Q1313" s="76" t="str">
        <f>Table16[[#This Row],[DefPrimary2]]&amp;IF(Table16[[#This Row],[Def-Secondary3]]&lt;&gt;"","/"&amp;Table16[[#This Row],[Def-Secondary3]],)&amp;""&amp;IF(Table16[[#This Row],[PassRush4]]&lt;&gt;"","-"&amp;Table16[[#This Row],[PassRush4]],)</f>
        <v/>
      </c>
      <c r="R1313" s="76" t="str">
        <f>VLOOKUP(Table16[[#This Row],[Player]],Table4[],9,FALSE)</f>
        <v xml:space="preserve"> 4-3-3</v>
      </c>
      <c r="S1313"/>
    </row>
    <row r="1314" spans="1:19" ht="12.75" customHeight="1" x14ac:dyDescent="0.45">
      <c r="A1314" s="85" t="s">
        <v>129</v>
      </c>
      <c r="B1314" s="74" t="s">
        <v>3521</v>
      </c>
      <c r="C1314" s="79" t="s">
        <v>860</v>
      </c>
      <c r="D1314" s="91">
        <v>36251</v>
      </c>
      <c r="E1314" s="75" t="s">
        <v>108</v>
      </c>
      <c r="G1314" s="75" t="s">
        <v>5279</v>
      </c>
      <c r="H1314" s="77" t="str">
        <f>VLOOKUP(Table16[[#This Row],[Player]],Rosters!$D$1:$D$1934,1,FALSE)</f>
        <v>Davis, Gabe</v>
      </c>
      <c r="I1314" s="77" t="str">
        <f>Table16[[#This Row],[RunBlock-Primary6]]&amp;"-"&amp;Table16[[#This Row],[PassBlock8]]&amp;IF(Table16[[#This Row],[RunBlock-Secondary7]]&lt;&gt;"","/"&amp;Table16[[#This Row],[RunBlock-Secondary7]]&amp;"-"&amp;Table16[[#This Row],[PassBlock8]],"")</f>
        <v>-</v>
      </c>
      <c r="J1314" s="75"/>
      <c r="K1314" s="75"/>
      <c r="L1314" s="76"/>
      <c r="M1314" s="76"/>
      <c r="N1314" s="76"/>
      <c r="O1314" s="76"/>
      <c r="P1314" s="76"/>
      <c r="Q1314" s="76" t="str">
        <f>Table16[[#This Row],[DefPrimary2]]&amp;IF(Table16[[#This Row],[Def-Secondary3]]&lt;&gt;"","/"&amp;Table16[[#This Row],[Def-Secondary3]],)&amp;""&amp;IF(Table16[[#This Row],[PassRush4]]&lt;&gt;"","-"&amp;Table16[[#This Row],[PassRush4]],)</f>
        <v/>
      </c>
      <c r="R1314" s="76" t="str">
        <f>VLOOKUP(Table16[[#This Row],[Player]],Table4[],9,FALSE)</f>
        <v xml:space="preserve"> 4-3-3</v>
      </c>
      <c r="S1314"/>
    </row>
    <row r="1315" spans="1:19" ht="12.75" customHeight="1" x14ac:dyDescent="0.45">
      <c r="A1315" s="78" t="s">
        <v>2671</v>
      </c>
      <c r="B1315" s="74" t="s">
        <v>3521</v>
      </c>
      <c r="C1315" s="79" t="s">
        <v>3522</v>
      </c>
      <c r="D1315" s="91">
        <v>36462</v>
      </c>
      <c r="E1315" s="75" t="s">
        <v>98</v>
      </c>
      <c r="G1315" s="75" t="s">
        <v>5268</v>
      </c>
      <c r="H1315" s="77" t="str">
        <f>VLOOKUP(Table16[[#This Row],[Player]],Rosters!$D$1:$D$1934,1,FALSE)</f>
        <v>Dell, Tank</v>
      </c>
      <c r="I1315" s="77" t="str">
        <f>Table16[[#This Row],[RunBlock-Primary6]]&amp;"-"&amp;Table16[[#This Row],[PassBlock8]]&amp;IF(Table16[[#This Row],[RunBlock-Secondary7]]&lt;&gt;"","/"&amp;Table16[[#This Row],[RunBlock-Secondary7]]&amp;"-"&amp;Table16[[#This Row],[PassBlock8]],"")</f>
        <v>-</v>
      </c>
      <c r="J1315" s="75"/>
      <c r="K1315" s="75"/>
      <c r="L1315" s="76"/>
      <c r="M1315" s="76"/>
      <c r="N1315" s="76"/>
      <c r="O1315" s="76"/>
      <c r="P1315" s="76"/>
      <c r="Q1315" s="76" t="str">
        <f>Table16[[#This Row],[DefPrimary2]]&amp;IF(Table16[[#This Row],[Def-Secondary3]]&lt;&gt;"","/"&amp;Table16[[#This Row],[Def-Secondary3]],)&amp;""&amp;IF(Table16[[#This Row],[PassRush4]]&lt;&gt;"","-"&amp;Table16[[#This Row],[PassRush4]],)</f>
        <v/>
      </c>
      <c r="R1315" s="76" t="str">
        <f>VLOOKUP(Table16[[#This Row],[Player]],Table4[],9,FALSE)</f>
        <v xml:space="preserve"> 4-5-5</v>
      </c>
      <c r="S1315"/>
    </row>
    <row r="1316" spans="1:19" ht="12.75" customHeight="1" x14ac:dyDescent="0.45">
      <c r="A1316" s="78" t="s">
        <v>1750</v>
      </c>
      <c r="B1316" s="74" t="s">
        <v>3521</v>
      </c>
      <c r="C1316" s="79" t="s">
        <v>3530</v>
      </c>
      <c r="D1316" s="91">
        <v>36607</v>
      </c>
      <c r="E1316" s="75" t="s">
        <v>3978</v>
      </c>
      <c r="G1316" s="75" t="s">
        <v>5266</v>
      </c>
      <c r="H1316" s="77" t="str">
        <f>VLOOKUP(Table16[[#This Row],[Player]],Rosters!$D$1:$D$1934,1,FALSE)</f>
        <v>Dotson, Jahan</v>
      </c>
      <c r="I1316" s="77" t="str">
        <f>Table16[[#This Row],[RunBlock-Primary6]]&amp;"-"&amp;Table16[[#This Row],[PassBlock8]]&amp;IF(Table16[[#This Row],[RunBlock-Secondary7]]&lt;&gt;"","/"&amp;Table16[[#This Row],[RunBlock-Secondary7]]&amp;"-"&amp;Table16[[#This Row],[PassBlock8]],"")</f>
        <v>-</v>
      </c>
      <c r="J1316" s="75"/>
      <c r="K1316" s="75"/>
      <c r="L1316" s="76"/>
      <c r="M1316" s="76"/>
      <c r="N1316" s="76"/>
      <c r="O1316" s="76"/>
      <c r="P1316" s="76"/>
      <c r="Q1316" s="76" t="str">
        <f>Table16[[#This Row],[DefPrimary2]]&amp;IF(Table16[[#This Row],[Def-Secondary3]]&lt;&gt;"","/"&amp;Table16[[#This Row],[Def-Secondary3]],)&amp;""&amp;IF(Table16[[#This Row],[PassRush4]]&lt;&gt;"","-"&amp;Table16[[#This Row],[PassRush4]],)</f>
        <v/>
      </c>
      <c r="R1316" s="76" t="str">
        <f>VLOOKUP(Table16[[#This Row],[Player]],Table4[],9,FALSE)</f>
        <v xml:space="preserve"> 4-3-3</v>
      </c>
      <c r="S1316"/>
    </row>
    <row r="1317" spans="1:19" ht="12.75" customHeight="1" x14ac:dyDescent="0.45">
      <c r="A1317" s="78" t="s">
        <v>3900</v>
      </c>
      <c r="B1317" s="74" t="s">
        <v>3521</v>
      </c>
      <c r="C1317" s="79" t="s">
        <v>143</v>
      </c>
      <c r="D1317" s="91">
        <v>36460</v>
      </c>
      <c r="E1317" s="75" t="s">
        <v>4007</v>
      </c>
      <c r="G1317" s="75" t="s">
        <v>5266</v>
      </c>
      <c r="H1317" s="77" t="e">
        <f>VLOOKUP(Table16[[#This Row],[Player]],Rosters!$D$1:$D$1934,1,FALSE)</f>
        <v>#N/A</v>
      </c>
      <c r="I1317" s="77" t="str">
        <f>Table16[[#This Row],[RunBlock-Primary6]]&amp;"-"&amp;Table16[[#This Row],[PassBlock8]]&amp;IF(Table16[[#This Row],[RunBlock-Secondary7]]&lt;&gt;"","/"&amp;Table16[[#This Row],[RunBlock-Secondary7]]&amp;"-"&amp;Table16[[#This Row],[PassBlock8]],"")</f>
        <v>-</v>
      </c>
      <c r="J1317" s="75"/>
      <c r="K1317" s="75"/>
      <c r="L1317" s="76"/>
      <c r="M1317" s="76"/>
      <c r="N1317" s="76"/>
      <c r="O1317" s="76"/>
      <c r="P1317" s="76"/>
      <c r="Q1317" s="76" t="str">
        <f>Table16[[#This Row],[DefPrimary2]]&amp;IF(Table16[[#This Row],[Def-Secondary3]]&lt;&gt;"","/"&amp;Table16[[#This Row],[Def-Secondary3]],)&amp;""&amp;IF(Table16[[#This Row],[PassRush4]]&lt;&gt;"","-"&amp;Table16[[#This Row],[PassRush4]],)</f>
        <v/>
      </c>
      <c r="R1317" s="76" t="str">
        <f>VLOOKUP(Table16[[#This Row],[Player]],Table4[],9,FALSE)</f>
        <v xml:space="preserve"> 4-3-3</v>
      </c>
      <c r="S1317"/>
    </row>
    <row r="1318" spans="1:19" ht="12.75" customHeight="1" x14ac:dyDescent="0.45">
      <c r="A1318" s="78" t="s">
        <v>3901</v>
      </c>
      <c r="B1318" s="74" t="s">
        <v>3521</v>
      </c>
      <c r="C1318" s="79" t="s">
        <v>3517</v>
      </c>
      <c r="D1318" s="91">
        <v>37658</v>
      </c>
      <c r="E1318" s="75" t="s">
        <v>4008</v>
      </c>
      <c r="G1318" s="75" t="s">
        <v>5266</v>
      </c>
      <c r="H1318" s="77" t="str">
        <f>VLOOKUP(Table16[[#This Row],[Player]],Rosters!$D$1:$D$1934,1,FALSE)</f>
        <v>Franklin, Troy</v>
      </c>
      <c r="I1318" s="77" t="str">
        <f>Table16[[#This Row],[RunBlock-Primary6]]&amp;"-"&amp;Table16[[#This Row],[PassBlock8]]&amp;IF(Table16[[#This Row],[RunBlock-Secondary7]]&lt;&gt;"","/"&amp;Table16[[#This Row],[RunBlock-Secondary7]]&amp;"-"&amp;Table16[[#This Row],[PassBlock8]],"")</f>
        <v>-</v>
      </c>
      <c r="J1318" s="75"/>
      <c r="K1318" s="75"/>
      <c r="L1318" s="76"/>
      <c r="M1318" s="76"/>
      <c r="N1318" s="76"/>
      <c r="O1318" s="76"/>
      <c r="P1318" s="76"/>
      <c r="Q1318" s="76" t="str">
        <f>Table16[[#This Row],[DefPrimary2]]&amp;IF(Table16[[#This Row],[Def-Secondary3]]&lt;&gt;"","/"&amp;Table16[[#This Row],[Def-Secondary3]],)&amp;""&amp;IF(Table16[[#This Row],[PassRush4]]&lt;&gt;"","-"&amp;Table16[[#This Row],[PassRush4]],)</f>
        <v/>
      </c>
      <c r="R1318" s="76" t="str">
        <f>VLOOKUP(Table16[[#This Row],[Player]],Table4[],9,FALSE)</f>
        <v xml:space="preserve"> 4-3-3</v>
      </c>
      <c r="S1318"/>
    </row>
    <row r="1319" spans="1:19" ht="12.75" customHeight="1" x14ac:dyDescent="0.45">
      <c r="A1319" s="78" t="s">
        <v>3905</v>
      </c>
      <c r="B1319" s="74" t="s">
        <v>3521</v>
      </c>
      <c r="C1319" s="79" t="s">
        <v>308</v>
      </c>
      <c r="D1319" s="91">
        <v>36588</v>
      </c>
      <c r="E1319" s="75" t="s">
        <v>391</v>
      </c>
      <c r="G1319" s="75" t="s">
        <v>5266</v>
      </c>
      <c r="H1319" s="77" t="str">
        <f>VLOOKUP(Table16[[#This Row],[Player]],Rosters!$D$1:$D$1934,1,FALSE)</f>
        <v>Heath, Malik</v>
      </c>
      <c r="I1319" s="77" t="str">
        <f>Table16[[#This Row],[RunBlock-Primary6]]&amp;"-"&amp;Table16[[#This Row],[PassBlock8]]&amp;IF(Table16[[#This Row],[RunBlock-Secondary7]]&lt;&gt;"","/"&amp;Table16[[#This Row],[RunBlock-Secondary7]]&amp;"-"&amp;Table16[[#This Row],[PassBlock8]],"")</f>
        <v>-</v>
      </c>
      <c r="J1319" s="75"/>
      <c r="K1319" s="75"/>
      <c r="L1319" s="76"/>
      <c r="M1319" s="76"/>
      <c r="N1319" s="76"/>
      <c r="O1319" s="76"/>
      <c r="P1319" s="76"/>
      <c r="Q1319" s="76" t="str">
        <f>Table16[[#This Row],[DefPrimary2]]&amp;IF(Table16[[#This Row],[Def-Secondary3]]&lt;&gt;"","/"&amp;Table16[[#This Row],[Def-Secondary3]],)&amp;""&amp;IF(Table16[[#This Row],[PassRush4]]&lt;&gt;"","-"&amp;Table16[[#This Row],[PassRush4]],)</f>
        <v/>
      </c>
      <c r="R1319" s="76" t="str">
        <f>VLOOKUP(Table16[[#This Row],[Player]],Table4[],9,FALSE)</f>
        <v xml:space="preserve"> 4-3-3</v>
      </c>
      <c r="S1319"/>
    </row>
    <row r="1320" spans="1:19" ht="12.75" customHeight="1" x14ac:dyDescent="0.45">
      <c r="A1320" s="78" t="s">
        <v>2391</v>
      </c>
      <c r="B1320" s="74" t="s">
        <v>3521</v>
      </c>
      <c r="C1320" s="79" t="s">
        <v>1124</v>
      </c>
      <c r="D1320" s="91">
        <v>34700</v>
      </c>
      <c r="E1320" s="75" t="s">
        <v>720</v>
      </c>
      <c r="G1320" s="75" t="s">
        <v>5266</v>
      </c>
      <c r="H1320" s="77" t="str">
        <f>VLOOKUP(Table16[[#This Row],[Player]],Rosters!$D$1:$D$1934,1,FALSE)</f>
        <v>Hodge, KhaDarel</v>
      </c>
      <c r="I1320" s="77" t="str">
        <f>Table16[[#This Row],[RunBlock-Primary6]]&amp;"-"&amp;Table16[[#This Row],[PassBlock8]]&amp;IF(Table16[[#This Row],[RunBlock-Secondary7]]&lt;&gt;"","/"&amp;Table16[[#This Row],[RunBlock-Secondary7]]&amp;"-"&amp;Table16[[#This Row],[PassBlock8]],"")</f>
        <v>-</v>
      </c>
      <c r="J1320" s="75"/>
      <c r="K1320" s="75"/>
      <c r="L1320" s="76"/>
      <c r="M1320" s="76"/>
      <c r="N1320" s="76"/>
      <c r="O1320" s="76"/>
      <c r="P1320" s="76"/>
      <c r="Q1320" s="76" t="str">
        <f>Table16[[#This Row],[DefPrimary2]]&amp;IF(Table16[[#This Row],[Def-Secondary3]]&lt;&gt;"","/"&amp;Table16[[#This Row],[Def-Secondary3]],)&amp;""&amp;IF(Table16[[#This Row],[PassRush4]]&lt;&gt;"","-"&amp;Table16[[#This Row],[PassRush4]],)</f>
        <v/>
      </c>
      <c r="R1320" s="76" t="str">
        <f>VLOOKUP(Table16[[#This Row],[Player]],Table4[],9,FALSE)</f>
        <v xml:space="preserve"> 4-3-3</v>
      </c>
      <c r="S1320"/>
    </row>
    <row r="1321" spans="1:19" ht="12.75" customHeight="1" x14ac:dyDescent="0.45">
      <c r="A1321" s="78" t="s">
        <v>966</v>
      </c>
      <c r="B1321" s="74" t="s">
        <v>3521</v>
      </c>
      <c r="C1321" s="79" t="s">
        <v>3519</v>
      </c>
      <c r="D1321" s="91">
        <v>34228</v>
      </c>
      <c r="E1321" s="75" t="s">
        <v>486</v>
      </c>
      <c r="G1321" s="75" t="s">
        <v>5267</v>
      </c>
      <c r="H1321" s="77" t="str">
        <f>VLOOKUP(Table16[[#This Row],[Player]],Rosters!$D$1:$D$1934,1,FALSE)</f>
        <v>Hollins, Mack</v>
      </c>
      <c r="I1321" s="77" t="str">
        <f>Table16[[#This Row],[RunBlock-Primary6]]&amp;"-"&amp;Table16[[#This Row],[PassBlock8]]&amp;IF(Table16[[#This Row],[RunBlock-Secondary7]]&lt;&gt;"","/"&amp;Table16[[#This Row],[RunBlock-Secondary7]]&amp;"-"&amp;Table16[[#This Row],[PassBlock8]],"")</f>
        <v>-</v>
      </c>
      <c r="J1321" s="75"/>
      <c r="K1321" s="75"/>
      <c r="L1321" s="76"/>
      <c r="M1321" s="76"/>
      <c r="N1321" s="76"/>
      <c r="O1321" s="76"/>
      <c r="P1321" s="76"/>
      <c r="Q1321" s="76" t="str">
        <f>Table16[[#This Row],[DefPrimary2]]&amp;IF(Table16[[#This Row],[Def-Secondary3]]&lt;&gt;"","/"&amp;Table16[[#This Row],[Def-Secondary3]],)&amp;""&amp;IF(Table16[[#This Row],[PassRush4]]&lt;&gt;"","-"&amp;Table16[[#This Row],[PassRush4]],)</f>
        <v/>
      </c>
      <c r="R1321" s="76" t="str">
        <f>VLOOKUP(Table16[[#This Row],[Player]],Table4[],9,FALSE)</f>
        <v xml:space="preserve"> 4-4-3</v>
      </c>
      <c r="S1321"/>
    </row>
    <row r="1322" spans="1:19" ht="12.75" customHeight="1" x14ac:dyDescent="0.45">
      <c r="A1322" s="78" t="s">
        <v>133</v>
      </c>
      <c r="B1322" s="74" t="s">
        <v>3521</v>
      </c>
      <c r="C1322" s="79" t="s">
        <v>3517</v>
      </c>
      <c r="D1322" s="91">
        <v>35886</v>
      </c>
      <c r="E1322" s="75" t="s">
        <v>3949</v>
      </c>
      <c r="G1322" s="75" t="s">
        <v>5266</v>
      </c>
      <c r="H1322" s="77" t="str">
        <f>VLOOKUP(Table16[[#This Row],[Player]],Rosters!$D$1:$D$1934,1,FALSE)</f>
        <v>Humphrey, Lil'Jordan</v>
      </c>
      <c r="I1322" s="77" t="str">
        <f>Table16[[#This Row],[RunBlock-Primary6]]&amp;"-"&amp;Table16[[#This Row],[PassBlock8]]&amp;IF(Table16[[#This Row],[RunBlock-Secondary7]]&lt;&gt;"","/"&amp;Table16[[#This Row],[RunBlock-Secondary7]]&amp;"-"&amp;Table16[[#This Row],[PassBlock8]],"")</f>
        <v>-</v>
      </c>
      <c r="J1322" s="75"/>
      <c r="K1322" s="75"/>
      <c r="L1322" s="76"/>
      <c r="M1322" s="76"/>
      <c r="N1322" s="76"/>
      <c r="O1322" s="76"/>
      <c r="P1322" s="76"/>
      <c r="Q1322" s="76" t="str">
        <f>Table16[[#This Row],[DefPrimary2]]&amp;IF(Table16[[#This Row],[Def-Secondary3]]&lt;&gt;"","/"&amp;Table16[[#This Row],[Def-Secondary3]],)&amp;""&amp;IF(Table16[[#This Row],[PassRush4]]&lt;&gt;"","-"&amp;Table16[[#This Row],[PassRush4]],)</f>
        <v/>
      </c>
      <c r="R1322" s="76" t="str">
        <f>VLOOKUP(Table16[[#This Row],[Player]],Table4[],9,FALSE)</f>
        <v xml:space="preserve"> 4-3-3</v>
      </c>
      <c r="S1322"/>
    </row>
    <row r="1323" spans="1:19" ht="12.75" customHeight="1" x14ac:dyDescent="0.45">
      <c r="A1323" s="78" t="s">
        <v>3907</v>
      </c>
      <c r="B1323" s="74" t="s">
        <v>3521</v>
      </c>
      <c r="C1323" s="79" t="s">
        <v>3522</v>
      </c>
      <c r="D1323" s="91">
        <v>36678</v>
      </c>
      <c r="E1323" s="75" t="s">
        <v>313</v>
      </c>
      <c r="G1323" s="75" t="s">
        <v>5266</v>
      </c>
      <c r="H1323" s="77" t="str">
        <f>VLOOKUP(Table16[[#This Row],[Player]],Rosters!$D$1:$D$1934,1,FALSE)</f>
        <v>Hutchinson, Xavier</v>
      </c>
      <c r="I1323" s="77" t="str">
        <f>Table16[[#This Row],[RunBlock-Primary6]]&amp;"-"&amp;Table16[[#This Row],[PassBlock8]]&amp;IF(Table16[[#This Row],[RunBlock-Secondary7]]&lt;&gt;"","/"&amp;Table16[[#This Row],[RunBlock-Secondary7]]&amp;"-"&amp;Table16[[#This Row],[PassBlock8]],"")</f>
        <v>-</v>
      </c>
      <c r="J1323" s="75"/>
      <c r="K1323" s="75"/>
      <c r="L1323" s="76"/>
      <c r="M1323" s="76"/>
      <c r="N1323" s="76"/>
      <c r="O1323" s="76"/>
      <c r="P1323" s="76"/>
      <c r="Q1323" s="76" t="str">
        <f>Table16[[#This Row],[DefPrimary2]]&amp;IF(Table16[[#This Row],[Def-Secondary3]]&lt;&gt;"","/"&amp;Table16[[#This Row],[Def-Secondary3]],)&amp;""&amp;IF(Table16[[#This Row],[PassRush4]]&lt;&gt;"","-"&amp;Table16[[#This Row],[PassRush4]],)</f>
        <v/>
      </c>
      <c r="R1323" s="76" t="str">
        <f>VLOOKUP(Table16[[#This Row],[Player]],Table4[],9,FALSE)</f>
        <v xml:space="preserve"> 4-3-3</v>
      </c>
      <c r="S1323"/>
    </row>
    <row r="1324" spans="1:19" ht="12.75" customHeight="1" x14ac:dyDescent="0.45">
      <c r="A1324" s="78" t="s">
        <v>1480</v>
      </c>
      <c r="B1324" s="74" t="s">
        <v>3521</v>
      </c>
      <c r="C1324" s="79" t="s">
        <v>916</v>
      </c>
      <c r="D1324" s="91">
        <v>37159</v>
      </c>
      <c r="E1324" s="75" t="s">
        <v>98</v>
      </c>
      <c r="G1324" s="75" t="s">
        <v>5266</v>
      </c>
      <c r="H1324" s="77" t="str">
        <f>VLOOKUP(Table16[[#This Row],[Player]],Rosters!$D$1:$D$1934,1,FALSE)</f>
        <v>Hyatt, Jalin</v>
      </c>
      <c r="I1324" s="77" t="str">
        <f>Table16[[#This Row],[RunBlock-Primary6]]&amp;"-"&amp;Table16[[#This Row],[PassBlock8]]&amp;IF(Table16[[#This Row],[RunBlock-Secondary7]]&lt;&gt;"","/"&amp;Table16[[#This Row],[RunBlock-Secondary7]]&amp;"-"&amp;Table16[[#This Row],[PassBlock8]],"")</f>
        <v>-</v>
      </c>
      <c r="J1324" s="75"/>
      <c r="K1324" s="75"/>
      <c r="L1324" s="76"/>
      <c r="M1324" s="76"/>
      <c r="N1324" s="76"/>
      <c r="O1324" s="76"/>
      <c r="P1324" s="76"/>
      <c r="Q1324" s="76" t="str">
        <f>Table16[[#This Row],[DefPrimary2]]&amp;IF(Table16[[#This Row],[Def-Secondary3]]&lt;&gt;"","/"&amp;Table16[[#This Row],[Def-Secondary3]],)&amp;""&amp;IF(Table16[[#This Row],[PassRush4]]&lt;&gt;"","-"&amp;Table16[[#This Row],[PassRush4]],)</f>
        <v/>
      </c>
      <c r="R1324" s="76" t="str">
        <f>VLOOKUP(Table16[[#This Row],[Player]],Table4[],9,FALSE)</f>
        <v xml:space="preserve"> 4-3-3</v>
      </c>
      <c r="S1324"/>
    </row>
    <row r="1325" spans="1:19" ht="12.75" customHeight="1" x14ac:dyDescent="0.45">
      <c r="A1325" s="78" t="s">
        <v>3034</v>
      </c>
      <c r="B1325" s="74" t="s">
        <v>3521</v>
      </c>
      <c r="C1325" s="79" t="s">
        <v>3525</v>
      </c>
      <c r="D1325" s="91">
        <v>36448</v>
      </c>
      <c r="E1325" s="75" t="s">
        <v>313</v>
      </c>
      <c r="G1325" s="75" t="s">
        <v>5257</v>
      </c>
      <c r="H1325" s="77" t="str">
        <f>VLOOKUP(Table16[[#This Row],[Player]],Rosters!$D$1:$D$1934,1,FALSE)</f>
        <v>Iosivas, Andrei</v>
      </c>
      <c r="I1325" s="77" t="str">
        <f>Table16[[#This Row],[RunBlock-Primary6]]&amp;"-"&amp;Table16[[#This Row],[PassBlock8]]&amp;IF(Table16[[#This Row],[RunBlock-Secondary7]]&lt;&gt;"","/"&amp;Table16[[#This Row],[RunBlock-Secondary7]]&amp;"-"&amp;Table16[[#This Row],[PassBlock8]],"")</f>
        <v>-</v>
      </c>
      <c r="J1325" s="75"/>
      <c r="K1325" s="75"/>
      <c r="L1325" s="76"/>
      <c r="M1325" s="76"/>
      <c r="N1325" s="76"/>
      <c r="O1325" s="76"/>
      <c r="P1325" s="76"/>
      <c r="Q1325" s="76" t="str">
        <f>Table16[[#This Row],[DefPrimary2]]&amp;IF(Table16[[#This Row],[Def-Secondary3]]&lt;&gt;"","/"&amp;Table16[[#This Row],[Def-Secondary3]],)&amp;""&amp;IF(Table16[[#This Row],[PassRush4]]&lt;&gt;"","-"&amp;Table16[[#This Row],[PassRush4]],)</f>
        <v/>
      </c>
      <c r="R1325" s="76" t="str">
        <f>VLOOKUP(Table16[[#This Row],[Player]],Table4[],9,FALSE)</f>
        <v xml:space="preserve"> 4-4-4</v>
      </c>
      <c r="S1325"/>
    </row>
    <row r="1326" spans="1:19" ht="12.75" customHeight="1" x14ac:dyDescent="0.45">
      <c r="A1326" s="78" t="s">
        <v>3910</v>
      </c>
      <c r="B1326" s="74" t="s">
        <v>3521</v>
      </c>
      <c r="C1326" s="79" t="s">
        <v>271</v>
      </c>
      <c r="D1326" s="91">
        <v>35696</v>
      </c>
      <c r="E1326" s="75" t="s">
        <v>965</v>
      </c>
      <c r="G1326" s="75" t="s">
        <v>5266</v>
      </c>
      <c r="H1326" s="77" t="e">
        <f>VLOOKUP(Table16[[#This Row],[Player]],Rosters!$D$1:$D$1934,1,FALSE)</f>
        <v>#N/A</v>
      </c>
      <c r="I1326" s="77" t="str">
        <f>Table16[[#This Row],[RunBlock-Primary6]]&amp;"-"&amp;Table16[[#This Row],[PassBlock8]]&amp;IF(Table16[[#This Row],[RunBlock-Secondary7]]&lt;&gt;"","/"&amp;Table16[[#This Row],[RunBlock-Secondary7]]&amp;"-"&amp;Table16[[#This Row],[PassBlock8]],"")</f>
        <v>-</v>
      </c>
      <c r="J1326" s="75"/>
      <c r="K1326" s="75"/>
      <c r="L1326" s="76"/>
      <c r="M1326" s="76"/>
      <c r="N1326" s="76"/>
      <c r="O1326" s="76"/>
      <c r="P1326" s="76"/>
      <c r="Q1326" s="76" t="str">
        <f>Table16[[#This Row],[DefPrimary2]]&amp;IF(Table16[[#This Row],[Def-Secondary3]]&lt;&gt;"","/"&amp;Table16[[#This Row],[Def-Secondary3]],)&amp;""&amp;IF(Table16[[#This Row],[PassRush4]]&lt;&gt;"","-"&amp;Table16[[#This Row],[PassRush4]],)</f>
        <v/>
      </c>
      <c r="R1326" s="76" t="str">
        <f>VLOOKUP(Table16[[#This Row],[Player]],Table4[],9,FALSE)</f>
        <v xml:space="preserve"> 4-3-3</v>
      </c>
      <c r="S1326"/>
    </row>
    <row r="1327" spans="1:19" ht="12.75" customHeight="1" x14ac:dyDescent="0.45">
      <c r="A1327" s="78" t="s">
        <v>2386</v>
      </c>
      <c r="B1327" s="74" t="s">
        <v>3521</v>
      </c>
      <c r="C1327" s="79" t="s">
        <v>3522</v>
      </c>
      <c r="D1327" s="91">
        <v>35251</v>
      </c>
      <c r="E1327" s="75" t="s">
        <v>125</v>
      </c>
      <c r="G1327" s="75" t="s">
        <v>5267</v>
      </c>
      <c r="H1327" s="77" t="str">
        <f>VLOOKUP(Table16[[#This Row],[Player]],Rosters!$D$1:$D$1934,1,FALSE)</f>
        <v>Johnson, Diontae</v>
      </c>
      <c r="I1327" s="77" t="str">
        <f>Table16[[#This Row],[RunBlock-Primary6]]&amp;"-"&amp;Table16[[#This Row],[PassBlock8]]&amp;IF(Table16[[#This Row],[RunBlock-Secondary7]]&lt;&gt;"","/"&amp;Table16[[#This Row],[RunBlock-Secondary7]]&amp;"-"&amp;Table16[[#This Row],[PassBlock8]],"")</f>
        <v>-</v>
      </c>
      <c r="J1327" s="75"/>
      <c r="K1327" s="75"/>
      <c r="L1327" s="76"/>
      <c r="M1327" s="76"/>
      <c r="N1327" s="76"/>
      <c r="O1327" s="76"/>
      <c r="P1327" s="76"/>
      <c r="Q1327" s="76" t="str">
        <f>Table16[[#This Row],[DefPrimary2]]&amp;IF(Table16[[#This Row],[Def-Secondary3]]&lt;&gt;"","/"&amp;Table16[[#This Row],[Def-Secondary3]],)&amp;""&amp;IF(Table16[[#This Row],[PassRush4]]&lt;&gt;"","-"&amp;Table16[[#This Row],[PassRush4]],)</f>
        <v/>
      </c>
      <c r="R1327" s="76" t="str">
        <f>VLOOKUP(Table16[[#This Row],[Player]],Table4[],9,FALSE)</f>
        <v xml:space="preserve"> 4-4-3</v>
      </c>
      <c r="S1327"/>
    </row>
    <row r="1328" spans="1:19" ht="12.75" customHeight="1" x14ac:dyDescent="0.45">
      <c r="A1328" s="78" t="s">
        <v>3911</v>
      </c>
      <c r="B1328" s="74" t="s">
        <v>3521</v>
      </c>
      <c r="C1328" s="79" t="s">
        <v>3524</v>
      </c>
      <c r="D1328" s="91">
        <v>36032</v>
      </c>
      <c r="E1328" s="75" t="s">
        <v>965</v>
      </c>
      <c r="G1328" s="75" t="s">
        <v>5266</v>
      </c>
      <c r="H1328" s="77" t="str">
        <f>VLOOKUP(Table16[[#This Row],[Player]],Rosters!$D$1:$D$1934,1,FALSE)</f>
        <v>Johnson, Tyler</v>
      </c>
      <c r="I1328" s="77" t="str">
        <f>Table16[[#This Row],[RunBlock-Primary6]]&amp;"-"&amp;Table16[[#This Row],[PassBlock8]]&amp;IF(Table16[[#This Row],[RunBlock-Secondary7]]&lt;&gt;"","/"&amp;Table16[[#This Row],[RunBlock-Secondary7]]&amp;"-"&amp;Table16[[#This Row],[PassBlock8]],"")</f>
        <v>-</v>
      </c>
      <c r="J1328" s="75"/>
      <c r="K1328" s="75"/>
      <c r="L1328" s="76"/>
      <c r="M1328" s="76"/>
      <c r="N1328" s="76"/>
      <c r="O1328" s="76"/>
      <c r="P1328" s="76"/>
      <c r="Q1328" s="76" t="str">
        <f>Table16[[#This Row],[DefPrimary2]]&amp;IF(Table16[[#This Row],[Def-Secondary3]]&lt;&gt;"","/"&amp;Table16[[#This Row],[Def-Secondary3]],)&amp;""&amp;IF(Table16[[#This Row],[PassRush4]]&lt;&gt;"","-"&amp;Table16[[#This Row],[PassRush4]],)</f>
        <v/>
      </c>
      <c r="R1328" s="76" t="str">
        <f>VLOOKUP(Table16[[#This Row],[Player]],Table4[],9,FALSE)</f>
        <v xml:space="preserve"> 4-3-3</v>
      </c>
      <c r="S1328"/>
    </row>
    <row r="1329" spans="1:19" ht="12.75" customHeight="1" x14ac:dyDescent="0.45">
      <c r="A1329" s="78" t="s">
        <v>2278</v>
      </c>
      <c r="B1329" s="74" t="s">
        <v>3521</v>
      </c>
      <c r="C1329" s="79" t="s">
        <v>81</v>
      </c>
      <c r="D1329" s="91">
        <v>34788</v>
      </c>
      <c r="E1329" s="75" t="s">
        <v>249</v>
      </c>
      <c r="G1329" s="75" t="s">
        <v>5266</v>
      </c>
      <c r="H1329" s="77" t="str">
        <f>VLOOKUP(Table16[[#This Row],[Player]],Rosters!$D$1:$D$1934,1,FALSE)</f>
        <v>Jones, Zay</v>
      </c>
      <c r="I1329" s="77" t="str">
        <f>Table16[[#This Row],[RunBlock-Primary6]]&amp;"-"&amp;Table16[[#This Row],[PassBlock8]]&amp;IF(Table16[[#This Row],[RunBlock-Secondary7]]&lt;&gt;"","/"&amp;Table16[[#This Row],[RunBlock-Secondary7]]&amp;"-"&amp;Table16[[#This Row],[PassBlock8]],"")</f>
        <v>-</v>
      </c>
      <c r="J1329" s="75"/>
      <c r="K1329" s="75"/>
      <c r="L1329" s="76"/>
      <c r="M1329" s="76"/>
      <c r="N1329" s="76"/>
      <c r="O1329" s="76"/>
      <c r="P1329" s="76"/>
      <c r="Q1329" s="76" t="str">
        <f>Table16[[#This Row],[DefPrimary2]]&amp;IF(Table16[[#This Row],[Def-Secondary3]]&lt;&gt;"","/"&amp;Table16[[#This Row],[Def-Secondary3]],)&amp;""&amp;IF(Table16[[#This Row],[PassRush4]]&lt;&gt;"","-"&amp;Table16[[#This Row],[PassRush4]],)</f>
        <v/>
      </c>
      <c r="R1329" s="76" t="str">
        <f>VLOOKUP(Table16[[#This Row],[Player]],Table4[],9,FALSE)</f>
        <v xml:space="preserve"> 4-3-3</v>
      </c>
      <c r="S1329"/>
    </row>
    <row r="1330" spans="1:19" ht="12.75" customHeight="1" x14ac:dyDescent="0.45">
      <c r="A1330" s="78" t="s">
        <v>1749</v>
      </c>
      <c r="B1330" s="74" t="s">
        <v>3521</v>
      </c>
      <c r="C1330" s="79" t="s">
        <v>3531</v>
      </c>
      <c r="D1330" s="91">
        <v>35044</v>
      </c>
      <c r="E1330" s="75" t="s">
        <v>114</v>
      </c>
      <c r="G1330" s="75" t="s">
        <v>5256</v>
      </c>
      <c r="H1330" s="77" t="str">
        <f>VLOOKUP(Table16[[#This Row],[Player]],Rosters!$D$1:$D$1934,1,FALSE)</f>
        <v>Lazard, Allen</v>
      </c>
      <c r="I1330" s="77" t="str">
        <f>Table16[[#This Row],[RunBlock-Primary6]]&amp;"-"&amp;Table16[[#This Row],[PassBlock8]]&amp;IF(Table16[[#This Row],[RunBlock-Secondary7]]&lt;&gt;"","/"&amp;Table16[[#This Row],[RunBlock-Secondary7]]&amp;"-"&amp;Table16[[#This Row],[PassBlock8]],"")</f>
        <v>-</v>
      </c>
      <c r="J1330" s="75"/>
      <c r="K1330" s="75"/>
      <c r="L1330" s="76"/>
      <c r="M1330" s="76"/>
      <c r="N1330" s="76"/>
      <c r="O1330" s="76"/>
      <c r="P1330" s="76"/>
      <c r="Q1330" s="76" t="str">
        <f>Table16[[#This Row],[DefPrimary2]]&amp;IF(Table16[[#This Row],[Def-Secondary3]]&lt;&gt;"","/"&amp;Table16[[#This Row],[Def-Secondary3]],)&amp;""&amp;IF(Table16[[#This Row],[PassRush4]]&lt;&gt;"","-"&amp;Table16[[#This Row],[PassRush4]],)</f>
        <v/>
      </c>
      <c r="R1330" s="76" t="str">
        <f>VLOOKUP(Table16[[#This Row],[Player]],Table4[],9,FALSE)</f>
        <v xml:space="preserve"> 4-4-5</v>
      </c>
      <c r="S1330"/>
    </row>
    <row r="1331" spans="1:19" ht="12.75" customHeight="1" x14ac:dyDescent="0.45">
      <c r="A1331" s="78" t="s">
        <v>3557</v>
      </c>
      <c r="B1331" s="74" t="s">
        <v>3521</v>
      </c>
      <c r="C1331" s="79" t="s">
        <v>3518</v>
      </c>
      <c r="D1331" s="91">
        <v>36678</v>
      </c>
      <c r="E1331" s="75" t="s">
        <v>241</v>
      </c>
      <c r="G1331" s="75" t="s">
        <v>5266</v>
      </c>
      <c r="H1331" s="77" t="str">
        <f>VLOOKUP(Table16[[#This Row],[Player]],Rosters!$D$1:$D$1934,1,FALSE)</f>
        <v>Marshall Jr, Terrace</v>
      </c>
      <c r="I1331" s="77" t="str">
        <f>Table16[[#This Row],[RunBlock-Primary6]]&amp;"-"&amp;Table16[[#This Row],[PassBlock8]]&amp;IF(Table16[[#This Row],[RunBlock-Secondary7]]&lt;&gt;"","/"&amp;Table16[[#This Row],[RunBlock-Secondary7]]&amp;"-"&amp;Table16[[#This Row],[PassBlock8]],"")</f>
        <v>-</v>
      </c>
      <c r="J1331" s="75"/>
      <c r="K1331" s="75"/>
      <c r="L1331" s="76"/>
      <c r="M1331" s="76"/>
      <c r="N1331" s="76"/>
      <c r="O1331" s="76"/>
      <c r="P1331" s="76"/>
      <c r="Q1331" s="76" t="str">
        <f>Table16[[#This Row],[DefPrimary2]]&amp;IF(Table16[[#This Row],[Def-Secondary3]]&lt;&gt;"","/"&amp;Table16[[#This Row],[Def-Secondary3]],)&amp;""&amp;IF(Table16[[#This Row],[PassRush4]]&lt;&gt;"","-"&amp;Table16[[#This Row],[PassRush4]],)</f>
        <v/>
      </c>
      <c r="R1331" s="76" t="str">
        <f>VLOOKUP(Table16[[#This Row],[Player]],Table4[],9,FALSE)</f>
        <v xml:space="preserve"> 4-3-3</v>
      </c>
      <c r="S1331"/>
    </row>
    <row r="1332" spans="1:19" ht="12.75" customHeight="1" x14ac:dyDescent="0.45">
      <c r="A1332" s="78" t="s">
        <v>3921</v>
      </c>
      <c r="B1332" s="74" t="s">
        <v>3521</v>
      </c>
      <c r="C1332" s="79" t="s">
        <v>339</v>
      </c>
      <c r="D1332" s="91">
        <v>37232</v>
      </c>
      <c r="E1332" s="75" t="s">
        <v>4072</v>
      </c>
      <c r="G1332" s="75" t="s">
        <v>5257</v>
      </c>
      <c r="H1332" s="77" t="str">
        <f>VLOOKUP(Table16[[#This Row],[Player]],Rosters!$D$1:$D$1934,1,FALSE)</f>
        <v>McMillan, Jalen</v>
      </c>
      <c r="I1332" s="77" t="str">
        <f>Table16[[#This Row],[RunBlock-Primary6]]&amp;"-"&amp;Table16[[#This Row],[PassBlock8]]&amp;IF(Table16[[#This Row],[RunBlock-Secondary7]]&lt;&gt;"","/"&amp;Table16[[#This Row],[RunBlock-Secondary7]]&amp;"-"&amp;Table16[[#This Row],[PassBlock8]],"")</f>
        <v>-</v>
      </c>
      <c r="J1332" s="75"/>
      <c r="K1332" s="75"/>
      <c r="L1332" s="76"/>
      <c r="M1332" s="76"/>
      <c r="N1332" s="76"/>
      <c r="O1332" s="76"/>
      <c r="P1332" s="76"/>
      <c r="Q1332" s="76" t="str">
        <f>Table16[[#This Row],[DefPrimary2]]&amp;IF(Table16[[#This Row],[Def-Secondary3]]&lt;&gt;"","/"&amp;Table16[[#This Row],[Def-Secondary3]],)&amp;""&amp;IF(Table16[[#This Row],[PassRush4]]&lt;&gt;"","-"&amp;Table16[[#This Row],[PassRush4]],)</f>
        <v/>
      </c>
      <c r="R1332" s="76" t="str">
        <f>VLOOKUP(Table16[[#This Row],[Player]],Table4[],9,FALSE)</f>
        <v xml:space="preserve"> 4-4-4</v>
      </c>
      <c r="S1332"/>
    </row>
    <row r="1333" spans="1:19" ht="12.75" customHeight="1" x14ac:dyDescent="0.45">
      <c r="A1333" s="78" t="s">
        <v>845</v>
      </c>
      <c r="B1333" s="74" t="s">
        <v>3521</v>
      </c>
      <c r="C1333" s="79" t="s">
        <v>3522</v>
      </c>
      <c r="D1333" s="91">
        <v>36725</v>
      </c>
      <c r="E1333" s="75" t="s">
        <v>200</v>
      </c>
      <c r="G1333" s="75" t="s">
        <v>5266</v>
      </c>
      <c r="H1333" s="77" t="str">
        <f>VLOOKUP(Table16[[#This Row],[Player]],Rosters!$D$1:$D$1934,1,FALSE)</f>
        <v>Metchie, John</v>
      </c>
      <c r="I1333" s="77" t="str">
        <f>Table16[[#This Row],[RunBlock-Primary6]]&amp;"-"&amp;Table16[[#This Row],[PassBlock8]]&amp;IF(Table16[[#This Row],[RunBlock-Secondary7]]&lt;&gt;"","/"&amp;Table16[[#This Row],[RunBlock-Secondary7]]&amp;"-"&amp;Table16[[#This Row],[PassBlock8]],"")</f>
        <v>-</v>
      </c>
      <c r="J1333" s="75"/>
      <c r="K1333" s="75"/>
      <c r="L1333" s="76"/>
      <c r="M1333" s="76"/>
      <c r="N1333" s="76"/>
      <c r="O1333" s="76"/>
      <c r="P1333" s="76"/>
      <c r="Q1333" s="76" t="str">
        <f>Table16[[#This Row],[DefPrimary2]]&amp;IF(Table16[[#This Row],[Def-Secondary3]]&lt;&gt;"","/"&amp;Table16[[#This Row],[Def-Secondary3]],)&amp;""&amp;IF(Table16[[#This Row],[PassRush4]]&lt;&gt;"","-"&amp;Table16[[#This Row],[PassRush4]],)</f>
        <v/>
      </c>
      <c r="R1333" s="76" t="str">
        <f>VLOOKUP(Table16[[#This Row],[Player]],Table4[],9,FALSE)</f>
        <v xml:space="preserve"> 4-3-3</v>
      </c>
      <c r="S1333"/>
    </row>
    <row r="1334" spans="1:19" ht="12.75" customHeight="1" x14ac:dyDescent="0.45">
      <c r="A1334" s="78" t="s">
        <v>3922</v>
      </c>
      <c r="B1334" s="74" t="s">
        <v>3521</v>
      </c>
      <c r="C1334" s="79" t="s">
        <v>339</v>
      </c>
      <c r="D1334" s="91">
        <v>32695</v>
      </c>
      <c r="E1334" s="75" t="s">
        <v>364</v>
      </c>
      <c r="G1334" s="75" t="s">
        <v>5266</v>
      </c>
      <c r="H1334" s="77" t="str">
        <f>VLOOKUP(Table16[[#This Row],[Player]],Rosters!$D$1:$D$1934,1,FALSE)</f>
        <v>Miller, Ryan</v>
      </c>
      <c r="I1334" s="77" t="str">
        <f>Table16[[#This Row],[RunBlock-Primary6]]&amp;"-"&amp;Table16[[#This Row],[PassBlock8]]&amp;IF(Table16[[#This Row],[RunBlock-Secondary7]]&lt;&gt;"","/"&amp;Table16[[#This Row],[RunBlock-Secondary7]]&amp;"-"&amp;Table16[[#This Row],[PassBlock8]],"")</f>
        <v>-</v>
      </c>
      <c r="J1334" s="75"/>
      <c r="K1334" s="75"/>
      <c r="L1334" s="76"/>
      <c r="M1334" s="76"/>
      <c r="N1334" s="76"/>
      <c r="O1334" s="76"/>
      <c r="P1334" s="76"/>
      <c r="Q1334" s="76" t="str">
        <f>Table16[[#This Row],[DefPrimary2]]&amp;IF(Table16[[#This Row],[Def-Secondary3]]&lt;&gt;"","/"&amp;Table16[[#This Row],[Def-Secondary3]],)&amp;""&amp;IF(Table16[[#This Row],[PassRush4]]&lt;&gt;"","-"&amp;Table16[[#This Row],[PassRush4]],)</f>
        <v/>
      </c>
      <c r="R1334" s="76" t="str">
        <f>VLOOKUP(Table16[[#This Row],[Player]],Table4[],9,FALSE)</f>
        <v xml:space="preserve"> 4-3-3</v>
      </c>
      <c r="S1334"/>
    </row>
    <row r="1335" spans="1:19" ht="12.75" customHeight="1" x14ac:dyDescent="0.45">
      <c r="A1335" s="78" t="s">
        <v>1664</v>
      </c>
      <c r="B1335" s="74" t="s">
        <v>3521</v>
      </c>
      <c r="C1335" s="79" t="s">
        <v>285</v>
      </c>
      <c r="D1335" s="91">
        <v>35642</v>
      </c>
      <c r="E1335" s="75" t="s">
        <v>282</v>
      </c>
      <c r="G1335" s="75" t="s">
        <v>5266</v>
      </c>
      <c r="H1335" s="77" t="str">
        <f>VLOOKUP(Table16[[#This Row],[Player]],Rosters!$D$1:$D$1934,1,FALSE)</f>
        <v>Miller, Scotty</v>
      </c>
      <c r="I1335" s="77" t="str">
        <f>Table16[[#This Row],[RunBlock-Primary6]]&amp;"-"&amp;Table16[[#This Row],[PassBlock8]]&amp;IF(Table16[[#This Row],[RunBlock-Secondary7]]&lt;&gt;"","/"&amp;Table16[[#This Row],[RunBlock-Secondary7]]&amp;"-"&amp;Table16[[#This Row],[PassBlock8]],"")</f>
        <v>-</v>
      </c>
      <c r="J1335" s="75"/>
      <c r="K1335" s="75"/>
      <c r="L1335" s="76"/>
      <c r="M1335" s="76"/>
      <c r="N1335" s="76"/>
      <c r="O1335" s="76"/>
      <c r="P1335" s="76"/>
      <c r="Q1335" s="76" t="str">
        <f>Table16[[#This Row],[DefPrimary2]]&amp;IF(Table16[[#This Row],[Def-Secondary3]]&lt;&gt;"","/"&amp;Table16[[#This Row],[Def-Secondary3]],)&amp;""&amp;IF(Table16[[#This Row],[PassRush4]]&lt;&gt;"","-"&amp;Table16[[#This Row],[PassRush4]],)</f>
        <v/>
      </c>
      <c r="R1335" s="76" t="str">
        <f>VLOOKUP(Table16[[#This Row],[Player]],Table4[],9,FALSE)</f>
        <v xml:space="preserve"> 4-3-3</v>
      </c>
      <c r="S1335"/>
    </row>
    <row r="1336" spans="1:19" ht="12.75" customHeight="1" x14ac:dyDescent="0.45">
      <c r="A1336" s="78" t="s">
        <v>2390</v>
      </c>
      <c r="B1336" s="74" t="s">
        <v>3521</v>
      </c>
      <c r="C1336" s="79" t="s">
        <v>143</v>
      </c>
      <c r="D1336" s="91">
        <v>37001</v>
      </c>
      <c r="E1336" s="75" t="s">
        <v>200</v>
      </c>
      <c r="G1336" s="75" t="s">
        <v>5266</v>
      </c>
      <c r="H1336" s="77" t="str">
        <f>VLOOKUP(Table16[[#This Row],[Player]],Rosters!$D$1:$D$1934,1,FALSE)</f>
        <v>Mingo, Jonathan</v>
      </c>
      <c r="I1336" s="77" t="str">
        <f>Table16[[#This Row],[RunBlock-Primary6]]&amp;"-"&amp;Table16[[#This Row],[PassBlock8]]&amp;IF(Table16[[#This Row],[RunBlock-Secondary7]]&lt;&gt;"","/"&amp;Table16[[#This Row],[RunBlock-Secondary7]]&amp;"-"&amp;Table16[[#This Row],[PassBlock8]],"")</f>
        <v>-</v>
      </c>
      <c r="J1336" s="75"/>
      <c r="K1336" s="75"/>
      <c r="L1336" s="76"/>
      <c r="M1336" s="76"/>
      <c r="N1336" s="76"/>
      <c r="O1336" s="76"/>
      <c r="P1336" s="76"/>
      <c r="Q1336" s="76" t="str">
        <f>Table16[[#This Row],[DefPrimary2]]&amp;IF(Table16[[#This Row],[Def-Secondary3]]&lt;&gt;"","/"&amp;Table16[[#This Row],[Def-Secondary3]],)&amp;""&amp;IF(Table16[[#This Row],[PassRush4]]&lt;&gt;"","-"&amp;Table16[[#This Row],[PassRush4]],)</f>
        <v/>
      </c>
      <c r="R1336" s="76" t="str">
        <f>VLOOKUP(Table16[[#This Row],[Player]],Table4[],9,FALSE)</f>
        <v xml:space="preserve"> 4-3-3</v>
      </c>
      <c r="S1336"/>
    </row>
    <row r="1337" spans="1:19" ht="12.75" customHeight="1" x14ac:dyDescent="0.45">
      <c r="A1337" s="78" t="s">
        <v>3923</v>
      </c>
      <c r="B1337" s="74" t="s">
        <v>3521</v>
      </c>
      <c r="C1337" s="79" t="s">
        <v>500</v>
      </c>
      <c r="D1337" s="91">
        <v>37537</v>
      </c>
      <c r="E1337" s="75" t="s">
        <v>4076</v>
      </c>
      <c r="G1337" s="75" t="s">
        <v>5266</v>
      </c>
      <c r="H1337" s="77" t="str">
        <f>VLOOKUP(Table16[[#This Row],[Player]],Rosters!$D$1:$D$1934,1,FALSE)</f>
        <v>Mitchell, Adonai</v>
      </c>
      <c r="I1337" s="77" t="str">
        <f>Table16[[#This Row],[RunBlock-Primary6]]&amp;"-"&amp;Table16[[#This Row],[PassBlock8]]&amp;IF(Table16[[#This Row],[RunBlock-Secondary7]]&lt;&gt;"","/"&amp;Table16[[#This Row],[RunBlock-Secondary7]]&amp;"-"&amp;Table16[[#This Row],[PassBlock8]],"")</f>
        <v>-</v>
      </c>
      <c r="J1337" s="75"/>
      <c r="K1337" s="75"/>
      <c r="L1337" s="76"/>
      <c r="M1337" s="76"/>
      <c r="N1337" s="76"/>
      <c r="O1337" s="76"/>
      <c r="P1337" s="76"/>
      <c r="Q1337" s="76" t="str">
        <f>Table16[[#This Row],[DefPrimary2]]&amp;IF(Table16[[#This Row],[Def-Secondary3]]&lt;&gt;"","/"&amp;Table16[[#This Row],[Def-Secondary3]],)&amp;""&amp;IF(Table16[[#This Row],[PassRush4]]&lt;&gt;"","-"&amp;Table16[[#This Row],[PassRush4]],)</f>
        <v/>
      </c>
      <c r="R1337" s="76" t="str">
        <f>VLOOKUP(Table16[[#This Row],[Player]],Table4[],9,FALSE)</f>
        <v xml:space="preserve"> 4-3-3</v>
      </c>
      <c r="S1337"/>
    </row>
    <row r="1338" spans="1:19" ht="12.75" customHeight="1" x14ac:dyDescent="0.45">
      <c r="A1338" s="78" t="s">
        <v>3122</v>
      </c>
      <c r="B1338" s="74" t="s">
        <v>3521</v>
      </c>
      <c r="C1338" s="79" t="s">
        <v>419</v>
      </c>
      <c r="D1338" s="91">
        <v>34715</v>
      </c>
      <c r="E1338" s="75" t="s">
        <v>1005</v>
      </c>
      <c r="G1338" s="75" t="s">
        <v>5267</v>
      </c>
      <c r="H1338" s="77" t="str">
        <f>VLOOKUP(Table16[[#This Row],[Player]],Rosters!$D$1:$D$1934,1,FALSE)</f>
        <v>Moore, David</v>
      </c>
      <c r="I1338" s="77" t="str">
        <f>Table16[[#This Row],[RunBlock-Primary6]]&amp;"-"&amp;Table16[[#This Row],[PassBlock8]]&amp;IF(Table16[[#This Row],[RunBlock-Secondary7]]&lt;&gt;"","/"&amp;Table16[[#This Row],[RunBlock-Secondary7]]&amp;"-"&amp;Table16[[#This Row],[PassBlock8]],"")</f>
        <v>-</v>
      </c>
      <c r="J1338" s="75"/>
      <c r="K1338" s="75"/>
      <c r="L1338" s="76"/>
      <c r="M1338" s="76"/>
      <c r="N1338" s="76"/>
      <c r="O1338" s="76"/>
      <c r="P1338" s="76"/>
      <c r="Q1338" s="76" t="str">
        <f>Table16[[#This Row],[DefPrimary2]]&amp;IF(Table16[[#This Row],[Def-Secondary3]]&lt;&gt;"","/"&amp;Table16[[#This Row],[Def-Secondary3]],)&amp;""&amp;IF(Table16[[#This Row],[PassRush4]]&lt;&gt;"","-"&amp;Table16[[#This Row],[PassRush4]],)</f>
        <v/>
      </c>
      <c r="R1338" s="76" t="str">
        <f>VLOOKUP(Table16[[#This Row],[Player]],Table4[],9,FALSE)</f>
        <v xml:space="preserve"> 4-4-3</v>
      </c>
      <c r="S1338"/>
    </row>
    <row r="1339" spans="1:19" ht="12.75" customHeight="1" x14ac:dyDescent="0.45">
      <c r="A1339" s="78" t="s">
        <v>571</v>
      </c>
      <c r="B1339" s="74" t="s">
        <v>3521</v>
      </c>
      <c r="C1339" s="79" t="s">
        <v>86</v>
      </c>
      <c r="D1339" s="91">
        <v>36221</v>
      </c>
      <c r="E1339" s="75" t="s">
        <v>295</v>
      </c>
      <c r="G1339" s="75" t="s">
        <v>5257</v>
      </c>
      <c r="H1339" s="77" t="str">
        <f>VLOOKUP(Table16[[#This Row],[Player]],Rosters!$D$1:$D$1934,1,FALSE)</f>
        <v>Nailor, Jalen</v>
      </c>
      <c r="I1339" s="77" t="str">
        <f>Table16[[#This Row],[RunBlock-Primary6]]&amp;"-"&amp;Table16[[#This Row],[PassBlock8]]&amp;IF(Table16[[#This Row],[RunBlock-Secondary7]]&lt;&gt;"","/"&amp;Table16[[#This Row],[RunBlock-Secondary7]]&amp;"-"&amp;Table16[[#This Row],[PassBlock8]],"")</f>
        <v>-</v>
      </c>
      <c r="J1339" s="75"/>
      <c r="K1339" s="75"/>
      <c r="L1339" s="76"/>
      <c r="M1339" s="76"/>
      <c r="N1339" s="76"/>
      <c r="O1339" s="76"/>
      <c r="P1339" s="76"/>
      <c r="Q1339" s="76" t="str">
        <f>Table16[[#This Row],[DefPrimary2]]&amp;IF(Table16[[#This Row],[Def-Secondary3]]&lt;&gt;"","/"&amp;Table16[[#This Row],[Def-Secondary3]],)&amp;""&amp;IF(Table16[[#This Row],[PassRush4]]&lt;&gt;"","-"&amp;Table16[[#This Row],[PassRush4]],)</f>
        <v/>
      </c>
      <c r="R1339" s="76" t="str">
        <f>VLOOKUP(Table16[[#This Row],[Player]],Table4[],9,FALSE)</f>
        <v xml:space="preserve"> 4-4-4</v>
      </c>
      <c r="S1339"/>
    </row>
    <row r="1340" spans="1:19" ht="12.75" customHeight="1" x14ac:dyDescent="0.45">
      <c r="A1340" s="78" t="s">
        <v>3927</v>
      </c>
      <c r="B1340" s="74" t="s">
        <v>3521</v>
      </c>
      <c r="C1340" s="79" t="s">
        <v>271</v>
      </c>
      <c r="D1340" s="91">
        <v>37410</v>
      </c>
      <c r="E1340" s="75" t="s">
        <v>4089</v>
      </c>
      <c r="G1340" s="75" t="s">
        <v>5257</v>
      </c>
      <c r="H1340" s="77" t="str">
        <f>VLOOKUP(Table16[[#This Row],[Player]],Rosters!$D$1:$D$1934,1,FALSE)</f>
        <v>Odunze, Rome</v>
      </c>
      <c r="I1340" s="77" t="str">
        <f>Table16[[#This Row],[RunBlock-Primary6]]&amp;"-"&amp;Table16[[#This Row],[PassBlock8]]&amp;IF(Table16[[#This Row],[RunBlock-Secondary7]]&lt;&gt;"","/"&amp;Table16[[#This Row],[RunBlock-Secondary7]]&amp;"-"&amp;Table16[[#This Row],[PassBlock8]],"")</f>
        <v>-</v>
      </c>
      <c r="J1340" s="75"/>
      <c r="K1340" s="75"/>
      <c r="L1340" s="76"/>
      <c r="M1340" s="76"/>
      <c r="N1340" s="76"/>
      <c r="O1340" s="76"/>
      <c r="P1340" s="76"/>
      <c r="Q1340" s="76" t="str">
        <f>Table16[[#This Row],[DefPrimary2]]&amp;IF(Table16[[#This Row],[Def-Secondary3]]&lt;&gt;"","/"&amp;Table16[[#This Row],[Def-Secondary3]],)&amp;""&amp;IF(Table16[[#This Row],[PassRush4]]&lt;&gt;"","-"&amp;Table16[[#This Row],[PassRush4]],)</f>
        <v/>
      </c>
      <c r="R1340" s="76" t="str">
        <f>VLOOKUP(Table16[[#This Row],[Player]],Table4[],9,FALSE)</f>
        <v xml:space="preserve"> 4-4-4</v>
      </c>
      <c r="S1340"/>
    </row>
    <row r="1341" spans="1:19" ht="12.75" customHeight="1" x14ac:dyDescent="0.45">
      <c r="A1341" s="78" t="s">
        <v>3928</v>
      </c>
      <c r="B1341" s="74" t="s">
        <v>3521</v>
      </c>
      <c r="C1341" s="79" t="s">
        <v>452</v>
      </c>
      <c r="D1341" s="91">
        <v>36665</v>
      </c>
      <c r="E1341" s="75" t="s">
        <v>3960</v>
      </c>
      <c r="G1341" s="75" t="s">
        <v>5266</v>
      </c>
      <c r="H1341" s="77" t="e">
        <f>VLOOKUP(Table16[[#This Row],[Player]],Rosters!$D$1:$D$1934,1,FALSE)</f>
        <v>#N/A</v>
      </c>
      <c r="I1341" s="77" t="str">
        <f>Table16[[#This Row],[RunBlock-Primary6]]&amp;"-"&amp;Table16[[#This Row],[PassBlock8]]&amp;IF(Table16[[#This Row],[RunBlock-Secondary7]]&lt;&gt;"","/"&amp;Table16[[#This Row],[RunBlock-Secondary7]]&amp;"-"&amp;Table16[[#This Row],[PassBlock8]],"")</f>
        <v>-</v>
      </c>
      <c r="J1341" s="75"/>
      <c r="K1341" s="75"/>
      <c r="L1341" s="76"/>
      <c r="M1341" s="76"/>
      <c r="N1341" s="76"/>
      <c r="O1341" s="76"/>
      <c r="P1341" s="76"/>
      <c r="Q1341" s="76" t="str">
        <f>Table16[[#This Row],[DefPrimary2]]&amp;IF(Table16[[#This Row],[Def-Secondary3]]&lt;&gt;"","/"&amp;Table16[[#This Row],[Def-Secondary3]],)&amp;""&amp;IF(Table16[[#This Row],[PassRush4]]&lt;&gt;"","-"&amp;Table16[[#This Row],[PassRush4]],)</f>
        <v/>
      </c>
      <c r="R1341" s="76" t="str">
        <f>VLOOKUP(Table16[[#This Row],[Player]],Table4[],9,FALSE)</f>
        <v xml:space="preserve"> 4-3-3</v>
      </c>
      <c r="S1341"/>
    </row>
    <row r="1342" spans="1:19" ht="12.75" customHeight="1" x14ac:dyDescent="0.45">
      <c r="A1342" s="78" t="s">
        <v>2072</v>
      </c>
      <c r="B1342" s="74" t="s">
        <v>3521</v>
      </c>
      <c r="C1342" s="79" t="s">
        <v>3523</v>
      </c>
      <c r="D1342" s="91">
        <v>36039</v>
      </c>
      <c r="E1342" s="75" t="s">
        <v>387</v>
      </c>
      <c r="G1342" s="75" t="s">
        <v>5268</v>
      </c>
      <c r="H1342" s="77" t="str">
        <f>VLOOKUP(Table16[[#This Row],[Player]],Rosters!$D$1:$D$1934,1,FALSE)</f>
        <v>Palmer, Josh</v>
      </c>
      <c r="I1342" s="77" t="str">
        <f>Table16[[#This Row],[RunBlock-Primary6]]&amp;"-"&amp;Table16[[#This Row],[PassBlock8]]&amp;IF(Table16[[#This Row],[RunBlock-Secondary7]]&lt;&gt;"","/"&amp;Table16[[#This Row],[RunBlock-Secondary7]]&amp;"-"&amp;Table16[[#This Row],[PassBlock8]],"")</f>
        <v>-</v>
      </c>
      <c r="J1342" s="75"/>
      <c r="K1342" s="75"/>
      <c r="L1342" s="76"/>
      <c r="M1342" s="76"/>
      <c r="N1342" s="76"/>
      <c r="O1342" s="76"/>
      <c r="P1342" s="76"/>
      <c r="Q1342" s="76" t="str">
        <f>Table16[[#This Row],[DefPrimary2]]&amp;IF(Table16[[#This Row],[Def-Secondary3]]&lt;&gt;"","/"&amp;Table16[[#This Row],[Def-Secondary3]],)&amp;""&amp;IF(Table16[[#This Row],[PassRush4]]&lt;&gt;"","-"&amp;Table16[[#This Row],[PassRush4]],)</f>
        <v/>
      </c>
      <c r="R1342" s="76" t="str">
        <f>VLOOKUP(Table16[[#This Row],[Player]],Table4[],9,FALSE)</f>
        <v xml:space="preserve"> 4-5-5</v>
      </c>
      <c r="S1342"/>
    </row>
    <row r="1343" spans="1:19" ht="12.75" customHeight="1" x14ac:dyDescent="0.45">
      <c r="A1343" s="78" t="s">
        <v>3036</v>
      </c>
      <c r="B1343" s="74" t="s">
        <v>3521</v>
      </c>
      <c r="C1343" s="79" t="s">
        <v>116</v>
      </c>
      <c r="D1343" s="91">
        <v>34296</v>
      </c>
      <c r="E1343" s="75" t="s">
        <v>720</v>
      </c>
      <c r="G1343" s="75" t="s">
        <v>5267</v>
      </c>
      <c r="H1343" s="77" t="str">
        <f>VLOOKUP(Table16[[#This Row],[Player]],Rosters!$D$1:$D$1934,1,FALSE)</f>
        <v>Patrick, Tim</v>
      </c>
      <c r="I1343" s="77" t="str">
        <f>Table16[[#This Row],[RunBlock-Primary6]]&amp;"-"&amp;Table16[[#This Row],[PassBlock8]]&amp;IF(Table16[[#This Row],[RunBlock-Secondary7]]&lt;&gt;"","/"&amp;Table16[[#This Row],[RunBlock-Secondary7]]&amp;"-"&amp;Table16[[#This Row],[PassBlock8]],"")</f>
        <v>-</v>
      </c>
      <c r="J1343" s="75"/>
      <c r="K1343" s="75"/>
      <c r="L1343" s="76"/>
      <c r="M1343" s="76"/>
      <c r="N1343" s="76"/>
      <c r="O1343" s="76"/>
      <c r="P1343" s="76"/>
      <c r="Q1343" s="76" t="str">
        <f>Table16[[#This Row],[DefPrimary2]]&amp;IF(Table16[[#This Row],[Def-Secondary3]]&lt;&gt;"","/"&amp;Table16[[#This Row],[Def-Secondary3]],)&amp;""&amp;IF(Table16[[#This Row],[PassRush4]]&lt;&gt;"","-"&amp;Table16[[#This Row],[PassRush4]],)</f>
        <v/>
      </c>
      <c r="R1343" s="76" t="str">
        <f>VLOOKUP(Table16[[#This Row],[Player]],Table4[],9,FALSE)</f>
        <v xml:space="preserve"> 4-4-3</v>
      </c>
      <c r="S1343"/>
    </row>
    <row r="1344" spans="1:19" ht="12.75" customHeight="1" x14ac:dyDescent="0.45">
      <c r="A1344" s="78" t="s">
        <v>3929</v>
      </c>
      <c r="B1344" s="74" t="s">
        <v>3521</v>
      </c>
      <c r="C1344" s="79" t="s">
        <v>318</v>
      </c>
      <c r="D1344" s="91">
        <v>36778</v>
      </c>
      <c r="E1344" s="75" t="s">
        <v>4094</v>
      </c>
      <c r="G1344" s="75" t="s">
        <v>5257</v>
      </c>
      <c r="H1344" s="77" t="str">
        <f>VLOOKUP(Table16[[#This Row],[Player]],Rosters!$D$1:$D$1934,1,FALSE)</f>
        <v>Pearsall, Ricky</v>
      </c>
      <c r="I1344" s="77" t="str">
        <f>Table16[[#This Row],[RunBlock-Primary6]]&amp;"-"&amp;Table16[[#This Row],[PassBlock8]]&amp;IF(Table16[[#This Row],[RunBlock-Secondary7]]&lt;&gt;"","/"&amp;Table16[[#This Row],[RunBlock-Secondary7]]&amp;"-"&amp;Table16[[#This Row],[PassBlock8]],"")</f>
        <v>-</v>
      </c>
      <c r="J1344" s="75"/>
      <c r="K1344" s="75"/>
      <c r="L1344" s="76"/>
      <c r="M1344" s="76"/>
      <c r="N1344" s="76"/>
      <c r="O1344" s="76"/>
      <c r="P1344" s="76"/>
      <c r="Q1344" s="76" t="str">
        <f>Table16[[#This Row],[DefPrimary2]]&amp;IF(Table16[[#This Row],[Def-Secondary3]]&lt;&gt;"","/"&amp;Table16[[#This Row],[Def-Secondary3]],)&amp;""&amp;IF(Table16[[#This Row],[PassRush4]]&lt;&gt;"","-"&amp;Table16[[#This Row],[PassRush4]],)</f>
        <v/>
      </c>
      <c r="R1344" s="76" t="str">
        <f>VLOOKUP(Table16[[#This Row],[Player]],Table4[],9,FALSE)</f>
        <v xml:space="preserve"> 4-4-4</v>
      </c>
      <c r="S1344"/>
    </row>
    <row r="1345" spans="1:19" ht="12.75" customHeight="1" x14ac:dyDescent="0.45">
      <c r="A1345" s="78" t="s">
        <v>1976</v>
      </c>
      <c r="B1345" s="74" t="s">
        <v>3521</v>
      </c>
      <c r="C1345" s="79" t="s">
        <v>500</v>
      </c>
      <c r="D1345" s="91">
        <v>36648</v>
      </c>
      <c r="E1345" s="75" t="s">
        <v>84</v>
      </c>
      <c r="G1345" s="75" t="s">
        <v>5264</v>
      </c>
      <c r="H1345" s="77" t="str">
        <f>VLOOKUP(Table16[[#This Row],[Player]],Rosters!$D$1:$D$1934,1,FALSE)</f>
        <v>Pierce, Alec</v>
      </c>
      <c r="I1345" s="77" t="str">
        <f>Table16[[#This Row],[RunBlock-Primary6]]&amp;"-"&amp;Table16[[#This Row],[PassBlock8]]&amp;IF(Table16[[#This Row],[RunBlock-Secondary7]]&lt;&gt;"","/"&amp;Table16[[#This Row],[RunBlock-Secondary7]]&amp;"-"&amp;Table16[[#This Row],[PassBlock8]],"")</f>
        <v>-</v>
      </c>
      <c r="J1345" s="75"/>
      <c r="K1345" s="75"/>
      <c r="L1345" s="76"/>
      <c r="M1345" s="76"/>
      <c r="N1345" s="76"/>
      <c r="O1345" s="76"/>
      <c r="P1345" s="76"/>
      <c r="Q1345" s="76" t="str">
        <f>Table16[[#This Row],[DefPrimary2]]&amp;IF(Table16[[#This Row],[Def-Secondary3]]&lt;&gt;"","/"&amp;Table16[[#This Row],[Def-Secondary3]],)&amp;""&amp;IF(Table16[[#This Row],[PassRush4]]&lt;&gt;"","-"&amp;Table16[[#This Row],[PassRush4]],)</f>
        <v/>
      </c>
      <c r="R1345" s="76" t="str">
        <f>VLOOKUP(Table16[[#This Row],[Player]],Table4[],9,FALSE)</f>
        <v xml:space="preserve"> 4-4-6</v>
      </c>
      <c r="S1345"/>
    </row>
    <row r="1346" spans="1:19" ht="12.75" customHeight="1" x14ac:dyDescent="0.45">
      <c r="A1346" s="78" t="s">
        <v>3931</v>
      </c>
      <c r="B1346" s="74" t="s">
        <v>3521</v>
      </c>
      <c r="C1346" s="79" t="s">
        <v>403</v>
      </c>
      <c r="D1346" s="91">
        <v>37357</v>
      </c>
      <c r="E1346" s="75" t="s">
        <v>4097</v>
      </c>
      <c r="G1346" s="75" t="s">
        <v>5266</v>
      </c>
      <c r="H1346" s="77" t="str">
        <f>VLOOKUP(Table16[[#This Row],[Player]],Rosters!$D$1:$D$1934,1,FALSE)</f>
        <v>Polk, Ja'Lynn</v>
      </c>
      <c r="I1346" s="77" t="str">
        <f>Table16[[#This Row],[RunBlock-Primary6]]&amp;"-"&amp;Table16[[#This Row],[PassBlock8]]&amp;IF(Table16[[#This Row],[RunBlock-Secondary7]]&lt;&gt;"","/"&amp;Table16[[#This Row],[RunBlock-Secondary7]]&amp;"-"&amp;Table16[[#This Row],[PassBlock8]],"")</f>
        <v>-</v>
      </c>
      <c r="J1346" s="75"/>
      <c r="K1346" s="75"/>
      <c r="L1346" s="76"/>
      <c r="M1346" s="76"/>
      <c r="N1346" s="76"/>
      <c r="O1346" s="76"/>
      <c r="P1346" s="76"/>
      <c r="Q1346" s="76" t="str">
        <f>Table16[[#This Row],[DefPrimary2]]&amp;IF(Table16[[#This Row],[Def-Secondary3]]&lt;&gt;"","/"&amp;Table16[[#This Row],[Def-Secondary3]],)&amp;""&amp;IF(Table16[[#This Row],[PassRush4]]&lt;&gt;"","-"&amp;Table16[[#This Row],[PassRush4]],)</f>
        <v/>
      </c>
      <c r="R1346" s="76" t="str">
        <f>VLOOKUP(Table16[[#This Row],[Player]],Table4[],9,FALSE)</f>
        <v xml:space="preserve"> 4-3-3</v>
      </c>
      <c r="S1346"/>
    </row>
    <row r="1347" spans="1:19" ht="12.75" customHeight="1" x14ac:dyDescent="0.45">
      <c r="A1347" s="78" t="s">
        <v>1978</v>
      </c>
      <c r="B1347" s="74" t="s">
        <v>3521</v>
      </c>
      <c r="C1347" s="79" t="s">
        <v>325</v>
      </c>
      <c r="D1347" s="91">
        <v>36638</v>
      </c>
      <c r="E1347" s="75" t="s">
        <v>200</v>
      </c>
      <c r="G1347" s="75" t="s">
        <v>5265</v>
      </c>
      <c r="H1347" s="77" t="str">
        <f>VLOOKUP(Table16[[#This Row],[Player]],Rosters!$D$1:$D$1934,1,FALSE)</f>
        <v>Rice, Rashee</v>
      </c>
      <c r="I1347" s="77" t="str">
        <f>Table16[[#This Row],[RunBlock-Primary6]]&amp;"-"&amp;Table16[[#This Row],[PassBlock8]]&amp;IF(Table16[[#This Row],[RunBlock-Secondary7]]&lt;&gt;"","/"&amp;Table16[[#This Row],[RunBlock-Secondary7]]&amp;"-"&amp;Table16[[#This Row],[PassBlock8]],"")</f>
        <v>-</v>
      </c>
      <c r="J1347" s="75"/>
      <c r="K1347" s="75"/>
      <c r="L1347" s="76"/>
      <c r="M1347" s="76"/>
      <c r="N1347" s="76"/>
      <c r="O1347" s="76"/>
      <c r="P1347" s="76"/>
      <c r="Q1347" s="76" t="str">
        <f>Table16[[#This Row],[DefPrimary2]]&amp;IF(Table16[[#This Row],[Def-Secondary3]]&lt;&gt;"","/"&amp;Table16[[#This Row],[Def-Secondary3]],)&amp;""&amp;IF(Table16[[#This Row],[PassRush4]]&lt;&gt;"","-"&amp;Table16[[#This Row],[PassRush4]],)</f>
        <v/>
      </c>
      <c r="R1347" s="76" t="str">
        <f>VLOOKUP(Table16[[#This Row],[Player]],Table4[],9,FALSE)</f>
        <v xml:space="preserve"> 5-4-5</v>
      </c>
      <c r="S1347"/>
    </row>
    <row r="1348" spans="1:19" ht="12.75" customHeight="1" x14ac:dyDescent="0.45">
      <c r="A1348" s="78" t="s">
        <v>3328</v>
      </c>
      <c r="B1348" s="74" t="s">
        <v>3521</v>
      </c>
      <c r="C1348" s="79" t="s">
        <v>116</v>
      </c>
      <c r="D1348" s="91">
        <v>34205</v>
      </c>
      <c r="E1348" s="75" t="s">
        <v>1140</v>
      </c>
      <c r="G1348" s="75" t="e">
        <v>#N/A</v>
      </c>
      <c r="H1348" s="77" t="e">
        <f>VLOOKUP(Table16[[#This Row],[Player]],Rosters!$D$1:$D$1934,1,FALSE)</f>
        <v>#N/A</v>
      </c>
      <c r="I1348" s="77" t="str">
        <f>Table16[[#This Row],[RunBlock-Primary6]]&amp;"-"&amp;Table16[[#This Row],[PassBlock8]]&amp;IF(Table16[[#This Row],[RunBlock-Secondary7]]&lt;&gt;"","/"&amp;Table16[[#This Row],[RunBlock-Secondary7]]&amp;"-"&amp;Table16[[#This Row],[PassBlock8]],"")</f>
        <v>-</v>
      </c>
      <c r="J1348" s="75"/>
      <c r="K1348" s="75"/>
      <c r="L1348" s="76"/>
      <c r="M1348" s="76"/>
      <c r="N1348" s="76"/>
      <c r="O1348" s="76"/>
      <c r="P1348" s="76"/>
      <c r="Q1348" s="76" t="str">
        <f>Table16[[#This Row],[DefPrimary2]]&amp;IF(Table16[[#This Row],[Def-Secondary3]]&lt;&gt;"","/"&amp;Table16[[#This Row],[Def-Secondary3]],)&amp;""&amp;IF(Table16[[#This Row],[PassRush4]]&lt;&gt;"","-"&amp;Table16[[#This Row],[PassRush4]],)</f>
        <v/>
      </c>
      <c r="R1348" s="76" t="e">
        <f>VLOOKUP(Table16[[#This Row],[Player]],Table4[],9,FALSE)</f>
        <v>#N/A</v>
      </c>
      <c r="S1348"/>
    </row>
    <row r="1349" spans="1:19" ht="12.75" customHeight="1" x14ac:dyDescent="0.45">
      <c r="A1349" s="78" t="s">
        <v>2676</v>
      </c>
      <c r="B1349" s="74" t="s">
        <v>3521</v>
      </c>
      <c r="C1349" s="79" t="s">
        <v>3524</v>
      </c>
      <c r="D1349" s="91">
        <v>34598</v>
      </c>
      <c r="E1349" s="75" t="s">
        <v>1116</v>
      </c>
      <c r="G1349" s="75" t="s">
        <v>5256</v>
      </c>
      <c r="H1349" s="77" t="str">
        <f>VLOOKUP(Table16[[#This Row],[Player]],Rosters!$D$1:$D$1934,1,FALSE)</f>
        <v>Robinson, Demarcus</v>
      </c>
      <c r="I1349" s="77" t="str">
        <f>Table16[[#This Row],[RunBlock-Primary6]]&amp;"-"&amp;Table16[[#This Row],[PassBlock8]]&amp;IF(Table16[[#This Row],[RunBlock-Secondary7]]&lt;&gt;"","/"&amp;Table16[[#This Row],[RunBlock-Secondary7]]&amp;"-"&amp;Table16[[#This Row],[PassBlock8]],"")</f>
        <v>-</v>
      </c>
      <c r="J1349" s="75"/>
      <c r="K1349" s="75"/>
      <c r="L1349" s="76"/>
      <c r="M1349" s="76"/>
      <c r="N1349" s="76"/>
      <c r="O1349" s="76"/>
      <c r="P1349" s="76"/>
      <c r="Q1349" s="76" t="str">
        <f>Table16[[#This Row],[DefPrimary2]]&amp;IF(Table16[[#This Row],[Def-Secondary3]]&lt;&gt;"","/"&amp;Table16[[#This Row],[Def-Secondary3]],)&amp;""&amp;IF(Table16[[#This Row],[PassRush4]]&lt;&gt;"","-"&amp;Table16[[#This Row],[PassRush4]],)</f>
        <v/>
      </c>
      <c r="R1349" s="76" t="str">
        <f>VLOOKUP(Table16[[#This Row],[Player]],Table4[],9,FALSE)</f>
        <v xml:space="preserve"> 4-4-5</v>
      </c>
      <c r="S1349"/>
    </row>
    <row r="1350" spans="1:19" ht="12.75" customHeight="1" x14ac:dyDescent="0.45">
      <c r="A1350" s="78" t="s">
        <v>1876</v>
      </c>
      <c r="B1350" s="74" t="s">
        <v>3521</v>
      </c>
      <c r="C1350" s="79" t="s">
        <v>916</v>
      </c>
      <c r="D1350" s="91">
        <v>36896</v>
      </c>
      <c r="E1350" s="75" t="s">
        <v>84</v>
      </c>
      <c r="G1350" s="75" t="s">
        <v>5276</v>
      </c>
      <c r="H1350" s="77" t="str">
        <f>VLOOKUP(Table16[[#This Row],[Player]],Rosters!$D$1:$D$1934,1,FALSE)</f>
        <v>Robinson, Wan'Dale</v>
      </c>
      <c r="I1350" s="77" t="str">
        <f>Table16[[#This Row],[RunBlock-Primary6]]&amp;"-"&amp;Table16[[#This Row],[PassBlock8]]&amp;IF(Table16[[#This Row],[RunBlock-Secondary7]]&lt;&gt;"","/"&amp;Table16[[#This Row],[RunBlock-Secondary7]]&amp;"-"&amp;Table16[[#This Row],[PassBlock8]],"")</f>
        <v>-</v>
      </c>
      <c r="J1350" s="75"/>
      <c r="K1350" s="75"/>
      <c r="L1350" s="76"/>
      <c r="M1350" s="76"/>
      <c r="N1350" s="76"/>
      <c r="O1350" s="76"/>
      <c r="P1350" s="76"/>
      <c r="Q1350" s="76" t="str">
        <f>Table16[[#This Row],[DefPrimary2]]&amp;IF(Table16[[#This Row],[Def-Secondary3]]&lt;&gt;"","/"&amp;Table16[[#This Row],[Def-Secondary3]],)&amp;""&amp;IF(Table16[[#This Row],[PassRush4]]&lt;&gt;"","-"&amp;Table16[[#This Row],[PassRush4]],)</f>
        <v/>
      </c>
      <c r="R1350" s="76" t="str">
        <f>VLOOKUP(Table16[[#This Row],[Player]],Table4[],9,FALSE)</f>
        <v xml:space="preserve"> 6-4-3</v>
      </c>
      <c r="S1350"/>
    </row>
    <row r="1351" spans="1:19" ht="12.75" customHeight="1" x14ac:dyDescent="0.45">
      <c r="A1351" s="78" t="s">
        <v>3192</v>
      </c>
      <c r="B1351" s="74" t="s">
        <v>3521</v>
      </c>
      <c r="C1351" s="79" t="s">
        <v>3519</v>
      </c>
      <c r="D1351" s="91">
        <v>35288</v>
      </c>
      <c r="E1351" s="75" t="s">
        <v>249</v>
      </c>
      <c r="G1351" s="75" t="s">
        <v>5266</v>
      </c>
      <c r="H1351" s="77" t="str">
        <f>VLOOKUP(Table16[[#This Row],[Player]],Rosters!$D$1:$D$1934,1,FALSE)</f>
        <v>Samuel, Curtis</v>
      </c>
      <c r="I1351" s="77" t="str">
        <f>Table16[[#This Row],[RunBlock-Primary6]]&amp;"-"&amp;Table16[[#This Row],[PassBlock8]]&amp;IF(Table16[[#This Row],[RunBlock-Secondary7]]&lt;&gt;"","/"&amp;Table16[[#This Row],[RunBlock-Secondary7]]&amp;"-"&amp;Table16[[#This Row],[PassBlock8]],"")</f>
        <v>-</v>
      </c>
      <c r="J1351" s="75"/>
      <c r="K1351" s="75"/>
      <c r="L1351" s="76"/>
      <c r="M1351" s="76"/>
      <c r="N1351" s="76"/>
      <c r="O1351" s="76"/>
      <c r="P1351" s="76"/>
      <c r="Q1351" s="76" t="str">
        <f>Table16[[#This Row],[DefPrimary2]]&amp;IF(Table16[[#This Row],[Def-Secondary3]]&lt;&gt;"","/"&amp;Table16[[#This Row],[Def-Secondary3]],)&amp;""&amp;IF(Table16[[#This Row],[PassRush4]]&lt;&gt;"","-"&amp;Table16[[#This Row],[PassRush4]],)</f>
        <v/>
      </c>
      <c r="R1351" s="76" t="str">
        <f>VLOOKUP(Table16[[#This Row],[Player]],Table4[],9,FALSE)</f>
        <v xml:space="preserve"> 4-3-3</v>
      </c>
      <c r="S1351"/>
    </row>
    <row r="1352" spans="1:19" ht="12.75" customHeight="1" x14ac:dyDescent="0.45">
      <c r="A1352" s="78" t="s">
        <v>1239</v>
      </c>
      <c r="B1352" s="74" t="s">
        <v>3521</v>
      </c>
      <c r="C1352" s="79" t="s">
        <v>339</v>
      </c>
      <c r="D1352" s="91">
        <v>34010</v>
      </c>
      <c r="E1352" s="75" t="s">
        <v>540</v>
      </c>
      <c r="G1352" s="75" t="s">
        <v>5267</v>
      </c>
      <c r="H1352" s="77" t="str">
        <f>VLOOKUP(Table16[[#This Row],[Player]],Rosters!$D$1:$D$1934,1,FALSE)</f>
        <v>Shepard, Sterling</v>
      </c>
      <c r="I1352" s="77" t="str">
        <f>Table16[[#This Row],[RunBlock-Primary6]]&amp;"-"&amp;Table16[[#This Row],[PassBlock8]]&amp;IF(Table16[[#This Row],[RunBlock-Secondary7]]&lt;&gt;"","/"&amp;Table16[[#This Row],[RunBlock-Secondary7]]&amp;"-"&amp;Table16[[#This Row],[PassBlock8]],"")</f>
        <v>-</v>
      </c>
      <c r="J1352" s="75"/>
      <c r="K1352" s="75"/>
      <c r="L1352" s="76"/>
      <c r="M1352" s="76"/>
      <c r="N1352" s="76"/>
      <c r="O1352" s="76"/>
      <c r="P1352" s="76"/>
      <c r="Q1352" s="76" t="str">
        <f>Table16[[#This Row],[DefPrimary2]]&amp;IF(Table16[[#This Row],[Def-Secondary3]]&lt;&gt;"","/"&amp;Table16[[#This Row],[Def-Secondary3]],)&amp;""&amp;IF(Table16[[#This Row],[PassRush4]]&lt;&gt;"","-"&amp;Table16[[#This Row],[PassRush4]],)</f>
        <v/>
      </c>
      <c r="R1352" s="76" t="str">
        <f>VLOOKUP(Table16[[#This Row],[Player]],Table4[],9,FALSE)</f>
        <v xml:space="preserve"> 4-4-3</v>
      </c>
      <c r="S1352"/>
    </row>
    <row r="1353" spans="1:19" ht="12.75" customHeight="1" x14ac:dyDescent="0.45">
      <c r="A1353" s="78" t="s">
        <v>2078</v>
      </c>
      <c r="B1353" s="74" t="s">
        <v>3521</v>
      </c>
      <c r="C1353" s="79" t="s">
        <v>86</v>
      </c>
      <c r="D1353" s="91">
        <v>35121</v>
      </c>
      <c r="E1353" s="75" t="s">
        <v>114</v>
      </c>
      <c r="G1353" s="75" t="s">
        <v>5266</v>
      </c>
      <c r="H1353" s="77" t="str">
        <f>VLOOKUP(Table16[[#This Row],[Player]],Rosters!$D$1:$D$1934,1,FALSE)</f>
        <v>Sherfield, Trent</v>
      </c>
      <c r="I1353" s="77" t="str">
        <f>Table16[[#This Row],[RunBlock-Primary6]]&amp;"-"&amp;Table16[[#This Row],[PassBlock8]]&amp;IF(Table16[[#This Row],[RunBlock-Secondary7]]&lt;&gt;"","/"&amp;Table16[[#This Row],[RunBlock-Secondary7]]&amp;"-"&amp;Table16[[#This Row],[PassBlock8]],"")</f>
        <v>-</v>
      </c>
      <c r="J1353" s="75"/>
      <c r="K1353" s="75"/>
      <c r="L1353" s="76"/>
      <c r="M1353" s="76"/>
      <c r="N1353" s="76"/>
      <c r="O1353" s="76"/>
      <c r="P1353" s="76"/>
      <c r="Q1353" s="76" t="str">
        <f>Table16[[#This Row],[DefPrimary2]]&amp;IF(Table16[[#This Row],[Def-Secondary3]]&lt;&gt;"","/"&amp;Table16[[#This Row],[Def-Secondary3]],)&amp;""&amp;IF(Table16[[#This Row],[PassRush4]]&lt;&gt;"","-"&amp;Table16[[#This Row],[PassRush4]],)</f>
        <v/>
      </c>
      <c r="R1353" s="76" t="str">
        <f>VLOOKUP(Table16[[#This Row],[Player]],Table4[],9,FALSE)</f>
        <v xml:space="preserve"> 4-3-3</v>
      </c>
      <c r="S1353"/>
    </row>
    <row r="1354" spans="1:19" ht="12.75" customHeight="1" x14ac:dyDescent="0.45">
      <c r="A1354" s="78" t="s">
        <v>1478</v>
      </c>
      <c r="B1354" s="74" t="s">
        <v>3521</v>
      </c>
      <c r="C1354" s="79" t="s">
        <v>1315</v>
      </c>
      <c r="D1354" s="91">
        <v>37301</v>
      </c>
      <c r="E1354" s="75" t="s">
        <v>3953</v>
      </c>
      <c r="G1354" s="75" t="s">
        <v>5255</v>
      </c>
      <c r="H1354" s="77" t="str">
        <f>VLOOKUP(Table16[[#This Row],[Player]],Rosters!$D$1:$D$1934,1,FALSE)</f>
        <v>Smith-Njigba, Jaxon</v>
      </c>
      <c r="I1354" s="77" t="str">
        <f>Table16[[#This Row],[RunBlock-Primary6]]&amp;"-"&amp;Table16[[#This Row],[PassBlock8]]&amp;IF(Table16[[#This Row],[RunBlock-Secondary7]]&lt;&gt;"","/"&amp;Table16[[#This Row],[RunBlock-Secondary7]]&amp;"-"&amp;Table16[[#This Row],[PassBlock8]],"")</f>
        <v>-</v>
      </c>
      <c r="J1354" s="75"/>
      <c r="K1354" s="75"/>
      <c r="L1354" s="76"/>
      <c r="M1354" s="76"/>
      <c r="N1354" s="76"/>
      <c r="O1354" s="76"/>
      <c r="P1354" s="76"/>
      <c r="Q1354" s="76" t="str">
        <f>Table16[[#This Row],[DefPrimary2]]&amp;IF(Table16[[#This Row],[Def-Secondary3]]&lt;&gt;"","/"&amp;Table16[[#This Row],[Def-Secondary3]],)&amp;""&amp;IF(Table16[[#This Row],[PassRush4]]&lt;&gt;"","-"&amp;Table16[[#This Row],[PassRush4]],)</f>
        <v/>
      </c>
      <c r="R1354" s="76" t="str">
        <f>VLOOKUP(Table16[[#This Row],[Player]],Table4[],9,FALSE)</f>
        <v xml:space="preserve"> 6-6-4</v>
      </c>
      <c r="S1354"/>
    </row>
    <row r="1355" spans="1:19" ht="12.75" customHeight="1" x14ac:dyDescent="0.45">
      <c r="A1355" s="78" t="s">
        <v>721</v>
      </c>
      <c r="B1355" s="74" t="s">
        <v>3521</v>
      </c>
      <c r="C1355" s="79" t="s">
        <v>325</v>
      </c>
      <c r="D1355" s="91">
        <v>35391</v>
      </c>
      <c r="E1355" s="75" t="s">
        <v>249</v>
      </c>
      <c r="G1355" s="75" t="s">
        <v>5266</v>
      </c>
      <c r="H1355" s="77" t="str">
        <f>VLOOKUP(Table16[[#This Row],[Player]],Rosters!$D$1:$D$1934,1,FALSE)</f>
        <v>Smith-Schuster, JuJu</v>
      </c>
      <c r="I1355" s="77" t="str">
        <f>Table16[[#This Row],[RunBlock-Primary6]]&amp;"-"&amp;Table16[[#This Row],[PassBlock8]]&amp;IF(Table16[[#This Row],[RunBlock-Secondary7]]&lt;&gt;"","/"&amp;Table16[[#This Row],[RunBlock-Secondary7]]&amp;"-"&amp;Table16[[#This Row],[PassBlock8]],"")</f>
        <v>-</v>
      </c>
      <c r="J1355" s="75"/>
      <c r="K1355" s="75"/>
      <c r="L1355" s="76"/>
      <c r="M1355" s="76"/>
      <c r="N1355" s="76"/>
      <c r="O1355" s="76"/>
      <c r="P1355" s="76"/>
      <c r="Q1355" s="76" t="str">
        <f>Table16[[#This Row],[DefPrimary2]]&amp;IF(Table16[[#This Row],[Def-Secondary3]]&lt;&gt;"","/"&amp;Table16[[#This Row],[Def-Secondary3]],)&amp;""&amp;IF(Table16[[#This Row],[PassRush4]]&lt;&gt;"","-"&amp;Table16[[#This Row],[PassRush4]],)</f>
        <v/>
      </c>
      <c r="R1355" s="76" t="str">
        <f>VLOOKUP(Table16[[#This Row],[Player]],Table4[],9,FALSE)</f>
        <v xml:space="preserve"> 4-3-3</v>
      </c>
      <c r="S1355"/>
    </row>
    <row r="1356" spans="1:19" ht="12.75" customHeight="1" x14ac:dyDescent="0.45">
      <c r="A1356" s="92" t="s">
        <v>2077</v>
      </c>
      <c r="B1356" s="74" t="s">
        <v>3521</v>
      </c>
      <c r="C1356" s="79" t="s">
        <v>403</v>
      </c>
      <c r="D1356" s="91">
        <v>36745</v>
      </c>
      <c r="E1356" s="75" t="s">
        <v>84</v>
      </c>
      <c r="G1356" s="75" t="s">
        <v>5266</v>
      </c>
      <c r="H1356" s="77" t="str">
        <f>VLOOKUP(Table16[[#This Row],[Player]],Rosters!$D$1:$D$1934,1,FALSE)</f>
        <v>Thornton, Tyquan</v>
      </c>
      <c r="I1356" s="77" t="str">
        <f>Table16[[#This Row],[RunBlock-Primary6]]&amp;"-"&amp;Table16[[#This Row],[PassBlock8]]&amp;IF(Table16[[#This Row],[RunBlock-Secondary7]]&lt;&gt;"","/"&amp;Table16[[#This Row],[RunBlock-Secondary7]]&amp;"-"&amp;Table16[[#This Row],[PassBlock8]],"")</f>
        <v>-</v>
      </c>
      <c r="J1356" s="75"/>
      <c r="K1356" s="75"/>
      <c r="L1356" s="76"/>
      <c r="M1356" s="76"/>
      <c r="N1356" s="76"/>
      <c r="O1356" s="76"/>
      <c r="P1356" s="76"/>
      <c r="Q1356" s="76" t="str">
        <f>Table16[[#This Row],[DefPrimary2]]&amp;IF(Table16[[#This Row],[Def-Secondary3]]&lt;&gt;"","/"&amp;Table16[[#This Row],[Def-Secondary3]],)&amp;""&amp;IF(Table16[[#This Row],[PassRush4]]&lt;&gt;"","-"&amp;Table16[[#This Row],[PassRush4]],)</f>
        <v/>
      </c>
      <c r="R1356" s="76" t="str">
        <f>VLOOKUP(Table16[[#This Row],[Player]],Table4[],9,FALSE)</f>
        <v xml:space="preserve"> 4-3-3</v>
      </c>
      <c r="S1356"/>
    </row>
    <row r="1357" spans="1:19" ht="12.75" customHeight="1" x14ac:dyDescent="0.45">
      <c r="A1357" s="78" t="s">
        <v>2581</v>
      </c>
      <c r="B1357" s="74" t="s">
        <v>3521</v>
      </c>
      <c r="C1357" s="79" t="s">
        <v>3527</v>
      </c>
      <c r="D1357" s="91">
        <v>36635</v>
      </c>
      <c r="E1357" s="75" t="s">
        <v>98</v>
      </c>
      <c r="G1357" s="75" t="s">
        <v>5257</v>
      </c>
      <c r="H1357" s="77" t="str">
        <f>VLOOKUP(Table16[[#This Row],[Player]],Rosters!$D$1:$D$1934,1,FALSE)</f>
        <v>Tillman, Cedric</v>
      </c>
      <c r="I1357" s="77" t="str">
        <f>Table16[[#This Row],[RunBlock-Primary6]]&amp;"-"&amp;Table16[[#This Row],[PassBlock8]]&amp;IF(Table16[[#This Row],[RunBlock-Secondary7]]&lt;&gt;"","/"&amp;Table16[[#This Row],[RunBlock-Secondary7]]&amp;"-"&amp;Table16[[#This Row],[PassBlock8]],"")</f>
        <v>-</v>
      </c>
      <c r="J1357" s="75"/>
      <c r="K1357" s="75"/>
      <c r="L1357" s="76"/>
      <c r="M1357" s="76"/>
      <c r="N1357" s="76"/>
      <c r="O1357" s="76"/>
      <c r="P1357" s="76"/>
      <c r="Q1357" s="76" t="str">
        <f>Table16[[#This Row],[DefPrimary2]]&amp;IF(Table16[[#This Row],[Def-Secondary3]]&lt;&gt;"","/"&amp;Table16[[#This Row],[Def-Secondary3]],)&amp;""&amp;IF(Table16[[#This Row],[PassRush4]]&lt;&gt;"","-"&amp;Table16[[#This Row],[PassRush4]],)</f>
        <v/>
      </c>
      <c r="R1357" s="76" t="str">
        <f>VLOOKUP(Table16[[#This Row],[Player]],Table4[],9,FALSE)</f>
        <v xml:space="preserve"> 4-4-4</v>
      </c>
      <c r="S1357"/>
    </row>
    <row r="1358" spans="1:19" ht="12.75" customHeight="1" x14ac:dyDescent="0.45">
      <c r="A1358" s="78" t="s">
        <v>3939</v>
      </c>
      <c r="B1358" s="74" t="s">
        <v>3521</v>
      </c>
      <c r="C1358" s="79" t="s">
        <v>441</v>
      </c>
      <c r="D1358" s="91">
        <v>36796</v>
      </c>
      <c r="E1358" s="75" t="s">
        <v>3960</v>
      </c>
      <c r="G1358" s="75" t="s">
        <v>5266</v>
      </c>
      <c r="H1358" s="77" t="e">
        <f>VLOOKUP(Table16[[#This Row],[Player]],Rosters!$D$1:$D$1934,1,FALSE)</f>
        <v>#N/A</v>
      </c>
      <c r="I1358" s="77" t="str">
        <f>Table16[[#This Row],[RunBlock-Primary6]]&amp;"-"&amp;Table16[[#This Row],[PassBlock8]]&amp;IF(Table16[[#This Row],[RunBlock-Secondary7]]&lt;&gt;"","/"&amp;Table16[[#This Row],[RunBlock-Secondary7]]&amp;"-"&amp;Table16[[#This Row],[PassBlock8]],"")</f>
        <v>-</v>
      </c>
      <c r="J1358" s="75"/>
      <c r="K1358" s="75"/>
      <c r="L1358" s="76"/>
      <c r="M1358" s="76"/>
      <c r="N1358" s="76"/>
      <c r="O1358" s="76"/>
      <c r="P1358" s="76"/>
      <c r="Q1358" s="76" t="str">
        <f>Table16[[#This Row],[DefPrimary2]]&amp;IF(Table16[[#This Row],[Def-Secondary3]]&lt;&gt;"","/"&amp;Table16[[#This Row],[Def-Secondary3]],)&amp;""&amp;IF(Table16[[#This Row],[PassRush4]]&lt;&gt;"","-"&amp;Table16[[#This Row],[PassRush4]],)</f>
        <v/>
      </c>
      <c r="R1358" s="76" t="str">
        <f>VLOOKUP(Table16[[#This Row],[Player]],Table4[],9,FALSE)</f>
        <v xml:space="preserve"> 4-3-3</v>
      </c>
      <c r="S1358"/>
    </row>
    <row r="1359" spans="1:19" ht="12.75" customHeight="1" x14ac:dyDescent="0.45">
      <c r="A1359" s="81" t="s">
        <v>3940</v>
      </c>
      <c r="B1359" s="74" t="s">
        <v>3521</v>
      </c>
      <c r="C1359" s="79" t="s">
        <v>3518</v>
      </c>
      <c r="D1359" s="91">
        <v>35431</v>
      </c>
      <c r="E1359" s="75" t="s">
        <v>3949</v>
      </c>
      <c r="G1359" s="75" t="e">
        <v>#N/A</v>
      </c>
      <c r="H1359" s="77" t="e">
        <f>VLOOKUP(Table16[[#This Row],[Player]],Rosters!$D$1:$D$1934,1,FALSE)</f>
        <v>#N/A</v>
      </c>
      <c r="I1359" s="77" t="str">
        <f>Table16[[#This Row],[RunBlock-Primary6]]&amp;"-"&amp;Table16[[#This Row],[PassBlock8]]&amp;IF(Table16[[#This Row],[RunBlock-Secondary7]]&lt;&gt;"","/"&amp;Table16[[#This Row],[RunBlock-Secondary7]]&amp;"-"&amp;Table16[[#This Row],[PassBlock8]],"")</f>
        <v>-</v>
      </c>
      <c r="J1359" s="75"/>
      <c r="K1359" s="75"/>
      <c r="L1359" s="76"/>
      <c r="M1359" s="76"/>
      <c r="N1359" s="76"/>
      <c r="O1359" s="76"/>
      <c r="P1359" s="76"/>
      <c r="Q1359" s="76" t="str">
        <f>Table16[[#This Row],[DefPrimary2]]&amp;IF(Table16[[#This Row],[Def-Secondary3]]&lt;&gt;"","/"&amp;Table16[[#This Row],[Def-Secondary3]],)&amp;""&amp;IF(Table16[[#This Row],[PassRush4]]&lt;&gt;"","-"&amp;Table16[[#This Row],[PassRush4]],)</f>
        <v/>
      </c>
      <c r="R1359" s="76" t="e">
        <f>VLOOKUP(Table16[[#This Row],[Player]],Table4[],9,FALSE)</f>
        <v>#N/A</v>
      </c>
      <c r="S1359"/>
    </row>
    <row r="1360" spans="1:19" ht="12.75" customHeight="1" x14ac:dyDescent="0.45">
      <c r="A1360" s="19" t="s">
        <v>2076</v>
      </c>
      <c r="B1360" s="74" t="s">
        <v>3521</v>
      </c>
      <c r="C1360" s="79" t="s">
        <v>441</v>
      </c>
      <c r="D1360" s="91">
        <v>34617</v>
      </c>
      <c r="E1360" s="75" t="s">
        <v>337</v>
      </c>
      <c r="G1360" s="75" t="s">
        <v>5368</v>
      </c>
      <c r="H1360" s="77" t="str">
        <f>VLOOKUP(Table16[[#This Row],[Player]],Rosters!$D$1:$D$1934,1,FALSE)</f>
        <v>Valdes-Scantling, Marquez</v>
      </c>
      <c r="I1360" s="77" t="str">
        <f>Table16[[#This Row],[RunBlock-Primary6]]&amp;"-"&amp;Table16[[#This Row],[PassBlock8]]&amp;IF(Table16[[#This Row],[RunBlock-Secondary7]]&lt;&gt;"","/"&amp;Table16[[#This Row],[RunBlock-Secondary7]]&amp;"-"&amp;Table16[[#This Row],[PassBlock8]],"")</f>
        <v>-</v>
      </c>
      <c r="J1360" s="75"/>
      <c r="K1360" s="75"/>
      <c r="L1360" s="76"/>
      <c r="M1360" s="76"/>
      <c r="N1360" s="76"/>
      <c r="O1360" s="76"/>
      <c r="P1360" s="76"/>
      <c r="Q1360" s="76" t="str">
        <f>Table16[[#This Row],[DefPrimary2]]&amp;IF(Table16[[#This Row],[Def-Secondary3]]&lt;&gt;"","/"&amp;Table16[[#This Row],[Def-Secondary3]],)&amp;""&amp;IF(Table16[[#This Row],[PassRush4]]&lt;&gt;"","-"&amp;Table16[[#This Row],[PassRush4]],)</f>
        <v/>
      </c>
      <c r="R1360" s="76" t="str">
        <f>VLOOKUP(Table16[[#This Row],[Player]],Table4[],9,FALSE)</f>
        <v xml:space="preserve"> 4-3-5</v>
      </c>
      <c r="S1360"/>
    </row>
    <row r="1361" spans="1:19" ht="12.75" customHeight="1" x14ac:dyDescent="0.45">
      <c r="A1361" s="78" t="s">
        <v>563</v>
      </c>
      <c r="B1361" s="74" t="s">
        <v>3521</v>
      </c>
      <c r="C1361" s="79" t="s">
        <v>308</v>
      </c>
      <c r="D1361" s="91">
        <v>36292</v>
      </c>
      <c r="E1361" s="75" t="s">
        <v>84</v>
      </c>
      <c r="G1361" s="75" t="s">
        <v>5256</v>
      </c>
      <c r="H1361" s="77" t="str">
        <f>VLOOKUP(Table16[[#This Row],[Player]],Rosters!$D$1:$D$1934,1,FALSE)</f>
        <v>Watson, Christian</v>
      </c>
      <c r="I1361" s="77" t="str">
        <f>Table16[[#This Row],[RunBlock-Primary6]]&amp;"-"&amp;Table16[[#This Row],[PassBlock8]]&amp;IF(Table16[[#This Row],[RunBlock-Secondary7]]&lt;&gt;"","/"&amp;Table16[[#This Row],[RunBlock-Secondary7]]&amp;"-"&amp;Table16[[#This Row],[PassBlock8]],"")</f>
        <v>-</v>
      </c>
      <c r="J1361" s="75"/>
      <c r="K1361" s="75"/>
      <c r="L1361" s="76"/>
      <c r="M1361" s="76"/>
      <c r="N1361" s="76"/>
      <c r="O1361" s="76"/>
      <c r="P1361" s="76"/>
      <c r="Q1361" s="76" t="str">
        <f>Table16[[#This Row],[DefPrimary2]]&amp;IF(Table16[[#This Row],[Def-Secondary3]]&lt;&gt;"","/"&amp;Table16[[#This Row],[Def-Secondary3]],)&amp;""&amp;IF(Table16[[#This Row],[PassRush4]]&lt;&gt;"","-"&amp;Table16[[#This Row],[PassRush4]],)</f>
        <v/>
      </c>
      <c r="R1361" s="76" t="str">
        <f>VLOOKUP(Table16[[#This Row],[Player]],Table4[],9,FALSE)</f>
        <v xml:space="preserve"> 4-4-5</v>
      </c>
      <c r="S1361"/>
    </row>
    <row r="1362" spans="1:19" ht="12.75" customHeight="1" x14ac:dyDescent="0.45">
      <c r="A1362" s="78" t="s">
        <v>2677</v>
      </c>
      <c r="B1362" s="74" t="s">
        <v>3521</v>
      </c>
      <c r="C1362" s="79" t="s">
        <v>325</v>
      </c>
      <c r="D1362" s="91">
        <v>35159</v>
      </c>
      <c r="E1362" s="75" t="s">
        <v>337</v>
      </c>
      <c r="G1362" s="75" t="s">
        <v>5266</v>
      </c>
      <c r="H1362" s="77" t="str">
        <f>VLOOKUP(Table16[[#This Row],[Player]],Rosters!$D$1:$D$1934,1,FALSE)</f>
        <v>Watson, Justin</v>
      </c>
      <c r="I1362" s="77" t="str">
        <f>Table16[[#This Row],[RunBlock-Primary6]]&amp;"-"&amp;Table16[[#This Row],[PassBlock8]]&amp;IF(Table16[[#This Row],[RunBlock-Secondary7]]&lt;&gt;"","/"&amp;Table16[[#This Row],[RunBlock-Secondary7]]&amp;"-"&amp;Table16[[#This Row],[PassBlock8]],"")</f>
        <v>-</v>
      </c>
      <c r="J1362" s="75"/>
      <c r="K1362" s="75"/>
      <c r="L1362" s="76"/>
      <c r="M1362" s="76"/>
      <c r="N1362" s="76"/>
      <c r="O1362" s="76"/>
      <c r="P1362" s="76"/>
      <c r="Q1362" s="76" t="str">
        <f>Table16[[#This Row],[DefPrimary2]]&amp;IF(Table16[[#This Row],[Def-Secondary3]]&lt;&gt;"","/"&amp;Table16[[#This Row],[Def-Secondary3]],)&amp;""&amp;IF(Table16[[#This Row],[PassRush4]]&lt;&gt;"","-"&amp;Table16[[#This Row],[PassRush4]],)</f>
        <v/>
      </c>
      <c r="R1362" s="76" t="str">
        <f>VLOOKUP(Table16[[#This Row],[Player]],Table4[],9,FALSE)</f>
        <v xml:space="preserve"> 4-3-3</v>
      </c>
      <c r="S1362"/>
    </row>
    <row r="1363" spans="1:19" ht="12.75" customHeight="1" x14ac:dyDescent="0.45">
      <c r="A1363" s="78" t="s">
        <v>565</v>
      </c>
      <c r="B1363" s="74" t="s">
        <v>3521</v>
      </c>
      <c r="C1363" s="79" t="s">
        <v>452</v>
      </c>
      <c r="D1363" s="91">
        <v>35490</v>
      </c>
      <c r="E1363" s="75" t="s">
        <v>3949</v>
      </c>
      <c r="G1363" s="75" t="s">
        <v>5256</v>
      </c>
      <c r="H1363" s="77" t="str">
        <f>VLOOKUP(Table16[[#This Row],[Player]],Rosters!$D$1:$D$1934,1,FALSE)</f>
        <v>Westbrook-Ikhin, Nick</v>
      </c>
      <c r="I1363" s="77" t="str">
        <f>Table16[[#This Row],[RunBlock-Primary6]]&amp;"-"&amp;Table16[[#This Row],[PassBlock8]]&amp;IF(Table16[[#This Row],[RunBlock-Secondary7]]&lt;&gt;"","/"&amp;Table16[[#This Row],[RunBlock-Secondary7]]&amp;"-"&amp;Table16[[#This Row],[PassBlock8]],"")</f>
        <v>-</v>
      </c>
      <c r="J1363" s="75"/>
      <c r="K1363" s="75"/>
      <c r="L1363" s="76"/>
      <c r="M1363" s="76"/>
      <c r="N1363" s="76"/>
      <c r="O1363" s="76"/>
      <c r="P1363" s="76"/>
      <c r="Q1363" s="76" t="str">
        <f>Table16[[#This Row],[DefPrimary2]]&amp;IF(Table16[[#This Row],[Def-Secondary3]]&lt;&gt;"","/"&amp;Table16[[#This Row],[Def-Secondary3]],)&amp;""&amp;IF(Table16[[#This Row],[PassRush4]]&lt;&gt;"","-"&amp;Table16[[#This Row],[PassRush4]],)</f>
        <v/>
      </c>
      <c r="R1363" s="76" t="str">
        <f>VLOOKUP(Table16[[#This Row],[Player]],Table4[],9,FALSE)</f>
        <v xml:space="preserve"> 4-4-5</v>
      </c>
      <c r="S1363"/>
    </row>
    <row r="1364" spans="1:19" ht="12.75" customHeight="1" x14ac:dyDescent="0.45">
      <c r="A1364" s="78" t="s">
        <v>718</v>
      </c>
      <c r="B1364" s="74" t="s">
        <v>3521</v>
      </c>
      <c r="C1364" s="79" t="s">
        <v>308</v>
      </c>
      <c r="D1364" s="91">
        <v>37058</v>
      </c>
      <c r="E1364" s="75" t="s">
        <v>88</v>
      </c>
      <c r="G1364" s="75" t="s">
        <v>5267</v>
      </c>
      <c r="H1364" s="77" t="str">
        <f>VLOOKUP(Table16[[#This Row],[Player]],Rosters!$D$1:$D$1934,1,FALSE)</f>
        <v>Wicks, Dontayvion</v>
      </c>
      <c r="I1364" s="77" t="str">
        <f>Table16[[#This Row],[RunBlock-Primary6]]&amp;"-"&amp;Table16[[#This Row],[PassBlock8]]&amp;IF(Table16[[#This Row],[RunBlock-Secondary7]]&lt;&gt;"","/"&amp;Table16[[#This Row],[RunBlock-Secondary7]]&amp;"-"&amp;Table16[[#This Row],[PassBlock8]],"")</f>
        <v>-</v>
      </c>
      <c r="J1364" s="75"/>
      <c r="K1364" s="75"/>
      <c r="L1364" s="76"/>
      <c r="M1364" s="76"/>
      <c r="N1364" s="76"/>
      <c r="O1364" s="76"/>
      <c r="P1364" s="76"/>
      <c r="Q1364" s="76" t="str">
        <f>Table16[[#This Row],[DefPrimary2]]&amp;IF(Table16[[#This Row],[Def-Secondary3]]&lt;&gt;"","/"&amp;Table16[[#This Row],[Def-Secondary3]],)&amp;""&amp;IF(Table16[[#This Row],[PassRush4]]&lt;&gt;"","-"&amp;Table16[[#This Row],[PassRush4]],)</f>
        <v/>
      </c>
      <c r="R1364" s="76" t="str">
        <f>VLOOKUP(Table16[[#This Row],[Player]],Table4[],9,FALSE)</f>
        <v xml:space="preserve"> 4-4-3</v>
      </c>
      <c r="S1364"/>
    </row>
    <row r="1365" spans="1:19" ht="12.75" customHeight="1" x14ac:dyDescent="0.45">
      <c r="A1365" s="78" t="s">
        <v>2168</v>
      </c>
      <c r="B1365" s="74" t="s">
        <v>3521</v>
      </c>
      <c r="C1365" s="79" t="s">
        <v>285</v>
      </c>
      <c r="D1365" s="91">
        <v>30685</v>
      </c>
      <c r="E1365" s="75" t="s">
        <v>4148</v>
      </c>
      <c r="G1365" s="75" t="s">
        <v>5254</v>
      </c>
      <c r="H1365" s="77" t="str">
        <f>VLOOKUP(Table16[[#This Row],[Player]],Rosters!$D$1:$D$1934,1,FALSE)</f>
        <v>Williams, Mike</v>
      </c>
      <c r="I1365" s="77" t="str">
        <f>Table16[[#This Row],[RunBlock-Primary6]]&amp;"-"&amp;Table16[[#This Row],[PassBlock8]]&amp;IF(Table16[[#This Row],[RunBlock-Secondary7]]&lt;&gt;"","/"&amp;Table16[[#This Row],[RunBlock-Secondary7]]&amp;"-"&amp;Table16[[#This Row],[PassBlock8]],"")</f>
        <v>-</v>
      </c>
      <c r="J1365" s="75"/>
      <c r="K1365" s="75"/>
      <c r="L1365" s="76"/>
      <c r="M1365" s="76"/>
      <c r="N1365" s="76"/>
      <c r="O1365" s="76"/>
      <c r="P1365" s="76"/>
      <c r="Q1365" s="76" t="str">
        <f>Table16[[#This Row],[DefPrimary2]]&amp;IF(Table16[[#This Row],[Def-Secondary3]]&lt;&gt;"","/"&amp;Table16[[#This Row],[Def-Secondary3]],)&amp;""&amp;IF(Table16[[#This Row],[PassRush4]]&lt;&gt;"","-"&amp;Table16[[#This Row],[PassRush4]],)</f>
        <v/>
      </c>
      <c r="R1365" s="76" t="str">
        <f>VLOOKUP(Table16[[#This Row],[Player]],Table4[],9,FALSE)</f>
        <v xml:space="preserve"> 4-3-4</v>
      </c>
      <c r="S1365"/>
    </row>
    <row r="1366" spans="1:19" ht="12.75" customHeight="1" x14ac:dyDescent="0.45">
      <c r="A1366" s="78" t="s">
        <v>2675</v>
      </c>
      <c r="B1366" s="74" t="s">
        <v>3521</v>
      </c>
      <c r="C1366" s="79" t="s">
        <v>441</v>
      </c>
      <c r="D1366" s="91">
        <v>35023</v>
      </c>
      <c r="E1366" s="75" t="s">
        <v>188</v>
      </c>
      <c r="G1366" s="75" t="s">
        <v>5266</v>
      </c>
      <c r="H1366" s="77" t="str">
        <f>VLOOKUP(Table16[[#This Row],[Player]],Rosters!$D$1:$D$1934,1,FALSE)</f>
        <v>Wilson, Cedrick</v>
      </c>
      <c r="I1366" s="77" t="str">
        <f>Table16[[#This Row],[RunBlock-Primary6]]&amp;"-"&amp;Table16[[#This Row],[PassBlock8]]&amp;IF(Table16[[#This Row],[RunBlock-Secondary7]]&lt;&gt;"","/"&amp;Table16[[#This Row],[RunBlock-Secondary7]]&amp;"-"&amp;Table16[[#This Row],[PassBlock8]],"")</f>
        <v>-</v>
      </c>
      <c r="J1366" s="75"/>
      <c r="K1366" s="75"/>
      <c r="L1366" s="76"/>
      <c r="M1366" s="76"/>
      <c r="N1366" s="76"/>
      <c r="O1366" s="76"/>
      <c r="P1366" s="76"/>
      <c r="Q1366" s="76" t="str">
        <f>Table16[[#This Row],[DefPrimary2]]&amp;IF(Table16[[#This Row],[Def-Secondary3]]&lt;&gt;"","/"&amp;Table16[[#This Row],[Def-Secondary3]],)&amp;""&amp;IF(Table16[[#This Row],[PassRush4]]&lt;&gt;"","-"&amp;Table16[[#This Row],[PassRush4]],)</f>
        <v/>
      </c>
      <c r="R1366" s="76" t="str">
        <f>VLOOKUP(Table16[[#This Row],[Player]],Table4[],9,FALSE)</f>
        <v xml:space="preserve"> 4-3-3</v>
      </c>
      <c r="S1366"/>
    </row>
    <row r="1367" spans="1:19" ht="12.75" customHeight="1" x14ac:dyDescent="0.45">
      <c r="A1367" s="78" t="s">
        <v>3947</v>
      </c>
      <c r="B1367" s="74" t="s">
        <v>3521</v>
      </c>
      <c r="C1367" s="79" t="s">
        <v>3530</v>
      </c>
      <c r="D1367" s="91">
        <v>36984</v>
      </c>
      <c r="E1367" s="75" t="s">
        <v>4149</v>
      </c>
      <c r="G1367" s="75" t="s">
        <v>5266</v>
      </c>
      <c r="H1367" s="77" t="e">
        <f>VLOOKUP(Table16[[#This Row],[Player]],Rosters!$D$1:$D$1934,1,FALSE)</f>
        <v>#N/A</v>
      </c>
      <c r="I1367" s="77" t="str">
        <f>Table16[[#This Row],[RunBlock-Primary6]]&amp;"-"&amp;Table16[[#This Row],[PassBlock8]]&amp;IF(Table16[[#This Row],[RunBlock-Secondary7]]&lt;&gt;"","/"&amp;Table16[[#This Row],[RunBlock-Secondary7]]&amp;"-"&amp;Table16[[#This Row],[PassBlock8]],"")</f>
        <v>-</v>
      </c>
      <c r="J1367" s="75"/>
      <c r="K1367" s="75"/>
      <c r="L1367" s="76"/>
      <c r="M1367" s="76"/>
      <c r="N1367" s="76"/>
      <c r="O1367" s="76"/>
      <c r="P1367" s="76"/>
      <c r="Q1367" s="76" t="str">
        <f>Table16[[#This Row],[DefPrimary2]]&amp;IF(Table16[[#This Row],[Def-Secondary3]]&lt;&gt;"","/"&amp;Table16[[#This Row],[Def-Secondary3]],)&amp;""&amp;IF(Table16[[#This Row],[PassRush4]]&lt;&gt;"","-"&amp;Table16[[#This Row],[PassRush4]],)</f>
        <v/>
      </c>
      <c r="R1367" s="76" t="str">
        <f>VLOOKUP(Table16[[#This Row],[Player]],Table4[],9,FALSE)</f>
        <v xml:space="preserve"> 4-3-3</v>
      </c>
      <c r="S1367"/>
    </row>
    <row r="1368" spans="1:19" ht="12.75" customHeight="1" x14ac:dyDescent="0.45">
      <c r="A1368" s="78" t="s">
        <v>3324</v>
      </c>
      <c r="B1368" s="74" t="s">
        <v>3521</v>
      </c>
      <c r="C1368" s="79" t="s">
        <v>3527</v>
      </c>
      <c r="D1368" s="91">
        <v>36604</v>
      </c>
      <c r="E1368" s="75" t="s">
        <v>295</v>
      </c>
      <c r="G1368" s="75" t="e">
        <v>#N/A</v>
      </c>
      <c r="H1368" s="77" t="e">
        <f>VLOOKUP(Table16[[#This Row],[Player]],Rosters!$D$1:$D$1934,1,FALSE)</f>
        <v>#N/A</v>
      </c>
      <c r="I1368" s="77" t="str">
        <f>Table16[[#This Row],[RunBlock-Primary6]]&amp;"-"&amp;Table16[[#This Row],[PassBlock8]]&amp;IF(Table16[[#This Row],[RunBlock-Secondary7]]&lt;&gt;"","/"&amp;Table16[[#This Row],[RunBlock-Secondary7]]&amp;"-"&amp;Table16[[#This Row],[PassBlock8]],"")</f>
        <v>-</v>
      </c>
      <c r="J1368" s="75"/>
      <c r="K1368" s="75"/>
      <c r="L1368" s="76"/>
      <c r="M1368" s="76"/>
      <c r="N1368" s="76"/>
      <c r="O1368" s="76"/>
      <c r="P1368" s="76"/>
      <c r="Q1368" s="76" t="str">
        <f>Table16[[#This Row],[DefPrimary2]]&amp;IF(Table16[[#This Row],[Def-Secondary3]]&lt;&gt;"","/"&amp;Table16[[#This Row],[Def-Secondary3]],)&amp;""&amp;IF(Table16[[#This Row],[PassRush4]]&lt;&gt;"","-"&amp;Table16[[#This Row],[PassRush4]],)</f>
        <v/>
      </c>
      <c r="R1368" s="76" t="e">
        <f>VLOOKUP(Table16[[#This Row],[Player]],Table4[],9,FALSE)</f>
        <v>#N/A</v>
      </c>
      <c r="S1368"/>
    </row>
    <row r="1369" spans="1:19" ht="12.75" customHeight="1" x14ac:dyDescent="0.45">
      <c r="A1369" s="78" t="s">
        <v>3802</v>
      </c>
      <c r="B1369" s="74" t="s">
        <v>3801</v>
      </c>
      <c r="C1369" s="79" t="s">
        <v>441</v>
      </c>
      <c r="D1369" s="91">
        <v>36312</v>
      </c>
      <c r="E1369" s="75" t="s">
        <v>391</v>
      </c>
      <c r="G1369" s="75" t="s">
        <v>5407</v>
      </c>
      <c r="H1369" s="77" t="str">
        <f>VLOOKUP(Table16[[#This Row],[Player]],Rosters!$D$1:$D$1934,1,FALSE)</f>
        <v>Mims, Jordan</v>
      </c>
      <c r="I1369" s="77" t="str">
        <f>Table16[[#This Row],[RunBlock-Primary6]]&amp;"-"&amp;Table16[[#This Row],[PassBlock8]]&amp;IF(Table16[[#This Row],[RunBlock-Secondary7]]&lt;&gt;"","/"&amp;Table16[[#This Row],[RunBlock-Secondary7]]&amp;"-"&amp;Table16[[#This Row],[PassBlock8]],"")</f>
        <v>0-0</v>
      </c>
      <c r="J1369" s="75"/>
      <c r="K1369" s="75"/>
      <c r="L1369" s="76"/>
      <c r="M1369" s="76"/>
      <c r="N1369" s="75">
        <v>0</v>
      </c>
      <c r="O1369" s="76"/>
      <c r="P1369" s="75">
        <v>0</v>
      </c>
      <c r="Q1369" s="76" t="str">
        <f>Table16[[#This Row],[DefPrimary2]]&amp;IF(Table16[[#This Row],[Def-Secondary3]]&lt;&gt;"","/"&amp;Table16[[#This Row],[Def-Secondary3]],)&amp;""&amp;IF(Table16[[#This Row],[PassRush4]]&lt;&gt;"","-"&amp;Table16[[#This Row],[PassRush4]],)</f>
        <v/>
      </c>
      <c r="R1369" s="76" t="str">
        <f>VLOOKUP(Table16[[#This Row],[Player]],Table4[],9,FALSE)</f>
        <v xml:space="preserve"> 4-3-3</v>
      </c>
      <c r="S1369"/>
    </row>
    <row r="1370" spans="1:19" ht="12.75" customHeight="1" x14ac:dyDescent="0.45">
      <c r="A1370" s="92" t="s">
        <v>3802</v>
      </c>
      <c r="B1370" s="74" t="s">
        <v>3801</v>
      </c>
      <c r="C1370" s="79" t="s">
        <v>441</v>
      </c>
      <c r="D1370" s="91">
        <v>36312</v>
      </c>
      <c r="E1370" s="75" t="s">
        <v>391</v>
      </c>
      <c r="G1370" s="75" t="s">
        <v>5266</v>
      </c>
      <c r="H1370" s="77" t="str">
        <f>VLOOKUP(Table16[[#This Row],[Player]],Rosters!$D$1:$D$1934,1,FALSE)</f>
        <v>Mims, Jordan</v>
      </c>
      <c r="I1370" s="77" t="str">
        <f>Table16[[#This Row],[RunBlock-Primary6]]&amp;"-"&amp;Table16[[#This Row],[PassBlock8]]&amp;IF(Table16[[#This Row],[RunBlock-Secondary7]]&lt;&gt;"","/"&amp;Table16[[#This Row],[RunBlock-Secondary7]]&amp;"-"&amp;Table16[[#This Row],[PassBlock8]],"")</f>
        <v>-</v>
      </c>
      <c r="J1370" s="75"/>
      <c r="K1370" s="75"/>
      <c r="L1370" s="76"/>
      <c r="M1370" s="76"/>
      <c r="N1370" s="76"/>
      <c r="O1370" s="76"/>
      <c r="P1370" s="76"/>
      <c r="Q1370" s="76" t="str">
        <f>Table16[[#This Row],[DefPrimary2]]&amp;IF(Table16[[#This Row],[Def-Secondary3]]&lt;&gt;"","/"&amp;Table16[[#This Row],[Def-Secondary3]],)&amp;""&amp;IF(Table16[[#This Row],[PassRush4]]&lt;&gt;"","-"&amp;Table16[[#This Row],[PassRush4]],)</f>
        <v/>
      </c>
      <c r="R1370" s="76" t="str">
        <f>VLOOKUP(Table16[[#This Row],[Player]],Table4[],9,FALSE)</f>
        <v xml:space="preserve"> 4-3-3</v>
      </c>
      <c r="S1370"/>
    </row>
    <row r="1371" spans="1:19" ht="12.75" customHeight="1" x14ac:dyDescent="0.45">
      <c r="A1371" s="92" t="s">
        <v>3893</v>
      </c>
      <c r="B1371" s="74" t="s">
        <v>3570</v>
      </c>
      <c r="C1371" s="79" t="s">
        <v>3525</v>
      </c>
      <c r="D1371" s="91">
        <v>37070</v>
      </c>
      <c r="E1371" s="75" t="s">
        <v>3979</v>
      </c>
      <c r="G1371" s="75" t="s">
        <v>5266</v>
      </c>
      <c r="H1371" s="77" t="str">
        <f>VLOOKUP(Table16[[#This Row],[Player]],Rosters!$D$1:$D$1934,1,FALSE)</f>
        <v>Burton, Jermaine</v>
      </c>
      <c r="I1371" s="77" t="str">
        <f>Table16[[#This Row],[RunBlock-Primary6]]&amp;"-"&amp;Table16[[#This Row],[PassBlock8]]&amp;IF(Table16[[#This Row],[RunBlock-Secondary7]]&lt;&gt;"","/"&amp;Table16[[#This Row],[RunBlock-Secondary7]]&amp;"-"&amp;Table16[[#This Row],[PassBlock8]],"")</f>
        <v>-</v>
      </c>
      <c r="J1371" s="75"/>
      <c r="K1371" s="75"/>
      <c r="L1371" s="76"/>
      <c r="M1371" s="76"/>
      <c r="N1371" s="76"/>
      <c r="O1371" s="76"/>
      <c r="P1371" s="76"/>
      <c r="Q1371" s="76" t="str">
        <f>Table16[[#This Row],[DefPrimary2]]&amp;IF(Table16[[#This Row],[Def-Secondary3]]&lt;&gt;"","/"&amp;Table16[[#This Row],[Def-Secondary3]],)&amp;""&amp;IF(Table16[[#This Row],[PassRush4]]&lt;&gt;"","-"&amp;Table16[[#This Row],[PassRush4]],)</f>
        <v/>
      </c>
      <c r="R1371" s="76" t="str">
        <f>VLOOKUP(Table16[[#This Row],[Player]],Table4[],9,FALSE)</f>
        <v xml:space="preserve"> 4-3-3</v>
      </c>
      <c r="S1371"/>
    </row>
    <row r="1372" spans="1:19" ht="12.75" customHeight="1" x14ac:dyDescent="0.45">
      <c r="A1372" s="78" t="s">
        <v>3918</v>
      </c>
      <c r="B1372" s="74" t="s">
        <v>3570</v>
      </c>
      <c r="C1372" s="79" t="s">
        <v>3520</v>
      </c>
      <c r="D1372" s="91">
        <v>36983</v>
      </c>
      <c r="E1372" s="75" t="s">
        <v>4066</v>
      </c>
      <c r="G1372" s="75" t="s">
        <v>5266</v>
      </c>
      <c r="H1372" s="77" t="str">
        <f>VLOOKUP(Table16[[#This Row],[Player]],Rosters!$D$1:$D$1934,1,FALSE)</f>
        <v>McCaffrey, Luke</v>
      </c>
      <c r="I1372" s="77" t="str">
        <f>Table16[[#This Row],[RunBlock-Primary6]]&amp;"-"&amp;Table16[[#This Row],[PassBlock8]]&amp;IF(Table16[[#This Row],[RunBlock-Secondary7]]&lt;&gt;"","/"&amp;Table16[[#This Row],[RunBlock-Secondary7]]&amp;"-"&amp;Table16[[#This Row],[PassBlock8]],"")</f>
        <v>-</v>
      </c>
      <c r="J1372" s="75"/>
      <c r="K1372" s="75"/>
      <c r="L1372" s="76"/>
      <c r="M1372" s="76"/>
      <c r="N1372" s="76"/>
      <c r="O1372" s="76"/>
      <c r="P1372" s="76"/>
      <c r="Q1372" s="76" t="str">
        <f>Table16[[#This Row],[DefPrimary2]]&amp;IF(Table16[[#This Row],[Def-Secondary3]]&lt;&gt;"","/"&amp;Table16[[#This Row],[Def-Secondary3]],)&amp;""&amp;IF(Table16[[#This Row],[PassRush4]]&lt;&gt;"","-"&amp;Table16[[#This Row],[PassRush4]],)</f>
        <v/>
      </c>
      <c r="R1372" s="76" t="str">
        <f>VLOOKUP(Table16[[#This Row],[Player]],Table4[],9,FALSE)</f>
        <v xml:space="preserve"> 4-3-3</v>
      </c>
      <c r="S1372"/>
    </row>
    <row r="1373" spans="1:19" ht="12.75" customHeight="1" x14ac:dyDescent="0.45">
      <c r="A1373" s="78" t="s">
        <v>411</v>
      </c>
      <c r="B1373" s="74" t="s">
        <v>3570</v>
      </c>
      <c r="C1373" s="79" t="s">
        <v>1124</v>
      </c>
      <c r="D1373" s="91">
        <v>35353</v>
      </c>
      <c r="E1373" s="75" t="s">
        <v>188</v>
      </c>
      <c r="G1373" s="75" t="s">
        <v>5263</v>
      </c>
      <c r="H1373" s="77" t="str">
        <f>VLOOKUP(Table16[[#This Row],[Player]],Rosters!$D$1:$D$1934,1,FALSE)</f>
        <v>McCloud, Ray-Ray</v>
      </c>
      <c r="I1373" s="77" t="str">
        <f>Table16[[#This Row],[RunBlock-Primary6]]&amp;"-"&amp;Table16[[#This Row],[PassBlock8]]&amp;IF(Table16[[#This Row],[RunBlock-Secondary7]]&lt;&gt;"","/"&amp;Table16[[#This Row],[RunBlock-Secondary7]]&amp;"-"&amp;Table16[[#This Row],[PassBlock8]],"")</f>
        <v>-</v>
      </c>
      <c r="J1373" s="75"/>
      <c r="K1373" s="75"/>
      <c r="L1373" s="76"/>
      <c r="M1373" s="76"/>
      <c r="N1373" s="76"/>
      <c r="O1373" s="76"/>
      <c r="P1373" s="76"/>
      <c r="Q1373" s="76" t="str">
        <f>Table16[[#This Row],[DefPrimary2]]&amp;IF(Table16[[#This Row],[Def-Secondary3]]&lt;&gt;"","/"&amp;Table16[[#This Row],[Def-Secondary3]],)&amp;""&amp;IF(Table16[[#This Row],[PassRush4]]&lt;&gt;"","-"&amp;Table16[[#This Row],[PassRush4]],)</f>
        <v/>
      </c>
      <c r="R1373" s="76" t="str">
        <f>VLOOKUP(Table16[[#This Row],[Player]],Table4[],9,FALSE)</f>
        <v xml:space="preserve"> 4-5-3</v>
      </c>
      <c r="S1373"/>
    </row>
    <row r="1374" spans="1:19" ht="12.75" customHeight="1" x14ac:dyDescent="0.45">
      <c r="A1374" s="78" t="s">
        <v>3943</v>
      </c>
      <c r="B1374" s="74" t="s">
        <v>3570</v>
      </c>
      <c r="C1374" s="79" t="s">
        <v>3524</v>
      </c>
      <c r="D1374" s="91">
        <v>36800</v>
      </c>
      <c r="E1374" s="75" t="s">
        <v>4141</v>
      </c>
      <c r="G1374" s="75" t="s">
        <v>5266</v>
      </c>
      <c r="H1374" s="77" t="str">
        <f>VLOOKUP(Table16[[#This Row],[Player]],Rosters!$D$1:$D$1934,1,FALSE)</f>
        <v>Whittington, Jordan</v>
      </c>
      <c r="I1374" s="77" t="str">
        <f>Table16[[#This Row],[RunBlock-Primary6]]&amp;"-"&amp;Table16[[#This Row],[PassBlock8]]&amp;IF(Table16[[#This Row],[RunBlock-Secondary7]]&lt;&gt;"","/"&amp;Table16[[#This Row],[RunBlock-Secondary7]]&amp;"-"&amp;Table16[[#This Row],[PassBlock8]],"")</f>
        <v>-</v>
      </c>
      <c r="J1374" s="75"/>
      <c r="K1374" s="75"/>
      <c r="L1374" s="76"/>
      <c r="M1374" s="76"/>
      <c r="N1374" s="76"/>
      <c r="O1374" s="76"/>
      <c r="P1374" s="76"/>
      <c r="Q1374" s="76" t="str">
        <f>Table16[[#This Row],[DefPrimary2]]&amp;IF(Table16[[#This Row],[Def-Secondary3]]&lt;&gt;"","/"&amp;Table16[[#This Row],[Def-Secondary3]],)&amp;""&amp;IF(Table16[[#This Row],[PassRush4]]&lt;&gt;"","-"&amp;Table16[[#This Row],[PassRush4]],)</f>
        <v/>
      </c>
      <c r="R1374" s="76" t="str">
        <f>VLOOKUP(Table16[[#This Row],[Player]],Table4[],9,FALSE)</f>
        <v xml:space="preserve"> 4-3-3</v>
      </c>
      <c r="S1374"/>
    </row>
    <row r="1375" spans="1:19" ht="12.75" customHeight="1" x14ac:dyDescent="0.45">
      <c r="A1375" s="78" t="s">
        <v>936</v>
      </c>
      <c r="B1375" s="74" t="s">
        <v>3544</v>
      </c>
      <c r="C1375" s="79" t="s">
        <v>271</v>
      </c>
      <c r="D1375" s="91">
        <v>34069</v>
      </c>
      <c r="E1375" s="75" t="s">
        <v>454</v>
      </c>
      <c r="G1375" s="75" t="s">
        <v>5266</v>
      </c>
      <c r="H1375" s="77" t="str">
        <f>VLOOKUP(Table16[[#This Row],[Player]],Rosters!$D$1:$D$1934,1,FALSE)</f>
        <v>Carter, DeAndre</v>
      </c>
      <c r="I1375" s="77" t="str">
        <f>Table16[[#This Row],[RunBlock-Primary6]]&amp;"-"&amp;Table16[[#This Row],[PassBlock8]]&amp;IF(Table16[[#This Row],[RunBlock-Secondary7]]&lt;&gt;"","/"&amp;Table16[[#This Row],[RunBlock-Secondary7]]&amp;"-"&amp;Table16[[#This Row],[PassBlock8]],"")</f>
        <v>-</v>
      </c>
      <c r="J1375" s="75"/>
      <c r="K1375" s="75"/>
      <c r="L1375" s="76"/>
      <c r="M1375" s="76"/>
      <c r="N1375" s="76"/>
      <c r="O1375" s="76"/>
      <c r="P1375" s="76"/>
      <c r="Q1375" s="76" t="str">
        <f>Table16[[#This Row],[DefPrimary2]]&amp;IF(Table16[[#This Row],[Def-Secondary3]]&lt;&gt;"","/"&amp;Table16[[#This Row],[Def-Secondary3]],)&amp;""&amp;IF(Table16[[#This Row],[PassRush4]]&lt;&gt;"","-"&amp;Table16[[#This Row],[PassRush4]],)</f>
        <v/>
      </c>
      <c r="R1375" s="76" t="str">
        <f>VLOOKUP(Table16[[#This Row],[Player]],Table4[],9,FALSE)</f>
        <v xml:space="preserve"> 4-3-3</v>
      </c>
      <c r="S1375"/>
    </row>
    <row r="1376" spans="1:19" ht="12.75" customHeight="1" x14ac:dyDescent="0.45">
      <c r="A1376" s="78" t="s">
        <v>1941</v>
      </c>
      <c r="B1376" s="74" t="s">
        <v>3544</v>
      </c>
      <c r="C1376" s="79" t="s">
        <v>3523</v>
      </c>
      <c r="D1376" s="91">
        <v>36780</v>
      </c>
      <c r="E1376" s="75" t="s">
        <v>160</v>
      </c>
      <c r="G1376" s="75" t="s">
        <v>5266</v>
      </c>
      <c r="H1376" s="77" t="str">
        <f>VLOOKUP(Table16[[#This Row],[Player]],Rosters!$D$1:$D$1934,1,FALSE)</f>
        <v>Davis, Derius</v>
      </c>
      <c r="I1376" s="77" t="str">
        <f>Table16[[#This Row],[RunBlock-Primary6]]&amp;"-"&amp;Table16[[#This Row],[PassBlock8]]&amp;IF(Table16[[#This Row],[RunBlock-Secondary7]]&lt;&gt;"","/"&amp;Table16[[#This Row],[RunBlock-Secondary7]]&amp;"-"&amp;Table16[[#This Row],[PassBlock8]],"")</f>
        <v>-</v>
      </c>
      <c r="J1376" s="75"/>
      <c r="K1376" s="75"/>
      <c r="L1376" s="76"/>
      <c r="M1376" s="76"/>
      <c r="N1376" s="76"/>
      <c r="O1376" s="76"/>
      <c r="P1376" s="76"/>
      <c r="Q1376" s="76" t="str">
        <f>Table16[[#This Row],[DefPrimary2]]&amp;IF(Table16[[#This Row],[Def-Secondary3]]&lt;&gt;"","/"&amp;Table16[[#This Row],[Def-Secondary3]],)&amp;""&amp;IF(Table16[[#This Row],[PassRush4]]&lt;&gt;"","-"&amp;Table16[[#This Row],[PassRush4]],)</f>
        <v/>
      </c>
      <c r="R1376" s="76" t="str">
        <f>VLOOKUP(Table16[[#This Row],[Player]],Table4[],9,FALSE)</f>
        <v xml:space="preserve"> 4-3-3</v>
      </c>
      <c r="S1376"/>
    </row>
    <row r="1377" spans="1:19" ht="12.75" customHeight="1" x14ac:dyDescent="0.45">
      <c r="A1377" s="78" t="s">
        <v>2948</v>
      </c>
      <c r="B1377" s="74" t="s">
        <v>3544</v>
      </c>
      <c r="C1377" s="79" t="s">
        <v>81</v>
      </c>
      <c r="D1377" s="91">
        <v>35916</v>
      </c>
      <c r="E1377" s="75" t="s">
        <v>3949</v>
      </c>
      <c r="G1377" s="75" t="s">
        <v>5266</v>
      </c>
      <c r="H1377" s="77" t="str">
        <f>VLOOKUP(Table16[[#This Row],[Player]],Rosters!$D$1:$D$1934,1,FALSE)</f>
        <v>Dortch, Greg</v>
      </c>
      <c r="I1377" s="77" t="str">
        <f>Table16[[#This Row],[RunBlock-Primary6]]&amp;"-"&amp;Table16[[#This Row],[PassBlock8]]&amp;IF(Table16[[#This Row],[RunBlock-Secondary7]]&lt;&gt;"","/"&amp;Table16[[#This Row],[RunBlock-Secondary7]]&amp;"-"&amp;Table16[[#This Row],[PassBlock8]],"")</f>
        <v>-</v>
      </c>
      <c r="J1377" s="75"/>
      <c r="K1377" s="75"/>
      <c r="L1377" s="76"/>
      <c r="M1377" s="76"/>
      <c r="N1377" s="76"/>
      <c r="O1377" s="76"/>
      <c r="P1377" s="76"/>
      <c r="Q1377" s="76" t="str">
        <f>Table16[[#This Row],[DefPrimary2]]&amp;IF(Table16[[#This Row],[Def-Secondary3]]&lt;&gt;"","/"&amp;Table16[[#This Row],[Def-Secondary3]],)&amp;""&amp;IF(Table16[[#This Row],[PassRush4]]&lt;&gt;"","-"&amp;Table16[[#This Row],[PassRush4]],)</f>
        <v/>
      </c>
      <c r="R1377" s="76" t="str">
        <f>VLOOKUP(Table16[[#This Row],[Player]],Table4[],9,FALSE)</f>
        <v xml:space="preserve"> 4-3-3</v>
      </c>
      <c r="S1377"/>
    </row>
    <row r="1378" spans="1:19" ht="12.75" customHeight="1" x14ac:dyDescent="0.45">
      <c r="A1378" s="78" t="s">
        <v>2830</v>
      </c>
      <c r="B1378" s="74" t="s">
        <v>3544</v>
      </c>
      <c r="C1378" s="79" t="s">
        <v>860</v>
      </c>
      <c r="D1378" s="91">
        <v>35685</v>
      </c>
      <c r="E1378" s="75" t="s">
        <v>130</v>
      </c>
      <c r="G1378" s="75" t="s">
        <v>5266</v>
      </c>
      <c r="H1378" s="77" t="str">
        <f>VLOOKUP(Table16[[#This Row],[Player]],Rosters!$D$1:$D$1934,1,FALSE)</f>
        <v>Duvernay, Devin</v>
      </c>
      <c r="I1378" s="77" t="str">
        <f>Table16[[#This Row],[RunBlock-Primary6]]&amp;"-"&amp;Table16[[#This Row],[PassBlock8]]&amp;IF(Table16[[#This Row],[RunBlock-Secondary7]]&lt;&gt;"","/"&amp;Table16[[#This Row],[RunBlock-Secondary7]]&amp;"-"&amp;Table16[[#This Row],[PassBlock8]],"")</f>
        <v>-</v>
      </c>
      <c r="J1378" s="75"/>
      <c r="K1378" s="75"/>
      <c r="L1378" s="76"/>
      <c r="M1378" s="76"/>
      <c r="N1378" s="76"/>
      <c r="O1378" s="76"/>
      <c r="P1378" s="76"/>
      <c r="Q1378" s="76" t="str">
        <f>Table16[[#This Row],[DefPrimary2]]&amp;IF(Table16[[#This Row],[Def-Secondary3]]&lt;&gt;"","/"&amp;Table16[[#This Row],[Def-Secondary3]],)&amp;""&amp;IF(Table16[[#This Row],[PassRush4]]&lt;&gt;"","-"&amp;Table16[[#This Row],[PassRush4]],)</f>
        <v/>
      </c>
      <c r="R1378" s="76" t="str">
        <f>VLOOKUP(Table16[[#This Row],[Player]],Table4[],9,FALSE)</f>
        <v xml:space="preserve"> 4-3-3</v>
      </c>
      <c r="S1378"/>
    </row>
    <row r="1379" spans="1:19" ht="12.75" customHeight="1" x14ac:dyDescent="0.45">
      <c r="A1379" s="78" t="s">
        <v>2580</v>
      </c>
      <c r="B1379" s="74" t="s">
        <v>3544</v>
      </c>
      <c r="C1379" s="79" t="s">
        <v>3531</v>
      </c>
      <c r="D1379" s="91">
        <v>36958</v>
      </c>
      <c r="E1379" s="75" t="s">
        <v>391</v>
      </c>
      <c r="G1379" s="75" t="s">
        <v>5266</v>
      </c>
      <c r="H1379" s="77" t="str">
        <f>VLOOKUP(Table16[[#This Row],[Player]],Rosters!$D$1:$D$1934,1,FALSE)</f>
        <v>Gipson, Xavier</v>
      </c>
      <c r="I1379" s="77" t="str">
        <f>Table16[[#This Row],[RunBlock-Primary6]]&amp;"-"&amp;Table16[[#This Row],[PassBlock8]]&amp;IF(Table16[[#This Row],[RunBlock-Secondary7]]&lt;&gt;"","/"&amp;Table16[[#This Row],[RunBlock-Secondary7]]&amp;"-"&amp;Table16[[#This Row],[PassBlock8]],"")</f>
        <v>-</v>
      </c>
      <c r="J1379" s="75"/>
      <c r="K1379" s="75"/>
      <c r="L1379" s="76"/>
      <c r="M1379" s="76"/>
      <c r="N1379" s="76"/>
      <c r="O1379" s="76"/>
      <c r="P1379" s="76"/>
      <c r="Q1379" s="76" t="str">
        <f>Table16[[#This Row],[DefPrimary2]]&amp;IF(Table16[[#This Row],[Def-Secondary3]]&lt;&gt;"","/"&amp;Table16[[#This Row],[Def-Secondary3]],)&amp;""&amp;IF(Table16[[#This Row],[PassRush4]]&lt;&gt;"","-"&amp;Table16[[#This Row],[PassRush4]],)</f>
        <v/>
      </c>
      <c r="R1379" s="76" t="str">
        <f>VLOOKUP(Table16[[#This Row],[Player]],Table4[],9,FALSE)</f>
        <v xml:space="preserve"> 4-3-3</v>
      </c>
      <c r="S1379"/>
    </row>
    <row r="1380" spans="1:19" ht="12.75" customHeight="1" x14ac:dyDescent="0.45">
      <c r="A1380" s="78" t="s">
        <v>3567</v>
      </c>
      <c r="B1380" s="74" t="s">
        <v>3544</v>
      </c>
      <c r="C1380" s="79" t="s">
        <v>3517</v>
      </c>
      <c r="D1380" s="91">
        <v>37334</v>
      </c>
      <c r="E1380" s="75" t="s">
        <v>200</v>
      </c>
      <c r="G1380" s="75" t="s">
        <v>5254</v>
      </c>
      <c r="H1380" s="77" t="str">
        <f>VLOOKUP(Table16[[#This Row],[Player]],Rosters!$D$1:$D$1934,1,FALSE)</f>
        <v>Mims Jr, Marvin</v>
      </c>
      <c r="I1380" s="77" t="str">
        <f>Table16[[#This Row],[RunBlock-Primary6]]&amp;"-"&amp;Table16[[#This Row],[PassBlock8]]&amp;IF(Table16[[#This Row],[RunBlock-Secondary7]]&lt;&gt;"","/"&amp;Table16[[#This Row],[RunBlock-Secondary7]]&amp;"-"&amp;Table16[[#This Row],[PassBlock8]],"")</f>
        <v>-</v>
      </c>
      <c r="J1380" s="75"/>
      <c r="K1380" s="75"/>
      <c r="L1380" s="76"/>
      <c r="M1380" s="76"/>
      <c r="N1380" s="76"/>
      <c r="O1380" s="76"/>
      <c r="P1380" s="76"/>
      <c r="Q1380" s="76" t="str">
        <f>Table16[[#This Row],[DefPrimary2]]&amp;IF(Table16[[#This Row],[Def-Secondary3]]&lt;&gt;"","/"&amp;Table16[[#This Row],[Def-Secondary3]],)&amp;""&amp;IF(Table16[[#This Row],[PassRush4]]&lt;&gt;"","-"&amp;Table16[[#This Row],[PassRush4]],)</f>
        <v/>
      </c>
      <c r="R1380" s="76" t="str">
        <f>VLOOKUP(Table16[[#This Row],[Player]],Table4[],9,FALSE)</f>
        <v xml:space="preserve"> 4-3-4</v>
      </c>
      <c r="S1380"/>
    </row>
    <row r="1381" spans="1:19" ht="12.75" customHeight="1" x14ac:dyDescent="0.45">
      <c r="A1381" s="78" t="s">
        <v>1981</v>
      </c>
      <c r="B1381" s="74" t="s">
        <v>3544</v>
      </c>
      <c r="C1381" s="79" t="s">
        <v>143</v>
      </c>
      <c r="D1381" s="91">
        <v>35279</v>
      </c>
      <c r="E1381" s="75" t="s">
        <v>279</v>
      </c>
      <c r="G1381" s="75" t="s">
        <v>5267</v>
      </c>
      <c r="H1381" s="77" t="str">
        <f>VLOOKUP(Table16[[#This Row],[Player]],Rosters!$D$1:$D$1934,1,FALSE)</f>
        <v>Turpin, KaVontae</v>
      </c>
      <c r="I1381" s="77" t="str">
        <f>Table16[[#This Row],[RunBlock-Primary6]]&amp;"-"&amp;Table16[[#This Row],[PassBlock8]]&amp;IF(Table16[[#This Row],[RunBlock-Secondary7]]&lt;&gt;"","/"&amp;Table16[[#This Row],[RunBlock-Secondary7]]&amp;"-"&amp;Table16[[#This Row],[PassBlock8]],"")</f>
        <v>-</v>
      </c>
      <c r="J1381" s="75"/>
      <c r="K1381" s="75"/>
      <c r="L1381" s="76"/>
      <c r="M1381" s="76"/>
      <c r="N1381" s="76"/>
      <c r="O1381" s="76"/>
      <c r="P1381" s="76"/>
      <c r="Q1381" s="76" t="str">
        <f>Table16[[#This Row],[DefPrimary2]]&amp;IF(Table16[[#This Row],[Def-Secondary3]]&lt;&gt;"","/"&amp;Table16[[#This Row],[Def-Secondary3]],)&amp;""&amp;IF(Table16[[#This Row],[PassRush4]]&lt;&gt;"","-"&amp;Table16[[#This Row],[PassRush4]],)</f>
        <v/>
      </c>
      <c r="R1381" s="76" t="str">
        <f>VLOOKUP(Table16[[#This Row],[Player]],Table4[],9,FALSE)</f>
        <v xml:space="preserve"> 4-4-3</v>
      </c>
      <c r="S1381"/>
    </row>
    <row r="1382" spans="1:19" ht="12.75" customHeight="1" x14ac:dyDescent="0.45">
      <c r="A1382" s="78" t="s">
        <v>3942</v>
      </c>
      <c r="B1382" s="74" t="s">
        <v>3544</v>
      </c>
      <c r="C1382" s="79" t="s">
        <v>109</v>
      </c>
      <c r="D1382" s="91">
        <v>36895</v>
      </c>
      <c r="E1382" s="75" t="s">
        <v>4139</v>
      </c>
      <c r="G1382" s="75" t="s">
        <v>5266</v>
      </c>
      <c r="H1382" s="149" t="s">
        <v>3942</v>
      </c>
      <c r="I1382" s="77" t="str">
        <f>Table16[[#This Row],[RunBlock-Primary6]]&amp;"-"&amp;Table16[[#This Row],[PassBlock8]]&amp;IF(Table16[[#This Row],[RunBlock-Secondary7]]&lt;&gt;"","/"&amp;Table16[[#This Row],[RunBlock-Secondary7]]&amp;"-"&amp;Table16[[#This Row],[PassBlock8]],"")</f>
        <v>-</v>
      </c>
      <c r="J1382" s="75"/>
      <c r="K1382" s="75"/>
      <c r="L1382" s="76"/>
      <c r="M1382" s="76"/>
      <c r="N1382" s="76"/>
      <c r="O1382" s="76"/>
      <c r="P1382" s="76"/>
      <c r="Q1382" s="76" t="str">
        <f>Table16[[#This Row],[DefPrimary2]]&amp;IF(Table16[[#This Row],[Def-Secondary3]]&lt;&gt;"","/"&amp;Table16[[#This Row],[Def-Secondary3]],)&amp;""&amp;IF(Table16[[#This Row],[PassRush4]]&lt;&gt;"","-"&amp;Table16[[#This Row],[PassRush4]],)</f>
        <v/>
      </c>
      <c r="R1382" s="76" t="str">
        <f>VLOOKUP(Table16[[#This Row],[Player]],Table4[],9,FALSE)</f>
        <v xml:space="preserve"> 4-3-3</v>
      </c>
      <c r="S1382"/>
    </row>
    <row r="1383" spans="1:19" ht="12.75" customHeight="1" x14ac:dyDescent="0.45">
      <c r="A1383" s="78" t="s">
        <v>2279</v>
      </c>
      <c r="B1383" s="74" t="s">
        <v>3532</v>
      </c>
      <c r="C1383" s="79" t="s">
        <v>285</v>
      </c>
      <c r="D1383" s="91">
        <v>36243</v>
      </c>
      <c r="E1383" s="75" t="s">
        <v>160</v>
      </c>
      <c r="G1383" s="75" t="s">
        <v>5257</v>
      </c>
      <c r="H1383" s="19" t="s">
        <v>2279</v>
      </c>
      <c r="I1383" s="77" t="str">
        <f>Table16[[#This Row],[RunBlock-Primary6]]&amp;"-"&amp;Table16[[#This Row],[PassBlock8]]&amp;IF(Table16[[#This Row],[RunBlock-Secondary7]]&lt;&gt;"","/"&amp;Table16[[#This Row],[RunBlock-Secondary7]]&amp;"-"&amp;Table16[[#This Row],[PassBlock8]],"")</f>
        <v>-</v>
      </c>
      <c r="J1383" s="75"/>
      <c r="K1383" s="75"/>
      <c r="L1383" s="76"/>
      <c r="M1383" s="76"/>
      <c r="N1383" s="76"/>
      <c r="O1383" s="76"/>
      <c r="P1383" s="76"/>
      <c r="Q1383" s="76" t="str">
        <f>Table16[[#This Row],[DefPrimary2]]&amp;IF(Table16[[#This Row],[Def-Secondary3]]&lt;&gt;"","/"&amp;Table16[[#This Row],[Def-Secondary3]],)&amp;""&amp;IF(Table16[[#This Row],[PassRush4]]&lt;&gt;"","-"&amp;Table16[[#This Row],[PassRush4]],)</f>
        <v/>
      </c>
      <c r="R1383" s="76" t="str">
        <f>VLOOKUP(Table16[[#This Row],[Player]],Table4[],9,FALSE)</f>
        <v xml:space="preserve"> 4-4-4</v>
      </c>
      <c r="S1383"/>
    </row>
    <row r="1384" spans="1:19" ht="12.75" customHeight="1" x14ac:dyDescent="0.45">
      <c r="A1384" s="78" t="s">
        <v>2852</v>
      </c>
      <c r="B1384" s="74" t="s">
        <v>3532</v>
      </c>
      <c r="C1384" s="79" t="s">
        <v>325</v>
      </c>
      <c r="D1384" s="91">
        <v>35866</v>
      </c>
      <c r="E1384" s="75" t="s">
        <v>398</v>
      </c>
      <c r="G1384" s="75" t="s">
        <v>5266</v>
      </c>
      <c r="H1384" s="77" t="str">
        <f>VLOOKUP(Table16[[#This Row],[Player]],Rosters!$D$1:$D$1934,1,FALSE)</f>
        <v>Hardman, Mecole</v>
      </c>
      <c r="I1384" s="77" t="str">
        <f>Table16[[#This Row],[RunBlock-Primary6]]&amp;"-"&amp;Table16[[#This Row],[PassBlock8]]&amp;IF(Table16[[#This Row],[RunBlock-Secondary7]]&lt;&gt;"","/"&amp;Table16[[#This Row],[RunBlock-Secondary7]]&amp;"-"&amp;Table16[[#This Row],[PassBlock8]],"")</f>
        <v>-</v>
      </c>
      <c r="J1384" s="75"/>
      <c r="K1384" s="75"/>
      <c r="L1384" s="76"/>
      <c r="M1384" s="76"/>
      <c r="N1384" s="76"/>
      <c r="O1384" s="76"/>
      <c r="P1384" s="76"/>
      <c r="Q1384" s="76" t="str">
        <f>Table16[[#This Row],[DefPrimary2]]&amp;IF(Table16[[#This Row],[Def-Secondary3]]&lt;&gt;"","/"&amp;Table16[[#This Row],[Def-Secondary3]],)&amp;""&amp;IF(Table16[[#This Row],[PassRush4]]&lt;&gt;"","-"&amp;Table16[[#This Row],[PassRush4]],)</f>
        <v/>
      </c>
      <c r="R1384" s="76" t="str">
        <f>VLOOKUP(Table16[[#This Row],[Player]],Table4[],9,FALSE)</f>
        <v xml:space="preserve"> 4-3-3</v>
      </c>
      <c r="S1384"/>
    </row>
    <row r="1385" spans="1:19" ht="12.75" customHeight="1" x14ac:dyDescent="0.45">
      <c r="A1385" s="78" t="s">
        <v>2476</v>
      </c>
      <c r="B1385" s="74" t="s">
        <v>3532</v>
      </c>
      <c r="C1385" s="79" t="s">
        <v>339</v>
      </c>
      <c r="D1385" s="91">
        <v>36983</v>
      </c>
      <c r="E1385" s="75" t="s">
        <v>313</v>
      </c>
      <c r="G1385" s="75" t="s">
        <v>5266</v>
      </c>
      <c r="H1385" s="77" t="str">
        <f>VLOOKUP(Table16[[#This Row],[Player]],Rosters!$D$1:$D$1934,1,FALSE)</f>
        <v>Palmer, Trey</v>
      </c>
      <c r="I1385" s="77" t="str">
        <f>Table16[[#This Row],[RunBlock-Primary6]]&amp;"-"&amp;Table16[[#This Row],[PassBlock8]]&amp;IF(Table16[[#This Row],[RunBlock-Secondary7]]&lt;&gt;"","/"&amp;Table16[[#This Row],[RunBlock-Secondary7]]&amp;"-"&amp;Table16[[#This Row],[PassBlock8]],"")</f>
        <v>-</v>
      </c>
      <c r="J1385" s="75"/>
      <c r="K1385" s="75"/>
      <c r="L1385" s="76"/>
      <c r="M1385" s="76"/>
      <c r="N1385" s="76"/>
      <c r="O1385" s="76"/>
      <c r="P1385" s="76"/>
      <c r="Q1385" s="76" t="str">
        <f>Table16[[#This Row],[DefPrimary2]]&amp;IF(Table16[[#This Row],[Def-Secondary3]]&lt;&gt;"","/"&amp;Table16[[#This Row],[Def-Secondary3]],)&amp;""&amp;IF(Table16[[#This Row],[PassRush4]]&lt;&gt;"","-"&amp;Table16[[#This Row],[PassRush4]],)</f>
        <v/>
      </c>
      <c r="R1385" s="76" t="str">
        <f>VLOOKUP(Table16[[#This Row],[Player]],Table4[],9,FALSE)</f>
        <v xml:space="preserve"> 4-3-3</v>
      </c>
      <c r="S1385"/>
    </row>
    <row r="1386" spans="1:19" ht="12.75" customHeight="1" x14ac:dyDescent="0.45">
      <c r="A1386" s="78" t="s">
        <v>3315</v>
      </c>
      <c r="B1386" s="74" t="s">
        <v>3532</v>
      </c>
      <c r="C1386" s="79" t="s">
        <v>441</v>
      </c>
      <c r="D1386" s="91">
        <v>34995</v>
      </c>
      <c r="E1386" s="75" t="s">
        <v>425</v>
      </c>
      <c r="G1386" s="75" t="s">
        <v>5266</v>
      </c>
      <c r="H1386" s="77" t="str">
        <f>VLOOKUP(Table16[[#This Row],[Player]],Rosters!$D$1:$D$1934,1,FALSE)</f>
        <v>Pettis, Dante</v>
      </c>
      <c r="I1386" s="77" t="str">
        <f>Table16[[#This Row],[RunBlock-Primary6]]&amp;"-"&amp;Table16[[#This Row],[PassBlock8]]&amp;IF(Table16[[#This Row],[RunBlock-Secondary7]]&lt;&gt;"","/"&amp;Table16[[#This Row],[RunBlock-Secondary7]]&amp;"-"&amp;Table16[[#This Row],[PassBlock8]],"")</f>
        <v>-</v>
      </c>
      <c r="J1386" s="75"/>
      <c r="K1386" s="75"/>
      <c r="L1386" s="76"/>
      <c r="M1386" s="76"/>
      <c r="N1386" s="76"/>
      <c r="O1386" s="76"/>
      <c r="P1386" s="76"/>
      <c r="Q1386" s="76" t="str">
        <f>Table16[[#This Row],[DefPrimary2]]&amp;IF(Table16[[#This Row],[Def-Secondary3]]&lt;&gt;"","/"&amp;Table16[[#This Row],[Def-Secondary3]],)&amp;""&amp;IF(Table16[[#This Row],[PassRush4]]&lt;&gt;"","-"&amp;Table16[[#This Row],[PassRush4]],)</f>
        <v/>
      </c>
      <c r="R1386" s="76" t="str">
        <f>VLOOKUP(Table16[[#This Row],[Player]],Table4[],9,FALSE)</f>
        <v xml:space="preserve"> 4-3-3</v>
      </c>
      <c r="S1386"/>
    </row>
    <row r="1387" spans="1:19" ht="12.75" customHeight="1" x14ac:dyDescent="0.45">
      <c r="A1387" s="78" t="s">
        <v>1661</v>
      </c>
      <c r="B1387" s="74" t="s">
        <v>3532</v>
      </c>
      <c r="C1387" s="79" t="s">
        <v>116</v>
      </c>
      <c r="D1387" s="91">
        <v>34554</v>
      </c>
      <c r="E1387" s="75" t="s">
        <v>344</v>
      </c>
      <c r="G1387" s="75" t="s">
        <v>5266</v>
      </c>
      <c r="H1387" s="77" t="str">
        <f>VLOOKUP(Table16[[#This Row],[Player]],Rosters!$D$1:$D$1934,1,FALSE)</f>
        <v>Raymond, Kalif</v>
      </c>
      <c r="I1387" s="77" t="str">
        <f>Table16[[#This Row],[RunBlock-Primary6]]&amp;"-"&amp;Table16[[#This Row],[PassBlock8]]&amp;IF(Table16[[#This Row],[RunBlock-Secondary7]]&lt;&gt;"","/"&amp;Table16[[#This Row],[RunBlock-Secondary7]]&amp;"-"&amp;Table16[[#This Row],[PassBlock8]],"")</f>
        <v>-</v>
      </c>
      <c r="J1387" s="75"/>
      <c r="K1387" s="75"/>
      <c r="L1387" s="76"/>
      <c r="M1387" s="76"/>
      <c r="N1387" s="76"/>
      <c r="O1387" s="76"/>
      <c r="P1387" s="76"/>
      <c r="Q1387" s="76" t="str">
        <f>Table16[[#This Row],[DefPrimary2]]&amp;IF(Table16[[#This Row],[Def-Secondary3]]&lt;&gt;"","/"&amp;Table16[[#This Row],[Def-Secondary3]],)&amp;""&amp;IF(Table16[[#This Row],[PassRush4]]&lt;&gt;"","-"&amp;Table16[[#This Row],[PassRush4]],)</f>
        <v/>
      </c>
      <c r="R1387" s="76" t="str">
        <f>VLOOKUP(Table16[[#This Row],[Player]],Table4[],9,FALSE)</f>
        <v xml:space="preserve"> 4-3-3</v>
      </c>
      <c r="S1387"/>
    </row>
    <row r="1388" spans="1:19" ht="12.75" customHeight="1" x14ac:dyDescent="0.45">
      <c r="A1388" s="78" t="s">
        <v>3247</v>
      </c>
      <c r="B1388" s="74" t="s">
        <v>3532</v>
      </c>
      <c r="C1388" s="79" t="s">
        <v>193</v>
      </c>
      <c r="D1388" s="91">
        <v>36293</v>
      </c>
      <c r="E1388" s="75" t="s">
        <v>457</v>
      </c>
      <c r="G1388" s="75" t="s">
        <v>5266</v>
      </c>
      <c r="H1388" s="77" t="str">
        <f>VLOOKUP(Table16[[#This Row],[Player]],Rosters!$D$1:$D$1934,1,FALSE)</f>
        <v>Wallace, Tylan</v>
      </c>
      <c r="I1388" s="77" t="str">
        <f>Table16[[#This Row],[RunBlock-Primary6]]&amp;"-"&amp;Table16[[#This Row],[PassBlock8]]&amp;IF(Table16[[#This Row],[RunBlock-Secondary7]]&lt;&gt;"","/"&amp;Table16[[#This Row],[RunBlock-Secondary7]]&amp;"-"&amp;Table16[[#This Row],[PassBlock8]],"")</f>
        <v>-</v>
      </c>
      <c r="J1388" s="75"/>
      <c r="K1388" s="75"/>
      <c r="L1388" s="76"/>
      <c r="M1388" s="76"/>
      <c r="N1388" s="76"/>
      <c r="O1388" s="76"/>
      <c r="P1388" s="76"/>
      <c r="Q1388" s="76" t="str">
        <f>Table16[[#This Row],[DefPrimary2]]&amp;IF(Table16[[#This Row],[Def-Secondary3]]&lt;&gt;"","/"&amp;Table16[[#This Row],[Def-Secondary3]],)&amp;""&amp;IF(Table16[[#This Row],[PassRush4]]&lt;&gt;"","-"&amp;Table16[[#This Row],[PassRush4]],)</f>
        <v/>
      </c>
      <c r="R1388" s="76" t="str">
        <f>VLOOKUP(Table16[[#This Row],[Player]],Table4[],9,FALSE)</f>
        <v xml:space="preserve"> 4-3-3</v>
      </c>
      <c r="S1388"/>
    </row>
    <row r="1389" spans="1:19" ht="12.75" customHeight="1" x14ac:dyDescent="0.45">
      <c r="A1389" s="78" t="s">
        <v>2772</v>
      </c>
      <c r="B1389" s="74" t="s">
        <v>3532</v>
      </c>
      <c r="C1389" s="79" t="s">
        <v>860</v>
      </c>
      <c r="D1389" s="91">
        <v>37336</v>
      </c>
      <c r="E1389" s="75" t="s">
        <v>313</v>
      </c>
      <c r="G1389" s="75" t="s">
        <v>5267</v>
      </c>
      <c r="H1389" s="77" t="str">
        <f>VLOOKUP(Table16[[#This Row],[Player]],Rosters!$D$1:$D$1934,1,FALSE)</f>
        <v>Washington, Parker</v>
      </c>
      <c r="I1389" s="77" t="str">
        <f>Table16[[#This Row],[RunBlock-Primary6]]&amp;"-"&amp;Table16[[#This Row],[PassBlock8]]&amp;IF(Table16[[#This Row],[RunBlock-Secondary7]]&lt;&gt;"","/"&amp;Table16[[#This Row],[RunBlock-Secondary7]]&amp;"-"&amp;Table16[[#This Row],[PassBlock8]],"")</f>
        <v>-</v>
      </c>
      <c r="J1389" s="75"/>
      <c r="K1389" s="75"/>
      <c r="L1389" s="76"/>
      <c r="M1389" s="76"/>
      <c r="N1389" s="76"/>
      <c r="O1389" s="76"/>
      <c r="P1389" s="76"/>
      <c r="Q1389" s="76" t="str">
        <f>Table16[[#This Row],[DefPrimary2]]&amp;IF(Table16[[#This Row],[Def-Secondary3]]&lt;&gt;"","/"&amp;Table16[[#This Row],[Def-Secondary3]],)&amp;""&amp;IF(Table16[[#This Row],[PassRush4]]&lt;&gt;"","-"&amp;Table16[[#This Row],[PassRush4]],)</f>
        <v/>
      </c>
      <c r="R1389" s="76" t="str">
        <f>VLOOKUP(Table16[[#This Row],[Player]],Table4[],9,FALSE)</f>
        <v xml:space="preserve"> 4-4-3</v>
      </c>
      <c r="S1389"/>
    </row>
    <row r="1390" spans="1:19" ht="12.75" customHeight="1" x14ac:dyDescent="0.45">
      <c r="A1390" s="78" t="s">
        <v>1104</v>
      </c>
      <c r="B1390" s="74" t="s">
        <v>3532</v>
      </c>
      <c r="C1390" s="79" t="s">
        <v>3522</v>
      </c>
      <c r="D1390" s="91">
        <v>33704</v>
      </c>
      <c r="E1390" s="75" t="s">
        <v>145</v>
      </c>
      <c r="G1390" s="75" t="s">
        <v>5266</v>
      </c>
      <c r="H1390" s="77" t="str">
        <f>VLOOKUP(Table16[[#This Row],[Player]],Rosters!$D$1:$D$1934,1,FALSE)</f>
        <v>Woods, Robert</v>
      </c>
      <c r="I1390" s="77" t="str">
        <f>Table16[[#This Row],[RunBlock-Primary6]]&amp;"-"&amp;Table16[[#This Row],[PassBlock8]]&amp;IF(Table16[[#This Row],[RunBlock-Secondary7]]&lt;&gt;"","/"&amp;Table16[[#This Row],[RunBlock-Secondary7]]&amp;"-"&amp;Table16[[#This Row],[PassBlock8]],"")</f>
        <v>-</v>
      </c>
      <c r="J1390" s="75"/>
      <c r="K1390" s="75"/>
      <c r="L1390" s="76"/>
      <c r="M1390" s="76"/>
      <c r="N1390" s="76"/>
      <c r="O1390" s="76"/>
      <c r="P1390" s="76"/>
      <c r="Q1390" s="76" t="str">
        <f>Table16[[#This Row],[DefPrimary2]]&amp;IF(Table16[[#This Row],[Def-Secondary3]]&lt;&gt;"","/"&amp;Table16[[#This Row],[Def-Secondary3]],)&amp;""&amp;IF(Table16[[#This Row],[PassRush4]]&lt;&gt;"","-"&amp;Table16[[#This Row],[PassRush4]],)</f>
        <v/>
      </c>
      <c r="R1390" s="76" t="str">
        <f>VLOOKUP(Table16[[#This Row],[Player]],Table4[],9,FALSE)</f>
        <v xml:space="preserve"> 4-3-3</v>
      </c>
      <c r="S1390"/>
    </row>
    <row r="1391" spans="1:19" ht="12.75" customHeight="1" x14ac:dyDescent="0.45">
      <c r="A1391" s="78" t="s">
        <v>3197</v>
      </c>
      <c r="B1391" s="74" t="s">
        <v>3532</v>
      </c>
      <c r="C1391" s="79" t="s">
        <v>3520</v>
      </c>
      <c r="D1391" s="91">
        <v>35634</v>
      </c>
      <c r="E1391" s="75" t="s">
        <v>107</v>
      </c>
      <c r="G1391" s="75" t="s">
        <v>5267</v>
      </c>
      <c r="H1391" s="77" t="str">
        <f>VLOOKUP(Table16[[#This Row],[Player]],Rosters!$D$1:$D$1934,1,FALSE)</f>
        <v>Zaccheaus, Olamide</v>
      </c>
      <c r="I1391" s="77" t="str">
        <f>Table16[[#This Row],[RunBlock-Primary6]]&amp;"-"&amp;Table16[[#This Row],[PassBlock8]]&amp;IF(Table16[[#This Row],[RunBlock-Secondary7]]&lt;&gt;"","/"&amp;Table16[[#This Row],[RunBlock-Secondary7]]&amp;"-"&amp;Table16[[#This Row],[PassBlock8]],"")</f>
        <v>-</v>
      </c>
      <c r="J1391" s="75"/>
      <c r="K1391" s="75"/>
      <c r="L1391" s="76"/>
      <c r="M1391" s="76"/>
      <c r="N1391" s="76"/>
      <c r="O1391" s="76"/>
      <c r="P1391" s="76"/>
      <c r="Q1391" s="76" t="str">
        <f>Table16[[#This Row],[DefPrimary2]]&amp;IF(Table16[[#This Row],[Def-Secondary3]]&lt;&gt;"","/"&amp;Table16[[#This Row],[Def-Secondary3]],)&amp;""&amp;IF(Table16[[#This Row],[PassRush4]]&lt;&gt;"","-"&amp;Table16[[#This Row],[PassRush4]],)</f>
        <v/>
      </c>
      <c r="R1391" s="76" t="str">
        <f>VLOOKUP(Table16[[#This Row],[Player]],Table4[],9,FALSE)</f>
        <v xml:space="preserve"> 4-4-3</v>
      </c>
      <c r="S1391"/>
    </row>
    <row r="1392" spans="1:19" ht="12.75" customHeight="1" x14ac:dyDescent="0.45">
      <c r="A1392" s="78" t="s">
        <v>3775</v>
      </c>
      <c r="B1392" s="74" t="s">
        <v>3774</v>
      </c>
      <c r="C1392" s="79" t="s">
        <v>419</v>
      </c>
      <c r="D1392" s="91">
        <v>37194</v>
      </c>
      <c r="E1392" s="75" t="s">
        <v>3960</v>
      </c>
      <c r="G1392" s="75" t="s">
        <v>5408</v>
      </c>
      <c r="H1392" s="77" t="str">
        <f>VLOOKUP(Table16[[#This Row],[Player]],Rosters!$D$1:$D$1934,1,FALSE)</f>
        <v>Coker, Jalen</v>
      </c>
      <c r="I1392" s="77" t="str">
        <f>Table16[[#This Row],[RunBlock-Primary6]]&amp;"-"&amp;Table16[[#This Row],[PassBlock8]]&amp;IF(Table16[[#This Row],[RunBlock-Secondary7]]&lt;&gt;"","/"&amp;Table16[[#This Row],[RunBlock-Secondary7]]&amp;"-"&amp;Table16[[#This Row],[PassBlock8]],"")</f>
        <v>0-0</v>
      </c>
      <c r="J1392" s="75"/>
      <c r="K1392" s="75"/>
      <c r="L1392" s="76"/>
      <c r="M1392" s="76"/>
      <c r="N1392" s="75">
        <v>0</v>
      </c>
      <c r="O1392" s="76"/>
      <c r="P1392" s="75">
        <v>0</v>
      </c>
      <c r="Q1392" s="76" t="str">
        <f>Table16[[#This Row],[DefPrimary2]]&amp;IF(Table16[[#This Row],[Def-Secondary3]]&lt;&gt;"","/"&amp;Table16[[#This Row],[Def-Secondary3]],)&amp;""&amp;IF(Table16[[#This Row],[PassRush4]]&lt;&gt;"","-"&amp;Table16[[#This Row],[PassRush4]],)</f>
        <v/>
      </c>
      <c r="R1392" s="76" t="str">
        <f>VLOOKUP(Table16[[#This Row],[Player]],Table4[],9,FALSE)</f>
        <v xml:space="preserve"> 4-4-3</v>
      </c>
      <c r="S1392"/>
    </row>
    <row r="1393" spans="1:19" ht="12.75" customHeight="1" x14ac:dyDescent="0.45">
      <c r="A1393" s="78" t="s">
        <v>835</v>
      </c>
      <c r="B1393" s="74" t="s">
        <v>3546</v>
      </c>
      <c r="C1393" s="79" t="s">
        <v>318</v>
      </c>
      <c r="D1393" s="91">
        <v>35079</v>
      </c>
      <c r="E1393" s="75" t="s">
        <v>398</v>
      </c>
      <c r="G1393" s="75" t="s">
        <v>5428</v>
      </c>
      <c r="H1393" s="137" t="str">
        <f>VLOOKUP(Table16[[#This Row],[Player]],Rosters!$D$1:$D$1934,1,FALSE)</f>
        <v>Samuel, Deebo</v>
      </c>
      <c r="I1393" s="77" t="str">
        <f>Table16[[#This Row],[RunBlock-Primary6]]&amp;"-"&amp;Table16[[#This Row],[PassBlock8]]&amp;IF(Table16[[#This Row],[RunBlock-Secondary7]]&lt;&gt;"","/"&amp;Table16[[#This Row],[RunBlock-Secondary7]]&amp;"-"&amp;Table16[[#This Row],[PassBlock8]],"")</f>
        <v>0-0</v>
      </c>
      <c r="J1393" s="75"/>
      <c r="K1393" s="75"/>
      <c r="L1393" s="76"/>
      <c r="M1393" s="76"/>
      <c r="N1393" s="75">
        <v>0</v>
      </c>
      <c r="O1393" s="76"/>
      <c r="P1393" s="75">
        <v>0</v>
      </c>
      <c r="Q1393" s="76" t="str">
        <f>Table16[[#This Row],[DefPrimary2]]&amp;IF(Table16[[#This Row],[Def-Secondary3]]&lt;&gt;"","/"&amp;Table16[[#This Row],[Def-Secondary3]],)&amp;""&amp;IF(Table16[[#This Row],[PassRush4]]&lt;&gt;"","-"&amp;Table16[[#This Row],[PassRush4]],)</f>
        <v/>
      </c>
      <c r="R1393" s="76" t="str">
        <f>VLOOKUP(Table16[[#This Row],[Player]],Table4[],9,FALSE)</f>
        <v xml:space="preserve"> 5-4-4</v>
      </c>
      <c r="S1393"/>
    </row>
    <row r="1394" spans="1:19" ht="12.75" customHeight="1" x14ac:dyDescent="0.45">
      <c r="A1394" s="78" t="s">
        <v>835</v>
      </c>
      <c r="B1394" s="74" t="s">
        <v>3546</v>
      </c>
      <c r="C1394" s="79" t="s">
        <v>318</v>
      </c>
      <c r="D1394" s="91">
        <v>35079</v>
      </c>
      <c r="E1394" s="75" t="s">
        <v>398</v>
      </c>
      <c r="G1394" s="75" t="s">
        <v>5277</v>
      </c>
      <c r="H1394" s="77" t="str">
        <f>VLOOKUP(Table16[[#This Row],[Player]],Rosters!$D$1:$D$1934,1,FALSE)</f>
        <v>Samuel, Deebo</v>
      </c>
      <c r="I1394" s="77" t="str">
        <f>Table16[[#This Row],[RunBlock-Primary6]]&amp;"-"&amp;Table16[[#This Row],[PassBlock8]]&amp;IF(Table16[[#This Row],[RunBlock-Secondary7]]&lt;&gt;"","/"&amp;Table16[[#This Row],[RunBlock-Secondary7]]&amp;"-"&amp;Table16[[#This Row],[PassBlock8]],"")</f>
        <v>-</v>
      </c>
      <c r="J1394" s="75"/>
      <c r="K1394" s="75"/>
      <c r="L1394" s="76"/>
      <c r="M1394" s="76"/>
      <c r="N1394" s="76"/>
      <c r="O1394" s="76"/>
      <c r="P1394" s="76"/>
      <c r="Q1394" s="76" t="str">
        <f>Table16[[#This Row],[DefPrimary2]]&amp;IF(Table16[[#This Row],[Def-Secondary3]]&lt;&gt;"","/"&amp;Table16[[#This Row],[Def-Secondary3]],)&amp;""&amp;IF(Table16[[#This Row],[PassRush4]]&lt;&gt;"","-"&amp;Table16[[#This Row],[PassRush4]],)</f>
        <v/>
      </c>
      <c r="R1394" s="76" t="str">
        <f>VLOOKUP(Table16[[#This Row],[Player]],Table4[],9,FALSE)</f>
        <v xml:space="preserve"> 5-4-4</v>
      </c>
      <c r="S1394"/>
    </row>
    <row r="1395" spans="1:19" ht="12.75" customHeight="1" x14ac:dyDescent="0.45">
      <c r="A1395" s="78" t="s">
        <v>2946</v>
      </c>
      <c r="B1395" s="74" t="s">
        <v>3548</v>
      </c>
      <c r="C1395" s="79" t="s">
        <v>3518</v>
      </c>
      <c r="D1395" s="91">
        <v>36958</v>
      </c>
      <c r="E1395" s="75" t="s">
        <v>98</v>
      </c>
      <c r="G1395" s="75" t="s">
        <v>5257</v>
      </c>
      <c r="H1395" s="77" t="str">
        <f>VLOOKUP(Table16[[#This Row],[Player]],Rosters!$D$1:$D$1934,1,FALSE)</f>
        <v>Tucker, Tre</v>
      </c>
      <c r="I1395" s="77" t="str">
        <f>Table16[[#This Row],[RunBlock-Primary6]]&amp;"-"&amp;Table16[[#This Row],[PassBlock8]]&amp;IF(Table16[[#This Row],[RunBlock-Secondary7]]&lt;&gt;"","/"&amp;Table16[[#This Row],[RunBlock-Secondary7]]&amp;"-"&amp;Table16[[#This Row],[PassBlock8]],"")</f>
        <v>-</v>
      </c>
      <c r="J1395" s="75"/>
      <c r="K1395" s="75"/>
      <c r="L1395" s="76"/>
      <c r="M1395" s="76"/>
      <c r="N1395" s="76"/>
      <c r="O1395" s="76"/>
      <c r="P1395" s="76"/>
      <c r="Q1395" s="76" t="str">
        <f>Table16[[#This Row],[DefPrimary2]]&amp;IF(Table16[[#This Row],[Def-Secondary3]]&lt;&gt;"","/"&amp;Table16[[#This Row],[Def-Secondary3]],)&amp;""&amp;IF(Table16[[#This Row],[PassRush4]]&lt;&gt;"","-"&amp;Table16[[#This Row],[PassRush4]],)</f>
        <v/>
      </c>
      <c r="R1395" s="76" t="str">
        <f>VLOOKUP(Table16[[#This Row],[Player]],Table4[],9,FALSE)</f>
        <v xml:space="preserve"> 4-4-4</v>
      </c>
      <c r="S1395"/>
    </row>
    <row r="1396" spans="1:19" ht="12.75" customHeight="1" x14ac:dyDescent="0.45">
      <c r="A1396" s="78" t="s">
        <v>1176</v>
      </c>
      <c r="B1396" s="74" t="s">
        <v>331</v>
      </c>
      <c r="C1396" s="79" t="s">
        <v>1124</v>
      </c>
      <c r="D1396" s="91">
        <v>35487</v>
      </c>
      <c r="E1396" s="75" t="s">
        <v>425</v>
      </c>
      <c r="G1396" s="75" t="s">
        <v>791</v>
      </c>
      <c r="H1396" s="77" t="str">
        <f>VLOOKUP(Table16[[#This Row],[Player]],Rosters!$D$1:$D$1934,1,FALSE)</f>
        <v>Bates, Jessie</v>
      </c>
      <c r="I1396" s="77" t="str">
        <f>Table16[[#This Row],[RunBlock-Primary6]]&amp;"-"&amp;Table16[[#This Row],[PassBlock8]]&amp;IF(Table16[[#This Row],[RunBlock-Secondary7]]&lt;&gt;"","/"&amp;Table16[[#This Row],[RunBlock-Secondary7]]&amp;"-"&amp;Table16[[#This Row],[PassBlock8]],"")</f>
        <v>-</v>
      </c>
      <c r="J1396" s="75">
        <v>65</v>
      </c>
      <c r="K1396" s="75"/>
      <c r="L1396" s="76"/>
      <c r="M1396" s="76"/>
      <c r="N1396" s="76"/>
      <c r="O1396" s="76"/>
      <c r="P1396" s="76"/>
      <c r="Q1396" s="76" t="str">
        <f>Table16[[#This Row],[DefPrimary2]]&amp;IF(Table16[[#This Row],[Def-Secondary3]]&lt;&gt;"","/"&amp;Table16[[#This Row],[Def-Secondary3]],)&amp;""&amp;IF(Table16[[#This Row],[PassRush4]]&lt;&gt;"","-"&amp;Table16[[#This Row],[PassRush4]],)</f>
        <v>65</v>
      </c>
      <c r="R1396" s="76" t="e">
        <f>VLOOKUP(Table16[[#This Row],[Player]],Table4[],9,FALSE)</f>
        <v>#N/A</v>
      </c>
    </row>
    <row r="1397" spans="1:19" ht="12.75" customHeight="1" x14ac:dyDescent="0.45">
      <c r="A1397" s="78" t="s">
        <v>2912</v>
      </c>
      <c r="B1397" s="74" t="s">
        <v>331</v>
      </c>
      <c r="C1397" s="79" t="s">
        <v>3525</v>
      </c>
      <c r="D1397" s="91">
        <v>36874</v>
      </c>
      <c r="E1397" s="75" t="s">
        <v>98</v>
      </c>
      <c r="G1397" s="75" t="s">
        <v>328</v>
      </c>
      <c r="H1397" s="77" t="str">
        <f>VLOOKUP(Table16[[#This Row],[Player]],Rosters!$D$1:$D$1934,1,FALSE)</f>
        <v>Battle, Jordan</v>
      </c>
      <c r="I1397" s="77" t="str">
        <f>Table16[[#This Row],[RunBlock-Primary6]]&amp;"-"&amp;Table16[[#This Row],[PassBlock8]]&amp;IF(Table16[[#This Row],[RunBlock-Secondary7]]&lt;&gt;"","/"&amp;Table16[[#This Row],[RunBlock-Secondary7]]&amp;"-"&amp;Table16[[#This Row],[PassBlock8]],"")</f>
        <v>-</v>
      </c>
      <c r="J1397" s="75">
        <v>0</v>
      </c>
      <c r="K1397" s="75"/>
      <c r="L1397" s="76"/>
      <c r="M1397" s="76"/>
      <c r="N1397" s="76"/>
      <c r="O1397" s="76"/>
      <c r="P1397" s="76"/>
      <c r="Q1397" s="76" t="str">
        <f>Table16[[#This Row],[DefPrimary2]]&amp;IF(Table16[[#This Row],[Def-Secondary3]]&lt;&gt;"","/"&amp;Table16[[#This Row],[Def-Secondary3]],)&amp;""&amp;IF(Table16[[#This Row],[PassRush4]]&lt;&gt;"","-"&amp;Table16[[#This Row],[PassRush4]],)</f>
        <v>0</v>
      </c>
      <c r="R1397" s="76" t="e">
        <f>VLOOKUP(Table16[[#This Row],[Player]],Table4[],9,FALSE)</f>
        <v>#N/A</v>
      </c>
    </row>
    <row r="1398" spans="1:19" ht="12.75" customHeight="1" x14ac:dyDescent="0.45">
      <c r="A1398" s="78" t="s">
        <v>2239</v>
      </c>
      <c r="B1398" s="74" t="s">
        <v>331</v>
      </c>
      <c r="C1398" s="79" t="s">
        <v>1315</v>
      </c>
      <c r="D1398" s="91">
        <v>36248</v>
      </c>
      <c r="E1398" s="75" t="s">
        <v>83</v>
      </c>
      <c r="G1398" s="75" t="s">
        <v>301</v>
      </c>
      <c r="H1398" s="77" t="str">
        <f>VLOOKUP(Table16[[#This Row],[Player]],Rosters!$D$1:$D$1934,1,FALSE)</f>
        <v>Bryant, Coby</v>
      </c>
      <c r="I1398" s="77" t="str">
        <f>Table16[[#This Row],[RunBlock-Primary6]]&amp;"-"&amp;Table16[[#This Row],[PassBlock8]]&amp;IF(Table16[[#This Row],[RunBlock-Secondary7]]&lt;&gt;"","/"&amp;Table16[[#This Row],[RunBlock-Secondary7]]&amp;"-"&amp;Table16[[#This Row],[PassBlock8]],"")</f>
        <v>-</v>
      </c>
      <c r="J1398" s="75">
        <v>45</v>
      </c>
      <c r="K1398" s="75"/>
      <c r="L1398" s="76"/>
      <c r="M1398" s="76"/>
      <c r="N1398" s="76"/>
      <c r="O1398" s="76"/>
      <c r="P1398" s="76"/>
      <c r="Q1398" s="76" t="str">
        <f>Table16[[#This Row],[DefPrimary2]]&amp;IF(Table16[[#This Row],[Def-Secondary3]]&lt;&gt;"","/"&amp;Table16[[#This Row],[Def-Secondary3]],)&amp;""&amp;IF(Table16[[#This Row],[PassRush4]]&lt;&gt;"","-"&amp;Table16[[#This Row],[PassRush4]],)</f>
        <v>45</v>
      </c>
      <c r="R1398" s="76" t="e">
        <f>VLOOKUP(Table16[[#This Row],[Player]],Table4[],9,FALSE)</f>
        <v>#N/A</v>
      </c>
    </row>
    <row r="1399" spans="1:19" ht="12.75" customHeight="1" x14ac:dyDescent="0.45">
      <c r="A1399" s="78" t="s">
        <v>3830</v>
      </c>
      <c r="B1399" s="74" t="s">
        <v>331</v>
      </c>
      <c r="C1399" s="79" t="s">
        <v>308</v>
      </c>
      <c r="D1399" s="91">
        <v>37504</v>
      </c>
      <c r="E1399" s="75" t="s">
        <v>3976</v>
      </c>
      <c r="G1399" s="75" t="s">
        <v>297</v>
      </c>
      <c r="H1399" s="77" t="str">
        <f>VLOOKUP(Table16[[#This Row],[Player]],Rosters!$D$1:$D$1934,1,FALSE)</f>
        <v>Bullard, Javon</v>
      </c>
      <c r="I1399" s="77" t="str">
        <f>Table16[[#This Row],[RunBlock-Primary6]]&amp;"-"&amp;Table16[[#This Row],[PassBlock8]]&amp;IF(Table16[[#This Row],[RunBlock-Secondary7]]&lt;&gt;"","/"&amp;Table16[[#This Row],[RunBlock-Secondary7]]&amp;"-"&amp;Table16[[#This Row],[PassBlock8]],"")</f>
        <v>-</v>
      </c>
      <c r="J1399" s="75">
        <v>44</v>
      </c>
      <c r="K1399" s="75"/>
      <c r="L1399" s="76"/>
      <c r="M1399" s="76"/>
      <c r="N1399" s="76"/>
      <c r="O1399" s="76"/>
      <c r="P1399" s="76"/>
      <c r="Q1399" s="76" t="str">
        <f>Table16[[#This Row],[DefPrimary2]]&amp;IF(Table16[[#This Row],[Def-Secondary3]]&lt;&gt;"","/"&amp;Table16[[#This Row],[Def-Secondary3]],)&amp;""&amp;IF(Table16[[#This Row],[PassRush4]]&lt;&gt;"","-"&amp;Table16[[#This Row],[PassRush4]],)</f>
        <v>44</v>
      </c>
      <c r="R1399" s="76" t="e">
        <f>VLOOKUP(Table16[[#This Row],[Player]],Table4[],9,FALSE)</f>
        <v>#N/A</v>
      </c>
    </row>
    <row r="1400" spans="1:19" ht="12.75" customHeight="1" x14ac:dyDescent="0.45">
      <c r="A1400" s="78" t="s">
        <v>3831</v>
      </c>
      <c r="B1400" s="74" t="s">
        <v>331</v>
      </c>
      <c r="C1400" s="79" t="s">
        <v>3522</v>
      </c>
      <c r="D1400" s="91">
        <v>37741</v>
      </c>
      <c r="E1400" s="75" t="s">
        <v>3977</v>
      </c>
      <c r="G1400" s="75" t="s">
        <v>297</v>
      </c>
      <c r="H1400" s="77" t="str">
        <f>VLOOKUP(Table16[[#This Row],[Player]],Rosters!$D$1:$D$1934,1,FALSE)</f>
        <v>Bullock, Calen</v>
      </c>
      <c r="I1400" s="77" t="str">
        <f>Table16[[#This Row],[RunBlock-Primary6]]&amp;"-"&amp;Table16[[#This Row],[PassBlock8]]&amp;IF(Table16[[#This Row],[RunBlock-Secondary7]]&lt;&gt;"","/"&amp;Table16[[#This Row],[RunBlock-Secondary7]]&amp;"-"&amp;Table16[[#This Row],[PassBlock8]],"")</f>
        <v>-</v>
      </c>
      <c r="J1400" s="75">
        <v>44</v>
      </c>
      <c r="K1400" s="75"/>
      <c r="L1400" s="76"/>
      <c r="M1400" s="76"/>
      <c r="N1400" s="76"/>
      <c r="O1400" s="76"/>
      <c r="P1400" s="76"/>
      <c r="Q1400" s="76" t="str">
        <f>Table16[[#This Row],[DefPrimary2]]&amp;IF(Table16[[#This Row],[Def-Secondary3]]&lt;&gt;"","/"&amp;Table16[[#This Row],[Def-Secondary3]],)&amp;""&amp;IF(Table16[[#This Row],[PassRush4]]&lt;&gt;"","-"&amp;Table16[[#This Row],[PassRush4]],)</f>
        <v>44</v>
      </c>
      <c r="R1400" s="76" t="e">
        <f>VLOOKUP(Table16[[#This Row],[Player]],Table4[],9,FALSE)</f>
        <v>#N/A</v>
      </c>
    </row>
    <row r="1401" spans="1:19" ht="12.75" customHeight="1" x14ac:dyDescent="0.45">
      <c r="A1401" s="78" t="s">
        <v>2646</v>
      </c>
      <c r="B1401" s="74" t="s">
        <v>331</v>
      </c>
      <c r="C1401" s="79" t="s">
        <v>860</v>
      </c>
      <c r="D1401" s="91">
        <v>36586</v>
      </c>
      <c r="E1401" s="75" t="s">
        <v>387</v>
      </c>
      <c r="G1401" s="75" t="s">
        <v>335</v>
      </c>
      <c r="H1401" s="77" t="str">
        <f>VLOOKUP(Table16[[#This Row],[Player]],Rosters!$D$1:$D$1934,1,FALSE)</f>
        <v>Cisco, Andre</v>
      </c>
      <c r="I1401" s="77" t="str">
        <f>Table16[[#This Row],[RunBlock-Primary6]]&amp;"-"&amp;Table16[[#This Row],[PassBlock8]]&amp;IF(Table16[[#This Row],[RunBlock-Secondary7]]&lt;&gt;"","/"&amp;Table16[[#This Row],[RunBlock-Secondary7]]&amp;"-"&amp;Table16[[#This Row],[PassBlock8]],"")</f>
        <v>-</v>
      </c>
      <c r="J1401" s="75">
        <v>4</v>
      </c>
      <c r="K1401" s="75"/>
      <c r="L1401" s="76"/>
      <c r="M1401" s="76"/>
      <c r="N1401" s="76"/>
      <c r="O1401" s="76"/>
      <c r="P1401" s="76"/>
      <c r="Q1401" s="76" t="str">
        <f>Table16[[#This Row],[DefPrimary2]]&amp;IF(Table16[[#This Row],[Def-Secondary3]]&lt;&gt;"","/"&amp;Table16[[#This Row],[Def-Secondary3]],)&amp;""&amp;IF(Table16[[#This Row],[PassRush4]]&lt;&gt;"","-"&amp;Table16[[#This Row],[PassRush4]],)</f>
        <v>4</v>
      </c>
      <c r="R1401" s="76" t="e">
        <f>VLOOKUP(Table16[[#This Row],[Player]],Table4[],9,FALSE)</f>
        <v>#N/A</v>
      </c>
    </row>
    <row r="1402" spans="1:19" ht="12.75" customHeight="1" x14ac:dyDescent="0.45">
      <c r="A1402" s="78" t="s">
        <v>2742</v>
      </c>
      <c r="B1402" s="74" t="s">
        <v>331</v>
      </c>
      <c r="C1402" s="79" t="s">
        <v>3531</v>
      </c>
      <c r="D1402" s="91">
        <v>34808</v>
      </c>
      <c r="E1402" s="75" t="s">
        <v>330</v>
      </c>
      <c r="G1402" s="75" t="s">
        <v>334</v>
      </c>
      <c r="H1402" s="77" t="str">
        <f>VLOOKUP(Table16[[#This Row],[Player]],Rosters!$D$1:$D$1934,1,FALSE)</f>
        <v>Clark, Chuck</v>
      </c>
      <c r="I1402" s="77" t="str">
        <f>Table16[[#This Row],[RunBlock-Primary6]]&amp;"-"&amp;Table16[[#This Row],[PassBlock8]]&amp;IF(Table16[[#This Row],[RunBlock-Secondary7]]&lt;&gt;"","/"&amp;Table16[[#This Row],[RunBlock-Secondary7]]&amp;"-"&amp;Table16[[#This Row],[PassBlock8]],"")</f>
        <v>-</v>
      </c>
      <c r="J1402" s="75">
        <v>54</v>
      </c>
      <c r="K1402" s="75"/>
      <c r="L1402" s="76"/>
      <c r="M1402" s="76"/>
      <c r="N1402" s="76"/>
      <c r="O1402" s="76"/>
      <c r="P1402" s="76"/>
      <c r="Q1402" s="76" t="str">
        <f>Table16[[#This Row],[DefPrimary2]]&amp;IF(Table16[[#This Row],[Def-Secondary3]]&lt;&gt;"","/"&amp;Table16[[#This Row],[Def-Secondary3]],)&amp;""&amp;IF(Table16[[#This Row],[PassRush4]]&lt;&gt;"","-"&amp;Table16[[#This Row],[PassRush4]],)</f>
        <v>54</v>
      </c>
      <c r="R1402" s="76" t="e">
        <f>VLOOKUP(Table16[[#This Row],[Player]],Table4[],9,FALSE)</f>
        <v>#N/A</v>
      </c>
    </row>
    <row r="1403" spans="1:19" ht="12.75" customHeight="1" x14ac:dyDescent="0.45">
      <c r="A1403" s="78" t="s">
        <v>2823</v>
      </c>
      <c r="B1403" s="74" t="s">
        <v>331</v>
      </c>
      <c r="C1403" s="79" t="s">
        <v>500</v>
      </c>
      <c r="D1403" s="91">
        <v>37144</v>
      </c>
      <c r="E1403" s="75" t="s">
        <v>171</v>
      </c>
      <c r="G1403" s="75" t="s">
        <v>301</v>
      </c>
      <c r="H1403" s="77" t="str">
        <f>VLOOKUP(Table16[[#This Row],[Player]],Rosters!$D$1:$D$1934,1,FALSE)</f>
        <v>Cross, Nick</v>
      </c>
      <c r="I1403" s="77" t="str">
        <f>Table16[[#This Row],[RunBlock-Primary6]]&amp;"-"&amp;Table16[[#This Row],[PassBlock8]]&amp;IF(Table16[[#This Row],[RunBlock-Secondary7]]&lt;&gt;"","/"&amp;Table16[[#This Row],[RunBlock-Secondary7]]&amp;"-"&amp;Table16[[#This Row],[PassBlock8]],"")</f>
        <v>-</v>
      </c>
      <c r="J1403" s="75">
        <v>45</v>
      </c>
      <c r="K1403" s="75"/>
      <c r="L1403" s="76"/>
      <c r="M1403" s="76"/>
      <c r="N1403" s="76"/>
      <c r="O1403" s="76"/>
      <c r="P1403" s="76"/>
      <c r="Q1403" s="76" t="str">
        <f>Table16[[#This Row],[DefPrimary2]]&amp;IF(Table16[[#This Row],[Def-Secondary3]]&lt;&gt;"","/"&amp;Table16[[#This Row],[Def-Secondary3]],)&amp;""&amp;IF(Table16[[#This Row],[PassRush4]]&lt;&gt;"","-"&amp;Table16[[#This Row],[PassRush4]],)</f>
        <v>45</v>
      </c>
      <c r="R1403" s="76" t="e">
        <f>VLOOKUP(Table16[[#This Row],[Player]],Table4[],9,FALSE)</f>
        <v>#N/A</v>
      </c>
    </row>
    <row r="1404" spans="1:19" ht="12.75" customHeight="1" x14ac:dyDescent="0.45">
      <c r="A1404" s="78" t="s">
        <v>2531</v>
      </c>
      <c r="B1404" s="74" t="s">
        <v>331</v>
      </c>
      <c r="C1404" s="79" t="s">
        <v>3524</v>
      </c>
      <c r="D1404" s="91">
        <v>36222</v>
      </c>
      <c r="E1404" s="75" t="s">
        <v>624</v>
      </c>
      <c r="G1404" s="75" t="s">
        <v>297</v>
      </c>
      <c r="H1404" s="77" t="str">
        <f>VLOOKUP(Table16[[#This Row],[Player]],Rosters!$D$1:$D$1934,1,FALSE)</f>
        <v>Curl, Kamren</v>
      </c>
      <c r="I1404" s="77" t="str">
        <f>Table16[[#This Row],[RunBlock-Primary6]]&amp;"-"&amp;Table16[[#This Row],[PassBlock8]]&amp;IF(Table16[[#This Row],[RunBlock-Secondary7]]&lt;&gt;"","/"&amp;Table16[[#This Row],[RunBlock-Secondary7]]&amp;"-"&amp;Table16[[#This Row],[PassBlock8]],"")</f>
        <v>-</v>
      </c>
      <c r="J1404" s="75">
        <v>44</v>
      </c>
      <c r="K1404" s="75"/>
      <c r="L1404" s="76"/>
      <c r="M1404" s="76"/>
      <c r="N1404" s="76"/>
      <c r="O1404" s="76"/>
      <c r="P1404" s="76"/>
      <c r="Q1404" s="76" t="str">
        <f>Table16[[#This Row],[DefPrimary2]]&amp;IF(Table16[[#This Row],[Def-Secondary3]]&lt;&gt;"","/"&amp;Table16[[#This Row],[Def-Secondary3]],)&amp;""&amp;IF(Table16[[#This Row],[PassRush4]]&lt;&gt;"","-"&amp;Table16[[#This Row],[PassRush4]],)</f>
        <v>44</v>
      </c>
      <c r="R1404" s="76" t="e">
        <f>VLOOKUP(Table16[[#This Row],[Player]],Table4[],9,FALSE)</f>
        <v>#N/A</v>
      </c>
    </row>
    <row r="1405" spans="1:19" ht="12.75" customHeight="1" x14ac:dyDescent="0.45">
      <c r="A1405" s="78" t="s">
        <v>512</v>
      </c>
      <c r="B1405" s="74" t="s">
        <v>331</v>
      </c>
      <c r="C1405" s="79" t="s">
        <v>3527</v>
      </c>
      <c r="D1405" s="91">
        <v>36039</v>
      </c>
      <c r="E1405" s="75">
        <v>0</v>
      </c>
      <c r="G1405" s="75" t="s">
        <v>334</v>
      </c>
      <c r="H1405" s="77" t="str">
        <f>VLOOKUP(Table16[[#This Row],[Player]],Rosters!$D$1:$D$1934,1,FALSE)</f>
        <v>Delpit, Grant</v>
      </c>
      <c r="I1405" s="77" t="str">
        <f>Table16[[#This Row],[RunBlock-Primary6]]&amp;"-"&amp;Table16[[#This Row],[PassBlock8]]&amp;IF(Table16[[#This Row],[RunBlock-Secondary7]]&lt;&gt;"","/"&amp;Table16[[#This Row],[RunBlock-Secondary7]]&amp;"-"&amp;Table16[[#This Row],[PassBlock8]],"")</f>
        <v>-</v>
      </c>
      <c r="J1405" s="75">
        <v>54</v>
      </c>
      <c r="K1405" s="75"/>
      <c r="L1405" s="76"/>
      <c r="M1405" s="76"/>
      <c r="N1405" s="76"/>
      <c r="O1405" s="76"/>
      <c r="P1405" s="76"/>
      <c r="Q1405" s="76" t="str">
        <f>Table16[[#This Row],[DefPrimary2]]&amp;IF(Table16[[#This Row],[Def-Secondary3]]&lt;&gt;"","/"&amp;Table16[[#This Row],[Def-Secondary3]],)&amp;""&amp;IF(Table16[[#This Row],[PassRush4]]&lt;&gt;"","-"&amp;Table16[[#This Row],[PassRush4]],)</f>
        <v>54</v>
      </c>
      <c r="R1405" s="76" t="e">
        <f>VLOOKUP(Table16[[#This Row],[Player]],Table4[],9,FALSE)</f>
        <v>#N/A</v>
      </c>
    </row>
    <row r="1406" spans="1:19" ht="12.75" customHeight="1" x14ac:dyDescent="0.45">
      <c r="A1406" s="78" t="s">
        <v>1936</v>
      </c>
      <c r="B1406" s="74" t="s">
        <v>331</v>
      </c>
      <c r="C1406" s="79" t="s">
        <v>403</v>
      </c>
      <c r="D1406" s="91">
        <v>35146</v>
      </c>
      <c r="E1406" s="75" t="s">
        <v>204</v>
      </c>
      <c r="G1406" s="75" t="s">
        <v>335</v>
      </c>
      <c r="H1406" s="77" t="str">
        <f>VLOOKUP(Table16[[#This Row],[Player]],Rosters!$D$1:$D$1934,1,FALSE)</f>
        <v>Dugger, Kyle</v>
      </c>
      <c r="I1406" s="77" t="str">
        <f>Table16[[#This Row],[RunBlock-Primary6]]&amp;"-"&amp;Table16[[#This Row],[PassBlock8]]&amp;IF(Table16[[#This Row],[RunBlock-Secondary7]]&lt;&gt;"","/"&amp;Table16[[#This Row],[RunBlock-Secondary7]]&amp;"-"&amp;Table16[[#This Row],[PassBlock8]],"")</f>
        <v>-</v>
      </c>
      <c r="J1406" s="75">
        <v>4</v>
      </c>
      <c r="K1406" s="75"/>
      <c r="L1406" s="76"/>
      <c r="M1406" s="76"/>
      <c r="N1406" s="76"/>
      <c r="O1406" s="76"/>
      <c r="P1406" s="76"/>
      <c r="Q1406" s="76" t="str">
        <f>Table16[[#This Row],[DefPrimary2]]&amp;IF(Table16[[#This Row],[Def-Secondary3]]&lt;&gt;"","/"&amp;Table16[[#This Row],[Def-Secondary3]],)&amp;""&amp;IF(Table16[[#This Row],[PassRush4]]&lt;&gt;"","-"&amp;Table16[[#This Row],[PassRush4]],)</f>
        <v>4</v>
      </c>
      <c r="R1406" s="76" t="e">
        <f>VLOOKUP(Table16[[#This Row],[Player]],Table4[],9,FALSE)</f>
        <v>#N/A</v>
      </c>
    </row>
    <row r="1407" spans="1:19" ht="12.75" customHeight="1" x14ac:dyDescent="0.45">
      <c r="A1407" s="92" t="s">
        <v>1180</v>
      </c>
      <c r="B1407" s="74" t="s">
        <v>331</v>
      </c>
      <c r="C1407" s="79" t="s">
        <v>285</v>
      </c>
      <c r="D1407" s="91">
        <v>35541</v>
      </c>
      <c r="E1407" s="75" t="s">
        <v>188</v>
      </c>
      <c r="G1407" s="75" t="s">
        <v>301</v>
      </c>
      <c r="H1407" s="77" t="str">
        <f>VLOOKUP(Table16[[#This Row],[Player]],Rosters!$D$1:$D$1934,1,FALSE)</f>
        <v>Elliott, DeShon</v>
      </c>
      <c r="I1407" s="77" t="str">
        <f>Table16[[#This Row],[RunBlock-Primary6]]&amp;"-"&amp;Table16[[#This Row],[PassBlock8]]&amp;IF(Table16[[#This Row],[RunBlock-Secondary7]]&lt;&gt;"","/"&amp;Table16[[#This Row],[RunBlock-Secondary7]]&amp;"-"&amp;Table16[[#This Row],[PassBlock8]],"")</f>
        <v>-</v>
      </c>
      <c r="J1407" s="75">
        <v>45</v>
      </c>
      <c r="K1407" s="75"/>
      <c r="L1407" s="76"/>
      <c r="M1407" s="76"/>
      <c r="N1407" s="76"/>
      <c r="O1407" s="76"/>
      <c r="P1407" s="76"/>
      <c r="Q1407" s="76" t="str">
        <f>Table16[[#This Row],[DefPrimary2]]&amp;IF(Table16[[#This Row],[Def-Secondary3]]&lt;&gt;"","/"&amp;Table16[[#This Row],[Def-Secondary3]],)&amp;""&amp;IF(Table16[[#This Row],[PassRush4]]&lt;&gt;"","-"&amp;Table16[[#This Row],[PassRush4]],)</f>
        <v>45</v>
      </c>
      <c r="R1407" s="76" t="e">
        <f>VLOOKUP(Table16[[#This Row],[Player]],Table4[],9,FALSE)</f>
        <v>#N/A</v>
      </c>
    </row>
    <row r="1408" spans="1:19" ht="12.75" customHeight="1" x14ac:dyDescent="0.45">
      <c r="A1408" s="78" t="s">
        <v>1039</v>
      </c>
      <c r="B1408" s="74" t="s">
        <v>331</v>
      </c>
      <c r="C1408" s="79" t="s">
        <v>419</v>
      </c>
      <c r="D1408" s="91">
        <v>35858</v>
      </c>
      <c r="E1408" s="75" t="s">
        <v>218</v>
      </c>
      <c r="G1408" s="75" t="s">
        <v>335</v>
      </c>
      <c r="H1408" s="77" t="str">
        <f>VLOOKUP(Table16[[#This Row],[Player]],Rosters!$D$1:$D$1934,1,FALSE)</f>
        <v>Fuller, Jordan</v>
      </c>
      <c r="I1408" s="77" t="str">
        <f>Table16[[#This Row],[RunBlock-Primary6]]&amp;"-"&amp;Table16[[#This Row],[PassBlock8]]&amp;IF(Table16[[#This Row],[RunBlock-Secondary7]]&lt;&gt;"","/"&amp;Table16[[#This Row],[RunBlock-Secondary7]]&amp;"-"&amp;Table16[[#This Row],[PassBlock8]],"")</f>
        <v>-</v>
      </c>
      <c r="J1408" s="75">
        <v>4</v>
      </c>
      <c r="K1408" s="75"/>
      <c r="L1408" s="76"/>
      <c r="M1408" s="76"/>
      <c r="N1408" s="76"/>
      <c r="O1408" s="76"/>
      <c r="P1408" s="76"/>
      <c r="Q1408" s="76" t="str">
        <f>Table16[[#This Row],[DefPrimary2]]&amp;IF(Table16[[#This Row],[Def-Secondary3]]&lt;&gt;"","/"&amp;Table16[[#This Row],[Def-Secondary3]],)&amp;""&amp;IF(Table16[[#This Row],[PassRush4]]&lt;&gt;"","-"&amp;Table16[[#This Row],[PassRush4]],)</f>
        <v>4</v>
      </c>
      <c r="R1408" s="76" t="e">
        <f>VLOOKUP(Table16[[#This Row],[Player]],Table4[],9,FALSE)</f>
        <v>#N/A</v>
      </c>
    </row>
    <row r="1409" spans="1:18" ht="12.75" customHeight="1" x14ac:dyDescent="0.45">
      <c r="A1409" s="93" t="s">
        <v>930</v>
      </c>
      <c r="B1409" s="74" t="s">
        <v>331</v>
      </c>
      <c r="C1409" s="79" t="s">
        <v>3530</v>
      </c>
      <c r="D1409" s="91">
        <v>35784</v>
      </c>
      <c r="E1409" s="75" t="s">
        <v>115</v>
      </c>
      <c r="G1409" s="75" t="s">
        <v>681</v>
      </c>
      <c r="H1409" s="77" t="str">
        <f>VLOOKUP(Table16[[#This Row],[Player]],Rosters!$D$1:$D$1934,1,FALSE)</f>
        <v>Gardner-Johnson, Chauncey</v>
      </c>
      <c r="I1409" s="77" t="str">
        <f>Table16[[#This Row],[RunBlock-Primary6]]&amp;"-"&amp;Table16[[#This Row],[PassBlock8]]&amp;IF(Table16[[#This Row],[RunBlock-Secondary7]]&lt;&gt;"","/"&amp;Table16[[#This Row],[RunBlock-Secondary7]]&amp;"-"&amp;Table16[[#This Row],[PassBlock8]],"")</f>
        <v>-</v>
      </c>
      <c r="J1409" s="75">
        <v>64</v>
      </c>
      <c r="K1409" s="75"/>
      <c r="L1409" s="76"/>
      <c r="M1409" s="76"/>
      <c r="N1409" s="76"/>
      <c r="O1409" s="76"/>
      <c r="P1409" s="76"/>
      <c r="Q1409" s="76" t="str">
        <f>Table16[[#This Row],[DefPrimary2]]&amp;IF(Table16[[#This Row],[Def-Secondary3]]&lt;&gt;"","/"&amp;Table16[[#This Row],[Def-Secondary3]],)&amp;""&amp;IF(Table16[[#This Row],[PassRush4]]&lt;&gt;"","-"&amp;Table16[[#This Row],[PassRush4]],)</f>
        <v>64</v>
      </c>
      <c r="R1409" s="76" t="e">
        <f>VLOOKUP(Table16[[#This Row],[Player]],Table4[],9,FALSE)</f>
        <v>#N/A</v>
      </c>
    </row>
    <row r="1410" spans="1:18" ht="12.75" customHeight="1" x14ac:dyDescent="0.45">
      <c r="A1410" s="78" t="s">
        <v>3004</v>
      </c>
      <c r="B1410" s="74" t="s">
        <v>331</v>
      </c>
      <c r="C1410" s="79" t="s">
        <v>441</v>
      </c>
      <c r="D1410" s="91">
        <v>35052</v>
      </c>
      <c r="E1410" s="75" t="s">
        <v>125</v>
      </c>
      <c r="G1410" s="75" t="s">
        <v>297</v>
      </c>
      <c r="H1410" s="77" t="str">
        <f>VLOOKUP(Table16[[#This Row],[Player]],Rosters!$D$1:$D$1934,1,FALSE)</f>
        <v>Harris, Will</v>
      </c>
      <c r="I1410" s="77" t="str">
        <f>Table16[[#This Row],[RunBlock-Primary6]]&amp;"-"&amp;Table16[[#This Row],[PassBlock8]]&amp;IF(Table16[[#This Row],[RunBlock-Secondary7]]&lt;&gt;"","/"&amp;Table16[[#This Row],[RunBlock-Secondary7]]&amp;"-"&amp;Table16[[#This Row],[PassBlock8]],"")</f>
        <v>-</v>
      </c>
      <c r="J1410" s="75">
        <v>44</v>
      </c>
      <c r="K1410" s="75"/>
      <c r="L1410" s="76"/>
      <c r="M1410" s="76"/>
      <c r="N1410" s="76"/>
      <c r="O1410" s="76"/>
      <c r="P1410" s="76"/>
      <c r="Q1410" s="76" t="str">
        <f>Table16[[#This Row],[DefPrimary2]]&amp;IF(Table16[[#This Row],[Def-Secondary3]]&lt;&gt;"","/"&amp;Table16[[#This Row],[Def-Secondary3]],)&amp;""&amp;IF(Table16[[#This Row],[PassRush4]]&lt;&gt;"","-"&amp;Table16[[#This Row],[PassRush4]],)</f>
        <v>44</v>
      </c>
      <c r="R1410" s="76" t="e">
        <f>VLOOKUP(Table16[[#This Row],[Player]],Table4[],9,FALSE)</f>
        <v>#N/A</v>
      </c>
    </row>
    <row r="1411" spans="1:18" ht="12.75" customHeight="1" x14ac:dyDescent="0.45">
      <c r="A1411" s="78" t="s">
        <v>1634</v>
      </c>
      <c r="B1411" s="74" t="s">
        <v>331</v>
      </c>
      <c r="C1411" s="79" t="s">
        <v>271</v>
      </c>
      <c r="D1411" s="91">
        <v>36449</v>
      </c>
      <c r="E1411" s="75" t="s">
        <v>137</v>
      </c>
      <c r="G1411" s="75" t="s">
        <v>301</v>
      </c>
      <c r="H1411" s="77" t="str">
        <f>VLOOKUP(Table16[[#This Row],[Player]],Rosters!$D$1:$D$1934,1,FALSE)</f>
        <v>Hicks, Elijah</v>
      </c>
      <c r="I1411" s="77" t="str">
        <f>Table16[[#This Row],[RunBlock-Primary6]]&amp;"-"&amp;Table16[[#This Row],[PassBlock8]]&amp;IF(Table16[[#This Row],[RunBlock-Secondary7]]&lt;&gt;"","/"&amp;Table16[[#This Row],[RunBlock-Secondary7]]&amp;"-"&amp;Table16[[#This Row],[PassBlock8]],"")</f>
        <v>-</v>
      </c>
      <c r="J1411" s="75">
        <v>45</v>
      </c>
      <c r="K1411" s="75"/>
      <c r="L1411" s="76"/>
      <c r="M1411" s="76"/>
      <c r="N1411" s="76"/>
      <c r="O1411" s="76"/>
      <c r="P1411" s="76"/>
      <c r="Q1411" s="76" t="str">
        <f>Table16[[#This Row],[DefPrimary2]]&amp;IF(Table16[[#This Row],[Def-Secondary3]]&lt;&gt;"","/"&amp;Table16[[#This Row],[Def-Secondary3]],)&amp;""&amp;IF(Table16[[#This Row],[PassRush4]]&lt;&gt;"","-"&amp;Table16[[#This Row],[PassRush4]],)</f>
        <v>45</v>
      </c>
      <c r="R1411" s="76" t="e">
        <f>VLOOKUP(Table16[[#This Row],[Player]],Table4[],9,FALSE)</f>
        <v>#N/A</v>
      </c>
    </row>
    <row r="1412" spans="1:18" ht="12.75" customHeight="1" x14ac:dyDescent="0.45">
      <c r="A1412" s="78" t="s">
        <v>1626</v>
      </c>
      <c r="B1412" s="74" t="s">
        <v>331</v>
      </c>
      <c r="C1412" s="79" t="s">
        <v>452</v>
      </c>
      <c r="D1412" s="91">
        <v>35960</v>
      </c>
      <c r="E1412" s="75" t="s">
        <v>115</v>
      </c>
      <c r="G1412" s="75" t="s">
        <v>528</v>
      </c>
      <c r="H1412" s="77" t="str">
        <f>VLOOKUP(Table16[[#This Row],[Player]],Rosters!$D$1:$D$1934,1,FALSE)</f>
        <v>Hooker, Amani</v>
      </c>
      <c r="I1412" s="77" t="str">
        <f>Table16[[#This Row],[RunBlock-Primary6]]&amp;"-"&amp;Table16[[#This Row],[PassBlock8]]&amp;IF(Table16[[#This Row],[RunBlock-Secondary7]]&lt;&gt;"","/"&amp;Table16[[#This Row],[RunBlock-Secondary7]]&amp;"-"&amp;Table16[[#This Row],[PassBlock8]],"")</f>
        <v>-</v>
      </c>
      <c r="J1412" s="75">
        <v>50</v>
      </c>
      <c r="K1412" s="75"/>
      <c r="L1412" s="76"/>
      <c r="M1412" s="76"/>
      <c r="N1412" s="76"/>
      <c r="O1412" s="76"/>
      <c r="P1412" s="76"/>
      <c r="Q1412" s="76" t="str">
        <f>Table16[[#This Row],[DefPrimary2]]&amp;IF(Table16[[#This Row],[Def-Secondary3]]&lt;&gt;"","/"&amp;Table16[[#This Row],[Def-Secondary3]],)&amp;""&amp;IF(Table16[[#This Row],[PassRush4]]&lt;&gt;"","-"&amp;Table16[[#This Row],[PassRush4]],)</f>
        <v>50</v>
      </c>
      <c r="R1412" s="76" t="e">
        <f>VLOOKUP(Table16[[#This Row],[Player]],Table4[],9,FALSE)</f>
        <v>#N/A</v>
      </c>
    </row>
    <row r="1413" spans="1:18" ht="12.75" customHeight="1" x14ac:dyDescent="0.45">
      <c r="A1413" s="78" t="s">
        <v>1725</v>
      </c>
      <c r="B1413" s="74" t="s">
        <v>331</v>
      </c>
      <c r="C1413" s="79" t="s">
        <v>3517</v>
      </c>
      <c r="D1413" s="91">
        <v>35887</v>
      </c>
      <c r="E1413" s="75" t="s">
        <v>130</v>
      </c>
      <c r="G1413" s="75" t="s">
        <v>791</v>
      </c>
      <c r="H1413" s="77" t="str">
        <f>VLOOKUP(Table16[[#This Row],[Player]],Rosters!$D$1:$D$1934,1,FALSE)</f>
        <v>Jones, Brandon</v>
      </c>
      <c r="I1413" s="77" t="str">
        <f>Table16[[#This Row],[RunBlock-Primary6]]&amp;"-"&amp;Table16[[#This Row],[PassBlock8]]&amp;IF(Table16[[#This Row],[RunBlock-Secondary7]]&lt;&gt;"","/"&amp;Table16[[#This Row],[RunBlock-Secondary7]]&amp;"-"&amp;Table16[[#This Row],[PassBlock8]],"")</f>
        <v>-</v>
      </c>
      <c r="J1413" s="75">
        <v>65</v>
      </c>
      <c r="K1413" s="75"/>
      <c r="L1413" s="76"/>
      <c r="M1413" s="76"/>
      <c r="N1413" s="76"/>
      <c r="O1413" s="76"/>
      <c r="P1413" s="76"/>
      <c r="Q1413" s="76" t="str">
        <f>Table16[[#This Row],[DefPrimary2]]&amp;IF(Table16[[#This Row],[Def-Secondary3]]&lt;&gt;"","/"&amp;Table16[[#This Row],[Def-Secondary3]],)&amp;""&amp;IF(Table16[[#This Row],[PassRush4]]&lt;&gt;"","-"&amp;Table16[[#This Row],[PassRush4]],)</f>
        <v>65</v>
      </c>
      <c r="R1413" s="76" t="e">
        <f>VLOOKUP(Table16[[#This Row],[Player]],Table4[],9,FALSE)</f>
        <v>#N/A</v>
      </c>
    </row>
    <row r="1414" spans="1:18" ht="12.75" customHeight="1" x14ac:dyDescent="0.45">
      <c r="A1414" s="78" t="s">
        <v>3834</v>
      </c>
      <c r="B1414" s="74" t="s">
        <v>331</v>
      </c>
      <c r="C1414" s="79" t="s">
        <v>318</v>
      </c>
      <c r="D1414" s="91">
        <v>37432</v>
      </c>
      <c r="E1414" s="75" t="s">
        <v>4081</v>
      </c>
      <c r="G1414" s="75" t="s">
        <v>297</v>
      </c>
      <c r="H1414" s="77" t="str">
        <f>VLOOKUP(Table16[[#This Row],[Player]],Rosters!$D$1:$D$1934,1,FALSE)</f>
        <v>Mustapha, Malik</v>
      </c>
      <c r="I1414" s="77" t="str">
        <f>Table16[[#This Row],[RunBlock-Primary6]]&amp;"-"&amp;Table16[[#This Row],[PassBlock8]]&amp;IF(Table16[[#This Row],[RunBlock-Secondary7]]&lt;&gt;"","/"&amp;Table16[[#This Row],[RunBlock-Secondary7]]&amp;"-"&amp;Table16[[#This Row],[PassBlock8]],"")</f>
        <v>-</v>
      </c>
      <c r="J1414" s="75">
        <v>44</v>
      </c>
      <c r="K1414" s="75"/>
      <c r="L1414" s="76"/>
      <c r="M1414" s="76"/>
      <c r="N1414" s="76"/>
      <c r="O1414" s="76"/>
      <c r="P1414" s="76"/>
      <c r="Q1414" s="76" t="str">
        <f>Table16[[#This Row],[DefPrimary2]]&amp;IF(Table16[[#This Row],[Def-Secondary3]]&lt;&gt;"","/"&amp;Table16[[#This Row],[Def-Secondary3]],)&amp;""&amp;IF(Table16[[#This Row],[PassRush4]]&lt;&gt;"","-"&amp;Table16[[#This Row],[PassRush4]],)</f>
        <v>44</v>
      </c>
      <c r="R1414" s="76" t="e">
        <f>VLOOKUP(Table16[[#This Row],[Player]],Table4[],9,FALSE)</f>
        <v>#N/A</v>
      </c>
    </row>
    <row r="1415" spans="1:18" ht="12.75" customHeight="1" x14ac:dyDescent="0.45">
      <c r="A1415" s="78" t="s">
        <v>3827</v>
      </c>
      <c r="B1415" s="74" t="s">
        <v>331</v>
      </c>
      <c r="C1415" s="79" t="s">
        <v>916</v>
      </c>
      <c r="D1415" s="91">
        <v>37056</v>
      </c>
      <c r="E1415" s="75" t="s">
        <v>4088</v>
      </c>
      <c r="G1415" s="75" t="s">
        <v>301</v>
      </c>
      <c r="H1415" s="77" t="str">
        <f>VLOOKUP(Table16[[#This Row],[Player]],Rosters!$D$1:$D$1934,1,FALSE)</f>
        <v>Nubin, Tyler</v>
      </c>
      <c r="I1415" s="77" t="str">
        <f>Table16[[#This Row],[RunBlock-Primary6]]&amp;"-"&amp;Table16[[#This Row],[PassBlock8]]&amp;IF(Table16[[#This Row],[RunBlock-Secondary7]]&lt;&gt;"","/"&amp;Table16[[#This Row],[RunBlock-Secondary7]]&amp;"-"&amp;Table16[[#This Row],[PassBlock8]],"")</f>
        <v>-</v>
      </c>
      <c r="J1415" s="75">
        <v>45</v>
      </c>
      <c r="K1415" s="75"/>
      <c r="L1415" s="76"/>
      <c r="M1415" s="76"/>
      <c r="N1415" s="76"/>
      <c r="O1415" s="76"/>
      <c r="P1415" s="76"/>
      <c r="Q1415" s="76" t="str">
        <f>Table16[[#This Row],[DefPrimary2]]&amp;IF(Table16[[#This Row],[Def-Secondary3]]&lt;&gt;"","/"&amp;Table16[[#This Row],[Def-Secondary3]],)&amp;""&amp;IF(Table16[[#This Row],[PassRush4]]&lt;&gt;"","-"&amp;Table16[[#This Row],[PassRush4]],)</f>
        <v>45</v>
      </c>
      <c r="R1415" s="76" t="e">
        <f>VLOOKUP(Table16[[#This Row],[Player]],Table4[],9,FALSE)</f>
        <v>#N/A</v>
      </c>
    </row>
    <row r="1416" spans="1:18" ht="12.75" customHeight="1" x14ac:dyDescent="0.45">
      <c r="A1416" s="78" t="s">
        <v>3088</v>
      </c>
      <c r="B1416" s="74" t="s">
        <v>331</v>
      </c>
      <c r="C1416" s="79" t="s">
        <v>3518</v>
      </c>
      <c r="D1416" s="91">
        <v>36341</v>
      </c>
      <c r="E1416" s="75" t="s">
        <v>279</v>
      </c>
      <c r="G1416" s="75" t="s">
        <v>300</v>
      </c>
      <c r="H1416" s="77" t="str">
        <f>VLOOKUP(Table16[[#This Row],[Player]],Rosters!$D$1:$D$1934,1,FALSE)</f>
        <v>Pola-Mao, Isaiah</v>
      </c>
      <c r="I1416" s="77" t="str">
        <f>Table16[[#This Row],[RunBlock-Primary6]]&amp;"-"&amp;Table16[[#This Row],[PassBlock8]]&amp;IF(Table16[[#This Row],[RunBlock-Secondary7]]&lt;&gt;"","/"&amp;Table16[[#This Row],[RunBlock-Secondary7]]&amp;"-"&amp;Table16[[#This Row],[PassBlock8]],"")</f>
        <v>-</v>
      </c>
      <c r="J1416" s="75">
        <v>5</v>
      </c>
      <c r="K1416" s="75"/>
      <c r="L1416" s="76"/>
      <c r="M1416" s="76"/>
      <c r="N1416" s="76"/>
      <c r="O1416" s="76"/>
      <c r="P1416" s="76"/>
      <c r="Q1416" s="76" t="str">
        <f>Table16[[#This Row],[DefPrimary2]]&amp;IF(Table16[[#This Row],[Def-Secondary3]]&lt;&gt;"","/"&amp;Table16[[#This Row],[Def-Secondary3]],)&amp;""&amp;IF(Table16[[#This Row],[PassRush4]]&lt;&gt;"","-"&amp;Table16[[#This Row],[PassRush4]],)</f>
        <v>5</v>
      </c>
      <c r="R1416" s="76" t="e">
        <f>VLOOKUP(Table16[[#This Row],[Player]],Table4[],9,FALSE)</f>
        <v>#N/A</v>
      </c>
    </row>
    <row r="1417" spans="1:18" ht="12.75" customHeight="1" x14ac:dyDescent="0.45">
      <c r="A1417" s="78" t="s">
        <v>919</v>
      </c>
      <c r="B1417" s="74" t="s">
        <v>331</v>
      </c>
      <c r="C1417" s="79" t="s">
        <v>109</v>
      </c>
      <c r="D1417" s="91">
        <v>33353</v>
      </c>
      <c r="E1417" s="75" t="s">
        <v>763</v>
      </c>
      <c r="G1417" s="75" t="s">
        <v>297</v>
      </c>
      <c r="H1417" s="77" t="str">
        <f>VLOOKUP(Table16[[#This Row],[Player]],Rosters!$D$1:$D$1934,1,FALSE)</f>
        <v>Poyer, Jordan</v>
      </c>
      <c r="I1417" s="77" t="str">
        <f>Table16[[#This Row],[RunBlock-Primary6]]&amp;"-"&amp;Table16[[#This Row],[PassBlock8]]&amp;IF(Table16[[#This Row],[RunBlock-Secondary7]]&lt;&gt;"","/"&amp;Table16[[#This Row],[RunBlock-Secondary7]]&amp;"-"&amp;Table16[[#This Row],[PassBlock8]],"")</f>
        <v>-</v>
      </c>
      <c r="J1417" s="75">
        <v>44</v>
      </c>
      <c r="K1417" s="75"/>
      <c r="L1417" s="76"/>
      <c r="M1417" s="76"/>
      <c r="N1417" s="76"/>
      <c r="O1417" s="76"/>
      <c r="P1417" s="76"/>
      <c r="Q1417" s="76" t="str">
        <f>Table16[[#This Row],[DefPrimary2]]&amp;IF(Table16[[#This Row],[Def-Secondary3]]&lt;&gt;"","/"&amp;Table16[[#This Row],[Def-Secondary3]],)&amp;""&amp;IF(Table16[[#This Row],[PassRush4]]&lt;&gt;"","-"&amp;Table16[[#This Row],[PassRush4]],)</f>
        <v>44</v>
      </c>
      <c r="R1417" s="76" t="e">
        <f>VLOOKUP(Table16[[#This Row],[Player]],Table4[],9,FALSE)</f>
        <v>#N/A</v>
      </c>
    </row>
    <row r="1418" spans="1:18" ht="12.75" customHeight="1" x14ac:dyDescent="0.45">
      <c r="A1418" s="78" t="s">
        <v>928</v>
      </c>
      <c r="B1418" s="74" t="s">
        <v>331</v>
      </c>
      <c r="C1418" s="79" t="s">
        <v>3519</v>
      </c>
      <c r="D1418" s="91">
        <v>35786</v>
      </c>
      <c r="E1418" s="75" t="s">
        <v>398</v>
      </c>
      <c r="G1418" s="75" t="s">
        <v>332</v>
      </c>
      <c r="H1418" s="77" t="str">
        <f>VLOOKUP(Table16[[#This Row],[Player]],Rosters!$D$1:$D$1934,1,FALSE)</f>
        <v>Rapp, Taylor</v>
      </c>
      <c r="I1418" s="77" t="str">
        <f>Table16[[#This Row],[RunBlock-Primary6]]&amp;"-"&amp;Table16[[#This Row],[PassBlock8]]&amp;IF(Table16[[#This Row],[RunBlock-Secondary7]]&lt;&gt;"","/"&amp;Table16[[#This Row],[RunBlock-Secondary7]]&amp;"-"&amp;Table16[[#This Row],[PassBlock8]],"")</f>
        <v>-</v>
      </c>
      <c r="J1418" s="75">
        <v>46</v>
      </c>
      <c r="K1418" s="75"/>
      <c r="L1418" s="76"/>
      <c r="M1418" s="76"/>
      <c r="N1418" s="76"/>
      <c r="O1418" s="76"/>
      <c r="P1418" s="76"/>
      <c r="Q1418" s="76" t="str">
        <f>Table16[[#This Row],[DefPrimary2]]&amp;IF(Table16[[#This Row],[Def-Secondary3]]&lt;&gt;"","/"&amp;Table16[[#This Row],[Def-Secondary3]],)&amp;""&amp;IF(Table16[[#This Row],[PassRush4]]&lt;&gt;"","-"&amp;Table16[[#This Row],[PassRush4]],)</f>
        <v>46</v>
      </c>
      <c r="R1418" s="76" t="e">
        <f>VLOOKUP(Table16[[#This Row],[Player]],Table4[],9,FALSE)</f>
        <v>#N/A</v>
      </c>
    </row>
    <row r="1419" spans="1:18" ht="12.75" customHeight="1" x14ac:dyDescent="0.45">
      <c r="A1419" s="78" t="s">
        <v>2436</v>
      </c>
      <c r="B1419" s="74" t="s">
        <v>331</v>
      </c>
      <c r="C1419" s="79" t="s">
        <v>325</v>
      </c>
      <c r="D1419" s="91">
        <v>35476</v>
      </c>
      <c r="E1419" s="75" t="s">
        <v>140</v>
      </c>
      <c r="G1419" s="75" t="s">
        <v>682</v>
      </c>
      <c r="H1419" s="77" t="str">
        <f>VLOOKUP(Table16[[#This Row],[Player]],Rosters!$D$1:$D$1934,1,FALSE)</f>
        <v>Reid, Justin</v>
      </c>
      <c r="I1419" s="77" t="str">
        <f>Table16[[#This Row],[RunBlock-Primary6]]&amp;"-"&amp;Table16[[#This Row],[PassBlock8]]&amp;IF(Table16[[#This Row],[RunBlock-Secondary7]]&lt;&gt;"","/"&amp;Table16[[#This Row],[RunBlock-Secondary7]]&amp;"-"&amp;Table16[[#This Row],[PassBlock8]],"")</f>
        <v>-</v>
      </c>
      <c r="J1419" s="75">
        <v>55</v>
      </c>
      <c r="K1419" s="75"/>
      <c r="L1419" s="76"/>
      <c r="M1419" s="76"/>
      <c r="N1419" s="76"/>
      <c r="O1419" s="76"/>
      <c r="P1419" s="76"/>
      <c r="Q1419" s="76" t="str">
        <f>Table16[[#This Row],[DefPrimary2]]&amp;IF(Table16[[#This Row],[Def-Secondary3]]&lt;&gt;"","/"&amp;Table16[[#This Row],[Def-Secondary3]],)&amp;""&amp;IF(Table16[[#This Row],[PassRush4]]&lt;&gt;"","-"&amp;Table16[[#This Row],[PassRush4]],)</f>
        <v>55</v>
      </c>
      <c r="R1419" s="76" t="e">
        <f>VLOOKUP(Table16[[#This Row],[Player]],Table4[],9,FALSE)</f>
        <v>#N/A</v>
      </c>
    </row>
    <row r="1420" spans="1:18" ht="12.75" customHeight="1" x14ac:dyDescent="0.45">
      <c r="A1420" s="78" t="s">
        <v>1830</v>
      </c>
      <c r="B1420" s="74" t="s">
        <v>331</v>
      </c>
      <c r="C1420" s="79" t="s">
        <v>86</v>
      </c>
      <c r="D1420" s="91">
        <v>32541</v>
      </c>
      <c r="E1420" s="75" t="s">
        <v>1831</v>
      </c>
      <c r="G1420" s="75" t="s">
        <v>301</v>
      </c>
      <c r="H1420" s="77" t="str">
        <f>VLOOKUP(Table16[[#This Row],[Player]],Rosters!$D$1:$D$1934,1,FALSE)</f>
        <v>Smith, Harrison</v>
      </c>
      <c r="I1420" s="77" t="str">
        <f>Table16[[#This Row],[RunBlock-Primary6]]&amp;"-"&amp;Table16[[#This Row],[PassBlock8]]&amp;IF(Table16[[#This Row],[RunBlock-Secondary7]]&lt;&gt;"","/"&amp;Table16[[#This Row],[RunBlock-Secondary7]]&amp;"-"&amp;Table16[[#This Row],[PassBlock8]],"")</f>
        <v>-</v>
      </c>
      <c r="J1420" s="75">
        <v>45</v>
      </c>
      <c r="K1420" s="75"/>
      <c r="L1420" s="76"/>
      <c r="M1420" s="76"/>
      <c r="N1420" s="76"/>
      <c r="O1420" s="76"/>
      <c r="P1420" s="76"/>
      <c r="Q1420" s="76" t="str">
        <f>Table16[[#This Row],[DefPrimary2]]&amp;IF(Table16[[#This Row],[Def-Secondary3]]&lt;&gt;"","/"&amp;Table16[[#This Row],[Def-Secondary3]],)&amp;""&amp;IF(Table16[[#This Row],[PassRush4]]&lt;&gt;"","-"&amp;Table16[[#This Row],[PassRush4]],)</f>
        <v>45</v>
      </c>
      <c r="R1420" s="76" t="e">
        <f>VLOOKUP(Table16[[#This Row],[Player]],Table4[],9,FALSE)</f>
        <v>#N/A</v>
      </c>
    </row>
    <row r="1421" spans="1:18" ht="12.75" customHeight="1" x14ac:dyDescent="0.45">
      <c r="A1421" s="78" t="s">
        <v>2340</v>
      </c>
      <c r="B1421" s="74" t="s">
        <v>331</v>
      </c>
      <c r="C1421" s="79" t="s">
        <v>81</v>
      </c>
      <c r="D1421" s="91">
        <v>35994</v>
      </c>
      <c r="E1421" s="75" t="s">
        <v>2341</v>
      </c>
      <c r="G1421" s="75" t="s">
        <v>682</v>
      </c>
      <c r="H1421" s="77" t="str">
        <f>VLOOKUP(Table16[[#This Row],[Player]],Rosters!$D$1:$D$1934,1,FALSE)</f>
        <v>Thompson, Jalen</v>
      </c>
      <c r="I1421" s="77" t="str">
        <f>Table16[[#This Row],[RunBlock-Primary6]]&amp;"-"&amp;Table16[[#This Row],[PassBlock8]]&amp;IF(Table16[[#This Row],[RunBlock-Secondary7]]&lt;&gt;"","/"&amp;Table16[[#This Row],[RunBlock-Secondary7]]&amp;"-"&amp;Table16[[#This Row],[PassBlock8]],"")</f>
        <v>-</v>
      </c>
      <c r="J1421" s="75">
        <v>55</v>
      </c>
      <c r="K1421" s="75"/>
      <c r="L1421" s="76"/>
      <c r="M1421" s="76"/>
      <c r="N1421" s="76"/>
      <c r="O1421" s="76"/>
      <c r="P1421" s="76"/>
      <c r="Q1421" s="76" t="str">
        <f>Table16[[#This Row],[DefPrimary2]]&amp;IF(Table16[[#This Row],[Def-Secondary3]]&lt;&gt;"","/"&amp;Table16[[#This Row],[Def-Secondary3]],)&amp;""&amp;IF(Table16[[#This Row],[PassRush4]]&lt;&gt;"","-"&amp;Table16[[#This Row],[PassRush4]],)</f>
        <v>55</v>
      </c>
      <c r="R1421" s="76" t="e">
        <f>VLOOKUP(Table16[[#This Row],[Player]],Table4[],9,FALSE)</f>
        <v>#N/A</v>
      </c>
    </row>
    <row r="1422" spans="1:18" ht="12.75" customHeight="1" x14ac:dyDescent="0.45">
      <c r="A1422" s="78" t="s">
        <v>336</v>
      </c>
      <c r="B1422" s="74" t="s">
        <v>331</v>
      </c>
      <c r="C1422" s="79" t="s">
        <v>339</v>
      </c>
      <c r="D1422" s="91">
        <v>35507</v>
      </c>
      <c r="E1422" s="75" t="s">
        <v>303</v>
      </c>
      <c r="G1422" s="75" t="s">
        <v>335</v>
      </c>
      <c r="H1422" s="77" t="str">
        <f>VLOOKUP(Table16[[#This Row],[Player]],Rosters!$D$1:$D$1934,1,FALSE)</f>
        <v>Whitehead, Jordan</v>
      </c>
      <c r="I1422" s="77" t="str">
        <f>Table16[[#This Row],[RunBlock-Primary6]]&amp;"-"&amp;Table16[[#This Row],[PassBlock8]]&amp;IF(Table16[[#This Row],[RunBlock-Secondary7]]&lt;&gt;"","/"&amp;Table16[[#This Row],[RunBlock-Secondary7]]&amp;"-"&amp;Table16[[#This Row],[PassBlock8]],"")</f>
        <v>-</v>
      </c>
      <c r="J1422" s="75">
        <v>4</v>
      </c>
      <c r="K1422" s="75"/>
      <c r="L1422" s="76"/>
      <c r="M1422" s="76"/>
      <c r="N1422" s="76"/>
      <c r="O1422" s="76"/>
      <c r="P1422" s="76"/>
      <c r="Q1422" s="76" t="str">
        <f>Table16[[#This Row],[DefPrimary2]]&amp;IF(Table16[[#This Row],[Def-Secondary3]]&lt;&gt;"","/"&amp;Table16[[#This Row],[Def-Secondary3]],)&amp;""&amp;IF(Table16[[#This Row],[PassRush4]]&lt;&gt;"","-"&amp;Table16[[#This Row],[PassRush4]],)</f>
        <v>4</v>
      </c>
      <c r="R1422" s="76" t="e">
        <f>VLOOKUP(Table16[[#This Row],[Player]],Table4[],9,FALSE)</f>
        <v>#N/A</v>
      </c>
    </row>
    <row r="1423" spans="1:18" ht="12.75" customHeight="1" x14ac:dyDescent="0.45">
      <c r="A1423" s="78" t="s">
        <v>792</v>
      </c>
      <c r="B1423" s="74" t="s">
        <v>331</v>
      </c>
      <c r="C1423" s="79" t="s">
        <v>143</v>
      </c>
      <c r="D1423" s="91">
        <v>34751</v>
      </c>
      <c r="E1423" s="75" t="s">
        <v>282</v>
      </c>
      <c r="G1423" s="75" t="s">
        <v>335</v>
      </c>
      <c r="H1423" s="77" t="str">
        <f>VLOOKUP(Table16[[#This Row],[Player]],Rosters!$D$1:$D$1934,1,FALSE)</f>
        <v>Wilson, Donovan</v>
      </c>
      <c r="I1423" s="77" t="str">
        <f>Table16[[#This Row],[RunBlock-Primary6]]&amp;"-"&amp;Table16[[#This Row],[PassBlock8]]&amp;IF(Table16[[#This Row],[RunBlock-Secondary7]]&lt;&gt;"","/"&amp;Table16[[#This Row],[RunBlock-Secondary7]]&amp;"-"&amp;Table16[[#This Row],[PassBlock8]],"")</f>
        <v>-</v>
      </c>
      <c r="J1423" s="75">
        <v>4</v>
      </c>
      <c r="K1423" s="75"/>
      <c r="L1423" s="76"/>
      <c r="M1423" s="76"/>
      <c r="N1423" s="76"/>
      <c r="O1423" s="76"/>
      <c r="P1423" s="76"/>
      <c r="Q1423" s="76" t="str">
        <f>Table16[[#This Row],[DefPrimary2]]&amp;IF(Table16[[#This Row],[Def-Secondary3]]&lt;&gt;"","/"&amp;Table16[[#This Row],[Def-Secondary3]],)&amp;""&amp;IF(Table16[[#This Row],[PassRush4]]&lt;&gt;"","-"&amp;Table16[[#This Row],[PassRush4]],)</f>
        <v>4</v>
      </c>
      <c r="R1423" s="76" t="e">
        <f>VLOOKUP(Table16[[#This Row],[Player]],Table4[],9,FALSE)</f>
        <v>#N/A</v>
      </c>
    </row>
    <row r="1424" spans="1:18" ht="12.75" customHeight="1" x14ac:dyDescent="0.45">
      <c r="A1424" s="78" t="s">
        <v>793</v>
      </c>
      <c r="B1424" s="74" t="s">
        <v>3551</v>
      </c>
      <c r="C1424" s="79" t="s">
        <v>116</v>
      </c>
      <c r="D1424" s="91">
        <v>37186</v>
      </c>
      <c r="E1424" s="75" t="s">
        <v>200</v>
      </c>
      <c r="G1424" s="75" t="s">
        <v>4187</v>
      </c>
      <c r="H1424" s="77" t="str">
        <f>VLOOKUP(Table16[[#This Row],[Player]],Rosters!$D$1:$D$1934,1,FALSE)</f>
        <v>Branch, Brian</v>
      </c>
      <c r="I1424" s="77" t="str">
        <f>Table16[[#This Row],[RunBlock-Primary6]]&amp;"-"&amp;Table16[[#This Row],[PassBlock8]]&amp;IF(Table16[[#This Row],[RunBlock-Secondary7]]&lt;&gt;"","/"&amp;Table16[[#This Row],[RunBlock-Secondary7]]&amp;"-"&amp;Table16[[#This Row],[PassBlock8]],"")</f>
        <v>-</v>
      </c>
      <c r="J1424" s="75">
        <v>66</v>
      </c>
      <c r="K1424" s="75" t="s">
        <v>154</v>
      </c>
      <c r="L1424" s="76"/>
      <c r="M1424" s="76"/>
      <c r="N1424" s="76"/>
      <c r="O1424" s="76"/>
      <c r="P1424" s="76"/>
      <c r="Q1424" s="76" t="str">
        <f>Table16[[#This Row],[DefPrimary2]]&amp;IF(Table16[[#This Row],[Def-Secondary3]]&lt;&gt;"","/"&amp;Table16[[#This Row],[Def-Secondary3]],)&amp;""&amp;IF(Table16[[#This Row],[PassRush4]]&lt;&gt;"","-"&amp;Table16[[#This Row],[PassRush4]],)</f>
        <v>66/4</v>
      </c>
      <c r="R1424" s="76" t="e">
        <f>VLOOKUP(Table16[[#This Row],[Player]],Table4[],9,FALSE)</f>
        <v>#N/A</v>
      </c>
    </row>
    <row r="1425" spans="1:18" ht="12.75" customHeight="1" x14ac:dyDescent="0.45">
      <c r="A1425" s="78" t="s">
        <v>788</v>
      </c>
      <c r="B1425" s="74" t="s">
        <v>3551</v>
      </c>
      <c r="C1425" s="79" t="s">
        <v>3523</v>
      </c>
      <c r="D1425" s="91">
        <v>35280</v>
      </c>
      <c r="E1425" s="75" t="s">
        <v>789</v>
      </c>
      <c r="G1425" s="75" t="s">
        <v>4189</v>
      </c>
      <c r="H1425" s="77" t="str">
        <f>VLOOKUP(Table16[[#This Row],[Player]],Rosters!$D$1:$D$1934,1,FALSE)</f>
        <v>James, Derwin</v>
      </c>
      <c r="I1425" s="77" t="str">
        <f>Table16[[#This Row],[RunBlock-Primary6]]&amp;"-"&amp;Table16[[#This Row],[PassBlock8]]&amp;IF(Table16[[#This Row],[RunBlock-Secondary7]]&lt;&gt;"","/"&amp;Table16[[#This Row],[RunBlock-Secondary7]]&amp;"-"&amp;Table16[[#This Row],[PassBlock8]],"")</f>
        <v>-</v>
      </c>
      <c r="J1425" s="75">
        <v>56</v>
      </c>
      <c r="K1425" s="75" t="s">
        <v>155</v>
      </c>
      <c r="L1425" s="76"/>
      <c r="M1425" s="76"/>
      <c r="N1425" s="76"/>
      <c r="O1425" s="76"/>
      <c r="P1425" s="76"/>
      <c r="Q1425" s="76" t="str">
        <f>Table16[[#This Row],[DefPrimary2]]&amp;IF(Table16[[#This Row],[Def-Secondary3]]&lt;&gt;"","/"&amp;Table16[[#This Row],[Def-Secondary3]],)&amp;""&amp;IF(Table16[[#This Row],[PassRush4]]&lt;&gt;"","-"&amp;Table16[[#This Row],[PassRush4]],)</f>
        <v>56/6</v>
      </c>
      <c r="R1425" s="76" t="e">
        <f>VLOOKUP(Table16[[#This Row],[Player]],Table4[],9,FALSE)</f>
        <v>#N/A</v>
      </c>
    </row>
    <row r="1426" spans="1:18" ht="12.75" customHeight="1" x14ac:dyDescent="0.45">
      <c r="A1426" s="78" t="s">
        <v>1824</v>
      </c>
      <c r="B1426" s="74" t="s">
        <v>3561</v>
      </c>
      <c r="C1426" s="79" t="s">
        <v>193</v>
      </c>
      <c r="D1426" s="91">
        <v>36966</v>
      </c>
      <c r="E1426" s="75" t="s">
        <v>3978</v>
      </c>
      <c r="G1426" s="75" t="s">
        <v>4188</v>
      </c>
      <c r="H1426" s="77" t="str">
        <f>VLOOKUP(Table16[[#This Row],[Player]],Rosters!$D$1:$D$1934,1,FALSE)</f>
        <v>Hamilton, Kyle</v>
      </c>
      <c r="I1426" s="77" t="str">
        <f>Table16[[#This Row],[RunBlock-Primary6]]&amp;"-"&amp;Table16[[#This Row],[PassBlock8]]&amp;IF(Table16[[#This Row],[RunBlock-Secondary7]]&lt;&gt;"","/"&amp;Table16[[#This Row],[RunBlock-Secondary7]]&amp;"-"&amp;Table16[[#This Row],[PassBlock8]],"")</f>
        <v>-</v>
      </c>
      <c r="J1426" s="75">
        <v>66</v>
      </c>
      <c r="K1426" s="75">
        <v>56</v>
      </c>
      <c r="L1426" s="76"/>
      <c r="M1426" s="76"/>
      <c r="N1426" s="76"/>
      <c r="O1426" s="76"/>
      <c r="P1426" s="76"/>
      <c r="Q1426" s="76" t="str">
        <f>Table16[[#This Row],[DefPrimary2]]&amp;IF(Table16[[#This Row],[Def-Secondary3]]&lt;&gt;"","/"&amp;Table16[[#This Row],[Def-Secondary3]],)&amp;""&amp;IF(Table16[[#This Row],[PassRush4]]&lt;&gt;"","-"&amp;Table16[[#This Row],[PassRush4]],)</f>
        <v>66/56</v>
      </c>
      <c r="R1426" s="76" t="e">
        <f>VLOOKUP(Table16[[#This Row],[Player]],Table4[],9,FALSE)</f>
        <v>#N/A</v>
      </c>
    </row>
    <row r="1427" spans="1:18" ht="12.75" customHeight="1" x14ac:dyDescent="0.45">
      <c r="A1427" s="78" t="s">
        <v>2232</v>
      </c>
      <c r="B1427" s="74" t="s">
        <v>3581</v>
      </c>
      <c r="C1427" s="79" t="s">
        <v>3520</v>
      </c>
      <c r="D1427" s="91">
        <v>35852</v>
      </c>
      <c r="E1427" s="75" t="s">
        <v>204</v>
      </c>
      <c r="G1427" s="75" t="s">
        <v>4191</v>
      </c>
      <c r="H1427" s="77" t="str">
        <f>VLOOKUP(Table16[[#This Row],[Player]],Rosters!$D$1:$D$1934,1,FALSE)</f>
        <v>Chinn, Jeremy</v>
      </c>
      <c r="I1427" s="77" t="str">
        <f>Table16[[#This Row],[RunBlock-Primary6]]&amp;"-"&amp;Table16[[#This Row],[PassBlock8]]&amp;IF(Table16[[#This Row],[RunBlock-Secondary7]]&lt;&gt;"","/"&amp;Table16[[#This Row],[RunBlock-Secondary7]]&amp;"-"&amp;Table16[[#This Row],[PassBlock8]],"")</f>
        <v>-</v>
      </c>
      <c r="J1427" s="75">
        <v>44</v>
      </c>
      <c r="K1427" s="75">
        <v>44</v>
      </c>
      <c r="L1427" s="76"/>
      <c r="M1427" s="76"/>
      <c r="N1427" s="76"/>
      <c r="O1427" s="76"/>
      <c r="P1427" s="76"/>
      <c r="Q1427" s="76" t="str">
        <f>Table16[[#This Row],[DefPrimary2]]&amp;IF(Table16[[#This Row],[Def-Secondary3]]&lt;&gt;"","/"&amp;Table16[[#This Row],[Def-Secondary3]],)&amp;""&amp;IF(Table16[[#This Row],[PassRush4]]&lt;&gt;"","-"&amp;Table16[[#This Row],[PassRush4]],)</f>
        <v>44/44</v>
      </c>
      <c r="R1427" s="76" t="e">
        <f>VLOOKUP(Table16[[#This Row],[Player]],Table4[],9,FALSE)</f>
        <v>#N/A</v>
      </c>
    </row>
    <row r="1428" spans="1:18" ht="12.75" customHeight="1" x14ac:dyDescent="0.45">
      <c r="A1428" s="78" t="s">
        <v>881</v>
      </c>
      <c r="B1428" s="74" t="s">
        <v>220</v>
      </c>
      <c r="C1428" s="79" t="s">
        <v>285</v>
      </c>
      <c r="D1428" s="91">
        <v>34904</v>
      </c>
      <c r="E1428" s="75" t="s">
        <v>222</v>
      </c>
      <c r="G1428" s="75" t="s">
        <v>484</v>
      </c>
      <c r="H1428" s="77" t="e">
        <f>VLOOKUP(Table16[[#This Row],[Player]],Rosters!$D$1:$D$1934,1,FALSE)</f>
        <v>#N/A</v>
      </c>
      <c r="I1428" s="77" t="str">
        <f>Table16[[#This Row],[RunBlock-Primary6]]&amp;"-"&amp;Table16[[#This Row],[PassBlock8]]&amp;IF(Table16[[#This Row],[RunBlock-Secondary7]]&lt;&gt;"","/"&amp;Table16[[#This Row],[RunBlock-Secondary7]]&amp;"-"&amp;Table16[[#This Row],[PassBlock8]],"")</f>
        <v>-</v>
      </c>
      <c r="J1428" s="75" t="s">
        <v>149</v>
      </c>
      <c r="K1428" s="75"/>
      <c r="L1428" s="76">
        <v>1</v>
      </c>
      <c r="M1428" s="76"/>
      <c r="N1428" s="76"/>
      <c r="O1428" s="76"/>
      <c r="P1428" s="76"/>
      <c r="Q1428" s="76" t="str">
        <f>Table16[[#This Row],[DefPrimary2]]&amp;IF(Table16[[#This Row],[Def-Secondary3]]&lt;&gt;"","/"&amp;Table16[[#This Row],[Def-Secondary3]],)&amp;""&amp;IF(Table16[[#This Row],[PassRush4]]&lt;&gt;"","-"&amp;Table16[[#This Row],[PassRush4]],)</f>
        <v>0-1</v>
      </c>
      <c r="R1428" s="76" t="e">
        <f>VLOOKUP(Table16[[#This Row],[Player]],Table4[],9,FALSE)</f>
        <v>#N/A</v>
      </c>
    </row>
    <row r="1429" spans="1:18" ht="12.75" customHeight="1" x14ac:dyDescent="0.45">
      <c r="A1429" s="78" t="s">
        <v>2313</v>
      </c>
      <c r="B1429" s="74" t="s">
        <v>220</v>
      </c>
      <c r="C1429" s="79" t="s">
        <v>116</v>
      </c>
      <c r="D1429" s="91">
        <v>35880</v>
      </c>
      <c r="E1429" s="75" t="s">
        <v>107</v>
      </c>
      <c r="G1429" s="75" t="s">
        <v>186</v>
      </c>
      <c r="H1429" s="77" t="str">
        <f>VLOOKUP(Table16[[#This Row],[Player]],Rosters!$D$1:$D$1934,1,FALSE)</f>
        <v>Adams, Myles</v>
      </c>
      <c r="I1429" s="77" t="str">
        <f>Table16[[#This Row],[RunBlock-Primary6]]&amp;"-"&amp;Table16[[#This Row],[PassBlock8]]&amp;IF(Table16[[#This Row],[RunBlock-Secondary7]]&lt;&gt;"","/"&amp;Table16[[#This Row],[RunBlock-Secondary7]]&amp;"-"&amp;Table16[[#This Row],[PassBlock8]],"")</f>
        <v>-</v>
      </c>
      <c r="J1429" s="75" t="s">
        <v>149</v>
      </c>
      <c r="K1429" s="75"/>
      <c r="L1429" s="76">
        <v>2</v>
      </c>
      <c r="M1429" s="76"/>
      <c r="N1429" s="76"/>
      <c r="O1429" s="76"/>
      <c r="P1429" s="76"/>
      <c r="Q1429" s="76" t="str">
        <f>Table16[[#This Row],[DefPrimary2]]&amp;IF(Table16[[#This Row],[Def-Secondary3]]&lt;&gt;"","/"&amp;Table16[[#This Row],[Def-Secondary3]],)&amp;""&amp;IF(Table16[[#This Row],[PassRush4]]&lt;&gt;"","-"&amp;Table16[[#This Row],[PassRush4]],)</f>
        <v>0-2</v>
      </c>
      <c r="R1429" s="76" t="e">
        <f>VLOOKUP(Table16[[#This Row],[Player]],Table4[],9,FALSE)</f>
        <v>#N/A</v>
      </c>
    </row>
    <row r="1430" spans="1:18" ht="12.75" customHeight="1" x14ac:dyDescent="0.45">
      <c r="A1430" s="78" t="s">
        <v>2095</v>
      </c>
      <c r="B1430" s="74" t="s">
        <v>220</v>
      </c>
      <c r="C1430" s="79" t="s">
        <v>285</v>
      </c>
      <c r="D1430" s="91">
        <v>35149</v>
      </c>
      <c r="E1430" s="75" t="s">
        <v>107</v>
      </c>
      <c r="G1430" s="75" t="s">
        <v>231</v>
      </c>
      <c r="H1430" s="77" t="str">
        <f>VLOOKUP(Table16[[#This Row],[Player]],Rosters!$D$1:$D$1934,1,FALSE)</f>
        <v>Anderson, Calvin</v>
      </c>
      <c r="I1430" s="77" t="str">
        <f>Table16[[#This Row],[RunBlock-Primary6]]&amp;"-"&amp;Table16[[#This Row],[PassBlock8]]&amp;IF(Table16[[#This Row],[RunBlock-Secondary7]]&lt;&gt;"","/"&amp;Table16[[#This Row],[RunBlock-Secondary7]]&amp;"-"&amp;Table16[[#This Row],[PassBlock8]],"")</f>
        <v>0-0</v>
      </c>
      <c r="J1430" s="75"/>
      <c r="K1430" s="75"/>
      <c r="L1430" s="76"/>
      <c r="M1430" s="76"/>
      <c r="N1430" s="75">
        <v>0</v>
      </c>
      <c r="O1430" s="75"/>
      <c r="P1430" s="76">
        <v>0</v>
      </c>
      <c r="Q1430" s="76" t="str">
        <f>Table16[[#This Row],[DefPrimary2]]&amp;IF(Table16[[#This Row],[Def-Secondary3]]&lt;&gt;"","/"&amp;Table16[[#This Row],[Def-Secondary3]],)&amp;""&amp;IF(Table16[[#This Row],[PassRush4]]&lt;&gt;"","-"&amp;Table16[[#This Row],[PassRush4]],)</f>
        <v/>
      </c>
      <c r="R1430" s="76" t="e">
        <f>VLOOKUP(Table16[[#This Row],[Player]],Table4[],9,FALSE)</f>
        <v>#N/A</v>
      </c>
    </row>
    <row r="1431" spans="1:18" ht="12.75" customHeight="1" x14ac:dyDescent="0.45">
      <c r="A1431" s="78" t="s">
        <v>3622</v>
      </c>
      <c r="B1431" s="74" t="s">
        <v>220</v>
      </c>
      <c r="C1431" s="79" t="s">
        <v>318</v>
      </c>
      <c r="D1431" s="91">
        <v>37301</v>
      </c>
      <c r="E1431" s="75" t="s">
        <v>3960</v>
      </c>
      <c r="G1431" s="75" t="s">
        <v>264</v>
      </c>
      <c r="H1431" s="77" t="e">
        <f>VLOOKUP(Table16[[#This Row],[Player]],Rosters!$D$1:$D$1934,1,FALSE)</f>
        <v>#N/A</v>
      </c>
      <c r="I1431" s="77" t="str">
        <f>Table16[[#This Row],[RunBlock-Primary6]]&amp;"-"&amp;Table16[[#This Row],[PassBlock8]]&amp;IF(Table16[[#This Row],[RunBlock-Secondary7]]&lt;&gt;"","/"&amp;Table16[[#This Row],[RunBlock-Secondary7]]&amp;"-"&amp;Table16[[#This Row],[PassBlock8]],"")</f>
        <v>-</v>
      </c>
      <c r="J1431" s="75" t="s">
        <v>149</v>
      </c>
      <c r="K1431" s="75"/>
      <c r="L1431" s="76">
        <v>3</v>
      </c>
      <c r="M1431" s="76"/>
      <c r="N1431" s="76"/>
      <c r="O1431" s="76"/>
      <c r="P1431" s="76"/>
      <c r="Q1431" s="76" t="str">
        <f>Table16[[#This Row],[DefPrimary2]]&amp;IF(Table16[[#This Row],[Def-Secondary3]]&lt;&gt;"","/"&amp;Table16[[#This Row],[Def-Secondary3]],)&amp;""&amp;IF(Table16[[#This Row],[PassRush4]]&lt;&gt;"","-"&amp;Table16[[#This Row],[PassRush4]],)</f>
        <v>0-3</v>
      </c>
      <c r="R1431" s="76" t="e">
        <f>VLOOKUP(Table16[[#This Row],[Player]],Table4[],9,FALSE)</f>
        <v>#N/A</v>
      </c>
    </row>
    <row r="1432" spans="1:18" ht="12.75" customHeight="1" x14ac:dyDescent="0.45">
      <c r="A1432" s="78" t="s">
        <v>3771</v>
      </c>
      <c r="B1432" s="74" t="s">
        <v>220</v>
      </c>
      <c r="C1432" s="79" t="s">
        <v>3524</v>
      </c>
      <c r="D1432" s="91">
        <v>35655</v>
      </c>
      <c r="E1432" s="75" t="s">
        <v>137</v>
      </c>
      <c r="G1432" s="75" t="s">
        <v>231</v>
      </c>
      <c r="H1432" s="77" t="e">
        <f>VLOOKUP(Table16[[#This Row],[Player]],Rosters!$D$1:$D$1934,1,FALSE)</f>
        <v>#N/A</v>
      </c>
      <c r="I1432" s="77" t="str">
        <f>Table16[[#This Row],[RunBlock-Primary6]]&amp;"-"&amp;Table16[[#This Row],[PassBlock8]]&amp;IF(Table16[[#This Row],[RunBlock-Secondary7]]&lt;&gt;"","/"&amp;Table16[[#This Row],[RunBlock-Secondary7]]&amp;"-"&amp;Table16[[#This Row],[PassBlock8]],"")</f>
        <v>0-0</v>
      </c>
      <c r="J1432" s="75"/>
      <c r="K1432" s="75"/>
      <c r="L1432" s="76"/>
      <c r="M1432" s="76"/>
      <c r="N1432" s="75">
        <v>0</v>
      </c>
      <c r="O1432" s="75"/>
      <c r="P1432" s="76">
        <v>0</v>
      </c>
      <c r="Q1432" s="76" t="str">
        <f>Table16[[#This Row],[DefPrimary2]]&amp;IF(Table16[[#This Row],[Def-Secondary3]]&lt;&gt;"","/"&amp;Table16[[#This Row],[Def-Secondary3]],)&amp;""&amp;IF(Table16[[#This Row],[PassRush4]]&lt;&gt;"","-"&amp;Table16[[#This Row],[PassRush4]],)</f>
        <v/>
      </c>
      <c r="R1432" s="76" t="e">
        <f>VLOOKUP(Table16[[#This Row],[Player]],Table4[],9,FALSE)</f>
        <v>#N/A</v>
      </c>
    </row>
    <row r="1433" spans="1:18" ht="12.75" customHeight="1" x14ac:dyDescent="0.45">
      <c r="A1433" s="78" t="s">
        <v>3772</v>
      </c>
      <c r="B1433" s="74" t="s">
        <v>220</v>
      </c>
      <c r="C1433" s="79" t="s">
        <v>3531</v>
      </c>
      <c r="D1433" s="91">
        <v>35011</v>
      </c>
      <c r="E1433" s="75" t="s">
        <v>279</v>
      </c>
      <c r="G1433" s="75" t="s">
        <v>231</v>
      </c>
      <c r="H1433" s="77" t="e">
        <f>VLOOKUP(Table16[[#This Row],[Player]],Rosters!$D$1:$D$1934,1,FALSE)</f>
        <v>#N/A</v>
      </c>
      <c r="I1433" s="77" t="str">
        <f>Table16[[#This Row],[RunBlock-Primary6]]&amp;"-"&amp;Table16[[#This Row],[PassBlock8]]&amp;IF(Table16[[#This Row],[RunBlock-Secondary7]]&lt;&gt;"","/"&amp;Table16[[#This Row],[RunBlock-Secondary7]]&amp;"-"&amp;Table16[[#This Row],[PassBlock8]],"")</f>
        <v>0-0</v>
      </c>
      <c r="J1433" s="75"/>
      <c r="K1433" s="75"/>
      <c r="L1433" s="76"/>
      <c r="M1433" s="76"/>
      <c r="N1433" s="75">
        <v>0</v>
      </c>
      <c r="O1433" s="75"/>
      <c r="P1433" s="76">
        <v>0</v>
      </c>
      <c r="Q1433" s="76" t="str">
        <f>Table16[[#This Row],[DefPrimary2]]&amp;IF(Table16[[#This Row],[Def-Secondary3]]&lt;&gt;"","/"&amp;Table16[[#This Row],[Def-Secondary3]],)&amp;""&amp;IF(Table16[[#This Row],[PassRush4]]&lt;&gt;"","-"&amp;Table16[[#This Row],[PassRush4]],)</f>
        <v/>
      </c>
      <c r="R1433" s="76" t="e">
        <f>VLOOKUP(Table16[[#This Row],[Player]],Table4[],9,FALSE)</f>
        <v>#N/A</v>
      </c>
    </row>
    <row r="1434" spans="1:18" ht="12.75" customHeight="1" x14ac:dyDescent="0.45">
      <c r="A1434" s="78" t="s">
        <v>3733</v>
      </c>
      <c r="B1434" s="74" t="s">
        <v>220</v>
      </c>
      <c r="C1434" s="79" t="s">
        <v>81</v>
      </c>
      <c r="D1434" s="91">
        <v>34943</v>
      </c>
      <c r="E1434" s="75" t="s">
        <v>3949</v>
      </c>
      <c r="G1434" s="75" t="s">
        <v>186</v>
      </c>
      <c r="H1434" s="77" t="e">
        <f>VLOOKUP(Table16[[#This Row],[Player]],Rosters!$D$1:$D$1934,1,FALSE)</f>
        <v>#N/A</v>
      </c>
      <c r="I1434" s="77" t="str">
        <f>Table16[[#This Row],[RunBlock-Primary6]]&amp;"-"&amp;Table16[[#This Row],[PassBlock8]]&amp;IF(Table16[[#This Row],[RunBlock-Secondary7]]&lt;&gt;"","/"&amp;Table16[[#This Row],[RunBlock-Secondary7]]&amp;"-"&amp;Table16[[#This Row],[PassBlock8]],"")</f>
        <v>0-2</v>
      </c>
      <c r="J1434" s="75"/>
      <c r="K1434" s="75"/>
      <c r="L1434" s="76"/>
      <c r="M1434" s="76"/>
      <c r="N1434" s="75">
        <v>0</v>
      </c>
      <c r="O1434" s="75"/>
      <c r="P1434" s="76">
        <v>2</v>
      </c>
      <c r="Q1434" s="76" t="str">
        <f>Table16[[#This Row],[DefPrimary2]]&amp;IF(Table16[[#This Row],[Def-Secondary3]]&lt;&gt;"","/"&amp;Table16[[#This Row],[Def-Secondary3]],)&amp;""&amp;IF(Table16[[#This Row],[PassRush4]]&lt;&gt;"","-"&amp;Table16[[#This Row],[PassRush4]],)</f>
        <v/>
      </c>
      <c r="R1434" s="76" t="e">
        <f>VLOOKUP(Table16[[#This Row],[Player]],Table4[],9,FALSE)</f>
        <v>#N/A</v>
      </c>
    </row>
    <row r="1435" spans="1:18" ht="12.75" customHeight="1" x14ac:dyDescent="0.45">
      <c r="A1435" s="78" t="s">
        <v>3644</v>
      </c>
      <c r="B1435" s="74" t="s">
        <v>220</v>
      </c>
      <c r="C1435" s="79" t="s">
        <v>3530</v>
      </c>
      <c r="D1435" s="91">
        <v>36475</v>
      </c>
      <c r="E1435" s="75" t="s">
        <v>91</v>
      </c>
      <c r="G1435" s="75" t="s">
        <v>484</v>
      </c>
      <c r="H1435" s="77" t="str">
        <f>VLOOKUP(Table16[[#This Row],[Player]],Rosters!$D$1:$D$1934,1,FALSE)</f>
        <v>Booker IV, Thomas</v>
      </c>
      <c r="I1435" s="77" t="str">
        <f>Table16[[#This Row],[RunBlock-Primary6]]&amp;"-"&amp;Table16[[#This Row],[PassBlock8]]&amp;IF(Table16[[#This Row],[RunBlock-Secondary7]]&lt;&gt;"","/"&amp;Table16[[#This Row],[RunBlock-Secondary7]]&amp;"-"&amp;Table16[[#This Row],[PassBlock8]],"")</f>
        <v>-</v>
      </c>
      <c r="J1435" s="75" t="s">
        <v>149</v>
      </c>
      <c r="K1435" s="75"/>
      <c r="L1435" s="76">
        <v>1</v>
      </c>
      <c r="M1435" s="76"/>
      <c r="N1435" s="76"/>
      <c r="O1435" s="76"/>
      <c r="P1435" s="76"/>
      <c r="Q1435" s="76" t="str">
        <f>Table16[[#This Row],[DefPrimary2]]&amp;IF(Table16[[#This Row],[Def-Secondary3]]&lt;&gt;"","/"&amp;Table16[[#This Row],[Def-Secondary3]],)&amp;""&amp;IF(Table16[[#This Row],[PassRush4]]&lt;&gt;"","-"&amp;Table16[[#This Row],[PassRush4]],)</f>
        <v>0-1</v>
      </c>
      <c r="R1435" s="76" t="e">
        <f>VLOOKUP(Table16[[#This Row],[Player]],Table4[],9,FALSE)</f>
        <v>#N/A</v>
      </c>
    </row>
    <row r="1436" spans="1:18" ht="12.75" customHeight="1" x14ac:dyDescent="0.45">
      <c r="A1436" s="78" t="s">
        <v>2695</v>
      </c>
      <c r="B1436" s="74" t="s">
        <v>220</v>
      </c>
      <c r="C1436" s="79" t="s">
        <v>271</v>
      </c>
      <c r="D1436" s="91">
        <v>36220</v>
      </c>
      <c r="E1436" s="75" t="s">
        <v>566</v>
      </c>
      <c r="G1436" s="75" t="s">
        <v>186</v>
      </c>
      <c r="H1436" s="77" t="str">
        <f>VLOOKUP(Table16[[#This Row],[Player]],Rosters!$D$1:$D$1934,1,FALSE)</f>
        <v>Borom, Larry</v>
      </c>
      <c r="I1436" s="77" t="str">
        <f>Table16[[#This Row],[RunBlock-Primary6]]&amp;"-"&amp;Table16[[#This Row],[PassBlock8]]&amp;IF(Table16[[#This Row],[RunBlock-Secondary7]]&lt;&gt;"","/"&amp;Table16[[#This Row],[RunBlock-Secondary7]]&amp;"-"&amp;Table16[[#This Row],[PassBlock8]],"")</f>
        <v>0-2</v>
      </c>
      <c r="J1436" s="75"/>
      <c r="K1436" s="75"/>
      <c r="L1436" s="76"/>
      <c r="M1436" s="76"/>
      <c r="N1436" s="75">
        <v>0</v>
      </c>
      <c r="O1436" s="75"/>
      <c r="P1436" s="76">
        <v>2</v>
      </c>
      <c r="Q1436" s="76" t="str">
        <f>Table16[[#This Row],[DefPrimary2]]&amp;IF(Table16[[#This Row],[Def-Secondary3]]&lt;&gt;"","/"&amp;Table16[[#This Row],[Def-Secondary3]],)&amp;""&amp;IF(Table16[[#This Row],[PassRush4]]&lt;&gt;"","-"&amp;Table16[[#This Row],[PassRush4]],)</f>
        <v/>
      </c>
      <c r="R1436" s="76" t="e">
        <f>VLOOKUP(Table16[[#This Row],[Player]],Table4[],9,FALSE)</f>
        <v>#N/A</v>
      </c>
    </row>
    <row r="1437" spans="1:18" ht="12.75" customHeight="1" x14ac:dyDescent="0.45">
      <c r="A1437" s="78" t="s">
        <v>3632</v>
      </c>
      <c r="B1437" s="74" t="s">
        <v>220</v>
      </c>
      <c r="C1437" s="79" t="s">
        <v>339</v>
      </c>
      <c r="D1437" s="91">
        <v>35756</v>
      </c>
      <c r="E1437" s="75" t="s">
        <v>279</v>
      </c>
      <c r="G1437" s="75" t="s">
        <v>186</v>
      </c>
      <c r="H1437" s="77" t="e">
        <f>VLOOKUP(Table16[[#This Row],[Player]],Rosters!$D$1:$D$1934,1,FALSE)</f>
        <v>#N/A</v>
      </c>
      <c r="I1437" s="77" t="str">
        <f>Table16[[#This Row],[RunBlock-Primary6]]&amp;"-"&amp;Table16[[#This Row],[PassBlock8]]&amp;IF(Table16[[#This Row],[RunBlock-Secondary7]]&lt;&gt;"","/"&amp;Table16[[#This Row],[RunBlock-Secondary7]]&amp;"-"&amp;Table16[[#This Row],[PassBlock8]],"")</f>
        <v>-</v>
      </c>
      <c r="J1437" s="75" t="s">
        <v>149</v>
      </c>
      <c r="K1437" s="75"/>
      <c r="L1437" s="76">
        <v>2</v>
      </c>
      <c r="M1437" s="76"/>
      <c r="N1437" s="76"/>
      <c r="O1437" s="76"/>
      <c r="P1437" s="76"/>
      <c r="Q1437" s="76" t="str">
        <f>Table16[[#This Row],[DefPrimary2]]&amp;IF(Table16[[#This Row],[Def-Secondary3]]&lt;&gt;"","/"&amp;Table16[[#This Row],[Def-Secondary3]],)&amp;""&amp;IF(Table16[[#This Row],[PassRush4]]&lt;&gt;"","-"&amp;Table16[[#This Row],[PassRush4]],)</f>
        <v>0-2</v>
      </c>
      <c r="R1437" s="76" t="e">
        <f>VLOOKUP(Table16[[#This Row],[Player]],Table4[],9,FALSE)</f>
        <v>#N/A</v>
      </c>
    </row>
    <row r="1438" spans="1:18" ht="12.75" customHeight="1" x14ac:dyDescent="0.45">
      <c r="A1438" s="78" t="s">
        <v>1796</v>
      </c>
      <c r="B1438" s="74" t="s">
        <v>220</v>
      </c>
      <c r="C1438" s="79" t="s">
        <v>500</v>
      </c>
      <c r="D1438" s="91">
        <v>35135</v>
      </c>
      <c r="E1438" s="75" t="s">
        <v>1797</v>
      </c>
      <c r="G1438" s="75" t="s">
        <v>264</v>
      </c>
      <c r="H1438" s="77" t="str">
        <f>VLOOKUP(Table16[[#This Row],[Player]],Rosters!$D$1:$D$1934,1,FALSE)</f>
        <v>Bryan, Taven</v>
      </c>
      <c r="I1438" s="77" t="str">
        <f>Table16[[#This Row],[RunBlock-Primary6]]&amp;"-"&amp;Table16[[#This Row],[PassBlock8]]&amp;IF(Table16[[#This Row],[RunBlock-Secondary7]]&lt;&gt;"","/"&amp;Table16[[#This Row],[RunBlock-Secondary7]]&amp;"-"&amp;Table16[[#This Row],[PassBlock8]],"")</f>
        <v>-</v>
      </c>
      <c r="J1438" s="75" t="s">
        <v>149</v>
      </c>
      <c r="K1438" s="75"/>
      <c r="L1438" s="76">
        <v>3</v>
      </c>
      <c r="M1438" s="76"/>
      <c r="N1438" s="76"/>
      <c r="O1438" s="76"/>
      <c r="P1438" s="76"/>
      <c r="Q1438" s="76" t="str">
        <f>Table16[[#This Row],[DefPrimary2]]&amp;IF(Table16[[#This Row],[Def-Secondary3]]&lt;&gt;"","/"&amp;Table16[[#This Row],[Def-Secondary3]],)&amp;""&amp;IF(Table16[[#This Row],[PassRush4]]&lt;&gt;"","-"&amp;Table16[[#This Row],[PassRush4]],)</f>
        <v>0-3</v>
      </c>
      <c r="R1438" s="76" t="e">
        <f>VLOOKUP(Table16[[#This Row],[Player]],Table4[],9,FALSE)</f>
        <v>#N/A</v>
      </c>
    </row>
    <row r="1439" spans="1:18" ht="12.75" customHeight="1" x14ac:dyDescent="0.45">
      <c r="A1439" s="78" t="s">
        <v>768</v>
      </c>
      <c r="B1439" s="74" t="s">
        <v>220</v>
      </c>
      <c r="C1439" s="79" t="s">
        <v>3518</v>
      </c>
      <c r="D1439" s="91">
        <v>36321</v>
      </c>
      <c r="E1439" s="75" t="s">
        <v>91</v>
      </c>
      <c r="G1439" s="75" t="s">
        <v>231</v>
      </c>
      <c r="H1439" s="77" t="str">
        <f>VLOOKUP(Table16[[#This Row],[Player]],Rosters!$D$1:$D$1934,1,FALSE)</f>
        <v>Butler, Matthew</v>
      </c>
      <c r="I1439" s="77" t="str">
        <f>Table16[[#This Row],[RunBlock-Primary6]]&amp;"-"&amp;Table16[[#This Row],[PassBlock8]]&amp;IF(Table16[[#This Row],[RunBlock-Secondary7]]&lt;&gt;"","/"&amp;Table16[[#This Row],[RunBlock-Secondary7]]&amp;"-"&amp;Table16[[#This Row],[PassBlock8]],"")</f>
        <v>-</v>
      </c>
      <c r="J1439" s="75" t="s">
        <v>149</v>
      </c>
      <c r="K1439" s="75"/>
      <c r="L1439" s="76">
        <v>0</v>
      </c>
      <c r="M1439" s="76"/>
      <c r="N1439" s="76"/>
      <c r="O1439" s="76"/>
      <c r="P1439" s="76"/>
      <c r="Q1439" s="76" t="str">
        <f>Table16[[#This Row],[DefPrimary2]]&amp;IF(Table16[[#This Row],[Def-Secondary3]]&lt;&gt;"","/"&amp;Table16[[#This Row],[Def-Secondary3]],)&amp;""&amp;IF(Table16[[#This Row],[PassRush4]]&lt;&gt;"","-"&amp;Table16[[#This Row],[PassRush4]],)</f>
        <v>0-0</v>
      </c>
      <c r="R1439" s="76" t="e">
        <f>VLOOKUP(Table16[[#This Row],[Player]],Table4[],9,FALSE)</f>
        <v>#N/A</v>
      </c>
    </row>
    <row r="1440" spans="1:18" ht="12.75" customHeight="1" x14ac:dyDescent="0.45">
      <c r="A1440" s="78" t="s">
        <v>1599</v>
      </c>
      <c r="B1440" s="74" t="s">
        <v>220</v>
      </c>
      <c r="C1440" s="79" t="s">
        <v>109</v>
      </c>
      <c r="D1440" s="91">
        <v>36526</v>
      </c>
      <c r="E1440" s="75" t="s">
        <v>241</v>
      </c>
      <c r="G1440" s="75" t="s">
        <v>231</v>
      </c>
      <c r="H1440" s="77" t="e">
        <f>VLOOKUP(Table16[[#This Row],[Player]],Rosters!$D$1:$D$1934,1,FALSE)</f>
        <v>#N/A</v>
      </c>
      <c r="I1440" s="77" t="str">
        <f>Table16[[#This Row],[RunBlock-Primary6]]&amp;"-"&amp;Table16[[#This Row],[PassBlock8]]&amp;IF(Table16[[#This Row],[RunBlock-Secondary7]]&lt;&gt;"","/"&amp;Table16[[#This Row],[RunBlock-Secondary7]]&amp;"-"&amp;Table16[[#This Row],[PassBlock8]],"")</f>
        <v>0-0</v>
      </c>
      <c r="J1440" s="75"/>
      <c r="K1440" s="75"/>
      <c r="L1440" s="76"/>
      <c r="M1440" s="76"/>
      <c r="N1440" s="75">
        <v>0</v>
      </c>
      <c r="O1440" s="75"/>
      <c r="P1440" s="76">
        <v>0</v>
      </c>
      <c r="Q1440" s="76" t="str">
        <f>Table16[[#This Row],[DefPrimary2]]&amp;IF(Table16[[#This Row],[Def-Secondary3]]&lt;&gt;"","/"&amp;Table16[[#This Row],[Def-Secondary3]],)&amp;""&amp;IF(Table16[[#This Row],[PassRush4]]&lt;&gt;"","-"&amp;Table16[[#This Row],[PassRush4]],)</f>
        <v/>
      </c>
      <c r="R1440" s="76" t="e">
        <f>VLOOKUP(Table16[[#This Row],[Player]],Table4[],9,FALSE)</f>
        <v>#N/A</v>
      </c>
    </row>
    <row r="1441" spans="1:18" ht="12.75" customHeight="1" x14ac:dyDescent="0.45">
      <c r="A1441" s="78" t="s">
        <v>3684</v>
      </c>
      <c r="B1441" s="74" t="s">
        <v>220</v>
      </c>
      <c r="C1441" s="79" t="s">
        <v>3519</v>
      </c>
      <c r="D1441" s="91">
        <v>36870</v>
      </c>
      <c r="E1441" s="75" t="s">
        <v>3982</v>
      </c>
      <c r="G1441" s="75" t="s">
        <v>231</v>
      </c>
      <c r="H1441" s="77" t="e">
        <f>VLOOKUP(Table16[[#This Row],[Player]],Rosters!$D$1:$D$1934,1,FALSE)</f>
        <v>#N/A</v>
      </c>
      <c r="I1441" s="77" t="str">
        <f>Table16[[#This Row],[RunBlock-Primary6]]&amp;"-"&amp;Table16[[#This Row],[PassBlock8]]&amp;IF(Table16[[#This Row],[RunBlock-Secondary7]]&lt;&gt;"","/"&amp;Table16[[#This Row],[RunBlock-Secondary7]]&amp;"-"&amp;Table16[[#This Row],[PassBlock8]],"")</f>
        <v>-</v>
      </c>
      <c r="J1441" s="75" t="s">
        <v>149</v>
      </c>
      <c r="K1441" s="75"/>
      <c r="L1441" s="76">
        <v>0</v>
      </c>
      <c r="M1441" s="76"/>
      <c r="N1441" s="76"/>
      <c r="O1441" s="76"/>
      <c r="P1441" s="76"/>
      <c r="Q1441" s="76" t="str">
        <f>Table16[[#This Row],[DefPrimary2]]&amp;IF(Table16[[#This Row],[Def-Secondary3]]&lt;&gt;"","/"&amp;Table16[[#This Row],[Def-Secondary3]],)&amp;""&amp;IF(Table16[[#This Row],[PassRush4]]&lt;&gt;"","-"&amp;Table16[[#This Row],[PassRush4]],)</f>
        <v>0-0</v>
      </c>
      <c r="R1441" s="76" t="e">
        <f>VLOOKUP(Table16[[#This Row],[Player]],Table4[],9,FALSE)</f>
        <v>#N/A</v>
      </c>
    </row>
    <row r="1442" spans="1:18" ht="12.75" customHeight="1" x14ac:dyDescent="0.45">
      <c r="A1442" s="78" t="s">
        <v>288</v>
      </c>
      <c r="B1442" s="74" t="s">
        <v>220</v>
      </c>
      <c r="C1442" s="79" t="s">
        <v>3518</v>
      </c>
      <c r="D1442" s="91">
        <v>36257</v>
      </c>
      <c r="E1442" s="75" t="s">
        <v>171</v>
      </c>
      <c r="G1442" s="75" t="s">
        <v>264</v>
      </c>
      <c r="H1442" s="77" t="e">
        <f>VLOOKUP(Table16[[#This Row],[Player]],Rosters!$D$1:$D$1934,1,FALSE)</f>
        <v>#N/A</v>
      </c>
      <c r="I1442" s="77" t="str">
        <f>Table16[[#This Row],[RunBlock-Primary6]]&amp;"-"&amp;Table16[[#This Row],[PassBlock8]]&amp;IF(Table16[[#This Row],[RunBlock-Secondary7]]&lt;&gt;"","/"&amp;Table16[[#This Row],[RunBlock-Secondary7]]&amp;"-"&amp;Table16[[#This Row],[PassBlock8]],"")</f>
        <v>-</v>
      </c>
      <c r="J1442" s="75" t="s">
        <v>149</v>
      </c>
      <c r="K1442" s="75"/>
      <c r="L1442" s="76">
        <v>3</v>
      </c>
      <c r="M1442" s="76"/>
      <c r="N1442" s="76"/>
      <c r="O1442" s="76"/>
      <c r="P1442" s="76"/>
      <c r="Q1442" s="76" t="str">
        <f>Table16[[#This Row],[DefPrimary2]]&amp;IF(Table16[[#This Row],[Def-Secondary3]]&lt;&gt;"","/"&amp;Table16[[#This Row],[Def-Secondary3]],)&amp;""&amp;IF(Table16[[#This Row],[PassRush4]]&lt;&gt;"","-"&amp;Table16[[#This Row],[PassRush4]],)</f>
        <v>0-3</v>
      </c>
      <c r="R1442" s="76" t="e">
        <f>VLOOKUP(Table16[[#This Row],[Player]],Table4[],9,FALSE)</f>
        <v>#N/A</v>
      </c>
    </row>
    <row r="1443" spans="1:18" ht="12.75" customHeight="1" x14ac:dyDescent="0.45">
      <c r="A1443" s="78" t="s">
        <v>3685</v>
      </c>
      <c r="B1443" s="74" t="s">
        <v>220</v>
      </c>
      <c r="C1443" s="79" t="s">
        <v>452</v>
      </c>
      <c r="D1443" s="91">
        <v>36669</v>
      </c>
      <c r="E1443" s="75" t="s">
        <v>313</v>
      </c>
      <c r="G1443" s="75" t="s">
        <v>231</v>
      </c>
      <c r="H1443" s="77" t="e">
        <f>VLOOKUP(Table16[[#This Row],[Player]],Rosters!$D$1:$D$1934,1,FALSE)</f>
        <v>#N/A</v>
      </c>
      <c r="I1443" s="77" t="str">
        <f>Table16[[#This Row],[RunBlock-Primary6]]&amp;"-"&amp;Table16[[#This Row],[PassBlock8]]&amp;IF(Table16[[#This Row],[RunBlock-Secondary7]]&lt;&gt;"","/"&amp;Table16[[#This Row],[RunBlock-Secondary7]]&amp;"-"&amp;Table16[[#This Row],[PassBlock8]],"")</f>
        <v>-</v>
      </c>
      <c r="J1443" s="75" t="s">
        <v>149</v>
      </c>
      <c r="K1443" s="75"/>
      <c r="L1443" s="76">
        <v>0</v>
      </c>
      <c r="M1443" s="76"/>
      <c r="N1443" s="76"/>
      <c r="O1443" s="76"/>
      <c r="P1443" s="76"/>
      <c r="Q1443" s="76" t="str">
        <f>Table16[[#This Row],[DefPrimary2]]&amp;IF(Table16[[#This Row],[Def-Secondary3]]&lt;&gt;"","/"&amp;Table16[[#This Row],[Def-Secondary3]],)&amp;""&amp;IF(Table16[[#This Row],[PassRush4]]&lt;&gt;"","-"&amp;Table16[[#This Row],[PassRush4]],)</f>
        <v>0-0</v>
      </c>
      <c r="R1443" s="76" t="e">
        <f>VLOOKUP(Table16[[#This Row],[Player]],Table4[],9,FALSE)</f>
        <v>#N/A</v>
      </c>
    </row>
    <row r="1444" spans="1:18" ht="12.75" customHeight="1" x14ac:dyDescent="0.45">
      <c r="A1444" s="78" t="s">
        <v>3734</v>
      </c>
      <c r="B1444" s="74" t="s">
        <v>220</v>
      </c>
      <c r="C1444" s="79" t="s">
        <v>3525</v>
      </c>
      <c r="D1444" s="91">
        <v>35993</v>
      </c>
      <c r="E1444" s="75" t="s">
        <v>391</v>
      </c>
      <c r="G1444" s="75" t="s">
        <v>186</v>
      </c>
      <c r="H1444" s="77" t="e">
        <f>VLOOKUP(Table16[[#This Row],[Player]],Rosters!$D$1:$D$1934,1,FALSE)</f>
        <v>#N/A</v>
      </c>
      <c r="I1444" s="77" t="str">
        <f>Table16[[#This Row],[RunBlock-Primary6]]&amp;"-"&amp;Table16[[#This Row],[PassBlock8]]&amp;IF(Table16[[#This Row],[RunBlock-Secondary7]]&lt;&gt;"","/"&amp;Table16[[#This Row],[RunBlock-Secondary7]]&amp;"-"&amp;Table16[[#This Row],[PassBlock8]],"")</f>
        <v>0-2</v>
      </c>
      <c r="J1444" s="75"/>
      <c r="K1444" s="75"/>
      <c r="L1444" s="76"/>
      <c r="M1444" s="76"/>
      <c r="N1444" s="75">
        <v>0</v>
      </c>
      <c r="O1444" s="75"/>
      <c r="P1444" s="76">
        <v>2</v>
      </c>
      <c r="Q1444" s="76" t="str">
        <f>Table16[[#This Row],[DefPrimary2]]&amp;IF(Table16[[#This Row],[Def-Secondary3]]&lt;&gt;"","/"&amp;Table16[[#This Row],[Def-Secondary3]],)&amp;""&amp;IF(Table16[[#This Row],[PassRush4]]&lt;&gt;"","-"&amp;Table16[[#This Row],[PassRush4]],)</f>
        <v/>
      </c>
      <c r="R1444" s="76" t="e">
        <f>VLOOKUP(Table16[[#This Row],[Player]],Table4[],9,FALSE)</f>
        <v>#N/A</v>
      </c>
    </row>
    <row r="1445" spans="1:18" ht="12.75" customHeight="1" x14ac:dyDescent="0.45">
      <c r="A1445" s="78" t="s">
        <v>3601</v>
      </c>
      <c r="B1445" s="74" t="s">
        <v>220</v>
      </c>
      <c r="C1445" s="79" t="s">
        <v>271</v>
      </c>
      <c r="D1445" s="91">
        <v>35205</v>
      </c>
      <c r="E1445" s="75" t="s">
        <v>498</v>
      </c>
      <c r="G1445" s="75" t="s">
        <v>227</v>
      </c>
      <c r="H1445" s="77" t="str">
        <f>VLOOKUP(Table16[[#This Row],[Player]],Rosters!$D$1:$D$1934,1,FALSE)</f>
        <v>Cowart, Byron</v>
      </c>
      <c r="I1445" s="77" t="str">
        <f>Table16[[#This Row],[RunBlock-Primary6]]&amp;"-"&amp;Table16[[#This Row],[PassBlock8]]&amp;IF(Table16[[#This Row],[RunBlock-Secondary7]]&lt;&gt;"","/"&amp;Table16[[#This Row],[RunBlock-Secondary7]]&amp;"-"&amp;Table16[[#This Row],[PassBlock8]],"")</f>
        <v>-</v>
      </c>
      <c r="J1445" s="75" t="s">
        <v>149</v>
      </c>
      <c r="K1445" s="75"/>
      <c r="L1445" s="76">
        <v>5</v>
      </c>
      <c r="M1445" s="76"/>
      <c r="N1445" s="76"/>
      <c r="O1445" s="76"/>
      <c r="P1445" s="76"/>
      <c r="Q1445" s="76" t="str">
        <f>Table16[[#This Row],[DefPrimary2]]&amp;IF(Table16[[#This Row],[Def-Secondary3]]&lt;&gt;"","/"&amp;Table16[[#This Row],[Def-Secondary3]],)&amp;""&amp;IF(Table16[[#This Row],[PassRush4]]&lt;&gt;"","-"&amp;Table16[[#This Row],[PassRush4]],)</f>
        <v>0-5</v>
      </c>
      <c r="R1445" s="76" t="e">
        <f>VLOOKUP(Table16[[#This Row],[Player]],Table4[],9,FALSE)</f>
        <v>#N/A</v>
      </c>
    </row>
    <row r="1446" spans="1:18" ht="12.75" customHeight="1" x14ac:dyDescent="0.45">
      <c r="A1446" s="78" t="s">
        <v>3776</v>
      </c>
      <c r="B1446" s="74" t="s">
        <v>220</v>
      </c>
      <c r="C1446" s="79" t="s">
        <v>3517</v>
      </c>
      <c r="D1446" s="91">
        <v>36660</v>
      </c>
      <c r="E1446" s="75" t="s">
        <v>3960</v>
      </c>
      <c r="G1446" s="75" t="s">
        <v>231</v>
      </c>
      <c r="H1446" s="77" t="e">
        <f>VLOOKUP(Table16[[#This Row],[Player]],Rosters!$D$1:$D$1934,1,FALSE)</f>
        <v>#N/A</v>
      </c>
      <c r="I1446" s="77" t="str">
        <f>Table16[[#This Row],[RunBlock-Primary6]]&amp;"-"&amp;Table16[[#This Row],[PassBlock8]]&amp;IF(Table16[[#This Row],[RunBlock-Secondary7]]&lt;&gt;"","/"&amp;Table16[[#This Row],[RunBlock-Secondary7]]&amp;"-"&amp;Table16[[#This Row],[PassBlock8]],"")</f>
        <v>0-0</v>
      </c>
      <c r="J1446" s="75"/>
      <c r="K1446" s="75"/>
      <c r="L1446" s="76"/>
      <c r="M1446" s="76"/>
      <c r="N1446" s="75">
        <v>0</v>
      </c>
      <c r="O1446" s="75"/>
      <c r="P1446" s="76">
        <v>0</v>
      </c>
      <c r="Q1446" s="76" t="str">
        <f>Table16[[#This Row],[DefPrimary2]]&amp;IF(Table16[[#This Row],[Def-Secondary3]]&lt;&gt;"","/"&amp;Table16[[#This Row],[Def-Secondary3]],)&amp;""&amp;IF(Table16[[#This Row],[PassRush4]]&lt;&gt;"","-"&amp;Table16[[#This Row],[PassRush4]],)</f>
        <v/>
      </c>
      <c r="R1446" s="76" t="e">
        <f>VLOOKUP(Table16[[#This Row],[Player]],Table4[],9,FALSE)</f>
        <v>#N/A</v>
      </c>
    </row>
    <row r="1447" spans="1:18" ht="12.75" customHeight="1" x14ac:dyDescent="0.45">
      <c r="A1447" s="78" t="s">
        <v>3065</v>
      </c>
      <c r="B1447" s="74" t="s">
        <v>220</v>
      </c>
      <c r="C1447" s="79" t="s">
        <v>916</v>
      </c>
      <c r="D1447" s="91">
        <v>35692</v>
      </c>
      <c r="E1447" s="75" t="s">
        <v>91</v>
      </c>
      <c r="G1447" s="75" t="s">
        <v>264</v>
      </c>
      <c r="H1447" s="77" t="str">
        <f>VLOOKUP(Table16[[#This Row],[Player]],Rosters!$D$1:$D$1934,1,FALSE)</f>
        <v>Davidson, D.J.</v>
      </c>
      <c r="I1447" s="77" t="str">
        <f>Table16[[#This Row],[RunBlock-Primary6]]&amp;"-"&amp;Table16[[#This Row],[PassBlock8]]&amp;IF(Table16[[#This Row],[RunBlock-Secondary7]]&lt;&gt;"","/"&amp;Table16[[#This Row],[RunBlock-Secondary7]]&amp;"-"&amp;Table16[[#This Row],[PassBlock8]],"")</f>
        <v>-</v>
      </c>
      <c r="J1447" s="75" t="s">
        <v>149</v>
      </c>
      <c r="K1447" s="75"/>
      <c r="L1447" s="76">
        <v>3</v>
      </c>
      <c r="M1447" s="76"/>
      <c r="N1447" s="76"/>
      <c r="O1447" s="76"/>
      <c r="P1447" s="76"/>
      <c r="Q1447" s="76" t="str">
        <f>Table16[[#This Row],[DefPrimary2]]&amp;IF(Table16[[#This Row],[Def-Secondary3]]&lt;&gt;"","/"&amp;Table16[[#This Row],[Def-Secondary3]],)&amp;""&amp;IF(Table16[[#This Row],[PassRush4]]&lt;&gt;"","-"&amp;Table16[[#This Row],[PassRush4]],)</f>
        <v>0-3</v>
      </c>
      <c r="R1447" s="76" t="e">
        <f>VLOOKUP(Table16[[#This Row],[Player]],Table4[],9,FALSE)</f>
        <v>#N/A</v>
      </c>
    </row>
    <row r="1448" spans="1:18" ht="12.75" customHeight="1" x14ac:dyDescent="0.45">
      <c r="A1448" s="78" t="s">
        <v>3266</v>
      </c>
      <c r="B1448" s="74" t="s">
        <v>220</v>
      </c>
      <c r="C1448" s="79" t="s">
        <v>318</v>
      </c>
      <c r="D1448" s="91">
        <v>36070</v>
      </c>
      <c r="E1448" s="75" t="s">
        <v>295</v>
      </c>
      <c r="G1448" s="75" t="s">
        <v>231</v>
      </c>
      <c r="H1448" s="77" t="str">
        <f>VLOOKUP(Table16[[#This Row],[Player]],Rosters!$D$1:$D$1934,1,FALSE)</f>
        <v>Davis, Kalia</v>
      </c>
      <c r="I1448" s="77" t="str">
        <f>Table16[[#This Row],[RunBlock-Primary6]]&amp;"-"&amp;Table16[[#This Row],[PassBlock8]]&amp;IF(Table16[[#This Row],[RunBlock-Secondary7]]&lt;&gt;"","/"&amp;Table16[[#This Row],[RunBlock-Secondary7]]&amp;"-"&amp;Table16[[#This Row],[PassBlock8]],"")</f>
        <v>-</v>
      </c>
      <c r="J1448" s="75" t="s">
        <v>149</v>
      </c>
      <c r="K1448" s="75"/>
      <c r="L1448" s="76">
        <v>0</v>
      </c>
      <c r="M1448" s="76"/>
      <c r="N1448" s="76"/>
      <c r="O1448" s="76"/>
      <c r="P1448" s="76"/>
      <c r="Q1448" s="76" t="str">
        <f>Table16[[#This Row],[DefPrimary2]]&amp;IF(Table16[[#This Row],[Def-Secondary3]]&lt;&gt;"","/"&amp;Table16[[#This Row],[Def-Secondary3]],)&amp;""&amp;IF(Table16[[#This Row],[PassRush4]]&lt;&gt;"","-"&amp;Table16[[#This Row],[PassRush4]],)</f>
        <v>0-0</v>
      </c>
      <c r="R1448" s="76" t="e">
        <f>VLOOKUP(Table16[[#This Row],[Player]],Table4[],9,FALSE)</f>
        <v>#N/A</v>
      </c>
    </row>
    <row r="1449" spans="1:18" ht="12.75" customHeight="1" x14ac:dyDescent="0.45">
      <c r="A1449" s="78" t="s">
        <v>2423</v>
      </c>
      <c r="B1449" s="74" t="s">
        <v>220</v>
      </c>
      <c r="C1449" s="79" t="s">
        <v>318</v>
      </c>
      <c r="D1449" s="91">
        <v>35299</v>
      </c>
      <c r="E1449" s="75" t="s">
        <v>218</v>
      </c>
      <c r="G1449" s="75" t="s">
        <v>264</v>
      </c>
      <c r="H1449" s="77" t="str">
        <f>VLOOKUP(Table16[[#This Row],[Player]],Rosters!$D$1:$D$1934,1,FALSE)</f>
        <v>Davis, Khalil</v>
      </c>
      <c r="I1449" s="77" t="str">
        <f>Table16[[#This Row],[RunBlock-Primary6]]&amp;"-"&amp;Table16[[#This Row],[PassBlock8]]&amp;IF(Table16[[#This Row],[RunBlock-Secondary7]]&lt;&gt;"","/"&amp;Table16[[#This Row],[RunBlock-Secondary7]]&amp;"-"&amp;Table16[[#This Row],[PassBlock8]],"")</f>
        <v>-</v>
      </c>
      <c r="J1449" s="75" t="s">
        <v>149</v>
      </c>
      <c r="K1449" s="75"/>
      <c r="L1449" s="76">
        <v>3</v>
      </c>
      <c r="M1449" s="76"/>
      <c r="N1449" s="76"/>
      <c r="O1449" s="76"/>
      <c r="P1449" s="76"/>
      <c r="Q1449" s="76" t="str">
        <f>Table16[[#This Row],[DefPrimary2]]&amp;IF(Table16[[#This Row],[Def-Secondary3]]&lt;&gt;"","/"&amp;Table16[[#This Row],[Def-Secondary3]],)&amp;""&amp;IF(Table16[[#This Row],[PassRush4]]&lt;&gt;"","-"&amp;Table16[[#This Row],[PassRush4]],)</f>
        <v>0-3</v>
      </c>
      <c r="R1449" s="76" t="e">
        <f>VLOOKUP(Table16[[#This Row],[Player]],Table4[],9,FALSE)</f>
        <v>#N/A</v>
      </c>
    </row>
    <row r="1450" spans="1:18" ht="12.75" customHeight="1" x14ac:dyDescent="0.45">
      <c r="A1450" s="78" t="s">
        <v>989</v>
      </c>
      <c r="B1450" s="74" t="s">
        <v>220</v>
      </c>
      <c r="C1450" s="79" t="s">
        <v>500</v>
      </c>
      <c r="D1450" s="91">
        <v>35591</v>
      </c>
      <c r="E1450" s="75" t="s">
        <v>204</v>
      </c>
      <c r="G1450" s="75" t="s">
        <v>231</v>
      </c>
      <c r="H1450" s="77" t="str">
        <f>VLOOKUP(Table16[[#This Row],[Player]],Rosters!$D$1:$D$1934,1,FALSE)</f>
        <v>Davis, Raekwon</v>
      </c>
      <c r="I1450" s="77" t="str">
        <f>Table16[[#This Row],[RunBlock-Primary6]]&amp;"-"&amp;Table16[[#This Row],[PassBlock8]]&amp;IF(Table16[[#This Row],[RunBlock-Secondary7]]&lt;&gt;"","/"&amp;Table16[[#This Row],[RunBlock-Secondary7]]&amp;"-"&amp;Table16[[#This Row],[PassBlock8]],"")</f>
        <v>-</v>
      </c>
      <c r="J1450" s="75" t="s">
        <v>149</v>
      </c>
      <c r="K1450" s="75"/>
      <c r="L1450" s="76">
        <v>0</v>
      </c>
      <c r="M1450" s="76"/>
      <c r="N1450" s="76"/>
      <c r="O1450" s="76"/>
      <c r="P1450" s="76"/>
      <c r="Q1450" s="76" t="str">
        <f>Table16[[#This Row],[DefPrimary2]]&amp;IF(Table16[[#This Row],[Def-Secondary3]]&lt;&gt;"","/"&amp;Table16[[#This Row],[Def-Secondary3]],)&amp;""&amp;IF(Table16[[#This Row],[PassRush4]]&lt;&gt;"","-"&amp;Table16[[#This Row],[PassRush4]],)</f>
        <v>0-0</v>
      </c>
      <c r="R1450" s="76" t="e">
        <f>VLOOKUP(Table16[[#This Row],[Player]],Table4[],9,FALSE)</f>
        <v>#N/A</v>
      </c>
    </row>
    <row r="1451" spans="1:18" ht="12.75" customHeight="1" x14ac:dyDescent="0.45">
      <c r="A1451" s="78" t="s">
        <v>3267</v>
      </c>
      <c r="B1451" s="74" t="s">
        <v>220</v>
      </c>
      <c r="C1451" s="79" t="s">
        <v>3520</v>
      </c>
      <c r="D1451" s="91">
        <v>34516</v>
      </c>
      <c r="E1451" s="75" t="s">
        <v>1116</v>
      </c>
      <c r="G1451" s="75" t="s">
        <v>231</v>
      </c>
      <c r="H1451" s="77" t="e">
        <f>VLOOKUP(Table16[[#This Row],[Player]],Rosters!$D$1:$D$1934,1,FALSE)</f>
        <v>#N/A</v>
      </c>
      <c r="I1451" s="77" t="str">
        <f>Table16[[#This Row],[RunBlock-Primary6]]&amp;"-"&amp;Table16[[#This Row],[PassBlock8]]&amp;IF(Table16[[#This Row],[RunBlock-Secondary7]]&lt;&gt;"","/"&amp;Table16[[#This Row],[RunBlock-Secondary7]]&amp;"-"&amp;Table16[[#This Row],[PassBlock8]],"")</f>
        <v>-</v>
      </c>
      <c r="J1451" s="75" t="s">
        <v>149</v>
      </c>
      <c r="K1451" s="75"/>
      <c r="L1451" s="76">
        <v>0</v>
      </c>
      <c r="M1451" s="76"/>
      <c r="N1451" s="76"/>
      <c r="O1451" s="76"/>
      <c r="P1451" s="76"/>
      <c r="Q1451" s="76" t="str">
        <f>Table16[[#This Row],[DefPrimary2]]&amp;IF(Table16[[#This Row],[Def-Secondary3]]&lt;&gt;"","/"&amp;Table16[[#This Row],[Def-Secondary3]],)&amp;""&amp;IF(Table16[[#This Row],[PassRush4]]&lt;&gt;"","-"&amp;Table16[[#This Row],[PassRush4]],)</f>
        <v>0-0</v>
      </c>
      <c r="R1451" s="76" t="e">
        <f>VLOOKUP(Table16[[#This Row],[Player]],Table4[],9,FALSE)</f>
        <v>#N/A</v>
      </c>
    </row>
    <row r="1452" spans="1:18" ht="12.75" customHeight="1" x14ac:dyDescent="0.45">
      <c r="A1452" s="78" t="s">
        <v>3268</v>
      </c>
      <c r="B1452" s="74" t="s">
        <v>220</v>
      </c>
      <c r="C1452" s="79" t="s">
        <v>3522</v>
      </c>
      <c r="D1452" s="91">
        <v>36231</v>
      </c>
      <c r="E1452" s="75" t="s">
        <v>295</v>
      </c>
      <c r="G1452" s="75" t="s">
        <v>231</v>
      </c>
      <c r="H1452" s="77" t="e">
        <f>VLOOKUP(Table16[[#This Row],[Player]],Rosters!$D$1:$D$1934,1,FALSE)</f>
        <v>#N/A</v>
      </c>
      <c r="I1452" s="77" t="str">
        <f>Table16[[#This Row],[RunBlock-Primary6]]&amp;"-"&amp;Table16[[#This Row],[PassBlock8]]&amp;IF(Table16[[#This Row],[RunBlock-Secondary7]]&lt;&gt;"","/"&amp;Table16[[#This Row],[RunBlock-Secondary7]]&amp;"-"&amp;Table16[[#This Row],[PassBlock8]],"")</f>
        <v>0-0</v>
      </c>
      <c r="J1452" s="75"/>
      <c r="K1452" s="75"/>
      <c r="L1452" s="76"/>
      <c r="M1452" s="76"/>
      <c r="N1452" s="75">
        <v>0</v>
      </c>
      <c r="O1452" s="75"/>
      <c r="P1452" s="76">
        <v>0</v>
      </c>
      <c r="Q1452" s="76" t="str">
        <f>Table16[[#This Row],[DefPrimary2]]&amp;IF(Table16[[#This Row],[Def-Secondary3]]&lt;&gt;"","/"&amp;Table16[[#This Row],[Def-Secondary3]],)&amp;""&amp;IF(Table16[[#This Row],[PassRush4]]&lt;&gt;"","-"&amp;Table16[[#This Row],[PassRush4]],)</f>
        <v/>
      </c>
      <c r="R1452" s="76" t="e">
        <f>VLOOKUP(Table16[[#This Row],[Player]],Table4[],9,FALSE)</f>
        <v>#N/A</v>
      </c>
    </row>
    <row r="1453" spans="1:18" ht="12.75" customHeight="1" x14ac:dyDescent="0.45">
      <c r="A1453" s="78" t="s">
        <v>2416</v>
      </c>
      <c r="B1453" s="74" t="s">
        <v>220</v>
      </c>
      <c r="C1453" s="79" t="s">
        <v>308</v>
      </c>
      <c r="D1453" s="91">
        <v>34975</v>
      </c>
      <c r="E1453" s="75" t="s">
        <v>2417</v>
      </c>
      <c r="G1453" s="75" t="s">
        <v>231</v>
      </c>
      <c r="H1453" s="77" t="str">
        <f>VLOOKUP(Table16[[#This Row],[Player]],Rosters!$D$1:$D$1934,1,FALSE)</f>
        <v>Dillard, Andre</v>
      </c>
      <c r="I1453" s="77" t="str">
        <f>Table16[[#This Row],[RunBlock-Primary6]]&amp;"-"&amp;Table16[[#This Row],[PassBlock8]]&amp;IF(Table16[[#This Row],[RunBlock-Secondary7]]&lt;&gt;"","/"&amp;Table16[[#This Row],[RunBlock-Secondary7]]&amp;"-"&amp;Table16[[#This Row],[PassBlock8]],"")</f>
        <v>0-0</v>
      </c>
      <c r="J1453" s="75"/>
      <c r="K1453" s="75"/>
      <c r="L1453" s="76"/>
      <c r="M1453" s="76"/>
      <c r="N1453" s="75">
        <v>0</v>
      </c>
      <c r="O1453" s="75"/>
      <c r="P1453" s="76">
        <v>0</v>
      </c>
      <c r="Q1453" s="76" t="str">
        <f>Table16[[#This Row],[DefPrimary2]]&amp;IF(Table16[[#This Row],[Def-Secondary3]]&lt;&gt;"","/"&amp;Table16[[#This Row],[Def-Secondary3]],)&amp;""&amp;IF(Table16[[#This Row],[PassRush4]]&lt;&gt;"","-"&amp;Table16[[#This Row],[PassRush4]],)</f>
        <v/>
      </c>
      <c r="R1453" s="76" t="e">
        <f>VLOOKUP(Table16[[#This Row],[Player]],Table4[],9,FALSE)</f>
        <v>#N/A</v>
      </c>
    </row>
    <row r="1454" spans="1:18" ht="12.75" customHeight="1" x14ac:dyDescent="0.45">
      <c r="A1454" s="78" t="s">
        <v>3780</v>
      </c>
      <c r="B1454" s="74" t="s">
        <v>220</v>
      </c>
      <c r="C1454" s="79" t="s">
        <v>325</v>
      </c>
      <c r="D1454" s="91">
        <v>36706</v>
      </c>
      <c r="E1454" s="75" t="s">
        <v>3960</v>
      </c>
      <c r="G1454" s="75" t="s">
        <v>231</v>
      </c>
      <c r="H1454" s="77" t="e">
        <f>VLOOKUP(Table16[[#This Row],[Player]],Rosters!$D$1:$D$1934,1,FALSE)</f>
        <v>#N/A</v>
      </c>
      <c r="I1454" s="77" t="str">
        <f>Table16[[#This Row],[RunBlock-Primary6]]&amp;"-"&amp;Table16[[#This Row],[PassBlock8]]&amp;IF(Table16[[#This Row],[RunBlock-Secondary7]]&lt;&gt;"","/"&amp;Table16[[#This Row],[RunBlock-Secondary7]]&amp;"-"&amp;Table16[[#This Row],[PassBlock8]],"")</f>
        <v>0-0</v>
      </c>
      <c r="J1454" s="75"/>
      <c r="K1454" s="75"/>
      <c r="L1454" s="76"/>
      <c r="M1454" s="76"/>
      <c r="N1454" s="75">
        <v>0</v>
      </c>
      <c r="O1454" s="75"/>
      <c r="P1454" s="76">
        <v>0</v>
      </c>
      <c r="Q1454" s="76" t="str">
        <f>Table16[[#This Row],[DefPrimary2]]&amp;IF(Table16[[#This Row],[Def-Secondary3]]&lt;&gt;"","/"&amp;Table16[[#This Row],[Def-Secondary3]],)&amp;""&amp;IF(Table16[[#This Row],[PassRush4]]&lt;&gt;"","-"&amp;Table16[[#This Row],[PassRush4]],)</f>
        <v/>
      </c>
      <c r="R1454" s="76" t="e">
        <f>VLOOKUP(Table16[[#This Row],[Player]],Table4[],9,FALSE)</f>
        <v>#N/A</v>
      </c>
    </row>
    <row r="1455" spans="1:18" ht="12.75" customHeight="1" x14ac:dyDescent="0.45">
      <c r="A1455" s="78" t="s">
        <v>869</v>
      </c>
      <c r="B1455" s="74" t="s">
        <v>220</v>
      </c>
      <c r="C1455" s="79" t="s">
        <v>452</v>
      </c>
      <c r="D1455" s="91">
        <v>36715</v>
      </c>
      <c r="E1455" s="75" t="s">
        <v>313</v>
      </c>
      <c r="G1455" s="75" t="s">
        <v>231</v>
      </c>
      <c r="H1455" s="77" t="e">
        <f>VLOOKUP(Table16[[#This Row],[Player]],Rosters!$D$1:$D$1934,1,FALSE)</f>
        <v>#N/A</v>
      </c>
      <c r="I1455" s="77" t="str">
        <f>Table16[[#This Row],[RunBlock-Primary6]]&amp;"-"&amp;Table16[[#This Row],[PassBlock8]]&amp;IF(Table16[[#This Row],[RunBlock-Secondary7]]&lt;&gt;"","/"&amp;Table16[[#This Row],[RunBlock-Secondary7]]&amp;"-"&amp;Table16[[#This Row],[PassBlock8]],"")</f>
        <v>0-0</v>
      </c>
      <c r="J1455" s="75"/>
      <c r="K1455" s="75"/>
      <c r="L1455" s="76"/>
      <c r="M1455" s="76"/>
      <c r="N1455" s="75">
        <v>0</v>
      </c>
      <c r="O1455" s="75"/>
      <c r="P1455" s="76">
        <v>0</v>
      </c>
      <c r="Q1455" s="76" t="str">
        <f>Table16[[#This Row],[DefPrimary2]]&amp;IF(Table16[[#This Row],[Def-Secondary3]]&lt;&gt;"","/"&amp;Table16[[#This Row],[Def-Secondary3]],)&amp;""&amp;IF(Table16[[#This Row],[PassRush4]]&lt;&gt;"","-"&amp;Table16[[#This Row],[PassRush4]],)</f>
        <v/>
      </c>
      <c r="R1455" s="76" t="e">
        <f>VLOOKUP(Table16[[#This Row],[Player]],Table4[],9,FALSE)</f>
        <v>#N/A</v>
      </c>
    </row>
    <row r="1456" spans="1:18" ht="12.75" customHeight="1" x14ac:dyDescent="0.45">
      <c r="A1456" s="78" t="s">
        <v>3269</v>
      </c>
      <c r="B1456" s="74" t="s">
        <v>220</v>
      </c>
      <c r="C1456" s="79" t="s">
        <v>916</v>
      </c>
      <c r="D1456" s="91">
        <v>36186</v>
      </c>
      <c r="E1456" s="75" t="s">
        <v>391</v>
      </c>
      <c r="G1456" s="75" t="s">
        <v>231</v>
      </c>
      <c r="H1456" s="77" t="e">
        <f>VLOOKUP(Table16[[#This Row],[Player]],Rosters!$D$1:$D$1934,1,FALSE)</f>
        <v>#N/A</v>
      </c>
      <c r="I1456" s="77" t="str">
        <f>Table16[[#This Row],[RunBlock-Primary6]]&amp;"-"&amp;Table16[[#This Row],[PassBlock8]]&amp;IF(Table16[[#This Row],[RunBlock-Secondary7]]&lt;&gt;"","/"&amp;Table16[[#This Row],[RunBlock-Secondary7]]&amp;"-"&amp;Table16[[#This Row],[PassBlock8]],"")</f>
        <v>-</v>
      </c>
      <c r="J1456" s="75" t="s">
        <v>149</v>
      </c>
      <c r="K1456" s="75"/>
      <c r="L1456" s="76">
        <v>0</v>
      </c>
      <c r="M1456" s="76"/>
      <c r="N1456" s="76"/>
      <c r="O1456" s="76"/>
      <c r="P1456" s="76"/>
      <c r="Q1456" s="76" t="str">
        <f>Table16[[#This Row],[DefPrimary2]]&amp;IF(Table16[[#This Row],[Def-Secondary3]]&lt;&gt;"","/"&amp;Table16[[#This Row],[Def-Secondary3]],)&amp;""&amp;IF(Table16[[#This Row],[PassRush4]]&lt;&gt;"","-"&amp;Table16[[#This Row],[PassRush4]],)</f>
        <v>0-0</v>
      </c>
      <c r="R1456" s="76" t="e">
        <f>VLOOKUP(Table16[[#This Row],[Player]],Table4[],9,FALSE)</f>
        <v>#N/A</v>
      </c>
    </row>
    <row r="1457" spans="1:18" ht="12.75" customHeight="1" x14ac:dyDescent="0.45">
      <c r="A1457" s="78" t="s">
        <v>3687</v>
      </c>
      <c r="B1457" s="74" t="s">
        <v>220</v>
      </c>
      <c r="C1457" s="79" t="s">
        <v>3523</v>
      </c>
      <c r="D1457" s="91">
        <v>36990</v>
      </c>
      <c r="E1457" s="75" t="s">
        <v>3999</v>
      </c>
      <c r="G1457" s="75" t="s">
        <v>231</v>
      </c>
      <c r="H1457" s="77" t="str">
        <f>VLOOKUP(Table16[[#This Row],[Player]],Rosters!$D$1:$D$1934,1,FALSE)</f>
        <v>Eboigbe, Justin</v>
      </c>
      <c r="I1457" s="77" t="str">
        <f>Table16[[#This Row],[RunBlock-Primary6]]&amp;"-"&amp;Table16[[#This Row],[PassBlock8]]&amp;IF(Table16[[#This Row],[RunBlock-Secondary7]]&lt;&gt;"","/"&amp;Table16[[#This Row],[RunBlock-Secondary7]]&amp;"-"&amp;Table16[[#This Row],[PassBlock8]],"")</f>
        <v>-</v>
      </c>
      <c r="J1457" s="75" t="s">
        <v>149</v>
      </c>
      <c r="K1457" s="75"/>
      <c r="L1457" s="76">
        <v>0</v>
      </c>
      <c r="M1457" s="76"/>
      <c r="N1457" s="76"/>
      <c r="O1457" s="76"/>
      <c r="P1457" s="76"/>
      <c r="Q1457" s="76" t="str">
        <f>Table16[[#This Row],[DefPrimary2]]&amp;IF(Table16[[#This Row],[Def-Secondary3]]&lt;&gt;"","/"&amp;Table16[[#This Row],[Def-Secondary3]],)&amp;""&amp;IF(Table16[[#This Row],[PassRush4]]&lt;&gt;"","-"&amp;Table16[[#This Row],[PassRush4]],)</f>
        <v>0-0</v>
      </c>
      <c r="R1457" s="76" t="e">
        <f>VLOOKUP(Table16[[#This Row],[Player]],Table4[],9,FALSE)</f>
        <v>#N/A</v>
      </c>
    </row>
    <row r="1458" spans="1:18" ht="12.75" customHeight="1" x14ac:dyDescent="0.45">
      <c r="A1458" s="78" t="s">
        <v>3688</v>
      </c>
      <c r="B1458" s="74" t="s">
        <v>220</v>
      </c>
      <c r="C1458" s="79" t="s">
        <v>109</v>
      </c>
      <c r="D1458" s="91">
        <v>36047</v>
      </c>
      <c r="E1458" s="75" t="s">
        <v>83</v>
      </c>
      <c r="G1458" s="75" t="s">
        <v>231</v>
      </c>
      <c r="H1458" s="77" t="e">
        <f>VLOOKUP(Table16[[#This Row],[Player]],Rosters!$D$1:$D$1934,1,FALSE)</f>
        <v>#N/A</v>
      </c>
      <c r="I1458" s="77" t="str">
        <f>Table16[[#This Row],[RunBlock-Primary6]]&amp;"-"&amp;Table16[[#This Row],[PassBlock8]]&amp;IF(Table16[[#This Row],[RunBlock-Secondary7]]&lt;&gt;"","/"&amp;Table16[[#This Row],[RunBlock-Secondary7]]&amp;"-"&amp;Table16[[#This Row],[PassBlock8]],"")</f>
        <v>-</v>
      </c>
      <c r="J1458" s="75" t="s">
        <v>149</v>
      </c>
      <c r="K1458" s="75"/>
      <c r="L1458" s="76">
        <v>0</v>
      </c>
      <c r="M1458" s="76"/>
      <c r="N1458" s="76"/>
      <c r="O1458" s="76"/>
      <c r="P1458" s="76"/>
      <c r="Q1458" s="76" t="str">
        <f>Table16[[#This Row],[DefPrimary2]]&amp;IF(Table16[[#This Row],[Def-Secondary3]]&lt;&gt;"","/"&amp;Table16[[#This Row],[Def-Secondary3]],)&amp;""&amp;IF(Table16[[#This Row],[PassRush4]]&lt;&gt;"","-"&amp;Table16[[#This Row],[PassRush4]],)</f>
        <v>0-0</v>
      </c>
      <c r="R1458" s="76" t="e">
        <f>VLOOKUP(Table16[[#This Row],[Player]],Table4[],9,FALSE)</f>
        <v>#N/A</v>
      </c>
    </row>
    <row r="1459" spans="1:18" ht="12.75" customHeight="1" x14ac:dyDescent="0.45">
      <c r="A1459" s="78" t="s">
        <v>3049</v>
      </c>
      <c r="B1459" s="74" t="s">
        <v>220</v>
      </c>
      <c r="C1459" s="79" t="s">
        <v>3522</v>
      </c>
      <c r="D1459" s="91">
        <v>34762</v>
      </c>
      <c r="E1459" s="75" t="s">
        <v>188</v>
      </c>
      <c r="G1459" s="75" t="s">
        <v>186</v>
      </c>
      <c r="H1459" s="77" t="str">
        <f>VLOOKUP(Table16[[#This Row],[Player]],Rosters!$D$1:$D$1934,1,FALSE)</f>
        <v>Fatukasi, Folorunso</v>
      </c>
      <c r="I1459" s="77" t="str">
        <f>Table16[[#This Row],[RunBlock-Primary6]]&amp;"-"&amp;Table16[[#This Row],[PassBlock8]]&amp;IF(Table16[[#This Row],[RunBlock-Secondary7]]&lt;&gt;"","/"&amp;Table16[[#This Row],[RunBlock-Secondary7]]&amp;"-"&amp;Table16[[#This Row],[PassBlock8]],"")</f>
        <v>-</v>
      </c>
      <c r="J1459" s="75" t="s">
        <v>149</v>
      </c>
      <c r="K1459" s="75"/>
      <c r="L1459" s="76">
        <v>2</v>
      </c>
      <c r="M1459" s="76"/>
      <c r="N1459" s="76"/>
      <c r="O1459" s="76"/>
      <c r="P1459" s="76"/>
      <c r="Q1459" s="76" t="str">
        <f>Table16[[#This Row],[DefPrimary2]]&amp;IF(Table16[[#This Row],[Def-Secondary3]]&lt;&gt;"","/"&amp;Table16[[#This Row],[Def-Secondary3]],)&amp;""&amp;IF(Table16[[#This Row],[PassRush4]]&lt;&gt;"","-"&amp;Table16[[#This Row],[PassRush4]],)</f>
        <v>0-2</v>
      </c>
      <c r="R1459" s="76" t="e">
        <f>VLOOKUP(Table16[[#This Row],[Player]],Table4[],9,FALSE)</f>
        <v>#N/A</v>
      </c>
    </row>
    <row r="1460" spans="1:18" ht="12.75" customHeight="1" x14ac:dyDescent="0.45">
      <c r="A1460" s="78" t="s">
        <v>3737</v>
      </c>
      <c r="B1460" s="74" t="s">
        <v>220</v>
      </c>
      <c r="C1460" s="79" t="s">
        <v>3522</v>
      </c>
      <c r="D1460" s="91">
        <v>37705</v>
      </c>
      <c r="E1460" s="75" t="s">
        <v>4005</v>
      </c>
      <c r="G1460" s="75" t="s">
        <v>186</v>
      </c>
      <c r="H1460" s="77" t="str">
        <f>VLOOKUP(Table16[[#This Row],[Player]],Rosters!$D$1:$D$1934,1,FALSE)</f>
        <v>Fisher, Blake</v>
      </c>
      <c r="I1460" s="77" t="str">
        <f>Table16[[#This Row],[RunBlock-Primary6]]&amp;"-"&amp;Table16[[#This Row],[PassBlock8]]&amp;IF(Table16[[#This Row],[RunBlock-Secondary7]]&lt;&gt;"","/"&amp;Table16[[#This Row],[RunBlock-Secondary7]]&amp;"-"&amp;Table16[[#This Row],[PassBlock8]],"")</f>
        <v>0-2</v>
      </c>
      <c r="J1460" s="75"/>
      <c r="K1460" s="75"/>
      <c r="L1460" s="76"/>
      <c r="M1460" s="76"/>
      <c r="N1460" s="75">
        <v>0</v>
      </c>
      <c r="O1460" s="75"/>
      <c r="P1460" s="76">
        <v>2</v>
      </c>
      <c r="Q1460" s="76" t="str">
        <f>Table16[[#This Row],[DefPrimary2]]&amp;IF(Table16[[#This Row],[Def-Secondary3]]&lt;&gt;"","/"&amp;Table16[[#This Row],[Def-Secondary3]],)&amp;""&amp;IF(Table16[[#This Row],[PassRush4]]&lt;&gt;"","-"&amp;Table16[[#This Row],[PassRush4]],)</f>
        <v/>
      </c>
      <c r="R1460" s="76" t="e">
        <f>VLOOKUP(Table16[[#This Row],[Player]],Table4[],9,FALSE)</f>
        <v>#N/A</v>
      </c>
    </row>
    <row r="1461" spans="1:18" ht="12.75" customHeight="1" x14ac:dyDescent="0.45">
      <c r="A1461" s="78" t="s">
        <v>1991</v>
      </c>
      <c r="B1461" s="74" t="s">
        <v>220</v>
      </c>
      <c r="C1461" s="79" t="s">
        <v>1315</v>
      </c>
      <c r="D1461" s="91">
        <v>35765</v>
      </c>
      <c r="E1461" s="75" t="s">
        <v>102</v>
      </c>
      <c r="G1461" s="75" t="s">
        <v>231</v>
      </c>
      <c r="H1461" s="77" t="str">
        <f>VLOOKUP(Table16[[#This Row],[Player]],Rosters!$D$1:$D$1934,1,FALSE)</f>
        <v>Forsythe, Stone</v>
      </c>
      <c r="I1461" s="77" t="str">
        <f>Table16[[#This Row],[RunBlock-Primary6]]&amp;"-"&amp;Table16[[#This Row],[PassBlock8]]&amp;IF(Table16[[#This Row],[RunBlock-Secondary7]]&lt;&gt;"","/"&amp;Table16[[#This Row],[RunBlock-Secondary7]]&amp;"-"&amp;Table16[[#This Row],[PassBlock8]],"")</f>
        <v>0-0</v>
      </c>
      <c r="J1461" s="75"/>
      <c r="K1461" s="75"/>
      <c r="L1461" s="76"/>
      <c r="M1461" s="76"/>
      <c r="N1461" s="75">
        <v>0</v>
      </c>
      <c r="O1461" s="75"/>
      <c r="P1461" s="76">
        <v>0</v>
      </c>
      <c r="Q1461" s="76" t="str">
        <f>Table16[[#This Row],[DefPrimary2]]&amp;IF(Table16[[#This Row],[Def-Secondary3]]&lt;&gt;"","/"&amp;Table16[[#This Row],[Def-Secondary3]],)&amp;""&amp;IF(Table16[[#This Row],[PassRush4]]&lt;&gt;"","-"&amp;Table16[[#This Row],[PassRush4]],)</f>
        <v/>
      </c>
      <c r="R1461" s="76" t="e">
        <f>VLOOKUP(Table16[[#This Row],[Player]],Table4[],9,FALSE)</f>
        <v>#N/A</v>
      </c>
    </row>
    <row r="1462" spans="1:18" ht="12.75" customHeight="1" x14ac:dyDescent="0.45">
      <c r="A1462" s="78" t="s">
        <v>2012</v>
      </c>
      <c r="B1462" s="74" t="s">
        <v>220</v>
      </c>
      <c r="C1462" s="79" t="s">
        <v>318</v>
      </c>
      <c r="D1462" s="91">
        <v>35490</v>
      </c>
      <c r="E1462" s="75" t="s">
        <v>101</v>
      </c>
      <c r="G1462" s="75" t="s">
        <v>260</v>
      </c>
      <c r="H1462" s="77" t="str">
        <f>VLOOKUP(Table16[[#This Row],[Player]],Rosters!$D$1:$D$1934,1,FALSE)</f>
        <v>Givens, Kevin</v>
      </c>
      <c r="I1462" s="77" t="str">
        <f>Table16[[#This Row],[RunBlock-Primary6]]&amp;"-"&amp;Table16[[#This Row],[PassBlock8]]&amp;IF(Table16[[#This Row],[RunBlock-Secondary7]]&lt;&gt;"","/"&amp;Table16[[#This Row],[RunBlock-Secondary7]]&amp;"-"&amp;Table16[[#This Row],[PassBlock8]],"")</f>
        <v>-</v>
      </c>
      <c r="J1462" s="75" t="s">
        <v>149</v>
      </c>
      <c r="K1462" s="75"/>
      <c r="L1462" s="76">
        <v>6</v>
      </c>
      <c r="M1462" s="76"/>
      <c r="N1462" s="76"/>
      <c r="O1462" s="76"/>
      <c r="P1462" s="76"/>
      <c r="Q1462" s="76" t="str">
        <f>Table16[[#This Row],[DefPrimary2]]&amp;IF(Table16[[#This Row],[Def-Secondary3]]&lt;&gt;"","/"&amp;Table16[[#This Row],[Def-Secondary3]],)&amp;""&amp;IF(Table16[[#This Row],[PassRush4]]&lt;&gt;"","-"&amp;Table16[[#This Row],[PassRush4]],)</f>
        <v>0-6</v>
      </c>
      <c r="R1462" s="76" t="e">
        <f>VLOOKUP(Table16[[#This Row],[Player]],Table4[],9,FALSE)</f>
        <v>#N/A</v>
      </c>
    </row>
    <row r="1463" spans="1:18" ht="12.75" customHeight="1" x14ac:dyDescent="0.45">
      <c r="A1463" s="78" t="s">
        <v>2305</v>
      </c>
      <c r="B1463" s="74" t="s">
        <v>220</v>
      </c>
      <c r="C1463" s="79" t="s">
        <v>500</v>
      </c>
      <c r="D1463" s="91">
        <v>33870</v>
      </c>
      <c r="E1463" s="75" t="s">
        <v>540</v>
      </c>
      <c r="G1463" s="75" t="s">
        <v>231</v>
      </c>
      <c r="H1463" s="77" t="str">
        <f>VLOOKUP(Table16[[#This Row],[Player]],Rosters!$D$1:$D$1934,1,FALSE)</f>
        <v>Gotsis, Adam</v>
      </c>
      <c r="I1463" s="77" t="str">
        <f>Table16[[#This Row],[RunBlock-Primary6]]&amp;"-"&amp;Table16[[#This Row],[PassBlock8]]&amp;IF(Table16[[#This Row],[RunBlock-Secondary7]]&lt;&gt;"","/"&amp;Table16[[#This Row],[RunBlock-Secondary7]]&amp;"-"&amp;Table16[[#This Row],[PassBlock8]],"")</f>
        <v>-</v>
      </c>
      <c r="J1463" s="75" t="s">
        <v>149</v>
      </c>
      <c r="K1463" s="75"/>
      <c r="L1463" s="76">
        <v>0</v>
      </c>
      <c r="M1463" s="76"/>
      <c r="N1463" s="76"/>
      <c r="O1463" s="76"/>
      <c r="P1463" s="76"/>
      <c r="Q1463" s="76" t="str">
        <f>Table16[[#This Row],[DefPrimary2]]&amp;IF(Table16[[#This Row],[Def-Secondary3]]&lt;&gt;"","/"&amp;Table16[[#This Row],[Def-Secondary3]],)&amp;""&amp;IF(Table16[[#This Row],[PassRush4]]&lt;&gt;"","-"&amp;Table16[[#This Row],[PassRush4]],)</f>
        <v>0-0</v>
      </c>
      <c r="R1463" s="76" t="e">
        <f>VLOOKUP(Table16[[#This Row],[Player]],Table4[],9,FALSE)</f>
        <v>#N/A</v>
      </c>
    </row>
    <row r="1464" spans="1:18" ht="12.75" customHeight="1" x14ac:dyDescent="0.45">
      <c r="A1464" s="78" t="s">
        <v>3739</v>
      </c>
      <c r="B1464" s="74" t="s">
        <v>220</v>
      </c>
      <c r="C1464" s="79" t="s">
        <v>3519</v>
      </c>
      <c r="D1464" s="91">
        <v>36437</v>
      </c>
      <c r="E1464" s="75" t="s">
        <v>4015</v>
      </c>
      <c r="G1464" s="75" t="s">
        <v>186</v>
      </c>
      <c r="H1464" s="77" t="e">
        <f>VLOOKUP(Table16[[#This Row],[Player]],Rosters!$D$1:$D$1934,1,FALSE)</f>
        <v>#N/A</v>
      </c>
      <c r="I1464" s="77" t="str">
        <f>Table16[[#This Row],[RunBlock-Primary6]]&amp;"-"&amp;Table16[[#This Row],[PassBlock8]]&amp;IF(Table16[[#This Row],[RunBlock-Secondary7]]&lt;&gt;"","/"&amp;Table16[[#This Row],[RunBlock-Secondary7]]&amp;"-"&amp;Table16[[#This Row],[PassBlock8]],"")</f>
        <v>0-2</v>
      </c>
      <c r="J1464" s="75"/>
      <c r="K1464" s="75"/>
      <c r="L1464" s="76"/>
      <c r="M1464" s="76"/>
      <c r="N1464" s="75">
        <v>0</v>
      </c>
      <c r="O1464" s="75"/>
      <c r="P1464" s="76">
        <v>2</v>
      </c>
      <c r="Q1464" s="76" t="str">
        <f>Table16[[#This Row],[DefPrimary2]]&amp;IF(Table16[[#This Row],[Def-Secondary3]]&lt;&gt;"","/"&amp;Table16[[#This Row],[Def-Secondary3]],)&amp;""&amp;IF(Table16[[#This Row],[PassRush4]]&lt;&gt;"","-"&amp;Table16[[#This Row],[PassRush4]],)</f>
        <v/>
      </c>
      <c r="R1464" s="76" t="e">
        <f>VLOOKUP(Table16[[#This Row],[Player]],Table4[],9,FALSE)</f>
        <v>#N/A</v>
      </c>
    </row>
    <row r="1465" spans="1:18" ht="12.75" customHeight="1" x14ac:dyDescent="0.45">
      <c r="A1465" s="78" t="s">
        <v>2976</v>
      </c>
      <c r="B1465" s="74" t="s">
        <v>220</v>
      </c>
      <c r="C1465" s="79" t="s">
        <v>1124</v>
      </c>
      <c r="D1465" s="91">
        <v>36130</v>
      </c>
      <c r="E1465" s="75" t="s">
        <v>566</v>
      </c>
      <c r="G1465" s="75" t="s">
        <v>168</v>
      </c>
      <c r="H1465" s="77" t="str">
        <f>VLOOKUP(Table16[[#This Row],[Player]],Rosters!$D$1:$D$1934,1,FALSE)</f>
        <v>Graham, Ta'Quon</v>
      </c>
      <c r="I1465" s="77" t="str">
        <f>Table16[[#This Row],[RunBlock-Primary6]]&amp;"-"&amp;Table16[[#This Row],[PassBlock8]]&amp;IF(Table16[[#This Row],[RunBlock-Secondary7]]&lt;&gt;"","/"&amp;Table16[[#This Row],[RunBlock-Secondary7]]&amp;"-"&amp;Table16[[#This Row],[PassBlock8]],"")</f>
        <v>-</v>
      </c>
      <c r="J1465" s="75" t="s">
        <v>154</v>
      </c>
      <c r="K1465" s="75"/>
      <c r="L1465" s="76">
        <v>0</v>
      </c>
      <c r="M1465" s="76"/>
      <c r="N1465" s="76"/>
      <c r="O1465" s="76"/>
      <c r="P1465" s="76"/>
      <c r="Q1465" s="76" t="str">
        <f>Table16[[#This Row],[DefPrimary2]]&amp;IF(Table16[[#This Row],[Def-Secondary3]]&lt;&gt;"","/"&amp;Table16[[#This Row],[Def-Secondary3]],)&amp;""&amp;IF(Table16[[#This Row],[PassRush4]]&lt;&gt;"","-"&amp;Table16[[#This Row],[PassRush4]],)</f>
        <v>4-0</v>
      </c>
      <c r="R1465" s="76" t="e">
        <f>VLOOKUP(Table16[[#This Row],[Player]],Table4[],9,FALSE)</f>
        <v>#N/A</v>
      </c>
    </row>
    <row r="1466" spans="1:18" ht="12.75" customHeight="1" x14ac:dyDescent="0.45">
      <c r="A1466" s="78" t="s">
        <v>3223</v>
      </c>
      <c r="B1466" s="74" t="s">
        <v>220</v>
      </c>
      <c r="C1466" s="79" t="s">
        <v>339</v>
      </c>
      <c r="D1466" s="91">
        <v>36306</v>
      </c>
      <c r="E1466" s="75" t="s">
        <v>279</v>
      </c>
      <c r="G1466" s="75" t="s">
        <v>231</v>
      </c>
      <c r="H1466" s="77" t="str">
        <f>VLOOKUP(Table16[[#This Row],[Player]],Rosters!$D$1:$D$1934,1,FALSE)</f>
        <v>Greene, Mike</v>
      </c>
      <c r="I1466" s="77" t="str">
        <f>Table16[[#This Row],[RunBlock-Primary6]]&amp;"-"&amp;Table16[[#This Row],[PassBlock8]]&amp;IF(Table16[[#This Row],[RunBlock-Secondary7]]&lt;&gt;"","/"&amp;Table16[[#This Row],[RunBlock-Secondary7]]&amp;"-"&amp;Table16[[#This Row],[PassBlock8]],"")</f>
        <v>-</v>
      </c>
      <c r="J1466" s="75" t="s">
        <v>149</v>
      </c>
      <c r="K1466" s="75"/>
      <c r="L1466" s="76">
        <v>0</v>
      </c>
      <c r="M1466" s="76"/>
      <c r="N1466" s="76"/>
      <c r="O1466" s="76"/>
      <c r="P1466" s="76"/>
      <c r="Q1466" s="76" t="str">
        <f>Table16[[#This Row],[DefPrimary2]]&amp;IF(Table16[[#This Row],[Def-Secondary3]]&lt;&gt;"","/"&amp;Table16[[#This Row],[Def-Secondary3]],)&amp;""&amp;IF(Table16[[#This Row],[PassRush4]]&lt;&gt;"","-"&amp;Table16[[#This Row],[PassRush4]],)</f>
        <v>0-0</v>
      </c>
      <c r="R1466" s="76" t="e">
        <f>VLOOKUP(Table16[[#This Row],[Player]],Table4[],9,FALSE)</f>
        <v>#N/A</v>
      </c>
    </row>
    <row r="1467" spans="1:18" ht="12.75" customHeight="1" x14ac:dyDescent="0.45">
      <c r="A1467" s="78" t="s">
        <v>2109</v>
      </c>
      <c r="B1467" s="74" t="s">
        <v>220</v>
      </c>
      <c r="C1467" s="79" t="s">
        <v>109</v>
      </c>
      <c r="D1467" s="91">
        <v>35017</v>
      </c>
      <c r="E1467" s="75" t="s">
        <v>303</v>
      </c>
      <c r="G1467" s="75" t="s">
        <v>484</v>
      </c>
      <c r="H1467" s="77" t="str">
        <f>VLOOKUP(Table16[[#This Row],[Player]],Rosters!$D$1:$D$1934,1,FALSE)</f>
        <v>Hand, Da'Shawn</v>
      </c>
      <c r="I1467" s="77" t="str">
        <f>Table16[[#This Row],[RunBlock-Primary6]]&amp;"-"&amp;Table16[[#This Row],[PassBlock8]]&amp;IF(Table16[[#This Row],[RunBlock-Secondary7]]&lt;&gt;"","/"&amp;Table16[[#This Row],[RunBlock-Secondary7]]&amp;"-"&amp;Table16[[#This Row],[PassBlock8]],"")</f>
        <v>-</v>
      </c>
      <c r="J1467" s="75" t="s">
        <v>149</v>
      </c>
      <c r="K1467" s="75"/>
      <c r="L1467" s="76">
        <v>1</v>
      </c>
      <c r="M1467" s="76"/>
      <c r="N1467" s="76"/>
      <c r="O1467" s="76"/>
      <c r="P1467" s="76"/>
      <c r="Q1467" s="76" t="str">
        <f>Table16[[#This Row],[DefPrimary2]]&amp;IF(Table16[[#This Row],[Def-Secondary3]]&lt;&gt;"","/"&amp;Table16[[#This Row],[Def-Secondary3]],)&amp;""&amp;IF(Table16[[#This Row],[PassRush4]]&lt;&gt;"","-"&amp;Table16[[#This Row],[PassRush4]],)</f>
        <v>0-1</v>
      </c>
      <c r="R1467" s="76" t="e">
        <f>VLOOKUP(Table16[[#This Row],[Player]],Table4[],9,FALSE)</f>
        <v>#N/A</v>
      </c>
    </row>
    <row r="1468" spans="1:18" ht="12.75" customHeight="1" x14ac:dyDescent="0.45">
      <c r="A1468" s="78" t="s">
        <v>3142</v>
      </c>
      <c r="B1468" s="74" t="s">
        <v>220</v>
      </c>
      <c r="C1468" s="79" t="s">
        <v>1315</v>
      </c>
      <c r="D1468" s="91">
        <v>33692</v>
      </c>
      <c r="E1468" s="75" t="s">
        <v>145</v>
      </c>
      <c r="G1468" s="75" t="s">
        <v>484</v>
      </c>
      <c r="H1468" s="77" t="e">
        <f>VLOOKUP(Table16[[#This Row],[Player]],Rosters!$D$1:$D$1934,1,FALSE)</f>
        <v>#N/A</v>
      </c>
      <c r="I1468" s="77" t="str">
        <f>Table16[[#This Row],[RunBlock-Primary6]]&amp;"-"&amp;Table16[[#This Row],[PassBlock8]]&amp;IF(Table16[[#This Row],[RunBlock-Secondary7]]&lt;&gt;"","/"&amp;Table16[[#This Row],[RunBlock-Secondary7]]&amp;"-"&amp;Table16[[#This Row],[PassBlock8]],"")</f>
        <v>-</v>
      </c>
      <c r="J1468" s="75" t="s">
        <v>149</v>
      </c>
      <c r="K1468" s="75"/>
      <c r="L1468" s="76">
        <v>1</v>
      </c>
      <c r="M1468" s="76"/>
      <c r="N1468" s="76"/>
      <c r="O1468" s="76"/>
      <c r="P1468" s="76"/>
      <c r="Q1468" s="76" t="str">
        <f>Table16[[#This Row],[DefPrimary2]]&amp;IF(Table16[[#This Row],[Def-Secondary3]]&lt;&gt;"","/"&amp;Table16[[#This Row],[Def-Secondary3]],)&amp;""&amp;IF(Table16[[#This Row],[PassRush4]]&lt;&gt;"","-"&amp;Table16[[#This Row],[PassRush4]],)</f>
        <v>0-1</v>
      </c>
      <c r="R1468" s="76" t="e">
        <f>VLOOKUP(Table16[[#This Row],[Player]],Table4[],9,FALSE)</f>
        <v>#N/A</v>
      </c>
    </row>
    <row r="1469" spans="1:18" ht="12.75" customHeight="1" x14ac:dyDescent="0.45">
      <c r="A1469" s="78" t="s">
        <v>1263</v>
      </c>
      <c r="B1469" s="74" t="s">
        <v>220</v>
      </c>
      <c r="C1469" s="79" t="s">
        <v>318</v>
      </c>
      <c r="D1469" s="91">
        <v>35370</v>
      </c>
      <c r="E1469" s="75" t="s">
        <v>3949</v>
      </c>
      <c r="G1469" s="75" t="s">
        <v>231</v>
      </c>
      <c r="H1469" s="77" t="str">
        <f>VLOOKUP(Table16[[#This Row],[Player]],Rosters!$D$1:$D$1934,1,FALSE)</f>
        <v>Heck, Charlie</v>
      </c>
      <c r="I1469" s="77" t="str">
        <f>Table16[[#This Row],[RunBlock-Primary6]]&amp;"-"&amp;Table16[[#This Row],[PassBlock8]]&amp;IF(Table16[[#This Row],[RunBlock-Secondary7]]&lt;&gt;"","/"&amp;Table16[[#This Row],[RunBlock-Secondary7]]&amp;"-"&amp;Table16[[#This Row],[PassBlock8]],"")</f>
        <v>0-0</v>
      </c>
      <c r="J1469" s="75"/>
      <c r="K1469" s="75"/>
      <c r="L1469" s="76"/>
      <c r="M1469" s="76"/>
      <c r="N1469" s="75">
        <v>0</v>
      </c>
      <c r="O1469" s="75"/>
      <c r="P1469" s="76">
        <v>0</v>
      </c>
      <c r="Q1469" s="76" t="str">
        <f>Table16[[#This Row],[DefPrimary2]]&amp;IF(Table16[[#This Row],[Def-Secondary3]]&lt;&gt;"","/"&amp;Table16[[#This Row],[Def-Secondary3]],)&amp;""&amp;IF(Table16[[#This Row],[PassRush4]]&lt;&gt;"","-"&amp;Table16[[#This Row],[PassRush4]],)</f>
        <v/>
      </c>
      <c r="R1469" s="76" t="e">
        <f>VLOOKUP(Table16[[#This Row],[Player]],Table4[],9,FALSE)</f>
        <v>#N/A</v>
      </c>
    </row>
    <row r="1470" spans="1:18" ht="12.75" customHeight="1" x14ac:dyDescent="0.45">
      <c r="A1470" s="92" t="s">
        <v>3623</v>
      </c>
      <c r="B1470" s="74" t="s">
        <v>220</v>
      </c>
      <c r="C1470" s="79" t="s">
        <v>3531</v>
      </c>
      <c r="D1470" s="91">
        <v>34614</v>
      </c>
      <c r="E1470" s="75" t="s">
        <v>114</v>
      </c>
      <c r="G1470" s="75" t="s">
        <v>264</v>
      </c>
      <c r="H1470" s="77" t="e">
        <f>VLOOKUP(Table16[[#This Row],[Player]],Rosters!$D$1:$D$1934,1,FALSE)</f>
        <v>#N/A</v>
      </c>
      <c r="I1470" s="77" t="str">
        <f>Table16[[#This Row],[RunBlock-Primary6]]&amp;"-"&amp;Table16[[#This Row],[PassBlock8]]&amp;IF(Table16[[#This Row],[RunBlock-Secondary7]]&lt;&gt;"","/"&amp;Table16[[#This Row],[RunBlock-Secondary7]]&amp;"-"&amp;Table16[[#This Row],[PassBlock8]],"")</f>
        <v>-</v>
      </c>
      <c r="J1470" s="75" t="s">
        <v>149</v>
      </c>
      <c r="K1470" s="75"/>
      <c r="L1470" s="76">
        <v>3</v>
      </c>
      <c r="M1470" s="76"/>
      <c r="N1470" s="76"/>
      <c r="O1470" s="76"/>
      <c r="P1470" s="76"/>
      <c r="Q1470" s="76" t="str">
        <f>Table16[[#This Row],[DefPrimary2]]&amp;IF(Table16[[#This Row],[Def-Secondary3]]&lt;&gt;"","/"&amp;Table16[[#This Row],[Def-Secondary3]],)&amp;""&amp;IF(Table16[[#This Row],[PassRush4]]&lt;&gt;"","-"&amp;Table16[[#This Row],[PassRush4]],)</f>
        <v>0-3</v>
      </c>
      <c r="R1470" s="76" t="e">
        <f>VLOOKUP(Table16[[#This Row],[Player]],Table4[],9,FALSE)</f>
        <v>#N/A</v>
      </c>
    </row>
    <row r="1471" spans="1:18" ht="12.75" customHeight="1" x14ac:dyDescent="0.45">
      <c r="A1471" s="78" t="s">
        <v>2592</v>
      </c>
      <c r="B1471" s="74" t="s">
        <v>220</v>
      </c>
      <c r="C1471" s="79" t="s">
        <v>916</v>
      </c>
      <c r="D1471" s="91">
        <v>33351</v>
      </c>
      <c r="E1471" s="75" t="s">
        <v>1322</v>
      </c>
      <c r="G1471" s="75" t="s">
        <v>168</v>
      </c>
      <c r="H1471" s="77" t="str">
        <f>VLOOKUP(Table16[[#This Row],[Player]],Rosters!$D$1:$D$1934,1,FALSE)</f>
        <v>Hubbard, Chris</v>
      </c>
      <c r="I1471" s="77" t="str">
        <f>Table16[[#This Row],[RunBlock-Primary6]]&amp;"-"&amp;Table16[[#This Row],[PassBlock8]]&amp;IF(Table16[[#This Row],[RunBlock-Secondary7]]&lt;&gt;"","/"&amp;Table16[[#This Row],[RunBlock-Secondary7]]&amp;"-"&amp;Table16[[#This Row],[PassBlock8]],"")</f>
        <v>4-0</v>
      </c>
      <c r="J1471" s="75"/>
      <c r="K1471" s="75"/>
      <c r="L1471" s="76"/>
      <c r="M1471" s="76"/>
      <c r="N1471" s="75">
        <v>4</v>
      </c>
      <c r="O1471" s="75"/>
      <c r="P1471" s="76">
        <v>0</v>
      </c>
      <c r="Q1471" s="76" t="str">
        <f>Table16[[#This Row],[DefPrimary2]]&amp;IF(Table16[[#This Row],[Def-Secondary3]]&lt;&gt;"","/"&amp;Table16[[#This Row],[Def-Secondary3]],)&amp;""&amp;IF(Table16[[#This Row],[PassRush4]]&lt;&gt;"","-"&amp;Table16[[#This Row],[PassRush4]],)</f>
        <v/>
      </c>
      <c r="R1471" s="76" t="e">
        <f>VLOOKUP(Table16[[#This Row],[Player]],Table4[],9,FALSE)</f>
        <v>#N/A</v>
      </c>
    </row>
    <row r="1472" spans="1:18" ht="12.75" customHeight="1" x14ac:dyDescent="0.45">
      <c r="A1472" s="78" t="s">
        <v>456</v>
      </c>
      <c r="B1472" s="74" t="s">
        <v>220</v>
      </c>
      <c r="C1472" s="79" t="s">
        <v>3527</v>
      </c>
      <c r="D1472" s="91">
        <v>36281</v>
      </c>
      <c r="E1472" s="75" t="s">
        <v>457</v>
      </c>
      <c r="G1472" s="75" t="s">
        <v>231</v>
      </c>
      <c r="H1472" s="77" t="str">
        <f>VLOOKUP(Table16[[#This Row],[Player]],Rosters!$D$1:$D$1934,1,FALSE)</f>
        <v>Hudson, James</v>
      </c>
      <c r="I1472" s="77" t="str">
        <f>Table16[[#This Row],[RunBlock-Primary6]]&amp;"-"&amp;Table16[[#This Row],[PassBlock8]]&amp;IF(Table16[[#This Row],[RunBlock-Secondary7]]&lt;&gt;"","/"&amp;Table16[[#This Row],[RunBlock-Secondary7]]&amp;"-"&amp;Table16[[#This Row],[PassBlock8]],"")</f>
        <v>0-0</v>
      </c>
      <c r="J1472" s="75"/>
      <c r="K1472" s="75"/>
      <c r="L1472" s="76"/>
      <c r="M1472" s="76"/>
      <c r="N1472" s="75">
        <v>0</v>
      </c>
      <c r="O1472" s="75"/>
      <c r="P1472" s="76">
        <v>0</v>
      </c>
      <c r="Q1472" s="76" t="str">
        <f>Table16[[#This Row],[DefPrimary2]]&amp;IF(Table16[[#This Row],[Def-Secondary3]]&lt;&gt;"","/"&amp;Table16[[#This Row],[Def-Secondary3]],)&amp;""&amp;IF(Table16[[#This Row],[PassRush4]]&lt;&gt;"","-"&amp;Table16[[#This Row],[PassRush4]],)</f>
        <v/>
      </c>
      <c r="R1472" s="76" t="e">
        <f>VLOOKUP(Table16[[#This Row],[Player]],Table4[],9,FALSE)</f>
        <v>#N/A</v>
      </c>
    </row>
    <row r="1473" spans="1:18" ht="12.75" customHeight="1" x14ac:dyDescent="0.45">
      <c r="A1473" s="78" t="s">
        <v>2293</v>
      </c>
      <c r="B1473" s="74" t="s">
        <v>220</v>
      </c>
      <c r="C1473" s="79" t="s">
        <v>325</v>
      </c>
      <c r="D1473" s="91">
        <v>34331</v>
      </c>
      <c r="E1473" s="75" t="s">
        <v>2294</v>
      </c>
      <c r="G1473" s="75" t="s">
        <v>186</v>
      </c>
      <c r="H1473" s="77" t="str">
        <f>VLOOKUP(Table16[[#This Row],[Player]],Rosters!$D$1:$D$1934,1,FALSE)</f>
        <v>Humphries, D.J.</v>
      </c>
      <c r="I1473" s="77" t="str">
        <f>Table16[[#This Row],[RunBlock-Primary6]]&amp;"-"&amp;Table16[[#This Row],[PassBlock8]]&amp;IF(Table16[[#This Row],[RunBlock-Secondary7]]&lt;&gt;"","/"&amp;Table16[[#This Row],[RunBlock-Secondary7]]&amp;"-"&amp;Table16[[#This Row],[PassBlock8]],"")</f>
        <v>0-2</v>
      </c>
      <c r="J1473" s="75"/>
      <c r="K1473" s="75"/>
      <c r="L1473" s="76"/>
      <c r="M1473" s="76"/>
      <c r="N1473" s="75">
        <v>0</v>
      </c>
      <c r="O1473" s="75"/>
      <c r="P1473" s="76">
        <v>2</v>
      </c>
      <c r="Q1473" s="76" t="str">
        <f>Table16[[#This Row],[DefPrimary2]]&amp;IF(Table16[[#This Row],[Def-Secondary3]]&lt;&gt;"","/"&amp;Table16[[#This Row],[Def-Secondary3]],)&amp;""&amp;IF(Table16[[#This Row],[PassRush4]]&lt;&gt;"","-"&amp;Table16[[#This Row],[PassRush4]],)</f>
        <v/>
      </c>
      <c r="R1473" s="76" t="e">
        <f>VLOOKUP(Table16[[#This Row],[Player]],Table4[],9,FALSE)</f>
        <v>#N/A</v>
      </c>
    </row>
    <row r="1474" spans="1:18" ht="12.75" customHeight="1" x14ac:dyDescent="0.45">
      <c r="A1474" s="80" t="s">
        <v>1518</v>
      </c>
      <c r="B1474" s="74" t="s">
        <v>220</v>
      </c>
      <c r="C1474" s="79" t="s">
        <v>3527</v>
      </c>
      <c r="D1474" s="91">
        <v>34828</v>
      </c>
      <c r="E1474" s="75" t="s">
        <v>337</v>
      </c>
      <c r="G1474" s="75" t="s">
        <v>186</v>
      </c>
      <c r="H1474" s="77" t="str">
        <f>VLOOKUP(Table16[[#This Row],[Player]],Rosters!$D$1:$D$1934,1,FALSE)</f>
        <v>Hurst, Maurice</v>
      </c>
      <c r="I1474" s="77" t="str">
        <f>Table16[[#This Row],[RunBlock-Primary6]]&amp;"-"&amp;Table16[[#This Row],[PassBlock8]]&amp;IF(Table16[[#This Row],[RunBlock-Secondary7]]&lt;&gt;"","/"&amp;Table16[[#This Row],[RunBlock-Secondary7]]&amp;"-"&amp;Table16[[#This Row],[PassBlock8]],"")</f>
        <v>-</v>
      </c>
      <c r="J1474" s="75" t="s">
        <v>149</v>
      </c>
      <c r="K1474" s="75"/>
      <c r="L1474" s="76">
        <v>2</v>
      </c>
      <c r="M1474" s="76"/>
      <c r="N1474" s="76"/>
      <c r="O1474" s="76"/>
      <c r="P1474" s="76"/>
      <c r="Q1474" s="76" t="str">
        <f>Table16[[#This Row],[DefPrimary2]]&amp;IF(Table16[[#This Row],[Def-Secondary3]]&lt;&gt;"","/"&amp;Table16[[#This Row],[Def-Secondary3]],)&amp;""&amp;IF(Table16[[#This Row],[PassRush4]]&lt;&gt;"","-"&amp;Table16[[#This Row],[PassRush4]],)</f>
        <v>0-2</v>
      </c>
      <c r="R1474" s="76" t="e">
        <f>VLOOKUP(Table16[[#This Row],[Player]],Table4[],9,FALSE)</f>
        <v>#N/A</v>
      </c>
    </row>
    <row r="1475" spans="1:18" ht="12.75" customHeight="1" x14ac:dyDescent="0.45">
      <c r="A1475" s="78" t="s">
        <v>3636</v>
      </c>
      <c r="B1475" s="74" t="s">
        <v>220</v>
      </c>
      <c r="C1475" s="79" t="s">
        <v>3525</v>
      </c>
      <c r="D1475" s="91">
        <v>37251</v>
      </c>
      <c r="E1475" s="75" t="s">
        <v>4033</v>
      </c>
      <c r="G1475" s="75" t="s">
        <v>186</v>
      </c>
      <c r="H1475" s="77" t="str">
        <f>VLOOKUP(Table16[[#This Row],[Player]],Rosters!$D$1:$D$1934,1,FALSE)</f>
        <v>Jackson, McKinnley</v>
      </c>
      <c r="I1475" s="77" t="str">
        <f>Table16[[#This Row],[RunBlock-Primary6]]&amp;"-"&amp;Table16[[#This Row],[PassBlock8]]&amp;IF(Table16[[#This Row],[RunBlock-Secondary7]]&lt;&gt;"","/"&amp;Table16[[#This Row],[RunBlock-Secondary7]]&amp;"-"&amp;Table16[[#This Row],[PassBlock8]],"")</f>
        <v>-</v>
      </c>
      <c r="J1475" s="75" t="s">
        <v>149</v>
      </c>
      <c r="K1475" s="75"/>
      <c r="L1475" s="76">
        <v>2</v>
      </c>
      <c r="M1475" s="76"/>
      <c r="N1475" s="76"/>
      <c r="O1475" s="76"/>
      <c r="P1475" s="76"/>
      <c r="Q1475" s="76" t="str">
        <f>Table16[[#This Row],[DefPrimary2]]&amp;IF(Table16[[#This Row],[Def-Secondary3]]&lt;&gt;"","/"&amp;Table16[[#This Row],[Def-Secondary3]],)&amp;""&amp;IF(Table16[[#This Row],[PassRush4]]&lt;&gt;"","-"&amp;Table16[[#This Row],[PassRush4]],)</f>
        <v>0-2</v>
      </c>
      <c r="R1475" s="76" t="e">
        <f>VLOOKUP(Table16[[#This Row],[Player]],Table4[],9,FALSE)</f>
        <v>#N/A</v>
      </c>
    </row>
    <row r="1476" spans="1:18" ht="12.75" customHeight="1" x14ac:dyDescent="0.45">
      <c r="A1476" s="78" t="s">
        <v>3637</v>
      </c>
      <c r="B1476" s="74" t="s">
        <v>220</v>
      </c>
      <c r="C1476" s="79" t="s">
        <v>860</v>
      </c>
      <c r="D1476" s="91">
        <v>37158</v>
      </c>
      <c r="E1476" s="75" t="s">
        <v>4035</v>
      </c>
      <c r="G1476" s="75" t="s">
        <v>186</v>
      </c>
      <c r="H1476" s="77" t="e">
        <f>VLOOKUP(Table16[[#This Row],[Player]],Rosters!$D$1:$D$1934,1,FALSE)</f>
        <v>#N/A</v>
      </c>
      <c r="I1476" s="77" t="str">
        <f>Table16[[#This Row],[RunBlock-Primary6]]&amp;"-"&amp;Table16[[#This Row],[PassBlock8]]&amp;IF(Table16[[#This Row],[RunBlock-Secondary7]]&lt;&gt;"","/"&amp;Table16[[#This Row],[RunBlock-Secondary7]]&amp;"-"&amp;Table16[[#This Row],[PassBlock8]],"")</f>
        <v>-</v>
      </c>
      <c r="J1476" s="75" t="s">
        <v>149</v>
      </c>
      <c r="K1476" s="75"/>
      <c r="L1476" s="76">
        <v>2</v>
      </c>
      <c r="M1476" s="76"/>
      <c r="N1476" s="76"/>
      <c r="O1476" s="76"/>
      <c r="P1476" s="76"/>
      <c r="Q1476" s="76" t="str">
        <f>Table16[[#This Row],[DefPrimary2]]&amp;IF(Table16[[#This Row],[Def-Secondary3]]&lt;&gt;"","/"&amp;Table16[[#This Row],[Def-Secondary3]],)&amp;""&amp;IF(Table16[[#This Row],[PassRush4]]&lt;&gt;"","-"&amp;Table16[[#This Row],[PassRush4]],)</f>
        <v>0-2</v>
      </c>
      <c r="R1476" s="76" t="e">
        <f>VLOOKUP(Table16[[#This Row],[Player]],Table4[],9,FALSE)</f>
        <v>#N/A</v>
      </c>
    </row>
    <row r="1477" spans="1:18" ht="12.75" customHeight="1" x14ac:dyDescent="0.45">
      <c r="A1477" s="78" t="s">
        <v>3788</v>
      </c>
      <c r="B1477" s="74" t="s">
        <v>220</v>
      </c>
      <c r="C1477" s="79" t="s">
        <v>1315</v>
      </c>
      <c r="D1477" s="91">
        <v>36390</v>
      </c>
      <c r="E1477" s="75" t="s">
        <v>4038</v>
      </c>
      <c r="G1477" s="75" t="s">
        <v>231</v>
      </c>
      <c r="H1477" s="77" t="str">
        <f>VLOOKUP(Table16[[#This Row],[Player]],Rosters!$D$1:$D$1934,1,FALSE)</f>
        <v>Jerrell, Michael</v>
      </c>
      <c r="I1477" s="77" t="str">
        <f>Table16[[#This Row],[RunBlock-Primary6]]&amp;"-"&amp;Table16[[#This Row],[PassBlock8]]&amp;IF(Table16[[#This Row],[RunBlock-Secondary7]]&lt;&gt;"","/"&amp;Table16[[#This Row],[RunBlock-Secondary7]]&amp;"-"&amp;Table16[[#This Row],[PassBlock8]],"")</f>
        <v>0-0</v>
      </c>
      <c r="J1477" s="75"/>
      <c r="K1477" s="75"/>
      <c r="L1477" s="76"/>
      <c r="M1477" s="76"/>
      <c r="N1477" s="75">
        <v>0</v>
      </c>
      <c r="O1477" s="75"/>
      <c r="P1477" s="76">
        <v>0</v>
      </c>
      <c r="Q1477" s="76" t="str">
        <f>Table16[[#This Row],[DefPrimary2]]&amp;IF(Table16[[#This Row],[Def-Secondary3]]&lt;&gt;"","/"&amp;Table16[[#This Row],[Def-Secondary3]],)&amp;""&amp;IF(Table16[[#This Row],[PassRush4]]&lt;&gt;"","-"&amp;Table16[[#This Row],[PassRush4]],)</f>
        <v/>
      </c>
      <c r="R1477" s="76" t="e">
        <f>VLOOKUP(Table16[[#This Row],[Player]],Table4[],9,FALSE)</f>
        <v>#N/A</v>
      </c>
    </row>
    <row r="1478" spans="1:18" ht="12.75" customHeight="1" x14ac:dyDescent="0.45">
      <c r="A1478" s="78" t="s">
        <v>2979</v>
      </c>
      <c r="B1478" s="74" t="s">
        <v>220</v>
      </c>
      <c r="C1478" s="79" t="s">
        <v>3519</v>
      </c>
      <c r="D1478" s="91">
        <v>32675</v>
      </c>
      <c r="E1478" s="75" t="s">
        <v>1443</v>
      </c>
      <c r="G1478" s="75" t="s">
        <v>186</v>
      </c>
      <c r="H1478" s="77" t="str">
        <f>VLOOKUP(Table16[[#This Row],[Player]],Rosters!$D$1:$D$1934,1,FALSE)</f>
        <v>Johnson, Austin</v>
      </c>
      <c r="I1478" s="77" t="str">
        <f>Table16[[#This Row],[RunBlock-Primary6]]&amp;"-"&amp;Table16[[#This Row],[PassBlock8]]&amp;IF(Table16[[#This Row],[RunBlock-Secondary7]]&lt;&gt;"","/"&amp;Table16[[#This Row],[RunBlock-Secondary7]]&amp;"-"&amp;Table16[[#This Row],[PassBlock8]],"")</f>
        <v>-</v>
      </c>
      <c r="J1478" s="75" t="s">
        <v>149</v>
      </c>
      <c r="K1478" s="75"/>
      <c r="L1478" s="76">
        <v>2</v>
      </c>
      <c r="M1478" s="76"/>
      <c r="N1478" s="76"/>
      <c r="O1478" s="76"/>
      <c r="P1478" s="76"/>
      <c r="Q1478" s="76" t="str">
        <f>Table16[[#This Row],[DefPrimary2]]&amp;IF(Table16[[#This Row],[Def-Secondary3]]&lt;&gt;"","/"&amp;Table16[[#This Row],[Def-Secondary3]],)&amp;""&amp;IF(Table16[[#This Row],[PassRush4]]&lt;&gt;"","-"&amp;Table16[[#This Row],[PassRush4]],)</f>
        <v>0-2</v>
      </c>
      <c r="R1478" s="76" t="e">
        <f>VLOOKUP(Table16[[#This Row],[Player]],Table4[],9,FALSE)</f>
        <v>#N/A</v>
      </c>
    </row>
    <row r="1479" spans="1:18" ht="12.75" customHeight="1" x14ac:dyDescent="0.45">
      <c r="A1479" s="78" t="s">
        <v>2886</v>
      </c>
      <c r="B1479" s="74" t="s">
        <v>220</v>
      </c>
      <c r="C1479" s="79" t="s">
        <v>403</v>
      </c>
      <c r="D1479" s="91">
        <v>35992</v>
      </c>
      <c r="E1479" s="75" t="s">
        <v>91</v>
      </c>
      <c r="G1479" s="75" t="s">
        <v>231</v>
      </c>
      <c r="H1479" s="77" t="str">
        <f>VLOOKUP(Table16[[#This Row],[Player]],Rosters!$D$1:$D$1934,1,FALSE)</f>
        <v>Johnson, Eric</v>
      </c>
      <c r="I1479" s="77" t="str">
        <f>Table16[[#This Row],[RunBlock-Primary6]]&amp;"-"&amp;Table16[[#This Row],[PassBlock8]]&amp;IF(Table16[[#This Row],[RunBlock-Secondary7]]&lt;&gt;"","/"&amp;Table16[[#This Row],[RunBlock-Secondary7]]&amp;"-"&amp;Table16[[#This Row],[PassBlock8]],"")</f>
        <v>-</v>
      </c>
      <c r="J1479" s="75" t="s">
        <v>149</v>
      </c>
      <c r="K1479" s="75"/>
      <c r="L1479" s="76">
        <v>0</v>
      </c>
      <c r="M1479" s="76"/>
      <c r="N1479" s="76"/>
      <c r="O1479" s="76"/>
      <c r="P1479" s="76"/>
      <c r="Q1479" s="76" t="str">
        <f>Table16[[#This Row],[DefPrimary2]]&amp;IF(Table16[[#This Row],[Def-Secondary3]]&lt;&gt;"","/"&amp;Table16[[#This Row],[Def-Secondary3]],)&amp;""&amp;IF(Table16[[#This Row],[PassRush4]]&lt;&gt;"","-"&amp;Table16[[#This Row],[PassRush4]],)</f>
        <v>0-0</v>
      </c>
      <c r="R1479" s="76" t="e">
        <f>VLOOKUP(Table16[[#This Row],[Player]],Table4[],9,FALSE)</f>
        <v>#N/A</v>
      </c>
    </row>
    <row r="1480" spans="1:18" ht="12.75" customHeight="1" x14ac:dyDescent="0.45">
      <c r="A1480" s="78" t="s">
        <v>3310</v>
      </c>
      <c r="B1480" s="74" t="s">
        <v>220</v>
      </c>
      <c r="C1480" s="79" t="s">
        <v>81</v>
      </c>
      <c r="D1480" s="91">
        <v>33287</v>
      </c>
      <c r="E1480" s="75" t="s">
        <v>900</v>
      </c>
      <c r="G1480" s="75" t="s">
        <v>477</v>
      </c>
      <c r="H1480" s="77" t="str">
        <f>VLOOKUP(Table16[[#This Row],[Player]],Rosters!$D$1:$D$1934,1,FALSE)</f>
        <v>Jones, Christian</v>
      </c>
      <c r="I1480" s="77" t="str">
        <f>Table16[[#This Row],[RunBlock-Primary6]]&amp;"-"&amp;Table16[[#This Row],[PassBlock8]]&amp;IF(Table16[[#This Row],[RunBlock-Secondary7]]&lt;&gt;"","/"&amp;Table16[[#This Row],[RunBlock-Secondary7]]&amp;"-"&amp;Table16[[#This Row],[PassBlock8]],"")</f>
        <v>0-4</v>
      </c>
      <c r="J1480" s="75"/>
      <c r="K1480" s="75"/>
      <c r="L1480" s="76"/>
      <c r="M1480" s="76"/>
      <c r="N1480" s="75">
        <v>0</v>
      </c>
      <c r="O1480" s="75"/>
      <c r="P1480" s="76">
        <v>4</v>
      </c>
      <c r="Q1480" s="76" t="str">
        <f>Table16[[#This Row],[DefPrimary2]]&amp;IF(Table16[[#This Row],[Def-Secondary3]]&lt;&gt;"","/"&amp;Table16[[#This Row],[Def-Secondary3]],)&amp;""&amp;IF(Table16[[#This Row],[PassRush4]]&lt;&gt;"","-"&amp;Table16[[#This Row],[PassRush4]],)</f>
        <v/>
      </c>
      <c r="R1480" s="76" t="e">
        <f>VLOOKUP(Table16[[#This Row],[Player]],Table4[],9,FALSE)</f>
        <v>#N/A</v>
      </c>
    </row>
    <row r="1481" spans="1:18" ht="12.75" customHeight="1" x14ac:dyDescent="0.45">
      <c r="A1481" s="78" t="s">
        <v>3203</v>
      </c>
      <c r="B1481" s="74" t="s">
        <v>220</v>
      </c>
      <c r="C1481" s="79" t="s">
        <v>3527</v>
      </c>
      <c r="D1481" s="91">
        <v>37109</v>
      </c>
      <c r="E1481" s="75" t="s">
        <v>391</v>
      </c>
      <c r="G1481" s="75" t="s">
        <v>231</v>
      </c>
      <c r="H1481" s="77" t="str">
        <f>VLOOKUP(Table16[[#This Row],[Player]],Rosters!$D$1:$D$1934,1,FALSE)</f>
        <v>Jones, Dawand</v>
      </c>
      <c r="I1481" s="77" t="str">
        <f>Table16[[#This Row],[RunBlock-Primary6]]&amp;"-"&amp;Table16[[#This Row],[PassBlock8]]&amp;IF(Table16[[#This Row],[RunBlock-Secondary7]]&lt;&gt;"","/"&amp;Table16[[#This Row],[RunBlock-Secondary7]]&amp;"-"&amp;Table16[[#This Row],[PassBlock8]],"")</f>
        <v>0-0</v>
      </c>
      <c r="J1481" s="75"/>
      <c r="K1481" s="75"/>
      <c r="L1481" s="76"/>
      <c r="M1481" s="76"/>
      <c r="N1481" s="75">
        <v>0</v>
      </c>
      <c r="O1481" s="75"/>
      <c r="P1481" s="76">
        <v>0</v>
      </c>
      <c r="Q1481" s="76" t="str">
        <f>Table16[[#This Row],[DefPrimary2]]&amp;IF(Table16[[#This Row],[Def-Secondary3]]&lt;&gt;"","/"&amp;Table16[[#This Row],[Def-Secondary3]],)&amp;""&amp;IF(Table16[[#This Row],[PassRush4]]&lt;&gt;"","-"&amp;Table16[[#This Row],[PassRush4]],)</f>
        <v/>
      </c>
      <c r="R1481" s="76" t="e">
        <f>VLOOKUP(Table16[[#This Row],[Player]],Table4[],9,FALSE)</f>
        <v>#N/A</v>
      </c>
    </row>
    <row r="1482" spans="1:18" ht="12.75" customHeight="1" x14ac:dyDescent="0.45">
      <c r="A1482" s="78" t="s">
        <v>3442</v>
      </c>
      <c r="B1482" s="74" t="s">
        <v>220</v>
      </c>
      <c r="C1482" s="79" t="s">
        <v>116</v>
      </c>
      <c r="D1482" s="91">
        <v>35220</v>
      </c>
      <c r="E1482" s="75" t="s">
        <v>337</v>
      </c>
      <c r="G1482" s="75" t="s">
        <v>231</v>
      </c>
      <c r="H1482" s="77" t="e">
        <f>VLOOKUP(Table16[[#This Row],[Player]],Rosters!$D$1:$D$1934,1,FALSE)</f>
        <v>#N/A</v>
      </c>
      <c r="I1482" s="77" t="str">
        <f>Table16[[#This Row],[RunBlock-Primary6]]&amp;"-"&amp;Table16[[#This Row],[PassBlock8]]&amp;IF(Table16[[#This Row],[RunBlock-Secondary7]]&lt;&gt;"","/"&amp;Table16[[#This Row],[RunBlock-Secondary7]]&amp;"-"&amp;Table16[[#This Row],[PassBlock8]],"")</f>
        <v>0-0</v>
      </c>
      <c r="J1482" s="75"/>
      <c r="K1482" s="75"/>
      <c r="L1482" s="76"/>
      <c r="M1482" s="76"/>
      <c r="N1482" s="75">
        <v>0</v>
      </c>
      <c r="O1482" s="75"/>
      <c r="P1482" s="76">
        <v>0</v>
      </c>
      <c r="Q1482" s="76" t="str">
        <f>Table16[[#This Row],[DefPrimary2]]&amp;IF(Table16[[#This Row],[Def-Secondary3]]&lt;&gt;"","/"&amp;Table16[[#This Row],[Def-Secondary3]],)&amp;""&amp;IF(Table16[[#This Row],[PassRush4]]&lt;&gt;"","-"&amp;Table16[[#This Row],[PassRush4]],)</f>
        <v/>
      </c>
      <c r="R1482" s="76" t="e">
        <f>VLOOKUP(Table16[[#This Row],[Player]],Table4[],9,FALSE)</f>
        <v>#N/A</v>
      </c>
    </row>
    <row r="1483" spans="1:18" ht="12.75" customHeight="1" x14ac:dyDescent="0.45">
      <c r="A1483" s="78" t="s">
        <v>1704</v>
      </c>
      <c r="B1483" s="74" t="s">
        <v>220</v>
      </c>
      <c r="C1483" s="79" t="s">
        <v>81</v>
      </c>
      <c r="D1483" s="91">
        <v>35827</v>
      </c>
      <c r="E1483" s="75" t="s">
        <v>3949</v>
      </c>
      <c r="G1483" s="75" t="s">
        <v>477</v>
      </c>
      <c r="H1483" s="77" t="str">
        <f>VLOOKUP(Table16[[#This Row],[Player]],Rosters!$D$1:$D$1934,1,FALSE)</f>
        <v>Jones, Naquan</v>
      </c>
      <c r="I1483" s="77" t="str">
        <f>Table16[[#This Row],[RunBlock-Primary6]]&amp;"-"&amp;Table16[[#This Row],[PassBlock8]]&amp;IF(Table16[[#This Row],[RunBlock-Secondary7]]&lt;&gt;"","/"&amp;Table16[[#This Row],[RunBlock-Secondary7]]&amp;"-"&amp;Table16[[#This Row],[PassBlock8]],"")</f>
        <v>-</v>
      </c>
      <c r="J1483" s="75" t="s">
        <v>149</v>
      </c>
      <c r="K1483" s="75"/>
      <c r="L1483" s="76">
        <v>4</v>
      </c>
      <c r="M1483" s="76"/>
      <c r="N1483" s="76"/>
      <c r="O1483" s="76"/>
      <c r="P1483" s="76"/>
      <c r="Q1483" s="76" t="str">
        <f>Table16[[#This Row],[DefPrimary2]]&amp;IF(Table16[[#This Row],[Def-Secondary3]]&lt;&gt;"","/"&amp;Table16[[#This Row],[Def-Secondary3]],)&amp;""&amp;IF(Table16[[#This Row],[PassRush4]]&lt;&gt;"","-"&amp;Table16[[#This Row],[PassRush4]],)</f>
        <v>0-4</v>
      </c>
      <c r="R1483" s="76" t="e">
        <f>VLOOKUP(Table16[[#This Row],[Player]],Table4[],9,FALSE)</f>
        <v>#N/A</v>
      </c>
    </row>
    <row r="1484" spans="1:18" ht="12.75" customHeight="1" x14ac:dyDescent="0.45">
      <c r="A1484" s="78" t="s">
        <v>3220</v>
      </c>
      <c r="B1484" s="74" t="s">
        <v>220</v>
      </c>
      <c r="C1484" s="79" t="s">
        <v>143</v>
      </c>
      <c r="D1484" s="91">
        <v>32426</v>
      </c>
      <c r="E1484" s="75" t="s">
        <v>3221</v>
      </c>
      <c r="G1484" s="75" t="s">
        <v>264</v>
      </c>
      <c r="H1484" s="77" t="str">
        <f>VLOOKUP(Table16[[#This Row],[Player]],Rosters!$D$1:$D$1934,1,FALSE)</f>
        <v>Joseph, Linval</v>
      </c>
      <c r="I1484" s="77" t="str">
        <f>Table16[[#This Row],[RunBlock-Primary6]]&amp;"-"&amp;Table16[[#This Row],[PassBlock8]]&amp;IF(Table16[[#This Row],[RunBlock-Secondary7]]&lt;&gt;"","/"&amp;Table16[[#This Row],[RunBlock-Secondary7]]&amp;"-"&amp;Table16[[#This Row],[PassBlock8]],"")</f>
        <v>-</v>
      </c>
      <c r="J1484" s="75" t="s">
        <v>149</v>
      </c>
      <c r="K1484" s="75"/>
      <c r="L1484" s="76">
        <v>3</v>
      </c>
      <c r="M1484" s="76"/>
      <c r="N1484" s="76"/>
      <c r="O1484" s="76"/>
      <c r="P1484" s="76"/>
      <c r="Q1484" s="76" t="str">
        <f>Table16[[#This Row],[DefPrimary2]]&amp;IF(Table16[[#This Row],[Def-Secondary3]]&lt;&gt;"","/"&amp;Table16[[#This Row],[Def-Secondary3]],)&amp;""&amp;IF(Table16[[#This Row],[PassRush4]]&lt;&gt;"","-"&amp;Table16[[#This Row],[PassRush4]],)</f>
        <v>0-3</v>
      </c>
      <c r="R1484" s="76" t="e">
        <f>VLOOKUP(Table16[[#This Row],[Player]],Table4[],9,FALSE)</f>
        <v>#N/A</v>
      </c>
    </row>
    <row r="1485" spans="1:18" ht="12.75" customHeight="1" x14ac:dyDescent="0.45">
      <c r="A1485" s="78" t="s">
        <v>3791</v>
      </c>
      <c r="B1485" s="74" t="s">
        <v>220</v>
      </c>
      <c r="C1485" s="79" t="s">
        <v>419</v>
      </c>
      <c r="D1485" s="91">
        <v>36496</v>
      </c>
      <c r="E1485" s="75" t="s">
        <v>4047</v>
      </c>
      <c r="G1485" s="75" t="s">
        <v>231</v>
      </c>
      <c r="H1485" s="77" t="e">
        <f>VLOOKUP(Table16[[#This Row],[Player]],Rosters!$D$1:$D$1934,1,FALSE)</f>
        <v>#N/A</v>
      </c>
      <c r="I1485" s="77" t="str">
        <f>Table16[[#This Row],[RunBlock-Primary6]]&amp;"-"&amp;Table16[[#This Row],[PassBlock8]]&amp;IF(Table16[[#This Row],[RunBlock-Secondary7]]&lt;&gt;"","/"&amp;Table16[[#This Row],[RunBlock-Secondary7]]&amp;"-"&amp;Table16[[#This Row],[PassBlock8]],"")</f>
        <v>0-0</v>
      </c>
      <c r="J1485" s="75"/>
      <c r="K1485" s="75"/>
      <c r="L1485" s="76"/>
      <c r="M1485" s="76"/>
      <c r="N1485" s="75">
        <v>0</v>
      </c>
      <c r="O1485" s="75"/>
      <c r="P1485" s="76">
        <v>0</v>
      </c>
      <c r="Q1485" s="76" t="str">
        <f>Table16[[#This Row],[DefPrimary2]]&amp;IF(Table16[[#This Row],[Def-Secondary3]]&lt;&gt;"","/"&amp;Table16[[#This Row],[Def-Secondary3]],)&amp;""&amp;IF(Table16[[#This Row],[PassRush4]]&lt;&gt;"","-"&amp;Table16[[#This Row],[PassRush4]],)</f>
        <v/>
      </c>
      <c r="R1485" s="76" t="e">
        <f>VLOOKUP(Table16[[#This Row],[Player]],Table4[],9,FALSE)</f>
        <v>#N/A</v>
      </c>
    </row>
    <row r="1486" spans="1:18" ht="12.75" customHeight="1" x14ac:dyDescent="0.45">
      <c r="A1486" s="78" t="s">
        <v>3792</v>
      </c>
      <c r="B1486" s="74" t="s">
        <v>220</v>
      </c>
      <c r="C1486" s="79" t="s">
        <v>3525</v>
      </c>
      <c r="D1486" s="91">
        <v>36006</v>
      </c>
      <c r="E1486" s="75" t="s">
        <v>391</v>
      </c>
      <c r="G1486" s="75" t="s">
        <v>231</v>
      </c>
      <c r="H1486" s="77" t="e">
        <f>VLOOKUP(Table16[[#This Row],[Player]],Rosters!$D$1:$D$1934,1,FALSE)</f>
        <v>#N/A</v>
      </c>
      <c r="I1486" s="77" t="str">
        <f>Table16[[#This Row],[RunBlock-Primary6]]&amp;"-"&amp;Table16[[#This Row],[PassBlock8]]&amp;IF(Table16[[#This Row],[RunBlock-Secondary7]]&lt;&gt;"","/"&amp;Table16[[#This Row],[RunBlock-Secondary7]]&amp;"-"&amp;Table16[[#This Row],[PassBlock8]],"")</f>
        <v>0-0</v>
      </c>
      <c r="J1486" s="75"/>
      <c r="K1486" s="75"/>
      <c r="L1486" s="76"/>
      <c r="M1486" s="76"/>
      <c r="N1486" s="75">
        <v>0</v>
      </c>
      <c r="O1486" s="75"/>
      <c r="P1486" s="76">
        <v>0</v>
      </c>
      <c r="Q1486" s="76" t="str">
        <f>Table16[[#This Row],[DefPrimary2]]&amp;IF(Table16[[#This Row],[Def-Secondary3]]&lt;&gt;"","/"&amp;Table16[[#This Row],[Def-Secondary3]],)&amp;""&amp;IF(Table16[[#This Row],[PassRush4]]&lt;&gt;"","-"&amp;Table16[[#This Row],[PassRush4]],)</f>
        <v/>
      </c>
      <c r="R1486" s="76" t="e">
        <f>VLOOKUP(Table16[[#This Row],[Player]],Table4[],9,FALSE)</f>
        <v>#N/A</v>
      </c>
    </row>
    <row r="1487" spans="1:18" ht="12.75" customHeight="1" x14ac:dyDescent="0.45">
      <c r="A1487" s="78" t="s">
        <v>2207</v>
      </c>
      <c r="B1487" s="74" t="s">
        <v>220</v>
      </c>
      <c r="C1487" s="79" t="s">
        <v>860</v>
      </c>
      <c r="D1487" s="91">
        <v>36474</v>
      </c>
      <c r="E1487" s="75" t="s">
        <v>160</v>
      </c>
      <c r="G1487" s="75" t="s">
        <v>231</v>
      </c>
      <c r="H1487" s="77" t="e">
        <f>VLOOKUP(Table16[[#This Row],[Player]],Rosters!$D$1:$D$1934,1,FALSE)</f>
        <v>#N/A</v>
      </c>
      <c r="I1487" s="77" t="str">
        <f>Table16[[#This Row],[RunBlock-Primary6]]&amp;"-"&amp;Table16[[#This Row],[PassBlock8]]&amp;IF(Table16[[#This Row],[RunBlock-Secondary7]]&lt;&gt;"","/"&amp;Table16[[#This Row],[RunBlock-Secondary7]]&amp;"-"&amp;Table16[[#This Row],[PassBlock8]],"")</f>
        <v>-</v>
      </c>
      <c r="J1487" s="75" t="s">
        <v>149</v>
      </c>
      <c r="K1487" s="75"/>
      <c r="L1487" s="76">
        <v>0</v>
      </c>
      <c r="M1487" s="76"/>
      <c r="N1487" s="76"/>
      <c r="O1487" s="76"/>
      <c r="P1487" s="76"/>
      <c r="Q1487" s="76" t="str">
        <f>Table16[[#This Row],[DefPrimary2]]&amp;IF(Table16[[#This Row],[Def-Secondary3]]&lt;&gt;"","/"&amp;Table16[[#This Row],[Def-Secondary3]],)&amp;""&amp;IF(Table16[[#This Row],[PassRush4]]&lt;&gt;"","-"&amp;Table16[[#This Row],[PassRush4]],)</f>
        <v>0-0</v>
      </c>
      <c r="R1487" s="76" t="e">
        <f>VLOOKUP(Table16[[#This Row],[Player]],Table4[],9,FALSE)</f>
        <v>#N/A</v>
      </c>
    </row>
    <row r="1488" spans="1:18" ht="12.75" customHeight="1" x14ac:dyDescent="0.45">
      <c r="A1488" s="78" t="s">
        <v>453</v>
      </c>
      <c r="B1488" s="74" t="s">
        <v>220</v>
      </c>
      <c r="C1488" s="79" t="s">
        <v>109</v>
      </c>
      <c r="D1488" s="91">
        <v>33760</v>
      </c>
      <c r="E1488" s="75" t="s">
        <v>454</v>
      </c>
      <c r="G1488" s="75" t="s">
        <v>231</v>
      </c>
      <c r="H1488" s="77" t="str">
        <f>VLOOKUP(Table16[[#This Row],[Player]],Rosters!$D$1:$D$1934,1,FALSE)</f>
        <v>Lamm, Kendall</v>
      </c>
      <c r="I1488" s="77" t="str">
        <f>Table16[[#This Row],[RunBlock-Primary6]]&amp;"-"&amp;Table16[[#This Row],[PassBlock8]]&amp;IF(Table16[[#This Row],[RunBlock-Secondary7]]&lt;&gt;"","/"&amp;Table16[[#This Row],[RunBlock-Secondary7]]&amp;"-"&amp;Table16[[#This Row],[PassBlock8]],"")</f>
        <v>0-0</v>
      </c>
      <c r="J1488" s="75"/>
      <c r="K1488" s="75"/>
      <c r="L1488" s="76"/>
      <c r="M1488" s="76"/>
      <c r="N1488" s="75">
        <v>0</v>
      </c>
      <c r="O1488" s="75"/>
      <c r="P1488" s="76">
        <v>0</v>
      </c>
      <c r="Q1488" s="76" t="str">
        <f>Table16[[#This Row],[DefPrimary2]]&amp;IF(Table16[[#This Row],[Def-Secondary3]]&lt;&gt;"","/"&amp;Table16[[#This Row],[Def-Secondary3]],)&amp;""&amp;IF(Table16[[#This Row],[PassRush4]]&lt;&gt;"","-"&amp;Table16[[#This Row],[PassRush4]],)</f>
        <v/>
      </c>
      <c r="R1488" s="76" t="e">
        <f>VLOOKUP(Table16[[#This Row],[Player]],Table4[],9,FALSE)</f>
        <v>#N/A</v>
      </c>
    </row>
    <row r="1489" spans="1:18" ht="12.75" customHeight="1" x14ac:dyDescent="0.45">
      <c r="A1489" s="78" t="s">
        <v>3625</v>
      </c>
      <c r="B1489" s="74" t="s">
        <v>220</v>
      </c>
      <c r="C1489" s="79" t="s">
        <v>3518</v>
      </c>
      <c r="D1489" s="91">
        <v>36707</v>
      </c>
      <c r="E1489" s="75" t="s">
        <v>4055</v>
      </c>
      <c r="G1489" s="75" t="s">
        <v>264</v>
      </c>
      <c r="H1489" s="77" t="str">
        <f>VLOOKUP(Table16[[#This Row],[Player]],Rosters!$D$1:$D$1934,1,FALSE)</f>
        <v>Laulu, Jonah</v>
      </c>
      <c r="I1489" s="77" t="str">
        <f>Table16[[#This Row],[RunBlock-Primary6]]&amp;"-"&amp;Table16[[#This Row],[PassBlock8]]&amp;IF(Table16[[#This Row],[RunBlock-Secondary7]]&lt;&gt;"","/"&amp;Table16[[#This Row],[RunBlock-Secondary7]]&amp;"-"&amp;Table16[[#This Row],[PassBlock8]],"")</f>
        <v>-</v>
      </c>
      <c r="J1489" s="75" t="s">
        <v>149</v>
      </c>
      <c r="K1489" s="75"/>
      <c r="L1489" s="76">
        <v>3</v>
      </c>
      <c r="M1489" s="76"/>
      <c r="N1489" s="76"/>
      <c r="O1489" s="76"/>
      <c r="P1489" s="76"/>
      <c r="Q1489" s="76" t="str">
        <f>Table16[[#This Row],[DefPrimary2]]&amp;IF(Table16[[#This Row],[Def-Secondary3]]&lt;&gt;"","/"&amp;Table16[[#This Row],[Def-Secondary3]],)&amp;""&amp;IF(Table16[[#This Row],[PassRush4]]&lt;&gt;"","-"&amp;Table16[[#This Row],[PassRush4]],)</f>
        <v>0-3</v>
      </c>
      <c r="R1489" s="76" t="e">
        <f>VLOOKUP(Table16[[#This Row],[Player]],Table4[],9,FALSE)</f>
        <v>#N/A</v>
      </c>
    </row>
    <row r="1490" spans="1:18" ht="12.75" customHeight="1" x14ac:dyDescent="0.45">
      <c r="A1490" s="78" t="s">
        <v>2192</v>
      </c>
      <c r="B1490" s="74" t="s">
        <v>220</v>
      </c>
      <c r="C1490" s="79" t="s">
        <v>3520</v>
      </c>
      <c r="D1490" s="91">
        <v>33437</v>
      </c>
      <c r="E1490" s="75" t="s">
        <v>900</v>
      </c>
      <c r="G1490" s="75" t="s">
        <v>185</v>
      </c>
      <c r="H1490" s="77" t="str">
        <f>VLOOKUP(Table16[[#This Row],[Player]],Rosters!$D$1:$D$1934,1,FALSE)</f>
        <v>Lucas, Cornelius</v>
      </c>
      <c r="I1490" s="77" t="str">
        <f>Table16[[#This Row],[RunBlock-Primary6]]&amp;"-"&amp;Table16[[#This Row],[PassBlock8]]&amp;IF(Table16[[#This Row],[RunBlock-Secondary7]]&lt;&gt;"","/"&amp;Table16[[#This Row],[RunBlock-Secondary7]]&amp;"-"&amp;Table16[[#This Row],[PassBlock8]],"")</f>
        <v>4-2</v>
      </c>
      <c r="J1490" s="75"/>
      <c r="K1490" s="75"/>
      <c r="L1490" s="76"/>
      <c r="M1490" s="76"/>
      <c r="N1490" s="75">
        <v>4</v>
      </c>
      <c r="O1490" s="75"/>
      <c r="P1490" s="76">
        <v>2</v>
      </c>
      <c r="Q1490" s="76" t="str">
        <f>Table16[[#This Row],[DefPrimary2]]&amp;IF(Table16[[#This Row],[Def-Secondary3]]&lt;&gt;"","/"&amp;Table16[[#This Row],[Def-Secondary3]],)&amp;""&amp;IF(Table16[[#This Row],[PassRush4]]&lt;&gt;"","-"&amp;Table16[[#This Row],[PassRush4]],)</f>
        <v/>
      </c>
      <c r="R1490" s="76" t="e">
        <f>VLOOKUP(Table16[[#This Row],[Player]],Table4[],9,FALSE)</f>
        <v>#N/A</v>
      </c>
    </row>
    <row r="1491" spans="1:18" ht="12.75" customHeight="1" x14ac:dyDescent="0.45">
      <c r="A1491" s="78" t="s">
        <v>1803</v>
      </c>
      <c r="B1491" s="74" t="s">
        <v>220</v>
      </c>
      <c r="C1491" s="79" t="s">
        <v>3520</v>
      </c>
      <c r="D1491" s="91">
        <v>35911</v>
      </c>
      <c r="E1491" s="75" t="s">
        <v>84</v>
      </c>
      <c r="G1491" s="75" t="s">
        <v>231</v>
      </c>
      <c r="H1491" s="77" t="str">
        <f>VLOOKUP(Table16[[#This Row],[Player]],Rosters!$D$1:$D$1934,1,FALSE)</f>
        <v>Mathis, Phidarian</v>
      </c>
      <c r="I1491" s="77" t="str">
        <f>Table16[[#This Row],[RunBlock-Primary6]]&amp;"-"&amp;Table16[[#This Row],[PassBlock8]]&amp;IF(Table16[[#This Row],[RunBlock-Secondary7]]&lt;&gt;"","/"&amp;Table16[[#This Row],[RunBlock-Secondary7]]&amp;"-"&amp;Table16[[#This Row],[PassBlock8]],"")</f>
        <v>-</v>
      </c>
      <c r="J1491" s="75" t="s">
        <v>149</v>
      </c>
      <c r="K1491" s="75"/>
      <c r="L1491" s="76">
        <v>0</v>
      </c>
      <c r="M1491" s="76"/>
      <c r="N1491" s="76"/>
      <c r="O1491" s="76"/>
      <c r="P1491" s="76"/>
      <c r="Q1491" s="76" t="str">
        <f>Table16[[#This Row],[DefPrimary2]]&amp;IF(Table16[[#This Row],[Def-Secondary3]]&lt;&gt;"","/"&amp;Table16[[#This Row],[Def-Secondary3]],)&amp;""&amp;IF(Table16[[#This Row],[PassRush4]]&lt;&gt;"","-"&amp;Table16[[#This Row],[PassRush4]],)</f>
        <v>0-0</v>
      </c>
      <c r="R1491" s="76" t="e">
        <f>VLOOKUP(Table16[[#This Row],[Player]],Table4[],9,FALSE)</f>
        <v>#N/A</v>
      </c>
    </row>
    <row r="1492" spans="1:18" ht="12.75" customHeight="1" x14ac:dyDescent="0.45">
      <c r="A1492" s="78" t="s">
        <v>3728</v>
      </c>
      <c r="B1492" s="74" t="s">
        <v>220</v>
      </c>
      <c r="C1492" s="79" t="s">
        <v>3524</v>
      </c>
      <c r="D1492" s="91">
        <v>44307</v>
      </c>
      <c r="E1492" s="75" t="s">
        <v>88</v>
      </c>
      <c r="G1492" s="75" t="s">
        <v>185</v>
      </c>
      <c r="H1492" s="77" t="str">
        <f>VLOOKUP(Table16[[#This Row],[Player]],Rosters!$D$1:$D$1934,1,FALSE)</f>
        <v>McClendon Jr, Warren</v>
      </c>
      <c r="I1492" s="77" t="str">
        <f>Table16[[#This Row],[RunBlock-Primary6]]&amp;"-"&amp;Table16[[#This Row],[PassBlock8]]&amp;IF(Table16[[#This Row],[RunBlock-Secondary7]]&lt;&gt;"","/"&amp;Table16[[#This Row],[RunBlock-Secondary7]]&amp;"-"&amp;Table16[[#This Row],[PassBlock8]],"")</f>
        <v>4-2</v>
      </c>
      <c r="J1492" s="75"/>
      <c r="K1492" s="75"/>
      <c r="L1492" s="76"/>
      <c r="M1492" s="76"/>
      <c r="N1492" s="75">
        <v>4</v>
      </c>
      <c r="O1492" s="75"/>
      <c r="P1492" s="76">
        <v>2</v>
      </c>
      <c r="Q1492" s="76" t="str">
        <f>Table16[[#This Row],[DefPrimary2]]&amp;IF(Table16[[#This Row],[Def-Secondary3]]&lt;&gt;"","/"&amp;Table16[[#This Row],[Def-Secondary3]],)&amp;""&amp;IF(Table16[[#This Row],[PassRush4]]&lt;&gt;"","-"&amp;Table16[[#This Row],[PassRush4]],)</f>
        <v/>
      </c>
      <c r="R1492" s="76" t="e">
        <f>VLOOKUP(Table16[[#This Row],[Player]],Table4[],9,FALSE)</f>
        <v>#N/A</v>
      </c>
    </row>
    <row r="1493" spans="1:18" ht="12.75" customHeight="1" x14ac:dyDescent="0.45">
      <c r="A1493" s="92" t="s">
        <v>2872</v>
      </c>
      <c r="B1493" s="74" t="s">
        <v>220</v>
      </c>
      <c r="C1493" s="79" t="s">
        <v>339</v>
      </c>
      <c r="D1493" s="91">
        <v>35643</v>
      </c>
      <c r="E1493" s="75" t="s">
        <v>457</v>
      </c>
      <c r="G1493" s="75" t="s">
        <v>231</v>
      </c>
      <c r="H1493" s="77" t="str">
        <f>VLOOKUP(Table16[[#This Row],[Player]],Rosters!$D$1:$D$1934,1,FALSE)</f>
        <v>Newman, Royce</v>
      </c>
      <c r="I1493" s="77" t="str">
        <f>Table16[[#This Row],[RunBlock-Primary6]]&amp;"-"&amp;Table16[[#This Row],[PassBlock8]]&amp;IF(Table16[[#This Row],[RunBlock-Secondary7]]&lt;&gt;"","/"&amp;Table16[[#This Row],[RunBlock-Secondary7]]&amp;"-"&amp;Table16[[#This Row],[PassBlock8]],"")</f>
        <v>0-0</v>
      </c>
      <c r="J1493" s="75"/>
      <c r="K1493" s="75"/>
      <c r="L1493" s="76"/>
      <c r="M1493" s="76"/>
      <c r="N1493" s="75">
        <v>0</v>
      </c>
      <c r="O1493" s="75"/>
      <c r="P1493" s="76">
        <v>0</v>
      </c>
      <c r="Q1493" s="76" t="str">
        <f>Table16[[#This Row],[DefPrimary2]]&amp;IF(Table16[[#This Row],[Def-Secondary3]]&lt;&gt;"","/"&amp;Table16[[#This Row],[Def-Secondary3]],)&amp;""&amp;IF(Table16[[#This Row],[PassRush4]]&lt;&gt;"","-"&amp;Table16[[#This Row],[PassRush4]],)</f>
        <v/>
      </c>
      <c r="R1493" s="76" t="e">
        <f>VLOOKUP(Table16[[#This Row],[Player]],Table4[],9,FALSE)</f>
        <v>#N/A</v>
      </c>
    </row>
    <row r="1494" spans="1:18" ht="12.75" customHeight="1" x14ac:dyDescent="0.45">
      <c r="A1494" s="78" t="s">
        <v>3615</v>
      </c>
      <c r="B1494" s="74" t="s">
        <v>220</v>
      </c>
      <c r="C1494" s="79" t="s">
        <v>3520</v>
      </c>
      <c r="D1494" s="91">
        <v>37499</v>
      </c>
      <c r="E1494" s="75" t="s">
        <v>4084</v>
      </c>
      <c r="G1494" s="75" t="s">
        <v>477</v>
      </c>
      <c r="H1494" s="77" t="str">
        <f>VLOOKUP(Table16[[#This Row],[Player]],Rosters!$D$1:$D$1934,1,FALSE)</f>
        <v>Newton, Jer'Zhan</v>
      </c>
      <c r="I1494" s="77" t="str">
        <f>Table16[[#This Row],[RunBlock-Primary6]]&amp;"-"&amp;Table16[[#This Row],[PassBlock8]]&amp;IF(Table16[[#This Row],[RunBlock-Secondary7]]&lt;&gt;"","/"&amp;Table16[[#This Row],[RunBlock-Secondary7]]&amp;"-"&amp;Table16[[#This Row],[PassBlock8]],"")</f>
        <v>-</v>
      </c>
      <c r="J1494" s="75" t="s">
        <v>149</v>
      </c>
      <c r="K1494" s="75"/>
      <c r="L1494" s="76">
        <v>4</v>
      </c>
      <c r="M1494" s="76"/>
      <c r="N1494" s="76"/>
      <c r="O1494" s="76"/>
      <c r="P1494" s="76"/>
      <c r="Q1494" s="76" t="str">
        <f>Table16[[#This Row],[DefPrimary2]]&amp;IF(Table16[[#This Row],[Def-Secondary3]]&lt;&gt;"","/"&amp;Table16[[#This Row],[Def-Secondary3]],)&amp;""&amp;IF(Table16[[#This Row],[PassRush4]]&lt;&gt;"","-"&amp;Table16[[#This Row],[PassRush4]],)</f>
        <v>0-4</v>
      </c>
      <c r="R1494" s="76" t="e">
        <f>VLOOKUP(Table16[[#This Row],[Player]],Table4[],9,FALSE)</f>
        <v>#N/A</v>
      </c>
    </row>
    <row r="1495" spans="1:18" ht="12.75" customHeight="1" x14ac:dyDescent="0.45">
      <c r="A1495" s="78" t="s">
        <v>1682</v>
      </c>
      <c r="B1495" s="74" t="s">
        <v>220</v>
      </c>
      <c r="C1495" s="79" t="s">
        <v>419</v>
      </c>
      <c r="D1495" s="91">
        <v>35066</v>
      </c>
      <c r="E1495" s="75" t="s">
        <v>107</v>
      </c>
      <c r="G1495" s="75" t="s">
        <v>186</v>
      </c>
      <c r="H1495" s="77" t="str">
        <f>VLOOKUP(Table16[[#This Row],[Player]],Rosters!$D$1:$D$1934,1,FALSE)</f>
        <v>Nijman, Yosh</v>
      </c>
      <c r="I1495" s="77" t="str">
        <f>Table16[[#This Row],[RunBlock-Primary6]]&amp;"-"&amp;Table16[[#This Row],[PassBlock8]]&amp;IF(Table16[[#This Row],[RunBlock-Secondary7]]&lt;&gt;"","/"&amp;Table16[[#This Row],[RunBlock-Secondary7]]&amp;"-"&amp;Table16[[#This Row],[PassBlock8]],"")</f>
        <v>0-2</v>
      </c>
      <c r="J1495" s="75"/>
      <c r="K1495" s="75"/>
      <c r="L1495" s="76"/>
      <c r="M1495" s="76"/>
      <c r="N1495" s="75">
        <v>0</v>
      </c>
      <c r="O1495" s="75"/>
      <c r="P1495" s="76">
        <v>2</v>
      </c>
      <c r="Q1495" s="76" t="str">
        <f>Table16[[#This Row],[DefPrimary2]]&amp;IF(Table16[[#This Row],[Def-Secondary3]]&lt;&gt;"","/"&amp;Table16[[#This Row],[Def-Secondary3]],)&amp;""&amp;IF(Table16[[#This Row],[PassRush4]]&lt;&gt;"","-"&amp;Table16[[#This Row],[PassRush4]],)</f>
        <v/>
      </c>
      <c r="R1495" s="76" t="e">
        <f>VLOOKUP(Table16[[#This Row],[Player]],Table4[],9,FALSE)</f>
        <v>#N/A</v>
      </c>
    </row>
    <row r="1496" spans="1:18" ht="12.75" customHeight="1" x14ac:dyDescent="0.45">
      <c r="A1496" s="78" t="s">
        <v>1908</v>
      </c>
      <c r="B1496" s="74" t="s">
        <v>220</v>
      </c>
      <c r="C1496" s="79" t="s">
        <v>325</v>
      </c>
      <c r="D1496" s="91">
        <v>35194</v>
      </c>
      <c r="E1496" s="75" t="s">
        <v>140</v>
      </c>
      <c r="G1496" s="75" t="s">
        <v>231</v>
      </c>
      <c r="H1496" s="77" t="str">
        <f>VLOOKUP(Table16[[#This Row],[Player]],Rosters!$D$1:$D$1934,1,FALSE)</f>
        <v>Nnadi, Derrick</v>
      </c>
      <c r="I1496" s="77" t="str">
        <f>Table16[[#This Row],[RunBlock-Primary6]]&amp;"-"&amp;Table16[[#This Row],[PassBlock8]]&amp;IF(Table16[[#This Row],[RunBlock-Secondary7]]&lt;&gt;"","/"&amp;Table16[[#This Row],[RunBlock-Secondary7]]&amp;"-"&amp;Table16[[#This Row],[PassBlock8]],"")</f>
        <v>-</v>
      </c>
      <c r="J1496" s="75" t="s">
        <v>149</v>
      </c>
      <c r="K1496" s="75"/>
      <c r="L1496" s="76">
        <v>0</v>
      </c>
      <c r="M1496" s="76"/>
      <c r="N1496" s="76"/>
      <c r="O1496" s="76"/>
      <c r="P1496" s="76"/>
      <c r="Q1496" s="76" t="str">
        <f>Table16[[#This Row],[DefPrimary2]]&amp;IF(Table16[[#This Row],[Def-Secondary3]]&lt;&gt;"","/"&amp;Table16[[#This Row],[Def-Secondary3]],)&amp;""&amp;IF(Table16[[#This Row],[PassRush4]]&lt;&gt;"","-"&amp;Table16[[#This Row],[PassRush4]],)</f>
        <v>0-0</v>
      </c>
      <c r="R1496" s="76" t="e">
        <f>VLOOKUP(Table16[[#This Row],[Player]],Table4[],9,FALSE)</f>
        <v>#N/A</v>
      </c>
    </row>
    <row r="1497" spans="1:18" ht="12.75" customHeight="1" x14ac:dyDescent="0.45">
      <c r="A1497" s="78" t="s">
        <v>3204</v>
      </c>
      <c r="B1497" s="74" t="s">
        <v>220</v>
      </c>
      <c r="C1497" s="79" t="s">
        <v>1124</v>
      </c>
      <c r="D1497" s="91">
        <v>34470</v>
      </c>
      <c r="E1497" s="75" t="s">
        <v>114</v>
      </c>
      <c r="G1497" s="75" t="s">
        <v>185</v>
      </c>
      <c r="H1497" s="77" t="str">
        <f>VLOOKUP(Table16[[#This Row],[Player]],Rosters!$D$1:$D$1934,1,FALSE)</f>
        <v>Norton, Storm</v>
      </c>
      <c r="I1497" s="77" t="str">
        <f>Table16[[#This Row],[RunBlock-Primary6]]&amp;"-"&amp;Table16[[#This Row],[PassBlock8]]&amp;IF(Table16[[#This Row],[RunBlock-Secondary7]]&lt;&gt;"","/"&amp;Table16[[#This Row],[RunBlock-Secondary7]]&amp;"-"&amp;Table16[[#This Row],[PassBlock8]],"")</f>
        <v>4-2</v>
      </c>
      <c r="J1497" s="75"/>
      <c r="K1497" s="75"/>
      <c r="L1497" s="76"/>
      <c r="M1497" s="76"/>
      <c r="N1497" s="75">
        <v>4</v>
      </c>
      <c r="O1497" s="75"/>
      <c r="P1497" s="76">
        <v>2</v>
      </c>
      <c r="Q1497" s="76" t="str">
        <f>Table16[[#This Row],[DefPrimary2]]&amp;IF(Table16[[#This Row],[Def-Secondary3]]&lt;&gt;"","/"&amp;Table16[[#This Row],[Def-Secondary3]],)&amp;""&amp;IF(Table16[[#This Row],[PassRush4]]&lt;&gt;"","-"&amp;Table16[[#This Row],[PassRush4]],)</f>
        <v/>
      </c>
      <c r="R1497" s="76" t="e">
        <f>VLOOKUP(Table16[[#This Row],[Player]],Table4[],9,FALSE)</f>
        <v>#N/A</v>
      </c>
    </row>
    <row r="1498" spans="1:18" ht="12.75" customHeight="1" x14ac:dyDescent="0.45">
      <c r="A1498" s="78" t="s">
        <v>854</v>
      </c>
      <c r="B1498" s="74" t="s">
        <v>220</v>
      </c>
      <c r="C1498" s="79" t="s">
        <v>3524</v>
      </c>
      <c r="D1498" s="91">
        <v>34869</v>
      </c>
      <c r="E1498" s="75" t="s">
        <v>140</v>
      </c>
      <c r="G1498" s="75" t="s">
        <v>185</v>
      </c>
      <c r="H1498" s="77" t="str">
        <f>VLOOKUP(Table16[[#This Row],[Player]],Rosters!$D$1:$D$1934,1,FALSE)</f>
        <v>Noteboom, Joe</v>
      </c>
      <c r="I1498" s="77" t="str">
        <f>Table16[[#This Row],[RunBlock-Primary6]]&amp;"-"&amp;Table16[[#This Row],[PassBlock8]]&amp;IF(Table16[[#This Row],[RunBlock-Secondary7]]&lt;&gt;"","/"&amp;Table16[[#This Row],[RunBlock-Secondary7]]&amp;"-"&amp;Table16[[#This Row],[PassBlock8]],"")</f>
        <v>4-2</v>
      </c>
      <c r="J1498" s="75"/>
      <c r="K1498" s="75"/>
      <c r="L1498" s="76"/>
      <c r="M1498" s="76"/>
      <c r="N1498" s="75">
        <v>4</v>
      </c>
      <c r="O1498" s="75"/>
      <c r="P1498" s="76">
        <v>2</v>
      </c>
      <c r="Q1498" s="76" t="str">
        <f>Table16[[#This Row],[DefPrimary2]]&amp;IF(Table16[[#This Row],[Def-Secondary3]]&lt;&gt;"","/"&amp;Table16[[#This Row],[Def-Secondary3]],)&amp;""&amp;IF(Table16[[#This Row],[PassRush4]]&lt;&gt;"","-"&amp;Table16[[#This Row],[PassRush4]],)</f>
        <v/>
      </c>
      <c r="R1498" s="76" t="e">
        <f>VLOOKUP(Table16[[#This Row],[Player]],Table4[],9,FALSE)</f>
        <v>#N/A</v>
      </c>
    </row>
    <row r="1499" spans="1:18" ht="12.75" customHeight="1" x14ac:dyDescent="0.45">
      <c r="A1499" s="92" t="s">
        <v>1004</v>
      </c>
      <c r="B1499" s="74" t="s">
        <v>220</v>
      </c>
      <c r="C1499" s="79" t="s">
        <v>116</v>
      </c>
      <c r="D1499" s="91">
        <v>34274</v>
      </c>
      <c r="E1499" s="75" t="s">
        <v>1005</v>
      </c>
      <c r="G1499" s="75" t="s">
        <v>186</v>
      </c>
      <c r="H1499" s="77" t="str">
        <f>VLOOKUP(Table16[[#This Row],[Player]],Rosters!$D$1:$D$1934,1,FALSE)</f>
        <v>O'Connor, Patrick</v>
      </c>
      <c r="I1499" s="77" t="str">
        <f>Table16[[#This Row],[RunBlock-Primary6]]&amp;"-"&amp;Table16[[#This Row],[PassBlock8]]&amp;IF(Table16[[#This Row],[RunBlock-Secondary7]]&lt;&gt;"","/"&amp;Table16[[#This Row],[RunBlock-Secondary7]]&amp;"-"&amp;Table16[[#This Row],[PassBlock8]],"")</f>
        <v>-</v>
      </c>
      <c r="J1499" s="75" t="s">
        <v>149</v>
      </c>
      <c r="K1499" s="75"/>
      <c r="L1499" s="76">
        <v>2</v>
      </c>
      <c r="M1499" s="76"/>
      <c r="N1499" s="76"/>
      <c r="O1499" s="76"/>
      <c r="P1499" s="76"/>
      <c r="Q1499" s="76" t="str">
        <f>Table16[[#This Row],[DefPrimary2]]&amp;IF(Table16[[#This Row],[Def-Secondary3]]&lt;&gt;"","/"&amp;Table16[[#This Row],[Def-Secondary3]],)&amp;""&amp;IF(Table16[[#This Row],[PassRush4]]&lt;&gt;"","-"&amp;Table16[[#This Row],[PassRush4]],)</f>
        <v>0-2</v>
      </c>
      <c r="R1499" s="76" t="e">
        <f>VLOOKUP(Table16[[#This Row],[Player]],Table4[],9,FALSE)</f>
        <v>#N/A</v>
      </c>
    </row>
    <row r="1500" spans="1:18" ht="12.75" customHeight="1" x14ac:dyDescent="0.45">
      <c r="A1500" s="78" t="s">
        <v>3647</v>
      </c>
      <c r="B1500" s="74" t="s">
        <v>220</v>
      </c>
      <c r="C1500" s="79" t="s">
        <v>860</v>
      </c>
      <c r="D1500" s="91">
        <v>36228</v>
      </c>
      <c r="E1500" s="75" t="s">
        <v>91</v>
      </c>
      <c r="G1500" s="75" t="s">
        <v>484</v>
      </c>
      <c r="H1500" s="77" t="e">
        <f>VLOOKUP(Table16[[#This Row],[Player]],Rosters!$D$1:$D$1934,1,FALSE)</f>
        <v>#N/A</v>
      </c>
      <c r="I1500" s="77" t="str">
        <f>Table16[[#This Row],[RunBlock-Primary6]]&amp;"-"&amp;Table16[[#This Row],[PassBlock8]]&amp;IF(Table16[[#This Row],[RunBlock-Secondary7]]&lt;&gt;"","/"&amp;Table16[[#This Row],[RunBlock-Secondary7]]&amp;"-"&amp;Table16[[#This Row],[PassBlock8]],"")</f>
        <v>-</v>
      </c>
      <c r="J1500" s="75" t="s">
        <v>149</v>
      </c>
      <c r="K1500" s="75"/>
      <c r="L1500" s="76">
        <v>1</v>
      </c>
      <c r="M1500" s="76"/>
      <c r="N1500" s="76"/>
      <c r="O1500" s="76"/>
      <c r="P1500" s="76"/>
      <c r="Q1500" s="76" t="str">
        <f>Table16[[#This Row],[DefPrimary2]]&amp;IF(Table16[[#This Row],[Def-Secondary3]]&lt;&gt;"","/"&amp;Table16[[#This Row],[Def-Secondary3]],)&amp;""&amp;IF(Table16[[#This Row],[PassRush4]]&lt;&gt;"","-"&amp;Table16[[#This Row],[PassRush4]],)</f>
        <v>0-1</v>
      </c>
      <c r="R1500" s="76" t="e">
        <f>VLOOKUP(Table16[[#This Row],[Player]],Table4[],9,FALSE)</f>
        <v>#N/A</v>
      </c>
    </row>
    <row r="1501" spans="1:18" ht="12.75" customHeight="1" x14ac:dyDescent="0.45">
      <c r="A1501" s="78" t="s">
        <v>3724</v>
      </c>
      <c r="B1501" s="74" t="s">
        <v>220</v>
      </c>
      <c r="C1501" s="79" t="s">
        <v>109</v>
      </c>
      <c r="D1501" s="91">
        <v>37196</v>
      </c>
      <c r="E1501" s="75" t="s">
        <v>4093</v>
      </c>
      <c r="G1501" s="75" t="s">
        <v>264</v>
      </c>
      <c r="H1501" s="77" t="str">
        <f>VLOOKUP(Table16[[#This Row],[Player]],Rosters!$D$1:$D$1934,1,FALSE)</f>
        <v>Paul, Patrick</v>
      </c>
      <c r="I1501" s="77" t="str">
        <f>Table16[[#This Row],[RunBlock-Primary6]]&amp;"-"&amp;Table16[[#This Row],[PassBlock8]]&amp;IF(Table16[[#This Row],[RunBlock-Secondary7]]&lt;&gt;"","/"&amp;Table16[[#This Row],[RunBlock-Secondary7]]&amp;"-"&amp;Table16[[#This Row],[PassBlock8]],"")</f>
        <v>0-3</v>
      </c>
      <c r="J1501" s="75"/>
      <c r="K1501" s="75"/>
      <c r="L1501" s="76"/>
      <c r="M1501" s="76"/>
      <c r="N1501" s="75">
        <v>0</v>
      </c>
      <c r="O1501" s="75"/>
      <c r="P1501" s="76">
        <v>3</v>
      </c>
      <c r="Q1501" s="76" t="str">
        <f>Table16[[#This Row],[DefPrimary2]]&amp;IF(Table16[[#This Row],[Def-Secondary3]]&lt;&gt;"","/"&amp;Table16[[#This Row],[Def-Secondary3]],)&amp;""&amp;IF(Table16[[#This Row],[PassRush4]]&lt;&gt;"","-"&amp;Table16[[#This Row],[PassRush4]],)</f>
        <v/>
      </c>
      <c r="R1501" s="76" t="e">
        <f>VLOOKUP(Table16[[#This Row],[Player]],Table4[],9,FALSE)</f>
        <v>#N/A</v>
      </c>
    </row>
    <row r="1502" spans="1:18" ht="12.75" customHeight="1" x14ac:dyDescent="0.45">
      <c r="A1502" s="78" t="s">
        <v>3626</v>
      </c>
      <c r="B1502" s="74" t="s">
        <v>220</v>
      </c>
      <c r="C1502" s="79" t="s">
        <v>419</v>
      </c>
      <c r="D1502" s="91">
        <v>36406</v>
      </c>
      <c r="E1502" s="75" t="s">
        <v>279</v>
      </c>
      <c r="G1502" s="75" t="s">
        <v>264</v>
      </c>
      <c r="H1502" s="77" t="e">
        <f>VLOOKUP(Table16[[#This Row],[Player]],Rosters!$D$1:$D$1934,1,FALSE)</f>
        <v>#N/A</v>
      </c>
      <c r="I1502" s="77" t="str">
        <f>Table16[[#This Row],[RunBlock-Primary6]]&amp;"-"&amp;Table16[[#This Row],[PassBlock8]]&amp;IF(Table16[[#This Row],[RunBlock-Secondary7]]&lt;&gt;"","/"&amp;Table16[[#This Row],[RunBlock-Secondary7]]&amp;"-"&amp;Table16[[#This Row],[PassBlock8]],"")</f>
        <v>-</v>
      </c>
      <c r="J1502" s="75" t="s">
        <v>149</v>
      </c>
      <c r="K1502" s="75"/>
      <c r="L1502" s="76">
        <v>3</v>
      </c>
      <c r="M1502" s="76"/>
      <c r="N1502" s="76"/>
      <c r="O1502" s="76"/>
      <c r="P1502" s="76"/>
      <c r="Q1502" s="76" t="str">
        <f>Table16[[#This Row],[DefPrimary2]]&amp;IF(Table16[[#This Row],[Def-Secondary3]]&lt;&gt;"","/"&amp;Table16[[#This Row],[Def-Secondary3]],)&amp;""&amp;IF(Table16[[#This Row],[PassRush4]]&lt;&gt;"","-"&amp;Table16[[#This Row],[PassRush4]],)</f>
        <v>0-3</v>
      </c>
      <c r="R1502" s="76" t="e">
        <f>VLOOKUP(Table16[[#This Row],[Player]],Table4[],9,FALSE)</f>
        <v>#N/A</v>
      </c>
    </row>
    <row r="1503" spans="1:18" ht="12.75" customHeight="1" x14ac:dyDescent="0.45">
      <c r="A1503" s="78" t="s">
        <v>3147</v>
      </c>
      <c r="B1503" s="74" t="s">
        <v>220</v>
      </c>
      <c r="C1503" s="79" t="s">
        <v>325</v>
      </c>
      <c r="D1503" s="91">
        <v>33367</v>
      </c>
      <c r="E1503" s="75" t="s">
        <v>900</v>
      </c>
      <c r="G1503" s="75" t="s">
        <v>201</v>
      </c>
      <c r="H1503" s="77" t="str">
        <f>VLOOKUP(Table16[[#This Row],[Player]],Rosters!$D$1:$D$1934,1,FALSE)</f>
        <v>Pennel, Mike</v>
      </c>
      <c r="I1503" s="77" t="str">
        <f>Table16[[#This Row],[RunBlock-Primary6]]&amp;"-"&amp;Table16[[#This Row],[PassBlock8]]&amp;IF(Table16[[#This Row],[RunBlock-Secondary7]]&lt;&gt;"","/"&amp;Table16[[#This Row],[RunBlock-Secondary7]]&amp;"-"&amp;Table16[[#This Row],[PassBlock8]],"")</f>
        <v>-</v>
      </c>
      <c r="J1503" s="75" t="s">
        <v>154</v>
      </c>
      <c r="K1503" s="75"/>
      <c r="L1503" s="76">
        <v>5</v>
      </c>
      <c r="M1503" s="76"/>
      <c r="N1503" s="76"/>
      <c r="O1503" s="76"/>
      <c r="P1503" s="76"/>
      <c r="Q1503" s="76" t="str">
        <f>Table16[[#This Row],[DefPrimary2]]&amp;IF(Table16[[#This Row],[Def-Secondary3]]&lt;&gt;"","/"&amp;Table16[[#This Row],[Def-Secondary3]],)&amp;""&amp;IF(Table16[[#This Row],[PassRush4]]&lt;&gt;"","-"&amp;Table16[[#This Row],[PassRush4]],)</f>
        <v>4-5</v>
      </c>
      <c r="R1503" s="76" t="e">
        <f>VLOOKUP(Table16[[#This Row],[Player]],Table4[],9,FALSE)</f>
        <v>#N/A</v>
      </c>
    </row>
    <row r="1504" spans="1:18" ht="12.75" customHeight="1" x14ac:dyDescent="0.45">
      <c r="A1504" s="78" t="s">
        <v>3283</v>
      </c>
      <c r="B1504" s="74" t="s">
        <v>220</v>
      </c>
      <c r="C1504" s="79" t="s">
        <v>916</v>
      </c>
      <c r="D1504" s="91">
        <v>35459</v>
      </c>
      <c r="E1504" s="75" t="s">
        <v>130</v>
      </c>
      <c r="G1504" s="75" t="s">
        <v>231</v>
      </c>
      <c r="H1504" s="77" t="e">
        <f>VLOOKUP(Table16[[#This Row],[Player]],Rosters!$D$1:$D$1934,1,FALSE)</f>
        <v>#N/A</v>
      </c>
      <c r="I1504" s="77" t="str">
        <f>Table16[[#This Row],[RunBlock-Primary6]]&amp;"-"&amp;Table16[[#This Row],[PassBlock8]]&amp;IF(Table16[[#This Row],[RunBlock-Secondary7]]&lt;&gt;"","/"&amp;Table16[[#This Row],[RunBlock-Secondary7]]&amp;"-"&amp;Table16[[#This Row],[PassBlock8]],"")</f>
        <v>0-0</v>
      </c>
      <c r="J1504" s="75"/>
      <c r="K1504" s="75"/>
      <c r="L1504" s="76"/>
      <c r="M1504" s="76"/>
      <c r="N1504" s="75">
        <v>0</v>
      </c>
      <c r="O1504" s="75"/>
      <c r="P1504" s="76">
        <v>0</v>
      </c>
      <c r="Q1504" s="76" t="str">
        <f>Table16[[#This Row],[DefPrimary2]]&amp;IF(Table16[[#This Row],[Def-Secondary3]]&lt;&gt;"","/"&amp;Table16[[#This Row],[Def-Secondary3]],)&amp;""&amp;IF(Table16[[#This Row],[PassRush4]]&lt;&gt;"","-"&amp;Table16[[#This Row],[PassRush4]],)</f>
        <v/>
      </c>
      <c r="R1504" s="76" t="e">
        <f>VLOOKUP(Table16[[#This Row],[Player]],Table4[],9,FALSE)</f>
        <v>#N/A</v>
      </c>
    </row>
    <row r="1505" spans="1:18" ht="12.75" customHeight="1" x14ac:dyDescent="0.45">
      <c r="A1505" s="78" t="s">
        <v>3145</v>
      </c>
      <c r="B1505" s="74" t="s">
        <v>220</v>
      </c>
      <c r="C1505" s="79" t="s">
        <v>271</v>
      </c>
      <c r="D1505" s="91">
        <v>36591</v>
      </c>
      <c r="E1505" s="75" t="s">
        <v>98</v>
      </c>
      <c r="G1505" s="75" t="s">
        <v>264</v>
      </c>
      <c r="H1505" s="77" t="e">
        <f>VLOOKUP(Table16[[#This Row],[Player]],Rosters!$D$1:$D$1934,1,FALSE)</f>
        <v>#N/A</v>
      </c>
      <c r="I1505" s="77" t="str">
        <f>Table16[[#This Row],[RunBlock-Primary6]]&amp;"-"&amp;Table16[[#This Row],[PassBlock8]]&amp;IF(Table16[[#This Row],[RunBlock-Secondary7]]&lt;&gt;"","/"&amp;Table16[[#This Row],[RunBlock-Secondary7]]&amp;"-"&amp;Table16[[#This Row],[PassBlock8]],"")</f>
        <v>-</v>
      </c>
      <c r="J1505" s="75" t="s">
        <v>149</v>
      </c>
      <c r="K1505" s="75"/>
      <c r="L1505" s="76">
        <v>3</v>
      </c>
      <c r="M1505" s="76"/>
      <c r="N1505" s="76"/>
      <c r="O1505" s="76"/>
      <c r="P1505" s="76"/>
      <c r="Q1505" s="76" t="str">
        <f>Table16[[#This Row],[DefPrimary2]]&amp;IF(Table16[[#This Row],[Def-Secondary3]]&lt;&gt;"","/"&amp;Table16[[#This Row],[Def-Secondary3]],)&amp;""&amp;IF(Table16[[#This Row],[PassRush4]]&lt;&gt;"","-"&amp;Table16[[#This Row],[PassRush4]],)</f>
        <v>0-3</v>
      </c>
      <c r="R1505" s="76" t="e">
        <f>VLOOKUP(Table16[[#This Row],[Player]],Table4[],9,FALSE)</f>
        <v>#N/A</v>
      </c>
    </row>
    <row r="1506" spans="1:18" ht="12.75" customHeight="1" x14ac:dyDescent="0.45">
      <c r="A1506" s="78" t="s">
        <v>2302</v>
      </c>
      <c r="B1506" s="74" t="s">
        <v>220</v>
      </c>
      <c r="C1506" s="79" t="s">
        <v>193</v>
      </c>
      <c r="D1506" s="91">
        <v>33914</v>
      </c>
      <c r="E1506" s="75" t="s">
        <v>344</v>
      </c>
      <c r="G1506" s="75" t="s">
        <v>208</v>
      </c>
      <c r="H1506" s="77" t="str">
        <f>VLOOKUP(Table16[[#This Row],[Player]],Rosters!$D$1:$D$1934,1,FALSE)</f>
        <v>Pierce, Michael</v>
      </c>
      <c r="I1506" s="77" t="str">
        <f>Table16[[#This Row],[RunBlock-Primary6]]&amp;"-"&amp;Table16[[#This Row],[PassBlock8]]&amp;IF(Table16[[#This Row],[RunBlock-Secondary7]]&lt;&gt;"","/"&amp;Table16[[#This Row],[RunBlock-Secondary7]]&amp;"-"&amp;Table16[[#This Row],[PassBlock8]],"")</f>
        <v>-</v>
      </c>
      <c r="J1506" s="75" t="s">
        <v>154</v>
      </c>
      <c r="K1506" s="75"/>
      <c r="L1506" s="76">
        <v>3</v>
      </c>
      <c r="M1506" s="76"/>
      <c r="N1506" s="76"/>
      <c r="O1506" s="76"/>
      <c r="P1506" s="76"/>
      <c r="Q1506" s="76" t="str">
        <f>Table16[[#This Row],[DefPrimary2]]&amp;IF(Table16[[#This Row],[Def-Secondary3]]&lt;&gt;"","/"&amp;Table16[[#This Row],[Def-Secondary3]],)&amp;""&amp;IF(Table16[[#This Row],[PassRush4]]&lt;&gt;"","-"&amp;Table16[[#This Row],[PassRush4]],)</f>
        <v>4-3</v>
      </c>
      <c r="R1506" s="76" t="e">
        <f>VLOOKUP(Table16[[#This Row],[Player]],Table4[],9,FALSE)</f>
        <v>#N/A</v>
      </c>
    </row>
    <row r="1507" spans="1:18" ht="12.75" customHeight="1" x14ac:dyDescent="0.45">
      <c r="A1507" s="78" t="s">
        <v>3284</v>
      </c>
      <c r="B1507" s="74" t="s">
        <v>220</v>
      </c>
      <c r="C1507" s="79" t="s">
        <v>318</v>
      </c>
      <c r="D1507" s="91">
        <v>35668</v>
      </c>
      <c r="E1507" s="75" t="s">
        <v>391</v>
      </c>
      <c r="G1507" s="75" t="s">
        <v>231</v>
      </c>
      <c r="H1507" s="77" t="e">
        <f>VLOOKUP(Table16[[#This Row],[Player]],Rosters!$D$1:$D$1934,1,FALSE)</f>
        <v>#N/A</v>
      </c>
      <c r="I1507" s="77" t="str">
        <f>Table16[[#This Row],[RunBlock-Primary6]]&amp;"-"&amp;Table16[[#This Row],[PassBlock8]]&amp;IF(Table16[[#This Row],[RunBlock-Secondary7]]&lt;&gt;"","/"&amp;Table16[[#This Row],[RunBlock-Secondary7]]&amp;"-"&amp;Table16[[#This Row],[PassBlock8]],"")</f>
        <v>0-0</v>
      </c>
      <c r="J1507" s="75"/>
      <c r="K1507" s="75"/>
      <c r="L1507" s="76"/>
      <c r="M1507" s="76"/>
      <c r="N1507" s="75">
        <v>0</v>
      </c>
      <c r="O1507" s="75"/>
      <c r="P1507" s="76">
        <v>0</v>
      </c>
      <c r="Q1507" s="76" t="str">
        <f>Table16[[#This Row],[DefPrimary2]]&amp;IF(Table16[[#This Row],[Def-Secondary3]]&lt;&gt;"","/"&amp;Table16[[#This Row],[Def-Secondary3]],)&amp;""&amp;IF(Table16[[#This Row],[PassRush4]]&lt;&gt;"","-"&amp;Table16[[#This Row],[PassRush4]],)</f>
        <v/>
      </c>
      <c r="R1507" s="76" t="e">
        <f>VLOOKUP(Table16[[#This Row],[Player]],Table4[],9,FALSE)</f>
        <v>#N/A</v>
      </c>
    </row>
    <row r="1508" spans="1:18" ht="12.75" customHeight="1" x14ac:dyDescent="0.45">
      <c r="A1508" s="78" t="s">
        <v>3317</v>
      </c>
      <c r="B1508" s="74" t="s">
        <v>220</v>
      </c>
      <c r="C1508" s="79" t="s">
        <v>452</v>
      </c>
      <c r="D1508" s="91">
        <v>35640</v>
      </c>
      <c r="E1508" s="75" t="s">
        <v>282</v>
      </c>
      <c r="G1508" s="75" t="s">
        <v>231</v>
      </c>
      <c r="H1508" s="77" t="e">
        <f>VLOOKUP(Table16[[#This Row],[Player]],Rosters!$D$1:$D$1934,1,FALSE)</f>
        <v>#N/A</v>
      </c>
      <c r="I1508" s="77" t="str">
        <f>Table16[[#This Row],[RunBlock-Primary6]]&amp;"-"&amp;Table16[[#This Row],[PassBlock8]]&amp;IF(Table16[[#This Row],[RunBlock-Secondary7]]&lt;&gt;"","/"&amp;Table16[[#This Row],[RunBlock-Secondary7]]&amp;"-"&amp;Table16[[#This Row],[PassBlock8]],"")</f>
        <v>0-0</v>
      </c>
      <c r="J1508" s="75"/>
      <c r="K1508" s="75"/>
      <c r="L1508" s="76"/>
      <c r="M1508" s="76"/>
      <c r="N1508" s="75">
        <v>0</v>
      </c>
      <c r="O1508" s="75"/>
      <c r="P1508" s="76">
        <v>0</v>
      </c>
      <c r="Q1508" s="76" t="str">
        <f>Table16[[#This Row],[DefPrimary2]]&amp;IF(Table16[[#This Row],[Def-Secondary3]]&lt;&gt;"","/"&amp;Table16[[#This Row],[Def-Secondary3]],)&amp;""&amp;IF(Table16[[#This Row],[PassRush4]]&lt;&gt;"","-"&amp;Table16[[#This Row],[PassRush4]],)</f>
        <v/>
      </c>
      <c r="R1508" s="76" t="e">
        <f>VLOOKUP(Table16[[#This Row],[Player]],Table4[],9,FALSE)</f>
        <v>#N/A</v>
      </c>
    </row>
    <row r="1509" spans="1:18" ht="12.75" customHeight="1" x14ac:dyDescent="0.45">
      <c r="A1509" s="78" t="s">
        <v>3210</v>
      </c>
      <c r="B1509" s="74" t="s">
        <v>220</v>
      </c>
      <c r="C1509" s="79" t="s">
        <v>86</v>
      </c>
      <c r="D1509" s="91">
        <v>33109</v>
      </c>
      <c r="E1509" s="75" t="s">
        <v>1849</v>
      </c>
      <c r="G1509" s="75" t="s">
        <v>231</v>
      </c>
      <c r="H1509" s="77" t="e">
        <f>VLOOKUP(Table16[[#This Row],[Player]],Rosters!$D$1:$D$1934,1,FALSE)</f>
        <v>#N/A</v>
      </c>
      <c r="I1509" s="77" t="str">
        <f>Table16[[#This Row],[RunBlock-Primary6]]&amp;"-"&amp;Table16[[#This Row],[PassBlock8]]&amp;IF(Table16[[#This Row],[RunBlock-Secondary7]]&lt;&gt;"","/"&amp;Table16[[#This Row],[RunBlock-Secondary7]]&amp;"-"&amp;Table16[[#This Row],[PassBlock8]],"")</f>
        <v>0-0</v>
      </c>
      <c r="J1509" s="75"/>
      <c r="K1509" s="75"/>
      <c r="L1509" s="76"/>
      <c r="M1509" s="76"/>
      <c r="N1509" s="75">
        <v>0</v>
      </c>
      <c r="O1509" s="75"/>
      <c r="P1509" s="76">
        <v>0</v>
      </c>
      <c r="Q1509" s="76" t="str">
        <f>Table16[[#This Row],[DefPrimary2]]&amp;IF(Table16[[#This Row],[Def-Secondary3]]&lt;&gt;"","/"&amp;Table16[[#This Row],[Def-Secondary3]],)&amp;""&amp;IF(Table16[[#This Row],[PassRush4]]&lt;&gt;"","-"&amp;Table16[[#This Row],[PassRush4]],)</f>
        <v/>
      </c>
      <c r="R1509" s="76" t="e">
        <f>VLOOKUP(Table16[[#This Row],[Player]],Table4[],9,FALSE)</f>
        <v>#N/A</v>
      </c>
    </row>
    <row r="1510" spans="1:18" ht="12.75" customHeight="1" x14ac:dyDescent="0.45">
      <c r="A1510" s="78" t="s">
        <v>2887</v>
      </c>
      <c r="B1510" s="74" t="s">
        <v>220</v>
      </c>
      <c r="C1510" s="79" t="s">
        <v>441</v>
      </c>
      <c r="D1510" s="91">
        <v>36287</v>
      </c>
      <c r="E1510" s="75" t="s">
        <v>91</v>
      </c>
      <c r="G1510" s="75" t="s">
        <v>231</v>
      </c>
      <c r="H1510" s="77" t="str">
        <f>VLOOKUP(Table16[[#This Row],[Player]],Rosters!$D$1:$D$1934,1,FALSE)</f>
        <v>Ridgeway, John</v>
      </c>
      <c r="I1510" s="77" t="str">
        <f>Table16[[#This Row],[RunBlock-Primary6]]&amp;"-"&amp;Table16[[#This Row],[PassBlock8]]&amp;IF(Table16[[#This Row],[RunBlock-Secondary7]]&lt;&gt;"","/"&amp;Table16[[#This Row],[RunBlock-Secondary7]]&amp;"-"&amp;Table16[[#This Row],[PassBlock8]],"")</f>
        <v>-</v>
      </c>
      <c r="J1510" s="75" t="s">
        <v>149</v>
      </c>
      <c r="K1510" s="75"/>
      <c r="L1510" s="76">
        <v>0</v>
      </c>
      <c r="M1510" s="76"/>
      <c r="N1510" s="76"/>
      <c r="O1510" s="76"/>
      <c r="P1510" s="76"/>
      <c r="Q1510" s="76" t="str">
        <f>Table16[[#This Row],[DefPrimary2]]&amp;IF(Table16[[#This Row],[Def-Secondary3]]&lt;&gt;"","/"&amp;Table16[[#This Row],[Def-Secondary3]],)&amp;""&amp;IF(Table16[[#This Row],[PassRush4]]&lt;&gt;"","-"&amp;Table16[[#This Row],[PassRush4]],)</f>
        <v>0-0</v>
      </c>
      <c r="R1510" s="76" t="e">
        <f>VLOOKUP(Table16[[#This Row],[Player]],Table4[],9,FALSE)</f>
        <v>#N/A</v>
      </c>
    </row>
    <row r="1511" spans="1:18" ht="12.75" customHeight="1" x14ac:dyDescent="0.45">
      <c r="A1511" s="78" t="s">
        <v>3285</v>
      </c>
      <c r="B1511" s="74" t="s">
        <v>220</v>
      </c>
      <c r="C1511" s="79" t="s">
        <v>916</v>
      </c>
      <c r="D1511" s="91">
        <v>35934</v>
      </c>
      <c r="E1511" s="75" t="s">
        <v>134</v>
      </c>
      <c r="G1511" s="75" t="s">
        <v>231</v>
      </c>
      <c r="H1511" s="77" t="e">
        <f>VLOOKUP(Table16[[#This Row],[Player]],Rosters!$D$1:$D$1934,1,FALSE)</f>
        <v>#N/A</v>
      </c>
      <c r="I1511" s="77" t="str">
        <f>Table16[[#This Row],[RunBlock-Primary6]]&amp;"-"&amp;Table16[[#This Row],[PassBlock8]]&amp;IF(Table16[[#This Row],[RunBlock-Secondary7]]&lt;&gt;"","/"&amp;Table16[[#This Row],[RunBlock-Secondary7]]&amp;"-"&amp;Table16[[#This Row],[PassBlock8]],"")</f>
        <v>-</v>
      </c>
      <c r="J1511" s="75" t="s">
        <v>149</v>
      </c>
      <c r="K1511" s="75"/>
      <c r="L1511" s="76">
        <v>0</v>
      </c>
      <c r="M1511" s="76"/>
      <c r="N1511" s="76"/>
      <c r="O1511" s="76"/>
      <c r="P1511" s="76"/>
      <c r="Q1511" s="76" t="str">
        <f>Table16[[#This Row],[DefPrimary2]]&amp;IF(Table16[[#This Row],[Def-Secondary3]]&lt;&gt;"","/"&amp;Table16[[#This Row],[Def-Secondary3]],)&amp;""&amp;IF(Table16[[#This Row],[PassRush4]]&lt;&gt;"","-"&amp;Table16[[#This Row],[PassRush4]],)</f>
        <v>0-0</v>
      </c>
      <c r="R1511" s="76" t="e">
        <f>VLOOKUP(Table16[[#This Row],[Player]],Table4[],9,FALSE)</f>
        <v>#N/A</v>
      </c>
    </row>
    <row r="1512" spans="1:18" ht="12.75" customHeight="1" x14ac:dyDescent="0.45">
      <c r="A1512" s="78" t="s">
        <v>3627</v>
      </c>
      <c r="B1512" s="74" t="s">
        <v>220</v>
      </c>
      <c r="C1512" s="79" t="s">
        <v>403</v>
      </c>
      <c r="D1512" s="91">
        <v>36821</v>
      </c>
      <c r="E1512" s="75" t="s">
        <v>88</v>
      </c>
      <c r="G1512" s="75" t="s">
        <v>264</v>
      </c>
      <c r="H1512" s="77" t="e">
        <f>VLOOKUP(Table16[[#This Row],[Player]],Rosters!$D$1:$D$1934,1,FALSE)</f>
        <v>#N/A</v>
      </c>
      <c r="I1512" s="77" t="str">
        <f>Table16[[#This Row],[RunBlock-Primary6]]&amp;"-"&amp;Table16[[#This Row],[PassBlock8]]&amp;IF(Table16[[#This Row],[RunBlock-Secondary7]]&lt;&gt;"","/"&amp;Table16[[#This Row],[RunBlock-Secondary7]]&amp;"-"&amp;Table16[[#This Row],[PassBlock8]],"")</f>
        <v>-</v>
      </c>
      <c r="J1512" s="75" t="s">
        <v>149</v>
      </c>
      <c r="K1512" s="75"/>
      <c r="L1512" s="76">
        <v>3</v>
      </c>
      <c r="M1512" s="76"/>
      <c r="N1512" s="76"/>
      <c r="O1512" s="76"/>
      <c r="P1512" s="76"/>
      <c r="Q1512" s="76" t="str">
        <f>Table16[[#This Row],[DefPrimary2]]&amp;IF(Table16[[#This Row],[Def-Secondary3]]&lt;&gt;"","/"&amp;Table16[[#This Row],[Def-Secondary3]],)&amp;""&amp;IF(Table16[[#This Row],[PassRush4]]&lt;&gt;"","-"&amp;Table16[[#This Row],[PassRush4]],)</f>
        <v>0-3</v>
      </c>
      <c r="R1512" s="76" t="e">
        <f>VLOOKUP(Table16[[#This Row],[Player]],Table4[],9,FALSE)</f>
        <v>#N/A</v>
      </c>
    </row>
    <row r="1513" spans="1:18" ht="12.75" customHeight="1" x14ac:dyDescent="0.45">
      <c r="A1513" s="78" t="s">
        <v>1277</v>
      </c>
      <c r="B1513" s="74" t="s">
        <v>220</v>
      </c>
      <c r="C1513" s="79" t="s">
        <v>441</v>
      </c>
      <c r="D1513" s="91">
        <v>35286</v>
      </c>
      <c r="E1513" s="75" t="s">
        <v>125</v>
      </c>
      <c r="G1513" s="75" t="s">
        <v>264</v>
      </c>
      <c r="H1513" s="77" t="str">
        <f>VLOOKUP(Table16[[#This Row],[Player]],Rosters!$D$1:$D$1934,1,FALSE)</f>
        <v>Saunders, Khalen</v>
      </c>
      <c r="I1513" s="77" t="str">
        <f>Table16[[#This Row],[RunBlock-Primary6]]&amp;"-"&amp;Table16[[#This Row],[PassBlock8]]&amp;IF(Table16[[#This Row],[RunBlock-Secondary7]]&lt;&gt;"","/"&amp;Table16[[#This Row],[RunBlock-Secondary7]]&amp;"-"&amp;Table16[[#This Row],[PassBlock8]],"")</f>
        <v>-</v>
      </c>
      <c r="J1513" s="75" t="s">
        <v>149</v>
      </c>
      <c r="K1513" s="75"/>
      <c r="L1513" s="76">
        <v>3</v>
      </c>
      <c r="M1513" s="76"/>
      <c r="N1513" s="76"/>
      <c r="O1513" s="76"/>
      <c r="P1513" s="76"/>
      <c r="Q1513" s="76" t="str">
        <f>Table16[[#This Row],[DefPrimary2]]&amp;IF(Table16[[#This Row],[Def-Secondary3]]&lt;&gt;"","/"&amp;Table16[[#This Row],[Def-Secondary3]],)&amp;""&amp;IF(Table16[[#This Row],[PassRush4]]&lt;&gt;"","-"&amp;Table16[[#This Row],[PassRush4]],)</f>
        <v>0-3</v>
      </c>
      <c r="R1513" s="76" t="e">
        <f>VLOOKUP(Table16[[#This Row],[Player]],Table4[],9,FALSE)</f>
        <v>#N/A</v>
      </c>
    </row>
    <row r="1514" spans="1:18" ht="12.75" customHeight="1" x14ac:dyDescent="0.45">
      <c r="A1514" s="78" t="s">
        <v>3695</v>
      </c>
      <c r="B1514" s="74" t="s">
        <v>220</v>
      </c>
      <c r="C1514" s="79" t="s">
        <v>3518</v>
      </c>
      <c r="D1514" s="91">
        <v>36526</v>
      </c>
      <c r="E1514" s="75" t="s">
        <v>134</v>
      </c>
      <c r="G1514" s="75" t="s">
        <v>231</v>
      </c>
      <c r="H1514" s="77" t="e">
        <f>VLOOKUP(Table16[[#This Row],[Player]],Rosters!$D$1:$D$1934,1,FALSE)</f>
        <v>#N/A</v>
      </c>
      <c r="I1514" s="77" t="str">
        <f>Table16[[#This Row],[RunBlock-Primary6]]&amp;"-"&amp;Table16[[#This Row],[PassBlock8]]&amp;IF(Table16[[#This Row],[RunBlock-Secondary7]]&lt;&gt;"","/"&amp;Table16[[#This Row],[RunBlock-Secondary7]]&amp;"-"&amp;Table16[[#This Row],[PassBlock8]],"")</f>
        <v>-</v>
      </c>
      <c r="J1514" s="75" t="s">
        <v>149</v>
      </c>
      <c r="K1514" s="75"/>
      <c r="L1514" s="76">
        <v>0</v>
      </c>
      <c r="M1514" s="76"/>
      <c r="N1514" s="76"/>
      <c r="O1514" s="76"/>
      <c r="P1514" s="76"/>
      <c r="Q1514" s="76" t="str">
        <f>Table16[[#This Row],[DefPrimary2]]&amp;IF(Table16[[#This Row],[Def-Secondary3]]&lt;&gt;"","/"&amp;Table16[[#This Row],[Def-Secondary3]],)&amp;""&amp;IF(Table16[[#This Row],[PassRush4]]&lt;&gt;"","-"&amp;Table16[[#This Row],[PassRush4]],)</f>
        <v>0-0</v>
      </c>
      <c r="R1514" s="76" t="e">
        <f>VLOOKUP(Table16[[#This Row],[Player]],Table4[],9,FALSE)</f>
        <v>#N/A</v>
      </c>
    </row>
    <row r="1515" spans="1:18" ht="12.75" customHeight="1" x14ac:dyDescent="0.45">
      <c r="A1515" s="78" t="s">
        <v>2963</v>
      </c>
      <c r="B1515" s="74" t="s">
        <v>220</v>
      </c>
      <c r="C1515" s="79" t="s">
        <v>339</v>
      </c>
      <c r="D1515" s="91">
        <v>35392</v>
      </c>
      <c r="E1515" s="75" t="s">
        <v>282</v>
      </c>
      <c r="G1515" s="75" t="s">
        <v>168</v>
      </c>
      <c r="H1515" s="77" t="str">
        <f>VLOOKUP(Table16[[#This Row],[Player]],Rosters!$D$1:$D$1934,1,FALSE)</f>
        <v>Skule, Justin</v>
      </c>
      <c r="I1515" s="77" t="str">
        <f>Table16[[#This Row],[RunBlock-Primary6]]&amp;"-"&amp;Table16[[#This Row],[PassBlock8]]&amp;IF(Table16[[#This Row],[RunBlock-Secondary7]]&lt;&gt;"","/"&amp;Table16[[#This Row],[RunBlock-Secondary7]]&amp;"-"&amp;Table16[[#This Row],[PassBlock8]],"")</f>
        <v>4-0</v>
      </c>
      <c r="J1515" s="75"/>
      <c r="K1515" s="75"/>
      <c r="L1515" s="76"/>
      <c r="M1515" s="76"/>
      <c r="N1515" s="75">
        <v>4</v>
      </c>
      <c r="O1515" s="75"/>
      <c r="P1515" s="76">
        <v>0</v>
      </c>
      <c r="Q1515" s="76" t="str">
        <f>Table16[[#This Row],[DefPrimary2]]&amp;IF(Table16[[#This Row],[Def-Secondary3]]&lt;&gt;"","/"&amp;Table16[[#This Row],[Def-Secondary3]],)&amp;""&amp;IF(Table16[[#This Row],[PassRush4]]&lt;&gt;"","-"&amp;Table16[[#This Row],[PassRush4]],)</f>
        <v/>
      </c>
      <c r="R1515" s="76" t="e">
        <f>VLOOKUP(Table16[[#This Row],[Player]],Table4[],9,FALSE)</f>
        <v>#N/A</v>
      </c>
    </row>
    <row r="1516" spans="1:18" ht="12.75" customHeight="1" x14ac:dyDescent="0.45">
      <c r="A1516" s="78" t="s">
        <v>3616</v>
      </c>
      <c r="B1516" s="74" t="s">
        <v>220</v>
      </c>
      <c r="C1516" s="79" t="s">
        <v>860</v>
      </c>
      <c r="D1516" s="91">
        <v>37542</v>
      </c>
      <c r="E1516" s="75" t="s">
        <v>4117</v>
      </c>
      <c r="G1516" s="75" t="s">
        <v>477</v>
      </c>
      <c r="H1516" s="77" t="str">
        <f>VLOOKUP(Table16[[#This Row],[Player]],Rosters!$D$1:$D$1934,1,FALSE)</f>
        <v>Smith, Maason</v>
      </c>
      <c r="I1516" s="77" t="str">
        <f>Table16[[#This Row],[RunBlock-Primary6]]&amp;"-"&amp;Table16[[#This Row],[PassBlock8]]&amp;IF(Table16[[#This Row],[RunBlock-Secondary7]]&lt;&gt;"","/"&amp;Table16[[#This Row],[RunBlock-Secondary7]]&amp;"-"&amp;Table16[[#This Row],[PassBlock8]],"")</f>
        <v>-</v>
      </c>
      <c r="J1516" s="75" t="s">
        <v>149</v>
      </c>
      <c r="K1516" s="75"/>
      <c r="L1516" s="76">
        <v>4</v>
      </c>
      <c r="M1516" s="76"/>
      <c r="N1516" s="76"/>
      <c r="O1516" s="76"/>
      <c r="P1516" s="76"/>
      <c r="Q1516" s="76" t="str">
        <f>Table16[[#This Row],[DefPrimary2]]&amp;IF(Table16[[#This Row],[Def-Secondary3]]&lt;&gt;"","/"&amp;Table16[[#This Row],[Def-Secondary3]],)&amp;""&amp;IF(Table16[[#This Row],[PassRush4]]&lt;&gt;"","-"&amp;Table16[[#This Row],[PassRush4]],)</f>
        <v>0-4</v>
      </c>
      <c r="R1516" s="76" t="e">
        <f>VLOOKUP(Table16[[#This Row],[Player]],Table4[],9,FALSE)</f>
        <v>#N/A</v>
      </c>
    </row>
    <row r="1517" spans="1:18" ht="12.75" customHeight="1" x14ac:dyDescent="0.45">
      <c r="A1517" s="92" t="s">
        <v>1394</v>
      </c>
      <c r="B1517" s="74" t="s">
        <v>220</v>
      </c>
      <c r="C1517" s="79" t="s">
        <v>1124</v>
      </c>
      <c r="D1517" s="91">
        <v>35193</v>
      </c>
      <c r="E1517" s="75" t="s">
        <v>303</v>
      </c>
      <c r="G1517" s="75" t="s">
        <v>484</v>
      </c>
      <c r="H1517" s="77" t="str">
        <f>VLOOKUP(Table16[[#This Row],[Player]],Rosters!$D$1:$D$1934,1,FALSE)</f>
        <v>Street, Kentavius</v>
      </c>
      <c r="I1517" s="77" t="str">
        <f>Table16[[#This Row],[RunBlock-Primary6]]&amp;"-"&amp;Table16[[#This Row],[PassBlock8]]&amp;IF(Table16[[#This Row],[RunBlock-Secondary7]]&lt;&gt;"","/"&amp;Table16[[#This Row],[RunBlock-Secondary7]]&amp;"-"&amp;Table16[[#This Row],[PassBlock8]],"")</f>
        <v>-</v>
      </c>
      <c r="J1517" s="75" t="s">
        <v>149</v>
      </c>
      <c r="K1517" s="75"/>
      <c r="L1517" s="76">
        <v>1</v>
      </c>
      <c r="M1517" s="76"/>
      <c r="N1517" s="76"/>
      <c r="O1517" s="76"/>
      <c r="P1517" s="76"/>
      <c r="Q1517" s="76" t="str">
        <f>Table16[[#This Row],[DefPrimary2]]&amp;IF(Table16[[#This Row],[Def-Secondary3]]&lt;&gt;"","/"&amp;Table16[[#This Row],[Def-Secondary3]],)&amp;""&amp;IF(Table16[[#This Row],[PassRush4]]&lt;&gt;"","-"&amp;Table16[[#This Row],[PassRush4]],)</f>
        <v>0-1</v>
      </c>
      <c r="R1517" s="76" t="e">
        <f>VLOOKUP(Table16[[#This Row],[Player]],Table4[],9,FALSE)</f>
        <v>#N/A</v>
      </c>
    </row>
    <row r="1518" spans="1:18" ht="12.75" customHeight="1" x14ac:dyDescent="0.45">
      <c r="A1518" s="78" t="s">
        <v>3696</v>
      </c>
      <c r="B1518" s="74" t="s">
        <v>220</v>
      </c>
      <c r="C1518" s="79" t="s">
        <v>86</v>
      </c>
      <c r="D1518" s="91">
        <v>36439</v>
      </c>
      <c r="E1518" s="75" t="s">
        <v>3960</v>
      </c>
      <c r="G1518" s="75" t="s">
        <v>231</v>
      </c>
      <c r="H1518" s="77" t="e">
        <f>VLOOKUP(Table16[[#This Row],[Player]],Rosters!$D$1:$D$1934,1,FALSE)</f>
        <v>#N/A</v>
      </c>
      <c r="I1518" s="77" t="str">
        <f>Table16[[#This Row],[RunBlock-Primary6]]&amp;"-"&amp;Table16[[#This Row],[PassBlock8]]&amp;IF(Table16[[#This Row],[RunBlock-Secondary7]]&lt;&gt;"","/"&amp;Table16[[#This Row],[RunBlock-Secondary7]]&amp;"-"&amp;Table16[[#This Row],[PassBlock8]],"")</f>
        <v>-</v>
      </c>
      <c r="J1518" s="75" t="s">
        <v>149</v>
      </c>
      <c r="K1518" s="75"/>
      <c r="L1518" s="76">
        <v>0</v>
      </c>
      <c r="M1518" s="76"/>
      <c r="N1518" s="76"/>
      <c r="O1518" s="76"/>
      <c r="P1518" s="76"/>
      <c r="Q1518" s="76" t="str">
        <f>Table16[[#This Row],[DefPrimary2]]&amp;IF(Table16[[#This Row],[Def-Secondary3]]&lt;&gt;"","/"&amp;Table16[[#This Row],[Def-Secondary3]],)&amp;""&amp;IF(Table16[[#This Row],[PassRush4]]&lt;&gt;"","-"&amp;Table16[[#This Row],[PassRush4]],)</f>
        <v>0-0</v>
      </c>
      <c r="R1518" s="76" t="e">
        <f>VLOOKUP(Table16[[#This Row],[Player]],Table4[],9,FALSE)</f>
        <v>#N/A</v>
      </c>
    </row>
    <row r="1519" spans="1:18" ht="12.75" customHeight="1" x14ac:dyDescent="0.45">
      <c r="A1519" s="78" t="s">
        <v>1702</v>
      </c>
      <c r="B1519" s="74" t="s">
        <v>220</v>
      </c>
      <c r="C1519" s="79" t="s">
        <v>3523</v>
      </c>
      <c r="D1519" s="91">
        <v>35489</v>
      </c>
      <c r="E1519" s="75" t="s">
        <v>107</v>
      </c>
      <c r="G1519" s="75" t="s">
        <v>484</v>
      </c>
      <c r="H1519" s="77" t="str">
        <f>VLOOKUP(Table16[[#This Row],[Player]],Rosters!$D$1:$D$1934,1,FALSE)</f>
        <v>Tart, Teair</v>
      </c>
      <c r="I1519" s="77" t="str">
        <f>Table16[[#This Row],[RunBlock-Primary6]]&amp;"-"&amp;Table16[[#This Row],[PassBlock8]]&amp;IF(Table16[[#This Row],[RunBlock-Secondary7]]&lt;&gt;"","/"&amp;Table16[[#This Row],[RunBlock-Secondary7]]&amp;"-"&amp;Table16[[#This Row],[PassBlock8]],"")</f>
        <v>-</v>
      </c>
      <c r="J1519" s="75" t="s">
        <v>149</v>
      </c>
      <c r="K1519" s="75"/>
      <c r="L1519" s="76">
        <v>1</v>
      </c>
      <c r="M1519" s="76"/>
      <c r="N1519" s="76"/>
      <c r="O1519" s="76"/>
      <c r="P1519" s="76"/>
      <c r="Q1519" s="76" t="str">
        <f>Table16[[#This Row],[DefPrimary2]]&amp;IF(Table16[[#This Row],[Def-Secondary3]]&lt;&gt;"","/"&amp;Table16[[#This Row],[Def-Secondary3]],)&amp;""&amp;IF(Table16[[#This Row],[PassRush4]]&lt;&gt;"","-"&amp;Table16[[#This Row],[PassRush4]],)</f>
        <v>0-1</v>
      </c>
      <c r="R1519" s="76" t="e">
        <f>VLOOKUP(Table16[[#This Row],[Player]],Table4[],9,FALSE)</f>
        <v>#N/A</v>
      </c>
    </row>
    <row r="1520" spans="1:18" ht="12.75" customHeight="1" x14ac:dyDescent="0.45">
      <c r="A1520" s="78" t="s">
        <v>3628</v>
      </c>
      <c r="B1520" s="74" t="s">
        <v>220</v>
      </c>
      <c r="C1520" s="79" t="s">
        <v>3531</v>
      </c>
      <c r="D1520" s="91">
        <v>36398</v>
      </c>
      <c r="E1520" s="75" t="s">
        <v>3960</v>
      </c>
      <c r="G1520" s="75" t="s">
        <v>264</v>
      </c>
      <c r="H1520" s="77" t="e">
        <f>VLOOKUP(Table16[[#This Row],[Player]],Rosters!$D$1:$D$1934,1,FALSE)</f>
        <v>#N/A</v>
      </c>
      <c r="I1520" s="77" t="str">
        <f>Table16[[#This Row],[RunBlock-Primary6]]&amp;"-"&amp;Table16[[#This Row],[PassBlock8]]&amp;IF(Table16[[#This Row],[RunBlock-Secondary7]]&lt;&gt;"","/"&amp;Table16[[#This Row],[RunBlock-Secondary7]]&amp;"-"&amp;Table16[[#This Row],[PassBlock8]],"")</f>
        <v>-</v>
      </c>
      <c r="J1520" s="75" t="s">
        <v>149</v>
      </c>
      <c r="K1520" s="75"/>
      <c r="L1520" s="76">
        <v>3</v>
      </c>
      <c r="M1520" s="76"/>
      <c r="N1520" s="76"/>
      <c r="O1520" s="76"/>
      <c r="P1520" s="76"/>
      <c r="Q1520" s="76" t="str">
        <f>Table16[[#This Row],[DefPrimary2]]&amp;IF(Table16[[#This Row],[Def-Secondary3]]&lt;&gt;"","/"&amp;Table16[[#This Row],[Def-Secondary3]],)&amp;""&amp;IF(Table16[[#This Row],[PassRush4]]&lt;&gt;"","-"&amp;Table16[[#This Row],[PassRush4]],)</f>
        <v>0-3</v>
      </c>
      <c r="R1520" s="76" t="e">
        <f>VLOOKUP(Table16[[#This Row],[Player]],Table4[],9,FALSE)</f>
        <v>#N/A</v>
      </c>
    </row>
    <row r="1521" spans="1:18" ht="12.75" customHeight="1" x14ac:dyDescent="0.45">
      <c r="A1521" s="78" t="s">
        <v>3224</v>
      </c>
      <c r="B1521" s="74" t="s">
        <v>220</v>
      </c>
      <c r="C1521" s="79" t="s">
        <v>419</v>
      </c>
      <c r="D1521" s="91">
        <v>34862</v>
      </c>
      <c r="E1521" s="75" t="s">
        <v>107</v>
      </c>
      <c r="G1521" s="75" t="s">
        <v>231</v>
      </c>
      <c r="H1521" s="77" t="str">
        <f>VLOOKUP(Table16[[#This Row],[Player]],Rosters!$D$1:$D$1934,1,FALSE)</f>
        <v>Thurman, Nick</v>
      </c>
      <c r="I1521" s="77" t="str">
        <f>Table16[[#This Row],[RunBlock-Primary6]]&amp;"-"&amp;Table16[[#This Row],[PassBlock8]]&amp;IF(Table16[[#This Row],[RunBlock-Secondary7]]&lt;&gt;"","/"&amp;Table16[[#This Row],[RunBlock-Secondary7]]&amp;"-"&amp;Table16[[#This Row],[PassBlock8]],"")</f>
        <v>-</v>
      </c>
      <c r="J1521" s="75" t="s">
        <v>149</v>
      </c>
      <c r="K1521" s="75"/>
      <c r="L1521" s="76">
        <v>0</v>
      </c>
      <c r="M1521" s="76"/>
      <c r="N1521" s="76"/>
      <c r="O1521" s="76"/>
      <c r="P1521" s="76"/>
      <c r="Q1521" s="76" t="str">
        <f>Table16[[#This Row],[DefPrimary2]]&amp;IF(Table16[[#This Row],[Def-Secondary3]]&lt;&gt;"","/"&amp;Table16[[#This Row],[Def-Secondary3]],)&amp;""&amp;IF(Table16[[#This Row],[PassRush4]]&lt;&gt;"","-"&amp;Table16[[#This Row],[PassRush4]],)</f>
        <v>0-0</v>
      </c>
      <c r="R1521" s="76" t="e">
        <f>VLOOKUP(Table16[[#This Row],[Player]],Table4[],9,FALSE)</f>
        <v>#N/A</v>
      </c>
    </row>
    <row r="1522" spans="1:18" ht="12.75" customHeight="1" x14ac:dyDescent="0.45">
      <c r="A1522" s="78" t="s">
        <v>3322</v>
      </c>
      <c r="B1522" s="74" t="s">
        <v>220</v>
      </c>
      <c r="C1522" s="79" t="s">
        <v>3522</v>
      </c>
      <c r="D1522" s="91">
        <v>36404</v>
      </c>
      <c r="E1522" s="75" t="s">
        <v>457</v>
      </c>
      <c r="G1522" s="75" t="s">
        <v>264</v>
      </c>
      <c r="H1522" s="77" t="str">
        <f>VLOOKUP(Table16[[#This Row],[Player]],Rosters!$D$1:$D$1934,1,FALSE)</f>
        <v>Togiai, Tommy</v>
      </c>
      <c r="I1522" s="77" t="str">
        <f>Table16[[#This Row],[RunBlock-Primary6]]&amp;"-"&amp;Table16[[#This Row],[PassBlock8]]&amp;IF(Table16[[#This Row],[RunBlock-Secondary7]]&lt;&gt;"","/"&amp;Table16[[#This Row],[RunBlock-Secondary7]]&amp;"-"&amp;Table16[[#This Row],[PassBlock8]],"")</f>
        <v>-</v>
      </c>
      <c r="J1522" s="75" t="s">
        <v>149</v>
      </c>
      <c r="K1522" s="75"/>
      <c r="L1522" s="76">
        <v>3</v>
      </c>
      <c r="M1522" s="76"/>
      <c r="N1522" s="76"/>
      <c r="O1522" s="76"/>
      <c r="P1522" s="76"/>
      <c r="Q1522" s="76" t="str">
        <f>Table16[[#This Row],[DefPrimary2]]&amp;IF(Table16[[#This Row],[Def-Secondary3]]&lt;&gt;"","/"&amp;Table16[[#This Row],[Def-Secondary3]],)&amp;""&amp;IF(Table16[[#This Row],[PassRush4]]&lt;&gt;"","-"&amp;Table16[[#This Row],[PassRush4]],)</f>
        <v>0-3</v>
      </c>
      <c r="R1522" s="76" t="e">
        <f>VLOOKUP(Table16[[#This Row],[Player]],Table4[],9,FALSE)</f>
        <v>#N/A</v>
      </c>
    </row>
    <row r="1523" spans="1:18" ht="12.75" customHeight="1" x14ac:dyDescent="0.45">
      <c r="A1523" s="78" t="s">
        <v>1392</v>
      </c>
      <c r="B1523" s="74" t="s">
        <v>220</v>
      </c>
      <c r="C1523" s="79" t="s">
        <v>81</v>
      </c>
      <c r="D1523" s="91">
        <v>35247</v>
      </c>
      <c r="E1523" s="75" t="s">
        <v>361</v>
      </c>
      <c r="G1523" s="75" t="s">
        <v>231</v>
      </c>
      <c r="H1523" s="77" t="str">
        <f>VLOOKUP(Table16[[#This Row],[Player]],Rosters!$D$1:$D$1934,1,FALSE)</f>
        <v>Tonga, Khyiris</v>
      </c>
      <c r="I1523" s="77" t="str">
        <f>Table16[[#This Row],[RunBlock-Primary6]]&amp;"-"&amp;Table16[[#This Row],[PassBlock8]]&amp;IF(Table16[[#This Row],[RunBlock-Secondary7]]&lt;&gt;"","/"&amp;Table16[[#This Row],[RunBlock-Secondary7]]&amp;"-"&amp;Table16[[#This Row],[PassBlock8]],"")</f>
        <v>-</v>
      </c>
      <c r="J1523" s="75" t="s">
        <v>149</v>
      </c>
      <c r="K1523" s="75"/>
      <c r="L1523" s="76">
        <v>0</v>
      </c>
      <c r="M1523" s="76"/>
      <c r="N1523" s="76"/>
      <c r="O1523" s="76"/>
      <c r="P1523" s="76"/>
      <c r="Q1523" s="76" t="str">
        <f>Table16[[#This Row],[DefPrimary2]]&amp;IF(Table16[[#This Row],[Def-Secondary3]]&lt;&gt;"","/"&amp;Table16[[#This Row],[Def-Secondary3]],)&amp;""&amp;IF(Table16[[#This Row],[PassRush4]]&lt;&gt;"","-"&amp;Table16[[#This Row],[PassRush4]],)</f>
        <v>0-0</v>
      </c>
      <c r="R1523" s="76" t="e">
        <f>VLOOKUP(Table16[[#This Row],[Player]],Table4[],9,FALSE)</f>
        <v>#N/A</v>
      </c>
    </row>
    <row r="1524" spans="1:18" ht="12.75" customHeight="1" x14ac:dyDescent="0.45">
      <c r="A1524" s="78" t="s">
        <v>2710</v>
      </c>
      <c r="B1524" s="74" t="s">
        <v>220</v>
      </c>
      <c r="C1524" s="79" t="s">
        <v>3525</v>
      </c>
      <c r="D1524" s="91">
        <v>36342</v>
      </c>
      <c r="E1524" s="75" t="s">
        <v>457</v>
      </c>
      <c r="G1524" s="75" t="s">
        <v>186</v>
      </c>
      <c r="H1524" s="77" t="str">
        <f>VLOOKUP(Table16[[#This Row],[Player]],Rosters!$D$1:$D$1934,1,FALSE)</f>
        <v>Tufele, Jay</v>
      </c>
      <c r="I1524" s="77" t="str">
        <f>Table16[[#This Row],[RunBlock-Primary6]]&amp;"-"&amp;Table16[[#This Row],[PassBlock8]]&amp;IF(Table16[[#This Row],[RunBlock-Secondary7]]&lt;&gt;"","/"&amp;Table16[[#This Row],[RunBlock-Secondary7]]&amp;"-"&amp;Table16[[#This Row],[PassBlock8]],"")</f>
        <v>-</v>
      </c>
      <c r="J1524" s="75" t="s">
        <v>149</v>
      </c>
      <c r="K1524" s="75"/>
      <c r="L1524" s="76">
        <v>2</v>
      </c>
      <c r="M1524" s="76"/>
      <c r="N1524" s="76"/>
      <c r="O1524" s="76"/>
      <c r="P1524" s="76"/>
      <c r="Q1524" s="76" t="str">
        <f>Table16[[#This Row],[DefPrimary2]]&amp;IF(Table16[[#This Row],[Def-Secondary3]]&lt;&gt;"","/"&amp;Table16[[#This Row],[Def-Secondary3]],)&amp;""&amp;IF(Table16[[#This Row],[PassRush4]]&lt;&gt;"","-"&amp;Table16[[#This Row],[PassRush4]],)</f>
        <v>0-2</v>
      </c>
      <c r="R1524" s="76" t="e">
        <f>VLOOKUP(Table16[[#This Row],[Player]],Table4[],9,FALSE)</f>
        <v>#N/A</v>
      </c>
    </row>
    <row r="1525" spans="1:18" ht="12.75" customHeight="1" x14ac:dyDescent="0.45">
      <c r="A1525" s="78" t="s">
        <v>2616</v>
      </c>
      <c r="B1525" s="74" t="s">
        <v>220</v>
      </c>
      <c r="C1525" s="79" t="s">
        <v>325</v>
      </c>
      <c r="D1525" s="91">
        <v>36281</v>
      </c>
      <c r="E1525" s="75" t="s">
        <v>102</v>
      </c>
      <c r="G1525" s="75" t="s">
        <v>231</v>
      </c>
      <c r="H1525" s="77" t="str">
        <f>VLOOKUP(Table16[[#This Row],[Player]],Rosters!$D$1:$D$1934,1,FALSE)</f>
        <v>Tuipulotu, Marlon</v>
      </c>
      <c r="I1525" s="77" t="str">
        <f>Table16[[#This Row],[RunBlock-Primary6]]&amp;"-"&amp;Table16[[#This Row],[PassBlock8]]&amp;IF(Table16[[#This Row],[RunBlock-Secondary7]]&lt;&gt;"","/"&amp;Table16[[#This Row],[RunBlock-Secondary7]]&amp;"-"&amp;Table16[[#This Row],[PassBlock8]],"")</f>
        <v>-</v>
      </c>
      <c r="J1525" s="75" t="s">
        <v>149</v>
      </c>
      <c r="K1525" s="75"/>
      <c r="L1525" s="76">
        <v>0</v>
      </c>
      <c r="M1525" s="76"/>
      <c r="N1525" s="76"/>
      <c r="O1525" s="76"/>
      <c r="P1525" s="76"/>
      <c r="Q1525" s="76" t="str">
        <f>Table16[[#This Row],[DefPrimary2]]&amp;IF(Table16[[#This Row],[Def-Secondary3]]&lt;&gt;"","/"&amp;Table16[[#This Row],[Def-Secondary3]],)&amp;""&amp;IF(Table16[[#This Row],[PassRush4]]&lt;&gt;"","-"&amp;Table16[[#This Row],[PassRush4]],)</f>
        <v>0-0</v>
      </c>
      <c r="R1525" s="76" t="e">
        <f>VLOOKUP(Table16[[#This Row],[Player]],Table4[],9,FALSE)</f>
        <v>#N/A</v>
      </c>
    </row>
    <row r="1526" spans="1:18" ht="12.75" customHeight="1" x14ac:dyDescent="0.45">
      <c r="A1526" s="78" t="s">
        <v>2013</v>
      </c>
      <c r="B1526" s="74" t="s">
        <v>220</v>
      </c>
      <c r="C1526" s="79" t="s">
        <v>193</v>
      </c>
      <c r="D1526" s="91">
        <v>34456</v>
      </c>
      <c r="E1526" s="75" t="s">
        <v>720</v>
      </c>
      <c r="G1526" s="75" t="s">
        <v>484</v>
      </c>
      <c r="H1526" s="77" t="str">
        <f>VLOOKUP(Table16[[#This Row],[Player]],Rosters!$D$1:$D$1934,1,FALSE)</f>
        <v>Tupou, Josh</v>
      </c>
      <c r="I1526" s="77" t="str">
        <f>Table16[[#This Row],[RunBlock-Primary6]]&amp;"-"&amp;Table16[[#This Row],[PassBlock8]]&amp;IF(Table16[[#This Row],[RunBlock-Secondary7]]&lt;&gt;"","/"&amp;Table16[[#This Row],[RunBlock-Secondary7]]&amp;"-"&amp;Table16[[#This Row],[PassBlock8]],"")</f>
        <v>-</v>
      </c>
      <c r="J1526" s="75" t="s">
        <v>149</v>
      </c>
      <c r="K1526" s="75"/>
      <c r="L1526" s="76">
        <v>1</v>
      </c>
      <c r="M1526" s="76"/>
      <c r="N1526" s="76"/>
      <c r="O1526" s="76"/>
      <c r="P1526" s="76"/>
      <c r="Q1526" s="76" t="str">
        <f>Table16[[#This Row],[DefPrimary2]]&amp;IF(Table16[[#This Row],[Def-Secondary3]]&lt;&gt;"","/"&amp;Table16[[#This Row],[Def-Secondary3]],)&amp;""&amp;IF(Table16[[#This Row],[PassRush4]]&lt;&gt;"","-"&amp;Table16[[#This Row],[PassRush4]],)</f>
        <v>0-1</v>
      </c>
      <c r="R1526" s="76" t="e">
        <f>VLOOKUP(Table16[[#This Row],[Player]],Table4[],9,FALSE)</f>
        <v>#N/A</v>
      </c>
    </row>
    <row r="1527" spans="1:18" ht="12.75" customHeight="1" x14ac:dyDescent="0.45">
      <c r="A1527" s="78" t="s">
        <v>3067</v>
      </c>
      <c r="B1527" s="74" t="s">
        <v>220</v>
      </c>
      <c r="C1527" s="79" t="s">
        <v>3517</v>
      </c>
      <c r="D1527" s="91">
        <v>35921</v>
      </c>
      <c r="E1527" s="75" t="s">
        <v>83</v>
      </c>
      <c r="G1527" s="75" t="s">
        <v>484</v>
      </c>
      <c r="H1527" s="77" t="str">
        <f>VLOOKUP(Table16[[#This Row],[Player]],Rosters!$D$1:$D$1934,1,FALSE)</f>
        <v>Uwazurike, Eyioma</v>
      </c>
      <c r="I1527" s="77" t="str">
        <f>Table16[[#This Row],[RunBlock-Primary6]]&amp;"-"&amp;Table16[[#This Row],[PassBlock8]]&amp;IF(Table16[[#This Row],[RunBlock-Secondary7]]&lt;&gt;"","/"&amp;Table16[[#This Row],[RunBlock-Secondary7]]&amp;"-"&amp;Table16[[#This Row],[PassBlock8]],"")</f>
        <v>-</v>
      </c>
      <c r="J1527" s="75" t="s">
        <v>149</v>
      </c>
      <c r="K1527" s="75"/>
      <c r="L1527" s="76">
        <v>1</v>
      </c>
      <c r="M1527" s="76"/>
      <c r="N1527" s="76"/>
      <c r="O1527" s="76"/>
      <c r="P1527" s="76"/>
      <c r="Q1527" s="76" t="str">
        <f>Table16[[#This Row],[DefPrimary2]]&amp;IF(Table16[[#This Row],[Def-Secondary3]]&lt;&gt;"","/"&amp;Table16[[#This Row],[Def-Secondary3]],)&amp;""&amp;IF(Table16[[#This Row],[PassRush4]]&lt;&gt;"","-"&amp;Table16[[#This Row],[PassRush4]],)</f>
        <v>0-1</v>
      </c>
      <c r="R1527" s="76" t="e">
        <f>VLOOKUP(Table16[[#This Row],[Player]],Table4[],9,FALSE)</f>
        <v>#N/A</v>
      </c>
    </row>
    <row r="1528" spans="1:18" ht="12.75" customHeight="1" x14ac:dyDescent="0.45">
      <c r="A1528" s="78" t="s">
        <v>1996</v>
      </c>
      <c r="B1528" s="74" t="s">
        <v>220</v>
      </c>
      <c r="C1528" s="79" t="s">
        <v>860</v>
      </c>
      <c r="D1528" s="91">
        <v>35886</v>
      </c>
      <c r="E1528" s="75" t="s">
        <v>102</v>
      </c>
      <c r="G1528" s="75" t="s">
        <v>186</v>
      </c>
      <c r="H1528" s="77" t="str">
        <f>VLOOKUP(Table16[[#This Row],[Player]],Rosters!$D$1:$D$1934,1,FALSE)</f>
        <v>Van Lanen, Cole</v>
      </c>
      <c r="I1528" s="77" t="str">
        <f>Table16[[#This Row],[RunBlock-Primary6]]&amp;"-"&amp;Table16[[#This Row],[PassBlock8]]&amp;IF(Table16[[#This Row],[RunBlock-Secondary7]]&lt;&gt;"","/"&amp;Table16[[#This Row],[RunBlock-Secondary7]]&amp;"-"&amp;Table16[[#This Row],[PassBlock8]],"")</f>
        <v>0-2</v>
      </c>
      <c r="J1528" s="75"/>
      <c r="K1528" s="75"/>
      <c r="L1528" s="76"/>
      <c r="M1528" s="76"/>
      <c r="N1528" s="75">
        <v>0</v>
      </c>
      <c r="O1528" s="75"/>
      <c r="P1528" s="76">
        <v>2</v>
      </c>
      <c r="Q1528" s="76" t="str">
        <f>Table16[[#This Row],[DefPrimary2]]&amp;IF(Table16[[#This Row],[Def-Secondary3]]&lt;&gt;"","/"&amp;Table16[[#This Row],[Def-Secondary3]],)&amp;""&amp;IF(Table16[[#This Row],[PassRush4]]&lt;&gt;"","-"&amp;Table16[[#This Row],[PassRush4]],)</f>
        <v/>
      </c>
      <c r="R1528" s="76" t="e">
        <f>VLOOKUP(Table16[[#This Row],[Player]],Table4[],9,FALSE)</f>
        <v>#N/A</v>
      </c>
    </row>
    <row r="1529" spans="1:18" ht="12.75" customHeight="1" x14ac:dyDescent="0.45">
      <c r="A1529" s="78" t="s">
        <v>3293</v>
      </c>
      <c r="B1529" s="74" t="s">
        <v>220</v>
      </c>
      <c r="C1529" s="79" t="s">
        <v>143</v>
      </c>
      <c r="D1529" s="91">
        <v>36509</v>
      </c>
      <c r="E1529" s="75" t="s">
        <v>91</v>
      </c>
      <c r="G1529" s="75" t="s">
        <v>231</v>
      </c>
      <c r="H1529" s="77" t="e">
        <f>VLOOKUP(Table16[[#This Row],[Player]],Rosters!$D$1:$D$1934,1,FALSE)</f>
        <v>#N/A</v>
      </c>
      <c r="I1529" s="77" t="str">
        <f>Table16[[#This Row],[RunBlock-Primary6]]&amp;"-"&amp;Table16[[#This Row],[PassBlock8]]&amp;IF(Table16[[#This Row],[RunBlock-Secondary7]]&lt;&gt;"","/"&amp;Table16[[#This Row],[RunBlock-Secondary7]]&amp;"-"&amp;Table16[[#This Row],[PassBlock8]],"")</f>
        <v>0-0</v>
      </c>
      <c r="J1529" s="75"/>
      <c r="K1529" s="75"/>
      <c r="L1529" s="76"/>
      <c r="M1529" s="76"/>
      <c r="N1529" s="75">
        <v>0</v>
      </c>
      <c r="O1529" s="75"/>
      <c r="P1529" s="76">
        <v>0</v>
      </c>
      <c r="Q1529" s="76" t="str">
        <f>Table16[[#This Row],[DefPrimary2]]&amp;IF(Table16[[#This Row],[Def-Secondary3]]&lt;&gt;"","/"&amp;Table16[[#This Row],[Def-Secondary3]],)&amp;""&amp;IF(Table16[[#This Row],[PassRush4]]&lt;&gt;"","-"&amp;Table16[[#This Row],[PassRush4]],)</f>
        <v/>
      </c>
      <c r="R1529" s="76" t="e">
        <f>VLOOKUP(Table16[[#This Row],[Player]],Table4[],9,FALSE)</f>
        <v>#N/A</v>
      </c>
    </row>
    <row r="1530" spans="1:18" ht="12.75" customHeight="1" x14ac:dyDescent="0.45">
      <c r="A1530" s="78" t="s">
        <v>1775</v>
      </c>
      <c r="B1530" s="74" t="s">
        <v>220</v>
      </c>
      <c r="C1530" s="79" t="s">
        <v>3531</v>
      </c>
      <c r="D1530" s="91">
        <v>36179</v>
      </c>
      <c r="E1530" s="75" t="s">
        <v>160</v>
      </c>
      <c r="G1530" s="75" t="s">
        <v>231</v>
      </c>
      <c r="H1530" s="77" t="str">
        <f>VLOOKUP(Table16[[#This Row],[Player]],Rosters!$D$1:$D$1934,1,FALSE)</f>
        <v>Warren, Carter</v>
      </c>
      <c r="I1530" s="77" t="str">
        <f>Table16[[#This Row],[RunBlock-Primary6]]&amp;"-"&amp;Table16[[#This Row],[PassBlock8]]&amp;IF(Table16[[#This Row],[RunBlock-Secondary7]]&lt;&gt;"","/"&amp;Table16[[#This Row],[RunBlock-Secondary7]]&amp;"-"&amp;Table16[[#This Row],[PassBlock8]],"")</f>
        <v>0-0</v>
      </c>
      <c r="J1530" s="75"/>
      <c r="K1530" s="75"/>
      <c r="L1530" s="76"/>
      <c r="M1530" s="76"/>
      <c r="N1530" s="75">
        <v>0</v>
      </c>
      <c r="O1530" s="75"/>
      <c r="P1530" s="76">
        <v>0</v>
      </c>
      <c r="Q1530" s="76" t="str">
        <f>Table16[[#This Row],[DefPrimary2]]&amp;IF(Table16[[#This Row],[Def-Secondary3]]&lt;&gt;"","/"&amp;Table16[[#This Row],[Def-Secondary3]],)&amp;""&amp;IF(Table16[[#This Row],[PassRush4]]&lt;&gt;"","-"&amp;Table16[[#This Row],[PassRush4]],)</f>
        <v/>
      </c>
      <c r="R1530" s="76" t="e">
        <f>VLOOKUP(Table16[[#This Row],[Player]],Table4[],9,FALSE)</f>
        <v>#N/A</v>
      </c>
    </row>
    <row r="1531" spans="1:18" ht="12.75" customHeight="1" x14ac:dyDescent="0.45">
      <c r="A1531" s="78" t="s">
        <v>978</v>
      </c>
      <c r="B1531" s="74" t="s">
        <v>220</v>
      </c>
      <c r="C1531" s="79" t="s">
        <v>1124</v>
      </c>
      <c r="D1531" s="91">
        <v>34740</v>
      </c>
      <c r="E1531" s="75" t="s">
        <v>720</v>
      </c>
      <c r="G1531" s="75" t="s">
        <v>231</v>
      </c>
      <c r="H1531" s="77" t="str">
        <f>VLOOKUP(Table16[[#This Row],[Player]],Rosters!$D$1:$D$1934,1,FALSE)</f>
        <v>Wilkinson, Elijah</v>
      </c>
      <c r="I1531" s="77" t="str">
        <f>Table16[[#This Row],[RunBlock-Primary6]]&amp;"-"&amp;Table16[[#This Row],[PassBlock8]]&amp;IF(Table16[[#This Row],[RunBlock-Secondary7]]&lt;&gt;"","/"&amp;Table16[[#This Row],[RunBlock-Secondary7]]&amp;"-"&amp;Table16[[#This Row],[PassBlock8]],"")</f>
        <v>0-0</v>
      </c>
      <c r="J1531" s="75"/>
      <c r="K1531" s="75"/>
      <c r="L1531" s="76"/>
      <c r="M1531" s="76"/>
      <c r="N1531" s="75">
        <v>0</v>
      </c>
      <c r="O1531" s="75"/>
      <c r="P1531" s="76">
        <v>0</v>
      </c>
      <c r="Q1531" s="76" t="str">
        <f>Table16[[#This Row],[DefPrimary2]]&amp;IF(Table16[[#This Row],[Def-Secondary3]]&lt;&gt;"","/"&amp;Table16[[#This Row],[Def-Secondary3]],)&amp;""&amp;IF(Table16[[#This Row],[PassRush4]]&lt;&gt;"","-"&amp;Table16[[#This Row],[PassRush4]],)</f>
        <v/>
      </c>
      <c r="R1531" s="76" t="e">
        <f>VLOOKUP(Table16[[#This Row],[Player]],Table4[],9,FALSE)</f>
        <v>#N/A</v>
      </c>
    </row>
    <row r="1532" spans="1:18" ht="12.75" customHeight="1" x14ac:dyDescent="0.45">
      <c r="A1532" s="78" t="s">
        <v>2595</v>
      </c>
      <c r="B1532" s="74" t="s">
        <v>220</v>
      </c>
      <c r="C1532" s="79" t="s">
        <v>3527</v>
      </c>
      <c r="D1532" s="91">
        <v>36297</v>
      </c>
      <c r="E1532" s="75" t="s">
        <v>3954</v>
      </c>
      <c r="G1532" s="75" t="s">
        <v>231</v>
      </c>
      <c r="H1532" s="77" t="e">
        <f>VLOOKUP(Table16[[#This Row],[Player]],Rosters!$D$1:$D$1934,1,FALSE)</f>
        <v>#N/A</v>
      </c>
      <c r="I1532" s="77" t="str">
        <f>Table16[[#This Row],[RunBlock-Primary6]]&amp;"-"&amp;Table16[[#This Row],[PassBlock8]]&amp;IF(Table16[[#This Row],[RunBlock-Secondary7]]&lt;&gt;"","/"&amp;Table16[[#This Row],[RunBlock-Secondary7]]&amp;"-"&amp;Table16[[#This Row],[PassBlock8]],"")</f>
        <v>0-0</v>
      </c>
      <c r="J1532" s="75"/>
      <c r="K1532" s="75"/>
      <c r="L1532" s="76"/>
      <c r="M1532" s="76"/>
      <c r="N1532" s="75">
        <v>0</v>
      </c>
      <c r="O1532" s="75"/>
      <c r="P1532" s="76">
        <v>0</v>
      </c>
      <c r="Q1532" s="76" t="str">
        <f>Table16[[#This Row],[DefPrimary2]]&amp;IF(Table16[[#This Row],[Def-Secondary3]]&lt;&gt;"","/"&amp;Table16[[#This Row],[Def-Secondary3]],)&amp;""&amp;IF(Table16[[#This Row],[PassRush4]]&lt;&gt;"","-"&amp;Table16[[#This Row],[PassRush4]],)</f>
        <v/>
      </c>
      <c r="R1532" s="76" t="e">
        <f>VLOOKUP(Table16[[#This Row],[Player]],Table4[],9,FALSE)</f>
        <v>#N/A</v>
      </c>
    </row>
    <row r="1533" spans="1:18" ht="12.75" customHeight="1" x14ac:dyDescent="0.45">
      <c r="A1533" s="78" t="s">
        <v>751</v>
      </c>
      <c r="B1533" s="74" t="s">
        <v>220</v>
      </c>
      <c r="C1533" s="79" t="s">
        <v>308</v>
      </c>
      <c r="D1533" s="91">
        <v>35885</v>
      </c>
      <c r="E1533" s="75" t="s">
        <v>3978</v>
      </c>
      <c r="G1533" s="75" t="s">
        <v>260</v>
      </c>
      <c r="H1533" s="77" t="str">
        <f>VLOOKUP(Table16[[#This Row],[Player]],Rosters!$D$1:$D$1934,1,FALSE)</f>
        <v>Wyatt, Devonte</v>
      </c>
      <c r="I1533" s="77" t="str">
        <f>Table16[[#This Row],[RunBlock-Primary6]]&amp;"-"&amp;Table16[[#This Row],[PassBlock8]]&amp;IF(Table16[[#This Row],[RunBlock-Secondary7]]&lt;&gt;"","/"&amp;Table16[[#This Row],[RunBlock-Secondary7]]&amp;"-"&amp;Table16[[#This Row],[PassBlock8]],"")</f>
        <v>-</v>
      </c>
      <c r="J1533" s="75" t="s">
        <v>149</v>
      </c>
      <c r="K1533" s="75"/>
      <c r="L1533" s="76">
        <v>6</v>
      </c>
      <c r="M1533" s="76"/>
      <c r="N1533" s="76"/>
      <c r="O1533" s="76"/>
      <c r="P1533" s="76"/>
      <c r="Q1533" s="76" t="str">
        <f>Table16[[#This Row],[DefPrimary2]]&amp;IF(Table16[[#This Row],[Def-Secondary3]]&lt;&gt;"","/"&amp;Table16[[#This Row],[Def-Secondary3]],)&amp;""&amp;IF(Table16[[#This Row],[PassRush4]]&lt;&gt;"","-"&amp;Table16[[#This Row],[PassRush4]],)</f>
        <v>0-6</v>
      </c>
      <c r="R1533" s="76" t="e">
        <f>VLOOKUP(Table16[[#This Row],[Player]],Table4[],9,FALSE)</f>
        <v>#N/A</v>
      </c>
    </row>
    <row r="1534" spans="1:18" ht="12.75" customHeight="1" x14ac:dyDescent="0.45">
      <c r="A1534" s="78" t="s">
        <v>1692</v>
      </c>
      <c r="B1534" s="74" t="s">
        <v>3563</v>
      </c>
      <c r="C1534" s="79" t="s">
        <v>403</v>
      </c>
      <c r="D1534" s="91">
        <v>36342</v>
      </c>
      <c r="E1534" s="75" t="s">
        <v>241</v>
      </c>
      <c r="G1534" s="75" t="s">
        <v>4184</v>
      </c>
      <c r="H1534" s="77" t="str">
        <f>VLOOKUP(Table16[[#This Row],[Player]],Rosters!$D$1:$D$1934,1,FALSE)</f>
        <v>Barmore, Christian</v>
      </c>
      <c r="I1534" s="77" t="str">
        <f>Table16[[#This Row],[RunBlock-Primary6]]&amp;"-"&amp;Table16[[#This Row],[PassBlock8]]&amp;IF(Table16[[#This Row],[RunBlock-Secondary7]]&lt;&gt;"","/"&amp;Table16[[#This Row],[RunBlock-Secondary7]]&amp;"-"&amp;Table16[[#This Row],[PassBlock8]],"")</f>
        <v>-</v>
      </c>
      <c r="J1534" s="75" t="s">
        <v>149</v>
      </c>
      <c r="K1534" s="75" t="s">
        <v>149</v>
      </c>
      <c r="L1534" s="76">
        <v>2</v>
      </c>
      <c r="M1534" s="76"/>
      <c r="N1534" s="76"/>
      <c r="O1534" s="76"/>
      <c r="P1534" s="76"/>
      <c r="Q1534" s="76" t="str">
        <f>Table16[[#This Row],[DefPrimary2]]&amp;IF(Table16[[#This Row],[Def-Secondary3]]&lt;&gt;"","/"&amp;Table16[[#This Row],[Def-Secondary3]],)&amp;""&amp;IF(Table16[[#This Row],[PassRush4]]&lt;&gt;"","-"&amp;Table16[[#This Row],[PassRush4]],)</f>
        <v>0/0-2</v>
      </c>
      <c r="R1534" s="76" t="e">
        <f>VLOOKUP(Table16[[#This Row],[Player]],Table4[],9,FALSE)</f>
        <v>#N/A</v>
      </c>
    </row>
    <row r="1535" spans="1:18" ht="12.75" customHeight="1" x14ac:dyDescent="0.45">
      <c r="A1535" s="78" t="s">
        <v>3270</v>
      </c>
      <c r="B1535" s="74" t="s">
        <v>3563</v>
      </c>
      <c r="C1535" s="79" t="s">
        <v>916</v>
      </c>
      <c r="D1535" s="91">
        <v>35865</v>
      </c>
      <c r="E1535" s="75" t="s">
        <v>279</v>
      </c>
      <c r="G1535" s="75" t="s">
        <v>161</v>
      </c>
      <c r="H1535" s="77" t="str">
        <f>VLOOKUP(Table16[[#This Row],[Player]],Rosters!$D$1:$D$1934,1,FALSE)</f>
        <v>Garcia, Elijah</v>
      </c>
      <c r="I1535" s="77" t="str">
        <f>Table16[[#This Row],[RunBlock-Primary6]]&amp;"-"&amp;Table16[[#This Row],[PassBlock8]]&amp;IF(Table16[[#This Row],[RunBlock-Secondary7]]&lt;&gt;"","/"&amp;Table16[[#This Row],[RunBlock-Secondary7]]&amp;"-"&amp;Table16[[#This Row],[PassBlock8]],"")</f>
        <v>-</v>
      </c>
      <c r="J1535" s="75" t="s">
        <v>154</v>
      </c>
      <c r="K1535" s="75" t="s">
        <v>149</v>
      </c>
      <c r="L1535" s="76">
        <v>0</v>
      </c>
      <c r="M1535" s="76"/>
      <c r="N1535" s="76"/>
      <c r="O1535" s="76"/>
      <c r="P1535" s="76"/>
      <c r="Q1535" s="76" t="str">
        <f>Table16[[#This Row],[DefPrimary2]]&amp;IF(Table16[[#This Row],[Def-Secondary3]]&lt;&gt;"","/"&amp;Table16[[#This Row],[Def-Secondary3]],)&amp;""&amp;IF(Table16[[#This Row],[PassRush4]]&lt;&gt;"","-"&amp;Table16[[#This Row],[PassRush4]],)</f>
        <v>4/0-0</v>
      </c>
      <c r="R1535" s="76" t="e">
        <f>VLOOKUP(Table16[[#This Row],[Player]],Table4[],9,FALSE)</f>
        <v>#N/A</v>
      </c>
    </row>
    <row r="1536" spans="1:18" ht="12.75" customHeight="1" x14ac:dyDescent="0.45">
      <c r="A1536" s="78" t="s">
        <v>3618</v>
      </c>
      <c r="B1536" s="74" t="s">
        <v>3563</v>
      </c>
      <c r="C1536" s="79" t="s">
        <v>3527</v>
      </c>
      <c r="D1536" s="91">
        <v>37785</v>
      </c>
      <c r="E1536" s="75" t="s">
        <v>4020</v>
      </c>
      <c r="G1536" s="75" t="s">
        <v>4182</v>
      </c>
      <c r="H1536" s="77" t="str">
        <f>VLOOKUP(Table16[[#This Row],[Player]],Rosters!$D$1:$D$1934,1,FALSE)</f>
        <v>Hall Jr, Michael</v>
      </c>
      <c r="I1536" s="77" t="str">
        <f>Table16[[#This Row],[RunBlock-Primary6]]&amp;"-"&amp;Table16[[#This Row],[PassBlock8]]&amp;IF(Table16[[#This Row],[RunBlock-Secondary7]]&lt;&gt;"","/"&amp;Table16[[#This Row],[RunBlock-Secondary7]]&amp;"-"&amp;Table16[[#This Row],[PassBlock8]],"")</f>
        <v>-</v>
      </c>
      <c r="J1536" s="75" t="s">
        <v>154</v>
      </c>
      <c r="K1536" s="75" t="s">
        <v>149</v>
      </c>
      <c r="L1536" s="76">
        <v>3</v>
      </c>
      <c r="M1536" s="76"/>
      <c r="N1536" s="76"/>
      <c r="O1536" s="76"/>
      <c r="P1536" s="76"/>
      <c r="Q1536" s="76" t="str">
        <f>Table16[[#This Row],[DefPrimary2]]&amp;IF(Table16[[#This Row],[Def-Secondary3]]&lt;&gt;"","/"&amp;Table16[[#This Row],[Def-Secondary3]],)&amp;""&amp;IF(Table16[[#This Row],[PassRush4]]&lt;&gt;"","-"&amp;Table16[[#This Row],[PassRush4]],)</f>
        <v>4/0-3</v>
      </c>
      <c r="R1536" s="76" t="e">
        <f>VLOOKUP(Table16[[#This Row],[Player]],Table4[],9,FALSE)</f>
        <v>#N/A</v>
      </c>
    </row>
    <row r="1537" spans="1:18" ht="12.75" customHeight="1" x14ac:dyDescent="0.45">
      <c r="A1537" s="78" t="s">
        <v>3657</v>
      </c>
      <c r="B1537" s="74" t="s">
        <v>3563</v>
      </c>
      <c r="C1537" s="79" t="s">
        <v>3527</v>
      </c>
      <c r="D1537" s="91">
        <v>35462</v>
      </c>
      <c r="E1537" s="75" t="s">
        <v>3949</v>
      </c>
      <c r="G1537" s="75" t="s">
        <v>161</v>
      </c>
      <c r="H1537" s="77" t="str">
        <f>VLOOKUP(Table16[[#This Row],[Player]],Rosters!$D$1:$D$1934,1,FALSE)</f>
        <v>Kamara, Sam</v>
      </c>
      <c r="I1537" s="77" t="str">
        <f>Table16[[#This Row],[RunBlock-Primary6]]&amp;"-"&amp;Table16[[#This Row],[PassBlock8]]&amp;IF(Table16[[#This Row],[RunBlock-Secondary7]]&lt;&gt;"","/"&amp;Table16[[#This Row],[RunBlock-Secondary7]]&amp;"-"&amp;Table16[[#This Row],[PassBlock8]],"")</f>
        <v>-</v>
      </c>
      <c r="J1537" s="75" t="s">
        <v>154</v>
      </c>
      <c r="K1537" s="75" t="s">
        <v>149</v>
      </c>
      <c r="L1537" s="76">
        <v>0</v>
      </c>
      <c r="M1537" s="76"/>
      <c r="N1537" s="76"/>
      <c r="O1537" s="76"/>
      <c r="P1537" s="76"/>
      <c r="Q1537" s="76" t="str">
        <f>Table16[[#This Row],[DefPrimary2]]&amp;IF(Table16[[#This Row],[Def-Secondary3]]&lt;&gt;"","/"&amp;Table16[[#This Row],[Def-Secondary3]],)&amp;""&amp;IF(Table16[[#This Row],[PassRush4]]&lt;&gt;"","-"&amp;Table16[[#This Row],[PassRush4]],)</f>
        <v>4/0-0</v>
      </c>
      <c r="R1537" s="76" t="e">
        <f>VLOOKUP(Table16[[#This Row],[Player]],Table4[],9,FALSE)</f>
        <v>#N/A</v>
      </c>
    </row>
    <row r="1538" spans="1:18" ht="12.75" customHeight="1" x14ac:dyDescent="0.45">
      <c r="A1538" s="78" t="s">
        <v>3064</v>
      </c>
      <c r="B1538" s="74" t="s">
        <v>3563</v>
      </c>
      <c r="C1538" s="79" t="s">
        <v>109</v>
      </c>
      <c r="D1538" s="91">
        <v>36276</v>
      </c>
      <c r="E1538" s="75" t="s">
        <v>391</v>
      </c>
      <c r="G1538" s="75" t="s">
        <v>173</v>
      </c>
      <c r="H1538" s="77" t="e">
        <f>VLOOKUP(Table16[[#This Row],[Player]],Rosters!$D$1:$D$1934,1,FALSE)</f>
        <v>#N/A</v>
      </c>
      <c r="I1538" s="77" t="str">
        <f>Table16[[#This Row],[RunBlock-Primary6]]&amp;"-"&amp;Table16[[#This Row],[PassBlock8]]&amp;IF(Table16[[#This Row],[RunBlock-Secondary7]]&lt;&gt;"","/"&amp;Table16[[#This Row],[RunBlock-Secondary7]]&amp;"-"&amp;Table16[[#This Row],[PassBlock8]],"")</f>
        <v>-</v>
      </c>
      <c r="J1538" s="75" t="s">
        <v>149</v>
      </c>
      <c r="K1538" s="75" t="s">
        <v>149</v>
      </c>
      <c r="L1538" s="76">
        <v>0</v>
      </c>
      <c r="M1538" s="76"/>
      <c r="N1538" s="76"/>
      <c r="O1538" s="76"/>
      <c r="P1538" s="76"/>
      <c r="Q1538" s="76" t="str">
        <f>Table16[[#This Row],[DefPrimary2]]&amp;IF(Table16[[#This Row],[Def-Secondary3]]&lt;&gt;"","/"&amp;Table16[[#This Row],[Def-Secondary3]],)&amp;""&amp;IF(Table16[[#This Row],[PassRush4]]&lt;&gt;"","-"&amp;Table16[[#This Row],[PassRush4]],)</f>
        <v>0/0-0</v>
      </c>
      <c r="R1538" s="76" t="e">
        <f>VLOOKUP(Table16[[#This Row],[Player]],Table4[],9,FALSE)</f>
        <v>#N/A</v>
      </c>
    </row>
    <row r="1539" spans="1:18" ht="12.75" customHeight="1" x14ac:dyDescent="0.45">
      <c r="A1539" s="78" t="s">
        <v>3648</v>
      </c>
      <c r="B1539" s="74" t="s">
        <v>3563</v>
      </c>
      <c r="C1539" s="79" t="s">
        <v>86</v>
      </c>
      <c r="D1539" s="91">
        <v>36231</v>
      </c>
      <c r="E1539" s="75" t="s">
        <v>3960</v>
      </c>
      <c r="G1539" s="75" t="s">
        <v>4186</v>
      </c>
      <c r="H1539" s="77" t="str">
        <f>VLOOKUP(Table16[[#This Row],[Player]],Rosters!$D$1:$D$1934,1,FALSE)</f>
        <v>Redmond, Jalen</v>
      </c>
      <c r="I1539" s="77" t="str">
        <f>Table16[[#This Row],[RunBlock-Primary6]]&amp;"-"&amp;Table16[[#This Row],[PassBlock8]]&amp;IF(Table16[[#This Row],[RunBlock-Secondary7]]&lt;&gt;"","/"&amp;Table16[[#This Row],[RunBlock-Secondary7]]&amp;"-"&amp;Table16[[#This Row],[PassBlock8]],"")</f>
        <v>-</v>
      </c>
      <c r="J1539" s="75" t="s">
        <v>149</v>
      </c>
      <c r="K1539" s="75" t="s">
        <v>149</v>
      </c>
      <c r="L1539" s="76">
        <v>1</v>
      </c>
      <c r="M1539" s="76"/>
      <c r="N1539" s="76"/>
      <c r="O1539" s="76"/>
      <c r="P1539" s="76"/>
      <c r="Q1539" s="76" t="str">
        <f>Table16[[#This Row],[DefPrimary2]]&amp;IF(Table16[[#This Row],[Def-Secondary3]]&lt;&gt;"","/"&amp;Table16[[#This Row],[Def-Secondary3]],)&amp;""&amp;IF(Table16[[#This Row],[PassRush4]]&lt;&gt;"","-"&amp;Table16[[#This Row],[PassRush4]],)</f>
        <v>0/0-1</v>
      </c>
      <c r="R1539" s="76" t="e">
        <f>VLOOKUP(Table16[[#This Row],[Player]],Table4[],9,FALSE)</f>
        <v>#N/A</v>
      </c>
    </row>
    <row r="1540" spans="1:18" ht="12.75" customHeight="1" x14ac:dyDescent="0.45">
      <c r="A1540" s="78" t="s">
        <v>3760</v>
      </c>
      <c r="B1540" s="74" t="s">
        <v>2299</v>
      </c>
      <c r="C1540" s="79" t="s">
        <v>271</v>
      </c>
      <c r="D1540" s="91">
        <v>37288</v>
      </c>
      <c r="E1540" s="75" t="s">
        <v>3959</v>
      </c>
      <c r="G1540" s="75" t="s">
        <v>4197</v>
      </c>
      <c r="H1540" s="77" t="str">
        <f>VLOOKUP(Table16[[#This Row],[Player]],Rosters!$D$1:$D$1934,1,FALSE)</f>
        <v>Amegadjie, Kiran</v>
      </c>
      <c r="I1540" s="77" t="str">
        <f>Table16[[#This Row],[RunBlock-Primary6]]&amp;"-"&amp;Table16[[#This Row],[PassBlock8]]&amp;IF(Table16[[#This Row],[RunBlock-Secondary7]]&lt;&gt;"","/"&amp;Table16[[#This Row],[RunBlock-Secondary7]]&amp;"-"&amp;Table16[[#This Row],[PassBlock8]],"")</f>
        <v>0-0/0-0</v>
      </c>
      <c r="J1540" s="75"/>
      <c r="K1540" s="75"/>
      <c r="L1540" s="76"/>
      <c r="M1540" s="76"/>
      <c r="N1540" s="75">
        <v>0</v>
      </c>
      <c r="O1540" s="75">
        <v>0</v>
      </c>
      <c r="P1540" s="76">
        <v>0</v>
      </c>
      <c r="Q1540" s="76" t="str">
        <f>Table16[[#This Row],[DefPrimary2]]&amp;IF(Table16[[#This Row],[Def-Secondary3]]&lt;&gt;"","/"&amp;Table16[[#This Row],[Def-Secondary3]],)&amp;""&amp;IF(Table16[[#This Row],[PassRush4]]&lt;&gt;"","-"&amp;Table16[[#This Row],[PassRush4]],)</f>
        <v/>
      </c>
      <c r="R1540" s="76" t="e">
        <f>VLOOKUP(Table16[[#This Row],[Player]],Table4[],9,FALSE)</f>
        <v>#N/A</v>
      </c>
    </row>
    <row r="1541" spans="1:18" ht="12.75" customHeight="1" x14ac:dyDescent="0.45">
      <c r="A1541" s="78" t="s">
        <v>1995</v>
      </c>
      <c r="B1541" s="74" t="s">
        <v>2299</v>
      </c>
      <c r="C1541" s="79" t="s">
        <v>116</v>
      </c>
      <c r="D1541" s="91">
        <v>36069</v>
      </c>
      <c r="E1541" s="75" t="s">
        <v>3949</v>
      </c>
      <c r="G1541" s="75" t="s">
        <v>4197</v>
      </c>
      <c r="H1541" s="77" t="str">
        <f>VLOOKUP(Table16[[#This Row],[Player]],Rosters!$D$1:$D$1934,1,FALSE)</f>
        <v>Awosika, Kayode</v>
      </c>
      <c r="I1541" s="77" t="str">
        <f>Table16[[#This Row],[RunBlock-Primary6]]&amp;"-"&amp;Table16[[#This Row],[PassBlock8]]&amp;IF(Table16[[#This Row],[RunBlock-Secondary7]]&lt;&gt;"","/"&amp;Table16[[#This Row],[RunBlock-Secondary7]]&amp;"-"&amp;Table16[[#This Row],[PassBlock8]],"")</f>
        <v>0-0/0-0</v>
      </c>
      <c r="J1541" s="75"/>
      <c r="K1541" s="75"/>
      <c r="L1541" s="76"/>
      <c r="M1541" s="76"/>
      <c r="N1541" s="75">
        <v>0</v>
      </c>
      <c r="O1541" s="75">
        <v>0</v>
      </c>
      <c r="P1541" s="76">
        <v>0</v>
      </c>
      <c r="Q1541" s="76" t="str">
        <f>Table16[[#This Row],[DefPrimary2]]&amp;IF(Table16[[#This Row],[Def-Secondary3]]&lt;&gt;"","/"&amp;Table16[[#This Row],[Def-Secondary3]],)&amp;""&amp;IF(Table16[[#This Row],[PassRush4]]&lt;&gt;"","-"&amp;Table16[[#This Row],[PassRush4]],)</f>
        <v/>
      </c>
      <c r="R1541" s="76" t="e">
        <f>VLOOKUP(Table16[[#This Row],[Player]],Table4[],9,FALSE)</f>
        <v>#N/A</v>
      </c>
    </row>
    <row r="1542" spans="1:18" ht="12.75" customHeight="1" x14ac:dyDescent="0.45">
      <c r="A1542" s="78" t="s">
        <v>2691</v>
      </c>
      <c r="B1542" s="74" t="s">
        <v>2299</v>
      </c>
      <c r="C1542" s="79" t="s">
        <v>318</v>
      </c>
      <c r="D1542" s="91">
        <v>36360</v>
      </c>
      <c r="E1542" s="75" t="s">
        <v>83</v>
      </c>
      <c r="G1542" s="75" t="s">
        <v>4197</v>
      </c>
      <c r="H1542" s="77" t="str">
        <f>VLOOKUP(Table16[[#This Row],[Player]],Rosters!$D$1:$D$1934,1,FALSE)</f>
        <v>Burford, Spencer</v>
      </c>
      <c r="I1542" s="77" t="str">
        <f>Table16[[#This Row],[RunBlock-Primary6]]&amp;"-"&amp;Table16[[#This Row],[PassBlock8]]&amp;IF(Table16[[#This Row],[RunBlock-Secondary7]]&lt;&gt;"","/"&amp;Table16[[#This Row],[RunBlock-Secondary7]]&amp;"-"&amp;Table16[[#This Row],[PassBlock8]],"")</f>
        <v>0-0/0-0</v>
      </c>
      <c r="J1542" s="75"/>
      <c r="K1542" s="75"/>
      <c r="L1542" s="76"/>
      <c r="M1542" s="76"/>
      <c r="N1542" s="75">
        <v>0</v>
      </c>
      <c r="O1542" s="75">
        <v>0</v>
      </c>
      <c r="P1542" s="76">
        <v>0</v>
      </c>
      <c r="Q1542" s="76" t="str">
        <f>Table16[[#This Row],[DefPrimary2]]&amp;IF(Table16[[#This Row],[Def-Secondary3]]&lt;&gt;"","/"&amp;Table16[[#This Row],[Def-Secondary3]],)&amp;""&amp;IF(Table16[[#This Row],[PassRush4]]&lt;&gt;"","-"&amp;Table16[[#This Row],[PassRush4]],)</f>
        <v/>
      </c>
      <c r="R1542" s="76" t="e">
        <f>VLOOKUP(Table16[[#This Row],[Player]],Table4[],9,FALSE)</f>
        <v>#N/A</v>
      </c>
    </row>
    <row r="1543" spans="1:18" ht="12.75" customHeight="1" x14ac:dyDescent="0.45">
      <c r="A1543" s="78" t="s">
        <v>1377</v>
      </c>
      <c r="B1543" s="74" t="s">
        <v>2299</v>
      </c>
      <c r="C1543" s="79" t="s">
        <v>143</v>
      </c>
      <c r="D1543" s="91">
        <v>35575</v>
      </c>
      <c r="E1543" s="75" t="s">
        <v>125</v>
      </c>
      <c r="G1543" s="75" t="s">
        <v>4197</v>
      </c>
      <c r="H1543" s="77" t="str">
        <f>VLOOKUP(Table16[[#This Row],[Player]],Rosters!$D$1:$D$1934,1,FALSE)</f>
        <v>Edoga, Chuma</v>
      </c>
      <c r="I1543" s="77" t="str">
        <f>Table16[[#This Row],[RunBlock-Primary6]]&amp;"-"&amp;Table16[[#This Row],[PassBlock8]]&amp;IF(Table16[[#This Row],[RunBlock-Secondary7]]&lt;&gt;"","/"&amp;Table16[[#This Row],[RunBlock-Secondary7]]&amp;"-"&amp;Table16[[#This Row],[PassBlock8]],"")</f>
        <v>0-0/0-0</v>
      </c>
      <c r="J1543" s="75"/>
      <c r="K1543" s="75"/>
      <c r="L1543" s="76"/>
      <c r="M1543" s="76"/>
      <c r="N1543" s="75">
        <v>0</v>
      </c>
      <c r="O1543" s="75">
        <v>0</v>
      </c>
      <c r="P1543" s="76">
        <v>0</v>
      </c>
      <c r="Q1543" s="76" t="str">
        <f>Table16[[#This Row],[DefPrimary2]]&amp;IF(Table16[[#This Row],[Def-Secondary3]]&lt;&gt;"","/"&amp;Table16[[#This Row],[Def-Secondary3]],)&amp;""&amp;IF(Table16[[#This Row],[PassRush4]]&lt;&gt;"","-"&amp;Table16[[#This Row],[PassRush4]],)</f>
        <v/>
      </c>
      <c r="R1543" s="76" t="e">
        <f>VLOOKUP(Table16[[#This Row],[Player]],Table4[],9,FALSE)</f>
        <v>#N/A</v>
      </c>
    </row>
    <row r="1544" spans="1:18" ht="12.75" customHeight="1" x14ac:dyDescent="0.45">
      <c r="A1544" s="78" t="s">
        <v>3727</v>
      </c>
      <c r="B1544" s="74" t="s">
        <v>2299</v>
      </c>
      <c r="C1544" s="79" t="s">
        <v>3531</v>
      </c>
      <c r="D1544" s="91">
        <v>37599</v>
      </c>
      <c r="E1544" s="75" t="s">
        <v>4004</v>
      </c>
      <c r="G1544" s="75" t="s">
        <v>767</v>
      </c>
      <c r="H1544" s="77" t="str">
        <f>VLOOKUP(Table16[[#This Row],[Player]],Rosters!$D$1:$D$1934,1,FALSE)</f>
        <v>Fashanu, Olumuyiwa</v>
      </c>
      <c r="I1544" s="77" t="str">
        <f>Table16[[#This Row],[RunBlock-Primary6]]&amp;"-"&amp;Table16[[#This Row],[PassBlock8]]&amp;IF(Table16[[#This Row],[RunBlock-Secondary7]]&lt;&gt;"","/"&amp;Table16[[#This Row],[RunBlock-Secondary7]]&amp;"-"&amp;Table16[[#This Row],[PassBlock8]],"")</f>
        <v>4-2/0-2</v>
      </c>
      <c r="J1544" s="75"/>
      <c r="K1544" s="75"/>
      <c r="L1544" s="76"/>
      <c r="M1544" s="76"/>
      <c r="N1544" s="75">
        <v>4</v>
      </c>
      <c r="O1544" s="75">
        <v>0</v>
      </c>
      <c r="P1544" s="76">
        <v>2</v>
      </c>
      <c r="Q1544" s="76" t="str">
        <f>Table16[[#This Row],[DefPrimary2]]&amp;IF(Table16[[#This Row],[Def-Secondary3]]&lt;&gt;"","/"&amp;Table16[[#This Row],[Def-Secondary3]],)&amp;""&amp;IF(Table16[[#This Row],[PassRush4]]&lt;&gt;"","-"&amp;Table16[[#This Row],[PassRush4]],)</f>
        <v/>
      </c>
      <c r="R1544" s="76" t="e">
        <f>VLOOKUP(Table16[[#This Row],[Player]],Table4[],9,FALSE)</f>
        <v>#N/A</v>
      </c>
    </row>
    <row r="1545" spans="1:18" ht="12.75" customHeight="1" x14ac:dyDescent="0.45">
      <c r="A1545" s="78" t="s">
        <v>1776</v>
      </c>
      <c r="B1545" s="74" t="s">
        <v>2299</v>
      </c>
      <c r="C1545" s="79" t="s">
        <v>500</v>
      </c>
      <c r="D1545" s="91">
        <v>37014</v>
      </c>
      <c r="E1545" s="75" t="s">
        <v>160</v>
      </c>
      <c r="G1545" s="75" t="s">
        <v>4197</v>
      </c>
      <c r="H1545" s="77" t="str">
        <f>VLOOKUP(Table16[[#This Row],[Player]],Rosters!$D$1:$D$1934,1,FALSE)</f>
        <v>Freeland, Blake</v>
      </c>
      <c r="I1545" s="77" t="str">
        <f>Table16[[#This Row],[RunBlock-Primary6]]&amp;"-"&amp;Table16[[#This Row],[PassBlock8]]&amp;IF(Table16[[#This Row],[RunBlock-Secondary7]]&lt;&gt;"","/"&amp;Table16[[#This Row],[RunBlock-Secondary7]]&amp;"-"&amp;Table16[[#This Row],[PassBlock8]],"")</f>
        <v>0-0/0-0</v>
      </c>
      <c r="J1545" s="75"/>
      <c r="K1545" s="75"/>
      <c r="L1545" s="76"/>
      <c r="M1545" s="76"/>
      <c r="N1545" s="75">
        <v>0</v>
      </c>
      <c r="O1545" s="75">
        <v>0</v>
      </c>
      <c r="P1545" s="76">
        <v>0</v>
      </c>
      <c r="Q1545" s="76" t="str">
        <f>Table16[[#This Row],[DefPrimary2]]&amp;IF(Table16[[#This Row],[Def-Secondary3]]&lt;&gt;"","/"&amp;Table16[[#This Row],[Def-Secondary3]],)&amp;""&amp;IF(Table16[[#This Row],[PassRush4]]&lt;&gt;"","-"&amp;Table16[[#This Row],[PassRush4]],)</f>
        <v/>
      </c>
      <c r="R1545" s="76" t="e">
        <f>VLOOKUP(Table16[[#This Row],[Player]],Table4[],9,FALSE)</f>
        <v>#N/A</v>
      </c>
    </row>
    <row r="1546" spans="1:18" ht="12.75" customHeight="1" x14ac:dyDescent="0.45">
      <c r="A1546" s="78" t="s">
        <v>3746</v>
      </c>
      <c r="B1546" s="74" t="s">
        <v>2299</v>
      </c>
      <c r="C1546" s="79" t="s">
        <v>500</v>
      </c>
      <c r="D1546" s="91">
        <v>36917</v>
      </c>
      <c r="E1546" s="75" t="s">
        <v>4013</v>
      </c>
      <c r="G1546" s="75" t="s">
        <v>488</v>
      </c>
      <c r="H1546" s="77" t="str">
        <f>VLOOKUP(Table16[[#This Row],[Player]],Rosters!$D$1:$D$1934,1,FALSE)</f>
        <v>Goncalves, Matt</v>
      </c>
      <c r="I1546" s="77" t="str">
        <f>Table16[[#This Row],[RunBlock-Primary6]]&amp;"-"&amp;Table16[[#This Row],[PassBlock8]]&amp;IF(Table16[[#This Row],[RunBlock-Secondary7]]&lt;&gt;"","/"&amp;Table16[[#This Row],[RunBlock-Secondary7]]&amp;"-"&amp;Table16[[#This Row],[PassBlock8]],"")</f>
        <v>4-0/0-0</v>
      </c>
      <c r="J1546" s="75"/>
      <c r="K1546" s="75"/>
      <c r="L1546" s="76"/>
      <c r="M1546" s="76"/>
      <c r="N1546" s="75">
        <v>4</v>
      </c>
      <c r="O1546" s="75">
        <v>0</v>
      </c>
      <c r="P1546" s="76">
        <v>0</v>
      </c>
      <c r="Q1546" s="76" t="str">
        <f>Table16[[#This Row],[DefPrimary2]]&amp;IF(Table16[[#This Row],[Def-Secondary3]]&lt;&gt;"","/"&amp;Table16[[#This Row],[Def-Secondary3]],)&amp;""&amp;IF(Table16[[#This Row],[PassRush4]]&lt;&gt;"","-"&amp;Table16[[#This Row],[PassRush4]],)</f>
        <v/>
      </c>
      <c r="R1546" s="76" t="e">
        <f>VLOOKUP(Table16[[#This Row],[Player]],Table4[],9,FALSE)</f>
        <v>#N/A</v>
      </c>
    </row>
    <row r="1547" spans="1:18" ht="12.75" customHeight="1" x14ac:dyDescent="0.45">
      <c r="A1547" s="78" t="s">
        <v>1381</v>
      </c>
      <c r="B1547" s="74" t="s">
        <v>2299</v>
      </c>
      <c r="C1547" s="79" t="s">
        <v>860</v>
      </c>
      <c r="D1547" s="91">
        <v>35065</v>
      </c>
      <c r="E1547" s="75">
        <v>0</v>
      </c>
      <c r="G1547" s="75" t="s">
        <v>4199</v>
      </c>
      <c r="H1547" s="77" t="str">
        <f>VLOOKUP(Table16[[#This Row],[Player]],Rosters!$D$1:$D$1934,1,FALSE)</f>
        <v>Hance, Blake</v>
      </c>
      <c r="I1547" s="77" t="str">
        <f>Table16[[#This Row],[RunBlock-Primary6]]&amp;"-"&amp;Table16[[#This Row],[PassBlock8]]&amp;IF(Table16[[#This Row],[RunBlock-Secondary7]]&lt;&gt;"","/"&amp;Table16[[#This Row],[RunBlock-Secondary7]]&amp;"-"&amp;Table16[[#This Row],[PassBlock8]],"")</f>
        <v>0-2/0-2</v>
      </c>
      <c r="J1547" s="75"/>
      <c r="K1547" s="75"/>
      <c r="L1547" s="76"/>
      <c r="M1547" s="76"/>
      <c r="N1547" s="75">
        <v>0</v>
      </c>
      <c r="O1547" s="75">
        <v>0</v>
      </c>
      <c r="P1547" s="76">
        <v>2</v>
      </c>
      <c r="Q1547" s="76" t="str">
        <f>Table16[[#This Row],[DefPrimary2]]&amp;IF(Table16[[#This Row],[Def-Secondary3]]&lt;&gt;"","/"&amp;Table16[[#This Row],[Def-Secondary3]],)&amp;""&amp;IF(Table16[[#This Row],[PassRush4]]&lt;&gt;"","-"&amp;Table16[[#This Row],[PassRush4]],)</f>
        <v/>
      </c>
      <c r="R1547" s="76" t="e">
        <f>VLOOKUP(Table16[[#This Row],[Player]],Table4[],9,FALSE)</f>
        <v>#N/A</v>
      </c>
    </row>
    <row r="1548" spans="1:18" ht="12.75" customHeight="1" x14ac:dyDescent="0.45">
      <c r="A1548" s="78" t="s">
        <v>3763</v>
      </c>
      <c r="B1548" s="74" t="s">
        <v>2299</v>
      </c>
      <c r="C1548" s="79" t="s">
        <v>3530</v>
      </c>
      <c r="D1548" s="91">
        <v>36523</v>
      </c>
      <c r="E1548" s="75" t="s">
        <v>91</v>
      </c>
      <c r="G1548" s="75" t="s">
        <v>4197</v>
      </c>
      <c r="H1548" s="77" t="e">
        <f>VLOOKUP(Table16[[#This Row],[Player]],Rosters!$D$1:$D$1934,1,FALSE)</f>
        <v>#N/A</v>
      </c>
      <c r="I1548" s="77" t="str">
        <f>Table16[[#This Row],[RunBlock-Primary6]]&amp;"-"&amp;Table16[[#This Row],[PassBlock8]]&amp;IF(Table16[[#This Row],[RunBlock-Secondary7]]&lt;&gt;"","/"&amp;Table16[[#This Row],[RunBlock-Secondary7]]&amp;"-"&amp;Table16[[#This Row],[PassBlock8]],"")</f>
        <v>0-0/0-0</v>
      </c>
      <c r="J1548" s="75"/>
      <c r="K1548" s="75"/>
      <c r="L1548" s="76"/>
      <c r="M1548" s="76"/>
      <c r="N1548" s="75">
        <v>0</v>
      </c>
      <c r="O1548" s="75">
        <v>0</v>
      </c>
      <c r="P1548" s="76">
        <v>0</v>
      </c>
      <c r="Q1548" s="76" t="str">
        <f>Table16[[#This Row],[DefPrimary2]]&amp;IF(Table16[[#This Row],[Def-Secondary3]]&lt;&gt;"","/"&amp;Table16[[#This Row],[Def-Secondary3]],)&amp;""&amp;IF(Table16[[#This Row],[PassRush4]]&lt;&gt;"","-"&amp;Table16[[#This Row],[PassRush4]],)</f>
        <v/>
      </c>
      <c r="R1548" s="76" t="e">
        <f>VLOOKUP(Table16[[#This Row],[Player]],Table4[],9,FALSE)</f>
        <v>#N/A</v>
      </c>
    </row>
    <row r="1549" spans="1:18" ht="12.75" customHeight="1" x14ac:dyDescent="0.45">
      <c r="A1549" s="78" t="s">
        <v>1503</v>
      </c>
      <c r="B1549" s="74" t="s">
        <v>2299</v>
      </c>
      <c r="C1549" s="79" t="s">
        <v>3531</v>
      </c>
      <c r="D1549" s="91">
        <v>36445</v>
      </c>
      <c r="E1549" s="75" t="s">
        <v>83</v>
      </c>
      <c r="G1549" s="75" t="s">
        <v>767</v>
      </c>
      <c r="H1549" s="77" t="str">
        <f>VLOOKUP(Table16[[#This Row],[Player]],Rosters!$D$1:$D$1934,1,FALSE)</f>
        <v>Mitchell, Max</v>
      </c>
      <c r="I1549" s="77" t="str">
        <f>Table16[[#This Row],[RunBlock-Primary6]]&amp;"-"&amp;Table16[[#This Row],[PassBlock8]]&amp;IF(Table16[[#This Row],[RunBlock-Secondary7]]&lt;&gt;"","/"&amp;Table16[[#This Row],[RunBlock-Secondary7]]&amp;"-"&amp;Table16[[#This Row],[PassBlock8]],"")</f>
        <v>4-2/0-2</v>
      </c>
      <c r="J1549" s="75"/>
      <c r="K1549" s="75"/>
      <c r="L1549" s="76"/>
      <c r="M1549" s="76"/>
      <c r="N1549" s="75">
        <v>4</v>
      </c>
      <c r="O1549" s="75">
        <v>0</v>
      </c>
      <c r="P1549" s="76">
        <v>2</v>
      </c>
      <c r="Q1549" s="76" t="str">
        <f>Table16[[#This Row],[DefPrimary2]]&amp;IF(Table16[[#This Row],[Def-Secondary3]]&lt;&gt;"","/"&amp;Table16[[#This Row],[Def-Secondary3]],)&amp;""&amp;IF(Table16[[#This Row],[PassRush4]]&lt;&gt;"","-"&amp;Table16[[#This Row],[PassRush4]],)</f>
        <v/>
      </c>
      <c r="R1549" s="76" t="e">
        <f>VLOOKUP(Table16[[#This Row],[Player]],Table4[],9,FALSE)</f>
        <v>#N/A</v>
      </c>
    </row>
    <row r="1550" spans="1:18" ht="12.75" customHeight="1" x14ac:dyDescent="0.45">
      <c r="A1550" s="78" t="s">
        <v>3713</v>
      </c>
      <c r="B1550" s="74" t="s">
        <v>2299</v>
      </c>
      <c r="C1550" s="79" t="s">
        <v>3517</v>
      </c>
      <c r="D1550" s="91">
        <v>36375</v>
      </c>
      <c r="E1550" s="75" t="s">
        <v>3960</v>
      </c>
      <c r="G1550" s="75" t="s">
        <v>228</v>
      </c>
      <c r="H1550" s="77" t="str">
        <f>VLOOKUP(Table16[[#This Row],[Player]],Rosters!$D$1:$D$1934,1,FALSE)</f>
        <v>Palczewski, Alex</v>
      </c>
      <c r="I1550" s="77" t="str">
        <f>Table16[[#This Row],[RunBlock-Primary6]]&amp;"-"&amp;Table16[[#This Row],[PassBlock8]]&amp;IF(Table16[[#This Row],[RunBlock-Secondary7]]&lt;&gt;"","/"&amp;Table16[[#This Row],[RunBlock-Secondary7]]&amp;"-"&amp;Table16[[#This Row],[PassBlock8]],"")</f>
        <v>4-3/0-3</v>
      </c>
      <c r="J1550" s="75"/>
      <c r="K1550" s="75"/>
      <c r="L1550" s="76"/>
      <c r="M1550" s="76"/>
      <c r="N1550" s="75">
        <v>4</v>
      </c>
      <c r="O1550" s="75">
        <v>0</v>
      </c>
      <c r="P1550" s="76">
        <v>3</v>
      </c>
      <c r="Q1550" s="76" t="str">
        <f>Table16[[#This Row],[DefPrimary2]]&amp;IF(Table16[[#This Row],[Def-Secondary3]]&lt;&gt;"","/"&amp;Table16[[#This Row],[Def-Secondary3]],)&amp;""&amp;IF(Table16[[#This Row],[PassRush4]]&lt;&gt;"","-"&amp;Table16[[#This Row],[PassRush4]],)</f>
        <v/>
      </c>
      <c r="R1550" s="76" t="e">
        <f>VLOOKUP(Table16[[#This Row],[Player]],Table4[],9,FALSE)</f>
        <v>#N/A</v>
      </c>
    </row>
    <row r="1551" spans="1:18" ht="12.75" customHeight="1" x14ac:dyDescent="0.45">
      <c r="A1551" s="78" t="s">
        <v>1889</v>
      </c>
      <c r="B1551" s="74" t="s">
        <v>2299</v>
      </c>
      <c r="C1551" s="79" t="s">
        <v>143</v>
      </c>
      <c r="D1551" s="91">
        <v>36801</v>
      </c>
      <c r="E1551" s="75" t="s">
        <v>88</v>
      </c>
      <c r="G1551" s="75" t="s">
        <v>4197</v>
      </c>
      <c r="H1551" s="77" t="str">
        <f>VLOOKUP(Table16[[#This Row],[Player]],Rosters!$D$1:$D$1934,1,FALSE)</f>
        <v>Richards, Asim</v>
      </c>
      <c r="I1551" s="77" t="str">
        <f>Table16[[#This Row],[RunBlock-Primary6]]&amp;"-"&amp;Table16[[#This Row],[PassBlock8]]&amp;IF(Table16[[#This Row],[RunBlock-Secondary7]]&lt;&gt;"","/"&amp;Table16[[#This Row],[RunBlock-Secondary7]]&amp;"-"&amp;Table16[[#This Row],[PassBlock8]],"")</f>
        <v>0-0/0-0</v>
      </c>
      <c r="J1551" s="75"/>
      <c r="K1551" s="75"/>
      <c r="L1551" s="76"/>
      <c r="M1551" s="76"/>
      <c r="N1551" s="75">
        <v>0</v>
      </c>
      <c r="O1551" s="75">
        <v>0</v>
      </c>
      <c r="P1551" s="76">
        <v>0</v>
      </c>
      <c r="Q1551" s="76" t="str">
        <f>Table16[[#This Row],[DefPrimary2]]&amp;IF(Table16[[#This Row],[Def-Secondary3]]&lt;&gt;"","/"&amp;Table16[[#This Row],[Def-Secondary3]],)&amp;""&amp;IF(Table16[[#This Row],[PassRush4]]&lt;&gt;"","-"&amp;Table16[[#This Row],[PassRush4]],)</f>
        <v/>
      </c>
      <c r="R1551" s="76" t="e">
        <f>VLOOKUP(Table16[[#This Row],[Player]],Table4[],9,FALSE)</f>
        <v>#N/A</v>
      </c>
    </row>
    <row r="1552" spans="1:18" ht="12.75" customHeight="1" x14ac:dyDescent="0.45">
      <c r="A1552" s="78" t="s">
        <v>3766</v>
      </c>
      <c r="B1552" s="74" t="s">
        <v>2299</v>
      </c>
      <c r="C1552" s="79" t="s">
        <v>325</v>
      </c>
      <c r="D1552" s="91">
        <v>37639</v>
      </c>
      <c r="E1552" s="75" t="s">
        <v>4125</v>
      </c>
      <c r="G1552" s="75" t="s">
        <v>4197</v>
      </c>
      <c r="H1552" s="77" t="str">
        <f>VLOOKUP(Table16[[#This Row],[Player]],Rosters!$D$1:$D$1934,1,FALSE)</f>
        <v>Suamataia, Kingsley</v>
      </c>
      <c r="I1552" s="77" t="str">
        <f>Table16[[#This Row],[RunBlock-Primary6]]&amp;"-"&amp;Table16[[#This Row],[PassBlock8]]&amp;IF(Table16[[#This Row],[RunBlock-Secondary7]]&lt;&gt;"","/"&amp;Table16[[#This Row],[RunBlock-Secondary7]]&amp;"-"&amp;Table16[[#This Row],[PassBlock8]],"")</f>
        <v>0-0/0-0</v>
      </c>
      <c r="J1552" s="75"/>
      <c r="K1552" s="75"/>
      <c r="L1552" s="76"/>
      <c r="M1552" s="76"/>
      <c r="N1552" s="75">
        <v>0</v>
      </c>
      <c r="O1552" s="75">
        <v>0</v>
      </c>
      <c r="P1552" s="76">
        <v>0</v>
      </c>
      <c r="Q1552" s="76" t="str">
        <f>Table16[[#This Row],[DefPrimary2]]&amp;IF(Table16[[#This Row],[Def-Secondary3]]&lt;&gt;"","/"&amp;Table16[[#This Row],[Def-Secondary3]],)&amp;""&amp;IF(Table16[[#This Row],[PassRush4]]&lt;&gt;"","-"&amp;Table16[[#This Row],[PassRush4]],)</f>
        <v/>
      </c>
      <c r="R1552" s="76" t="e">
        <f>VLOOKUP(Table16[[#This Row],[Player]],Table4[],9,FALSE)</f>
        <v>#N/A</v>
      </c>
    </row>
    <row r="1553" spans="1:19" ht="12.75" customHeight="1" x14ac:dyDescent="0.45">
      <c r="A1553" s="78" t="s">
        <v>2871</v>
      </c>
      <c r="B1553" s="74" t="s">
        <v>2299</v>
      </c>
      <c r="C1553" s="79" t="s">
        <v>3522</v>
      </c>
      <c r="D1553" s="91">
        <v>35941</v>
      </c>
      <c r="E1553" s="75" t="s">
        <v>295</v>
      </c>
      <c r="G1553" s="75" t="s">
        <v>4197</v>
      </c>
      <c r="H1553" s="77" t="str">
        <f>VLOOKUP(Table16[[#This Row],[Player]],Rosters!$D$1:$D$1934,1,FALSE)</f>
        <v>Thomas, Zachary</v>
      </c>
      <c r="I1553" s="77" t="str">
        <f>Table16[[#This Row],[RunBlock-Primary6]]&amp;"-"&amp;Table16[[#This Row],[PassBlock8]]&amp;IF(Table16[[#This Row],[RunBlock-Secondary7]]&lt;&gt;"","/"&amp;Table16[[#This Row],[RunBlock-Secondary7]]&amp;"-"&amp;Table16[[#This Row],[PassBlock8]],"")</f>
        <v>0-0/0-0</v>
      </c>
      <c r="J1553" s="75"/>
      <c r="K1553" s="75"/>
      <c r="L1553" s="76"/>
      <c r="M1553" s="76"/>
      <c r="N1553" s="75">
        <v>0</v>
      </c>
      <c r="O1553" s="75">
        <v>0</v>
      </c>
      <c r="P1553" s="76">
        <v>0</v>
      </c>
      <c r="Q1553" s="76" t="str">
        <f>Table16[[#This Row],[DefPrimary2]]&amp;IF(Table16[[#This Row],[Def-Secondary3]]&lt;&gt;"","/"&amp;Table16[[#This Row],[Def-Secondary3]],)&amp;""&amp;IF(Table16[[#This Row],[PassRush4]]&lt;&gt;"","-"&amp;Table16[[#This Row],[PassRush4]],)</f>
        <v/>
      </c>
      <c r="R1553" s="76" t="e">
        <f>VLOOKUP(Table16[[#This Row],[Player]],Table4[],9,FALSE)</f>
        <v>#N/A</v>
      </c>
    </row>
    <row r="1554" spans="1:19" ht="12.75" customHeight="1" x14ac:dyDescent="0.45">
      <c r="A1554" s="83" t="s">
        <v>3730</v>
      </c>
      <c r="B1554" s="74" t="s">
        <v>2299</v>
      </c>
      <c r="C1554" s="79" t="s">
        <v>3519</v>
      </c>
      <c r="D1554" s="91">
        <v>35876</v>
      </c>
      <c r="E1554" s="75" t="e">
        <v>#N/A</v>
      </c>
      <c r="G1554" s="75" t="s">
        <v>4199</v>
      </c>
      <c r="H1554" s="77" t="str">
        <f>VLOOKUP(Table16[[#This Row],[Player]],Rosters!$D$1:$D$1934,1,FALSE)</f>
        <v>Van Denmark, Ryan</v>
      </c>
      <c r="I1554" s="77" t="str">
        <f>Table16[[#This Row],[RunBlock-Primary6]]&amp;"-"&amp;Table16[[#This Row],[PassBlock8]]&amp;IF(Table16[[#This Row],[RunBlock-Secondary7]]&lt;&gt;"","/"&amp;Table16[[#This Row],[RunBlock-Secondary7]]&amp;"-"&amp;Table16[[#This Row],[PassBlock8]],"")</f>
        <v>0-2/0-2</v>
      </c>
      <c r="J1554" s="75"/>
      <c r="K1554" s="75"/>
      <c r="L1554" s="76"/>
      <c r="M1554" s="76"/>
      <c r="N1554" s="75">
        <v>0</v>
      </c>
      <c r="O1554" s="75">
        <v>0</v>
      </c>
      <c r="P1554" s="76">
        <v>2</v>
      </c>
      <c r="Q1554" s="76" t="str">
        <f>Table16[[#This Row],[DefPrimary2]]&amp;IF(Table16[[#This Row],[Def-Secondary3]]&lt;&gt;"","/"&amp;Table16[[#This Row],[Def-Secondary3]],)&amp;""&amp;IF(Table16[[#This Row],[PassRush4]]&lt;&gt;"","-"&amp;Table16[[#This Row],[PassRush4]],)</f>
        <v/>
      </c>
      <c r="R1554" s="76" t="e">
        <f>VLOOKUP(Table16[[#This Row],[Player]],Table4[],9,FALSE)</f>
        <v>#N/A</v>
      </c>
    </row>
    <row r="1555" spans="1:19" ht="12.75" customHeight="1" x14ac:dyDescent="0.45">
      <c r="A1555" s="78" t="s">
        <v>462</v>
      </c>
      <c r="B1555" s="74" t="s">
        <v>1767</v>
      </c>
      <c r="C1555" s="79" t="s">
        <v>285</v>
      </c>
      <c r="D1555" s="91">
        <v>36684</v>
      </c>
      <c r="E1555" s="75" t="s">
        <v>134</v>
      </c>
      <c r="G1555" s="75" t="s">
        <v>5339</v>
      </c>
      <c r="H1555" s="77" t="str">
        <f>VLOOKUP(Table16[[#This Row],[Player]],Rosters!$D$1:$D$1934,1,FALSE)</f>
        <v>Anderson, Spencer</v>
      </c>
      <c r="I1555" s="77" t="str">
        <f>Table16[[#This Row],[RunBlock-Primary6]]&amp;"-"&amp;Table16[[#This Row],[PassBlock8]]&amp;IF(Table16[[#This Row],[RunBlock-Secondary7]]&lt;&gt;"","/"&amp;Table16[[#This Row],[RunBlock-Secondary7]]&amp;"-"&amp;Table16[[#This Row],[PassBlock8]],"")</f>
        <v>0-0/0-0</v>
      </c>
      <c r="J1555" s="75"/>
      <c r="K1555" s="75"/>
      <c r="L1555" s="76"/>
      <c r="M1555" s="76"/>
      <c r="N1555" s="75">
        <v>0</v>
      </c>
      <c r="O1555" s="75">
        <v>0</v>
      </c>
      <c r="P1555" s="76">
        <v>0</v>
      </c>
      <c r="Q1555" s="76" t="str">
        <f>Table16[[#This Row],[DefPrimary2]]&amp;IF(Table16[[#This Row],[Def-Secondary3]]&lt;&gt;"","/"&amp;Table16[[#This Row],[Def-Secondary3]],)&amp;""&amp;IF(Table16[[#This Row],[PassRush4]]&lt;&gt;"","-"&amp;Table16[[#This Row],[PassRush4]],)</f>
        <v/>
      </c>
      <c r="R1555" s="76" t="str">
        <f>VLOOKUP(Table16[[#This Row],[Player]],Table4[],9,FALSE)</f>
        <v>3-3-0</v>
      </c>
      <c r="S1555" s="73" t="str">
        <f>LEFT(Table16[[#This Row],[2024 Card Info]],7)&amp;"  "&amp;Table16[[#This Row],[Player Data]]</f>
        <v>0-0/0-0  3-3-0</v>
      </c>
    </row>
    <row r="1556" spans="1:19" ht="12.75" customHeight="1" x14ac:dyDescent="0.45">
      <c r="A1556" s="78" t="s">
        <v>2697</v>
      </c>
      <c r="B1556" s="74" t="s">
        <v>1767</v>
      </c>
      <c r="C1556" s="79" t="s">
        <v>916</v>
      </c>
      <c r="D1556" s="91">
        <v>36422</v>
      </c>
      <c r="E1556" s="75" t="s">
        <v>171</v>
      </c>
      <c r="G1556" s="75" t="s">
        <v>5340</v>
      </c>
      <c r="H1556" s="77" t="str">
        <f>VLOOKUP(Table16[[#This Row],[Player]],Rosters!$D$1:$D$1934,1,FALSE)</f>
        <v>Ezeudu, Joshua</v>
      </c>
      <c r="I1556" s="77" t="str">
        <f>Table16[[#This Row],[RunBlock-Primary6]]&amp;"-"&amp;Table16[[#This Row],[PassBlock8]]&amp;IF(Table16[[#This Row],[RunBlock-Secondary7]]&lt;&gt;"","/"&amp;Table16[[#This Row],[RunBlock-Secondary7]]&amp;"-"&amp;Table16[[#This Row],[PassBlock8]],"")</f>
        <v>4-0/0-0</v>
      </c>
      <c r="J1556" s="75"/>
      <c r="K1556" s="75"/>
      <c r="L1556" s="76"/>
      <c r="M1556" s="76"/>
      <c r="N1556" s="75">
        <v>4</v>
      </c>
      <c r="O1556" s="75">
        <v>0</v>
      </c>
      <c r="P1556" s="76">
        <v>0</v>
      </c>
      <c r="Q1556" s="76" t="str">
        <f>Table16[[#This Row],[DefPrimary2]]&amp;IF(Table16[[#This Row],[Def-Secondary3]]&lt;&gt;"","/"&amp;Table16[[#This Row],[Def-Secondary3]],)&amp;""&amp;IF(Table16[[#This Row],[PassRush4]]&lt;&gt;"","-"&amp;Table16[[#This Row],[PassRush4]],)</f>
        <v/>
      </c>
      <c r="R1556" s="76" t="str">
        <f>VLOOKUP(Table16[[#This Row],[Player]],Table4[],9,FALSE)</f>
        <v>3-3-0</v>
      </c>
      <c r="S1556" s="73" t="str">
        <f>LEFT(Table16[[#This Row],[2024 Card Info]],7)&amp;"  "&amp;Table16[[#This Row],[Player Data]]</f>
        <v>4-0/0-0  3-3-0</v>
      </c>
    </row>
    <row r="1557" spans="1:19" ht="12.75" customHeight="1" x14ac:dyDescent="0.45">
      <c r="A1557" s="78" t="s">
        <v>2093</v>
      </c>
      <c r="B1557" s="74" t="s">
        <v>1767</v>
      </c>
      <c r="C1557" s="79" t="s">
        <v>3525</v>
      </c>
      <c r="D1557" s="91">
        <v>35427</v>
      </c>
      <c r="E1557" s="75" t="s">
        <v>398</v>
      </c>
      <c r="G1557" s="75" t="s">
        <v>5341</v>
      </c>
      <c r="H1557" s="77" t="str">
        <f>VLOOKUP(Table16[[#This Row],[Player]],Rosters!$D$1:$D$1934,1,FALSE)</f>
        <v>Ford, Cody</v>
      </c>
      <c r="I1557" s="77" t="str">
        <f>Table16[[#This Row],[RunBlock-Primary6]]&amp;"-"&amp;Table16[[#This Row],[PassBlock8]]&amp;IF(Table16[[#This Row],[RunBlock-Secondary7]]&lt;&gt;"","/"&amp;Table16[[#This Row],[RunBlock-Secondary7]]&amp;"-"&amp;Table16[[#This Row],[PassBlock8]],"")</f>
        <v>0-2/0-2</v>
      </c>
      <c r="J1557" s="75"/>
      <c r="K1557" s="75"/>
      <c r="L1557" s="76"/>
      <c r="M1557" s="76"/>
      <c r="N1557" s="75">
        <v>0</v>
      </c>
      <c r="O1557" s="75">
        <v>0</v>
      </c>
      <c r="P1557" s="76">
        <v>2</v>
      </c>
      <c r="Q1557" s="76" t="str">
        <f>Table16[[#This Row],[DefPrimary2]]&amp;IF(Table16[[#This Row],[Def-Secondary3]]&lt;&gt;"","/"&amp;Table16[[#This Row],[Def-Secondary3]],)&amp;""&amp;IF(Table16[[#This Row],[PassRush4]]&lt;&gt;"","-"&amp;Table16[[#This Row],[PassRush4]],)</f>
        <v/>
      </c>
      <c r="R1557" s="76" t="str">
        <f>VLOOKUP(Table16[[#This Row],[Player]],Table4[],9,FALSE)</f>
        <v>3-3-0</v>
      </c>
      <c r="S1557" s="73" t="str">
        <f>LEFT(Table16[[#This Row],[2024 Card Info]],7)&amp;"  "&amp;Table16[[#This Row],[Player Data]]</f>
        <v>0-2/0-2  3-3-0</v>
      </c>
    </row>
    <row r="1558" spans="1:19" ht="12.75" customHeight="1" x14ac:dyDescent="0.45">
      <c r="A1558" s="78" t="s">
        <v>2182</v>
      </c>
      <c r="B1558" s="74" t="s">
        <v>1767</v>
      </c>
      <c r="C1558" s="79" t="s">
        <v>3518</v>
      </c>
      <c r="D1558" s="91">
        <v>34277</v>
      </c>
      <c r="E1558" s="75" t="s">
        <v>2183</v>
      </c>
      <c r="G1558" s="75" t="s">
        <v>5339</v>
      </c>
      <c r="H1558" s="77" t="e">
        <f>VLOOKUP(Table16[[#This Row],[Player]],Rosters!$D$1:$D$1934,1,FALSE)</f>
        <v>#N/A</v>
      </c>
      <c r="I1558" s="77" t="str">
        <f>Table16[[#This Row],[RunBlock-Primary6]]&amp;"-"&amp;Table16[[#This Row],[PassBlock8]]&amp;IF(Table16[[#This Row],[RunBlock-Secondary7]]&lt;&gt;"","/"&amp;Table16[[#This Row],[RunBlock-Secondary7]]&amp;"-"&amp;Table16[[#This Row],[PassBlock8]],"")</f>
        <v>0-0/0-0</v>
      </c>
      <c r="J1558" s="75"/>
      <c r="K1558" s="75"/>
      <c r="L1558" s="76"/>
      <c r="M1558" s="76"/>
      <c r="N1558" s="75">
        <v>0</v>
      </c>
      <c r="O1558" s="75">
        <v>0</v>
      </c>
      <c r="P1558" s="76">
        <v>0</v>
      </c>
      <c r="Q1558" s="76" t="str">
        <f>Table16[[#This Row],[DefPrimary2]]&amp;IF(Table16[[#This Row],[Def-Secondary3]]&lt;&gt;"","/"&amp;Table16[[#This Row],[Def-Secondary3]],)&amp;""&amp;IF(Table16[[#This Row],[PassRush4]]&lt;&gt;"","-"&amp;Table16[[#This Row],[PassRush4]],)</f>
        <v/>
      </c>
      <c r="R1558" s="76" t="str">
        <f>VLOOKUP(Table16[[#This Row],[Player]],Table4[],9,FALSE)</f>
        <v>3-3-0</v>
      </c>
      <c r="S1558" s="73" t="str">
        <f>LEFT(Table16[[#This Row],[2024 Card Info]],7)&amp;"  "&amp;Table16[[#This Row],[Player Data]]</f>
        <v>0-0/0-0  3-3-0</v>
      </c>
    </row>
    <row r="1559" spans="1:19" ht="12.75" customHeight="1" x14ac:dyDescent="0.45">
      <c r="A1559" s="78" t="s">
        <v>1681</v>
      </c>
      <c r="B1559" s="74" t="s">
        <v>2419</v>
      </c>
      <c r="C1559" s="79" t="s">
        <v>3530</v>
      </c>
      <c r="D1559" s="91">
        <v>35586</v>
      </c>
      <c r="E1559" s="75" t="s">
        <v>101</v>
      </c>
      <c r="G1559" s="75" t="s">
        <v>5342</v>
      </c>
      <c r="H1559" s="77" t="e">
        <f>VLOOKUP(Table16[[#This Row],[Player]],Rosters!$D$1:$D$1934,1,FALSE)</f>
        <v>#N/A</v>
      </c>
      <c r="I1559" s="77" t="str">
        <f>Table16[[#This Row],[RunBlock-Primary6]]&amp;"-"&amp;Table16[[#This Row],[PassBlock8]]&amp;IF(Table16[[#This Row],[RunBlock-Secondary7]]&lt;&gt;"","/"&amp;Table16[[#This Row],[RunBlock-Secondary7]]&amp;"-"&amp;Table16[[#This Row],[PassBlock8]],"")</f>
        <v>0-0/4-0</v>
      </c>
      <c r="J1559" s="75"/>
      <c r="K1559" s="75"/>
      <c r="L1559" s="76"/>
      <c r="M1559" s="76"/>
      <c r="N1559" s="75">
        <v>0</v>
      </c>
      <c r="O1559" s="75">
        <v>4</v>
      </c>
      <c r="P1559" s="76">
        <v>0</v>
      </c>
      <c r="Q1559" s="76" t="str">
        <f>Table16[[#This Row],[DefPrimary2]]&amp;IF(Table16[[#This Row],[Def-Secondary3]]&lt;&gt;"","/"&amp;Table16[[#This Row],[Def-Secondary3]],)&amp;""&amp;IF(Table16[[#This Row],[PassRush4]]&lt;&gt;"","-"&amp;Table16[[#This Row],[PassRush4]],)</f>
        <v/>
      </c>
      <c r="R1559" s="76" t="str">
        <f>VLOOKUP(Table16[[#This Row],[Player]],Table4[],9,FALSE)</f>
        <v>3-3-0</v>
      </c>
      <c r="S1559" s="73" t="str">
        <f>LEFT(Table16[[#This Row],[2024 Card Info]],7)&amp;"  "&amp;Table16[[#This Row],[Player Data]]</f>
        <v>0-0/4    3-3-0</v>
      </c>
    </row>
    <row r="1560" spans="1:19" ht="12.75" customHeight="1" x14ac:dyDescent="0.45">
      <c r="A1560" s="78" t="s">
        <v>2502</v>
      </c>
      <c r="B1560" s="74" t="s">
        <v>2419</v>
      </c>
      <c r="C1560" s="79" t="s">
        <v>193</v>
      </c>
      <c r="D1560" s="91">
        <v>35603</v>
      </c>
      <c r="E1560" s="75" t="s">
        <v>130</v>
      </c>
      <c r="G1560" s="75" t="s">
        <v>5343</v>
      </c>
      <c r="H1560" s="77" t="str">
        <f>VLOOKUP(Table16[[#This Row],[Player]],Rosters!$D$1:$D$1934,1,FALSE)</f>
        <v>Jones, Joshua</v>
      </c>
      <c r="I1560" s="77" t="str">
        <f>Table16[[#This Row],[RunBlock-Primary6]]&amp;"-"&amp;Table16[[#This Row],[PassBlock8]]&amp;IF(Table16[[#This Row],[RunBlock-Secondary7]]&lt;&gt;"","/"&amp;Table16[[#This Row],[RunBlock-Secondary7]]&amp;"-"&amp;Table16[[#This Row],[PassBlock8]],"")</f>
        <v>0-0/4-0</v>
      </c>
      <c r="J1560" s="75"/>
      <c r="K1560" s="75"/>
      <c r="L1560" s="76"/>
      <c r="M1560" s="76"/>
      <c r="N1560" s="75">
        <v>0</v>
      </c>
      <c r="O1560" s="75">
        <v>4</v>
      </c>
      <c r="P1560" s="76">
        <v>0</v>
      </c>
      <c r="Q1560" s="76" t="str">
        <f>Table16[[#This Row],[DefPrimary2]]&amp;IF(Table16[[#This Row],[Def-Secondary3]]&lt;&gt;"","/"&amp;Table16[[#This Row],[Def-Secondary3]],)&amp;""&amp;IF(Table16[[#This Row],[PassRush4]]&lt;&gt;"","-"&amp;Table16[[#This Row],[PassRush4]],)</f>
        <v/>
      </c>
      <c r="R1560" s="76" t="str">
        <f>VLOOKUP(Table16[[#This Row],[Player]],Table4[],9,FALSE)</f>
        <v>3-3-0</v>
      </c>
      <c r="S1560" s="73" t="str">
        <f>LEFT(Table16[[#This Row],[2024 Card Info]],7)&amp;"  "&amp;Table16[[#This Row],[Player Data]]</f>
        <v>0-0/4-0  3-3-0</v>
      </c>
    </row>
    <row r="1561" spans="1:19" ht="12.75" customHeight="1" x14ac:dyDescent="0.45">
      <c r="A1561" s="78" t="s">
        <v>977</v>
      </c>
      <c r="B1561" s="74" t="s">
        <v>2419</v>
      </c>
      <c r="C1561" s="79" t="s">
        <v>318</v>
      </c>
      <c r="D1561" s="91">
        <v>35796</v>
      </c>
      <c r="E1561" s="75" t="s">
        <v>566</v>
      </c>
      <c r="G1561" s="75" t="s">
        <v>5344</v>
      </c>
      <c r="H1561" s="77" t="str">
        <f>VLOOKUP(Table16[[#This Row],[Player]],Rosters!$D$1:$D$1934,1,FALSE)</f>
        <v>Moore, Jaylon</v>
      </c>
      <c r="I1561" s="77" t="str">
        <f>Table16[[#This Row],[RunBlock-Primary6]]&amp;"-"&amp;Table16[[#This Row],[PassBlock8]]&amp;IF(Table16[[#This Row],[RunBlock-Secondary7]]&lt;&gt;"","/"&amp;Table16[[#This Row],[RunBlock-Secondary7]]&amp;"-"&amp;Table16[[#This Row],[PassBlock8]],"")</f>
        <v>4-0/4-0</v>
      </c>
      <c r="J1561" s="75"/>
      <c r="K1561" s="75"/>
      <c r="L1561" s="76"/>
      <c r="M1561" s="76"/>
      <c r="N1561" s="75">
        <v>4</v>
      </c>
      <c r="O1561" s="75">
        <v>4</v>
      </c>
      <c r="P1561" s="76">
        <v>0</v>
      </c>
      <c r="Q1561" s="76" t="str">
        <f>Table16[[#This Row],[DefPrimary2]]&amp;IF(Table16[[#This Row],[Def-Secondary3]]&lt;&gt;"","/"&amp;Table16[[#This Row],[Def-Secondary3]],)&amp;""&amp;IF(Table16[[#This Row],[PassRush4]]&lt;&gt;"","-"&amp;Table16[[#This Row],[PassRush4]],)</f>
        <v/>
      </c>
      <c r="R1561" s="76" t="str">
        <f>VLOOKUP(Table16[[#This Row],[Player]],Table4[],9,FALSE)</f>
        <v>3-3-0</v>
      </c>
      <c r="S1561" s="73" t="str">
        <f>LEFT(Table16[[#This Row],[2024 Card Info]],7)&amp;"  "&amp;Table16[[#This Row],[Player Data]]</f>
        <v>4-0/4-0  3-3-0</v>
      </c>
    </row>
    <row r="1562" spans="1:19" ht="12.75" customHeight="1" x14ac:dyDescent="0.45">
      <c r="A1562" s="78" t="s">
        <v>3582</v>
      </c>
      <c r="B1562" s="74" t="s">
        <v>2419</v>
      </c>
      <c r="C1562" s="79" t="s">
        <v>3518</v>
      </c>
      <c r="D1562" s="91">
        <v>36421</v>
      </c>
      <c r="E1562" s="75" t="s">
        <v>137</v>
      </c>
      <c r="G1562" s="75" t="e">
        <v>#N/A</v>
      </c>
      <c r="H1562" s="77" t="e">
        <f>VLOOKUP(Table16[[#This Row],[Player]],Rosters!$D$1:$D$1934,1,FALSE)</f>
        <v>#N/A</v>
      </c>
      <c r="I1562" s="77" t="str">
        <f>Table16[[#This Row],[RunBlock-Primary6]]&amp;"-"&amp;Table16[[#This Row],[PassBlock8]]&amp;IF(Table16[[#This Row],[RunBlock-Secondary7]]&lt;&gt;"","/"&amp;Table16[[#This Row],[RunBlock-Secondary7]]&amp;"-"&amp;Table16[[#This Row],[PassBlock8]],"")</f>
        <v>0-0/4-0</v>
      </c>
      <c r="J1562" s="75"/>
      <c r="K1562" s="75"/>
      <c r="L1562" s="76"/>
      <c r="M1562" s="76"/>
      <c r="N1562" s="75">
        <v>0</v>
      </c>
      <c r="O1562" s="75">
        <v>4</v>
      </c>
      <c r="P1562" s="76">
        <v>0</v>
      </c>
      <c r="Q1562" s="76" t="str">
        <f>Table16[[#This Row],[DefPrimary2]]&amp;IF(Table16[[#This Row],[Def-Secondary3]]&lt;&gt;"","/"&amp;Table16[[#This Row],[Def-Secondary3]],)&amp;""&amp;IF(Table16[[#This Row],[PassRush4]]&lt;&gt;"","-"&amp;Table16[[#This Row],[PassRush4]],)</f>
        <v/>
      </c>
      <c r="R1562" s="76" t="e">
        <f>VLOOKUP(Table16[[#This Row],[Player]],Table4[],9,FALSE)</f>
        <v>#N/A</v>
      </c>
      <c r="S1562" s="73" t="e">
        <f>LEFT(Table16[[#This Row],[2024 Card Info]],7)&amp;"  "&amp;Table16[[#This Row],[Player Data]]</f>
        <v>#N/A</v>
      </c>
    </row>
    <row r="1563" spans="1:19" ht="12.75" customHeight="1" x14ac:dyDescent="0.45">
      <c r="A1563" s="78" t="s">
        <v>3281</v>
      </c>
      <c r="B1563" s="74" t="s">
        <v>2419</v>
      </c>
      <c r="C1563" s="79" t="s">
        <v>452</v>
      </c>
      <c r="D1563" s="91">
        <v>36169</v>
      </c>
      <c r="E1563" s="75" t="s">
        <v>391</v>
      </c>
      <c r="G1563" s="75" t="s">
        <v>5343</v>
      </c>
      <c r="H1563" s="77" t="e">
        <f>VLOOKUP(Table16[[#This Row],[Player]],Rosters!$D$1:$D$1934,1,FALSE)</f>
        <v>#N/A</v>
      </c>
      <c r="I1563" s="77" t="str">
        <f>Table16[[#This Row],[RunBlock-Primary6]]&amp;"-"&amp;Table16[[#This Row],[PassBlock8]]&amp;IF(Table16[[#This Row],[RunBlock-Secondary7]]&lt;&gt;"","/"&amp;Table16[[#This Row],[RunBlock-Secondary7]]&amp;"-"&amp;Table16[[#This Row],[PassBlock8]],"")</f>
        <v>0-0/4-0</v>
      </c>
      <c r="J1563" s="75"/>
      <c r="K1563" s="75"/>
      <c r="L1563" s="76"/>
      <c r="M1563" s="76"/>
      <c r="N1563" s="75">
        <v>0</v>
      </c>
      <c r="O1563" s="75">
        <v>4</v>
      </c>
      <c r="P1563" s="76">
        <v>0</v>
      </c>
      <c r="Q1563" s="76" t="str">
        <f>Table16[[#This Row],[DefPrimary2]]&amp;IF(Table16[[#This Row],[Def-Secondary3]]&lt;&gt;"","/"&amp;Table16[[#This Row],[Def-Secondary3]],)&amp;""&amp;IF(Table16[[#This Row],[PassRush4]]&lt;&gt;"","-"&amp;Table16[[#This Row],[PassRush4]],)</f>
        <v/>
      </c>
      <c r="R1563" s="76" t="str">
        <f>VLOOKUP(Table16[[#This Row],[Player]],Table4[],9,FALSE)</f>
        <v>3-3-0</v>
      </c>
      <c r="S1563" s="73" t="str">
        <f>LEFT(Table16[[#This Row],[2024 Card Info]],7)&amp;"  "&amp;Table16[[#This Row],[Player Data]]</f>
        <v>0-0/4-0  3-3-0</v>
      </c>
    </row>
    <row r="1564" spans="1:19" ht="12.75" customHeight="1" x14ac:dyDescent="0.45">
      <c r="A1564" s="78" t="s">
        <v>3133</v>
      </c>
      <c r="B1564" s="74" t="s">
        <v>2419</v>
      </c>
      <c r="C1564" s="79" t="s">
        <v>3517</v>
      </c>
      <c r="D1564" s="91">
        <v>35592</v>
      </c>
      <c r="E1564" s="75" t="s">
        <v>130</v>
      </c>
      <c r="G1564" s="75" t="s">
        <v>5345</v>
      </c>
      <c r="H1564" s="77" t="str">
        <f>VLOOKUP(Table16[[#This Row],[Player]],Rosters!$D$1:$D$1934,1,FALSE)</f>
        <v>Peart, Matt</v>
      </c>
      <c r="I1564" s="77" t="str">
        <f>Table16[[#This Row],[RunBlock-Primary6]]&amp;"-"&amp;Table16[[#This Row],[PassBlock8]]&amp;IF(Table16[[#This Row],[RunBlock-Secondary7]]&lt;&gt;"","/"&amp;Table16[[#This Row],[RunBlock-Secondary7]]&amp;"-"&amp;Table16[[#This Row],[PassBlock8]],"")</f>
        <v>4-3/4-3</v>
      </c>
      <c r="J1564" s="75"/>
      <c r="K1564" s="75"/>
      <c r="L1564" s="76"/>
      <c r="M1564" s="76"/>
      <c r="N1564" s="75">
        <v>4</v>
      </c>
      <c r="O1564" s="75">
        <v>4</v>
      </c>
      <c r="P1564" s="76">
        <v>3</v>
      </c>
      <c r="Q1564" s="76" t="str">
        <f>Table16[[#This Row],[DefPrimary2]]&amp;IF(Table16[[#This Row],[Def-Secondary3]]&lt;&gt;"","/"&amp;Table16[[#This Row],[Def-Secondary3]],)&amp;""&amp;IF(Table16[[#This Row],[PassRush4]]&lt;&gt;"","-"&amp;Table16[[#This Row],[PassRush4]],)</f>
        <v/>
      </c>
      <c r="R1564" s="76" t="str">
        <f>VLOOKUP(Table16[[#This Row],[Player]],Table4[],9,FALSE)</f>
        <v>3-3-0</v>
      </c>
      <c r="S1564" s="73" t="str">
        <f>LEFT(Table16[[#This Row],[2024 Card Info]],7)&amp;"  "&amp;Table16[[#This Row],[Player Data]]</f>
        <v>4-3/4    3-3-0</v>
      </c>
    </row>
    <row r="1565" spans="1:19" ht="12.75" customHeight="1" x14ac:dyDescent="0.45">
      <c r="A1565" s="78" t="s">
        <v>3209</v>
      </c>
      <c r="B1565" s="74" t="s">
        <v>2419</v>
      </c>
      <c r="C1565" s="79" t="s">
        <v>3520</v>
      </c>
      <c r="D1565" s="91">
        <v>34359</v>
      </c>
      <c r="E1565" s="75" t="s">
        <v>114</v>
      </c>
      <c r="G1565" s="75" t="s">
        <v>5346</v>
      </c>
      <c r="H1565" s="77" t="str">
        <f>VLOOKUP(Table16[[#This Row],[Player]],Rosters!$D$1:$D$1934,1,FALSE)</f>
        <v>Scott, Trent</v>
      </c>
      <c r="I1565" s="77" t="str">
        <f>Table16[[#This Row],[RunBlock-Primary6]]&amp;"-"&amp;Table16[[#This Row],[PassBlock8]]&amp;IF(Table16[[#This Row],[RunBlock-Secondary7]]&lt;&gt;"","/"&amp;Table16[[#This Row],[RunBlock-Secondary7]]&amp;"-"&amp;Table16[[#This Row],[PassBlock8]],"")</f>
        <v>0-2/4-2</v>
      </c>
      <c r="J1565" s="75"/>
      <c r="K1565" s="75"/>
      <c r="L1565" s="76"/>
      <c r="M1565" s="76"/>
      <c r="N1565" s="75">
        <v>0</v>
      </c>
      <c r="O1565" s="75">
        <v>4</v>
      </c>
      <c r="P1565" s="76">
        <v>2</v>
      </c>
      <c r="Q1565" s="76" t="str">
        <f>Table16[[#This Row],[DefPrimary2]]&amp;IF(Table16[[#This Row],[Def-Secondary3]]&lt;&gt;"","/"&amp;Table16[[#This Row],[Def-Secondary3]],)&amp;""&amp;IF(Table16[[#This Row],[PassRush4]]&lt;&gt;"","-"&amp;Table16[[#This Row],[PassRush4]],)</f>
        <v/>
      </c>
      <c r="R1565" s="76" t="str">
        <f>VLOOKUP(Table16[[#This Row],[Player]],Table4[],9,FALSE)</f>
        <v>3-3-0</v>
      </c>
      <c r="S1565" s="73" t="str">
        <f>LEFT(Table16[[#This Row],[2024 Card Info]],7)&amp;"  "&amp;Table16[[#This Row],[Player Data]]</f>
        <v>0-2/4-2  3-3-0</v>
      </c>
    </row>
    <row r="1566" spans="1:19" ht="12.75" customHeight="1" x14ac:dyDescent="0.45">
      <c r="A1566" s="78" t="s">
        <v>3209</v>
      </c>
      <c r="B1566" s="74" t="s">
        <v>2419</v>
      </c>
      <c r="C1566" s="79" t="s">
        <v>3520</v>
      </c>
      <c r="D1566" s="91">
        <v>34359</v>
      </c>
      <c r="E1566" s="75" t="s">
        <v>114</v>
      </c>
      <c r="G1566" s="75" t="s">
        <v>5347</v>
      </c>
      <c r="H1566" s="77" t="str">
        <f>VLOOKUP(Table16[[#This Row],[Player]],Rosters!$D$1:$D$1934,1,FALSE)</f>
        <v>Scott, Trent</v>
      </c>
      <c r="I1566" s="77" t="str">
        <f>Table16[[#This Row],[RunBlock-Primary6]]&amp;"-"&amp;Table16[[#This Row],[PassBlock8]]&amp;IF(Table16[[#This Row],[RunBlock-Secondary7]]&lt;&gt;"","/"&amp;Table16[[#This Row],[RunBlock-Secondary7]]&amp;"-"&amp;Table16[[#This Row],[PassBlock8]],"")</f>
        <v>0-2</v>
      </c>
      <c r="J1566" s="75"/>
      <c r="K1566" s="75"/>
      <c r="L1566" s="76"/>
      <c r="M1566" s="76"/>
      <c r="N1566" s="75">
        <v>0</v>
      </c>
      <c r="O1566" s="76"/>
      <c r="P1566" s="75">
        <v>2</v>
      </c>
      <c r="Q1566" s="76" t="str">
        <f>Table16[[#This Row],[DefPrimary2]]&amp;IF(Table16[[#This Row],[Def-Secondary3]]&lt;&gt;"","/"&amp;Table16[[#This Row],[Def-Secondary3]],)&amp;""&amp;IF(Table16[[#This Row],[PassRush4]]&lt;&gt;"","-"&amp;Table16[[#This Row],[PassRush4]],)</f>
        <v/>
      </c>
      <c r="R1566" s="76" t="str">
        <f>VLOOKUP(Table16[[#This Row],[Player]],Table4[],9,FALSE)</f>
        <v>3-3-0</v>
      </c>
      <c r="S1566" s="73" t="str">
        <f>LEFT(Table16[[#This Row],[2024 Card Info]],7)&amp;"  "&amp;Table16[[#This Row],[Player Data]]</f>
        <v>0-2   3  3-3-0</v>
      </c>
    </row>
    <row r="1567" spans="1:19" ht="12.75" customHeight="1" x14ac:dyDescent="0.45">
      <c r="A1567" s="92" t="s">
        <v>3288</v>
      </c>
      <c r="B1567" s="74" t="s">
        <v>2419</v>
      </c>
      <c r="C1567" s="79" t="s">
        <v>116</v>
      </c>
      <c r="D1567" s="91">
        <v>34597</v>
      </c>
      <c r="E1567" s="75" t="s">
        <v>720</v>
      </c>
      <c r="G1567" s="75" t="s">
        <v>5348</v>
      </c>
      <c r="H1567" s="77" t="e">
        <f>VLOOKUP(Table16[[#This Row],[Player]],Rosters!$D$1:$D$1934,1,FALSE)</f>
        <v>#N/A</v>
      </c>
      <c r="I1567" s="77" t="str">
        <f>Table16[[#This Row],[RunBlock-Primary6]]&amp;"-"&amp;Table16[[#This Row],[PassBlock8]]&amp;IF(Table16[[#This Row],[RunBlock-Secondary7]]&lt;&gt;"","/"&amp;Table16[[#This Row],[RunBlock-Secondary7]]&amp;"-"&amp;Table16[[#This Row],[PassBlock8]],"")</f>
        <v>0-3/4-3</v>
      </c>
      <c r="J1567" s="75"/>
      <c r="K1567" s="75"/>
      <c r="L1567" s="76"/>
      <c r="M1567" s="76"/>
      <c r="N1567" s="75">
        <v>0</v>
      </c>
      <c r="O1567" s="75">
        <v>4</v>
      </c>
      <c r="P1567" s="76">
        <v>3</v>
      </c>
      <c r="Q1567" s="76" t="str">
        <f>Table16[[#This Row],[DefPrimary2]]&amp;IF(Table16[[#This Row],[Def-Secondary3]]&lt;&gt;"","/"&amp;Table16[[#This Row],[Def-Secondary3]],)&amp;""&amp;IF(Table16[[#This Row],[PassRush4]]&lt;&gt;"","-"&amp;Table16[[#This Row],[PassRush4]],)</f>
        <v/>
      </c>
      <c r="R1567" s="76" t="str">
        <f>VLOOKUP(Table16[[#This Row],[Player]],Table4[],9,FALSE)</f>
        <v>3-3-0</v>
      </c>
      <c r="S1567" s="73" t="str">
        <f>LEFT(Table16[[#This Row],[2024 Card Info]],7)&amp;"  "&amp;Table16[[#This Row],[Player Data]]</f>
        <v>0-3/4-3  3-3-0</v>
      </c>
    </row>
    <row r="1568" spans="1:19" ht="12.75" customHeight="1" x14ac:dyDescent="0.45">
      <c r="A1568" s="78" t="s">
        <v>3759</v>
      </c>
      <c r="B1568" s="74" t="s">
        <v>2419</v>
      </c>
      <c r="C1568" s="79" t="s">
        <v>403</v>
      </c>
      <c r="D1568" s="91">
        <v>36634</v>
      </c>
      <c r="E1568" s="75" t="s">
        <v>4138</v>
      </c>
      <c r="G1568" s="75" t="s">
        <v>5343</v>
      </c>
      <c r="H1568" s="77" t="str">
        <f>VLOOKUP(Table16[[#This Row],[Player]],Rosters!$D$1:$D$1934,1,FALSE)</f>
        <v>Wallace, Caedan</v>
      </c>
      <c r="I1568" s="77" t="str">
        <f>Table16[[#This Row],[RunBlock-Primary6]]&amp;"-"&amp;Table16[[#This Row],[PassBlock8]]&amp;IF(Table16[[#This Row],[RunBlock-Secondary7]]&lt;&gt;"","/"&amp;Table16[[#This Row],[RunBlock-Secondary7]]&amp;"-"&amp;Table16[[#This Row],[PassBlock8]],"")</f>
        <v>0-0/4-0</v>
      </c>
      <c r="J1568" s="75"/>
      <c r="K1568" s="75"/>
      <c r="L1568" s="76"/>
      <c r="M1568" s="76"/>
      <c r="N1568" s="75">
        <v>0</v>
      </c>
      <c r="O1568" s="75">
        <v>4</v>
      </c>
      <c r="P1568" s="76">
        <v>0</v>
      </c>
      <c r="Q1568" s="76" t="str">
        <f>Table16[[#This Row],[DefPrimary2]]&amp;IF(Table16[[#This Row],[Def-Secondary3]]&lt;&gt;"","/"&amp;Table16[[#This Row],[Def-Secondary3]],)&amp;""&amp;IF(Table16[[#This Row],[PassRush4]]&lt;&gt;"","-"&amp;Table16[[#This Row],[PassRush4]],)</f>
        <v/>
      </c>
      <c r="R1568" s="76" t="str">
        <f>VLOOKUP(Table16[[#This Row],[Player]],Table4[],9,FALSE)</f>
        <v>3-3-0</v>
      </c>
      <c r="S1568" s="73" t="str">
        <f>LEFT(Table16[[#This Row],[2024 Card Info]],7)&amp;"  "&amp;Table16[[#This Row],[Player Data]]</f>
        <v>0-0/4-0  3-3-0</v>
      </c>
    </row>
    <row r="1569" spans="1:19" ht="12.75" customHeight="1" x14ac:dyDescent="0.45">
      <c r="A1569" s="78" t="s">
        <v>3199</v>
      </c>
      <c r="B1569" s="74" t="s">
        <v>153</v>
      </c>
      <c r="C1569" s="79" t="s">
        <v>500</v>
      </c>
      <c r="D1569" s="91">
        <v>34231</v>
      </c>
      <c r="E1569" s="75" t="s">
        <v>720</v>
      </c>
      <c r="G1569" s="75" t="s">
        <v>5329</v>
      </c>
      <c r="H1569" s="77" t="str">
        <f>VLOOKUP(Table16[[#This Row],[Player]],Rosters!$D$1:$D$1934,1,FALSE)</f>
        <v>Alie-Cox, Mo</v>
      </c>
      <c r="I1569" s="77" t="str">
        <f>Table16[[#This Row],[RunBlock-Primary6]]&amp;"-"&amp;Table16[[#This Row],[PassBlock8]]&amp;IF(Table16[[#This Row],[RunBlock-Secondary7]]&lt;&gt;"","/"&amp;Table16[[#This Row],[RunBlock-Secondary7]]&amp;"-"&amp;Table16[[#This Row],[PassBlock8]],"")</f>
        <v>4-0</v>
      </c>
      <c r="J1569" s="75"/>
      <c r="K1569" s="75"/>
      <c r="L1569" s="76"/>
      <c r="M1569" s="76"/>
      <c r="N1569" s="75">
        <v>4</v>
      </c>
      <c r="O1569" s="76"/>
      <c r="P1569" s="75">
        <v>0</v>
      </c>
      <c r="Q1569" s="76" t="str">
        <f>Table16[[#This Row],[DefPrimary2]]&amp;IF(Table16[[#This Row],[Def-Secondary3]]&lt;&gt;"","/"&amp;Table16[[#This Row],[Def-Secondary3]],)&amp;""&amp;IF(Table16[[#This Row],[PassRush4]]&lt;&gt;"","-"&amp;Table16[[#This Row],[PassRush4]],)</f>
        <v/>
      </c>
      <c r="R1569" s="76" t="str">
        <f>VLOOKUP(Table16[[#This Row],[Player]],Table4[],9,FALSE)</f>
        <v>3-3-0</v>
      </c>
      <c r="S1569" s="73" t="str">
        <f>LEFT(Table16[[#This Row],[2024 Card Info]],1)&amp;"  "&amp;Table16[[#This Row],[Player Data]]</f>
        <v>4  3-3-0</v>
      </c>
    </row>
    <row r="1570" spans="1:19" ht="12.75" customHeight="1" x14ac:dyDescent="0.45">
      <c r="A1570" s="78" t="s">
        <v>2283</v>
      </c>
      <c r="B1570" s="74" t="s">
        <v>153</v>
      </c>
      <c r="C1570" s="79" t="s">
        <v>193</v>
      </c>
      <c r="D1570" s="91">
        <v>35314</v>
      </c>
      <c r="E1570" s="75" t="s">
        <v>140</v>
      </c>
      <c r="G1570" s="75" t="s">
        <v>5429</v>
      </c>
      <c r="H1570" s="77" t="str">
        <f>VLOOKUP(Table16[[#This Row],[Player]],Rosters!$D$1:$D$1934,1,FALSE)</f>
        <v>Andrews, Mark</v>
      </c>
      <c r="I1570" s="77" t="str">
        <f>Table16[[#This Row],[RunBlock-Primary6]]&amp;"-"&amp;Table16[[#This Row],[PassBlock8]]&amp;IF(Table16[[#This Row],[RunBlock-Secondary7]]&lt;&gt;"","/"&amp;Table16[[#This Row],[RunBlock-Secondary7]]&amp;"-"&amp;Table16[[#This Row],[PassBlock8]],"")</f>
        <v>0-0</v>
      </c>
      <c r="J1570" s="75"/>
      <c r="K1570" s="75"/>
      <c r="L1570" s="76"/>
      <c r="M1570" s="76"/>
      <c r="N1570" s="75">
        <v>0</v>
      </c>
      <c r="O1570" s="76"/>
      <c r="P1570" s="75">
        <v>0</v>
      </c>
      <c r="Q1570" s="76" t="str">
        <f>Table16[[#This Row],[DefPrimary2]]&amp;IF(Table16[[#This Row],[Def-Secondary3]]&lt;&gt;"","/"&amp;Table16[[#This Row],[Def-Secondary3]],)&amp;""&amp;IF(Table16[[#This Row],[PassRush4]]&lt;&gt;"","-"&amp;Table16[[#This Row],[PassRush4]],)</f>
        <v/>
      </c>
      <c r="R1570" s="76" t="str">
        <f>VLOOKUP(Table16[[#This Row],[Player]],Table4[],9,FALSE)</f>
        <v>5-5-3</v>
      </c>
      <c r="S1570" s="73" t="str">
        <f>LEFT(Table16[[#This Row],[2024 Card Info]],1)&amp;"  "&amp;Table16[[#This Row],[Player Data]]</f>
        <v>0  5-5-3</v>
      </c>
    </row>
    <row r="1571" spans="1:19" ht="12.75" customHeight="1" x14ac:dyDescent="0.45">
      <c r="A1571" s="78" t="s">
        <v>3750</v>
      </c>
      <c r="B1571" s="74" t="s">
        <v>153</v>
      </c>
      <c r="C1571" s="79" t="s">
        <v>3518</v>
      </c>
      <c r="D1571" s="91">
        <v>37603</v>
      </c>
      <c r="E1571" s="75" t="s">
        <v>3973</v>
      </c>
      <c r="G1571" s="75" t="s">
        <v>5442</v>
      </c>
      <c r="H1571" s="77" t="str">
        <f>VLOOKUP(Table16[[#This Row],[Player]],Rosters!$D$1:$D$1934,1,FALSE)</f>
        <v>Bowers, Brock</v>
      </c>
      <c r="I1571" s="77" t="str">
        <f>Table16[[#This Row],[RunBlock-Primary6]]&amp;"-"&amp;Table16[[#This Row],[PassBlock8]]&amp;IF(Table16[[#This Row],[RunBlock-Secondary7]]&lt;&gt;"","/"&amp;Table16[[#This Row],[RunBlock-Secondary7]]&amp;"-"&amp;Table16[[#This Row],[PassBlock8]],"")</f>
        <v>4-0</v>
      </c>
      <c r="J1571" s="75"/>
      <c r="K1571" s="75"/>
      <c r="L1571" s="76"/>
      <c r="M1571" s="76"/>
      <c r="N1571" s="75">
        <v>4</v>
      </c>
      <c r="O1571" s="76"/>
      <c r="P1571" s="75">
        <v>0</v>
      </c>
      <c r="Q1571" s="76" t="str">
        <f>Table16[[#This Row],[DefPrimary2]]&amp;IF(Table16[[#This Row],[Def-Secondary3]]&lt;&gt;"","/"&amp;Table16[[#This Row],[Def-Secondary3]],)&amp;""&amp;IF(Table16[[#This Row],[PassRush4]]&lt;&gt;"","-"&amp;Table16[[#This Row],[PassRush4]],)</f>
        <v/>
      </c>
      <c r="R1571" s="76" t="str">
        <f>VLOOKUP(Table16[[#This Row],[Player]],Table4[],9,FALSE)</f>
        <v>6-6-4</v>
      </c>
      <c r="S1571" s="73" t="str">
        <f>LEFT(Table16[[#This Row],[2024 Card Info]],1)&amp;"  "&amp;Table16[[#This Row],[Player Data]]</f>
        <v>4  6-6-4</v>
      </c>
    </row>
    <row r="1572" spans="1:19" ht="12.75" customHeight="1" x14ac:dyDescent="0.45">
      <c r="A1572" s="86" t="s">
        <v>2776</v>
      </c>
      <c r="B1572" s="74" t="s">
        <v>153</v>
      </c>
      <c r="C1572" s="79" t="s">
        <v>3531</v>
      </c>
      <c r="D1572" s="91">
        <v>34910</v>
      </c>
      <c r="E1572" s="75" t="s">
        <v>337</v>
      </c>
      <c r="G1572" s="75" t="s">
        <v>5430</v>
      </c>
      <c r="H1572" s="77" t="str">
        <f>VLOOKUP(Table16[[#This Row],[Player]],Rosters!$D$1:$D$1934,1,FALSE)</f>
        <v>Conklin, Tyler</v>
      </c>
      <c r="I1572" s="77" t="str">
        <f>Table16[[#This Row],[RunBlock-Primary6]]&amp;"-"&amp;Table16[[#This Row],[PassBlock8]]&amp;IF(Table16[[#This Row],[RunBlock-Secondary7]]&lt;&gt;"","/"&amp;Table16[[#This Row],[RunBlock-Secondary7]]&amp;"-"&amp;Table16[[#This Row],[PassBlock8]],"")</f>
        <v>0-0</v>
      </c>
      <c r="J1572" s="75"/>
      <c r="K1572" s="75"/>
      <c r="L1572" s="76"/>
      <c r="M1572" s="76"/>
      <c r="N1572" s="75">
        <v>0</v>
      </c>
      <c r="O1572" s="76"/>
      <c r="P1572" s="75">
        <v>0</v>
      </c>
      <c r="Q1572" s="76" t="str">
        <f>Table16[[#This Row],[DefPrimary2]]&amp;IF(Table16[[#This Row],[Def-Secondary3]]&lt;&gt;"","/"&amp;Table16[[#This Row],[Def-Secondary3]],)&amp;""&amp;IF(Table16[[#This Row],[PassRush4]]&lt;&gt;"","-"&amp;Table16[[#This Row],[PassRush4]],)</f>
        <v/>
      </c>
      <c r="R1572" s="76" t="str">
        <f>VLOOKUP(Table16[[#This Row],[Player]],Table4[],9,FALSE)</f>
        <v>5-4-0</v>
      </c>
      <c r="S1572" s="73" t="str">
        <f>LEFT(Table16[[#This Row],[2024 Card Info]],1)&amp;"  "&amp;Table16[[#This Row],[Player Data]]</f>
        <v>0  5-4-0</v>
      </c>
    </row>
    <row r="1573" spans="1:19" ht="12.75" customHeight="1" x14ac:dyDescent="0.45">
      <c r="A1573" s="78" t="s">
        <v>2395</v>
      </c>
      <c r="B1573" s="74" t="s">
        <v>153</v>
      </c>
      <c r="C1573" s="79" t="s">
        <v>3523</v>
      </c>
      <c r="D1573" s="91">
        <v>35254</v>
      </c>
      <c r="E1573" s="75" t="s">
        <v>303</v>
      </c>
      <c r="G1573" s="75" t="s">
        <v>5431</v>
      </c>
      <c r="H1573" s="77" t="str">
        <f>VLOOKUP(Table16[[#This Row],[Player]],Rosters!$D$1:$D$1934,1,FALSE)</f>
        <v>Dissly, Will</v>
      </c>
      <c r="I1573" s="77" t="str">
        <f>Table16[[#This Row],[RunBlock-Primary6]]&amp;"-"&amp;Table16[[#This Row],[PassBlock8]]&amp;IF(Table16[[#This Row],[RunBlock-Secondary7]]&lt;&gt;"","/"&amp;Table16[[#This Row],[RunBlock-Secondary7]]&amp;"-"&amp;Table16[[#This Row],[PassBlock8]],"")</f>
        <v>4-0</v>
      </c>
      <c r="J1573" s="75"/>
      <c r="K1573" s="75"/>
      <c r="L1573" s="76"/>
      <c r="M1573" s="76"/>
      <c r="N1573" s="75">
        <v>4</v>
      </c>
      <c r="O1573" s="76"/>
      <c r="P1573" s="75">
        <v>0</v>
      </c>
      <c r="Q1573" s="76" t="str">
        <f>Table16[[#This Row],[DefPrimary2]]&amp;IF(Table16[[#This Row],[Def-Secondary3]]&lt;&gt;"","/"&amp;Table16[[#This Row],[Def-Secondary3]],)&amp;""&amp;IF(Table16[[#This Row],[PassRush4]]&lt;&gt;"","-"&amp;Table16[[#This Row],[PassRush4]],)</f>
        <v/>
      </c>
      <c r="R1573" s="76" t="str">
        <f>VLOOKUP(Table16[[#This Row],[Player]],Table4[],9,FALSE)</f>
        <v>5-4-2</v>
      </c>
      <c r="S1573" s="73" t="str">
        <f>LEFT(Table16[[#This Row],[2024 Card Info]],1)&amp;"  "&amp;Table16[[#This Row],[Player Data]]</f>
        <v>4  5-4-2</v>
      </c>
    </row>
    <row r="1574" spans="1:19" ht="12.75" customHeight="1" x14ac:dyDescent="0.45">
      <c r="A1574" s="78" t="s">
        <v>3304</v>
      </c>
      <c r="B1574" s="74" t="s">
        <v>153</v>
      </c>
      <c r="C1574" s="79" t="s">
        <v>1124</v>
      </c>
      <c r="D1574" s="91">
        <v>34725</v>
      </c>
      <c r="E1574" s="75" t="s">
        <v>114</v>
      </c>
      <c r="G1574" s="75" t="s">
        <v>5330</v>
      </c>
      <c r="H1574" s="77" t="e">
        <f>VLOOKUP(Table16[[#This Row],[Player]],Rosters!$D$1:$D$1934,1,FALSE)</f>
        <v>#N/A</v>
      </c>
      <c r="I1574" s="77" t="str">
        <f>Table16[[#This Row],[RunBlock-Primary6]]&amp;"-"&amp;Table16[[#This Row],[PassBlock8]]&amp;IF(Table16[[#This Row],[RunBlock-Secondary7]]&lt;&gt;"","/"&amp;Table16[[#This Row],[RunBlock-Secondary7]]&amp;"-"&amp;Table16[[#This Row],[PassBlock8]],"")</f>
        <v>0-0</v>
      </c>
      <c r="J1574" s="75"/>
      <c r="K1574" s="75"/>
      <c r="L1574" s="76"/>
      <c r="M1574" s="76"/>
      <c r="N1574" s="75">
        <v>0</v>
      </c>
      <c r="O1574" s="76"/>
      <c r="P1574" s="75">
        <v>0</v>
      </c>
      <c r="Q1574" s="76" t="str">
        <f>Table16[[#This Row],[DefPrimary2]]&amp;IF(Table16[[#This Row],[Def-Secondary3]]&lt;&gt;"","/"&amp;Table16[[#This Row],[Def-Secondary3]],)&amp;""&amp;IF(Table16[[#This Row],[PassRush4]]&lt;&gt;"","-"&amp;Table16[[#This Row],[PassRush4]],)</f>
        <v/>
      </c>
      <c r="R1574" s="76" t="str">
        <f>VLOOKUP(Table16[[#This Row],[Player]],Table4[],9,FALSE)</f>
        <v>3-3-0</v>
      </c>
      <c r="S1574" s="73" t="str">
        <f>LEFT(Table16[[#This Row],[2024 Card Info]],1)&amp;"  "&amp;Table16[[#This Row],[Player Data]]</f>
        <v>0  3-3-0</v>
      </c>
    </row>
    <row r="1575" spans="1:19" ht="12.75" customHeight="1" x14ac:dyDescent="0.45">
      <c r="A1575" s="78" t="s">
        <v>2582</v>
      </c>
      <c r="B1575" s="74" t="s">
        <v>153</v>
      </c>
      <c r="C1575" s="79" t="s">
        <v>860</v>
      </c>
      <c r="D1575" s="91">
        <v>34579</v>
      </c>
      <c r="E1575" s="75" t="s">
        <v>1636</v>
      </c>
      <c r="G1575" s="75" t="s">
        <v>5443</v>
      </c>
      <c r="H1575" s="77" t="str">
        <f>VLOOKUP(Table16[[#This Row],[Player]],Rosters!$D$1:$D$1934,1,FALSE)</f>
        <v>Engram, Evan</v>
      </c>
      <c r="I1575" s="77" t="str">
        <f>Table16[[#This Row],[RunBlock-Primary6]]&amp;"-"&amp;Table16[[#This Row],[PassBlock8]]&amp;IF(Table16[[#This Row],[RunBlock-Secondary7]]&lt;&gt;"","/"&amp;Table16[[#This Row],[RunBlock-Secondary7]]&amp;"-"&amp;Table16[[#This Row],[PassBlock8]],"")</f>
        <v>4-0</v>
      </c>
      <c r="J1575" s="75"/>
      <c r="K1575" s="75"/>
      <c r="L1575" s="76"/>
      <c r="M1575" s="76"/>
      <c r="N1575" s="75">
        <v>4</v>
      </c>
      <c r="O1575" s="76"/>
      <c r="P1575" s="75">
        <v>0</v>
      </c>
      <c r="Q1575" s="76" t="str">
        <f>Table16[[#This Row],[DefPrimary2]]&amp;IF(Table16[[#This Row],[Def-Secondary3]]&lt;&gt;"","/"&amp;Table16[[#This Row],[Def-Secondary3]],)&amp;""&amp;IF(Table16[[#This Row],[PassRush4]]&lt;&gt;"","-"&amp;Table16[[#This Row],[PassRush4]],)</f>
        <v/>
      </c>
      <c r="R1575" s="76" t="str">
        <f>VLOOKUP(Table16[[#This Row],[Player]],Table4[],9,FALSE)</f>
        <v>6-4-0</v>
      </c>
      <c r="S1575" s="73" t="str">
        <f>LEFT(Table16[[#This Row],[2024 Card Info]],1)&amp;"  "&amp;Table16[[#This Row],[Player Data]]</f>
        <v>4  6-4-0</v>
      </c>
    </row>
    <row r="1576" spans="1:19" ht="12.75" customHeight="1" x14ac:dyDescent="0.45">
      <c r="A1576" s="78" t="s">
        <v>144</v>
      </c>
      <c r="B1576" s="74" t="s">
        <v>153</v>
      </c>
      <c r="C1576" s="79" t="s">
        <v>3520</v>
      </c>
      <c r="D1576" s="91">
        <v>33187</v>
      </c>
      <c r="E1576" s="75" t="s">
        <v>145</v>
      </c>
      <c r="G1576" s="75" t="s">
        <v>5432</v>
      </c>
      <c r="H1576" s="77" t="str">
        <f>VLOOKUP(Table16[[#This Row],[Player]],Rosters!$D$1:$D$1934,1,FALSE)</f>
        <v>Ertz, Zach</v>
      </c>
      <c r="I1576" s="77" t="str">
        <f>Table16[[#This Row],[RunBlock-Primary6]]&amp;"-"&amp;Table16[[#This Row],[PassBlock8]]&amp;IF(Table16[[#This Row],[RunBlock-Secondary7]]&lt;&gt;"","/"&amp;Table16[[#This Row],[RunBlock-Secondary7]]&amp;"-"&amp;Table16[[#This Row],[PassBlock8]],"")</f>
        <v>0-0</v>
      </c>
      <c r="J1576" s="75"/>
      <c r="K1576" s="75"/>
      <c r="L1576" s="76"/>
      <c r="M1576" s="76"/>
      <c r="N1576" s="75">
        <v>0</v>
      </c>
      <c r="O1576" s="76"/>
      <c r="P1576" s="75">
        <v>0</v>
      </c>
      <c r="Q1576" s="76" t="str">
        <f>Table16[[#This Row],[DefPrimary2]]&amp;IF(Table16[[#This Row],[Def-Secondary3]]&lt;&gt;"","/"&amp;Table16[[#This Row],[Def-Secondary3]],)&amp;""&amp;IF(Table16[[#This Row],[PassRush4]]&lt;&gt;"","-"&amp;Table16[[#This Row],[PassRush4]],)</f>
        <v/>
      </c>
      <c r="R1576" s="76" t="str">
        <f>VLOOKUP(Table16[[#This Row],[Player]],Table4[],9,FALSE)</f>
        <v>5-5-2</v>
      </c>
      <c r="S1576" s="73" t="str">
        <f>LEFT(Table16[[#This Row],[2024 Card Info]],1)&amp;"  "&amp;Table16[[#This Row],[Player Data]]</f>
        <v>0  5-5-2</v>
      </c>
    </row>
    <row r="1577" spans="1:19" ht="12.75" customHeight="1" x14ac:dyDescent="0.45">
      <c r="A1577" s="78" t="s">
        <v>1241</v>
      </c>
      <c r="B1577" s="74" t="s">
        <v>153</v>
      </c>
      <c r="C1577" s="79" t="s">
        <v>1315</v>
      </c>
      <c r="D1577" s="91">
        <v>35754</v>
      </c>
      <c r="E1577" s="75" t="s">
        <v>1242</v>
      </c>
      <c r="G1577" s="75" t="s">
        <v>5433</v>
      </c>
      <c r="H1577" s="77" t="str">
        <f>VLOOKUP(Table16[[#This Row],[Player]],Rosters!$D$1:$D$1934,1,FALSE)</f>
        <v>Fant, Noah</v>
      </c>
      <c r="I1577" s="77" t="str">
        <f>Table16[[#This Row],[RunBlock-Primary6]]&amp;"-"&amp;Table16[[#This Row],[PassBlock8]]&amp;IF(Table16[[#This Row],[RunBlock-Secondary7]]&lt;&gt;"","/"&amp;Table16[[#This Row],[RunBlock-Secondary7]]&amp;"-"&amp;Table16[[#This Row],[PassBlock8]],"")</f>
        <v>0-0</v>
      </c>
      <c r="J1577" s="75"/>
      <c r="K1577" s="75"/>
      <c r="L1577" s="76"/>
      <c r="M1577" s="76"/>
      <c r="N1577" s="75">
        <v>0</v>
      </c>
      <c r="O1577" s="76"/>
      <c r="P1577" s="75">
        <v>0</v>
      </c>
      <c r="Q1577" s="76" t="str">
        <f>Table16[[#This Row],[DefPrimary2]]&amp;IF(Table16[[#This Row],[Def-Secondary3]]&lt;&gt;"","/"&amp;Table16[[#This Row],[Def-Secondary3]],)&amp;""&amp;IF(Table16[[#This Row],[PassRush4]]&lt;&gt;"","-"&amp;Table16[[#This Row],[PassRush4]],)</f>
        <v/>
      </c>
      <c r="R1577" s="76" t="str">
        <f>VLOOKUP(Table16[[#This Row],[Player]],Table4[],9,FALSE)</f>
        <v>5-3-0</v>
      </c>
      <c r="S1577" s="73" t="str">
        <f>LEFT(Table16[[#This Row],[2024 Card Info]],1)&amp;"  "&amp;Table16[[#This Row],[Player Data]]</f>
        <v>0  5-3-0</v>
      </c>
    </row>
    <row r="1578" spans="1:19" ht="12.75" customHeight="1" x14ac:dyDescent="0.45">
      <c r="A1578" s="78" t="s">
        <v>2856</v>
      </c>
      <c r="B1578" s="74" t="s">
        <v>153</v>
      </c>
      <c r="C1578" s="79" t="s">
        <v>143</v>
      </c>
      <c r="D1578" s="91">
        <v>36178</v>
      </c>
      <c r="E1578" s="75" t="s">
        <v>83</v>
      </c>
      <c r="G1578" s="75" t="s">
        <v>5444</v>
      </c>
      <c r="H1578" s="77" t="str">
        <f>VLOOKUP(Table16[[#This Row],[Player]],Rosters!$D$1:$D$1934,1,FALSE)</f>
        <v>Ferguson, Jake</v>
      </c>
      <c r="I1578" s="77" t="str">
        <f>Table16[[#This Row],[RunBlock-Primary6]]&amp;"-"&amp;Table16[[#This Row],[PassBlock8]]&amp;IF(Table16[[#This Row],[RunBlock-Secondary7]]&lt;&gt;"","/"&amp;Table16[[#This Row],[RunBlock-Secondary7]]&amp;"-"&amp;Table16[[#This Row],[PassBlock8]],"")</f>
        <v>4-0</v>
      </c>
      <c r="J1578" s="75"/>
      <c r="K1578" s="75"/>
      <c r="L1578" s="76"/>
      <c r="M1578" s="76"/>
      <c r="N1578" s="75">
        <v>4</v>
      </c>
      <c r="O1578" s="76"/>
      <c r="P1578" s="75">
        <v>0</v>
      </c>
      <c r="Q1578" s="76" t="str">
        <f>Table16[[#This Row],[DefPrimary2]]&amp;IF(Table16[[#This Row],[Def-Secondary3]]&lt;&gt;"","/"&amp;Table16[[#This Row],[Def-Secondary3]],)&amp;""&amp;IF(Table16[[#This Row],[PassRush4]]&lt;&gt;"","-"&amp;Table16[[#This Row],[PassRush4]],)</f>
        <v/>
      </c>
      <c r="R1578" s="76" t="str">
        <f>VLOOKUP(Table16[[#This Row],[Player]],Table4[],9,FALSE)</f>
        <v>6-4-2</v>
      </c>
      <c r="S1578" s="73" t="str">
        <f>LEFT(Table16[[#This Row],[2024 Card Info]],1)&amp;"  "&amp;Table16[[#This Row],[Player Data]]</f>
        <v>4  6-4-2</v>
      </c>
    </row>
    <row r="1579" spans="1:19" ht="12.75" customHeight="1" x14ac:dyDescent="0.45">
      <c r="A1579" s="78" t="s">
        <v>2478</v>
      </c>
      <c r="B1579" s="74" t="s">
        <v>153</v>
      </c>
      <c r="C1579" s="79" t="s">
        <v>285</v>
      </c>
      <c r="D1579" s="91">
        <v>36069</v>
      </c>
      <c r="E1579" s="75" t="s">
        <v>241</v>
      </c>
      <c r="G1579" s="75" t="s">
        <v>5432</v>
      </c>
      <c r="H1579" s="77" t="str">
        <f>VLOOKUP(Table16[[#This Row],[Player]],Rosters!$D$1:$D$1934,1,FALSE)</f>
        <v>Freiermuth, Pat</v>
      </c>
      <c r="I1579" s="77" t="str">
        <f>Table16[[#This Row],[RunBlock-Primary6]]&amp;"-"&amp;Table16[[#This Row],[PassBlock8]]&amp;IF(Table16[[#This Row],[RunBlock-Secondary7]]&lt;&gt;"","/"&amp;Table16[[#This Row],[RunBlock-Secondary7]]&amp;"-"&amp;Table16[[#This Row],[PassBlock8]],"")</f>
        <v>0-0</v>
      </c>
      <c r="J1579" s="75"/>
      <c r="K1579" s="75"/>
      <c r="L1579" s="76"/>
      <c r="M1579" s="76"/>
      <c r="N1579" s="75">
        <v>0</v>
      </c>
      <c r="O1579" s="76"/>
      <c r="P1579" s="75">
        <v>0</v>
      </c>
      <c r="Q1579" s="76" t="str">
        <f>Table16[[#This Row],[DefPrimary2]]&amp;IF(Table16[[#This Row],[Def-Secondary3]]&lt;&gt;"","/"&amp;Table16[[#This Row],[Def-Secondary3]],)&amp;""&amp;IF(Table16[[#This Row],[PassRush4]]&lt;&gt;"","-"&amp;Table16[[#This Row],[PassRush4]],)</f>
        <v/>
      </c>
      <c r="R1579" s="76" t="str">
        <f>VLOOKUP(Table16[[#This Row],[Player]],Table4[],9,FALSE)</f>
        <v>5-5-2</v>
      </c>
      <c r="S1579" s="73" t="str">
        <f>LEFT(Table16[[#This Row],[2024 Card Info]],1)&amp;"  "&amp;Table16[[#This Row],[Player Data]]</f>
        <v>0  5-5-2</v>
      </c>
    </row>
    <row r="1580" spans="1:19" ht="12.75" customHeight="1" x14ac:dyDescent="0.45">
      <c r="A1580" s="78" t="s">
        <v>2774</v>
      </c>
      <c r="B1580" s="74" t="s">
        <v>153</v>
      </c>
      <c r="C1580" s="79" t="s">
        <v>3530</v>
      </c>
      <c r="D1580" s="91">
        <v>34702</v>
      </c>
      <c r="E1580" s="75" t="s">
        <v>425</v>
      </c>
      <c r="G1580" s="75" t="s">
        <v>5434</v>
      </c>
      <c r="H1580" s="77" t="str">
        <f>VLOOKUP(Table16[[#This Row],[Player]],Rosters!$D$1:$D$1934,1,FALSE)</f>
        <v>Goedert, Dallas</v>
      </c>
      <c r="I1580" s="77" t="str">
        <f>Table16[[#This Row],[RunBlock-Primary6]]&amp;"-"&amp;Table16[[#This Row],[PassBlock8]]&amp;IF(Table16[[#This Row],[RunBlock-Secondary7]]&lt;&gt;"","/"&amp;Table16[[#This Row],[RunBlock-Secondary7]]&amp;"-"&amp;Table16[[#This Row],[PassBlock8]],"")</f>
        <v>0-0</v>
      </c>
      <c r="J1580" s="75"/>
      <c r="K1580" s="75"/>
      <c r="L1580" s="76"/>
      <c r="M1580" s="76"/>
      <c r="N1580" s="75">
        <v>0</v>
      </c>
      <c r="O1580" s="76"/>
      <c r="P1580" s="75">
        <v>0</v>
      </c>
      <c r="Q1580" s="76" t="str">
        <f>Table16[[#This Row],[DefPrimary2]]&amp;IF(Table16[[#This Row],[Def-Secondary3]]&lt;&gt;"","/"&amp;Table16[[#This Row],[Def-Secondary3]],)&amp;""&amp;IF(Table16[[#This Row],[PassRush4]]&lt;&gt;"","-"&amp;Table16[[#This Row],[PassRush4]],)</f>
        <v/>
      </c>
      <c r="R1580" s="76" t="str">
        <f>VLOOKUP(Table16[[#This Row],[Player]],Table4[],9,FALSE)</f>
        <v>5-4-3</v>
      </c>
      <c r="S1580" s="73" t="str">
        <f>LEFT(Table16[[#This Row],[2024 Card Info]],1)&amp;"  "&amp;Table16[[#This Row],[Player Data]]</f>
        <v>0  5-4-3</v>
      </c>
    </row>
    <row r="1581" spans="1:19" ht="12.75" customHeight="1" x14ac:dyDescent="0.45">
      <c r="A1581" s="78" t="s">
        <v>1115</v>
      </c>
      <c r="B1581" s="74" t="s">
        <v>153</v>
      </c>
      <c r="C1581" s="79" t="s">
        <v>3524</v>
      </c>
      <c r="D1581" s="91">
        <v>33970</v>
      </c>
      <c r="E1581" s="75" t="s">
        <v>1116</v>
      </c>
      <c r="G1581" s="75" t="s">
        <v>5409</v>
      </c>
      <c r="H1581" s="77" t="str">
        <f>VLOOKUP(Table16[[#This Row],[Player]],Rosters!$D$1:$D$1934,1,FALSE)</f>
        <v>Higbee, Tyler</v>
      </c>
      <c r="I1581" s="77" t="str">
        <f>Table16[[#This Row],[RunBlock-Primary6]]&amp;"-"&amp;Table16[[#This Row],[PassBlock8]]&amp;IF(Table16[[#This Row],[RunBlock-Secondary7]]&lt;&gt;"","/"&amp;Table16[[#This Row],[RunBlock-Secondary7]]&amp;"-"&amp;Table16[[#This Row],[PassBlock8]],"")</f>
        <v>4-0</v>
      </c>
      <c r="J1581" s="75"/>
      <c r="K1581" s="75"/>
      <c r="L1581" s="76"/>
      <c r="M1581" s="76"/>
      <c r="N1581" s="75">
        <v>4</v>
      </c>
      <c r="O1581" s="76"/>
      <c r="P1581" s="75">
        <v>0</v>
      </c>
      <c r="Q1581" s="76" t="str">
        <f>Table16[[#This Row],[DefPrimary2]]&amp;IF(Table16[[#This Row],[Def-Secondary3]]&lt;&gt;"","/"&amp;Table16[[#This Row],[Def-Secondary3]],)&amp;""&amp;IF(Table16[[#This Row],[PassRush4]]&lt;&gt;"","-"&amp;Table16[[#This Row],[PassRush4]],)</f>
        <v/>
      </c>
      <c r="R1581" s="76" t="str">
        <f>VLOOKUP(Table16[[#This Row],[Player]],Table4[],9,FALSE)</f>
        <v>4-3-0</v>
      </c>
      <c r="S1581" s="73" t="str">
        <f>LEFT(Table16[[#This Row],[2024 Card Info]],1)&amp;"  "&amp;Table16[[#This Row],[Player Data]]</f>
        <v>4  4-3-0</v>
      </c>
    </row>
    <row r="1582" spans="1:19" ht="12.75" customHeight="1" x14ac:dyDescent="0.45">
      <c r="A1582" s="78" t="s">
        <v>1878</v>
      </c>
      <c r="B1582" s="74" t="s">
        <v>153</v>
      </c>
      <c r="C1582" s="79" t="s">
        <v>81</v>
      </c>
      <c r="D1582" s="91">
        <v>36826</v>
      </c>
      <c r="E1582" s="75" t="s">
        <v>313</v>
      </c>
      <c r="G1582" s="75" t="s">
        <v>5330</v>
      </c>
      <c r="H1582" s="77" t="str">
        <f>VLOOKUP(Table16[[#This Row],[Player]],Rosters!$D$1:$D$1934,1,FALSE)</f>
        <v>Higgins, Elijah</v>
      </c>
      <c r="I1582" s="77" t="str">
        <f>Table16[[#This Row],[RunBlock-Primary6]]&amp;"-"&amp;Table16[[#This Row],[PassBlock8]]&amp;IF(Table16[[#This Row],[RunBlock-Secondary7]]&lt;&gt;"","/"&amp;Table16[[#This Row],[RunBlock-Secondary7]]&amp;"-"&amp;Table16[[#This Row],[PassBlock8]],"")</f>
        <v>0-0</v>
      </c>
      <c r="J1582" s="75"/>
      <c r="K1582" s="75"/>
      <c r="L1582" s="76"/>
      <c r="M1582" s="76"/>
      <c r="N1582" s="75">
        <v>0</v>
      </c>
      <c r="O1582" s="76"/>
      <c r="P1582" s="75">
        <v>0</v>
      </c>
      <c r="Q1582" s="76" t="str">
        <f>Table16[[#This Row],[DefPrimary2]]&amp;IF(Table16[[#This Row],[Def-Secondary3]]&lt;&gt;"","/"&amp;Table16[[#This Row],[Def-Secondary3]],)&amp;""&amp;IF(Table16[[#This Row],[PassRush4]]&lt;&gt;"","-"&amp;Table16[[#This Row],[PassRush4]],)</f>
        <v/>
      </c>
      <c r="R1582" s="76" t="str">
        <f>VLOOKUP(Table16[[#This Row],[Player]],Table4[],9,FALSE)</f>
        <v>3-3-0</v>
      </c>
      <c r="S1582" s="73" t="str">
        <f>LEFT(Table16[[#This Row],[2024 Card Info]],1)&amp;"  "&amp;Table16[[#This Row],[Player Data]]</f>
        <v>0  3-3-0</v>
      </c>
    </row>
    <row r="1583" spans="1:19" ht="12.75" customHeight="1" x14ac:dyDescent="0.45">
      <c r="A1583" s="78" t="s">
        <v>2483</v>
      </c>
      <c r="B1583" s="74" t="s">
        <v>153</v>
      </c>
      <c r="C1583" s="79" t="s">
        <v>403</v>
      </c>
      <c r="D1583" s="91">
        <v>34642</v>
      </c>
      <c r="E1583" s="75" t="s">
        <v>443</v>
      </c>
      <c r="G1583" s="75" t="s">
        <v>5410</v>
      </c>
      <c r="H1583" s="77" t="str">
        <f>VLOOKUP(Table16[[#This Row],[Player]],Rosters!$D$1:$D$1934,1,FALSE)</f>
        <v>Hooper, Austin</v>
      </c>
      <c r="I1583" s="77" t="str">
        <f>Table16[[#This Row],[RunBlock-Primary6]]&amp;"-"&amp;Table16[[#This Row],[PassBlock8]]&amp;IF(Table16[[#This Row],[RunBlock-Secondary7]]&lt;&gt;"","/"&amp;Table16[[#This Row],[RunBlock-Secondary7]]&amp;"-"&amp;Table16[[#This Row],[PassBlock8]],"")</f>
        <v>4-0</v>
      </c>
      <c r="J1583" s="75"/>
      <c r="K1583" s="75"/>
      <c r="L1583" s="76"/>
      <c r="M1583" s="76"/>
      <c r="N1583" s="75">
        <v>4</v>
      </c>
      <c r="O1583" s="76"/>
      <c r="P1583" s="75">
        <v>0</v>
      </c>
      <c r="Q1583" s="76" t="str">
        <f>Table16[[#This Row],[DefPrimary2]]&amp;IF(Table16[[#This Row],[Def-Secondary3]]&lt;&gt;"","/"&amp;Table16[[#This Row],[Def-Secondary3]],)&amp;""&amp;IF(Table16[[#This Row],[PassRush4]]&lt;&gt;"","-"&amp;Table16[[#This Row],[PassRush4]],)</f>
        <v/>
      </c>
      <c r="R1583" s="76" t="str">
        <f>VLOOKUP(Table16[[#This Row],[Player]],Table4[],9,FALSE)</f>
        <v>4-4-4</v>
      </c>
      <c r="S1583" s="73" t="str">
        <f>LEFT(Table16[[#This Row],[2024 Card Info]],1)&amp;"  "&amp;Table16[[#This Row],[Player Data]]</f>
        <v>4  4-4-4</v>
      </c>
    </row>
    <row r="1584" spans="1:19" ht="12.75" customHeight="1" x14ac:dyDescent="0.45">
      <c r="A1584" s="78" t="s">
        <v>2680</v>
      </c>
      <c r="B1584" s="74" t="s">
        <v>153</v>
      </c>
      <c r="C1584" s="79" t="s">
        <v>441</v>
      </c>
      <c r="D1584" s="91">
        <v>35309</v>
      </c>
      <c r="E1584" s="75" t="s">
        <v>3949</v>
      </c>
      <c r="G1584" s="75" t="s">
        <v>5411</v>
      </c>
      <c r="H1584" s="77" t="str">
        <f>VLOOKUP(Table16[[#This Row],[Player]],Rosters!$D$1:$D$1934,1,FALSE)</f>
        <v>Johnson, Juwan</v>
      </c>
      <c r="I1584" s="77" t="str">
        <f>Table16[[#This Row],[RunBlock-Primary6]]&amp;"-"&amp;Table16[[#This Row],[PassBlock8]]&amp;IF(Table16[[#This Row],[RunBlock-Secondary7]]&lt;&gt;"","/"&amp;Table16[[#This Row],[RunBlock-Secondary7]]&amp;"-"&amp;Table16[[#This Row],[PassBlock8]],"")</f>
        <v>0-0</v>
      </c>
      <c r="J1584" s="75"/>
      <c r="K1584" s="75"/>
      <c r="L1584" s="76"/>
      <c r="M1584" s="76"/>
      <c r="N1584" s="75">
        <v>0</v>
      </c>
      <c r="O1584" s="76"/>
      <c r="P1584" s="75">
        <v>0</v>
      </c>
      <c r="Q1584" s="76" t="str">
        <f>Table16[[#This Row],[DefPrimary2]]&amp;IF(Table16[[#This Row],[Def-Secondary3]]&lt;&gt;"","/"&amp;Table16[[#This Row],[Def-Secondary3]],)&amp;""&amp;IF(Table16[[#This Row],[PassRush4]]&lt;&gt;"","-"&amp;Table16[[#This Row],[PassRush4]],)</f>
        <v/>
      </c>
      <c r="R1584" s="76" t="str">
        <f>VLOOKUP(Table16[[#This Row],[Player]],Table4[],9,FALSE)</f>
        <v>4-4-3</v>
      </c>
      <c r="S1584" s="73" t="str">
        <f>LEFT(Table16[[#This Row],[2024 Card Info]],1)&amp;"  "&amp;Table16[[#This Row],[Player Data]]</f>
        <v>0  4-4-3</v>
      </c>
    </row>
    <row r="1585" spans="1:19" ht="12.75" customHeight="1" x14ac:dyDescent="0.45">
      <c r="A1585" s="78" t="s">
        <v>3789</v>
      </c>
      <c r="B1585" s="74" t="s">
        <v>153</v>
      </c>
      <c r="C1585" s="79" t="s">
        <v>916</v>
      </c>
      <c r="D1585" s="91">
        <v>36948</v>
      </c>
      <c r="E1585" s="75" t="s">
        <v>4041</v>
      </c>
      <c r="G1585" s="75" t="s">
        <v>5411</v>
      </c>
      <c r="H1585" s="77" t="str">
        <f>VLOOKUP(Table16[[#This Row],[Player]],Rosters!$D$1:$D$1934,1,FALSE)</f>
        <v>Johnson, Theo</v>
      </c>
      <c r="I1585" s="77" t="str">
        <f>Table16[[#This Row],[RunBlock-Primary6]]&amp;"-"&amp;Table16[[#This Row],[PassBlock8]]&amp;IF(Table16[[#This Row],[RunBlock-Secondary7]]&lt;&gt;"","/"&amp;Table16[[#This Row],[RunBlock-Secondary7]]&amp;"-"&amp;Table16[[#This Row],[PassBlock8]],"")</f>
        <v>0-0</v>
      </c>
      <c r="J1585" s="75"/>
      <c r="K1585" s="75"/>
      <c r="L1585" s="76"/>
      <c r="M1585" s="76"/>
      <c r="N1585" s="75">
        <v>0</v>
      </c>
      <c r="O1585" s="76"/>
      <c r="P1585" s="75">
        <v>0</v>
      </c>
      <c r="Q1585" s="76" t="str">
        <f>Table16[[#This Row],[DefPrimary2]]&amp;IF(Table16[[#This Row],[Def-Secondary3]]&lt;&gt;"","/"&amp;Table16[[#This Row],[Def-Secondary3]],)&amp;""&amp;IF(Table16[[#This Row],[PassRush4]]&lt;&gt;"","-"&amp;Table16[[#This Row],[PassRush4]],)</f>
        <v/>
      </c>
      <c r="R1585" s="76" t="str">
        <f>VLOOKUP(Table16[[#This Row],[Player]],Table4[],9,FALSE)</f>
        <v>4-4-3</v>
      </c>
      <c r="S1585" s="73" t="str">
        <f>LEFT(Table16[[#This Row],[2024 Card Info]],1)&amp;"  "&amp;Table16[[#This Row],[Player Data]]</f>
        <v>0  4-4-3</v>
      </c>
    </row>
    <row r="1586" spans="1:19" ht="12.75" customHeight="1" x14ac:dyDescent="0.45">
      <c r="A1586" s="78" t="s">
        <v>2950</v>
      </c>
      <c r="B1586" s="74" t="s">
        <v>153</v>
      </c>
      <c r="C1586" s="79" t="s">
        <v>325</v>
      </c>
      <c r="D1586" s="91">
        <v>32786</v>
      </c>
      <c r="E1586" s="75" t="s">
        <v>1509</v>
      </c>
      <c r="G1586" s="75" t="s">
        <v>5445</v>
      </c>
      <c r="H1586" s="77" t="str">
        <f>VLOOKUP(Table16[[#This Row],[Player]],Rosters!$D$1:$D$1934,1,FALSE)</f>
        <v>Kelce, Travis</v>
      </c>
      <c r="I1586" s="77" t="str">
        <f>Table16[[#This Row],[RunBlock-Primary6]]&amp;"-"&amp;Table16[[#This Row],[PassBlock8]]&amp;IF(Table16[[#This Row],[RunBlock-Secondary7]]&lt;&gt;"","/"&amp;Table16[[#This Row],[RunBlock-Secondary7]]&amp;"-"&amp;Table16[[#This Row],[PassBlock8]],"")</f>
        <v>5-0</v>
      </c>
      <c r="J1586" s="75"/>
      <c r="K1586" s="75"/>
      <c r="L1586" s="76"/>
      <c r="M1586" s="76"/>
      <c r="N1586" s="75">
        <v>5</v>
      </c>
      <c r="O1586" s="76"/>
      <c r="P1586" s="75">
        <v>0</v>
      </c>
      <c r="Q1586" s="76" t="str">
        <f>Table16[[#This Row],[DefPrimary2]]&amp;IF(Table16[[#This Row],[Def-Secondary3]]&lt;&gt;"","/"&amp;Table16[[#This Row],[Def-Secondary3]],)&amp;""&amp;IF(Table16[[#This Row],[PassRush4]]&lt;&gt;"","-"&amp;Table16[[#This Row],[PassRush4]],)</f>
        <v/>
      </c>
      <c r="R1586" s="76" t="str">
        <f>VLOOKUP(Table16[[#This Row],[Player]],Table4[],9,FALSE)</f>
        <v>6-5-3</v>
      </c>
      <c r="S1586" s="73" t="str">
        <f>LEFT(Table16[[#This Row],[2024 Card Info]],1)&amp;"  "&amp;Table16[[#This Row],[Player Data]]</f>
        <v>5  6-5-3</v>
      </c>
    </row>
    <row r="1587" spans="1:19" ht="12.75" customHeight="1" x14ac:dyDescent="0.45">
      <c r="A1587" s="78" t="s">
        <v>1755</v>
      </c>
      <c r="B1587" s="74" t="s">
        <v>153</v>
      </c>
      <c r="C1587" s="79" t="s">
        <v>318</v>
      </c>
      <c r="D1587" s="91">
        <v>34251</v>
      </c>
      <c r="E1587" s="75" t="s">
        <v>405</v>
      </c>
      <c r="G1587" s="75" t="s">
        <v>5446</v>
      </c>
      <c r="H1587" s="77" t="str">
        <f>VLOOKUP(Table16[[#This Row],[Player]],Rosters!$D$1:$D$1934,1,FALSE)</f>
        <v>Kittle, George</v>
      </c>
      <c r="I1587" s="77" t="str">
        <f>Table16[[#This Row],[RunBlock-Primary6]]&amp;"-"&amp;Table16[[#This Row],[PassBlock8]]&amp;IF(Table16[[#This Row],[RunBlock-Secondary7]]&lt;&gt;"","/"&amp;Table16[[#This Row],[RunBlock-Secondary7]]&amp;"-"&amp;Table16[[#This Row],[PassBlock8]],"")</f>
        <v>6-0</v>
      </c>
      <c r="J1587" s="75"/>
      <c r="K1587" s="75"/>
      <c r="L1587" s="76"/>
      <c r="M1587" s="76"/>
      <c r="N1587" s="75">
        <v>6</v>
      </c>
      <c r="O1587" s="76"/>
      <c r="P1587" s="75">
        <v>0</v>
      </c>
      <c r="Q1587" s="76" t="str">
        <f>Table16[[#This Row],[DefPrimary2]]&amp;IF(Table16[[#This Row],[Def-Secondary3]]&lt;&gt;"","/"&amp;Table16[[#This Row],[Def-Secondary3]],)&amp;""&amp;IF(Table16[[#This Row],[PassRush4]]&lt;&gt;"","-"&amp;Table16[[#This Row],[PassRush4]],)</f>
        <v/>
      </c>
      <c r="R1587" s="76" t="str">
        <f>VLOOKUP(Table16[[#This Row],[Player]],Table4[],9,FALSE)</f>
        <v>6-6-3</v>
      </c>
      <c r="S1587" s="73" t="str">
        <f>LEFT(Table16[[#This Row],[2024 Card Info]],1)&amp;"  "&amp;Table16[[#This Row],[Player Data]]</f>
        <v>6  6-6-3</v>
      </c>
    </row>
    <row r="1588" spans="1:19" ht="12.75" customHeight="1" x14ac:dyDescent="0.45">
      <c r="A1588" s="78" t="s">
        <v>420</v>
      </c>
      <c r="B1588" s="74" t="s">
        <v>153</v>
      </c>
      <c r="C1588" s="79" t="s">
        <v>271</v>
      </c>
      <c r="D1588" s="91">
        <v>36229</v>
      </c>
      <c r="E1588" s="75" t="s">
        <v>204</v>
      </c>
      <c r="G1588" s="75" t="s">
        <v>5412</v>
      </c>
      <c r="H1588" s="77" t="str">
        <f>VLOOKUP(Table16[[#This Row],[Player]],Rosters!$D$1:$D$1934,1,FALSE)</f>
        <v>Kmet, Cole</v>
      </c>
      <c r="I1588" s="77" t="str">
        <f>Table16[[#This Row],[RunBlock-Primary6]]&amp;"-"&amp;Table16[[#This Row],[PassBlock8]]&amp;IF(Table16[[#This Row],[RunBlock-Secondary7]]&lt;&gt;"","/"&amp;Table16[[#This Row],[RunBlock-Secondary7]]&amp;"-"&amp;Table16[[#This Row],[PassBlock8]],"")</f>
        <v>5-0</v>
      </c>
      <c r="J1588" s="75"/>
      <c r="K1588" s="75"/>
      <c r="L1588" s="76"/>
      <c r="M1588" s="76"/>
      <c r="N1588" s="75">
        <v>5</v>
      </c>
      <c r="O1588" s="76"/>
      <c r="P1588" s="75">
        <v>0</v>
      </c>
      <c r="Q1588" s="76" t="str">
        <f>Table16[[#This Row],[DefPrimary2]]&amp;IF(Table16[[#This Row],[Def-Secondary3]]&lt;&gt;"","/"&amp;Table16[[#This Row],[Def-Secondary3]],)&amp;""&amp;IF(Table16[[#This Row],[PassRush4]]&lt;&gt;"","-"&amp;Table16[[#This Row],[PassRush4]],)</f>
        <v/>
      </c>
      <c r="R1588" s="76" t="str">
        <f>VLOOKUP(Table16[[#This Row],[Player]],Table4[],9,FALSE)</f>
        <v>4-4-3</v>
      </c>
      <c r="S1588" s="73" t="str">
        <f>LEFT(Table16[[#This Row],[2024 Card Info]],1)&amp;"  "&amp;Table16[[#This Row],[Player Data]]</f>
        <v>5  4-4-3</v>
      </c>
    </row>
    <row r="1589" spans="1:19" ht="12.75" customHeight="1" x14ac:dyDescent="0.45">
      <c r="A1589" s="78" t="s">
        <v>1112</v>
      </c>
      <c r="B1589" s="74" t="s">
        <v>153</v>
      </c>
      <c r="C1589" s="79" t="s">
        <v>3519</v>
      </c>
      <c r="D1589" s="91">
        <v>35383</v>
      </c>
      <c r="E1589" s="75" t="s">
        <v>125</v>
      </c>
      <c r="G1589" s="75" t="s">
        <v>5331</v>
      </c>
      <c r="H1589" s="77" t="str">
        <f>VLOOKUP(Table16[[#This Row],[Player]],Rosters!$D$1:$D$1934,1,FALSE)</f>
        <v>Knox, Dawson</v>
      </c>
      <c r="I1589" s="77" t="str">
        <f>Table16[[#This Row],[RunBlock-Primary6]]&amp;"-"&amp;Table16[[#This Row],[PassBlock8]]&amp;IF(Table16[[#This Row],[RunBlock-Secondary7]]&lt;&gt;"","/"&amp;Table16[[#This Row],[RunBlock-Secondary7]]&amp;"-"&amp;Table16[[#This Row],[PassBlock8]],"")</f>
        <v>4-0</v>
      </c>
      <c r="J1589" s="75"/>
      <c r="K1589" s="75"/>
      <c r="L1589" s="76"/>
      <c r="M1589" s="76"/>
      <c r="N1589" s="75">
        <v>4</v>
      </c>
      <c r="O1589" s="76"/>
      <c r="P1589" s="75">
        <v>0</v>
      </c>
      <c r="Q1589" s="76" t="str">
        <f>Table16[[#This Row],[DefPrimary2]]&amp;IF(Table16[[#This Row],[Def-Secondary3]]&lt;&gt;"","/"&amp;Table16[[#This Row],[Def-Secondary3]],)&amp;""&amp;IF(Table16[[#This Row],[PassRush4]]&lt;&gt;"","-"&amp;Table16[[#This Row],[PassRush4]],)</f>
        <v/>
      </c>
      <c r="R1589" s="76" t="str">
        <f>VLOOKUP(Table16[[#This Row],[Player]],Table4[],9,FALSE)</f>
        <v>3-4-3</v>
      </c>
      <c r="S1589" s="73" t="str">
        <f>LEFT(Table16[[#This Row],[2024 Card Info]],1)&amp;"  "&amp;Table16[[#This Row],[Player Data]]</f>
        <v>4  3-4-3</v>
      </c>
    </row>
    <row r="1590" spans="1:19" ht="12.75" customHeight="1" x14ac:dyDescent="0.45">
      <c r="A1590" s="78" t="s">
        <v>3037</v>
      </c>
      <c r="B1590" s="74" t="s">
        <v>153</v>
      </c>
      <c r="C1590" s="79" t="s">
        <v>193</v>
      </c>
      <c r="D1590" s="91">
        <v>36201</v>
      </c>
      <c r="E1590" s="75" t="s">
        <v>83</v>
      </c>
      <c r="G1590" s="75" t="s">
        <v>5332</v>
      </c>
      <c r="H1590" s="77" t="str">
        <f>VLOOKUP(Table16[[#This Row],[Player]],Rosters!$D$1:$D$1934,1,FALSE)</f>
        <v>Kolar, Charlie</v>
      </c>
      <c r="I1590" s="77" t="str">
        <f>Table16[[#This Row],[RunBlock-Primary6]]&amp;"-"&amp;Table16[[#This Row],[PassBlock8]]&amp;IF(Table16[[#This Row],[RunBlock-Secondary7]]&lt;&gt;"","/"&amp;Table16[[#This Row],[RunBlock-Secondary7]]&amp;"-"&amp;Table16[[#This Row],[PassBlock8]],"")</f>
        <v>4-0</v>
      </c>
      <c r="J1590" s="75"/>
      <c r="K1590" s="75"/>
      <c r="L1590" s="76"/>
      <c r="M1590" s="76"/>
      <c r="N1590" s="75">
        <v>4</v>
      </c>
      <c r="O1590" s="76"/>
      <c r="P1590" s="75">
        <v>0</v>
      </c>
      <c r="Q1590" s="76" t="str">
        <f>Table16[[#This Row],[DefPrimary2]]&amp;IF(Table16[[#This Row],[Def-Secondary3]]&lt;&gt;"","/"&amp;Table16[[#This Row],[Def-Secondary3]],)&amp;""&amp;IF(Table16[[#This Row],[PassRush4]]&lt;&gt;"","-"&amp;Table16[[#This Row],[PassRush4]],)</f>
        <v/>
      </c>
      <c r="R1590" s="76" t="str">
        <f>VLOOKUP(Table16[[#This Row],[Player]],Table4[],9,FALSE)</f>
        <v>3-3-2</v>
      </c>
      <c r="S1590" s="73" t="str">
        <f>LEFT(Table16[[#This Row],[2024 Card Info]],1)&amp;"  "&amp;Table16[[#This Row],[Player Data]]</f>
        <v>4  3-3-2</v>
      </c>
    </row>
    <row r="1591" spans="1:19" ht="12.75" customHeight="1" x14ac:dyDescent="0.45">
      <c r="A1591" s="78" t="s">
        <v>3124</v>
      </c>
      <c r="B1591" s="74" t="s">
        <v>153</v>
      </c>
      <c r="C1591" s="79" t="s">
        <v>308</v>
      </c>
      <c r="D1591" s="91">
        <v>36833</v>
      </c>
      <c r="E1591" s="75" t="s">
        <v>98</v>
      </c>
      <c r="G1591" s="75" t="s">
        <v>5435</v>
      </c>
      <c r="H1591" s="77" t="str">
        <f>VLOOKUP(Table16[[#This Row],[Player]],Rosters!$D$1:$D$1934,1,FALSE)</f>
        <v>Kraft, Tucker</v>
      </c>
      <c r="I1591" s="77" t="str">
        <f>Table16[[#This Row],[RunBlock-Primary6]]&amp;"-"&amp;Table16[[#This Row],[PassBlock8]]&amp;IF(Table16[[#This Row],[RunBlock-Secondary7]]&lt;&gt;"","/"&amp;Table16[[#This Row],[RunBlock-Secondary7]]&amp;"-"&amp;Table16[[#This Row],[PassBlock8]],"")</f>
        <v>4-0</v>
      </c>
      <c r="J1591" s="75"/>
      <c r="K1591" s="75"/>
      <c r="L1591" s="76"/>
      <c r="M1591" s="76"/>
      <c r="N1591" s="75">
        <v>4</v>
      </c>
      <c r="O1591" s="76"/>
      <c r="P1591" s="75">
        <v>0</v>
      </c>
      <c r="Q1591" s="76" t="str">
        <f>Table16[[#This Row],[DefPrimary2]]&amp;IF(Table16[[#This Row],[Def-Secondary3]]&lt;&gt;"","/"&amp;Table16[[#This Row],[Def-Secondary3]],)&amp;""&amp;IF(Table16[[#This Row],[PassRush4]]&lt;&gt;"","-"&amp;Table16[[#This Row],[PassRush4]],)</f>
        <v/>
      </c>
      <c r="R1591" s="76" t="str">
        <f>VLOOKUP(Table16[[#This Row],[Player]],Table4[],9,FALSE)</f>
        <v>5-4-3</v>
      </c>
      <c r="S1591" s="73" t="str">
        <f>LEFT(Table16[[#This Row],[2024 Card Info]],1)&amp;"  "&amp;Table16[[#This Row],[Player Data]]</f>
        <v>4  5-4-3</v>
      </c>
    </row>
    <row r="1592" spans="1:19" ht="12.75" customHeight="1" x14ac:dyDescent="0.45">
      <c r="A1592" s="78" t="s">
        <v>1758</v>
      </c>
      <c r="B1592" s="74" t="s">
        <v>153</v>
      </c>
      <c r="C1592" s="79" t="s">
        <v>116</v>
      </c>
      <c r="D1592" s="91">
        <v>36903</v>
      </c>
      <c r="E1592" s="75" t="s">
        <v>200</v>
      </c>
      <c r="G1592" s="75" t="s">
        <v>5436</v>
      </c>
      <c r="H1592" s="77" t="str">
        <f>VLOOKUP(Table16[[#This Row],[Player]],Rosters!$D$1:$D$1934,1,FALSE)</f>
        <v>LaPorta, Sam</v>
      </c>
      <c r="I1592" s="77" t="str">
        <f>Table16[[#This Row],[RunBlock-Primary6]]&amp;"-"&amp;Table16[[#This Row],[PassBlock8]]&amp;IF(Table16[[#This Row],[RunBlock-Secondary7]]&lt;&gt;"","/"&amp;Table16[[#This Row],[RunBlock-Secondary7]]&amp;"-"&amp;Table16[[#This Row],[PassBlock8]],"")</f>
        <v>0-0</v>
      </c>
      <c r="J1592" s="75"/>
      <c r="K1592" s="75"/>
      <c r="L1592" s="76"/>
      <c r="M1592" s="76"/>
      <c r="N1592" s="75">
        <v>0</v>
      </c>
      <c r="O1592" s="76"/>
      <c r="P1592" s="75">
        <v>0</v>
      </c>
      <c r="Q1592" s="76" t="str">
        <f>Table16[[#This Row],[DefPrimary2]]&amp;IF(Table16[[#This Row],[Def-Secondary3]]&lt;&gt;"","/"&amp;Table16[[#This Row],[Def-Secondary3]],)&amp;""&amp;IF(Table16[[#This Row],[PassRush4]]&lt;&gt;"","-"&amp;Table16[[#This Row],[PassRush4]],)</f>
        <v/>
      </c>
      <c r="R1592" s="76" t="str">
        <f>VLOOKUP(Table16[[#This Row],[Player]],Table4[],9,FALSE)</f>
        <v>5-5-4</v>
      </c>
      <c r="S1592" s="73" t="str">
        <f>LEFT(Table16[[#This Row],[2024 Card Info]],1)&amp;"  "&amp;Table16[[#This Row],[Player Data]]</f>
        <v>0  5-5-4</v>
      </c>
    </row>
    <row r="1593" spans="1:19" ht="12.75" customHeight="1" x14ac:dyDescent="0.45">
      <c r="A1593" s="78" t="s">
        <v>2079</v>
      </c>
      <c r="B1593" s="74" t="s">
        <v>153</v>
      </c>
      <c r="C1593" s="79" t="s">
        <v>193</v>
      </c>
      <c r="D1593" s="91">
        <v>36634</v>
      </c>
      <c r="E1593" s="75" t="s">
        <v>83</v>
      </c>
      <c r="G1593" s="75" t="s">
        <v>5413</v>
      </c>
      <c r="H1593" s="77" t="str">
        <f>VLOOKUP(Table16[[#This Row],[Player]],Rosters!$D$1:$D$1934,1,FALSE)</f>
        <v>Likely, Isaiah</v>
      </c>
      <c r="I1593" s="77" t="str">
        <f>Table16[[#This Row],[RunBlock-Primary6]]&amp;"-"&amp;Table16[[#This Row],[PassBlock8]]&amp;IF(Table16[[#This Row],[RunBlock-Secondary7]]&lt;&gt;"","/"&amp;Table16[[#This Row],[RunBlock-Secondary7]]&amp;"-"&amp;Table16[[#This Row],[PassBlock8]],"")</f>
        <v>4-0</v>
      </c>
      <c r="J1593" s="75"/>
      <c r="K1593" s="75"/>
      <c r="L1593" s="76"/>
      <c r="M1593" s="76"/>
      <c r="N1593" s="75">
        <v>4</v>
      </c>
      <c r="O1593" s="76"/>
      <c r="P1593" s="75">
        <v>0</v>
      </c>
      <c r="Q1593" s="76" t="str">
        <f>Table16[[#This Row],[DefPrimary2]]&amp;IF(Table16[[#This Row],[Def-Secondary3]]&lt;&gt;"","/"&amp;Table16[[#This Row],[Def-Secondary3]],)&amp;""&amp;IF(Table16[[#This Row],[PassRush4]]&lt;&gt;"","-"&amp;Table16[[#This Row],[PassRush4]],)</f>
        <v/>
      </c>
      <c r="R1593" s="76" t="str">
        <f>VLOOKUP(Table16[[#This Row],[Player]],Table4[],9,FALSE)</f>
        <v>4-5-2</v>
      </c>
      <c r="S1593" s="73" t="str">
        <f>LEFT(Table16[[#This Row],[2024 Card Info]],1)&amp;"  "&amp;Table16[[#This Row],[Player Data]]</f>
        <v>4  4-5-2</v>
      </c>
    </row>
    <row r="1594" spans="1:19" ht="12.75" customHeight="1" x14ac:dyDescent="0.45">
      <c r="A1594" s="78" t="s">
        <v>2681</v>
      </c>
      <c r="B1594" s="74" t="s">
        <v>153</v>
      </c>
      <c r="C1594" s="79" t="s">
        <v>500</v>
      </c>
      <c r="D1594" s="91">
        <v>36333</v>
      </c>
      <c r="E1594" s="75" t="s">
        <v>88</v>
      </c>
      <c r="G1594" s="75" t="s">
        <v>5330</v>
      </c>
      <c r="H1594" s="77" t="str">
        <f>VLOOKUP(Table16[[#This Row],[Player]],Rosters!$D$1:$D$1934,1,FALSE)</f>
        <v>Mallory, Will</v>
      </c>
      <c r="I1594" s="77" t="str">
        <f>Table16[[#This Row],[RunBlock-Primary6]]&amp;"-"&amp;Table16[[#This Row],[PassBlock8]]&amp;IF(Table16[[#This Row],[RunBlock-Secondary7]]&lt;&gt;"","/"&amp;Table16[[#This Row],[RunBlock-Secondary7]]&amp;"-"&amp;Table16[[#This Row],[PassBlock8]],"")</f>
        <v>0-0</v>
      </c>
      <c r="J1594" s="75"/>
      <c r="K1594" s="75"/>
      <c r="L1594" s="76"/>
      <c r="M1594" s="76"/>
      <c r="N1594" s="75">
        <v>0</v>
      </c>
      <c r="O1594" s="76"/>
      <c r="P1594" s="75">
        <v>0</v>
      </c>
      <c r="Q1594" s="76" t="str">
        <f>Table16[[#This Row],[DefPrimary2]]&amp;IF(Table16[[#This Row],[Def-Secondary3]]&lt;&gt;"","/"&amp;Table16[[#This Row],[Def-Secondary3]],)&amp;""&amp;IF(Table16[[#This Row],[PassRush4]]&lt;&gt;"","-"&amp;Table16[[#This Row],[PassRush4]],)</f>
        <v/>
      </c>
      <c r="R1594" s="76" t="str">
        <f>VLOOKUP(Table16[[#This Row],[Player]],Table4[],9,FALSE)</f>
        <v>3-3-0</v>
      </c>
      <c r="S1594" s="73" t="str">
        <f>LEFT(Table16[[#This Row],[2024 Card Info]],1)&amp;"  "&amp;Table16[[#This Row],[Player Data]]</f>
        <v>0  3-3-0</v>
      </c>
    </row>
    <row r="1595" spans="1:19" ht="12.75" customHeight="1" x14ac:dyDescent="0.45">
      <c r="A1595" s="78" t="s">
        <v>2177</v>
      </c>
      <c r="B1595" s="74" t="s">
        <v>153</v>
      </c>
      <c r="C1595" s="79" t="s">
        <v>81</v>
      </c>
      <c r="D1595" s="91">
        <v>36486</v>
      </c>
      <c r="E1595" s="75" t="s">
        <v>84</v>
      </c>
      <c r="G1595" s="75" t="s">
        <v>5447</v>
      </c>
      <c r="H1595" s="77" t="str">
        <f>VLOOKUP(Table16[[#This Row],[Player]],Rosters!$D$1:$D$1934,1,FALSE)</f>
        <v>McBride, Trey</v>
      </c>
      <c r="I1595" s="77" t="str">
        <f>Table16[[#This Row],[RunBlock-Primary6]]&amp;"-"&amp;Table16[[#This Row],[PassBlock8]]&amp;IF(Table16[[#This Row],[RunBlock-Secondary7]]&lt;&gt;"","/"&amp;Table16[[#This Row],[RunBlock-Secondary7]]&amp;"-"&amp;Table16[[#This Row],[PassBlock8]],"")</f>
        <v>4-0</v>
      </c>
      <c r="J1595" s="75"/>
      <c r="K1595" s="75"/>
      <c r="L1595" s="76"/>
      <c r="M1595" s="76"/>
      <c r="N1595" s="75">
        <v>4</v>
      </c>
      <c r="O1595" s="76"/>
      <c r="P1595" s="75">
        <v>0</v>
      </c>
      <c r="Q1595" s="76" t="str">
        <f>Table16[[#This Row],[DefPrimary2]]&amp;IF(Table16[[#This Row],[Def-Secondary3]]&lt;&gt;"","/"&amp;Table16[[#This Row],[Def-Secondary3]],)&amp;""&amp;IF(Table16[[#This Row],[PassRush4]]&lt;&gt;"","-"&amp;Table16[[#This Row],[PassRush4]],)</f>
        <v/>
      </c>
      <c r="R1595" s="76" t="str">
        <f>VLOOKUP(Table16[[#This Row],[Player]],Table4[],9,FALSE)</f>
        <v>6-6-3</v>
      </c>
      <c r="S1595" s="73" t="str">
        <f>LEFT(Table16[[#This Row],[2024 Card Info]],1)&amp;"  "&amp;Table16[[#This Row],[Player Data]]</f>
        <v>4  6-6-3</v>
      </c>
    </row>
    <row r="1596" spans="1:19" ht="12.75" customHeight="1" x14ac:dyDescent="0.45">
      <c r="A1596" s="92" t="s">
        <v>2174</v>
      </c>
      <c r="B1596" s="74" t="s">
        <v>153</v>
      </c>
      <c r="C1596" s="79" t="s">
        <v>3527</v>
      </c>
      <c r="D1596" s="91">
        <v>35256</v>
      </c>
      <c r="E1596" s="75" t="s">
        <v>2175</v>
      </c>
      <c r="G1596" s="75" t="s">
        <v>5448</v>
      </c>
      <c r="H1596" s="77" t="str">
        <f>VLOOKUP(Table16[[#This Row],[Player]],Rosters!$D$1:$D$1934,1,FALSE)</f>
        <v>Njoku, David</v>
      </c>
      <c r="I1596" s="77" t="str">
        <f>Table16[[#This Row],[RunBlock-Primary6]]&amp;"-"&amp;Table16[[#This Row],[PassBlock8]]&amp;IF(Table16[[#This Row],[RunBlock-Secondary7]]&lt;&gt;"","/"&amp;Table16[[#This Row],[RunBlock-Secondary7]]&amp;"-"&amp;Table16[[#This Row],[PassBlock8]],"")</f>
        <v>0-0</v>
      </c>
      <c r="J1596" s="75"/>
      <c r="K1596" s="75"/>
      <c r="L1596" s="76"/>
      <c r="M1596" s="76"/>
      <c r="N1596" s="75">
        <v>0</v>
      </c>
      <c r="O1596" s="76"/>
      <c r="P1596" s="75">
        <v>0</v>
      </c>
      <c r="Q1596" s="76" t="str">
        <f>Table16[[#This Row],[DefPrimary2]]&amp;IF(Table16[[#This Row],[Def-Secondary3]]&lt;&gt;"","/"&amp;Table16[[#This Row],[Def-Secondary3]],)&amp;""&amp;IF(Table16[[#This Row],[PassRush4]]&lt;&gt;"","-"&amp;Table16[[#This Row],[PassRush4]],)</f>
        <v/>
      </c>
      <c r="R1596" s="76" t="str">
        <f>VLOOKUP(Table16[[#This Row],[Player]],Table4[],9,FALSE)</f>
        <v>6-5-2</v>
      </c>
      <c r="S1596" s="73" t="str">
        <f>LEFT(Table16[[#This Row],[2024 Card Info]],1)&amp;"  "&amp;Table16[[#This Row],[Player Data]]</f>
        <v>0  6-5-2</v>
      </c>
    </row>
    <row r="1597" spans="1:19" ht="12.75" customHeight="1" x14ac:dyDescent="0.45">
      <c r="A1597" s="78" t="s">
        <v>970</v>
      </c>
      <c r="B1597" s="74" t="s">
        <v>153</v>
      </c>
      <c r="C1597" s="79" t="s">
        <v>86</v>
      </c>
      <c r="D1597" s="91">
        <v>35490</v>
      </c>
      <c r="E1597" s="75" t="s">
        <v>3949</v>
      </c>
      <c r="G1597" s="75" t="s">
        <v>5333</v>
      </c>
      <c r="H1597" s="77" t="str">
        <f>VLOOKUP(Table16[[#This Row],[Player]],Rosters!$D$1:$D$1934,1,FALSE)</f>
        <v>Oliver, Josh</v>
      </c>
      <c r="I1597" s="77" t="str">
        <f>Table16[[#This Row],[RunBlock-Primary6]]&amp;"-"&amp;Table16[[#This Row],[PassBlock8]]&amp;IF(Table16[[#This Row],[RunBlock-Secondary7]]&lt;&gt;"","/"&amp;Table16[[#This Row],[RunBlock-Secondary7]]&amp;"-"&amp;Table16[[#This Row],[PassBlock8]],"")</f>
        <v>5-0</v>
      </c>
      <c r="J1597" s="75"/>
      <c r="K1597" s="75"/>
      <c r="L1597" s="76"/>
      <c r="M1597" s="76"/>
      <c r="N1597" s="75">
        <v>5</v>
      </c>
      <c r="O1597" s="76"/>
      <c r="P1597" s="75">
        <v>0</v>
      </c>
      <c r="Q1597" s="76" t="str">
        <f>Table16[[#This Row],[DefPrimary2]]&amp;IF(Table16[[#This Row],[Def-Secondary3]]&lt;&gt;"","/"&amp;Table16[[#This Row],[Def-Secondary3]],)&amp;""&amp;IF(Table16[[#This Row],[PassRush4]]&lt;&gt;"","-"&amp;Table16[[#This Row],[PassRush4]],)</f>
        <v/>
      </c>
      <c r="R1597" s="76" t="str">
        <f>VLOOKUP(Table16[[#This Row],[Player]],Table4[],9,FALSE)</f>
        <v>3-4-3</v>
      </c>
      <c r="S1597" s="73" t="str">
        <f>LEFT(Table16[[#This Row],[2024 Card Info]],1)&amp;"  "&amp;Table16[[#This Row],[Player Data]]</f>
        <v>5  3-4-3</v>
      </c>
    </row>
    <row r="1598" spans="1:19" ht="12.75" customHeight="1" x14ac:dyDescent="0.45">
      <c r="A1598" s="78" t="s">
        <v>727</v>
      </c>
      <c r="B1598" s="74" t="s">
        <v>153</v>
      </c>
      <c r="C1598" s="79" t="s">
        <v>339</v>
      </c>
      <c r="D1598" s="91">
        <v>36265</v>
      </c>
      <c r="E1598" s="75" t="s">
        <v>83</v>
      </c>
      <c r="G1598" s="75" t="s">
        <v>5449</v>
      </c>
      <c r="H1598" s="77" t="str">
        <f>VLOOKUP(Table16[[#This Row],[Player]],Rosters!$D$1:$D$1934,1,FALSE)</f>
        <v>Otton, Cade</v>
      </c>
      <c r="I1598" s="77" t="str">
        <f>Table16[[#This Row],[RunBlock-Primary6]]&amp;"-"&amp;Table16[[#This Row],[PassBlock8]]&amp;IF(Table16[[#This Row],[RunBlock-Secondary7]]&lt;&gt;"","/"&amp;Table16[[#This Row],[RunBlock-Secondary7]]&amp;"-"&amp;Table16[[#This Row],[PassBlock8]],"")</f>
        <v>4-0</v>
      </c>
      <c r="J1598" s="75"/>
      <c r="K1598" s="75"/>
      <c r="L1598" s="76"/>
      <c r="M1598" s="76"/>
      <c r="N1598" s="75">
        <v>4</v>
      </c>
      <c r="O1598" s="76"/>
      <c r="P1598" s="75">
        <v>0</v>
      </c>
      <c r="Q1598" s="76" t="str">
        <f>Table16[[#This Row],[DefPrimary2]]&amp;IF(Table16[[#This Row],[Def-Secondary3]]&lt;&gt;"","/"&amp;Table16[[#This Row],[Def-Secondary3]],)&amp;""&amp;IF(Table16[[#This Row],[PassRush4]]&lt;&gt;"","-"&amp;Table16[[#This Row],[PassRush4]],)</f>
        <v/>
      </c>
      <c r="R1598" s="76" t="str">
        <f>VLOOKUP(Table16[[#This Row],[Player]],Table4[],9,FALSE)</f>
        <v>6-5-3</v>
      </c>
      <c r="S1598" s="73" t="str">
        <f>LEFT(Table16[[#This Row],[2024 Card Info]],1)&amp;"  "&amp;Table16[[#This Row],[Player Data]]</f>
        <v>4  6-5-3</v>
      </c>
    </row>
    <row r="1599" spans="1:19" ht="12.75" customHeight="1" x14ac:dyDescent="0.45">
      <c r="A1599" s="78" t="s">
        <v>847</v>
      </c>
      <c r="B1599" s="74" t="s">
        <v>153</v>
      </c>
      <c r="C1599" s="79" t="s">
        <v>3524</v>
      </c>
      <c r="D1599" s="91">
        <v>36161</v>
      </c>
      <c r="E1599" s="75" t="s">
        <v>108</v>
      </c>
      <c r="G1599" s="75" t="s">
        <v>5409</v>
      </c>
      <c r="H1599" s="77" t="str">
        <f>VLOOKUP(Table16[[#This Row],[Player]],Rosters!$D$1:$D$1934,1,FALSE)</f>
        <v>Parkinson, Colby</v>
      </c>
      <c r="I1599" s="77" t="str">
        <f>Table16[[#This Row],[RunBlock-Primary6]]&amp;"-"&amp;Table16[[#This Row],[PassBlock8]]&amp;IF(Table16[[#This Row],[RunBlock-Secondary7]]&lt;&gt;"","/"&amp;Table16[[#This Row],[RunBlock-Secondary7]]&amp;"-"&amp;Table16[[#This Row],[PassBlock8]],"")</f>
        <v>4-0</v>
      </c>
      <c r="J1599" s="75"/>
      <c r="K1599" s="75"/>
      <c r="L1599" s="76"/>
      <c r="M1599" s="76"/>
      <c r="N1599" s="75">
        <v>4</v>
      </c>
      <c r="O1599" s="76"/>
      <c r="P1599" s="75">
        <v>0</v>
      </c>
      <c r="Q1599" s="76" t="str">
        <f>Table16[[#This Row],[DefPrimary2]]&amp;IF(Table16[[#This Row],[Def-Secondary3]]&lt;&gt;"","/"&amp;Table16[[#This Row],[Def-Secondary3]],)&amp;""&amp;IF(Table16[[#This Row],[PassRush4]]&lt;&gt;"","-"&amp;Table16[[#This Row],[PassRush4]],)</f>
        <v/>
      </c>
      <c r="R1599" s="76" t="str">
        <f>VLOOKUP(Table16[[#This Row],[Player]],Table4[],9,FALSE)</f>
        <v>4-3-0</v>
      </c>
      <c r="S1599" s="73" t="str">
        <f>LEFT(Table16[[#This Row],[2024 Card Info]],1)&amp;"  "&amp;Table16[[#This Row],[Player Data]]</f>
        <v>4  4-3-0</v>
      </c>
    </row>
    <row r="1600" spans="1:19" ht="12.75" customHeight="1" x14ac:dyDescent="0.45">
      <c r="A1600" s="78" t="s">
        <v>1584</v>
      </c>
      <c r="B1600" s="74" t="s">
        <v>153</v>
      </c>
      <c r="C1600" s="79" t="s">
        <v>1124</v>
      </c>
      <c r="D1600" s="91">
        <v>36805</v>
      </c>
      <c r="E1600" s="75" t="s">
        <v>3443</v>
      </c>
      <c r="G1600" s="75" t="s">
        <v>5411</v>
      </c>
      <c r="H1600" s="77" t="str">
        <f>VLOOKUP(Table16[[#This Row],[Player]],Rosters!$D$1:$D$1934,1,FALSE)</f>
        <v>Pitts, Kyle</v>
      </c>
      <c r="I1600" s="77" t="str">
        <f>Table16[[#This Row],[RunBlock-Primary6]]&amp;"-"&amp;Table16[[#This Row],[PassBlock8]]&amp;IF(Table16[[#This Row],[RunBlock-Secondary7]]&lt;&gt;"","/"&amp;Table16[[#This Row],[RunBlock-Secondary7]]&amp;"-"&amp;Table16[[#This Row],[PassBlock8]],"")</f>
        <v>0-0</v>
      </c>
      <c r="J1600" s="75"/>
      <c r="K1600" s="75"/>
      <c r="L1600" s="76"/>
      <c r="M1600" s="76"/>
      <c r="N1600" s="75">
        <v>0</v>
      </c>
      <c r="O1600" s="76"/>
      <c r="P1600" s="75">
        <v>0</v>
      </c>
      <c r="Q1600" s="76" t="str">
        <f>Table16[[#This Row],[DefPrimary2]]&amp;IF(Table16[[#This Row],[Def-Secondary3]]&lt;&gt;"","/"&amp;Table16[[#This Row],[Def-Secondary3]],)&amp;""&amp;IF(Table16[[#This Row],[PassRush4]]&lt;&gt;"","-"&amp;Table16[[#This Row],[PassRush4]],)</f>
        <v/>
      </c>
      <c r="R1600" s="76" t="str">
        <f>VLOOKUP(Table16[[#This Row],[Player]],Table4[],9,FALSE)</f>
        <v>4-4-3</v>
      </c>
      <c r="S1600" s="73" t="str">
        <f>LEFT(Table16[[#This Row],[2024 Card Info]],1)&amp;"  "&amp;Table16[[#This Row],[Player Data]]</f>
        <v>0  4-4-3</v>
      </c>
    </row>
    <row r="1601" spans="1:19" ht="12.75" customHeight="1" x14ac:dyDescent="0.45">
      <c r="A1601" s="78" t="s">
        <v>3753</v>
      </c>
      <c r="B1601" s="74" t="s">
        <v>153</v>
      </c>
      <c r="C1601" s="79" t="s">
        <v>3522</v>
      </c>
      <c r="D1601" s="91">
        <v>36600</v>
      </c>
      <c r="E1601" s="75" t="s">
        <v>91</v>
      </c>
      <c r="G1601" s="75" t="s">
        <v>5329</v>
      </c>
      <c r="H1601" s="77" t="e">
        <f>VLOOKUP(Table16[[#This Row],[Player]],Rosters!$D$1:$D$1934,1,FALSE)</f>
        <v>#N/A</v>
      </c>
      <c r="I1601" s="77" t="str">
        <f>Table16[[#This Row],[RunBlock-Primary6]]&amp;"-"&amp;Table16[[#This Row],[PassBlock8]]&amp;IF(Table16[[#This Row],[RunBlock-Secondary7]]&lt;&gt;"","/"&amp;Table16[[#This Row],[RunBlock-Secondary7]]&amp;"-"&amp;Table16[[#This Row],[PassBlock8]],"")</f>
        <v>4-0</v>
      </c>
      <c r="J1601" s="75"/>
      <c r="K1601" s="75"/>
      <c r="L1601" s="76"/>
      <c r="M1601" s="76"/>
      <c r="N1601" s="75">
        <v>4</v>
      </c>
      <c r="O1601" s="76"/>
      <c r="P1601" s="75">
        <v>0</v>
      </c>
      <c r="Q1601" s="76" t="str">
        <f>Table16[[#This Row],[DefPrimary2]]&amp;IF(Table16[[#This Row],[Def-Secondary3]]&lt;&gt;"","/"&amp;Table16[[#This Row],[Def-Secondary3]],)&amp;""&amp;IF(Table16[[#This Row],[PassRush4]]&lt;&gt;"","-"&amp;Table16[[#This Row],[PassRush4]],)</f>
        <v/>
      </c>
      <c r="R1601" s="76" t="str">
        <f>VLOOKUP(Table16[[#This Row],[Player]],Table4[],9,FALSE)</f>
        <v>3-3-0</v>
      </c>
      <c r="S1601" s="73" t="str">
        <f>LEFT(Table16[[#This Row],[2024 Card Info]],1)&amp;"  "&amp;Table16[[#This Row],[Player Data]]</f>
        <v>4  3-3-0</v>
      </c>
    </row>
    <row r="1602" spans="1:19" ht="12.75" customHeight="1" x14ac:dyDescent="0.45">
      <c r="A1602" s="78" t="s">
        <v>3329</v>
      </c>
      <c r="B1602" s="74" t="s">
        <v>153</v>
      </c>
      <c r="C1602" s="79" t="s">
        <v>3525</v>
      </c>
      <c r="D1602" s="91">
        <v>35171</v>
      </c>
      <c r="E1602" s="75" t="s">
        <v>398</v>
      </c>
      <c r="G1602" s="75" t="s">
        <v>5329</v>
      </c>
      <c r="H1602" s="77" t="str">
        <f>VLOOKUP(Table16[[#This Row],[Player]],Rosters!$D$1:$D$1934,1,FALSE)</f>
        <v>Sample, Drew</v>
      </c>
      <c r="I1602" s="77" t="str">
        <f>Table16[[#This Row],[RunBlock-Primary6]]&amp;"-"&amp;Table16[[#This Row],[PassBlock8]]&amp;IF(Table16[[#This Row],[RunBlock-Secondary7]]&lt;&gt;"","/"&amp;Table16[[#This Row],[RunBlock-Secondary7]]&amp;"-"&amp;Table16[[#This Row],[PassBlock8]],"")</f>
        <v>4-0</v>
      </c>
      <c r="J1602" s="75"/>
      <c r="K1602" s="75"/>
      <c r="L1602" s="76"/>
      <c r="M1602" s="76"/>
      <c r="N1602" s="75">
        <v>4</v>
      </c>
      <c r="O1602" s="76"/>
      <c r="P1602" s="75">
        <v>0</v>
      </c>
      <c r="Q1602" s="76" t="str">
        <f>Table16[[#This Row],[DefPrimary2]]&amp;IF(Table16[[#This Row],[Def-Secondary3]]&lt;&gt;"","/"&amp;Table16[[#This Row],[Def-Secondary3]],)&amp;""&amp;IF(Table16[[#This Row],[PassRush4]]&lt;&gt;"","-"&amp;Table16[[#This Row],[PassRush4]],)</f>
        <v/>
      </c>
      <c r="R1602" s="76" t="str">
        <f>VLOOKUP(Table16[[#This Row],[Player]],Table4[],9,FALSE)</f>
        <v>3-3-0</v>
      </c>
      <c r="S1602" s="73" t="str">
        <f>LEFT(Table16[[#This Row],[2024 Card Info]],1)&amp;"  "&amp;Table16[[#This Row],[Player Data]]</f>
        <v>4  3-3-0</v>
      </c>
    </row>
    <row r="1603" spans="1:19" ht="12.75" customHeight="1" x14ac:dyDescent="0.45">
      <c r="A1603" s="78" t="s">
        <v>3806</v>
      </c>
      <c r="B1603" s="74" t="s">
        <v>153</v>
      </c>
      <c r="C1603" s="79" t="s">
        <v>419</v>
      </c>
      <c r="D1603" s="91">
        <v>37707</v>
      </c>
      <c r="E1603" s="75" t="s">
        <v>4114</v>
      </c>
      <c r="G1603" s="75" t="s">
        <v>5411</v>
      </c>
      <c r="H1603" s="77" t="str">
        <f>VLOOKUP(Table16[[#This Row],[Player]],Rosters!$D$1:$D$1934,1,FALSE)</f>
        <v>Sanders, Ja'Tavion</v>
      </c>
      <c r="I1603" s="77" t="str">
        <f>Table16[[#This Row],[RunBlock-Primary6]]&amp;"-"&amp;Table16[[#This Row],[PassBlock8]]&amp;IF(Table16[[#This Row],[RunBlock-Secondary7]]&lt;&gt;"","/"&amp;Table16[[#This Row],[RunBlock-Secondary7]]&amp;"-"&amp;Table16[[#This Row],[PassBlock8]],"")</f>
        <v>0-0</v>
      </c>
      <c r="J1603" s="75"/>
      <c r="K1603" s="75"/>
      <c r="L1603" s="76"/>
      <c r="M1603" s="76"/>
      <c r="N1603" s="75">
        <v>0</v>
      </c>
      <c r="O1603" s="76"/>
      <c r="P1603" s="75">
        <v>0</v>
      </c>
      <c r="Q1603" s="76" t="str">
        <f>Table16[[#This Row],[DefPrimary2]]&amp;IF(Table16[[#This Row],[Def-Secondary3]]&lt;&gt;"","/"&amp;Table16[[#This Row],[Def-Secondary3]],)&amp;""&amp;IF(Table16[[#This Row],[PassRush4]]&lt;&gt;"","-"&amp;Table16[[#This Row],[PassRush4]],)</f>
        <v/>
      </c>
      <c r="R1603" s="76" t="str">
        <f>VLOOKUP(Table16[[#This Row],[Player]],Table4[],9,FALSE)</f>
        <v>4-4-3</v>
      </c>
      <c r="S1603" s="73" t="str">
        <f>LEFT(Table16[[#This Row],[2024 Card Info]],1)&amp;"  "&amp;Table16[[#This Row],[Player Data]]</f>
        <v>0  4-4-3</v>
      </c>
    </row>
    <row r="1604" spans="1:19" ht="12.75" customHeight="1" x14ac:dyDescent="0.45">
      <c r="A1604" s="78" t="s">
        <v>2773</v>
      </c>
      <c r="B1604" s="74" t="s">
        <v>153</v>
      </c>
      <c r="C1604" s="79" t="s">
        <v>3522</v>
      </c>
      <c r="D1604" s="91">
        <v>35257</v>
      </c>
      <c r="E1604" s="75" t="s">
        <v>303</v>
      </c>
      <c r="G1604" s="75" t="s">
        <v>5431</v>
      </c>
      <c r="H1604" s="77" t="str">
        <f>VLOOKUP(Table16[[#This Row],[Player]],Rosters!$D$1:$D$1934,1,FALSE)</f>
        <v>Schultz, Dalton</v>
      </c>
      <c r="I1604" s="77" t="str">
        <f>Table16[[#This Row],[RunBlock-Primary6]]&amp;"-"&amp;Table16[[#This Row],[PassBlock8]]&amp;IF(Table16[[#This Row],[RunBlock-Secondary7]]&lt;&gt;"","/"&amp;Table16[[#This Row],[RunBlock-Secondary7]]&amp;"-"&amp;Table16[[#This Row],[PassBlock8]],"")</f>
        <v>4-0</v>
      </c>
      <c r="J1604" s="75"/>
      <c r="K1604" s="75"/>
      <c r="L1604" s="76"/>
      <c r="M1604" s="76"/>
      <c r="N1604" s="75">
        <v>4</v>
      </c>
      <c r="O1604" s="76"/>
      <c r="P1604" s="75">
        <v>0</v>
      </c>
      <c r="Q1604" s="76" t="str">
        <f>Table16[[#This Row],[DefPrimary2]]&amp;IF(Table16[[#This Row],[Def-Secondary3]]&lt;&gt;"","/"&amp;Table16[[#This Row],[Def-Secondary3]],)&amp;""&amp;IF(Table16[[#This Row],[PassRush4]]&lt;&gt;"","-"&amp;Table16[[#This Row],[PassRush4]],)</f>
        <v/>
      </c>
      <c r="R1604" s="76" t="str">
        <f>VLOOKUP(Table16[[#This Row],[Player]],Table4[],9,FALSE)</f>
        <v>5-4-2</v>
      </c>
      <c r="S1604" s="73" t="str">
        <f>LEFT(Table16[[#This Row],[2024 Card Info]],1)&amp;"  "&amp;Table16[[#This Row],[Player Data]]</f>
        <v>4  5-4-2</v>
      </c>
    </row>
    <row r="1605" spans="1:19" ht="12.75" customHeight="1" x14ac:dyDescent="0.45">
      <c r="A1605" s="78" t="s">
        <v>3808</v>
      </c>
      <c r="B1605" s="74" t="s">
        <v>153</v>
      </c>
      <c r="C1605" s="79" t="s">
        <v>143</v>
      </c>
      <c r="D1605" s="91">
        <v>36521</v>
      </c>
      <c r="E1605" s="75" t="s">
        <v>3960</v>
      </c>
      <c r="G1605" s="75" t="s">
        <v>5330</v>
      </c>
      <c r="H1605" s="77" t="str">
        <f>VLOOKUP(Table16[[#This Row],[Player]],Rosters!$D$1:$D$1934,1,FALSE)</f>
        <v>Spann-Ford, Brevyn</v>
      </c>
      <c r="I1605" s="77" t="str">
        <f>Table16[[#This Row],[RunBlock-Primary6]]&amp;"-"&amp;Table16[[#This Row],[PassBlock8]]&amp;IF(Table16[[#This Row],[RunBlock-Secondary7]]&lt;&gt;"","/"&amp;Table16[[#This Row],[RunBlock-Secondary7]]&amp;"-"&amp;Table16[[#This Row],[PassBlock8]],"")</f>
        <v>0-0</v>
      </c>
      <c r="J1605" s="75"/>
      <c r="K1605" s="75"/>
      <c r="L1605" s="76"/>
      <c r="M1605" s="76"/>
      <c r="N1605" s="75">
        <v>0</v>
      </c>
      <c r="O1605" s="76"/>
      <c r="P1605" s="75">
        <v>0</v>
      </c>
      <c r="Q1605" s="76" t="str">
        <f>Table16[[#This Row],[DefPrimary2]]&amp;IF(Table16[[#This Row],[Def-Secondary3]]&lt;&gt;"","/"&amp;Table16[[#This Row],[Def-Secondary3]],)&amp;""&amp;IF(Table16[[#This Row],[PassRush4]]&lt;&gt;"","-"&amp;Table16[[#This Row],[PassRush4]],)</f>
        <v/>
      </c>
      <c r="R1605" s="76" t="str">
        <f>VLOOKUP(Table16[[#This Row],[Player]],Table4[],9,FALSE)</f>
        <v>3-3-0</v>
      </c>
      <c r="S1605" s="73" t="str">
        <f>LEFT(Table16[[#This Row],[2024 Card Info]],1)&amp;"  "&amp;Table16[[#This Row],[Player Data]]</f>
        <v>0  3-3-0</v>
      </c>
    </row>
    <row r="1606" spans="1:19" ht="12.75" customHeight="1" x14ac:dyDescent="0.45">
      <c r="A1606" s="78" t="s">
        <v>1586</v>
      </c>
      <c r="B1606" s="74" t="s">
        <v>153</v>
      </c>
      <c r="C1606" s="79" t="s">
        <v>3517</v>
      </c>
      <c r="D1606" s="91">
        <v>35466</v>
      </c>
      <c r="E1606" s="75" t="s">
        <v>130</v>
      </c>
      <c r="G1606" s="75" t="s">
        <v>5329</v>
      </c>
      <c r="H1606" s="77" t="str">
        <f>VLOOKUP(Table16[[#This Row],[Player]],Rosters!$D$1:$D$1934,1,FALSE)</f>
        <v>Trautman, Adam</v>
      </c>
      <c r="I1606" s="77" t="str">
        <f>Table16[[#This Row],[RunBlock-Primary6]]&amp;"-"&amp;Table16[[#This Row],[PassBlock8]]&amp;IF(Table16[[#This Row],[RunBlock-Secondary7]]&lt;&gt;"","/"&amp;Table16[[#This Row],[RunBlock-Secondary7]]&amp;"-"&amp;Table16[[#This Row],[PassBlock8]],"")</f>
        <v>4-0</v>
      </c>
      <c r="J1606" s="75"/>
      <c r="K1606" s="75"/>
      <c r="L1606" s="76"/>
      <c r="M1606" s="76"/>
      <c r="N1606" s="75">
        <v>4</v>
      </c>
      <c r="O1606" s="76"/>
      <c r="P1606" s="75">
        <v>0</v>
      </c>
      <c r="Q1606" s="76" t="str">
        <f>Table16[[#This Row],[DefPrimary2]]&amp;IF(Table16[[#This Row],[Def-Secondary3]]&lt;&gt;"","/"&amp;Table16[[#This Row],[Def-Secondary3]],)&amp;""&amp;IF(Table16[[#This Row],[PassRush4]]&lt;&gt;"","-"&amp;Table16[[#This Row],[PassRush4]],)</f>
        <v/>
      </c>
      <c r="R1606" s="76" t="str">
        <f>VLOOKUP(Table16[[#This Row],[Player]],Table4[],9,FALSE)</f>
        <v>3-3-0</v>
      </c>
      <c r="S1606" s="73" t="str">
        <f>LEFT(Table16[[#This Row],[2024 Card Info]],1)&amp;"  "&amp;Table16[[#This Row],[Player Data]]</f>
        <v>4  3-3-0</v>
      </c>
    </row>
    <row r="1607" spans="1:19" ht="12.75" customHeight="1" x14ac:dyDescent="0.45">
      <c r="A1607" s="78" t="s">
        <v>3757</v>
      </c>
      <c r="B1607" s="74" t="s">
        <v>153</v>
      </c>
      <c r="C1607" s="79" t="s">
        <v>452</v>
      </c>
      <c r="D1607" s="91">
        <v>34034</v>
      </c>
      <c r="E1607" s="75" t="s">
        <v>443</v>
      </c>
      <c r="G1607" s="75" t="s">
        <v>5329</v>
      </c>
      <c r="H1607" s="77" t="str">
        <f>VLOOKUP(Table16[[#This Row],[Player]],Rosters!$D$1:$D$1934,1,FALSE)</f>
        <v>Vannett, Nick</v>
      </c>
      <c r="I1607" s="77" t="str">
        <f>Table16[[#This Row],[RunBlock-Primary6]]&amp;"-"&amp;Table16[[#This Row],[PassBlock8]]&amp;IF(Table16[[#This Row],[RunBlock-Secondary7]]&lt;&gt;"","/"&amp;Table16[[#This Row],[RunBlock-Secondary7]]&amp;"-"&amp;Table16[[#This Row],[PassBlock8]],"")</f>
        <v>4-0</v>
      </c>
      <c r="J1607" s="75"/>
      <c r="K1607" s="75"/>
      <c r="L1607" s="76"/>
      <c r="M1607" s="76"/>
      <c r="N1607" s="75">
        <v>4</v>
      </c>
      <c r="O1607" s="76"/>
      <c r="P1607" s="75">
        <v>0</v>
      </c>
      <c r="Q1607" s="76" t="str">
        <f>Table16[[#This Row],[DefPrimary2]]&amp;IF(Table16[[#This Row],[Def-Secondary3]]&lt;&gt;"","/"&amp;Table16[[#This Row],[Def-Secondary3]],)&amp;""&amp;IF(Table16[[#This Row],[PassRush4]]&lt;&gt;"","-"&amp;Table16[[#This Row],[PassRush4]],)</f>
        <v/>
      </c>
      <c r="R1607" s="76" t="str">
        <f>VLOOKUP(Table16[[#This Row],[Player]],Table4[],9,FALSE)</f>
        <v>3-3-0</v>
      </c>
      <c r="S1607" s="73" t="str">
        <f>LEFT(Table16[[#This Row],[2024 Card Info]],1)&amp;"  "&amp;Table16[[#This Row],[Player Data]]</f>
        <v>4  3-3-0</v>
      </c>
    </row>
    <row r="1608" spans="1:19" ht="12.75" customHeight="1" x14ac:dyDescent="0.45">
      <c r="A1608" s="78" t="s">
        <v>3769</v>
      </c>
      <c r="B1608" s="74" t="s">
        <v>1113</v>
      </c>
      <c r="C1608" s="79" t="s">
        <v>3525</v>
      </c>
      <c r="D1608" s="91">
        <v>36782</v>
      </c>
      <c r="E1608" s="75" t="s">
        <v>3956</v>
      </c>
      <c r="G1608" s="75" t="s">
        <v>5399</v>
      </c>
      <c r="H1608" s="77" t="str">
        <f>VLOOKUP(Table16[[#This Row],[Player]],Rosters!$D$1:$D$1934,1,FALSE)</f>
        <v>All, Erick</v>
      </c>
      <c r="I1608" s="77" t="str">
        <f>Table16[[#This Row],[RunBlock-Primary6]]&amp;"-"&amp;Table16[[#This Row],[PassBlock8]]&amp;IF(Table16[[#This Row],[RunBlock-Secondary7]]&lt;&gt;"","/"&amp;Table16[[#This Row],[RunBlock-Secondary7]]&amp;"-"&amp;Table16[[#This Row],[PassBlock8]],"")</f>
        <v>0-0</v>
      </c>
      <c r="J1608" s="75"/>
      <c r="K1608" s="75"/>
      <c r="L1608" s="76"/>
      <c r="M1608" s="76"/>
      <c r="N1608" s="75">
        <v>0</v>
      </c>
      <c r="O1608" s="76"/>
      <c r="P1608" s="75">
        <v>0</v>
      </c>
      <c r="Q1608" s="76" t="str">
        <f>Table16[[#This Row],[DefPrimary2]]&amp;IF(Table16[[#This Row],[Def-Secondary3]]&lt;&gt;"","/"&amp;Table16[[#This Row],[Def-Secondary3]],)&amp;""&amp;IF(Table16[[#This Row],[PassRush4]]&lt;&gt;"","-"&amp;Table16[[#This Row],[PassRush4]],)</f>
        <v/>
      </c>
      <c r="R1608" s="76" t="str">
        <f>VLOOKUP(Table16[[#This Row],[Player]],Table4[],9,FALSE)</f>
        <v>4-3-0</v>
      </c>
      <c r="S1608" s="73" t="str">
        <f>LEFT(Table16[[#This Row],[2024 Card Info]],3)&amp;"  "&amp;Table16[[#This Row],[Player Data]]</f>
        <v>0-0  4-3-0</v>
      </c>
    </row>
    <row r="1609" spans="1:19" ht="12.75" customHeight="1" x14ac:dyDescent="0.45">
      <c r="A1609" s="78" t="s">
        <v>3330</v>
      </c>
      <c r="B1609" s="74" t="s">
        <v>1113</v>
      </c>
      <c r="C1609" s="79" t="s">
        <v>3524</v>
      </c>
      <c r="D1609" s="91">
        <v>36925</v>
      </c>
      <c r="E1609" s="75" t="s">
        <v>88</v>
      </c>
      <c r="G1609" s="75" t="s">
        <v>5334</v>
      </c>
      <c r="H1609" s="77" t="str">
        <f>VLOOKUP(Table16[[#This Row],[Player]],Rosters!$D$1:$D$1934,1,FALSE)</f>
        <v>Allen, Davis</v>
      </c>
      <c r="I1609" s="77" t="str">
        <f>Table16[[#This Row],[RunBlock-Primary6]]&amp;"-"&amp;Table16[[#This Row],[PassBlock8]]&amp;IF(Table16[[#This Row],[RunBlock-Secondary7]]&lt;&gt;"","/"&amp;Table16[[#This Row],[RunBlock-Secondary7]]&amp;"-"&amp;Table16[[#This Row],[PassBlock8]],"")</f>
        <v>4-0</v>
      </c>
      <c r="J1609" s="75"/>
      <c r="K1609" s="75"/>
      <c r="L1609" s="76"/>
      <c r="M1609" s="76"/>
      <c r="N1609" s="75">
        <v>4</v>
      </c>
      <c r="O1609" s="76"/>
      <c r="P1609" s="75">
        <v>0</v>
      </c>
      <c r="Q1609" s="76" t="str">
        <f>Table16[[#This Row],[DefPrimary2]]&amp;IF(Table16[[#This Row],[Def-Secondary3]]&lt;&gt;"","/"&amp;Table16[[#This Row],[Def-Secondary3]],)&amp;""&amp;IF(Table16[[#This Row],[PassRush4]]&lt;&gt;"","-"&amp;Table16[[#This Row],[PassRush4]],)</f>
        <v/>
      </c>
      <c r="R1609" s="76" t="str">
        <f>VLOOKUP(Table16[[#This Row],[Player]],Table4[],9,FALSE)</f>
        <v>3-3-0</v>
      </c>
      <c r="S1609" s="73" t="str">
        <f>LEFT(Table16[[#This Row],[2024 Card Info]],3)&amp;"  "&amp;Table16[[#This Row],[Player Data]]</f>
        <v>4-0  3-3-0</v>
      </c>
    </row>
    <row r="1610" spans="1:19" ht="12.75" customHeight="1" x14ac:dyDescent="0.45">
      <c r="A1610" s="78" t="s">
        <v>3748</v>
      </c>
      <c r="B1610" s="74" t="s">
        <v>1113</v>
      </c>
      <c r="C1610" s="79" t="s">
        <v>1315</v>
      </c>
      <c r="D1610" s="91">
        <v>37379</v>
      </c>
      <c r="E1610" s="75" t="s">
        <v>3963</v>
      </c>
      <c r="G1610" s="75" t="s">
        <v>5414</v>
      </c>
      <c r="H1610" s="77" t="str">
        <f>VLOOKUP(Table16[[#This Row],[Player]],Rosters!$D$1:$D$1934,1,FALSE)</f>
        <v>Barner, AJ</v>
      </c>
      <c r="I1610" s="77" t="str">
        <f>Table16[[#This Row],[RunBlock-Primary6]]&amp;"-"&amp;Table16[[#This Row],[PassBlock8]]&amp;IF(Table16[[#This Row],[RunBlock-Secondary7]]&lt;&gt;"","/"&amp;Table16[[#This Row],[RunBlock-Secondary7]]&amp;"-"&amp;Table16[[#This Row],[PassBlock8]],"")</f>
        <v>4-0</v>
      </c>
      <c r="J1610" s="75"/>
      <c r="K1610" s="75"/>
      <c r="L1610" s="76"/>
      <c r="M1610" s="76"/>
      <c r="N1610" s="75">
        <v>4</v>
      </c>
      <c r="O1610" s="76"/>
      <c r="P1610" s="75">
        <v>0</v>
      </c>
      <c r="Q1610" s="76" t="str">
        <f>Table16[[#This Row],[DefPrimary2]]&amp;IF(Table16[[#This Row],[Def-Secondary3]]&lt;&gt;"","/"&amp;Table16[[#This Row],[Def-Secondary3]],)&amp;""&amp;IF(Table16[[#This Row],[PassRush4]]&lt;&gt;"","-"&amp;Table16[[#This Row],[PassRush4]],)</f>
        <v/>
      </c>
      <c r="R1610" s="76" t="str">
        <f>VLOOKUP(Table16[[#This Row],[Player]],Table4[],9,FALSE)</f>
        <v>4-3-0</v>
      </c>
      <c r="S1610" s="73" t="str">
        <f>LEFT(Table16[[#This Row],[2024 Card Info]],3)&amp;"  "&amp;Table16[[#This Row],[Player Data]]</f>
        <v>4-0  4-3-0</v>
      </c>
    </row>
    <row r="1611" spans="1:19" ht="12.75" customHeight="1" x14ac:dyDescent="0.45">
      <c r="A1611" s="78" t="s">
        <v>3749</v>
      </c>
      <c r="B1611" s="74" t="s">
        <v>1113</v>
      </c>
      <c r="C1611" s="79" t="s">
        <v>403</v>
      </c>
      <c r="D1611" s="91">
        <v>37056</v>
      </c>
      <c r="E1611" s="75" t="s">
        <v>3967</v>
      </c>
      <c r="G1611" s="75" t="s">
        <v>5334</v>
      </c>
      <c r="H1611" s="77" t="str">
        <f>VLOOKUP(Table16[[#This Row],[Player]],Rosters!$D$1:$D$1934,1,FALSE)</f>
        <v>Bell, Jaheim</v>
      </c>
      <c r="I1611" s="77" t="str">
        <f>Table16[[#This Row],[RunBlock-Primary6]]&amp;"-"&amp;Table16[[#This Row],[PassBlock8]]&amp;IF(Table16[[#This Row],[RunBlock-Secondary7]]&lt;&gt;"","/"&amp;Table16[[#This Row],[RunBlock-Secondary7]]&amp;"-"&amp;Table16[[#This Row],[PassBlock8]],"")</f>
        <v>4-0</v>
      </c>
      <c r="J1611" s="75"/>
      <c r="K1611" s="75"/>
      <c r="L1611" s="76"/>
      <c r="M1611" s="76"/>
      <c r="N1611" s="75">
        <v>4</v>
      </c>
      <c r="O1611" s="76"/>
      <c r="P1611" s="75">
        <v>0</v>
      </c>
      <c r="Q1611" s="76" t="str">
        <f>Table16[[#This Row],[DefPrimary2]]&amp;IF(Table16[[#This Row],[Def-Secondary3]]&lt;&gt;"","/"&amp;Table16[[#This Row],[Def-Secondary3]],)&amp;""&amp;IF(Table16[[#This Row],[PassRush4]]&lt;&gt;"","-"&amp;Table16[[#This Row],[PassRush4]],)</f>
        <v/>
      </c>
      <c r="R1611" s="76" t="str">
        <f>VLOOKUP(Table16[[#This Row],[Player]],Table4[],9,FALSE)</f>
        <v>3-3-0</v>
      </c>
      <c r="S1611" s="73" t="str">
        <f>LEFT(Table16[[#This Row],[2024 Card Info]],3)&amp;"  "&amp;Table16[[#This Row],[Player Data]]</f>
        <v>4-0  3-3-0</v>
      </c>
    </row>
    <row r="1612" spans="1:19" ht="12.75" customHeight="1" x14ac:dyDescent="0.45">
      <c r="A1612" s="78" t="s">
        <v>729</v>
      </c>
      <c r="B1612" s="74" t="s">
        <v>1113</v>
      </c>
      <c r="C1612" s="79" t="s">
        <v>916</v>
      </c>
      <c r="D1612" s="91">
        <v>36791</v>
      </c>
      <c r="E1612" s="75" t="s">
        <v>83</v>
      </c>
      <c r="G1612" s="75" t="s">
        <v>5334</v>
      </c>
      <c r="H1612" s="77" t="str">
        <f>VLOOKUP(Table16[[#This Row],[Player]],Rosters!$D$1:$D$1934,1,FALSE)</f>
        <v>Bellinger, Daniel</v>
      </c>
      <c r="I1612" s="77" t="str">
        <f>Table16[[#This Row],[RunBlock-Primary6]]&amp;"-"&amp;Table16[[#This Row],[PassBlock8]]&amp;IF(Table16[[#This Row],[RunBlock-Secondary7]]&lt;&gt;"","/"&amp;Table16[[#This Row],[RunBlock-Secondary7]]&amp;"-"&amp;Table16[[#This Row],[PassBlock8]],"")</f>
        <v>4-0</v>
      </c>
      <c r="J1612" s="75"/>
      <c r="K1612" s="75"/>
      <c r="L1612" s="76"/>
      <c r="M1612" s="76"/>
      <c r="N1612" s="75">
        <v>4</v>
      </c>
      <c r="O1612" s="76"/>
      <c r="P1612" s="75">
        <v>0</v>
      </c>
      <c r="Q1612" s="76" t="str">
        <f>Table16[[#This Row],[DefPrimary2]]&amp;IF(Table16[[#This Row],[Def-Secondary3]]&lt;&gt;"","/"&amp;Table16[[#This Row],[Def-Secondary3]],)&amp;""&amp;IF(Table16[[#This Row],[PassRush4]]&lt;&gt;"","-"&amp;Table16[[#This Row],[PassRush4]],)</f>
        <v/>
      </c>
      <c r="R1612" s="76" t="str">
        <f>VLOOKUP(Table16[[#This Row],[Player]],Table4[],9,FALSE)</f>
        <v>3-3-0</v>
      </c>
      <c r="S1612" s="73" t="str">
        <f>LEFT(Table16[[#This Row],[2024 Card Info]],3)&amp;"  "&amp;Table16[[#This Row],[Player Data]]</f>
        <v>4-0  3-3-0</v>
      </c>
    </row>
    <row r="1613" spans="1:19" ht="12.75" customHeight="1" x14ac:dyDescent="0.45">
      <c r="A1613" s="78" t="s">
        <v>1354</v>
      </c>
      <c r="B1613" s="74" t="s">
        <v>1113</v>
      </c>
      <c r="C1613" s="79" t="s">
        <v>1315</v>
      </c>
      <c r="D1613" s="91">
        <v>34458</v>
      </c>
      <c r="E1613" s="75" t="s">
        <v>720</v>
      </c>
      <c r="G1613" s="75" t="s">
        <v>5327</v>
      </c>
      <c r="H1613" s="77" t="str">
        <f>VLOOKUP(Table16[[#This Row],[Player]],Rosters!$D$1:$D$1934,1,FALSE)</f>
        <v>Brown, Pharaoh</v>
      </c>
      <c r="I1613" s="77" t="str">
        <f>Table16[[#This Row],[RunBlock-Primary6]]&amp;"-"&amp;Table16[[#This Row],[PassBlock8]]&amp;IF(Table16[[#This Row],[RunBlock-Secondary7]]&lt;&gt;"","/"&amp;Table16[[#This Row],[RunBlock-Secondary7]]&amp;"-"&amp;Table16[[#This Row],[PassBlock8]],"")</f>
        <v>0-0</v>
      </c>
      <c r="J1613" s="75"/>
      <c r="K1613" s="75"/>
      <c r="L1613" s="76"/>
      <c r="M1613" s="76"/>
      <c r="N1613" s="75">
        <v>0</v>
      </c>
      <c r="O1613" s="76"/>
      <c r="P1613" s="75">
        <v>0</v>
      </c>
      <c r="Q1613" s="76" t="str">
        <f>Table16[[#This Row],[DefPrimary2]]&amp;IF(Table16[[#This Row],[Def-Secondary3]]&lt;&gt;"","/"&amp;Table16[[#This Row],[Def-Secondary3]],)&amp;""&amp;IF(Table16[[#This Row],[PassRush4]]&lt;&gt;"","-"&amp;Table16[[#This Row],[PassRush4]],)</f>
        <v/>
      </c>
      <c r="R1613" s="76" t="str">
        <f>VLOOKUP(Table16[[#This Row],[Player]],Table4[],9,FALSE)</f>
        <v>3-3-0</v>
      </c>
      <c r="S1613" s="73" t="str">
        <f>LEFT(Table16[[#This Row],[2024 Card Info]],3)&amp;"  "&amp;Table16[[#This Row],[Player Data]]</f>
        <v>0-0  3-3-0</v>
      </c>
    </row>
    <row r="1614" spans="1:19" ht="12.75" customHeight="1" x14ac:dyDescent="0.45">
      <c r="A1614" s="78" t="s">
        <v>2287</v>
      </c>
      <c r="B1614" s="74" t="s">
        <v>1113</v>
      </c>
      <c r="C1614" s="79" t="s">
        <v>3518</v>
      </c>
      <c r="D1614" s="91">
        <v>35908</v>
      </c>
      <c r="E1614" s="75" t="s">
        <v>108</v>
      </c>
      <c r="G1614" s="75" t="s">
        <v>5327</v>
      </c>
      <c r="H1614" s="77" t="str">
        <f>VLOOKUP(Table16[[#This Row],[Player]],Rosters!$D$1:$D$1934,1,FALSE)</f>
        <v>Bryant, Harrison</v>
      </c>
      <c r="I1614" s="77" t="str">
        <f>Table16[[#This Row],[RunBlock-Primary6]]&amp;"-"&amp;Table16[[#This Row],[PassBlock8]]&amp;IF(Table16[[#This Row],[RunBlock-Secondary7]]&lt;&gt;"","/"&amp;Table16[[#This Row],[RunBlock-Secondary7]]&amp;"-"&amp;Table16[[#This Row],[PassBlock8]],"")</f>
        <v>0-0</v>
      </c>
      <c r="J1614" s="75"/>
      <c r="K1614" s="75"/>
      <c r="L1614" s="76"/>
      <c r="M1614" s="76"/>
      <c r="N1614" s="75">
        <v>0</v>
      </c>
      <c r="O1614" s="76"/>
      <c r="P1614" s="75">
        <v>0</v>
      </c>
      <c r="Q1614" s="76" t="str">
        <f>Table16[[#This Row],[DefPrimary2]]&amp;IF(Table16[[#This Row],[Def-Secondary3]]&lt;&gt;"","/"&amp;Table16[[#This Row],[Def-Secondary3]],)&amp;""&amp;IF(Table16[[#This Row],[PassRush4]]&lt;&gt;"","-"&amp;Table16[[#This Row],[PassRush4]],)</f>
        <v/>
      </c>
      <c r="R1614" s="76" t="str">
        <f>VLOOKUP(Table16[[#This Row],[Player]],Table4[],9,FALSE)</f>
        <v>3-3-0</v>
      </c>
      <c r="S1614" s="73" t="str">
        <f>LEFT(Table16[[#This Row],[2024 Card Info]],3)&amp;"  "&amp;Table16[[#This Row],[Player Data]]</f>
        <v>0-0  3-3-0</v>
      </c>
    </row>
    <row r="1615" spans="1:19" ht="12.75" customHeight="1" x14ac:dyDescent="0.45">
      <c r="A1615" s="78" t="s">
        <v>3777</v>
      </c>
      <c r="B1615" s="74" t="s">
        <v>1113</v>
      </c>
      <c r="C1615" s="79" t="s">
        <v>339</v>
      </c>
      <c r="D1615" s="91">
        <v>36558</v>
      </c>
      <c r="E1615" s="75" t="s">
        <v>3991</v>
      </c>
      <c r="G1615" s="75" t="s">
        <v>5327</v>
      </c>
      <c r="H1615" s="77" t="str">
        <f>VLOOKUP(Table16[[#This Row],[Player]],Rosters!$D$1:$D$1934,1,FALSE)</f>
        <v>Culp, Devin</v>
      </c>
      <c r="I1615" s="77" t="str">
        <f>Table16[[#This Row],[RunBlock-Primary6]]&amp;"-"&amp;Table16[[#This Row],[PassBlock8]]&amp;IF(Table16[[#This Row],[RunBlock-Secondary7]]&lt;&gt;"","/"&amp;Table16[[#This Row],[RunBlock-Secondary7]]&amp;"-"&amp;Table16[[#This Row],[PassBlock8]],"")</f>
        <v>0-0</v>
      </c>
      <c r="J1615" s="75"/>
      <c r="K1615" s="75"/>
      <c r="L1615" s="76"/>
      <c r="M1615" s="76"/>
      <c r="N1615" s="75">
        <v>0</v>
      </c>
      <c r="O1615" s="76"/>
      <c r="P1615" s="75">
        <v>0</v>
      </c>
      <c r="Q1615" s="76" t="str">
        <f>Table16[[#This Row],[DefPrimary2]]&amp;IF(Table16[[#This Row],[Def-Secondary3]]&lt;&gt;"","/"&amp;Table16[[#This Row],[Def-Secondary3]],)&amp;""&amp;IF(Table16[[#This Row],[PassRush4]]&lt;&gt;"","-"&amp;Table16[[#This Row],[PassRush4]],)</f>
        <v/>
      </c>
      <c r="R1615" s="76" t="str">
        <f>VLOOKUP(Table16[[#This Row],[Player]],Table4[],9,FALSE)</f>
        <v>3-3-0</v>
      </c>
      <c r="S1615" s="73" t="str">
        <f>LEFT(Table16[[#This Row],[2024 Card Info]],3)&amp;"  "&amp;Table16[[#This Row],[Player Data]]</f>
        <v>0-0  3-3-0</v>
      </c>
    </row>
    <row r="1616" spans="1:19" ht="12.75" customHeight="1" x14ac:dyDescent="0.45">
      <c r="A1616" s="78" t="s">
        <v>2585</v>
      </c>
      <c r="B1616" s="74" t="s">
        <v>1113</v>
      </c>
      <c r="C1616" s="79" t="s">
        <v>339</v>
      </c>
      <c r="D1616" s="91">
        <v>36692</v>
      </c>
      <c r="E1616" s="75" t="s">
        <v>88</v>
      </c>
      <c r="G1616" s="75" t="s">
        <v>5335</v>
      </c>
      <c r="H1616" s="77" t="str">
        <f>VLOOKUP(Table16[[#This Row],[Player]],Rosters!$D$1:$D$1934,1,FALSE)</f>
        <v>Durham, Payne</v>
      </c>
      <c r="I1616" s="77" t="str">
        <f>Table16[[#This Row],[RunBlock-Primary6]]&amp;"-"&amp;Table16[[#This Row],[PassBlock8]]&amp;IF(Table16[[#This Row],[RunBlock-Secondary7]]&lt;&gt;"","/"&amp;Table16[[#This Row],[RunBlock-Secondary7]]&amp;"-"&amp;Table16[[#This Row],[PassBlock8]],"")</f>
        <v>4-0</v>
      </c>
      <c r="J1616" s="75"/>
      <c r="K1616" s="75"/>
      <c r="L1616" s="76"/>
      <c r="M1616" s="76"/>
      <c r="N1616" s="75">
        <v>4</v>
      </c>
      <c r="O1616" s="76"/>
      <c r="P1616" s="75">
        <v>0</v>
      </c>
      <c r="Q1616" s="76" t="str">
        <f>Table16[[#This Row],[DefPrimary2]]&amp;IF(Table16[[#This Row],[Def-Secondary3]]&lt;&gt;"","/"&amp;Table16[[#This Row],[Def-Secondary3]],)&amp;""&amp;IF(Table16[[#This Row],[PassRush4]]&lt;&gt;"","-"&amp;Table16[[#This Row],[PassRush4]],)</f>
        <v/>
      </c>
      <c r="R1616" s="76" t="str">
        <f>VLOOKUP(Table16[[#This Row],[Player]],Table4[],9,FALSE)</f>
        <v>3-3-2</v>
      </c>
      <c r="S1616" s="73" t="str">
        <f>LEFT(Table16[[#This Row],[2024 Card Info]],3)&amp;"  "&amp;Table16[[#This Row],[Player Data]]</f>
        <v>4-0  3-3-2</v>
      </c>
    </row>
    <row r="1617" spans="1:19" ht="12.75" customHeight="1" x14ac:dyDescent="0.45">
      <c r="A1617" s="78" t="s">
        <v>2857</v>
      </c>
      <c r="B1617" s="74" t="s">
        <v>1113</v>
      </c>
      <c r="C1617" s="79" t="s">
        <v>271</v>
      </c>
      <c r="D1617" s="91">
        <v>34510</v>
      </c>
      <c r="E1617" s="75" t="s">
        <v>249</v>
      </c>
      <c r="G1617" s="75" t="s">
        <v>5327</v>
      </c>
      <c r="H1617" s="77" t="str">
        <f>VLOOKUP(Table16[[#This Row],[Player]],Rosters!$D$1:$D$1934,1,FALSE)</f>
        <v>Everett, Gerald</v>
      </c>
      <c r="I1617" s="77" t="str">
        <f>Table16[[#This Row],[RunBlock-Primary6]]&amp;"-"&amp;Table16[[#This Row],[PassBlock8]]&amp;IF(Table16[[#This Row],[RunBlock-Secondary7]]&lt;&gt;"","/"&amp;Table16[[#This Row],[RunBlock-Secondary7]]&amp;"-"&amp;Table16[[#This Row],[PassBlock8]],"")</f>
        <v>0-0</v>
      </c>
      <c r="J1617" s="75"/>
      <c r="K1617" s="75"/>
      <c r="L1617" s="76"/>
      <c r="M1617" s="76"/>
      <c r="N1617" s="75">
        <v>0</v>
      </c>
      <c r="O1617" s="76"/>
      <c r="P1617" s="75">
        <v>0</v>
      </c>
      <c r="Q1617" s="76" t="str">
        <f>Table16[[#This Row],[DefPrimary2]]&amp;IF(Table16[[#This Row],[Def-Secondary3]]&lt;&gt;"","/"&amp;Table16[[#This Row],[Def-Secondary3]],)&amp;""&amp;IF(Table16[[#This Row],[PassRush4]]&lt;&gt;"","-"&amp;Table16[[#This Row],[PassRush4]],)</f>
        <v/>
      </c>
      <c r="R1617" s="76" t="str">
        <f>VLOOKUP(Table16[[#This Row],[Player]],Table4[],9,FALSE)</f>
        <v>3-3-0</v>
      </c>
      <c r="S1617" s="73" t="str">
        <f>LEFT(Table16[[#This Row],[2024 Card Info]],3)&amp;"  "&amp;Table16[[#This Row],[Player Data]]</f>
        <v>0-0  3-3-0</v>
      </c>
    </row>
    <row r="1618" spans="1:19" ht="12.75" customHeight="1" x14ac:dyDescent="0.45">
      <c r="A1618" s="78" t="s">
        <v>2951</v>
      </c>
      <c r="B1618" s="74" t="s">
        <v>1113</v>
      </c>
      <c r="C1618" s="79" t="s">
        <v>860</v>
      </c>
      <c r="D1618" s="91">
        <v>35704</v>
      </c>
      <c r="E1618" s="75" t="s">
        <v>566</v>
      </c>
      <c r="G1618" s="75" t="s">
        <v>5334</v>
      </c>
      <c r="H1618" s="77" t="str">
        <f>VLOOKUP(Table16[[#This Row],[Player]],Rosters!$D$1:$D$1934,1,FALSE)</f>
        <v>Farrell, Luke</v>
      </c>
      <c r="I1618" s="77" t="str">
        <f>Table16[[#This Row],[RunBlock-Primary6]]&amp;"-"&amp;Table16[[#This Row],[PassBlock8]]&amp;IF(Table16[[#This Row],[RunBlock-Secondary7]]&lt;&gt;"","/"&amp;Table16[[#This Row],[RunBlock-Secondary7]]&amp;"-"&amp;Table16[[#This Row],[PassBlock8]],"")</f>
        <v>4-0</v>
      </c>
      <c r="J1618" s="75"/>
      <c r="K1618" s="75"/>
      <c r="L1618" s="76"/>
      <c r="M1618" s="76"/>
      <c r="N1618" s="75">
        <v>4</v>
      </c>
      <c r="O1618" s="76"/>
      <c r="P1618" s="75">
        <v>0</v>
      </c>
      <c r="Q1618" s="76" t="str">
        <f>Table16[[#This Row],[DefPrimary2]]&amp;IF(Table16[[#This Row],[Def-Secondary3]]&lt;&gt;"","/"&amp;Table16[[#This Row],[Def-Secondary3]],)&amp;""&amp;IF(Table16[[#This Row],[PassRush4]]&lt;&gt;"","-"&amp;Table16[[#This Row],[PassRush4]],)</f>
        <v/>
      </c>
      <c r="R1618" s="76" t="str">
        <f>VLOOKUP(Table16[[#This Row],[Player]],Table4[],9,FALSE)</f>
        <v>3-3-0</v>
      </c>
      <c r="S1618" s="73" t="str">
        <f>LEFT(Table16[[#This Row],[2024 Card Info]],3)&amp;"  "&amp;Table16[[#This Row],[Player Data]]</f>
        <v>4-0  3-3-0</v>
      </c>
    </row>
    <row r="1619" spans="1:19" ht="12.75" customHeight="1" x14ac:dyDescent="0.45">
      <c r="A1619" s="78" t="s">
        <v>967</v>
      </c>
      <c r="B1619" s="74" t="s">
        <v>1113</v>
      </c>
      <c r="C1619" s="79" t="s">
        <v>500</v>
      </c>
      <c r="D1619" s="91">
        <v>35855</v>
      </c>
      <c r="E1619" s="75" t="s">
        <v>457</v>
      </c>
      <c r="G1619" s="75" t="s">
        <v>5334</v>
      </c>
      <c r="H1619" s="77" t="str">
        <f>VLOOKUP(Table16[[#This Row],[Player]],Rosters!$D$1:$D$1934,1,FALSE)</f>
        <v>Granson, Kylen</v>
      </c>
      <c r="I1619" s="77" t="str">
        <f>Table16[[#This Row],[RunBlock-Primary6]]&amp;"-"&amp;Table16[[#This Row],[PassBlock8]]&amp;IF(Table16[[#This Row],[RunBlock-Secondary7]]&lt;&gt;"","/"&amp;Table16[[#This Row],[RunBlock-Secondary7]]&amp;"-"&amp;Table16[[#This Row],[PassBlock8]],"")</f>
        <v>4-0</v>
      </c>
      <c r="J1619" s="75"/>
      <c r="K1619" s="75"/>
      <c r="L1619" s="76"/>
      <c r="M1619" s="76"/>
      <c r="N1619" s="75">
        <v>4</v>
      </c>
      <c r="O1619" s="76"/>
      <c r="P1619" s="75">
        <v>0</v>
      </c>
      <c r="Q1619" s="76" t="str">
        <f>Table16[[#This Row],[DefPrimary2]]&amp;IF(Table16[[#This Row],[Def-Secondary3]]&lt;&gt;"","/"&amp;Table16[[#This Row],[Def-Secondary3]],)&amp;""&amp;IF(Table16[[#This Row],[PassRush4]]&lt;&gt;"","-"&amp;Table16[[#This Row],[PassRush4]],)</f>
        <v/>
      </c>
      <c r="R1619" s="76" t="str">
        <f>VLOOKUP(Table16[[#This Row],[Player]],Table4[],9,FALSE)</f>
        <v>3-3-0</v>
      </c>
      <c r="S1619" s="73" t="str">
        <f>LEFT(Table16[[#This Row],[2024 Card Info]],3)&amp;"  "&amp;Table16[[#This Row],[Player Data]]</f>
        <v>4-0  3-3-0</v>
      </c>
    </row>
    <row r="1620" spans="1:19" ht="12.75" customHeight="1" x14ac:dyDescent="0.45">
      <c r="A1620" s="78" t="s">
        <v>573</v>
      </c>
      <c r="B1620" s="74" t="s">
        <v>1113</v>
      </c>
      <c r="C1620" s="79" t="s">
        <v>285</v>
      </c>
      <c r="D1620" s="91">
        <v>36161</v>
      </c>
      <c r="E1620" s="75" t="s">
        <v>295</v>
      </c>
      <c r="G1620" s="75" t="s">
        <v>5334</v>
      </c>
      <c r="H1620" s="77" t="str">
        <f>VLOOKUP(Table16[[#This Row],[Player]],Rosters!$D$1:$D$1934,1,FALSE)</f>
        <v>Heyward, Connor</v>
      </c>
      <c r="I1620" s="77" t="str">
        <f>Table16[[#This Row],[RunBlock-Primary6]]&amp;"-"&amp;Table16[[#This Row],[PassBlock8]]&amp;IF(Table16[[#This Row],[RunBlock-Secondary7]]&lt;&gt;"","/"&amp;Table16[[#This Row],[RunBlock-Secondary7]]&amp;"-"&amp;Table16[[#This Row],[PassBlock8]],"")</f>
        <v>4-0</v>
      </c>
      <c r="J1620" s="75"/>
      <c r="K1620" s="75"/>
      <c r="L1620" s="76"/>
      <c r="M1620" s="76"/>
      <c r="N1620" s="75">
        <v>4</v>
      </c>
      <c r="O1620" s="76"/>
      <c r="P1620" s="75">
        <v>0</v>
      </c>
      <c r="Q1620" s="76" t="str">
        <f>Table16[[#This Row],[DefPrimary2]]&amp;IF(Table16[[#This Row],[Def-Secondary3]]&lt;&gt;"","/"&amp;Table16[[#This Row],[Def-Secondary3]],)&amp;""&amp;IF(Table16[[#This Row],[PassRush4]]&lt;&gt;"","-"&amp;Table16[[#This Row],[PassRush4]],)</f>
        <v/>
      </c>
      <c r="R1620" s="76" t="str">
        <f>VLOOKUP(Table16[[#This Row],[Player]],Table4[],9,FALSE)</f>
        <v>3-3-0</v>
      </c>
      <c r="S1620" s="73" t="str">
        <f>LEFT(Table16[[#This Row],[2024 Card Info]],3)&amp;"  "&amp;Table16[[#This Row],[Player Data]]</f>
        <v>4-0  3-3-0</v>
      </c>
    </row>
    <row r="1621" spans="1:19" ht="12.75" customHeight="1" x14ac:dyDescent="0.45">
      <c r="A1621" s="78" t="s">
        <v>3125</v>
      </c>
      <c r="B1621" s="74" t="s">
        <v>1113</v>
      </c>
      <c r="C1621" s="79" t="s">
        <v>109</v>
      </c>
      <c r="D1621" s="91">
        <v>36716</v>
      </c>
      <c r="E1621" s="75" t="s">
        <v>391</v>
      </c>
      <c r="G1621" s="75" t="s">
        <v>5327</v>
      </c>
      <c r="H1621" s="77" t="str">
        <f>VLOOKUP(Table16[[#This Row],[Player]],Rosters!$D$1:$D$1934,1,FALSE)</f>
        <v>Hill, Julian</v>
      </c>
      <c r="I1621" s="77" t="str">
        <f>Table16[[#This Row],[RunBlock-Primary6]]&amp;"-"&amp;Table16[[#This Row],[PassBlock8]]&amp;IF(Table16[[#This Row],[RunBlock-Secondary7]]&lt;&gt;"","/"&amp;Table16[[#This Row],[RunBlock-Secondary7]]&amp;"-"&amp;Table16[[#This Row],[PassBlock8]],"")</f>
        <v>0-0</v>
      </c>
      <c r="J1621" s="75"/>
      <c r="K1621" s="75"/>
      <c r="L1621" s="76"/>
      <c r="M1621" s="76"/>
      <c r="N1621" s="75">
        <v>0</v>
      </c>
      <c r="O1621" s="76"/>
      <c r="P1621" s="75">
        <v>0</v>
      </c>
      <c r="Q1621" s="76" t="str">
        <f>Table16[[#This Row],[DefPrimary2]]&amp;IF(Table16[[#This Row],[Def-Secondary3]]&lt;&gt;"","/"&amp;Table16[[#This Row],[Def-Secondary3]],)&amp;""&amp;IF(Table16[[#This Row],[PassRush4]]&lt;&gt;"","-"&amp;Table16[[#This Row],[PassRush4]],)</f>
        <v/>
      </c>
      <c r="R1621" s="76" t="str">
        <f>VLOOKUP(Table16[[#This Row],[Player]],Table4[],9,FALSE)</f>
        <v>3-3-0</v>
      </c>
      <c r="S1621" s="73" t="str">
        <f>LEFT(Table16[[#This Row],[2024 Card Info]],3)&amp;"  "&amp;Table16[[#This Row],[Player Data]]</f>
        <v>0-0  3-3-0</v>
      </c>
    </row>
    <row r="1622" spans="1:19" ht="12.75" customHeight="1" x14ac:dyDescent="0.45">
      <c r="A1622" s="78" t="s">
        <v>2083</v>
      </c>
      <c r="B1622" s="74" t="s">
        <v>1113</v>
      </c>
      <c r="C1622" s="79" t="s">
        <v>3525</v>
      </c>
      <c r="D1622" s="91">
        <v>34572</v>
      </c>
      <c r="E1622" s="75" t="s">
        <v>101</v>
      </c>
      <c r="G1622" s="75" t="s">
        <v>5399</v>
      </c>
      <c r="H1622" s="77" t="str">
        <f>VLOOKUP(Table16[[#This Row],[Player]],Rosters!$D$1:$D$1934,1,FALSE)</f>
        <v>Hudson, Tanner</v>
      </c>
      <c r="I1622" s="77" t="str">
        <f>Table16[[#This Row],[RunBlock-Primary6]]&amp;"-"&amp;Table16[[#This Row],[PassBlock8]]&amp;IF(Table16[[#This Row],[RunBlock-Secondary7]]&lt;&gt;"","/"&amp;Table16[[#This Row],[RunBlock-Secondary7]]&amp;"-"&amp;Table16[[#This Row],[PassBlock8]],"")</f>
        <v>0-0</v>
      </c>
      <c r="J1622" s="75"/>
      <c r="K1622" s="75"/>
      <c r="L1622" s="76"/>
      <c r="M1622" s="76"/>
      <c r="N1622" s="75">
        <v>0</v>
      </c>
      <c r="O1622" s="76"/>
      <c r="P1622" s="75">
        <v>0</v>
      </c>
      <c r="Q1622" s="76" t="str">
        <f>Table16[[#This Row],[DefPrimary2]]&amp;IF(Table16[[#This Row],[Def-Secondary3]]&lt;&gt;"","/"&amp;Table16[[#This Row],[Def-Secondary3]],)&amp;""&amp;IF(Table16[[#This Row],[PassRush4]]&lt;&gt;"","-"&amp;Table16[[#This Row],[PassRush4]],)</f>
        <v/>
      </c>
      <c r="R1622" s="76" t="str">
        <f>VLOOKUP(Table16[[#This Row],[Player]],Table4[],9,FALSE)</f>
        <v>4-3-0</v>
      </c>
      <c r="S1622" s="73" t="str">
        <f>LEFT(Table16[[#This Row],[2024 Card Info]],3)&amp;"  "&amp;Table16[[#This Row],[Player Data]]</f>
        <v>0-0  4-3-0</v>
      </c>
    </row>
    <row r="1623" spans="1:19" ht="12.75" customHeight="1" x14ac:dyDescent="0.45">
      <c r="A1623" s="78" t="s">
        <v>2080</v>
      </c>
      <c r="B1623" s="74" t="s">
        <v>1113</v>
      </c>
      <c r="C1623" s="79" t="s">
        <v>3523</v>
      </c>
      <c r="D1623" s="91">
        <v>34205</v>
      </c>
      <c r="E1623" s="75" t="s">
        <v>2081</v>
      </c>
      <c r="G1623" s="75" t="s">
        <v>5327</v>
      </c>
      <c r="H1623" s="77" t="e">
        <f>VLOOKUP(Table16[[#This Row],[Player]],Rosters!$D$1:$D$1934,1,FALSE)</f>
        <v>#N/A</v>
      </c>
      <c r="I1623" s="77" t="str">
        <f>Table16[[#This Row],[RunBlock-Primary6]]&amp;"-"&amp;Table16[[#This Row],[PassBlock8]]&amp;IF(Table16[[#This Row],[RunBlock-Secondary7]]&lt;&gt;"","/"&amp;Table16[[#This Row],[RunBlock-Secondary7]]&amp;"-"&amp;Table16[[#This Row],[PassBlock8]],"")</f>
        <v>0-0</v>
      </c>
      <c r="J1623" s="75"/>
      <c r="K1623" s="75"/>
      <c r="L1623" s="76"/>
      <c r="M1623" s="76"/>
      <c r="N1623" s="75">
        <v>0</v>
      </c>
      <c r="O1623" s="76"/>
      <c r="P1623" s="75">
        <v>0</v>
      </c>
      <c r="Q1623" s="76" t="str">
        <f>Table16[[#This Row],[DefPrimary2]]&amp;IF(Table16[[#This Row],[Def-Secondary3]]&lt;&gt;"","/"&amp;Table16[[#This Row],[Def-Secondary3]],)&amp;""&amp;IF(Table16[[#This Row],[PassRush4]]&lt;&gt;"","-"&amp;Table16[[#This Row],[PassRush4]],)</f>
        <v/>
      </c>
      <c r="R1623" s="76" t="str">
        <f>VLOOKUP(Table16[[#This Row],[Player]],Table4[],9,FALSE)</f>
        <v>3-3-0</v>
      </c>
      <c r="S1623" s="73" t="str">
        <f>LEFT(Table16[[#This Row],[2024 Card Info]],3)&amp;"  "&amp;Table16[[#This Row],[Player Data]]</f>
        <v>0-0  3-3-0</v>
      </c>
    </row>
    <row r="1624" spans="1:19" ht="12.75" customHeight="1" x14ac:dyDescent="0.45">
      <c r="A1624" s="78" t="s">
        <v>3751</v>
      </c>
      <c r="B1624" s="74" t="s">
        <v>1113</v>
      </c>
      <c r="C1624" s="79" t="s">
        <v>3530</v>
      </c>
      <c r="D1624" s="91">
        <v>36102</v>
      </c>
      <c r="E1624" s="75" t="s">
        <v>3960</v>
      </c>
      <c r="G1624" s="75" t="s">
        <v>5334</v>
      </c>
      <c r="H1624" s="77" t="e">
        <f>VLOOKUP(Table16[[#This Row],[Player]],Rosters!$D$1:$D$1934,1,FALSE)</f>
        <v>#N/A</v>
      </c>
      <c r="I1624" s="77" t="str">
        <f>Table16[[#This Row],[RunBlock-Primary6]]&amp;"-"&amp;Table16[[#This Row],[PassBlock8]]&amp;IF(Table16[[#This Row],[RunBlock-Secondary7]]&lt;&gt;"","/"&amp;Table16[[#This Row],[RunBlock-Secondary7]]&amp;"-"&amp;Table16[[#This Row],[PassBlock8]],"")</f>
        <v>4-0</v>
      </c>
      <c r="J1624" s="75"/>
      <c r="K1624" s="75"/>
      <c r="L1624" s="76"/>
      <c r="M1624" s="76"/>
      <c r="N1624" s="75">
        <v>4</v>
      </c>
      <c r="O1624" s="76"/>
      <c r="P1624" s="75">
        <v>0</v>
      </c>
      <c r="Q1624" s="76" t="str">
        <f>Table16[[#This Row],[DefPrimary2]]&amp;IF(Table16[[#This Row],[Def-Secondary3]]&lt;&gt;"","/"&amp;Table16[[#This Row],[Def-Secondary3]],)&amp;""&amp;IF(Table16[[#This Row],[PassRush4]]&lt;&gt;"","-"&amp;Table16[[#This Row],[PassRush4]],)</f>
        <v/>
      </c>
      <c r="R1624" s="76" t="str">
        <f>VLOOKUP(Table16[[#This Row],[Player]],Table4[],9,FALSE)</f>
        <v>3-3-0</v>
      </c>
      <c r="S1624" s="73" t="str">
        <f>LEFT(Table16[[#This Row],[2024 Card Info]],3)&amp;"  "&amp;Table16[[#This Row],[Player Data]]</f>
        <v>4-0  3-3-0</v>
      </c>
    </row>
    <row r="1625" spans="1:19" ht="12.75" customHeight="1" x14ac:dyDescent="0.45">
      <c r="A1625" s="78" t="s">
        <v>1246</v>
      </c>
      <c r="B1625" s="74" t="s">
        <v>1113</v>
      </c>
      <c r="C1625" s="79" t="s">
        <v>3517</v>
      </c>
      <c r="D1625" s="91">
        <v>35987</v>
      </c>
      <c r="E1625" s="75" t="s">
        <v>279</v>
      </c>
      <c r="G1625" s="75" t="s">
        <v>5327</v>
      </c>
      <c r="H1625" s="77" t="str">
        <f>VLOOKUP(Table16[[#This Row],[Player]],Rosters!$D$1:$D$1934,1,FALSE)</f>
        <v>Krull, Lucas</v>
      </c>
      <c r="I1625" s="77" t="str">
        <f>Table16[[#This Row],[RunBlock-Primary6]]&amp;"-"&amp;Table16[[#This Row],[PassBlock8]]&amp;IF(Table16[[#This Row],[RunBlock-Secondary7]]&lt;&gt;"","/"&amp;Table16[[#This Row],[RunBlock-Secondary7]]&amp;"-"&amp;Table16[[#This Row],[PassBlock8]],"")</f>
        <v>0-0</v>
      </c>
      <c r="J1625" s="75"/>
      <c r="K1625" s="75"/>
      <c r="L1625" s="76"/>
      <c r="M1625" s="76"/>
      <c r="N1625" s="75">
        <v>0</v>
      </c>
      <c r="O1625" s="76"/>
      <c r="P1625" s="75">
        <v>0</v>
      </c>
      <c r="Q1625" s="76" t="str">
        <f>Table16[[#This Row],[DefPrimary2]]&amp;IF(Table16[[#This Row],[Def-Secondary3]]&lt;&gt;"","/"&amp;Table16[[#This Row],[Def-Secondary3]],)&amp;""&amp;IF(Table16[[#This Row],[PassRush4]]&lt;&gt;"","-"&amp;Table16[[#This Row],[PassRush4]],)</f>
        <v/>
      </c>
      <c r="R1625" s="76" t="str">
        <f>VLOOKUP(Table16[[#This Row],[Player]],Table4[],9,FALSE)</f>
        <v>3-3-0</v>
      </c>
      <c r="S1625" s="73" t="str">
        <f>LEFT(Table16[[#This Row],[2024 Card Info]],3)&amp;"  "&amp;Table16[[#This Row],[Player Data]]</f>
        <v>0-0  3-3-0</v>
      </c>
    </row>
    <row r="1626" spans="1:19" ht="12.75" customHeight="1" x14ac:dyDescent="0.45">
      <c r="A1626" s="92" t="s">
        <v>1588</v>
      </c>
      <c r="B1626" s="74" t="s">
        <v>1113</v>
      </c>
      <c r="C1626" s="79" t="s">
        <v>271</v>
      </c>
      <c r="D1626" s="91">
        <v>30821</v>
      </c>
      <c r="E1626" s="75" t="s">
        <v>1589</v>
      </c>
      <c r="G1626" s="75" t="s">
        <v>5334</v>
      </c>
      <c r="H1626" s="77" t="e">
        <f>VLOOKUP(Table16[[#This Row],[Player]],Rosters!$D$1:$D$1934,1,FALSE)</f>
        <v>#N/A</v>
      </c>
      <c r="I1626" s="77" t="str">
        <f>Table16[[#This Row],[RunBlock-Primary6]]&amp;"-"&amp;Table16[[#This Row],[PassBlock8]]&amp;IF(Table16[[#This Row],[RunBlock-Secondary7]]&lt;&gt;"","/"&amp;Table16[[#This Row],[RunBlock-Secondary7]]&amp;"-"&amp;Table16[[#This Row],[PassBlock8]],"")</f>
        <v>4-0</v>
      </c>
      <c r="J1626" s="75"/>
      <c r="K1626" s="75"/>
      <c r="L1626" s="76"/>
      <c r="M1626" s="76"/>
      <c r="N1626" s="75">
        <v>4</v>
      </c>
      <c r="O1626" s="76"/>
      <c r="P1626" s="75">
        <v>0</v>
      </c>
      <c r="Q1626" s="76" t="str">
        <f>Table16[[#This Row],[DefPrimary2]]&amp;IF(Table16[[#This Row],[Def-Secondary3]]&lt;&gt;"","/"&amp;Table16[[#This Row],[Def-Secondary3]],)&amp;""&amp;IF(Table16[[#This Row],[PassRush4]]&lt;&gt;"","-"&amp;Table16[[#This Row],[PassRush4]],)</f>
        <v/>
      </c>
      <c r="R1626" s="76" t="str">
        <f>VLOOKUP(Table16[[#This Row],[Player]],Table4[],9,FALSE)</f>
        <v>3-3-0</v>
      </c>
      <c r="S1626" s="73" t="str">
        <f>LEFT(Table16[[#This Row],[2024 Card Info]],3)&amp;"  "&amp;Table16[[#This Row],[Player Data]]</f>
        <v>4-0  3-3-0</v>
      </c>
    </row>
    <row r="1627" spans="1:19" ht="12.75" customHeight="1" x14ac:dyDescent="0.45">
      <c r="A1627" s="78" t="s">
        <v>3752</v>
      </c>
      <c r="B1627" s="74" t="s">
        <v>1113</v>
      </c>
      <c r="C1627" s="79" t="s">
        <v>3524</v>
      </c>
      <c r="D1627" s="91">
        <v>36008</v>
      </c>
      <c r="E1627" s="75" t="s">
        <v>387</v>
      </c>
      <c r="G1627" s="75" t="s">
        <v>5334</v>
      </c>
      <c r="H1627" s="77" t="str">
        <f>VLOOKUP(Table16[[#This Row],[Player]],Rosters!$D$1:$D$1934,1,FALSE)</f>
        <v>Long, Hunter</v>
      </c>
      <c r="I1627" s="77" t="str">
        <f>Table16[[#This Row],[RunBlock-Primary6]]&amp;"-"&amp;Table16[[#This Row],[PassBlock8]]&amp;IF(Table16[[#This Row],[RunBlock-Secondary7]]&lt;&gt;"","/"&amp;Table16[[#This Row],[RunBlock-Secondary7]]&amp;"-"&amp;Table16[[#This Row],[PassBlock8]],"")</f>
        <v>4-0</v>
      </c>
      <c r="J1627" s="75"/>
      <c r="K1627" s="75"/>
      <c r="L1627" s="76"/>
      <c r="M1627" s="76"/>
      <c r="N1627" s="75">
        <v>4</v>
      </c>
      <c r="O1627" s="76"/>
      <c r="P1627" s="75">
        <v>0</v>
      </c>
      <c r="Q1627" s="76" t="str">
        <f>Table16[[#This Row],[DefPrimary2]]&amp;IF(Table16[[#This Row],[Def-Secondary3]]&lt;&gt;"","/"&amp;Table16[[#This Row],[Def-Secondary3]],)&amp;""&amp;IF(Table16[[#This Row],[PassRush4]]&lt;&gt;"","-"&amp;Table16[[#This Row],[PassRush4]],)</f>
        <v/>
      </c>
      <c r="R1627" s="76" t="str">
        <f>VLOOKUP(Table16[[#This Row],[Player]],Table4[],9,FALSE)</f>
        <v>3-3-0</v>
      </c>
      <c r="S1627" s="73" t="str">
        <f>LEFT(Table16[[#This Row],[2024 Card Info]],3)&amp;"  "&amp;Table16[[#This Row],[Player Data]]</f>
        <v>4-0  3-3-0</v>
      </c>
    </row>
    <row r="1628" spans="1:19" ht="12.75" customHeight="1" x14ac:dyDescent="0.45">
      <c r="A1628" s="78" t="s">
        <v>1253</v>
      </c>
      <c r="B1628" s="74" t="s">
        <v>1113</v>
      </c>
      <c r="C1628" s="79" t="s">
        <v>3519</v>
      </c>
      <c r="D1628" s="91">
        <v>36181</v>
      </c>
      <c r="E1628" s="75" t="s">
        <v>279</v>
      </c>
      <c r="G1628" s="75" t="s">
        <v>5327</v>
      </c>
      <c r="H1628" s="77" t="str">
        <f>VLOOKUP(Table16[[#This Row],[Player]],Rosters!$D$1:$D$1934,1,FALSE)</f>
        <v>Morris, Quintin</v>
      </c>
      <c r="I1628" s="77" t="str">
        <f>Table16[[#This Row],[RunBlock-Primary6]]&amp;"-"&amp;Table16[[#This Row],[PassBlock8]]&amp;IF(Table16[[#This Row],[RunBlock-Secondary7]]&lt;&gt;"","/"&amp;Table16[[#This Row],[RunBlock-Secondary7]]&amp;"-"&amp;Table16[[#This Row],[PassBlock8]],"")</f>
        <v>0-0</v>
      </c>
      <c r="J1628" s="75"/>
      <c r="K1628" s="75"/>
      <c r="L1628" s="76"/>
      <c r="M1628" s="76"/>
      <c r="N1628" s="75">
        <v>0</v>
      </c>
      <c r="O1628" s="76"/>
      <c r="P1628" s="75">
        <v>0</v>
      </c>
      <c r="Q1628" s="76" t="str">
        <f>Table16[[#This Row],[DefPrimary2]]&amp;IF(Table16[[#This Row],[Def-Secondary3]]&lt;&gt;"","/"&amp;Table16[[#This Row],[Def-Secondary3]],)&amp;""&amp;IF(Table16[[#This Row],[PassRush4]]&lt;&gt;"","-"&amp;Table16[[#This Row],[PassRush4]],)</f>
        <v/>
      </c>
      <c r="R1628" s="76" t="str">
        <f>VLOOKUP(Table16[[#This Row],[Player]],Table4[],9,FALSE)</f>
        <v>3-3-0</v>
      </c>
      <c r="S1628" s="73" t="str">
        <f>LEFT(Table16[[#This Row],[2024 Card Info]],3)&amp;"  "&amp;Table16[[#This Row],[Player Data]]</f>
        <v>0-0  3-3-0</v>
      </c>
    </row>
    <row r="1629" spans="1:19" ht="12.75" customHeight="1" x14ac:dyDescent="0.45">
      <c r="A1629" s="92" t="s">
        <v>1669</v>
      </c>
      <c r="B1629" s="74" t="s">
        <v>1113</v>
      </c>
      <c r="C1629" s="79" t="s">
        <v>86</v>
      </c>
      <c r="D1629" s="91">
        <v>34661</v>
      </c>
      <c r="E1629" s="75" t="s">
        <v>720</v>
      </c>
      <c r="G1629" s="75" t="s">
        <v>5327</v>
      </c>
      <c r="H1629" s="77" t="str">
        <f>VLOOKUP(Table16[[#This Row],[Player]],Rosters!$D$1:$D$1934,1,FALSE)</f>
        <v>Mundt, Johnny</v>
      </c>
      <c r="I1629" s="77" t="str">
        <f>Table16[[#This Row],[RunBlock-Primary6]]&amp;"-"&amp;Table16[[#This Row],[PassBlock8]]&amp;IF(Table16[[#This Row],[RunBlock-Secondary7]]&lt;&gt;"","/"&amp;Table16[[#This Row],[RunBlock-Secondary7]]&amp;"-"&amp;Table16[[#This Row],[PassBlock8]],"")</f>
        <v>0-0</v>
      </c>
      <c r="J1629" s="75"/>
      <c r="K1629" s="75"/>
      <c r="L1629" s="76"/>
      <c r="M1629" s="76"/>
      <c r="N1629" s="75">
        <v>0</v>
      </c>
      <c r="O1629" s="76"/>
      <c r="P1629" s="75">
        <v>0</v>
      </c>
      <c r="Q1629" s="76" t="str">
        <f>Table16[[#This Row],[DefPrimary2]]&amp;IF(Table16[[#This Row],[Def-Secondary3]]&lt;&gt;"","/"&amp;Table16[[#This Row],[Def-Secondary3]],)&amp;""&amp;IF(Table16[[#This Row],[PassRush4]]&lt;&gt;"","-"&amp;Table16[[#This Row],[PassRush4]],)</f>
        <v/>
      </c>
      <c r="R1629" s="76" t="str">
        <f>VLOOKUP(Table16[[#This Row],[Player]],Table4[],9,FALSE)</f>
        <v>3-3-0</v>
      </c>
      <c r="S1629" s="73" t="str">
        <f>LEFT(Table16[[#This Row],[2024 Card Info]],3)&amp;"  "&amp;Table16[[#This Row],[Player Data]]</f>
        <v>0-0  3-3-0</v>
      </c>
    </row>
    <row r="1630" spans="1:19" ht="12.75" customHeight="1" x14ac:dyDescent="0.45">
      <c r="A1630" s="92" t="s">
        <v>846</v>
      </c>
      <c r="B1630" s="74" t="s">
        <v>1113</v>
      </c>
      <c r="C1630" s="79" t="s">
        <v>308</v>
      </c>
      <c r="D1630" s="91">
        <v>36771</v>
      </c>
      <c r="E1630" s="75" t="s">
        <v>200</v>
      </c>
      <c r="G1630" s="75" t="s">
        <v>5327</v>
      </c>
      <c r="H1630" s="77" t="str">
        <f>VLOOKUP(Table16[[#This Row],[Player]],Rosters!$D$1:$D$1934,1,FALSE)</f>
        <v>Musgrave, Luke</v>
      </c>
      <c r="I1630" s="77" t="str">
        <f>Table16[[#This Row],[RunBlock-Primary6]]&amp;"-"&amp;Table16[[#This Row],[PassBlock8]]&amp;IF(Table16[[#This Row],[RunBlock-Secondary7]]&lt;&gt;"","/"&amp;Table16[[#This Row],[RunBlock-Secondary7]]&amp;"-"&amp;Table16[[#This Row],[PassBlock8]],"")</f>
        <v>0-0</v>
      </c>
      <c r="J1630" s="75"/>
      <c r="K1630" s="75"/>
      <c r="L1630" s="76"/>
      <c r="M1630" s="76"/>
      <c r="N1630" s="75">
        <v>0</v>
      </c>
      <c r="O1630" s="76"/>
      <c r="P1630" s="75">
        <v>0</v>
      </c>
      <c r="Q1630" s="76" t="str">
        <f>Table16[[#This Row],[DefPrimary2]]&amp;IF(Table16[[#This Row],[Def-Secondary3]]&lt;&gt;"","/"&amp;Table16[[#This Row],[Def-Secondary3]],)&amp;""&amp;IF(Table16[[#This Row],[PassRush4]]&lt;&gt;"","-"&amp;Table16[[#This Row],[PassRush4]],)</f>
        <v/>
      </c>
      <c r="R1630" s="76" t="str">
        <f>VLOOKUP(Table16[[#This Row],[Player]],Table4[],9,FALSE)</f>
        <v>3-3-0</v>
      </c>
      <c r="S1630" s="73" t="str">
        <f>LEFT(Table16[[#This Row],[2024 Card Info]],3)&amp;"  "&amp;Table16[[#This Row],[Player Data]]</f>
        <v>0-0  3-3-0</v>
      </c>
    </row>
    <row r="1631" spans="1:19" ht="12.75" customHeight="1" x14ac:dyDescent="0.45">
      <c r="A1631" s="78" t="s">
        <v>1244</v>
      </c>
      <c r="B1631" s="74" t="s">
        <v>1113</v>
      </c>
      <c r="C1631" s="79" t="s">
        <v>500</v>
      </c>
      <c r="D1631" s="91">
        <v>36004</v>
      </c>
      <c r="E1631" s="75" t="s">
        <v>313</v>
      </c>
      <c r="G1631" s="75" t="s">
        <v>5336</v>
      </c>
      <c r="H1631" s="77" t="str">
        <f>VLOOKUP(Table16[[#This Row],[Player]],Rosters!$D$1:$D$1934,1,FALSE)</f>
        <v>Ogletree, Andrew</v>
      </c>
      <c r="I1631" s="77" t="str">
        <f>Table16[[#This Row],[RunBlock-Primary6]]&amp;"-"&amp;Table16[[#This Row],[PassBlock8]]&amp;IF(Table16[[#This Row],[RunBlock-Secondary7]]&lt;&gt;"","/"&amp;Table16[[#This Row],[RunBlock-Secondary7]]&amp;"-"&amp;Table16[[#This Row],[PassBlock8]],"")</f>
        <v>5-0</v>
      </c>
      <c r="J1631" s="75"/>
      <c r="K1631" s="75"/>
      <c r="L1631" s="76"/>
      <c r="M1631" s="76"/>
      <c r="N1631" s="75">
        <v>5</v>
      </c>
      <c r="O1631" s="76"/>
      <c r="P1631" s="75">
        <v>0</v>
      </c>
      <c r="Q1631" s="76" t="str">
        <f>Table16[[#This Row],[DefPrimary2]]&amp;IF(Table16[[#This Row],[Def-Secondary3]]&lt;&gt;"","/"&amp;Table16[[#This Row],[Def-Secondary3]],)&amp;""&amp;IF(Table16[[#This Row],[PassRush4]]&lt;&gt;"","-"&amp;Table16[[#This Row],[PassRush4]],)</f>
        <v/>
      </c>
      <c r="R1631" s="76" t="str">
        <f>VLOOKUP(Table16[[#This Row],[Player]],Table4[],9,FALSE)</f>
        <v>3-3-0</v>
      </c>
      <c r="S1631" s="73" t="str">
        <f>LEFT(Table16[[#This Row],[2024 Card Info]],3)&amp;"  "&amp;Table16[[#This Row],[Player Data]]</f>
        <v>5-0  3-3-0</v>
      </c>
    </row>
    <row r="1632" spans="1:19" ht="12.75" customHeight="1" x14ac:dyDescent="0.45">
      <c r="A1632" s="78" t="s">
        <v>1877</v>
      </c>
      <c r="B1632" s="74" t="s">
        <v>1113</v>
      </c>
      <c r="C1632" s="79" t="s">
        <v>285</v>
      </c>
      <c r="D1632" s="91">
        <v>33687</v>
      </c>
      <c r="E1632" s="75" t="s">
        <v>163</v>
      </c>
      <c r="G1632" s="75" t="s">
        <v>5327</v>
      </c>
      <c r="H1632" s="77" t="str">
        <f>VLOOKUP(Table16[[#This Row],[Player]],Rosters!$D$1:$D$1934,1,FALSE)</f>
        <v>Pruitt, MyCole</v>
      </c>
      <c r="I1632" s="77" t="str">
        <f>Table16[[#This Row],[RunBlock-Primary6]]&amp;"-"&amp;Table16[[#This Row],[PassBlock8]]&amp;IF(Table16[[#This Row],[RunBlock-Secondary7]]&lt;&gt;"","/"&amp;Table16[[#This Row],[RunBlock-Secondary7]]&amp;"-"&amp;Table16[[#This Row],[PassBlock8]],"")</f>
        <v>0-0</v>
      </c>
      <c r="J1632" s="75"/>
      <c r="K1632" s="75"/>
      <c r="L1632" s="76"/>
      <c r="M1632" s="76"/>
      <c r="N1632" s="75">
        <v>0</v>
      </c>
      <c r="O1632" s="76"/>
      <c r="P1632" s="75">
        <v>0</v>
      </c>
      <c r="Q1632" s="76" t="str">
        <f>Table16[[#This Row],[DefPrimary2]]&amp;IF(Table16[[#This Row],[Def-Secondary3]]&lt;&gt;"","/"&amp;Table16[[#This Row],[Def-Secondary3]],)&amp;""&amp;IF(Table16[[#This Row],[PassRush4]]&lt;&gt;"","-"&amp;Table16[[#This Row],[PassRush4]],)</f>
        <v/>
      </c>
      <c r="R1632" s="76" t="str">
        <f>VLOOKUP(Table16[[#This Row],[Player]],Table4[],9,FALSE)</f>
        <v>3-3-0</v>
      </c>
      <c r="S1632" s="73" t="str">
        <f>LEFT(Table16[[#This Row],[2024 Card Info]],3)&amp;"  "&amp;Table16[[#This Row],[Player Data]]</f>
        <v>0-0  3-3-0</v>
      </c>
    </row>
    <row r="1633" spans="1:19" ht="12.75" customHeight="1" x14ac:dyDescent="0.45">
      <c r="A1633" s="78" t="s">
        <v>2952</v>
      </c>
      <c r="B1633" s="74" t="s">
        <v>1113</v>
      </c>
      <c r="C1633" s="79" t="s">
        <v>3531</v>
      </c>
      <c r="D1633" s="91">
        <v>36749</v>
      </c>
      <c r="E1633" s="75" t="s">
        <v>171</v>
      </c>
      <c r="G1633" s="75" t="s">
        <v>5327</v>
      </c>
      <c r="H1633" s="77" t="str">
        <f>VLOOKUP(Table16[[#This Row],[Player]],Rosters!$D$1:$D$1934,1,FALSE)</f>
        <v>Ruckert, Jeremy</v>
      </c>
      <c r="I1633" s="77" t="str">
        <f>Table16[[#This Row],[RunBlock-Primary6]]&amp;"-"&amp;Table16[[#This Row],[PassBlock8]]&amp;IF(Table16[[#This Row],[RunBlock-Secondary7]]&lt;&gt;"","/"&amp;Table16[[#This Row],[RunBlock-Secondary7]]&amp;"-"&amp;Table16[[#This Row],[PassBlock8]],"")</f>
        <v>0-0</v>
      </c>
      <c r="J1633" s="75"/>
      <c r="K1633" s="75"/>
      <c r="L1633" s="76"/>
      <c r="M1633" s="76"/>
      <c r="N1633" s="75">
        <v>0</v>
      </c>
      <c r="O1633" s="76"/>
      <c r="P1633" s="75">
        <v>0</v>
      </c>
      <c r="Q1633" s="76" t="str">
        <f>Table16[[#This Row],[DefPrimary2]]&amp;IF(Table16[[#This Row],[Def-Secondary3]]&lt;&gt;"","/"&amp;Table16[[#This Row],[Def-Secondary3]],)&amp;""&amp;IF(Table16[[#This Row],[PassRush4]]&lt;&gt;"","-"&amp;Table16[[#This Row],[PassRush4]],)</f>
        <v/>
      </c>
      <c r="R1633" s="76" t="str">
        <f>VLOOKUP(Table16[[#This Row],[Player]],Table4[],9,FALSE)</f>
        <v>3-3-0</v>
      </c>
      <c r="S1633" s="73" t="str">
        <f>LEFT(Table16[[#This Row],[2024 Card Info]],3)&amp;"  "&amp;Table16[[#This Row],[Player Data]]</f>
        <v>0-0  3-3-0</v>
      </c>
    </row>
    <row r="1634" spans="1:19" ht="12.75" customHeight="1" x14ac:dyDescent="0.45">
      <c r="A1634" s="78" t="s">
        <v>3318</v>
      </c>
      <c r="B1634" s="74" t="s">
        <v>1113</v>
      </c>
      <c r="C1634" s="79" t="s">
        <v>318</v>
      </c>
      <c r="D1634" s="91">
        <v>34463</v>
      </c>
      <c r="E1634" s="75" t="s">
        <v>405</v>
      </c>
      <c r="G1634" s="75" t="s">
        <v>5334</v>
      </c>
      <c r="H1634" s="77" t="str">
        <f>VLOOKUP(Table16[[#This Row],[Player]],Rosters!$D$1:$D$1934,1,FALSE)</f>
        <v>Saubert, Eric</v>
      </c>
      <c r="I1634" s="77" t="str">
        <f>Table16[[#This Row],[RunBlock-Primary6]]&amp;"-"&amp;Table16[[#This Row],[PassBlock8]]&amp;IF(Table16[[#This Row],[RunBlock-Secondary7]]&lt;&gt;"","/"&amp;Table16[[#This Row],[RunBlock-Secondary7]]&amp;"-"&amp;Table16[[#This Row],[PassBlock8]],"")</f>
        <v>4-0</v>
      </c>
      <c r="J1634" s="75"/>
      <c r="K1634" s="75"/>
      <c r="L1634" s="76"/>
      <c r="M1634" s="76"/>
      <c r="N1634" s="75">
        <v>4</v>
      </c>
      <c r="O1634" s="76"/>
      <c r="P1634" s="75">
        <v>0</v>
      </c>
      <c r="Q1634" s="76" t="str">
        <f>Table16[[#This Row],[DefPrimary2]]&amp;IF(Table16[[#This Row],[Def-Secondary3]]&lt;&gt;"","/"&amp;Table16[[#This Row],[Def-Secondary3]],)&amp;""&amp;IF(Table16[[#This Row],[PassRush4]]&lt;&gt;"","-"&amp;Table16[[#This Row],[PassRush4]],)</f>
        <v/>
      </c>
      <c r="R1634" s="76" t="str">
        <f>VLOOKUP(Table16[[#This Row],[Player]],Table4[],9,FALSE)</f>
        <v>3-3-0</v>
      </c>
      <c r="S1634" s="73" t="str">
        <f>LEFT(Table16[[#This Row],[2024 Card Info]],3)&amp;"  "&amp;Table16[[#This Row],[Player Data]]</f>
        <v>4-0  3-3-0</v>
      </c>
    </row>
    <row r="1635" spans="1:19" ht="12.75" customHeight="1" x14ac:dyDescent="0.45">
      <c r="A1635" s="78" t="s">
        <v>1760</v>
      </c>
      <c r="B1635" s="74" t="s">
        <v>1113</v>
      </c>
      <c r="C1635" s="79" t="s">
        <v>143</v>
      </c>
      <c r="D1635" s="91">
        <v>36066</v>
      </c>
      <c r="E1635" s="75" t="s">
        <v>200</v>
      </c>
      <c r="G1635" s="75" t="s">
        <v>5399</v>
      </c>
      <c r="H1635" s="77" t="str">
        <f>VLOOKUP(Table16[[#This Row],[Player]],Rosters!$D$1:$D$1934,1,FALSE)</f>
        <v>Schoonmaker, Luke</v>
      </c>
      <c r="I1635" s="77" t="str">
        <f>Table16[[#This Row],[RunBlock-Primary6]]&amp;"-"&amp;Table16[[#This Row],[PassBlock8]]&amp;IF(Table16[[#This Row],[RunBlock-Secondary7]]&lt;&gt;"","/"&amp;Table16[[#This Row],[RunBlock-Secondary7]]&amp;"-"&amp;Table16[[#This Row],[PassBlock8]],"")</f>
        <v>0-0</v>
      </c>
      <c r="J1635" s="75"/>
      <c r="K1635" s="75"/>
      <c r="L1635" s="76"/>
      <c r="M1635" s="76"/>
      <c r="N1635" s="75">
        <v>0</v>
      </c>
      <c r="O1635" s="76"/>
      <c r="P1635" s="75">
        <v>0</v>
      </c>
      <c r="Q1635" s="76" t="str">
        <f>Table16[[#This Row],[DefPrimary2]]&amp;IF(Table16[[#This Row],[Def-Secondary3]]&lt;&gt;"","/"&amp;Table16[[#This Row],[Def-Secondary3]],)&amp;""&amp;IF(Table16[[#This Row],[PassRush4]]&lt;&gt;"","-"&amp;Table16[[#This Row],[PassRush4]],)</f>
        <v/>
      </c>
      <c r="R1635" s="76" t="str">
        <f>VLOOKUP(Table16[[#This Row],[Player]],Table4[],9,FALSE)</f>
        <v>4-3-0</v>
      </c>
      <c r="S1635" s="73" t="str">
        <f>LEFT(Table16[[#This Row],[2024 Card Info]],3)&amp;"  "&amp;Table16[[#This Row],[Player Data]]</f>
        <v>0-0  4-3-0</v>
      </c>
    </row>
    <row r="1636" spans="1:19" ht="12.75" customHeight="1" x14ac:dyDescent="0.45">
      <c r="A1636" s="92" t="s">
        <v>3755</v>
      </c>
      <c r="B1636" s="74" t="s">
        <v>1113</v>
      </c>
      <c r="C1636" s="79" t="s">
        <v>308</v>
      </c>
      <c r="D1636" s="91">
        <v>36662</v>
      </c>
      <c r="E1636" s="75" t="s">
        <v>391</v>
      </c>
      <c r="G1636" s="75" t="s">
        <v>5334</v>
      </c>
      <c r="H1636" s="77" t="str">
        <f>VLOOKUP(Table16[[#This Row],[Player]],Rosters!$D$1:$D$1934,1,FALSE)</f>
        <v>Sims, Ben</v>
      </c>
      <c r="I1636" s="77" t="str">
        <f>Table16[[#This Row],[RunBlock-Primary6]]&amp;"-"&amp;Table16[[#This Row],[PassBlock8]]&amp;IF(Table16[[#This Row],[RunBlock-Secondary7]]&lt;&gt;"","/"&amp;Table16[[#This Row],[RunBlock-Secondary7]]&amp;"-"&amp;Table16[[#This Row],[PassBlock8]],"")</f>
        <v>4-0</v>
      </c>
      <c r="J1636" s="75"/>
      <c r="K1636" s="75"/>
      <c r="L1636" s="76"/>
      <c r="M1636" s="76"/>
      <c r="N1636" s="75">
        <v>4</v>
      </c>
      <c r="O1636" s="76"/>
      <c r="P1636" s="75">
        <v>0</v>
      </c>
      <c r="Q1636" s="76" t="str">
        <f>Table16[[#This Row],[DefPrimary2]]&amp;IF(Table16[[#This Row],[Def-Secondary3]]&lt;&gt;"","/"&amp;Table16[[#This Row],[Def-Secondary3]],)&amp;""&amp;IF(Table16[[#This Row],[PassRush4]]&lt;&gt;"","-"&amp;Table16[[#This Row],[PassRush4]],)</f>
        <v/>
      </c>
      <c r="R1636" s="76" t="str">
        <f>VLOOKUP(Table16[[#This Row],[Player]],Table4[],9,FALSE)</f>
        <v>3-3-0</v>
      </c>
      <c r="S1636" s="73" t="str">
        <f>LEFT(Table16[[#This Row],[2024 Card Info]],3)&amp;"  "&amp;Table16[[#This Row],[Player Data]]</f>
        <v>4-0  3-3-0</v>
      </c>
    </row>
    <row r="1637" spans="1:19" ht="12.75" customHeight="1" x14ac:dyDescent="0.45">
      <c r="A1637" s="78" t="s">
        <v>3756</v>
      </c>
      <c r="B1637" s="74" t="s">
        <v>1113</v>
      </c>
      <c r="C1637" s="79" t="s">
        <v>3520</v>
      </c>
      <c r="D1637" s="91">
        <v>37421</v>
      </c>
      <c r="E1637" s="75" t="s">
        <v>4116</v>
      </c>
      <c r="G1637" s="75" t="s">
        <v>5334</v>
      </c>
      <c r="H1637" s="77" t="str">
        <f>VLOOKUP(Table16[[#This Row],[Player]],Rosters!$D$1:$D$1934,1,FALSE)</f>
        <v>Sinnott, Ben</v>
      </c>
      <c r="I1637" s="77" t="str">
        <f>Table16[[#This Row],[RunBlock-Primary6]]&amp;"-"&amp;Table16[[#This Row],[PassBlock8]]&amp;IF(Table16[[#This Row],[RunBlock-Secondary7]]&lt;&gt;"","/"&amp;Table16[[#This Row],[RunBlock-Secondary7]]&amp;"-"&amp;Table16[[#This Row],[PassBlock8]],"")</f>
        <v>4-0</v>
      </c>
      <c r="J1637" s="75"/>
      <c r="K1637" s="75"/>
      <c r="L1637" s="76"/>
      <c r="M1637" s="76"/>
      <c r="N1637" s="75">
        <v>4</v>
      </c>
      <c r="O1637" s="76"/>
      <c r="P1637" s="75">
        <v>0</v>
      </c>
      <c r="Q1637" s="76" t="str">
        <f>Table16[[#This Row],[DefPrimary2]]&amp;IF(Table16[[#This Row],[Def-Secondary3]]&lt;&gt;"","/"&amp;Table16[[#This Row],[Def-Secondary3]],)&amp;""&amp;IF(Table16[[#This Row],[PassRush4]]&lt;&gt;"","-"&amp;Table16[[#This Row],[PassRush4]],)</f>
        <v/>
      </c>
      <c r="R1637" s="76" t="str">
        <f>VLOOKUP(Table16[[#This Row],[Player]],Table4[],9,FALSE)</f>
        <v>3-3-0</v>
      </c>
      <c r="S1637" s="73" t="str">
        <f>LEFT(Table16[[#This Row],[2024 Card Info]],3)&amp;"  "&amp;Table16[[#This Row],[Player Data]]</f>
        <v>4-0  3-3-0</v>
      </c>
    </row>
    <row r="1638" spans="1:19" ht="12.75" customHeight="1" x14ac:dyDescent="0.45">
      <c r="A1638" s="78" t="s">
        <v>574</v>
      </c>
      <c r="B1638" s="74" t="s">
        <v>1113</v>
      </c>
      <c r="C1638" s="79" t="s">
        <v>3523</v>
      </c>
      <c r="D1638" s="91">
        <v>36072</v>
      </c>
      <c r="E1638" s="75" t="s">
        <v>279</v>
      </c>
      <c r="G1638" s="75" t="s">
        <v>5337</v>
      </c>
      <c r="H1638" s="77" t="str">
        <f>VLOOKUP(Table16[[#This Row],[Player]],Rosters!$D$1:$D$1934,1,FALSE)</f>
        <v>Smartt, Stone</v>
      </c>
      <c r="I1638" s="77" t="str">
        <f>Table16[[#This Row],[RunBlock-Primary6]]&amp;"-"&amp;Table16[[#This Row],[PassBlock8]]&amp;IF(Table16[[#This Row],[RunBlock-Secondary7]]&lt;&gt;"","/"&amp;Table16[[#This Row],[RunBlock-Secondary7]]&amp;"-"&amp;Table16[[#This Row],[PassBlock8]],"")</f>
        <v>0-0</v>
      </c>
      <c r="J1638" s="75"/>
      <c r="K1638" s="75"/>
      <c r="L1638" s="76"/>
      <c r="M1638" s="76"/>
      <c r="N1638" s="75">
        <v>0</v>
      </c>
      <c r="O1638" s="76"/>
      <c r="P1638" s="75">
        <v>0</v>
      </c>
      <c r="Q1638" s="76" t="str">
        <f>Table16[[#This Row],[DefPrimary2]]&amp;IF(Table16[[#This Row],[Def-Secondary3]]&lt;&gt;"","/"&amp;Table16[[#This Row],[Def-Secondary3]],)&amp;""&amp;IF(Table16[[#This Row],[PassRush4]]&lt;&gt;"","-"&amp;Table16[[#This Row],[PassRush4]],)</f>
        <v/>
      </c>
      <c r="R1638" s="76" t="str">
        <f>VLOOKUP(Table16[[#This Row],[Player]],Table4[],9,FALSE)</f>
        <v>3-3-3</v>
      </c>
      <c r="S1638" s="73" t="str">
        <f>LEFT(Table16[[#This Row],[2024 Card Info]],3)&amp;"  "&amp;Table16[[#This Row],[Player Data]]</f>
        <v>0-0  3-3-3</v>
      </c>
    </row>
    <row r="1639" spans="1:19" ht="12.75" customHeight="1" x14ac:dyDescent="0.45">
      <c r="A1639" s="78" t="s">
        <v>1763</v>
      </c>
      <c r="B1639" s="74" t="s">
        <v>1113</v>
      </c>
      <c r="C1639" s="79" t="s">
        <v>109</v>
      </c>
      <c r="D1639" s="91">
        <v>34920</v>
      </c>
      <c r="E1639" s="75" t="s">
        <v>303</v>
      </c>
      <c r="G1639" s="75" t="s">
        <v>5327</v>
      </c>
      <c r="H1639" s="77" t="e">
        <f>VLOOKUP(Table16[[#This Row],[Player]],Rosters!$D$1:$D$1934,1,FALSE)</f>
        <v>#N/A</v>
      </c>
      <c r="I1639" s="77" t="str">
        <f>Table16[[#This Row],[RunBlock-Primary6]]&amp;"-"&amp;Table16[[#This Row],[PassBlock8]]&amp;IF(Table16[[#This Row],[RunBlock-Secondary7]]&lt;&gt;"","/"&amp;Table16[[#This Row],[RunBlock-Secondary7]]&amp;"-"&amp;Table16[[#This Row],[PassBlock8]],"")</f>
        <v>0-0</v>
      </c>
      <c r="J1639" s="75"/>
      <c r="K1639" s="75"/>
      <c r="L1639" s="76"/>
      <c r="M1639" s="76"/>
      <c r="N1639" s="75">
        <v>0</v>
      </c>
      <c r="O1639" s="76"/>
      <c r="P1639" s="75">
        <v>0</v>
      </c>
      <c r="Q1639" s="76" t="str">
        <f>Table16[[#This Row],[DefPrimary2]]&amp;IF(Table16[[#This Row],[Def-Secondary3]]&lt;&gt;"","/"&amp;Table16[[#This Row],[Def-Secondary3]],)&amp;""&amp;IF(Table16[[#This Row],[PassRush4]]&lt;&gt;"","-"&amp;Table16[[#This Row],[PassRush4]],)</f>
        <v/>
      </c>
      <c r="R1639" s="76" t="str">
        <f>VLOOKUP(Table16[[#This Row],[Player]],Table4[],9,FALSE)</f>
        <v>3-3-0</v>
      </c>
      <c r="S1639" s="73" t="str">
        <f>LEFT(Table16[[#This Row],[2024 Card Info]],3)&amp;"  "&amp;Table16[[#This Row],[Player Data]]</f>
        <v>0-0  3-3-0</v>
      </c>
    </row>
    <row r="1640" spans="1:19" ht="12.75" customHeight="1" x14ac:dyDescent="0.45">
      <c r="A1640" s="78" t="s">
        <v>3815</v>
      </c>
      <c r="B1640" s="74" t="s">
        <v>1113</v>
      </c>
      <c r="C1640" s="79" t="s">
        <v>3527</v>
      </c>
      <c r="D1640" s="91">
        <v>36607</v>
      </c>
      <c r="E1640" s="75" t="s">
        <v>391</v>
      </c>
      <c r="G1640" s="75" t="s">
        <v>5338</v>
      </c>
      <c r="H1640" s="77" t="str">
        <f>VLOOKUP(Table16[[#This Row],[Player]],Rosters!$D$1:$D$1934,1,FALSE)</f>
        <v>Whiteheart, Blake</v>
      </c>
      <c r="I1640" s="77" t="str">
        <f>Table16[[#This Row],[RunBlock-Primary6]]&amp;"-"&amp;Table16[[#This Row],[PassBlock8]]&amp;IF(Table16[[#This Row],[RunBlock-Secondary7]]&lt;&gt;"","/"&amp;Table16[[#This Row],[RunBlock-Secondary7]]&amp;"-"&amp;Table16[[#This Row],[PassBlock8]],"")</f>
        <v>0-0</v>
      </c>
      <c r="J1640" s="75"/>
      <c r="K1640" s="75"/>
      <c r="L1640" s="76"/>
      <c r="M1640" s="76"/>
      <c r="N1640" s="75">
        <v>0</v>
      </c>
      <c r="O1640" s="76"/>
      <c r="P1640" s="75">
        <v>0</v>
      </c>
      <c r="Q1640" s="76" t="str">
        <f>Table16[[#This Row],[DefPrimary2]]&amp;IF(Table16[[#This Row],[Def-Secondary3]]&lt;&gt;"","/"&amp;Table16[[#This Row],[Def-Secondary3]],)&amp;""&amp;IF(Table16[[#This Row],[PassRush4]]&lt;&gt;"","-"&amp;Table16[[#This Row],[PassRush4]],)</f>
        <v/>
      </c>
      <c r="R1640" s="76" t="str">
        <f>VLOOKUP(Table16[[#This Row],[Player]],Table4[],9,FALSE)</f>
        <v>3-3-2</v>
      </c>
      <c r="S1640" s="73" t="str">
        <f>LEFT(Table16[[#This Row],[2024 Card Info]],3)&amp;"  "&amp;Table16[[#This Row],[Player Data]]</f>
        <v>0-0  3-3-2</v>
      </c>
    </row>
    <row r="1641" spans="1:19" ht="12.75" customHeight="1" x14ac:dyDescent="0.45">
      <c r="A1641" s="78" t="s">
        <v>1358</v>
      </c>
      <c r="B1641" s="74" t="s">
        <v>1113</v>
      </c>
      <c r="C1641" s="79" t="s">
        <v>452</v>
      </c>
      <c r="D1641" s="91">
        <v>36411</v>
      </c>
      <c r="E1641" s="75" t="s">
        <v>391</v>
      </c>
      <c r="G1641" s="75" t="s">
        <v>5399</v>
      </c>
      <c r="H1641" s="77" t="str">
        <f>VLOOKUP(Table16[[#This Row],[Player]],Rosters!$D$1:$D$1934,1,FALSE)</f>
        <v>Whyle, Josh</v>
      </c>
      <c r="I1641" s="77" t="str">
        <f>Table16[[#This Row],[RunBlock-Primary6]]&amp;"-"&amp;Table16[[#This Row],[PassBlock8]]&amp;IF(Table16[[#This Row],[RunBlock-Secondary7]]&lt;&gt;"","/"&amp;Table16[[#This Row],[RunBlock-Secondary7]]&amp;"-"&amp;Table16[[#This Row],[PassBlock8]],"")</f>
        <v>0-0</v>
      </c>
      <c r="J1641" s="75"/>
      <c r="K1641" s="75"/>
      <c r="L1641" s="76"/>
      <c r="M1641" s="76"/>
      <c r="N1641" s="75">
        <v>0</v>
      </c>
      <c r="O1641" s="76"/>
      <c r="P1641" s="75">
        <v>0</v>
      </c>
      <c r="Q1641" s="76" t="str">
        <f>Table16[[#This Row],[DefPrimary2]]&amp;IF(Table16[[#This Row],[Def-Secondary3]]&lt;&gt;"","/"&amp;Table16[[#This Row],[Def-Secondary3]],)&amp;""&amp;IF(Table16[[#This Row],[PassRush4]]&lt;&gt;"","-"&amp;Table16[[#This Row],[PassRush4]],)</f>
        <v/>
      </c>
      <c r="R1641" s="76" t="str">
        <f>VLOOKUP(Table16[[#This Row],[Player]],Table4[],9,FALSE)</f>
        <v>4-3-0</v>
      </c>
      <c r="S1641" s="73" t="str">
        <f>LEFT(Table16[[#This Row],[2024 Card Info]],3)&amp;"  "&amp;Table16[[#This Row],[Player Data]]</f>
        <v>0-0  4-3-0</v>
      </c>
    </row>
    <row r="1642" spans="1:19" ht="12.75" customHeight="1" x14ac:dyDescent="0.45">
      <c r="A1642" s="78" t="s">
        <v>3817</v>
      </c>
      <c r="B1642" s="74" t="s">
        <v>1113</v>
      </c>
      <c r="C1642" s="79" t="s">
        <v>3531</v>
      </c>
      <c r="D1642" s="91">
        <v>36069</v>
      </c>
      <c r="E1642" s="75" t="s">
        <v>3949</v>
      </c>
      <c r="G1642" s="75" t="s">
        <v>5327</v>
      </c>
      <c r="H1642" s="77" t="e">
        <f>VLOOKUP(Table16[[#This Row],[Player]],Rosters!$D$1:$D$1934,1,FALSE)</f>
        <v>#N/A</v>
      </c>
      <c r="I1642" s="77" t="str">
        <f>Table16[[#This Row],[RunBlock-Primary6]]&amp;"-"&amp;Table16[[#This Row],[PassBlock8]]&amp;IF(Table16[[#This Row],[RunBlock-Secondary7]]&lt;&gt;"","/"&amp;Table16[[#This Row],[RunBlock-Secondary7]]&amp;"-"&amp;Table16[[#This Row],[PassBlock8]],"")</f>
        <v>0-0</v>
      </c>
      <c r="J1642" s="75"/>
      <c r="K1642" s="75"/>
      <c r="L1642" s="76"/>
      <c r="M1642" s="76"/>
      <c r="N1642" s="75">
        <v>0</v>
      </c>
      <c r="O1642" s="76"/>
      <c r="P1642" s="75">
        <v>0</v>
      </c>
      <c r="Q1642" s="76" t="str">
        <f>Table16[[#This Row],[DefPrimary2]]&amp;IF(Table16[[#This Row],[Def-Secondary3]]&lt;&gt;"","/"&amp;Table16[[#This Row],[Def-Secondary3]],)&amp;""&amp;IF(Table16[[#This Row],[PassRush4]]&lt;&gt;"","-"&amp;Table16[[#This Row],[PassRush4]],)</f>
        <v/>
      </c>
      <c r="R1642" s="76" t="str">
        <f>VLOOKUP(Table16[[#This Row],[Player]],Table4[],9,FALSE)</f>
        <v>3-3-0</v>
      </c>
      <c r="S1642" s="73" t="str">
        <f>LEFT(Table16[[#This Row],[2024 Card Info]],3)&amp;"  "&amp;Table16[[#This Row],[Player Data]]</f>
        <v>0-0  3-3-0</v>
      </c>
    </row>
    <row r="1643" spans="1:19" ht="12.75" customHeight="1" x14ac:dyDescent="0.45">
      <c r="A1643" s="78" t="s">
        <v>3325</v>
      </c>
      <c r="B1643" s="74" t="s">
        <v>1113</v>
      </c>
      <c r="C1643" s="79" t="s">
        <v>116</v>
      </c>
      <c r="D1643" s="91">
        <v>35370</v>
      </c>
      <c r="E1643" s="75" t="s">
        <v>3949</v>
      </c>
      <c r="G1643" s="75" t="s">
        <v>5327</v>
      </c>
      <c r="H1643" s="77" t="str">
        <f>VLOOKUP(Table16[[#This Row],[Player]],Rosters!$D$1:$D$1934,1,FALSE)</f>
        <v>Zylstra, Shane</v>
      </c>
      <c r="I1643" s="77" t="str">
        <f>Table16[[#This Row],[RunBlock-Primary6]]&amp;"-"&amp;Table16[[#This Row],[PassBlock8]]&amp;IF(Table16[[#This Row],[RunBlock-Secondary7]]&lt;&gt;"","/"&amp;Table16[[#This Row],[RunBlock-Secondary7]]&amp;"-"&amp;Table16[[#This Row],[PassBlock8]],"")</f>
        <v>0-0</v>
      </c>
      <c r="J1643" s="75"/>
      <c r="K1643" s="75"/>
      <c r="L1643" s="76"/>
      <c r="M1643" s="76"/>
      <c r="N1643" s="75">
        <v>0</v>
      </c>
      <c r="O1643" s="76"/>
      <c r="P1643" s="75">
        <v>0</v>
      </c>
      <c r="Q1643" s="76" t="str">
        <f>Table16[[#This Row],[DefPrimary2]]&amp;IF(Table16[[#This Row],[Def-Secondary3]]&lt;&gt;"","/"&amp;Table16[[#This Row],[Def-Secondary3]],)&amp;""&amp;IF(Table16[[#This Row],[PassRush4]]&lt;&gt;"","-"&amp;Table16[[#This Row],[PassRush4]],)</f>
        <v/>
      </c>
      <c r="R1643" s="76" t="str">
        <f>VLOOKUP(Table16[[#This Row],[Player]],Table4[],9,FALSE)</f>
        <v>3-3-0</v>
      </c>
      <c r="S1643" s="73" t="str">
        <f>LEFT(Table16[[#This Row],[2024 Card Info]],3)&amp;"  "&amp;Table16[[#This Row],[Player Data]]</f>
        <v>0-0  3-3-0</v>
      </c>
    </row>
    <row r="1644" spans="1:19" ht="12.75" customHeight="1" x14ac:dyDescent="0.45">
      <c r="A1644" s="78" t="s">
        <v>1653</v>
      </c>
      <c r="B1644" s="74" t="s">
        <v>3577</v>
      </c>
      <c r="C1644" s="79" t="s">
        <v>441</v>
      </c>
      <c r="D1644" s="91">
        <v>33108</v>
      </c>
      <c r="E1644" s="75" t="s">
        <v>720</v>
      </c>
      <c r="G1644" s="75" t="s">
        <v>5414</v>
      </c>
      <c r="H1644" s="77" t="str">
        <f>VLOOKUP(Table16[[#This Row],[Player]],Rosters!$D$1:$D$1934,1,FALSE)</f>
        <v>Hill, Taysom</v>
      </c>
      <c r="I1644" s="77" t="str">
        <f>Table16[[#This Row],[RunBlock-Primary6]]&amp;"-"&amp;Table16[[#This Row],[PassBlock8]]&amp;IF(Table16[[#This Row],[RunBlock-Secondary7]]&lt;&gt;"","/"&amp;Table16[[#This Row],[RunBlock-Secondary7]]&amp;"-"&amp;Table16[[#This Row],[PassBlock8]],"")</f>
        <v>4-0</v>
      </c>
      <c r="J1644" s="75"/>
      <c r="K1644" s="75"/>
      <c r="L1644" s="76"/>
      <c r="M1644" s="76"/>
      <c r="N1644" s="75">
        <v>4</v>
      </c>
      <c r="O1644" s="76"/>
      <c r="P1644" s="75">
        <v>0</v>
      </c>
      <c r="Q1644" s="76" t="str">
        <f>Table16[[#This Row],[DefPrimary2]]&amp;IF(Table16[[#This Row],[Def-Secondary3]]&lt;&gt;"","/"&amp;Table16[[#This Row],[Def-Secondary3]],)&amp;""&amp;IF(Table16[[#This Row],[PassRush4]]&lt;&gt;"","-"&amp;Table16[[#This Row],[PassRush4]],)</f>
        <v/>
      </c>
      <c r="R1644" s="76" t="str">
        <f>VLOOKUP(Table16[[#This Row],[Player]],Table4[],9,FALSE)</f>
        <v>4-3-0</v>
      </c>
      <c r="S1644" s="73" t="str">
        <f>LEFT(Table16[[#This Row],[2024 Card Info]],3)&amp;"  "&amp;Table16[[#This Row],[Player Data]]</f>
        <v>4-0  4-3-0</v>
      </c>
    </row>
    <row r="1645" spans="1:19" ht="12.75" customHeight="1" x14ac:dyDescent="0.45">
      <c r="A1645" s="78" t="s">
        <v>1653</v>
      </c>
      <c r="B1645" s="74" t="s">
        <v>3577</v>
      </c>
      <c r="C1645" s="79" t="s">
        <v>441</v>
      </c>
      <c r="D1645" s="91">
        <v>33108</v>
      </c>
      <c r="E1645" s="75" t="s">
        <v>720</v>
      </c>
      <c r="G1645" s="75" t="s">
        <v>5414</v>
      </c>
      <c r="H1645" s="77" t="str">
        <f>VLOOKUP(Table16[[#This Row],[Player]],Rosters!$D$1:$D$1934,1,FALSE)</f>
        <v>Hill, Taysom</v>
      </c>
      <c r="I1645" s="77" t="str">
        <f>Table16[[#This Row],[RunBlock-Primary6]]&amp;"-"&amp;Table16[[#This Row],[PassBlock8]]&amp;IF(Table16[[#This Row],[RunBlock-Secondary7]]&lt;&gt;"","/"&amp;Table16[[#This Row],[RunBlock-Secondary7]]&amp;"-"&amp;Table16[[#This Row],[PassBlock8]],"")</f>
        <v>4-0</v>
      </c>
      <c r="J1645" s="75"/>
      <c r="K1645" s="75"/>
      <c r="L1645" s="76"/>
      <c r="M1645" s="76"/>
      <c r="N1645" s="75">
        <v>4</v>
      </c>
      <c r="O1645" s="76"/>
      <c r="P1645" s="75">
        <v>0</v>
      </c>
      <c r="Q1645" s="76" t="str">
        <f>Table16[[#This Row],[DefPrimary2]]&amp;IF(Table16[[#This Row],[Def-Secondary3]]&lt;&gt;"","/"&amp;Table16[[#This Row],[Def-Secondary3]],)&amp;""&amp;IF(Table16[[#This Row],[PassRush4]]&lt;&gt;"","-"&amp;Table16[[#This Row],[PassRush4]],)</f>
        <v/>
      </c>
      <c r="R1645" s="76" t="str">
        <f>VLOOKUP(Table16[[#This Row],[Player]],Table4[],9,FALSE)</f>
        <v>4-3-0</v>
      </c>
      <c r="S1645" s="73" t="str">
        <f>LEFT(Table16[[#This Row],[2024 Card Info]],3)&amp;"  "&amp;Table16[[#This Row],[Player Data]]</f>
        <v>4-0  4-3-0</v>
      </c>
    </row>
    <row r="1646" spans="1:19" ht="12.75" customHeight="1" x14ac:dyDescent="0.45">
      <c r="A1646" s="78" t="s">
        <v>572</v>
      </c>
      <c r="B1646" s="74" t="s">
        <v>3562</v>
      </c>
      <c r="C1646" s="79" t="s">
        <v>109</v>
      </c>
      <c r="D1646" s="91">
        <v>34933</v>
      </c>
      <c r="E1646" s="75" t="s">
        <v>222</v>
      </c>
      <c r="G1646" s="75" t="s">
        <v>5450</v>
      </c>
      <c r="H1646" s="77" t="str">
        <f>VLOOKUP(Table16[[#This Row],[Player]],Rosters!$D$1:$D$1934,1,FALSE)</f>
        <v>Smith, Jonnu</v>
      </c>
      <c r="I1646" s="77" t="str">
        <f>Table16[[#This Row],[RunBlock-Primary6]]&amp;"-"&amp;Table16[[#This Row],[PassBlock8]]&amp;IF(Table16[[#This Row],[RunBlock-Secondary7]]&lt;&gt;"","/"&amp;Table16[[#This Row],[RunBlock-Secondary7]]&amp;"-"&amp;Table16[[#This Row],[PassBlock8]],"")</f>
        <v>0-0</v>
      </c>
      <c r="J1646" s="75"/>
      <c r="K1646" s="75"/>
      <c r="L1646" s="76"/>
      <c r="M1646" s="76"/>
      <c r="N1646" s="75">
        <v>0</v>
      </c>
      <c r="O1646" s="76"/>
      <c r="P1646" s="75">
        <v>0</v>
      </c>
      <c r="Q1646" s="76" t="str">
        <f>Table16[[#This Row],[DefPrimary2]]&amp;IF(Table16[[#This Row],[Def-Secondary3]]&lt;&gt;"","/"&amp;Table16[[#This Row],[Def-Secondary3]],)&amp;""&amp;IF(Table16[[#This Row],[PassRush4]]&lt;&gt;"","-"&amp;Table16[[#This Row],[PassRush4]],)</f>
        <v/>
      </c>
      <c r="R1646" s="76" t="str">
        <f>VLOOKUP(Table16[[#This Row],[Player]],Table4[],9,FALSE)</f>
        <v>6-5-2</v>
      </c>
      <c r="S1646" s="73" t="str">
        <f>LEFT(Table16[[#This Row],[2024 Card Info]],3)&amp;"  "&amp;Table16[[#This Row],[Player Data]]</f>
        <v>0-0  6-5-2</v>
      </c>
    </row>
  </sheetData>
  <phoneticPr fontId="22" type="noConversion"/>
  <conditionalFormatting sqref="A61">
    <cfRule type="duplicateValues" dxfId="38" priority="39"/>
  </conditionalFormatting>
  <conditionalFormatting sqref="A1132">
    <cfRule type="duplicateValues" dxfId="37" priority="19"/>
  </conditionalFormatting>
  <conditionalFormatting sqref="A1190">
    <cfRule type="duplicateValues" dxfId="36" priority="12"/>
  </conditionalFormatting>
  <conditionalFormatting sqref="A1196">
    <cfRule type="duplicateValues" dxfId="35" priority="14"/>
    <cfRule type="duplicateValues" dxfId="34" priority="15"/>
  </conditionalFormatting>
  <conditionalFormatting sqref="A1197">
    <cfRule type="duplicateValues" dxfId="33" priority="13"/>
  </conditionalFormatting>
  <conditionalFormatting sqref="A1199">
    <cfRule type="duplicateValues" dxfId="32" priority="11"/>
  </conditionalFormatting>
  <conditionalFormatting sqref="A1267">
    <cfRule type="duplicateValues" dxfId="31" priority="18"/>
  </conditionalFormatting>
  <conditionalFormatting sqref="A1280">
    <cfRule type="duplicateValues" dxfId="30" priority="17"/>
  </conditionalFormatting>
  <conditionalFormatting sqref="A1298">
    <cfRule type="duplicateValues" dxfId="29" priority="16"/>
  </conditionalFormatting>
  <conditionalFormatting sqref="A1356">
    <cfRule type="duplicateValues" dxfId="28" priority="4"/>
  </conditionalFormatting>
  <conditionalFormatting sqref="A1360">
    <cfRule type="duplicateValues" dxfId="27" priority="1"/>
  </conditionalFormatting>
  <conditionalFormatting sqref="A1493">
    <cfRule type="duplicateValues" dxfId="26" priority="5"/>
  </conditionalFormatting>
  <conditionalFormatting sqref="A1499">
    <cfRule type="duplicateValues" dxfId="25" priority="9"/>
    <cfRule type="duplicateValues" dxfId="24" priority="10"/>
  </conditionalFormatting>
  <conditionalFormatting sqref="A1517">
    <cfRule type="duplicateValues" dxfId="23" priority="7"/>
    <cfRule type="duplicateValues" dxfId="22" priority="8"/>
  </conditionalFormatting>
  <conditionalFormatting sqref="A1567">
    <cfRule type="duplicateValues" dxfId="21" priority="6"/>
  </conditionalFormatting>
  <conditionalFormatting sqref="A1596">
    <cfRule type="duplicateValues" dxfId="20" priority="3"/>
  </conditionalFormatting>
  <conditionalFormatting sqref="H1383">
    <cfRule type="duplicateValues" dxfId="19" priority="2"/>
  </conditionalFormatting>
  <conditionalFormatting sqref="L790:L1560">
    <cfRule type="cellIs" dxfId="18" priority="21" stopIfTrue="1" operator="equal">
      <formula>12</formula>
    </cfRule>
    <cfRule type="cellIs" dxfId="17" priority="22" stopIfTrue="1" operator="between">
      <formula>11</formula>
      <formula>10</formula>
    </cfRule>
    <cfRule type="cellIs" dxfId="16" priority="23" stopIfTrue="1" operator="between">
      <formula>9</formula>
      <formula>8</formula>
    </cfRule>
  </conditionalFormatting>
  <conditionalFormatting sqref="M790:M1560">
    <cfRule type="cellIs" dxfId="15" priority="20" stopIfTrue="1" operator="greaterThan">
      <formula>0.1</formula>
    </cfRule>
  </conditionalFormatting>
  <conditionalFormatting sqref="N77:N194 J790:K1560">
    <cfRule type="cellIs" dxfId="14" priority="33" stopIfTrue="1" operator="equal">
      <formula>6</formula>
    </cfRule>
    <cfRule type="cellIs" dxfId="13" priority="34" stopIfTrue="1" operator="equal">
      <formula>5</formula>
    </cfRule>
    <cfRule type="cellIs" dxfId="12" priority="35" stopIfTrue="1" operator="equal">
      <formula>4</formula>
    </cfRule>
  </conditionalFormatting>
  <conditionalFormatting sqref="N352:N476">
    <cfRule type="cellIs" dxfId="11" priority="30" stopIfTrue="1" operator="equal">
      <formula>6</formula>
    </cfRule>
    <cfRule type="cellIs" dxfId="10" priority="31" stopIfTrue="1" operator="equal">
      <formula>5</formula>
    </cfRule>
    <cfRule type="cellIs" dxfId="9" priority="32" stopIfTrue="1" operator="equal">
      <formula>4</formula>
    </cfRule>
  </conditionalFormatting>
  <conditionalFormatting sqref="N477:O789">
    <cfRule type="cellIs" dxfId="8" priority="24" stopIfTrue="1" operator="equal">
      <formula>6</formula>
    </cfRule>
    <cfRule type="cellIs" dxfId="7" priority="25" stopIfTrue="1" operator="equal">
      <formula>5</formula>
    </cfRule>
    <cfRule type="cellIs" dxfId="6" priority="26" stopIfTrue="1" operator="equal">
      <formula>4</formula>
    </cfRule>
  </conditionalFormatting>
  <conditionalFormatting sqref="P77:P194">
    <cfRule type="cellIs" dxfId="5" priority="36" stopIfTrue="1" operator="equal">
      <formula>7</formula>
    </cfRule>
    <cfRule type="cellIs" dxfId="4" priority="37" stopIfTrue="1" operator="equal">
      <formula>5</formula>
    </cfRule>
    <cfRule type="cellIs" dxfId="3" priority="38" stopIfTrue="1" operator="equal">
      <formula>4</formula>
    </cfRule>
  </conditionalFormatting>
  <conditionalFormatting sqref="P352:P789">
    <cfRule type="cellIs" dxfId="2" priority="27" stopIfTrue="1" operator="equal">
      <formula>7</formula>
    </cfRule>
    <cfRule type="cellIs" dxfId="1" priority="28" stopIfTrue="1" operator="equal">
      <formula>5</formula>
    </cfRule>
    <cfRule type="cellIs" dxfId="0" priority="29" stopIfTrue="1" operator="equal">
      <formula>4</formula>
    </cfRule>
  </conditionalFormatting>
  <pageMargins left="0.75" right="0.75" top="1" bottom="1" header="0.5" footer="0.5"/>
  <pageSetup orientation="portrait" horizontalDpi="4294967293" verticalDpi="4294967293"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58C59-095F-4FFE-A4B5-434C0754A516}">
  <dimension ref="A1:IV2039"/>
  <sheetViews>
    <sheetView workbookViewId="0">
      <pane ySplit="1" topLeftCell="A930" activePane="bottomLeft" state="frozen"/>
      <selection pane="bottomLeft" activeCell="D949" sqref="D949"/>
    </sheetView>
  </sheetViews>
  <sheetFormatPr defaultRowHeight="12.75" x14ac:dyDescent="0.35"/>
  <cols>
    <col min="1" max="1" width="25.59765625" style="8" bestFit="1" customWidth="1"/>
    <col min="5" max="5" width="10.1328125" bestFit="1" customWidth="1"/>
  </cols>
  <sheetData>
    <row r="1" spans="1:256" s="110" customFormat="1" x14ac:dyDescent="0.35">
      <c r="A1" s="134" t="s">
        <v>1</v>
      </c>
      <c r="B1" s="132" t="s">
        <v>4206</v>
      </c>
      <c r="C1" s="133" t="s">
        <v>4308</v>
      </c>
      <c r="D1" s="133" t="s">
        <v>4309</v>
      </c>
      <c r="E1" s="114" t="s">
        <v>2</v>
      </c>
      <c r="F1" s="115" t="s">
        <v>3</v>
      </c>
      <c r="G1" s="115" t="s">
        <v>4</v>
      </c>
      <c r="H1" s="132" t="s">
        <v>0</v>
      </c>
      <c r="I1" s="133" t="s">
        <v>3253</v>
      </c>
      <c r="J1" s="133" t="s">
        <v>5</v>
      </c>
      <c r="K1" s="132" t="s">
        <v>6</v>
      </c>
      <c r="L1" s="133" t="s">
        <v>5115</v>
      </c>
      <c r="M1" s="133" t="s">
        <v>8</v>
      </c>
      <c r="N1" s="113" t="s">
        <v>5116</v>
      </c>
      <c r="O1" s="114" t="s">
        <v>5117</v>
      </c>
      <c r="P1" s="134" t="s">
        <v>9</v>
      </c>
      <c r="Q1" s="113" t="s">
        <v>10</v>
      </c>
      <c r="R1" s="114" t="s">
        <v>5118</v>
      </c>
      <c r="S1" s="134" t="s">
        <v>12</v>
      </c>
      <c r="T1" s="113" t="s">
        <v>13</v>
      </c>
      <c r="U1" s="114" t="s">
        <v>14</v>
      </c>
      <c r="V1" s="134" t="s">
        <v>15</v>
      </c>
      <c r="W1" s="113" t="s">
        <v>16</v>
      </c>
      <c r="X1" s="114" t="s">
        <v>17</v>
      </c>
      <c r="Y1" s="134" t="s">
        <v>18</v>
      </c>
      <c r="Z1" s="113" t="s">
        <v>19</v>
      </c>
      <c r="AA1" s="114" t="s">
        <v>20</v>
      </c>
      <c r="AB1" s="134" t="s">
        <v>21</v>
      </c>
      <c r="AC1" s="113" t="s">
        <v>22</v>
      </c>
      <c r="AD1" s="114" t="s">
        <v>23</v>
      </c>
      <c r="AE1" s="134" t="s">
        <v>24</v>
      </c>
      <c r="AF1" s="113" t="s">
        <v>25</v>
      </c>
      <c r="AG1" s="114" t="s">
        <v>26</v>
      </c>
      <c r="AH1" s="134" t="s">
        <v>27</v>
      </c>
      <c r="AI1" s="113" t="s">
        <v>28</v>
      </c>
      <c r="AJ1" s="114" t="s">
        <v>29</v>
      </c>
      <c r="AK1" s="134" t="s">
        <v>30</v>
      </c>
      <c r="AL1" s="113" t="s">
        <v>31</v>
      </c>
      <c r="AM1" s="114" t="s">
        <v>32</v>
      </c>
      <c r="AN1" s="134" t="s">
        <v>33</v>
      </c>
      <c r="AO1" s="113" t="s">
        <v>34</v>
      </c>
      <c r="AP1" s="114" t="s">
        <v>35</v>
      </c>
      <c r="AQ1" s="134" t="s">
        <v>36</v>
      </c>
      <c r="AR1" s="113" t="s">
        <v>37</v>
      </c>
      <c r="AS1" s="114" t="s">
        <v>38</v>
      </c>
      <c r="AT1" s="134" t="s">
        <v>39</v>
      </c>
      <c r="AU1" s="113" t="s">
        <v>40</v>
      </c>
      <c r="AV1" s="114" t="s">
        <v>41</v>
      </c>
      <c r="AW1" s="134" t="s">
        <v>42</v>
      </c>
      <c r="AX1" s="113" t="s">
        <v>43</v>
      </c>
      <c r="AY1" s="114" t="s">
        <v>44</v>
      </c>
      <c r="AZ1" s="134" t="s">
        <v>45</v>
      </c>
      <c r="BA1" s="113" t="s">
        <v>46</v>
      </c>
      <c r="BB1" s="114" t="s">
        <v>47</v>
      </c>
      <c r="BC1" s="134" t="s">
        <v>48</v>
      </c>
      <c r="BD1" s="113" t="s">
        <v>49</v>
      </c>
      <c r="BE1" s="114" t="s">
        <v>50</v>
      </c>
      <c r="BF1" s="134" t="s">
        <v>51</v>
      </c>
      <c r="BG1" s="113" t="s">
        <v>52</v>
      </c>
      <c r="BH1" s="114" t="s">
        <v>53</v>
      </c>
      <c r="BI1" s="134" t="s">
        <v>54</v>
      </c>
      <c r="BJ1" s="113" t="s">
        <v>55</v>
      </c>
      <c r="BK1" s="114" t="s">
        <v>56</v>
      </c>
      <c r="BL1" s="134" t="s">
        <v>57</v>
      </c>
      <c r="BM1" s="113" t="s">
        <v>58</v>
      </c>
      <c r="BN1" s="114" t="s">
        <v>59</v>
      </c>
      <c r="BO1" s="134" t="s">
        <v>60</v>
      </c>
      <c r="BP1" s="113" t="s">
        <v>61</v>
      </c>
      <c r="BQ1" s="113" t="s">
        <v>62</v>
      </c>
      <c r="BR1" s="134" t="s">
        <v>63</v>
      </c>
      <c r="BS1" s="114" t="s">
        <v>64</v>
      </c>
      <c r="BT1" s="114" t="s">
        <v>65</v>
      </c>
      <c r="BU1" s="114" t="s">
        <v>66</v>
      </c>
      <c r="BV1" s="114" t="s">
        <v>67</v>
      </c>
      <c r="BW1" s="114" t="s">
        <v>68</v>
      </c>
      <c r="BX1" s="114" t="s">
        <v>69</v>
      </c>
    </row>
    <row r="2" spans="1:256" s="110" customFormat="1" x14ac:dyDescent="0.35">
      <c r="A2" s="122" t="s">
        <v>1223</v>
      </c>
      <c r="C2" s="118"/>
      <c r="D2" s="122"/>
      <c r="E2" s="125">
        <v>37534</v>
      </c>
      <c r="F2" s="111" t="s">
        <v>88</v>
      </c>
      <c r="G2" s="111" t="s">
        <v>230</v>
      </c>
      <c r="H2" s="110" t="s">
        <v>93</v>
      </c>
      <c r="I2" s="118" t="s">
        <v>165</v>
      </c>
      <c r="J2" s="122" t="s">
        <v>1224</v>
      </c>
      <c r="L2" s="118"/>
      <c r="M2" s="122"/>
      <c r="O2" s="118"/>
      <c r="P2" s="122"/>
      <c r="R2" s="118"/>
      <c r="S2" s="122"/>
      <c r="U2" s="118"/>
      <c r="V2" s="122"/>
      <c r="X2" s="118"/>
      <c r="Y2" s="122"/>
      <c r="AA2" s="118"/>
      <c r="AB2" s="122"/>
      <c r="AD2" s="118"/>
      <c r="AE2" s="122"/>
      <c r="AG2" s="118"/>
      <c r="AH2" s="122"/>
      <c r="AJ2" s="118"/>
      <c r="AK2" s="122"/>
    </row>
    <row r="3" spans="1:256" s="110" customFormat="1" x14ac:dyDescent="0.35">
      <c r="A3" s="122" t="s">
        <v>3028</v>
      </c>
      <c r="B3" s="110" t="s">
        <v>1075</v>
      </c>
      <c r="C3" s="118" t="s">
        <v>471</v>
      </c>
      <c r="D3" s="122" t="s">
        <v>4749</v>
      </c>
      <c r="E3" s="125">
        <v>34133</v>
      </c>
      <c r="F3" s="111" t="s">
        <v>265</v>
      </c>
      <c r="G3" s="111" t="s">
        <v>2909</v>
      </c>
      <c r="H3" s="110" t="s">
        <v>93</v>
      </c>
      <c r="I3" s="118" t="s">
        <v>471</v>
      </c>
      <c r="J3" s="122" t="s">
        <v>3027</v>
      </c>
      <c r="K3" s="110" t="s">
        <v>554</v>
      </c>
      <c r="L3" s="118" t="s">
        <v>471</v>
      </c>
      <c r="M3" s="122" t="s">
        <v>3029</v>
      </c>
      <c r="N3" s="110" t="s">
        <v>554</v>
      </c>
      <c r="O3" s="118" t="s">
        <v>190</v>
      </c>
      <c r="P3" s="122" t="s">
        <v>3030</v>
      </c>
      <c r="Q3" s="110" t="s">
        <v>1190</v>
      </c>
      <c r="R3" s="118" t="s">
        <v>86</v>
      </c>
      <c r="S3" s="122"/>
      <c r="T3" s="110" t="s">
        <v>2267</v>
      </c>
      <c r="U3" s="118" t="s">
        <v>86</v>
      </c>
      <c r="V3" s="122"/>
      <c r="W3" s="110" t="s">
        <v>1190</v>
      </c>
      <c r="X3" s="118" t="s">
        <v>86</v>
      </c>
      <c r="Y3" s="122"/>
      <c r="Z3" s="110" t="s">
        <v>954</v>
      </c>
      <c r="AA3" s="118" t="s">
        <v>103</v>
      </c>
      <c r="AB3" s="122" t="s">
        <v>3031</v>
      </c>
      <c r="AD3" s="118"/>
      <c r="AE3" s="122"/>
      <c r="AF3" s="110" t="s">
        <v>554</v>
      </c>
      <c r="AG3" s="118" t="s">
        <v>103</v>
      </c>
      <c r="AH3" s="122" t="s">
        <v>3032</v>
      </c>
      <c r="AJ3" s="118"/>
      <c r="AK3" s="122"/>
      <c r="AM3" s="118"/>
      <c r="AN3" s="122"/>
      <c r="AP3" s="118"/>
      <c r="AQ3" s="122"/>
      <c r="AS3" s="118"/>
      <c r="AT3" s="122"/>
      <c r="AV3" s="118"/>
      <c r="AW3" s="122"/>
      <c r="AY3" s="118"/>
      <c r="AZ3" s="122"/>
      <c r="BB3" s="118"/>
      <c r="BC3" s="122"/>
      <c r="BE3" s="118"/>
      <c r="BF3" s="122"/>
      <c r="BH3" s="118"/>
      <c r="BI3" s="122"/>
      <c r="BK3" s="118"/>
      <c r="BL3" s="122"/>
      <c r="BN3" s="118"/>
      <c r="BO3" s="122"/>
      <c r="BR3" s="122"/>
      <c r="BS3" s="118"/>
      <c r="BT3" s="118"/>
      <c r="BU3" s="118"/>
      <c r="BV3" s="118"/>
      <c r="BW3" s="118"/>
      <c r="BX3" s="118"/>
    </row>
    <row r="4" spans="1:256" s="110" customFormat="1" x14ac:dyDescent="0.35">
      <c r="A4" s="122" t="s">
        <v>1930</v>
      </c>
      <c r="B4" s="110" t="s">
        <v>304</v>
      </c>
      <c r="C4" s="118" t="s">
        <v>96</v>
      </c>
      <c r="D4" s="122" t="s">
        <v>310</v>
      </c>
      <c r="E4" s="125">
        <v>36628</v>
      </c>
      <c r="F4" s="111" t="s">
        <v>88</v>
      </c>
      <c r="G4" s="111" t="s">
        <v>320</v>
      </c>
      <c r="H4" s="110" t="s">
        <v>480</v>
      </c>
      <c r="I4" s="118" t="s">
        <v>96</v>
      </c>
      <c r="J4" s="122" t="s">
        <v>310</v>
      </c>
      <c r="L4" s="118"/>
      <c r="M4" s="122"/>
      <c r="O4" s="118"/>
      <c r="P4" s="122"/>
      <c r="R4" s="118"/>
      <c r="S4" s="122"/>
      <c r="U4" s="118"/>
      <c r="V4" s="122"/>
      <c r="X4" s="118"/>
      <c r="Y4" s="122"/>
      <c r="AA4" s="118"/>
      <c r="AB4" s="122"/>
      <c r="AD4" s="118"/>
      <c r="AE4" s="122"/>
      <c r="AG4" s="118"/>
      <c r="AH4" s="122"/>
      <c r="AJ4" s="118"/>
      <c r="AK4" s="122"/>
    </row>
    <row r="5" spans="1:256" s="110" customFormat="1" x14ac:dyDescent="0.35">
      <c r="A5" s="122" t="s">
        <v>1632</v>
      </c>
      <c r="B5" s="110" t="s">
        <v>327</v>
      </c>
      <c r="C5" s="110" t="s">
        <v>274</v>
      </c>
      <c r="D5" s="122" t="s">
        <v>328</v>
      </c>
      <c r="E5" s="125">
        <v>35363</v>
      </c>
      <c r="F5" s="118" t="s">
        <v>1633</v>
      </c>
      <c r="G5" s="122" t="s">
        <v>965</v>
      </c>
      <c r="H5" s="110" t="s">
        <v>327</v>
      </c>
      <c r="I5" s="110" t="s">
        <v>274</v>
      </c>
      <c r="J5" s="122" t="s">
        <v>335</v>
      </c>
      <c r="K5" s="110" t="s">
        <v>327</v>
      </c>
      <c r="L5" s="110" t="s">
        <v>259</v>
      </c>
      <c r="M5" s="122" t="s">
        <v>335</v>
      </c>
      <c r="N5" s="110" t="s">
        <v>331</v>
      </c>
      <c r="O5" s="110" t="s">
        <v>471</v>
      </c>
      <c r="P5" s="122" t="s">
        <v>297</v>
      </c>
      <c r="Q5" s="110" t="s">
        <v>331</v>
      </c>
      <c r="R5" s="110" t="s">
        <v>471</v>
      </c>
      <c r="S5" s="122" t="s">
        <v>328</v>
      </c>
      <c r="V5" s="122"/>
      <c r="Y5" s="122"/>
      <c r="AB5" s="122"/>
    </row>
    <row r="6" spans="1:256" s="110" customFormat="1" x14ac:dyDescent="0.35">
      <c r="A6" s="122" t="s">
        <v>3855</v>
      </c>
      <c r="B6" s="110" t="s">
        <v>327</v>
      </c>
      <c r="C6" s="110" t="s">
        <v>116</v>
      </c>
      <c r="D6" s="122" t="s">
        <v>328</v>
      </c>
      <c r="E6" s="125">
        <v>37168</v>
      </c>
      <c r="F6" s="111" t="s">
        <v>5136</v>
      </c>
      <c r="G6" s="122"/>
      <c r="J6" s="122"/>
      <c r="M6" s="122"/>
      <c r="P6" s="122"/>
      <c r="S6" s="122"/>
      <c r="V6" s="122"/>
      <c r="Y6" s="122"/>
      <c r="AB6" s="122"/>
    </row>
    <row r="7" spans="1:256" s="110" customFormat="1" x14ac:dyDescent="0.35">
      <c r="A7" s="122" t="s">
        <v>3183</v>
      </c>
      <c r="B7" s="110" t="s">
        <v>93</v>
      </c>
      <c r="C7" s="118" t="s">
        <v>109</v>
      </c>
      <c r="D7" s="122" t="s">
        <v>3022</v>
      </c>
      <c r="E7" s="125">
        <v>37177</v>
      </c>
      <c r="F7" s="111" t="s">
        <v>98</v>
      </c>
      <c r="G7" s="111" t="s">
        <v>5021</v>
      </c>
      <c r="H7" s="110" t="s">
        <v>93</v>
      </c>
      <c r="I7" s="118" t="s">
        <v>109</v>
      </c>
      <c r="J7" s="122" t="s">
        <v>5022</v>
      </c>
      <c r="L7" s="118"/>
      <c r="M7" s="122"/>
      <c r="O7" s="118"/>
      <c r="P7" s="122"/>
      <c r="R7" s="118"/>
      <c r="S7" s="122"/>
      <c r="U7" s="118"/>
      <c r="V7" s="122"/>
      <c r="X7" s="118"/>
      <c r="Y7" s="122"/>
      <c r="AA7" s="118"/>
      <c r="AB7" s="122"/>
      <c r="AD7" s="118"/>
      <c r="AE7" s="122"/>
      <c r="AG7" s="118"/>
      <c r="AH7" s="122"/>
      <c r="AJ7" s="118"/>
      <c r="AK7" s="122"/>
    </row>
    <row r="8" spans="1:256" s="110" customFormat="1" x14ac:dyDescent="0.35">
      <c r="A8" s="122" t="s">
        <v>527</v>
      </c>
      <c r="C8" s="111" t="s">
        <v>4421</v>
      </c>
      <c r="D8" s="122"/>
      <c r="E8" s="125">
        <v>33905</v>
      </c>
      <c r="F8" s="111" t="s">
        <v>344</v>
      </c>
      <c r="G8" s="110" t="s">
        <v>188</v>
      </c>
      <c r="I8" s="118"/>
      <c r="J8" s="122"/>
      <c r="K8" s="110" t="s">
        <v>331</v>
      </c>
      <c r="L8" s="118" t="s">
        <v>268</v>
      </c>
      <c r="M8" s="122" t="s">
        <v>528</v>
      </c>
      <c r="N8" s="110" t="s">
        <v>327</v>
      </c>
      <c r="O8" s="118" t="s">
        <v>341</v>
      </c>
      <c r="P8" s="122" t="s">
        <v>335</v>
      </c>
      <c r="Q8" s="110" t="s">
        <v>327</v>
      </c>
      <c r="R8" s="118" t="s">
        <v>341</v>
      </c>
      <c r="S8" s="122" t="s">
        <v>328</v>
      </c>
      <c r="T8" s="110" t="s">
        <v>299</v>
      </c>
      <c r="U8" s="118" t="s">
        <v>341</v>
      </c>
      <c r="V8" s="122" t="s">
        <v>297</v>
      </c>
      <c r="W8" s="110" t="s">
        <v>296</v>
      </c>
      <c r="X8" s="118" t="s">
        <v>341</v>
      </c>
      <c r="Y8" s="122" t="s">
        <v>342</v>
      </c>
      <c r="Z8" s="110" t="s">
        <v>327</v>
      </c>
      <c r="AA8" s="118" t="s">
        <v>206</v>
      </c>
      <c r="AB8" s="122" t="s">
        <v>328</v>
      </c>
      <c r="AC8" s="110" t="s">
        <v>299</v>
      </c>
      <c r="AD8" s="110" t="s">
        <v>206</v>
      </c>
      <c r="AE8" s="111" t="s">
        <v>301</v>
      </c>
    </row>
    <row r="9" spans="1:256" s="110" customFormat="1" x14ac:dyDescent="0.35">
      <c r="A9" s="129" t="s">
        <v>1346</v>
      </c>
      <c r="B9" s="102" t="s">
        <v>122</v>
      </c>
      <c r="C9" s="118" t="s">
        <v>165</v>
      </c>
      <c r="D9" s="129"/>
      <c r="E9" s="40">
        <v>33962</v>
      </c>
      <c r="F9" s="111" t="s">
        <v>1140</v>
      </c>
      <c r="G9" s="102" t="s">
        <v>1140</v>
      </c>
      <c r="H9" s="102" t="s">
        <v>127</v>
      </c>
      <c r="I9" s="118" t="s">
        <v>471</v>
      </c>
      <c r="J9" s="129"/>
      <c r="K9" s="102" t="s">
        <v>122</v>
      </c>
      <c r="L9" s="118" t="s">
        <v>471</v>
      </c>
      <c r="M9" s="129"/>
      <c r="N9" s="102" t="s">
        <v>122</v>
      </c>
      <c r="O9" s="118" t="s">
        <v>135</v>
      </c>
      <c r="P9" s="129"/>
      <c r="Q9" s="102" t="s">
        <v>127</v>
      </c>
      <c r="R9" s="118" t="s">
        <v>135</v>
      </c>
      <c r="S9" s="129"/>
      <c r="T9" s="102" t="s">
        <v>127</v>
      </c>
      <c r="U9" s="118" t="s">
        <v>135</v>
      </c>
      <c r="V9" s="129"/>
      <c r="W9" s="102" t="s">
        <v>127</v>
      </c>
      <c r="X9" s="118" t="s">
        <v>135</v>
      </c>
      <c r="Y9" s="129"/>
      <c r="Z9" s="102" t="s">
        <v>122</v>
      </c>
      <c r="AA9" s="102" t="s">
        <v>135</v>
      </c>
      <c r="AB9" s="129"/>
      <c r="AC9" s="102" t="s">
        <v>122</v>
      </c>
      <c r="AD9" s="102" t="s">
        <v>135</v>
      </c>
      <c r="AE9" s="129"/>
      <c r="AF9" s="102" t="s">
        <v>127</v>
      </c>
      <c r="AG9" s="102" t="s">
        <v>135</v>
      </c>
      <c r="AH9" s="129"/>
      <c r="AI9" s="102" t="s">
        <v>122</v>
      </c>
      <c r="AJ9" s="102" t="s">
        <v>135</v>
      </c>
      <c r="AK9" s="129"/>
      <c r="AL9"/>
      <c r="AM9"/>
      <c r="AN9"/>
      <c r="AO9"/>
      <c r="AP9"/>
      <c r="AQ9"/>
      <c r="AR9"/>
      <c r="AS9"/>
      <c r="AT9"/>
      <c r="AU9"/>
      <c r="AV9"/>
      <c r="AW9"/>
      <c r="AX9"/>
      <c r="AY9"/>
      <c r="AZ9"/>
      <c r="BA9"/>
      <c r="BB9"/>
      <c r="BC9"/>
      <c r="BD9"/>
      <c r="BE9"/>
      <c r="BF9"/>
      <c r="BG9"/>
      <c r="BH9"/>
      <c r="BI9"/>
      <c r="BJ9"/>
      <c r="BK9"/>
      <c r="BL9"/>
      <c r="BM9"/>
      <c r="BN9"/>
      <c r="BO9"/>
      <c r="BP9"/>
      <c r="BQ9"/>
      <c r="BR9"/>
      <c r="BS9"/>
      <c r="BT9"/>
      <c r="BU9"/>
      <c r="BV9"/>
      <c r="BW9"/>
      <c r="BX9"/>
    </row>
    <row r="10" spans="1:256" s="110" customFormat="1" x14ac:dyDescent="0.35">
      <c r="A10" s="122" t="s">
        <v>3714</v>
      </c>
      <c r="B10" s="110" t="s">
        <v>198</v>
      </c>
      <c r="C10" s="110" t="s">
        <v>78</v>
      </c>
      <c r="D10" s="122" t="s">
        <v>208</v>
      </c>
      <c r="E10" s="125">
        <v>36728</v>
      </c>
      <c r="F10" s="111" t="s">
        <v>5137</v>
      </c>
      <c r="G10" s="122"/>
      <c r="J10" s="122"/>
      <c r="M10" s="122"/>
      <c r="P10" s="122"/>
      <c r="S10" s="122"/>
      <c r="V10" s="122"/>
      <c r="Y10" s="122"/>
      <c r="AB10" s="122"/>
    </row>
    <row r="11" spans="1:256" s="110" customFormat="1" x14ac:dyDescent="0.35">
      <c r="A11" s="122" t="s">
        <v>909</v>
      </c>
      <c r="D11" s="122"/>
      <c r="E11" s="125">
        <v>34989</v>
      </c>
      <c r="F11" s="118" t="s">
        <v>910</v>
      </c>
      <c r="G11" s="122" t="s">
        <v>4580</v>
      </c>
      <c r="H11" s="110" t="s">
        <v>4392</v>
      </c>
      <c r="I11" s="110" t="s">
        <v>259</v>
      </c>
      <c r="J11" s="122" t="s">
        <v>3368</v>
      </c>
      <c r="M11" s="122"/>
      <c r="N11" s="110" t="s">
        <v>331</v>
      </c>
      <c r="O11" s="110" t="s">
        <v>259</v>
      </c>
      <c r="P11" s="122" t="s">
        <v>300</v>
      </c>
      <c r="Q11" s="110" t="s">
        <v>331</v>
      </c>
      <c r="R11" s="110" t="s">
        <v>259</v>
      </c>
      <c r="S11" s="122" t="s">
        <v>684</v>
      </c>
      <c r="T11" s="110" t="s">
        <v>331</v>
      </c>
      <c r="U11" s="110" t="s">
        <v>165</v>
      </c>
      <c r="V11" s="122" t="s">
        <v>684</v>
      </c>
      <c r="W11" s="110" t="s">
        <v>331</v>
      </c>
      <c r="X11" s="110" t="s">
        <v>165</v>
      </c>
      <c r="Y11" s="122" t="s">
        <v>684</v>
      </c>
      <c r="Z11" s="110" t="s">
        <v>331</v>
      </c>
      <c r="AA11" s="110" t="s">
        <v>165</v>
      </c>
      <c r="AB11" s="122" t="s">
        <v>301</v>
      </c>
    </row>
    <row r="12" spans="1:256" s="110" customFormat="1" x14ac:dyDescent="0.35">
      <c r="A12" s="122" t="s">
        <v>881</v>
      </c>
      <c r="B12" s="110" t="s">
        <v>258</v>
      </c>
      <c r="C12" s="110" t="s">
        <v>158</v>
      </c>
      <c r="D12" s="122" t="s">
        <v>484</v>
      </c>
      <c r="E12" s="125">
        <v>34904</v>
      </c>
      <c r="F12" s="118" t="s">
        <v>222</v>
      </c>
      <c r="G12" s="122" t="s">
        <v>458</v>
      </c>
      <c r="H12" s="110" t="s">
        <v>258</v>
      </c>
      <c r="I12" s="110" t="s">
        <v>158</v>
      </c>
      <c r="J12" s="122" t="s">
        <v>168</v>
      </c>
      <c r="K12" s="110" t="s">
        <v>243</v>
      </c>
      <c r="L12" s="110" t="s">
        <v>158</v>
      </c>
      <c r="M12" s="122" t="s">
        <v>168</v>
      </c>
      <c r="N12" s="110" t="s">
        <v>258</v>
      </c>
      <c r="O12" s="110" t="s">
        <v>158</v>
      </c>
      <c r="P12" s="122" t="s">
        <v>231</v>
      </c>
      <c r="Q12" s="110" t="s">
        <v>258</v>
      </c>
      <c r="R12" s="110" t="s">
        <v>135</v>
      </c>
      <c r="S12" s="122" t="s">
        <v>231</v>
      </c>
      <c r="T12" s="110" t="s">
        <v>258</v>
      </c>
      <c r="U12" s="110" t="s">
        <v>135</v>
      </c>
      <c r="V12" s="122" t="s">
        <v>231</v>
      </c>
      <c r="W12" s="110" t="s">
        <v>250</v>
      </c>
      <c r="X12" s="110" t="s">
        <v>135</v>
      </c>
      <c r="Y12" s="122" t="s">
        <v>185</v>
      </c>
      <c r="Z12" s="110" t="s">
        <v>250</v>
      </c>
      <c r="AA12" s="110" t="s">
        <v>135</v>
      </c>
      <c r="AB12" s="122" t="s">
        <v>231</v>
      </c>
    </row>
    <row r="13" spans="1:256" s="110" customFormat="1" x14ac:dyDescent="0.35">
      <c r="A13" s="122" t="s">
        <v>2313</v>
      </c>
      <c r="B13" s="110" t="s">
        <v>258</v>
      </c>
      <c r="C13" s="110" t="s">
        <v>103</v>
      </c>
      <c r="D13" s="122" t="s">
        <v>186</v>
      </c>
      <c r="E13" s="125">
        <v>35863</v>
      </c>
      <c r="F13" s="111" t="s">
        <v>107</v>
      </c>
      <c r="G13" s="122"/>
      <c r="H13" s="110" t="s">
        <v>250</v>
      </c>
      <c r="I13" s="110" t="s">
        <v>259</v>
      </c>
      <c r="J13" s="122" t="s">
        <v>484</v>
      </c>
      <c r="K13" s="110" t="s">
        <v>258</v>
      </c>
      <c r="L13" s="110" t="s">
        <v>259</v>
      </c>
      <c r="M13" s="122" t="s">
        <v>231</v>
      </c>
      <c r="P13" s="122"/>
      <c r="S13" s="122"/>
      <c r="V13" s="122"/>
      <c r="Y13" s="122"/>
      <c r="AB13" s="122"/>
    </row>
    <row r="14" spans="1:256" ht="12.75" customHeight="1" x14ac:dyDescent="0.35">
      <c r="A14" s="122" t="s">
        <v>2915</v>
      </c>
      <c r="B14" s="110" t="s">
        <v>299</v>
      </c>
      <c r="C14" s="110" t="s">
        <v>165</v>
      </c>
      <c r="D14" s="122" t="s">
        <v>297</v>
      </c>
      <c r="E14" s="125">
        <v>36184</v>
      </c>
      <c r="F14" s="111" t="s">
        <v>279</v>
      </c>
      <c r="G14" s="122" t="s">
        <v>295</v>
      </c>
      <c r="H14" s="110" t="s">
        <v>331</v>
      </c>
      <c r="I14" s="110" t="s">
        <v>165</v>
      </c>
      <c r="J14" s="122" t="s">
        <v>297</v>
      </c>
      <c r="K14" s="110" t="s">
        <v>327</v>
      </c>
      <c r="L14" s="110" t="s">
        <v>165</v>
      </c>
      <c r="M14" s="122" t="s">
        <v>335</v>
      </c>
      <c r="N14" s="110"/>
      <c r="O14" s="110"/>
      <c r="P14" s="122"/>
      <c r="Q14" s="110"/>
      <c r="R14" s="110"/>
      <c r="S14" s="122"/>
      <c r="T14" s="110"/>
      <c r="U14" s="110"/>
      <c r="V14" s="122"/>
      <c r="W14" s="110"/>
      <c r="X14" s="110"/>
      <c r="Y14" s="122"/>
      <c r="Z14" s="110"/>
      <c r="AA14" s="110"/>
      <c r="AB14" s="122"/>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0"/>
      <c r="IT14" s="110"/>
      <c r="IU14" s="110"/>
      <c r="IV14" s="110"/>
    </row>
    <row r="15" spans="1:256" s="110" customFormat="1" x14ac:dyDescent="0.35">
      <c r="A15" s="122" t="s">
        <v>4990</v>
      </c>
      <c r="C15" s="111" t="s">
        <v>4421</v>
      </c>
      <c r="D15" s="122"/>
      <c r="E15" s="125">
        <v>35581</v>
      </c>
      <c r="F15" s="118" t="s">
        <v>398</v>
      </c>
      <c r="G15" s="122" t="s">
        <v>130</v>
      </c>
      <c r="J15" s="122"/>
      <c r="K15" s="110" t="s">
        <v>299</v>
      </c>
      <c r="L15" s="110" t="s">
        <v>224</v>
      </c>
      <c r="M15" s="122" t="s">
        <v>342</v>
      </c>
      <c r="N15" s="110" t="s">
        <v>299</v>
      </c>
      <c r="O15" s="110" t="s">
        <v>224</v>
      </c>
      <c r="P15" s="122" t="s">
        <v>297</v>
      </c>
      <c r="Q15" s="110" t="s">
        <v>4991</v>
      </c>
      <c r="R15" s="110" t="s">
        <v>224</v>
      </c>
      <c r="S15" s="122" t="s">
        <v>300</v>
      </c>
      <c r="V15" s="122"/>
      <c r="Y15" s="122"/>
      <c r="AB15" s="122"/>
    </row>
    <row r="16" spans="1:256" s="126" customFormat="1" x14ac:dyDescent="0.35">
      <c r="A16" s="122" t="s">
        <v>2670</v>
      </c>
      <c r="B16" s="110" t="s">
        <v>122</v>
      </c>
      <c r="C16" s="118" t="s">
        <v>86</v>
      </c>
      <c r="D16" s="122"/>
      <c r="E16" s="125">
        <v>37283</v>
      </c>
      <c r="F16" s="111" t="s">
        <v>2393</v>
      </c>
      <c r="G16" s="111" t="s">
        <v>4625</v>
      </c>
      <c r="H16" s="110" t="s">
        <v>127</v>
      </c>
      <c r="I16" s="118" t="s">
        <v>86</v>
      </c>
      <c r="J16" s="122"/>
      <c r="K16" s="110"/>
      <c r="L16" s="118"/>
      <c r="M16" s="122"/>
      <c r="N16" s="110"/>
      <c r="O16" s="118"/>
      <c r="P16" s="122"/>
      <c r="Q16" s="110"/>
      <c r="R16" s="118"/>
      <c r="S16" s="122"/>
      <c r="T16" s="110"/>
      <c r="U16" s="118"/>
      <c r="V16" s="122"/>
      <c r="W16" s="110"/>
      <c r="X16" s="118"/>
      <c r="Y16" s="122"/>
      <c r="Z16" s="110"/>
      <c r="AA16" s="118"/>
      <c r="AB16" s="122"/>
      <c r="AC16" s="110"/>
      <c r="AD16" s="118"/>
      <c r="AE16" s="122"/>
      <c r="AF16" s="110"/>
      <c r="AG16" s="118"/>
      <c r="AH16" s="122"/>
      <c r="AI16" s="110"/>
      <c r="AJ16" s="118"/>
      <c r="AK16" s="122"/>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row>
    <row r="17" spans="1:256" s="110" customFormat="1" x14ac:dyDescent="0.35">
      <c r="A17" s="122" t="s">
        <v>4438</v>
      </c>
      <c r="C17" s="111" t="s">
        <v>4421</v>
      </c>
      <c r="D17" s="111"/>
      <c r="E17" s="125">
        <v>32026</v>
      </c>
      <c r="F17" s="111" t="s">
        <v>4439</v>
      </c>
      <c r="G17" s="111" t="s">
        <v>4440</v>
      </c>
      <c r="I17" s="111"/>
      <c r="J17" s="111"/>
      <c r="K17" s="110" t="s">
        <v>273</v>
      </c>
      <c r="L17" s="111" t="s">
        <v>235</v>
      </c>
      <c r="M17" s="111" t="s">
        <v>264</v>
      </c>
      <c r="N17" s="110" t="s">
        <v>273</v>
      </c>
      <c r="O17" s="111" t="s">
        <v>131</v>
      </c>
      <c r="P17" s="111" t="s">
        <v>885</v>
      </c>
      <c r="Q17" s="110" t="s">
        <v>253</v>
      </c>
      <c r="R17" s="111" t="s">
        <v>131</v>
      </c>
      <c r="S17" s="111" t="s">
        <v>227</v>
      </c>
      <c r="T17" s="110" t="s">
        <v>656</v>
      </c>
      <c r="U17" s="111" t="s">
        <v>190</v>
      </c>
      <c r="V17" s="111" t="s">
        <v>4441</v>
      </c>
      <c r="W17" s="110" t="s">
        <v>253</v>
      </c>
      <c r="X17" s="111" t="s">
        <v>190</v>
      </c>
      <c r="Y17" s="111" t="s">
        <v>885</v>
      </c>
      <c r="Z17" s="110" t="s">
        <v>253</v>
      </c>
      <c r="AA17" s="111" t="s">
        <v>190</v>
      </c>
      <c r="AB17" s="111" t="s">
        <v>627</v>
      </c>
      <c r="AC17" s="110" t="s">
        <v>273</v>
      </c>
      <c r="AD17" s="111" t="s">
        <v>190</v>
      </c>
      <c r="AE17" s="111" t="s">
        <v>2885</v>
      </c>
      <c r="AF17" s="110" t="s">
        <v>273</v>
      </c>
      <c r="AG17" s="111" t="s">
        <v>190</v>
      </c>
      <c r="AH17" s="111" t="s">
        <v>743</v>
      </c>
      <c r="AI17" s="110" t="s">
        <v>273</v>
      </c>
      <c r="AJ17" s="111" t="s">
        <v>190</v>
      </c>
      <c r="AK17" s="111" t="s">
        <v>743</v>
      </c>
      <c r="AL17" s="110" t="s">
        <v>273</v>
      </c>
      <c r="AM17" s="111" t="s">
        <v>190</v>
      </c>
      <c r="AN17" s="111" t="s">
        <v>264</v>
      </c>
      <c r="AO17" s="110" t="s">
        <v>2904</v>
      </c>
      <c r="AP17" s="111" t="s">
        <v>190</v>
      </c>
      <c r="AQ17" s="111" t="s">
        <v>264</v>
      </c>
      <c r="AR17" s="110" t="s">
        <v>273</v>
      </c>
      <c r="AS17" s="111" t="s">
        <v>172</v>
      </c>
      <c r="AT17" s="111" t="s">
        <v>231</v>
      </c>
      <c r="AV17" s="111"/>
      <c r="AW17" s="111"/>
      <c r="AY17" s="111"/>
      <c r="AZ17" s="111"/>
      <c r="BB17" s="111"/>
      <c r="BC17" s="111"/>
      <c r="BE17" s="111"/>
      <c r="BF17" s="111"/>
      <c r="BH17" s="111"/>
      <c r="BI17" s="111"/>
      <c r="BK17" s="111"/>
      <c r="BL17" s="111"/>
      <c r="BN17" s="111"/>
      <c r="BO17" s="122"/>
      <c r="BR17" s="122"/>
      <c r="BS17" s="122"/>
      <c r="BT17" s="122"/>
      <c r="BU17" s="122"/>
      <c r="BW17" s="118"/>
      <c r="BX17" s="118"/>
    </row>
    <row r="18" spans="1:256" s="110" customFormat="1" x14ac:dyDescent="0.35">
      <c r="A18" s="122" t="s">
        <v>2424</v>
      </c>
      <c r="B18" s="110" t="s">
        <v>250</v>
      </c>
      <c r="C18" s="118" t="s">
        <v>172</v>
      </c>
      <c r="D18" s="122" t="s">
        <v>264</v>
      </c>
      <c r="E18" s="125">
        <v>36954</v>
      </c>
      <c r="F18" s="111" t="s">
        <v>160</v>
      </c>
      <c r="G18" s="111" t="s">
        <v>138</v>
      </c>
      <c r="H18" s="110" t="s">
        <v>250</v>
      </c>
      <c r="I18" s="118" t="s">
        <v>172</v>
      </c>
      <c r="J18" s="122" t="s">
        <v>264</v>
      </c>
      <c r="L18" s="118"/>
      <c r="M18" s="122"/>
      <c r="O18" s="118"/>
      <c r="P18" s="122"/>
      <c r="R18" s="118"/>
      <c r="S18" s="122"/>
      <c r="U18" s="118"/>
      <c r="V18" s="122"/>
      <c r="X18" s="118"/>
      <c r="Y18" s="122"/>
      <c r="AA18" s="118"/>
      <c r="AB18" s="122"/>
      <c r="AD18" s="118"/>
      <c r="AE18" s="122"/>
      <c r="AG18" s="118"/>
      <c r="AH18" s="122"/>
      <c r="AJ18" s="118"/>
      <c r="AK18" s="122"/>
    </row>
    <row r="19" spans="1:256" s="110" customFormat="1" x14ac:dyDescent="0.35">
      <c r="A19" s="122" t="s">
        <v>786</v>
      </c>
      <c r="D19" s="122"/>
      <c r="E19" s="125">
        <v>36344</v>
      </c>
      <c r="F19" s="118" t="s">
        <v>387</v>
      </c>
      <c r="G19" s="122" t="s">
        <v>387</v>
      </c>
      <c r="H19" s="110" t="s">
        <v>323</v>
      </c>
      <c r="I19" s="110" t="s">
        <v>274</v>
      </c>
      <c r="J19" s="122" t="s">
        <v>155</v>
      </c>
      <c r="K19" s="110" t="s">
        <v>323</v>
      </c>
      <c r="L19" s="110" t="s">
        <v>274</v>
      </c>
      <c r="M19" s="122" t="s">
        <v>149</v>
      </c>
      <c r="N19" s="110" t="s">
        <v>323</v>
      </c>
      <c r="O19" s="110" t="s">
        <v>274</v>
      </c>
      <c r="P19" s="122" t="s">
        <v>149</v>
      </c>
      <c r="S19" s="122"/>
      <c r="V19" s="122"/>
      <c r="Y19" s="122"/>
      <c r="AB19" s="122"/>
    </row>
    <row r="20" spans="1:256" s="110" customFormat="1" x14ac:dyDescent="0.35">
      <c r="A20" s="122" t="s">
        <v>3732</v>
      </c>
      <c r="B20" s="110" t="s">
        <v>147</v>
      </c>
      <c r="C20" s="110" t="s">
        <v>116</v>
      </c>
      <c r="D20" s="122" t="s">
        <v>426</v>
      </c>
      <c r="E20" s="125">
        <v>36350</v>
      </c>
      <c r="F20" s="111" t="s">
        <v>391</v>
      </c>
      <c r="G20" s="122"/>
      <c r="J20" s="122"/>
      <c r="M20" s="122"/>
      <c r="P20" s="122"/>
      <c r="S20" s="122"/>
      <c r="V20" s="122"/>
      <c r="Y20" s="122"/>
      <c r="AB20" s="122"/>
    </row>
    <row r="21" spans="1:256" s="110" customFormat="1" x14ac:dyDescent="0.35">
      <c r="A21" s="122" t="s">
        <v>1482</v>
      </c>
      <c r="B21" s="110" t="s">
        <v>132</v>
      </c>
      <c r="C21" s="118" t="s">
        <v>195</v>
      </c>
      <c r="D21" s="122"/>
      <c r="E21" s="125">
        <v>34113</v>
      </c>
      <c r="F21" s="111" t="s">
        <v>1483</v>
      </c>
      <c r="G21" s="111" t="s">
        <v>163</v>
      </c>
      <c r="H21" s="110" t="s">
        <v>132</v>
      </c>
      <c r="I21" s="118" t="s">
        <v>195</v>
      </c>
      <c r="J21" s="122"/>
      <c r="K21" s="110" t="s">
        <v>132</v>
      </c>
      <c r="L21" s="118" t="s">
        <v>85</v>
      </c>
      <c r="M21" s="122"/>
      <c r="N21" s="110" t="s">
        <v>127</v>
      </c>
      <c r="O21" s="118" t="s">
        <v>85</v>
      </c>
      <c r="P21" s="122"/>
      <c r="Q21" s="110" t="s">
        <v>127</v>
      </c>
      <c r="R21" s="118" t="s">
        <v>471</v>
      </c>
      <c r="S21" s="122"/>
      <c r="T21" s="110" t="s">
        <v>122</v>
      </c>
      <c r="U21" s="118" t="s">
        <v>151</v>
      </c>
      <c r="V21" s="122"/>
      <c r="W21" s="110" t="s">
        <v>122</v>
      </c>
      <c r="X21" s="118" t="s">
        <v>151</v>
      </c>
      <c r="Y21" s="122"/>
      <c r="Z21" s="110" t="s">
        <v>132</v>
      </c>
      <c r="AA21" s="118" t="s">
        <v>151</v>
      </c>
      <c r="AB21" s="122"/>
      <c r="AC21" s="110" t="s">
        <v>127</v>
      </c>
      <c r="AD21" s="118" t="s">
        <v>151</v>
      </c>
      <c r="AE21" s="122"/>
      <c r="AF21" s="110" t="s">
        <v>122</v>
      </c>
      <c r="AG21" s="118" t="s">
        <v>151</v>
      </c>
      <c r="AH21" s="122"/>
      <c r="AJ21" s="118"/>
      <c r="AK21" s="122"/>
      <c r="AM21" s="118"/>
      <c r="AN21" s="122"/>
      <c r="AP21" s="118"/>
      <c r="AQ21" s="122"/>
      <c r="AS21" s="118"/>
      <c r="AT21" s="122"/>
      <c r="AV21" s="118"/>
      <c r="AW21" s="122"/>
      <c r="AY21" s="118"/>
      <c r="AZ21" s="122"/>
      <c r="BB21" s="118"/>
      <c r="BC21" s="122"/>
      <c r="BE21" s="118"/>
      <c r="BF21" s="122"/>
      <c r="BH21" s="118"/>
      <c r="BI21" s="122"/>
      <c r="BK21" s="118"/>
      <c r="BL21" s="122"/>
      <c r="BN21" s="118"/>
      <c r="BO21" s="122"/>
      <c r="BR21" s="122"/>
      <c r="BS21" s="118"/>
      <c r="BT21" s="118"/>
      <c r="BU21" s="118"/>
      <c r="BV21" s="118"/>
      <c r="BW21" s="118"/>
      <c r="BX21" s="118"/>
    </row>
    <row r="22" spans="1:256" ht="12.75" customHeight="1" x14ac:dyDescent="0.35">
      <c r="A22" s="122" t="s">
        <v>1484</v>
      </c>
      <c r="B22" s="110"/>
      <c r="C22" s="118"/>
      <c r="D22" s="122"/>
      <c r="E22" s="125">
        <v>34792</v>
      </c>
      <c r="F22" s="118" t="s">
        <v>405</v>
      </c>
      <c r="G22" s="122" t="s">
        <v>222</v>
      </c>
      <c r="H22" s="110" t="s">
        <v>409</v>
      </c>
      <c r="I22" s="118" t="s">
        <v>96</v>
      </c>
      <c r="J22" s="122"/>
      <c r="K22" s="110" t="s">
        <v>413</v>
      </c>
      <c r="L22" s="118" t="s">
        <v>96</v>
      </c>
      <c r="M22" s="122"/>
      <c r="N22" s="110" t="s">
        <v>409</v>
      </c>
      <c r="O22" s="118" t="s">
        <v>96</v>
      </c>
      <c r="P22" s="122"/>
      <c r="Q22" s="110" t="s">
        <v>357</v>
      </c>
      <c r="R22" s="118" t="s">
        <v>103</v>
      </c>
      <c r="S22" s="122"/>
      <c r="T22" s="110" t="s">
        <v>1486</v>
      </c>
      <c r="U22" s="118" t="s">
        <v>103</v>
      </c>
      <c r="V22" s="122" t="s">
        <v>328</v>
      </c>
      <c r="W22" s="110" t="s">
        <v>415</v>
      </c>
      <c r="X22" s="118" t="s">
        <v>103</v>
      </c>
      <c r="Y22" s="122"/>
      <c r="Z22" s="110" t="s">
        <v>1487</v>
      </c>
      <c r="AA22" s="118" t="s">
        <v>103</v>
      </c>
      <c r="AB22" s="122" t="s">
        <v>328</v>
      </c>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c r="IU22" s="110"/>
      <c r="IV22" s="110"/>
    </row>
    <row r="23" spans="1:256" s="110" customFormat="1" x14ac:dyDescent="0.35">
      <c r="A23" s="122" t="s">
        <v>839</v>
      </c>
      <c r="B23" s="110" t="s">
        <v>132</v>
      </c>
      <c r="C23" s="110" t="s">
        <v>252</v>
      </c>
      <c r="D23" s="122"/>
      <c r="E23" s="125">
        <v>35871</v>
      </c>
      <c r="F23" s="118" t="s">
        <v>840</v>
      </c>
      <c r="G23" s="122" t="s">
        <v>204</v>
      </c>
      <c r="H23" s="110" t="s">
        <v>127</v>
      </c>
      <c r="I23" s="110" t="s">
        <v>252</v>
      </c>
      <c r="J23" s="122" t="s">
        <v>154</v>
      </c>
      <c r="K23" s="110" t="s">
        <v>127</v>
      </c>
      <c r="L23" s="110" t="s">
        <v>252</v>
      </c>
      <c r="M23" s="122"/>
      <c r="N23" s="110" t="s">
        <v>4567</v>
      </c>
      <c r="O23" s="110" t="s">
        <v>252</v>
      </c>
      <c r="P23" s="122"/>
      <c r="Q23" s="110" t="s">
        <v>122</v>
      </c>
      <c r="R23" s="110" t="s">
        <v>252</v>
      </c>
      <c r="S23" s="122"/>
      <c r="V23" s="122"/>
      <c r="Y23" s="122"/>
      <c r="AB23" s="122"/>
    </row>
    <row r="24" spans="1:256" s="110" customFormat="1" x14ac:dyDescent="0.35">
      <c r="A24" s="122" t="s">
        <v>2839</v>
      </c>
      <c r="B24" s="110" t="s">
        <v>954</v>
      </c>
      <c r="C24" s="110" t="s">
        <v>86</v>
      </c>
      <c r="D24" s="122" t="s">
        <v>3507</v>
      </c>
      <c r="E24" s="125">
        <v>36333</v>
      </c>
      <c r="F24" s="118" t="s">
        <v>204</v>
      </c>
      <c r="G24" s="122" t="s">
        <v>130</v>
      </c>
      <c r="H24" s="110" t="s">
        <v>93</v>
      </c>
      <c r="I24" s="110" t="s">
        <v>86</v>
      </c>
      <c r="J24" s="122" t="s">
        <v>3189</v>
      </c>
      <c r="K24" s="110" t="s">
        <v>93</v>
      </c>
      <c r="L24" s="110" t="s">
        <v>229</v>
      </c>
      <c r="M24" s="122" t="s">
        <v>2840</v>
      </c>
      <c r="P24" s="122"/>
      <c r="Q24" s="110" t="s">
        <v>93</v>
      </c>
      <c r="R24" s="110" t="s">
        <v>229</v>
      </c>
      <c r="S24" s="122" t="s">
        <v>2841</v>
      </c>
      <c r="V24" s="122"/>
      <c r="Y24" s="122"/>
      <c r="AB24" s="122"/>
    </row>
    <row r="25" spans="1:256" x14ac:dyDescent="0.35">
      <c r="A25" s="122" t="s">
        <v>2394</v>
      </c>
      <c r="B25" s="110" t="s">
        <v>147</v>
      </c>
      <c r="C25" s="111" t="s">
        <v>460</v>
      </c>
      <c r="D25" s="111" t="s">
        <v>426</v>
      </c>
      <c r="E25" s="125">
        <v>33713</v>
      </c>
      <c r="F25" s="111" t="s">
        <v>140</v>
      </c>
      <c r="G25" s="111" t="s">
        <v>337</v>
      </c>
      <c r="H25" s="110" t="s">
        <v>156</v>
      </c>
      <c r="I25" s="111" t="s">
        <v>460</v>
      </c>
      <c r="J25" s="111" t="s">
        <v>173</v>
      </c>
      <c r="K25" s="110" t="s">
        <v>156</v>
      </c>
      <c r="L25" s="111" t="s">
        <v>235</v>
      </c>
      <c r="M25" s="111" t="s">
        <v>173</v>
      </c>
      <c r="N25" s="110" t="s">
        <v>147</v>
      </c>
      <c r="O25" s="111" t="s">
        <v>235</v>
      </c>
      <c r="P25" s="111" t="s">
        <v>166</v>
      </c>
      <c r="Q25" s="110" t="s">
        <v>156</v>
      </c>
      <c r="R25" s="111" t="s">
        <v>235</v>
      </c>
      <c r="S25" s="111" t="s">
        <v>173</v>
      </c>
      <c r="T25" s="110" t="s">
        <v>147</v>
      </c>
      <c r="U25" s="111" t="s">
        <v>235</v>
      </c>
      <c r="V25" s="111" t="s">
        <v>1764</v>
      </c>
      <c r="W25" s="110" t="s">
        <v>156</v>
      </c>
      <c r="X25" s="111" t="s">
        <v>235</v>
      </c>
      <c r="Y25" s="111" t="s">
        <v>157</v>
      </c>
      <c r="Z25" s="110"/>
      <c r="AA25" s="111"/>
      <c r="AB25" s="111"/>
      <c r="AC25" s="110"/>
      <c r="AD25" s="111"/>
      <c r="AE25" s="111"/>
      <c r="AF25" s="110"/>
      <c r="AG25" s="111"/>
      <c r="AH25" s="111"/>
      <c r="AI25" s="110"/>
      <c r="AJ25" s="111"/>
      <c r="AK25" s="111"/>
      <c r="AL25" s="110"/>
      <c r="AM25" s="111"/>
      <c r="AN25" s="111"/>
      <c r="AO25" s="110"/>
      <c r="AP25" s="111"/>
      <c r="AQ25" s="111"/>
      <c r="AR25" s="110"/>
      <c r="AS25" s="111"/>
      <c r="AT25" s="111"/>
      <c r="AU25" s="110"/>
      <c r="AV25" s="111"/>
      <c r="AW25" s="111"/>
      <c r="AX25" s="110"/>
      <c r="AY25" s="111"/>
      <c r="AZ25" s="111"/>
      <c r="BA25" s="110"/>
      <c r="BB25" s="111"/>
      <c r="BC25" s="111"/>
      <c r="BD25" s="110"/>
      <c r="BE25" s="111"/>
      <c r="BF25" s="111"/>
      <c r="BG25" s="110"/>
      <c r="BH25" s="111"/>
      <c r="BI25" s="111"/>
      <c r="BJ25" s="110"/>
      <c r="BK25" s="111"/>
      <c r="BL25" s="111"/>
      <c r="BM25" s="110"/>
      <c r="BN25" s="111"/>
      <c r="BO25" s="111"/>
      <c r="BP25" s="110"/>
      <c r="BQ25" s="125"/>
      <c r="BR25" s="111"/>
      <c r="BS25" s="118"/>
      <c r="BT25" s="110"/>
      <c r="BU25" s="122"/>
      <c r="BV25" s="118"/>
      <c r="BW25" s="118"/>
      <c r="BX25" s="127"/>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110"/>
      <c r="IJ25" s="110"/>
      <c r="IK25" s="110"/>
      <c r="IL25" s="110"/>
      <c r="IM25" s="110"/>
      <c r="IN25" s="110"/>
      <c r="IO25" s="110"/>
      <c r="IP25" s="110"/>
      <c r="IQ25" s="110"/>
      <c r="IR25" s="110"/>
      <c r="IS25" s="110"/>
      <c r="IT25" s="110"/>
      <c r="IU25" s="110"/>
      <c r="IV25" s="110"/>
    </row>
    <row r="26" spans="1:256" s="110" customFormat="1" x14ac:dyDescent="0.35">
      <c r="A26" s="122" t="s">
        <v>1036</v>
      </c>
      <c r="C26" s="111"/>
      <c r="D26" s="111"/>
      <c r="E26" s="125">
        <v>35470</v>
      </c>
      <c r="F26" s="111" t="s">
        <v>1037</v>
      </c>
      <c r="G26" s="111" t="s">
        <v>4521</v>
      </c>
      <c r="H26" s="110" t="s">
        <v>354</v>
      </c>
      <c r="I26" s="111" t="s">
        <v>135</v>
      </c>
      <c r="J26" s="111" t="s">
        <v>422</v>
      </c>
      <c r="K26" s="110" t="s">
        <v>354</v>
      </c>
      <c r="L26" s="111" t="s">
        <v>135</v>
      </c>
      <c r="M26" s="111" t="s">
        <v>155</v>
      </c>
      <c r="O26" s="111"/>
      <c r="P26" s="111"/>
      <c r="Q26" s="110" t="s">
        <v>323</v>
      </c>
      <c r="R26" s="111" t="s">
        <v>135</v>
      </c>
      <c r="S26" s="111" t="s">
        <v>155</v>
      </c>
      <c r="T26" s="110" t="s">
        <v>323</v>
      </c>
      <c r="U26" s="111" t="s">
        <v>135</v>
      </c>
      <c r="V26" s="111" t="s">
        <v>422</v>
      </c>
      <c r="W26" s="110" t="s">
        <v>323</v>
      </c>
      <c r="X26" s="111" t="s">
        <v>135</v>
      </c>
      <c r="Y26" s="111" t="s">
        <v>422</v>
      </c>
      <c r="AA26" s="111"/>
      <c r="AB26" s="111"/>
      <c r="AD26" s="111"/>
      <c r="AE26" s="111"/>
      <c r="AG26" s="111"/>
      <c r="AH26" s="111"/>
      <c r="AJ26" s="111"/>
      <c r="AK26" s="111"/>
      <c r="AM26" s="111"/>
      <c r="AN26" s="111"/>
      <c r="AP26" s="111"/>
      <c r="AQ26" s="111"/>
      <c r="AS26" s="111"/>
      <c r="AT26" s="111"/>
      <c r="AV26" s="111"/>
      <c r="AW26" s="111"/>
      <c r="AY26" s="111"/>
      <c r="AZ26" s="111"/>
      <c r="BB26" s="111"/>
      <c r="BC26" s="111"/>
      <c r="BE26" s="111"/>
      <c r="BF26" s="111"/>
      <c r="BH26" s="111"/>
      <c r="BI26" s="111"/>
      <c r="BK26" s="111"/>
      <c r="BL26" s="111"/>
      <c r="BN26" s="111"/>
      <c r="BO26" s="111"/>
      <c r="BQ26" s="125"/>
      <c r="BR26" s="111"/>
      <c r="BS26" s="118"/>
      <c r="BU26" s="122"/>
      <c r="BV26" s="118"/>
      <c r="BW26" s="118"/>
      <c r="BX26" s="127"/>
    </row>
    <row r="27" spans="1:256" s="110" customFormat="1" x14ac:dyDescent="0.35">
      <c r="A27" s="122" t="s">
        <v>2119</v>
      </c>
      <c r="C27" s="118"/>
      <c r="D27" s="122"/>
      <c r="E27" s="125">
        <v>34549</v>
      </c>
      <c r="F27" s="111" t="s">
        <v>1108</v>
      </c>
      <c r="G27" s="111" t="s">
        <v>1108</v>
      </c>
      <c r="H27" s="110" t="s">
        <v>307</v>
      </c>
      <c r="I27" s="118" t="s">
        <v>158</v>
      </c>
      <c r="J27" s="122" t="s">
        <v>1915</v>
      </c>
      <c r="K27" s="110" t="s">
        <v>648</v>
      </c>
      <c r="L27" s="118" t="s">
        <v>165</v>
      </c>
      <c r="M27" s="122" t="s">
        <v>520</v>
      </c>
      <c r="N27" s="110" t="s">
        <v>648</v>
      </c>
      <c r="O27" s="118" t="s">
        <v>274</v>
      </c>
      <c r="P27" s="122" t="s">
        <v>1020</v>
      </c>
      <c r="Q27" s="110" t="s">
        <v>2627</v>
      </c>
      <c r="R27" s="118" t="s">
        <v>274</v>
      </c>
      <c r="S27" s="122" t="s">
        <v>1915</v>
      </c>
      <c r="T27" s="110" t="s">
        <v>648</v>
      </c>
      <c r="U27" s="118" t="s">
        <v>252</v>
      </c>
      <c r="V27" s="122" t="s">
        <v>2122</v>
      </c>
      <c r="W27" s="110" t="s">
        <v>861</v>
      </c>
      <c r="X27" s="118"/>
      <c r="Y27" s="122"/>
      <c r="Z27" s="110" t="s">
        <v>654</v>
      </c>
      <c r="AA27" s="118" t="s">
        <v>341</v>
      </c>
      <c r="AB27" s="122" t="s">
        <v>314</v>
      </c>
      <c r="AC27" s="110" t="s">
        <v>654</v>
      </c>
      <c r="AD27" s="118" t="s">
        <v>341</v>
      </c>
      <c r="AE27" s="122" t="s">
        <v>646</v>
      </c>
      <c r="AF27" s="110" t="s">
        <v>654</v>
      </c>
      <c r="AG27" s="118" t="s">
        <v>341</v>
      </c>
      <c r="AH27" s="122" t="s">
        <v>1283</v>
      </c>
      <c r="AJ27" s="118"/>
      <c r="AK27" s="122"/>
      <c r="AM27" s="118"/>
      <c r="AN27" s="122"/>
      <c r="AP27" s="118"/>
      <c r="AQ27" s="122"/>
      <c r="AS27" s="118"/>
      <c r="AT27" s="122"/>
      <c r="AV27" s="118"/>
      <c r="AW27" s="122"/>
      <c r="AY27" s="118"/>
      <c r="AZ27" s="122"/>
      <c r="BB27" s="118"/>
      <c r="BC27" s="122"/>
      <c r="BE27" s="118"/>
      <c r="BF27" s="122"/>
      <c r="BH27" s="118"/>
      <c r="BI27" s="122"/>
      <c r="BK27" s="118"/>
      <c r="BL27" s="122"/>
      <c r="BN27" s="118"/>
      <c r="BO27" s="122"/>
      <c r="BR27" s="122"/>
      <c r="BS27" s="118"/>
      <c r="BT27" s="118"/>
      <c r="BU27" s="118"/>
      <c r="BV27" s="118"/>
      <c r="BW27" s="118"/>
      <c r="BX27" s="118"/>
    </row>
    <row r="28" spans="1:256" s="110" customFormat="1" x14ac:dyDescent="0.35">
      <c r="A28" s="122" t="s">
        <v>4592</v>
      </c>
      <c r="C28" s="111" t="s">
        <v>4421</v>
      </c>
      <c r="D28" s="122"/>
      <c r="E28" s="125">
        <v>35440</v>
      </c>
      <c r="F28" s="111" t="s">
        <v>107</v>
      </c>
      <c r="G28" s="122" t="s">
        <v>769</v>
      </c>
      <c r="J28" s="122"/>
      <c r="K28" s="110" t="s">
        <v>1190</v>
      </c>
      <c r="L28" s="110" t="s">
        <v>103</v>
      </c>
      <c r="M28" s="122"/>
      <c r="P28" s="122"/>
      <c r="S28" s="122"/>
      <c r="V28" s="122"/>
      <c r="Y28" s="122"/>
      <c r="AB28" s="122"/>
    </row>
    <row r="29" spans="1:256" s="110" customFormat="1" x14ac:dyDescent="0.35">
      <c r="A29" s="122" t="s">
        <v>2445</v>
      </c>
      <c r="B29" s="110" t="s">
        <v>327</v>
      </c>
      <c r="C29" s="110" t="s">
        <v>94</v>
      </c>
      <c r="D29" s="122" t="s">
        <v>335</v>
      </c>
      <c r="E29" s="125">
        <v>35739</v>
      </c>
      <c r="F29" s="111" t="s">
        <v>359</v>
      </c>
      <c r="G29" s="122" t="s">
        <v>287</v>
      </c>
      <c r="H29" s="110" t="s">
        <v>4401</v>
      </c>
      <c r="I29" s="110" t="s">
        <v>94</v>
      </c>
      <c r="J29" s="122" t="s">
        <v>328</v>
      </c>
      <c r="K29" s="110" t="s">
        <v>327</v>
      </c>
      <c r="L29" s="110" t="s">
        <v>94</v>
      </c>
      <c r="M29" s="122" t="s">
        <v>335</v>
      </c>
      <c r="P29" s="122"/>
      <c r="S29" s="122"/>
      <c r="V29" s="122"/>
      <c r="Y29" s="122"/>
      <c r="AB29" s="122"/>
    </row>
    <row r="30" spans="1:256" s="110" customFormat="1" x14ac:dyDescent="0.35">
      <c r="A30" s="122" t="s">
        <v>3199</v>
      </c>
      <c r="B30" s="102" t="s">
        <v>153</v>
      </c>
      <c r="C30" s="102" t="s">
        <v>172</v>
      </c>
      <c r="D30" s="129" t="s">
        <v>154</v>
      </c>
      <c r="E30" s="125">
        <v>34231</v>
      </c>
      <c r="F30" s="118" t="s">
        <v>720</v>
      </c>
      <c r="G30" s="122" t="s">
        <v>401</v>
      </c>
      <c r="H30" s="102" t="s">
        <v>156</v>
      </c>
      <c r="I30" s="102" t="s">
        <v>172</v>
      </c>
      <c r="J30" s="129" t="s">
        <v>848</v>
      </c>
      <c r="K30" s="102" t="s">
        <v>153</v>
      </c>
      <c r="L30" s="102" t="s">
        <v>172</v>
      </c>
      <c r="M30" s="129" t="s">
        <v>154</v>
      </c>
      <c r="N30" s="102" t="s">
        <v>156</v>
      </c>
      <c r="O30" s="102" t="s">
        <v>172</v>
      </c>
      <c r="P30" s="129" t="s">
        <v>2861</v>
      </c>
      <c r="Q30" s="102" t="s">
        <v>156</v>
      </c>
      <c r="R30" s="102" t="s">
        <v>172</v>
      </c>
      <c r="S30" s="129" t="s">
        <v>4628</v>
      </c>
      <c r="T30" s="102" t="s">
        <v>156</v>
      </c>
      <c r="U30" s="102" t="s">
        <v>172</v>
      </c>
      <c r="V30" s="129" t="s">
        <v>161</v>
      </c>
      <c r="Y30" s="122"/>
      <c r="AB30" s="122"/>
    </row>
    <row r="31" spans="1:256" s="110" customFormat="1" x14ac:dyDescent="0.35">
      <c r="A31" s="122" t="s">
        <v>3769</v>
      </c>
      <c r="B31" s="110" t="s">
        <v>156</v>
      </c>
      <c r="C31" s="110" t="s">
        <v>123</v>
      </c>
      <c r="D31" s="122" t="s">
        <v>173</v>
      </c>
      <c r="E31" s="125">
        <v>36782</v>
      </c>
      <c r="F31" s="111" t="s">
        <v>5138</v>
      </c>
      <c r="G31" s="122"/>
      <c r="J31" s="122"/>
      <c r="M31" s="122"/>
      <c r="P31" s="122"/>
      <c r="S31" s="122"/>
      <c r="V31" s="122"/>
      <c r="Y31" s="122"/>
      <c r="AB31" s="122"/>
    </row>
    <row r="32" spans="1:256" ht="12.75" customHeight="1" x14ac:dyDescent="0.35">
      <c r="A32" s="122" t="s">
        <v>1252</v>
      </c>
      <c r="B32" s="110" t="s">
        <v>192</v>
      </c>
      <c r="C32" s="110" t="s">
        <v>128</v>
      </c>
      <c r="D32" s="122" t="s">
        <v>208</v>
      </c>
      <c r="E32" s="125">
        <v>35176</v>
      </c>
      <c r="F32" s="118" t="s">
        <v>996</v>
      </c>
      <c r="G32" s="122" t="s">
        <v>283</v>
      </c>
      <c r="H32" s="110" t="s">
        <v>182</v>
      </c>
      <c r="I32" s="110" t="s">
        <v>326</v>
      </c>
      <c r="J32" s="122" t="s">
        <v>183</v>
      </c>
      <c r="K32" s="110" t="s">
        <v>182</v>
      </c>
      <c r="L32" s="110" t="s">
        <v>326</v>
      </c>
      <c r="M32" s="122" t="s">
        <v>488</v>
      </c>
      <c r="N32" s="110" t="s">
        <v>2865</v>
      </c>
      <c r="O32" s="110" t="s">
        <v>326</v>
      </c>
      <c r="P32" s="122" t="s">
        <v>1118</v>
      </c>
      <c r="Q32" s="110" t="s">
        <v>192</v>
      </c>
      <c r="R32" s="110" t="s">
        <v>326</v>
      </c>
      <c r="S32" s="122" t="s">
        <v>201</v>
      </c>
      <c r="T32" s="110" t="s">
        <v>459</v>
      </c>
      <c r="U32" s="110" t="s">
        <v>326</v>
      </c>
      <c r="V32" s="122" t="s">
        <v>166</v>
      </c>
      <c r="W32" s="110"/>
      <c r="X32" s="110"/>
      <c r="Y32" s="122"/>
      <c r="Z32" s="110"/>
      <c r="AA32" s="110"/>
      <c r="AB32" s="122"/>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110"/>
      <c r="IJ32" s="110"/>
      <c r="IK32" s="110"/>
      <c r="IL32" s="110"/>
      <c r="IM32" s="110"/>
      <c r="IN32" s="110"/>
      <c r="IO32" s="110"/>
      <c r="IP32" s="110"/>
      <c r="IQ32" s="110"/>
      <c r="IR32" s="110"/>
      <c r="IS32" s="110"/>
      <c r="IT32" s="110"/>
      <c r="IU32" s="110"/>
      <c r="IV32" s="110"/>
    </row>
    <row r="33" spans="1:256" s="110" customFormat="1" x14ac:dyDescent="0.35">
      <c r="A33" s="122" t="s">
        <v>3770</v>
      </c>
      <c r="B33" s="110" t="s">
        <v>93</v>
      </c>
      <c r="C33" s="118" t="s">
        <v>165</v>
      </c>
      <c r="D33" s="122" t="s">
        <v>5139</v>
      </c>
      <c r="E33" s="125">
        <v>38006</v>
      </c>
      <c r="F33" s="111" t="s">
        <v>5138</v>
      </c>
      <c r="G33" s="122"/>
      <c r="J33" s="122"/>
      <c r="M33" s="122"/>
      <c r="P33" s="122"/>
      <c r="S33" s="122"/>
      <c r="V33" s="122"/>
      <c r="Y33" s="122"/>
      <c r="AB33" s="122"/>
    </row>
    <row r="34" spans="1:256" s="110" customFormat="1" x14ac:dyDescent="0.35">
      <c r="A34" s="122" t="s">
        <v>3016</v>
      </c>
      <c r="B34" s="110" t="s">
        <v>77</v>
      </c>
      <c r="C34" s="110" t="s">
        <v>252</v>
      </c>
      <c r="D34" s="122" t="s">
        <v>1459</v>
      </c>
      <c r="E34" s="125">
        <v>33852</v>
      </c>
      <c r="F34" s="118" t="s">
        <v>175</v>
      </c>
      <c r="G34" s="122" t="s">
        <v>624</v>
      </c>
      <c r="J34" s="122"/>
      <c r="K34" s="110" t="s">
        <v>77</v>
      </c>
      <c r="L34" s="110" t="s">
        <v>123</v>
      </c>
      <c r="M34" s="122" t="s">
        <v>3017</v>
      </c>
      <c r="N34" s="110" t="s">
        <v>77</v>
      </c>
      <c r="O34" s="110" t="s">
        <v>123</v>
      </c>
      <c r="P34" s="122" t="s">
        <v>4776</v>
      </c>
      <c r="Q34" s="110" t="s">
        <v>77</v>
      </c>
      <c r="R34" s="110" t="s">
        <v>123</v>
      </c>
      <c r="S34" s="122"/>
      <c r="T34" s="110" t="s">
        <v>77</v>
      </c>
      <c r="U34" s="110" t="s">
        <v>116</v>
      </c>
      <c r="V34" s="122" t="s">
        <v>4413</v>
      </c>
      <c r="Y34" s="122"/>
      <c r="AB34" s="122"/>
    </row>
    <row r="35" spans="1:256" s="110" customFormat="1" x14ac:dyDescent="0.35">
      <c r="A35" s="122" t="s">
        <v>3132</v>
      </c>
      <c r="B35" s="118"/>
      <c r="C35" s="118"/>
      <c r="D35" s="111"/>
      <c r="E35" s="125">
        <v>34983</v>
      </c>
      <c r="F35" s="111" t="s">
        <v>303</v>
      </c>
      <c r="G35" s="111" t="s">
        <v>303</v>
      </c>
      <c r="H35" s="118" t="s">
        <v>177</v>
      </c>
      <c r="I35" s="118" t="s">
        <v>229</v>
      </c>
      <c r="J35" s="111" t="s">
        <v>186</v>
      </c>
      <c r="K35" s="118" t="s">
        <v>177</v>
      </c>
      <c r="L35" s="118" t="s">
        <v>229</v>
      </c>
      <c r="M35" s="111" t="s">
        <v>168</v>
      </c>
      <c r="N35" s="118" t="s">
        <v>177</v>
      </c>
      <c r="O35" s="118" t="s">
        <v>78</v>
      </c>
      <c r="P35" s="111" t="s">
        <v>430</v>
      </c>
      <c r="Q35" s="118"/>
      <c r="R35" s="118"/>
      <c r="S35" s="111"/>
      <c r="T35" s="118" t="s">
        <v>177</v>
      </c>
      <c r="U35" s="118" t="s">
        <v>229</v>
      </c>
      <c r="V35" s="111" t="s">
        <v>430</v>
      </c>
      <c r="W35" s="118" t="s">
        <v>177</v>
      </c>
      <c r="X35" s="118" t="s">
        <v>229</v>
      </c>
      <c r="Y35" s="111" t="s">
        <v>186</v>
      </c>
      <c r="AA35" s="118"/>
      <c r="AB35" s="122"/>
      <c r="AD35" s="118"/>
      <c r="AE35" s="122"/>
      <c r="AG35" s="118"/>
      <c r="AH35" s="122"/>
      <c r="AJ35" s="118"/>
      <c r="AK35" s="122"/>
      <c r="AM35" s="118"/>
      <c r="AN35" s="122"/>
      <c r="AP35" s="118"/>
      <c r="AQ35" s="122"/>
      <c r="AS35" s="118"/>
      <c r="AT35" s="122"/>
      <c r="AV35" s="118"/>
      <c r="AW35" s="122"/>
      <c r="AY35" s="118"/>
      <c r="AZ35" s="122"/>
      <c r="BB35" s="118"/>
      <c r="BC35" s="122"/>
      <c r="BE35" s="118"/>
      <c r="BF35" s="122"/>
      <c r="BH35" s="118"/>
      <c r="BI35" s="122"/>
      <c r="BK35" s="118"/>
      <c r="BL35" s="122"/>
      <c r="BN35" s="118"/>
      <c r="BO35" s="122"/>
      <c r="BR35" s="122"/>
      <c r="BS35" s="118"/>
      <c r="BT35" s="118"/>
      <c r="BU35" s="118"/>
      <c r="BV35" s="118"/>
      <c r="BW35" s="118"/>
      <c r="BX35" s="118"/>
    </row>
    <row r="36" spans="1:256" x14ac:dyDescent="0.35">
      <c r="A36" s="122" t="s">
        <v>3330</v>
      </c>
      <c r="B36" s="110" t="s">
        <v>156</v>
      </c>
      <c r="C36" s="118" t="s">
        <v>229</v>
      </c>
      <c r="D36" s="122" t="s">
        <v>161</v>
      </c>
      <c r="E36" s="125">
        <v>36925</v>
      </c>
      <c r="F36" s="111" t="s">
        <v>88</v>
      </c>
      <c r="G36" s="111" t="s">
        <v>134</v>
      </c>
      <c r="H36" s="110" t="s">
        <v>156</v>
      </c>
      <c r="I36" s="118" t="s">
        <v>229</v>
      </c>
      <c r="J36" s="122" t="s">
        <v>161</v>
      </c>
      <c r="K36" s="110"/>
      <c r="L36" s="118"/>
      <c r="M36" s="122"/>
      <c r="N36" s="110"/>
      <c r="O36" s="118"/>
      <c r="P36" s="122"/>
      <c r="Q36" s="110"/>
      <c r="R36" s="118"/>
      <c r="S36" s="122"/>
      <c r="T36" s="110"/>
      <c r="U36" s="118"/>
      <c r="V36" s="122"/>
      <c r="W36" s="110"/>
      <c r="X36" s="118"/>
      <c r="Y36" s="122"/>
      <c r="Z36" s="110"/>
      <c r="AA36" s="118"/>
      <c r="AB36" s="122"/>
      <c r="AC36" s="110"/>
      <c r="AD36" s="118"/>
      <c r="AE36" s="122"/>
      <c r="AF36" s="110"/>
      <c r="AG36" s="118"/>
      <c r="AH36" s="122"/>
      <c r="AI36" s="110"/>
      <c r="AJ36" s="118"/>
      <c r="AK36" s="122"/>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110"/>
      <c r="IJ36" s="110"/>
      <c r="IK36" s="110"/>
      <c r="IL36" s="110"/>
      <c r="IM36" s="110"/>
      <c r="IN36" s="110"/>
      <c r="IO36" s="110"/>
      <c r="IP36" s="110"/>
      <c r="IQ36" s="110"/>
      <c r="IR36" s="110"/>
      <c r="IS36" s="110"/>
      <c r="IT36" s="110"/>
      <c r="IU36" s="110"/>
      <c r="IV36" s="110"/>
    </row>
    <row r="37" spans="1:256" s="110" customFormat="1" x14ac:dyDescent="0.35">
      <c r="A37" s="122" t="s">
        <v>2964</v>
      </c>
      <c r="B37" s="110" t="s">
        <v>284</v>
      </c>
      <c r="C37" s="111" t="s">
        <v>128</v>
      </c>
      <c r="D37" s="111" t="s">
        <v>430</v>
      </c>
      <c r="E37" s="125">
        <v>34715</v>
      </c>
      <c r="F37" s="111" t="s">
        <v>2965</v>
      </c>
      <c r="G37" s="111" t="s">
        <v>4633</v>
      </c>
      <c r="H37" s="110" t="s">
        <v>284</v>
      </c>
      <c r="I37" s="111" t="s">
        <v>128</v>
      </c>
      <c r="J37" s="111" t="s">
        <v>629</v>
      </c>
      <c r="K37" s="110" t="s">
        <v>284</v>
      </c>
      <c r="L37" s="111" t="s">
        <v>128</v>
      </c>
      <c r="M37" s="111" t="s">
        <v>1141</v>
      </c>
      <c r="N37" s="110" t="s">
        <v>284</v>
      </c>
      <c r="O37" s="111" t="s">
        <v>128</v>
      </c>
      <c r="P37" s="111" t="s">
        <v>1170</v>
      </c>
      <c r="Q37" s="110" t="s">
        <v>284</v>
      </c>
      <c r="R37" s="111" t="s">
        <v>128</v>
      </c>
      <c r="S37" s="111" t="s">
        <v>576</v>
      </c>
      <c r="T37" s="110" t="s">
        <v>253</v>
      </c>
      <c r="U37" s="111" t="s">
        <v>128</v>
      </c>
      <c r="V37" s="111" t="s">
        <v>743</v>
      </c>
      <c r="W37" s="110" t="s">
        <v>253</v>
      </c>
      <c r="X37" s="111" t="s">
        <v>128</v>
      </c>
      <c r="Y37" s="111" t="s">
        <v>604</v>
      </c>
      <c r="AA37" s="111"/>
      <c r="AB37" s="111"/>
      <c r="AD37" s="111"/>
      <c r="AE37" s="111"/>
      <c r="AG37" s="111"/>
      <c r="AH37" s="111"/>
      <c r="AJ37" s="111"/>
      <c r="AK37" s="111"/>
      <c r="AM37" s="111"/>
      <c r="AN37" s="111"/>
      <c r="AP37" s="111"/>
      <c r="AQ37" s="111"/>
      <c r="AS37" s="111"/>
      <c r="AT37" s="111"/>
      <c r="AV37" s="111"/>
      <c r="AW37" s="111"/>
      <c r="AY37" s="111"/>
      <c r="AZ37" s="111"/>
      <c r="BB37" s="111"/>
      <c r="BC37" s="111"/>
      <c r="BE37" s="111"/>
      <c r="BF37" s="111"/>
      <c r="BH37" s="111"/>
      <c r="BI37" s="111"/>
      <c r="BK37" s="111"/>
      <c r="BL37" s="111"/>
      <c r="BN37" s="111"/>
      <c r="BO37" s="111"/>
      <c r="BQ37" s="125"/>
      <c r="BR37" s="111"/>
      <c r="BS37" s="118"/>
      <c r="BU37" s="122"/>
      <c r="BV37" s="118"/>
      <c r="BW37" s="118"/>
      <c r="BX37" s="127"/>
    </row>
    <row r="38" spans="1:256" s="110" customFormat="1" x14ac:dyDescent="0.35">
      <c r="A38" s="122" t="s">
        <v>2151</v>
      </c>
      <c r="B38" s="110" t="s">
        <v>77</v>
      </c>
      <c r="C38" s="111" t="s">
        <v>131</v>
      </c>
      <c r="D38" s="111"/>
      <c r="E38" s="125">
        <v>35206</v>
      </c>
      <c r="F38" s="111" t="s">
        <v>2152</v>
      </c>
      <c r="G38" s="111" t="s">
        <v>4775</v>
      </c>
      <c r="H38" s="110" t="s">
        <v>77</v>
      </c>
      <c r="I38" s="111" t="s">
        <v>131</v>
      </c>
      <c r="J38" s="111"/>
      <c r="K38" s="110" t="s">
        <v>77</v>
      </c>
      <c r="L38" s="111" t="s">
        <v>131</v>
      </c>
      <c r="M38" s="111"/>
      <c r="N38" s="110" t="s">
        <v>77</v>
      </c>
      <c r="O38" s="111" t="s">
        <v>131</v>
      </c>
      <c r="P38" s="111"/>
      <c r="Q38" s="110" t="s">
        <v>77</v>
      </c>
      <c r="R38" s="111" t="s">
        <v>131</v>
      </c>
      <c r="S38" s="111"/>
      <c r="T38" s="110" t="s">
        <v>77</v>
      </c>
      <c r="U38" s="111" t="s">
        <v>131</v>
      </c>
      <c r="V38" s="111"/>
      <c r="W38" s="110" t="s">
        <v>77</v>
      </c>
      <c r="X38" s="111" t="s">
        <v>131</v>
      </c>
      <c r="Y38" s="111"/>
      <c r="AA38" s="111"/>
      <c r="AB38" s="111"/>
      <c r="AD38" s="111"/>
      <c r="AE38" s="111"/>
      <c r="AG38" s="111"/>
      <c r="AH38" s="111"/>
      <c r="AJ38" s="111"/>
      <c r="AK38" s="111"/>
      <c r="AM38" s="111"/>
      <c r="AN38" s="111"/>
      <c r="AP38" s="111"/>
      <c r="AQ38" s="111"/>
      <c r="AS38" s="111"/>
      <c r="AT38" s="111"/>
      <c r="AV38" s="111"/>
      <c r="AW38" s="111"/>
      <c r="AY38" s="111"/>
      <c r="AZ38" s="111"/>
      <c r="BB38" s="111"/>
      <c r="BC38" s="111"/>
      <c r="BE38" s="111"/>
      <c r="BF38" s="111"/>
      <c r="BH38" s="111"/>
      <c r="BI38" s="111"/>
      <c r="BK38" s="111"/>
      <c r="BL38" s="111"/>
      <c r="BN38" s="111"/>
      <c r="BO38" s="111"/>
      <c r="BQ38" s="125"/>
      <c r="BR38" s="111"/>
      <c r="BS38" s="118"/>
      <c r="BU38" s="122"/>
      <c r="BV38" s="118"/>
      <c r="BW38" s="118"/>
      <c r="BX38" s="127"/>
    </row>
    <row r="39" spans="1:256" s="110" customFormat="1" x14ac:dyDescent="0.35">
      <c r="A39" s="122" t="s">
        <v>1873</v>
      </c>
      <c r="B39" s="110" t="s">
        <v>122</v>
      </c>
      <c r="C39" s="118" t="s">
        <v>421</v>
      </c>
      <c r="D39" s="122"/>
      <c r="E39" s="125">
        <v>33721</v>
      </c>
      <c r="F39" s="111" t="s">
        <v>1509</v>
      </c>
      <c r="G39" s="111" t="s">
        <v>4674</v>
      </c>
      <c r="H39" s="110" t="s">
        <v>122</v>
      </c>
      <c r="I39" s="118" t="s">
        <v>224</v>
      </c>
      <c r="J39" s="122"/>
      <c r="K39" s="110" t="s">
        <v>122</v>
      </c>
      <c r="L39" s="118" t="s">
        <v>224</v>
      </c>
      <c r="M39" s="122"/>
      <c r="N39" s="110" t="s">
        <v>122</v>
      </c>
      <c r="O39" s="118" t="s">
        <v>224</v>
      </c>
      <c r="P39" s="122"/>
      <c r="Q39" s="110" t="s">
        <v>122</v>
      </c>
      <c r="R39" s="118" t="s">
        <v>224</v>
      </c>
      <c r="S39" s="122"/>
      <c r="T39" s="110" t="s">
        <v>122</v>
      </c>
      <c r="U39" s="118" t="s">
        <v>224</v>
      </c>
      <c r="V39" s="122"/>
      <c r="W39" s="110" t="s">
        <v>122</v>
      </c>
      <c r="X39" s="118" t="s">
        <v>224</v>
      </c>
      <c r="Y39" s="122"/>
      <c r="Z39" s="110" t="s">
        <v>127</v>
      </c>
      <c r="AA39" s="118" t="s">
        <v>224</v>
      </c>
      <c r="AB39" s="122"/>
      <c r="AC39" s="110" t="s">
        <v>132</v>
      </c>
      <c r="AD39" s="118" t="s">
        <v>1111</v>
      </c>
      <c r="AE39" s="122"/>
      <c r="AF39" s="110" t="s">
        <v>122</v>
      </c>
      <c r="AG39" s="118" t="s">
        <v>1111</v>
      </c>
      <c r="AH39" s="122"/>
      <c r="AI39" s="110" t="s">
        <v>1578</v>
      </c>
      <c r="AJ39" s="118" t="s">
        <v>1111</v>
      </c>
      <c r="AK39" s="122"/>
      <c r="AL39" s="110" t="s">
        <v>4567</v>
      </c>
      <c r="AM39" s="118" t="s">
        <v>1111</v>
      </c>
      <c r="AN39" s="122"/>
      <c r="AP39" s="118"/>
      <c r="AQ39" s="122"/>
      <c r="AS39" s="118"/>
      <c r="AT39" s="122"/>
      <c r="AV39" s="118"/>
      <c r="AW39" s="122"/>
      <c r="AY39" s="118"/>
      <c r="AZ39" s="122"/>
      <c r="BB39" s="118"/>
      <c r="BC39" s="122"/>
      <c r="BE39" s="118"/>
      <c r="BF39" s="122"/>
      <c r="BH39" s="118"/>
      <c r="BI39" s="122"/>
      <c r="BK39" s="118"/>
      <c r="BL39" s="122"/>
      <c r="BN39" s="118"/>
      <c r="BO39" s="122"/>
      <c r="BR39" s="122"/>
      <c r="BS39" s="118"/>
      <c r="BT39" s="118"/>
      <c r="BU39" s="118"/>
      <c r="BV39" s="118"/>
      <c r="BW39" s="118"/>
      <c r="BX39" s="118"/>
    </row>
    <row r="40" spans="1:256" s="110" customFormat="1" x14ac:dyDescent="0.35">
      <c r="A40" s="122" t="s">
        <v>2303</v>
      </c>
      <c r="B40" s="110" t="s">
        <v>242</v>
      </c>
      <c r="C40" s="110" t="s">
        <v>116</v>
      </c>
      <c r="D40" s="122" t="s">
        <v>1141</v>
      </c>
      <c r="E40" s="125">
        <v>35662</v>
      </c>
      <c r="F40" s="118" t="s">
        <v>125</v>
      </c>
      <c r="G40" s="122" t="s">
        <v>125</v>
      </c>
      <c r="H40" s="110" t="s">
        <v>242</v>
      </c>
      <c r="I40" s="110" t="s">
        <v>116</v>
      </c>
      <c r="J40" s="122" t="s">
        <v>761</v>
      </c>
      <c r="K40" s="110" t="s">
        <v>253</v>
      </c>
      <c r="L40" s="110" t="s">
        <v>78</v>
      </c>
      <c r="M40" s="122" t="s">
        <v>761</v>
      </c>
      <c r="N40" s="110" t="s">
        <v>253</v>
      </c>
      <c r="O40" s="110" t="s">
        <v>78</v>
      </c>
      <c r="P40" s="122" t="s">
        <v>254</v>
      </c>
      <c r="Q40" s="110" t="s">
        <v>242</v>
      </c>
      <c r="R40" s="110" t="s">
        <v>78</v>
      </c>
      <c r="S40" s="122" t="s">
        <v>264</v>
      </c>
      <c r="T40" s="110" t="s">
        <v>273</v>
      </c>
      <c r="U40" s="110" t="s">
        <v>78</v>
      </c>
      <c r="V40" s="122" t="s">
        <v>231</v>
      </c>
      <c r="Y40" s="122"/>
      <c r="AB40" s="122"/>
    </row>
    <row r="41" spans="1:256" x14ac:dyDescent="0.35">
      <c r="A41" s="122" t="s">
        <v>90</v>
      </c>
      <c r="B41" s="110" t="s">
        <v>93</v>
      </c>
      <c r="C41" s="110" t="s">
        <v>94</v>
      </c>
      <c r="D41" s="122" t="s">
        <v>1470</v>
      </c>
      <c r="E41" s="125">
        <v>36631</v>
      </c>
      <c r="F41" s="111" t="s">
        <v>91</v>
      </c>
      <c r="G41" s="122" t="s">
        <v>84</v>
      </c>
      <c r="H41" s="110" t="s">
        <v>93</v>
      </c>
      <c r="I41" s="110" t="s">
        <v>94</v>
      </c>
      <c r="J41" s="122" t="s">
        <v>3370</v>
      </c>
      <c r="K41" s="110" t="s">
        <v>93</v>
      </c>
      <c r="L41" s="110" t="s">
        <v>94</v>
      </c>
      <c r="M41" s="122" t="s">
        <v>95</v>
      </c>
      <c r="N41" s="110"/>
      <c r="O41" s="110"/>
      <c r="P41" s="122"/>
      <c r="Q41" s="110"/>
      <c r="R41" s="110"/>
      <c r="S41" s="122"/>
      <c r="T41" s="110"/>
      <c r="U41" s="110"/>
      <c r="V41" s="122"/>
      <c r="W41" s="110"/>
      <c r="X41" s="110"/>
      <c r="Y41" s="122"/>
      <c r="Z41" s="110"/>
      <c r="AA41" s="110"/>
      <c r="AB41" s="122"/>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110"/>
      <c r="IJ41" s="110"/>
      <c r="IK41" s="110"/>
      <c r="IL41" s="110"/>
      <c r="IM41" s="110"/>
      <c r="IN41" s="110"/>
      <c r="IO41" s="110"/>
      <c r="IP41" s="110"/>
      <c r="IQ41" s="110"/>
      <c r="IR41" s="110"/>
      <c r="IS41" s="110"/>
      <c r="IT41" s="110"/>
      <c r="IU41" s="110"/>
      <c r="IV41" s="110"/>
    </row>
    <row r="42" spans="1:256" s="110" customFormat="1" x14ac:dyDescent="0.35">
      <c r="A42" s="122" t="s">
        <v>1006</v>
      </c>
      <c r="B42" s="110" t="s">
        <v>648</v>
      </c>
      <c r="C42" s="110" t="s">
        <v>235</v>
      </c>
      <c r="D42" s="122" t="s">
        <v>1418</v>
      </c>
      <c r="E42" s="125">
        <v>35646</v>
      </c>
      <c r="F42" s="118" t="s">
        <v>101</v>
      </c>
      <c r="G42" s="122" t="s">
        <v>108</v>
      </c>
      <c r="H42" s="110" t="s">
        <v>292</v>
      </c>
      <c r="I42" s="110" t="s">
        <v>268</v>
      </c>
      <c r="J42" s="122" t="s">
        <v>277</v>
      </c>
      <c r="K42" s="110" t="s">
        <v>276</v>
      </c>
      <c r="L42" s="110" t="s">
        <v>252</v>
      </c>
      <c r="M42" s="122" t="s">
        <v>781</v>
      </c>
      <c r="N42" s="110" t="s">
        <v>648</v>
      </c>
      <c r="O42" s="110" t="s">
        <v>252</v>
      </c>
      <c r="P42" s="122" t="s">
        <v>277</v>
      </c>
      <c r="Q42" s="110" t="s">
        <v>1707</v>
      </c>
      <c r="R42" s="110" t="s">
        <v>252</v>
      </c>
      <c r="S42" s="122" t="s">
        <v>496</v>
      </c>
      <c r="T42" s="110" t="s">
        <v>304</v>
      </c>
      <c r="U42" s="110" t="s">
        <v>252</v>
      </c>
      <c r="V42" s="122" t="s">
        <v>310</v>
      </c>
      <c r="Y42" s="122"/>
      <c r="AB42" s="122"/>
    </row>
    <row r="43" spans="1:256" s="110" customFormat="1" x14ac:dyDescent="0.35">
      <c r="A43" s="122" t="s">
        <v>3699</v>
      </c>
      <c r="B43" s="110" t="s">
        <v>211</v>
      </c>
      <c r="C43" s="110" t="s">
        <v>224</v>
      </c>
      <c r="D43" s="122" t="s">
        <v>430</v>
      </c>
      <c r="E43" s="125">
        <v>37680</v>
      </c>
      <c r="F43" s="118" t="s">
        <v>5140</v>
      </c>
      <c r="G43" s="122"/>
      <c r="J43" s="122"/>
      <c r="M43" s="122"/>
      <c r="P43" s="122"/>
      <c r="S43" s="122"/>
      <c r="V43" s="122"/>
      <c r="Y43" s="122"/>
      <c r="AB43" s="122"/>
    </row>
    <row r="44" spans="1:256" s="110" customFormat="1" x14ac:dyDescent="0.35">
      <c r="A44" s="122" t="s">
        <v>1314</v>
      </c>
      <c r="B44" s="110" t="s">
        <v>327</v>
      </c>
      <c r="C44" s="110" t="s">
        <v>274</v>
      </c>
      <c r="D44" s="122" t="s">
        <v>335</v>
      </c>
      <c r="E44" s="125">
        <v>35566</v>
      </c>
      <c r="F44" s="118" t="s">
        <v>115</v>
      </c>
      <c r="G44" s="122" t="s">
        <v>401</v>
      </c>
      <c r="H44" s="110" t="s">
        <v>327</v>
      </c>
      <c r="I44" s="110" t="s">
        <v>274</v>
      </c>
      <c r="J44" s="122" t="s">
        <v>328</v>
      </c>
      <c r="M44" s="122"/>
      <c r="N44" s="110" t="s">
        <v>327</v>
      </c>
      <c r="O44" s="110" t="s">
        <v>259</v>
      </c>
      <c r="P44" s="122" t="s">
        <v>328</v>
      </c>
      <c r="Q44" s="110" t="s">
        <v>345</v>
      </c>
      <c r="R44" s="110" t="s">
        <v>259</v>
      </c>
      <c r="S44" s="122" t="s">
        <v>154</v>
      </c>
      <c r="T44" s="110" t="s">
        <v>327</v>
      </c>
      <c r="U44" s="110" t="s">
        <v>259</v>
      </c>
      <c r="V44" s="122" t="s">
        <v>328</v>
      </c>
      <c r="Y44" s="122"/>
      <c r="AB44" s="122"/>
    </row>
    <row r="45" spans="1:256" s="110" customFormat="1" x14ac:dyDescent="0.35">
      <c r="A45" s="122" t="s">
        <v>3760</v>
      </c>
      <c r="B45" s="110" t="s">
        <v>744</v>
      </c>
      <c r="C45" s="110" t="s">
        <v>421</v>
      </c>
      <c r="D45" s="122" t="s">
        <v>231</v>
      </c>
      <c r="E45" s="125">
        <v>37288</v>
      </c>
      <c r="F45" s="111" t="s">
        <v>5137</v>
      </c>
      <c r="G45" s="122"/>
      <c r="J45" s="122"/>
      <c r="M45" s="122"/>
      <c r="P45" s="122"/>
      <c r="S45" s="122"/>
      <c r="V45" s="122"/>
      <c r="Y45" s="122"/>
      <c r="AB45" s="122"/>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110" customFormat="1" x14ac:dyDescent="0.35">
      <c r="A46" s="122" t="s">
        <v>2731</v>
      </c>
      <c r="B46" s="110" t="s">
        <v>304</v>
      </c>
      <c r="C46" s="110" t="s">
        <v>94</v>
      </c>
      <c r="D46" s="122" t="s">
        <v>496</v>
      </c>
      <c r="E46" s="125">
        <v>36273</v>
      </c>
      <c r="F46" s="111" t="s">
        <v>84</v>
      </c>
      <c r="G46" s="122" t="s">
        <v>83</v>
      </c>
      <c r="J46" s="122"/>
      <c r="K46" s="110" t="s">
        <v>307</v>
      </c>
      <c r="L46" s="110" t="s">
        <v>94</v>
      </c>
      <c r="M46" s="122" t="s">
        <v>310</v>
      </c>
      <c r="P46" s="122"/>
      <c r="S46" s="122"/>
      <c r="V46" s="122"/>
      <c r="Y46" s="122"/>
      <c r="AB46" s="122"/>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110" customFormat="1" x14ac:dyDescent="0.35">
      <c r="A47" s="122" t="s">
        <v>4732</v>
      </c>
      <c r="B47" s="110" t="s">
        <v>242</v>
      </c>
      <c r="C47" s="118" t="s">
        <v>235</v>
      </c>
      <c r="D47" s="122" t="s">
        <v>595</v>
      </c>
      <c r="E47" s="125">
        <v>37136</v>
      </c>
      <c r="F47" s="111" t="s">
        <v>1602</v>
      </c>
      <c r="G47" s="111" t="s">
        <v>4733</v>
      </c>
      <c r="H47" s="110" t="s">
        <v>242</v>
      </c>
      <c r="I47" s="118" t="s">
        <v>235</v>
      </c>
      <c r="J47" s="122" t="s">
        <v>1145</v>
      </c>
      <c r="L47" s="118"/>
      <c r="M47" s="122"/>
      <c r="O47" s="118"/>
      <c r="P47" s="122"/>
      <c r="R47" s="118"/>
      <c r="S47" s="122"/>
      <c r="U47" s="118"/>
      <c r="V47" s="122"/>
      <c r="X47" s="118"/>
      <c r="Y47" s="122"/>
      <c r="AA47" s="118"/>
      <c r="AB47" s="122"/>
      <c r="AD47" s="118"/>
      <c r="AE47" s="122"/>
      <c r="AG47" s="118"/>
      <c r="AH47" s="122"/>
      <c r="AJ47" s="118"/>
      <c r="AK47" s="122"/>
    </row>
    <row r="48" spans="1:256" s="110" customFormat="1" x14ac:dyDescent="0.35">
      <c r="A48" s="122" t="s">
        <v>3712</v>
      </c>
      <c r="B48" s="110" t="s">
        <v>744</v>
      </c>
      <c r="C48" s="110" t="s">
        <v>131</v>
      </c>
      <c r="D48" s="122" t="s">
        <v>5141</v>
      </c>
      <c r="E48" s="125">
        <v>36436</v>
      </c>
      <c r="F48" s="111" t="s">
        <v>279</v>
      </c>
      <c r="G48" s="122"/>
      <c r="J48" s="122"/>
      <c r="M48" s="122"/>
      <c r="P48" s="122"/>
      <c r="S48" s="122"/>
      <c r="V48" s="122"/>
      <c r="Y48" s="122"/>
      <c r="AB48" s="122"/>
    </row>
    <row r="49" spans="1:256" s="110" customFormat="1" x14ac:dyDescent="0.35">
      <c r="A49" s="122" t="s">
        <v>2095</v>
      </c>
      <c r="B49" s="110" t="s">
        <v>220</v>
      </c>
      <c r="C49" s="110" t="s">
        <v>158</v>
      </c>
      <c r="D49" s="122" t="s">
        <v>231</v>
      </c>
      <c r="E49" s="125">
        <v>35149</v>
      </c>
      <c r="F49" s="118" t="s">
        <v>101</v>
      </c>
      <c r="G49" s="122" t="s">
        <v>316</v>
      </c>
      <c r="H49" s="110" t="s">
        <v>220</v>
      </c>
      <c r="I49" s="110" t="s">
        <v>85</v>
      </c>
      <c r="J49" s="122" t="s">
        <v>231</v>
      </c>
      <c r="K49" s="110" t="s">
        <v>205</v>
      </c>
      <c r="L49" s="110" t="s">
        <v>116</v>
      </c>
      <c r="M49" s="122" t="s">
        <v>185</v>
      </c>
      <c r="N49" s="110" t="s">
        <v>220</v>
      </c>
      <c r="O49" s="110" t="s">
        <v>116</v>
      </c>
      <c r="P49" s="122" t="s">
        <v>477</v>
      </c>
      <c r="Q49" s="110" t="s">
        <v>220</v>
      </c>
      <c r="R49" s="110" t="s">
        <v>116</v>
      </c>
      <c r="S49" s="122" t="s">
        <v>231</v>
      </c>
      <c r="V49" s="122"/>
      <c r="Y49" s="122"/>
      <c r="AB49" s="122"/>
    </row>
    <row r="50" spans="1:256" s="110" customFormat="1" x14ac:dyDescent="0.35">
      <c r="A50" s="122" t="s">
        <v>3622</v>
      </c>
      <c r="B50" s="110" t="s">
        <v>258</v>
      </c>
      <c r="C50" s="110" t="s">
        <v>252</v>
      </c>
      <c r="D50" s="122" t="s">
        <v>264</v>
      </c>
      <c r="E50" s="125">
        <v>37301</v>
      </c>
      <c r="F50" s="111" t="s">
        <v>3960</v>
      </c>
      <c r="G50" s="122"/>
      <c r="J50" s="122"/>
      <c r="M50" s="122"/>
      <c r="P50" s="122"/>
      <c r="S50" s="122"/>
      <c r="V50" s="122"/>
      <c r="Y50" s="122"/>
      <c r="AB50" s="122"/>
    </row>
    <row r="51" spans="1:256" s="110" customFormat="1" x14ac:dyDescent="0.35">
      <c r="A51" s="122" t="s">
        <v>4578</v>
      </c>
      <c r="C51" s="111" t="s">
        <v>4421</v>
      </c>
      <c r="D51" s="122"/>
      <c r="E51" s="125">
        <v>33453</v>
      </c>
      <c r="F51" s="111" t="s">
        <v>2000</v>
      </c>
      <c r="G51" s="111" t="s">
        <v>1108</v>
      </c>
      <c r="I51" s="118"/>
      <c r="J51" s="122"/>
      <c r="K51" s="110" t="s">
        <v>273</v>
      </c>
      <c r="L51" s="118" t="s">
        <v>190</v>
      </c>
      <c r="M51" s="122" t="s">
        <v>168</v>
      </c>
      <c r="O51" s="118"/>
      <c r="P51" s="122"/>
      <c r="Q51" s="110" t="s">
        <v>610</v>
      </c>
      <c r="R51" s="118" t="s">
        <v>165</v>
      </c>
      <c r="S51" s="122" t="s">
        <v>289</v>
      </c>
      <c r="T51" s="110" t="s">
        <v>267</v>
      </c>
      <c r="U51" s="118" t="s">
        <v>165</v>
      </c>
      <c r="V51" s="122" t="s">
        <v>4579</v>
      </c>
      <c r="W51" s="110" t="s">
        <v>250</v>
      </c>
      <c r="X51" s="118" t="s">
        <v>165</v>
      </c>
      <c r="Y51" s="122" t="s">
        <v>743</v>
      </c>
      <c r="Z51" s="110" t="s">
        <v>253</v>
      </c>
      <c r="AA51" s="118" t="s">
        <v>172</v>
      </c>
      <c r="AB51" s="122" t="s">
        <v>208</v>
      </c>
      <c r="AC51" s="110" t="s">
        <v>250</v>
      </c>
      <c r="AD51" s="118" t="s">
        <v>172</v>
      </c>
      <c r="AE51" s="122" t="s">
        <v>231</v>
      </c>
      <c r="AF51" s="110" t="s">
        <v>253</v>
      </c>
      <c r="AG51" s="118" t="s">
        <v>172</v>
      </c>
      <c r="AH51" s="122" t="s">
        <v>289</v>
      </c>
      <c r="AJ51" s="118"/>
      <c r="AK51" s="122"/>
      <c r="AM51" s="118"/>
      <c r="AN51" s="122"/>
      <c r="AP51" s="118"/>
      <c r="AQ51" s="122"/>
      <c r="AS51" s="118"/>
      <c r="AT51" s="122"/>
      <c r="AV51" s="118"/>
      <c r="AW51" s="122"/>
      <c r="AY51" s="118"/>
      <c r="AZ51" s="122"/>
      <c r="BB51" s="118"/>
      <c r="BC51" s="122"/>
      <c r="BE51" s="118"/>
      <c r="BF51" s="122"/>
      <c r="BH51" s="118"/>
      <c r="BI51" s="122"/>
      <c r="BK51" s="118"/>
      <c r="BL51" s="122"/>
      <c r="BN51" s="118"/>
      <c r="BO51" s="122"/>
      <c r="BR51" s="122"/>
      <c r="BS51" s="118"/>
      <c r="BT51" s="118"/>
      <c r="BU51" s="118"/>
      <c r="BV51" s="118"/>
      <c r="BW51" s="118"/>
      <c r="BX51" s="118"/>
    </row>
    <row r="52" spans="1:256" s="110" customFormat="1" x14ac:dyDescent="0.35">
      <c r="A52" s="122" t="s">
        <v>417</v>
      </c>
      <c r="C52" s="111" t="s">
        <v>4421</v>
      </c>
      <c r="D52" s="111"/>
      <c r="E52" s="125">
        <v>34098</v>
      </c>
      <c r="F52" s="111" t="s">
        <v>344</v>
      </c>
      <c r="G52" s="110" t="s">
        <v>175</v>
      </c>
      <c r="J52" s="111"/>
      <c r="K52" s="110" t="s">
        <v>132</v>
      </c>
      <c r="L52" s="110" t="s">
        <v>78</v>
      </c>
      <c r="M52" s="111"/>
      <c r="N52" s="110" t="s">
        <v>122</v>
      </c>
      <c r="O52" s="110" t="s">
        <v>190</v>
      </c>
      <c r="P52" s="111"/>
      <c r="Q52" s="110" t="s">
        <v>122</v>
      </c>
      <c r="R52" s="110" t="s">
        <v>190</v>
      </c>
      <c r="S52" s="111"/>
      <c r="T52" s="110" t="s">
        <v>127</v>
      </c>
      <c r="U52" s="110" t="s">
        <v>165</v>
      </c>
      <c r="V52" s="111"/>
      <c r="W52" s="110" t="s">
        <v>127</v>
      </c>
      <c r="X52" s="110" t="s">
        <v>165</v>
      </c>
      <c r="Y52" s="111"/>
      <c r="Z52" s="110" t="s">
        <v>127</v>
      </c>
      <c r="AA52" s="110" t="s">
        <v>165</v>
      </c>
      <c r="AB52" s="111"/>
      <c r="AC52" s="110" t="s">
        <v>132</v>
      </c>
      <c r="AD52" s="110" t="s">
        <v>165</v>
      </c>
      <c r="AE52" s="111"/>
    </row>
    <row r="53" spans="1:256" s="110" customFormat="1" x14ac:dyDescent="0.35">
      <c r="A53" s="122" t="s">
        <v>462</v>
      </c>
      <c r="B53" s="110" t="s">
        <v>864</v>
      </c>
      <c r="C53" s="118" t="s">
        <v>158</v>
      </c>
      <c r="D53" s="122" t="s">
        <v>1130</v>
      </c>
      <c r="E53" s="125">
        <v>36684</v>
      </c>
      <c r="F53" s="111" t="s">
        <v>134</v>
      </c>
      <c r="G53" s="111" t="s">
        <v>320</v>
      </c>
      <c r="H53" s="110" t="s">
        <v>461</v>
      </c>
      <c r="I53" s="118" t="s">
        <v>158</v>
      </c>
      <c r="J53" s="122" t="s">
        <v>231</v>
      </c>
      <c r="L53" s="118"/>
      <c r="M53" s="122"/>
      <c r="O53" s="118"/>
      <c r="P53" s="122"/>
      <c r="R53" s="118"/>
      <c r="S53" s="122"/>
      <c r="U53" s="118"/>
      <c r="V53" s="122"/>
      <c r="X53" s="118"/>
      <c r="Y53" s="122"/>
      <c r="AA53" s="118"/>
      <c r="AB53" s="122"/>
      <c r="AD53" s="118"/>
      <c r="AE53" s="122"/>
      <c r="AG53" s="118"/>
      <c r="AH53" s="122"/>
      <c r="AJ53" s="118"/>
      <c r="AK53" s="122"/>
    </row>
    <row r="54" spans="1:256" s="110" customFormat="1" x14ac:dyDescent="0.35">
      <c r="A54" s="122" t="s">
        <v>3856</v>
      </c>
      <c r="B54" s="110" t="s">
        <v>327</v>
      </c>
      <c r="C54" s="110" t="s">
        <v>135</v>
      </c>
      <c r="D54" s="122" t="s">
        <v>328</v>
      </c>
      <c r="E54" s="125">
        <v>35433</v>
      </c>
      <c r="F54" s="111" t="s">
        <v>359</v>
      </c>
      <c r="G54" s="122"/>
      <c r="J54" s="122"/>
      <c r="M54" s="122"/>
      <c r="P54" s="122"/>
      <c r="S54" s="122"/>
      <c r="V54" s="122"/>
      <c r="Y54" s="122"/>
      <c r="AB54" s="122"/>
    </row>
    <row r="55" spans="1:256" s="110" customFormat="1" x14ac:dyDescent="0.35">
      <c r="A55" s="122" t="s">
        <v>3658</v>
      </c>
      <c r="B55" s="110" t="s">
        <v>304</v>
      </c>
      <c r="C55" s="110" t="s">
        <v>131</v>
      </c>
      <c r="D55" s="122" t="s">
        <v>496</v>
      </c>
      <c r="E55" s="125">
        <v>36563</v>
      </c>
      <c r="F55" s="111" t="s">
        <v>3960</v>
      </c>
      <c r="G55" s="122"/>
      <c r="J55" s="122"/>
      <c r="M55" s="122"/>
      <c r="P55" s="122"/>
      <c r="S55" s="122"/>
      <c r="V55" s="122"/>
      <c r="Y55" s="122"/>
      <c r="AB55" s="122"/>
    </row>
    <row r="56" spans="1:256" s="110" customFormat="1" x14ac:dyDescent="0.35">
      <c r="A56" s="122" t="s">
        <v>1119</v>
      </c>
      <c r="C56" s="118"/>
      <c r="D56" s="122"/>
      <c r="E56" s="125">
        <v>33795</v>
      </c>
      <c r="F56" s="111" t="s">
        <v>454</v>
      </c>
      <c r="G56" s="111" t="s">
        <v>2000</v>
      </c>
      <c r="H56" s="110" t="s">
        <v>177</v>
      </c>
      <c r="I56" s="118" t="s">
        <v>85</v>
      </c>
      <c r="J56" s="122" t="s">
        <v>191</v>
      </c>
      <c r="K56" s="110" t="s">
        <v>177</v>
      </c>
      <c r="L56" s="118" t="s">
        <v>85</v>
      </c>
      <c r="M56" s="122" t="s">
        <v>430</v>
      </c>
      <c r="N56" s="110" t="s">
        <v>177</v>
      </c>
      <c r="O56" s="118" t="s">
        <v>85</v>
      </c>
      <c r="P56" s="122" t="s">
        <v>430</v>
      </c>
      <c r="Q56" s="110" t="s">
        <v>177</v>
      </c>
      <c r="R56" s="118" t="s">
        <v>85</v>
      </c>
      <c r="S56" s="122" t="s">
        <v>216</v>
      </c>
      <c r="T56" s="110" t="s">
        <v>861</v>
      </c>
      <c r="U56" s="118"/>
      <c r="V56" s="122"/>
      <c r="W56" s="110" t="s">
        <v>177</v>
      </c>
      <c r="X56" s="118" t="s">
        <v>85</v>
      </c>
      <c r="Y56" s="122" t="s">
        <v>201</v>
      </c>
      <c r="Z56" s="110" t="s">
        <v>177</v>
      </c>
      <c r="AA56" s="118" t="s">
        <v>85</v>
      </c>
      <c r="AB56" s="122" t="s">
        <v>430</v>
      </c>
      <c r="AC56" s="110" t="s">
        <v>177</v>
      </c>
      <c r="AD56" s="118" t="s">
        <v>85</v>
      </c>
      <c r="AE56" s="122" t="s">
        <v>201</v>
      </c>
      <c r="AF56" s="110" t="s">
        <v>177</v>
      </c>
      <c r="AG56" s="118" t="s">
        <v>85</v>
      </c>
      <c r="AH56" s="122" t="s">
        <v>254</v>
      </c>
      <c r="AJ56" s="118"/>
      <c r="AK56" s="122"/>
      <c r="AM56" s="118"/>
      <c r="AN56" s="122"/>
      <c r="AP56" s="118"/>
      <c r="AQ56" s="122"/>
      <c r="AS56" s="118"/>
      <c r="AT56" s="122"/>
      <c r="AV56" s="118"/>
      <c r="AW56" s="122"/>
      <c r="AY56" s="118"/>
      <c r="AZ56" s="122"/>
      <c r="BB56" s="118"/>
      <c r="BC56" s="122"/>
      <c r="BE56" s="118"/>
      <c r="BF56" s="122"/>
      <c r="BH56" s="118"/>
      <c r="BI56" s="122"/>
      <c r="BK56" s="118"/>
      <c r="BL56" s="122"/>
      <c r="BN56" s="118"/>
      <c r="BO56" s="122"/>
      <c r="BR56" s="122"/>
      <c r="BS56" s="118"/>
      <c r="BT56" s="118"/>
      <c r="BU56" s="118"/>
      <c r="BV56" s="118"/>
      <c r="BW56" s="118"/>
      <c r="BX56" s="118"/>
    </row>
    <row r="57" spans="1:256" s="110" customFormat="1" x14ac:dyDescent="0.35">
      <c r="A57" s="122" t="s">
        <v>2962</v>
      </c>
      <c r="C57" s="118"/>
      <c r="D57" s="122"/>
      <c r="E57" s="125">
        <v>36475</v>
      </c>
      <c r="F57" s="111" t="s">
        <v>160</v>
      </c>
      <c r="G57" s="111" t="s">
        <v>141</v>
      </c>
      <c r="H57" s="110" t="s">
        <v>184</v>
      </c>
      <c r="I57" s="118" t="s">
        <v>85</v>
      </c>
      <c r="J57" s="122" t="s">
        <v>231</v>
      </c>
      <c r="L57" s="118"/>
      <c r="M57" s="122"/>
      <c r="O57" s="118"/>
      <c r="P57" s="122"/>
      <c r="R57" s="118"/>
      <c r="S57" s="122"/>
      <c r="U57" s="118"/>
      <c r="V57" s="122"/>
      <c r="X57" s="118"/>
      <c r="Y57" s="122"/>
      <c r="AA57" s="118"/>
      <c r="AB57" s="122"/>
      <c r="AD57" s="118"/>
      <c r="AE57" s="122"/>
      <c r="AG57" s="118"/>
      <c r="AH57" s="122"/>
      <c r="AJ57" s="118"/>
      <c r="AK57" s="122"/>
    </row>
    <row r="58" spans="1:256" s="110" customFormat="1" x14ac:dyDescent="0.35">
      <c r="A58" s="122" t="s">
        <v>2283</v>
      </c>
      <c r="B58" s="110" t="s">
        <v>153</v>
      </c>
      <c r="C58" s="111" t="s">
        <v>195</v>
      </c>
      <c r="D58" s="111" t="s">
        <v>149</v>
      </c>
      <c r="E58" s="125">
        <v>35314</v>
      </c>
      <c r="F58" s="111" t="s">
        <v>140</v>
      </c>
      <c r="G58" s="111" t="s">
        <v>425</v>
      </c>
      <c r="H58" s="110" t="s">
        <v>153</v>
      </c>
      <c r="I58" s="111" t="s">
        <v>195</v>
      </c>
      <c r="J58" s="111" t="s">
        <v>154</v>
      </c>
      <c r="K58" s="110" t="s">
        <v>2284</v>
      </c>
      <c r="L58" s="111" t="s">
        <v>195</v>
      </c>
      <c r="M58" s="111" t="s">
        <v>2285</v>
      </c>
      <c r="N58" s="110" t="s">
        <v>153</v>
      </c>
      <c r="O58" s="111" t="s">
        <v>195</v>
      </c>
      <c r="P58" s="111" t="s">
        <v>155</v>
      </c>
      <c r="Q58" s="110" t="s">
        <v>156</v>
      </c>
      <c r="R58" s="111" t="s">
        <v>195</v>
      </c>
      <c r="S58" s="111" t="s">
        <v>157</v>
      </c>
      <c r="T58" s="110" t="s">
        <v>153</v>
      </c>
      <c r="U58" s="111" t="s">
        <v>195</v>
      </c>
      <c r="V58" s="111" t="s">
        <v>422</v>
      </c>
      <c r="W58" s="110" t="s">
        <v>156</v>
      </c>
      <c r="X58" s="111" t="s">
        <v>195</v>
      </c>
      <c r="Y58" s="111" t="s">
        <v>161</v>
      </c>
      <c r="AA58" s="111"/>
      <c r="AB58" s="111"/>
      <c r="AD58" s="111"/>
      <c r="AE58" s="111"/>
      <c r="AG58" s="111"/>
      <c r="AH58" s="111"/>
      <c r="AJ58" s="111"/>
      <c r="AK58" s="111"/>
      <c r="AM58" s="111"/>
      <c r="AN58" s="111"/>
      <c r="AP58" s="111"/>
      <c r="AQ58" s="111"/>
      <c r="AS58" s="111"/>
      <c r="AT58" s="111"/>
      <c r="AV58" s="111"/>
      <c r="AW58" s="111"/>
      <c r="AY58" s="111"/>
      <c r="AZ58" s="111"/>
      <c r="BB58" s="111"/>
      <c r="BC58" s="111"/>
      <c r="BE58" s="111"/>
      <c r="BF58" s="111"/>
      <c r="BH58" s="111"/>
      <c r="BI58" s="111"/>
      <c r="BK58" s="111"/>
      <c r="BL58" s="111"/>
      <c r="BN58" s="111"/>
      <c r="BO58" s="111"/>
      <c r="BQ58" s="125"/>
      <c r="BR58" s="111"/>
      <c r="BS58" s="118"/>
      <c r="BU58" s="122"/>
      <c r="BV58" s="118"/>
      <c r="BW58" s="118"/>
      <c r="BX58" s="127"/>
    </row>
    <row r="59" spans="1:256" s="110" customFormat="1" x14ac:dyDescent="0.35">
      <c r="A59" s="122" t="s">
        <v>3010</v>
      </c>
      <c r="B59" s="110" t="s">
        <v>362</v>
      </c>
      <c r="C59" s="131" t="s">
        <v>142</v>
      </c>
      <c r="D59" s="111"/>
      <c r="E59" s="125">
        <v>32422</v>
      </c>
      <c r="F59" s="111" t="s">
        <v>1399</v>
      </c>
      <c r="G59" s="111" t="s">
        <v>369</v>
      </c>
      <c r="H59" s="110" t="s">
        <v>362</v>
      </c>
      <c r="I59" s="131" t="s">
        <v>142</v>
      </c>
      <c r="J59" s="111"/>
      <c r="K59" s="110" t="s">
        <v>362</v>
      </c>
      <c r="L59" s="131" t="s">
        <v>142</v>
      </c>
      <c r="M59" s="111"/>
      <c r="N59" s="110" t="s">
        <v>362</v>
      </c>
      <c r="O59" s="131" t="s">
        <v>142</v>
      </c>
      <c r="P59" s="111"/>
      <c r="Q59" s="110" t="s">
        <v>362</v>
      </c>
      <c r="R59" s="131" t="s">
        <v>235</v>
      </c>
      <c r="S59" s="111"/>
      <c r="T59" s="110" t="s">
        <v>362</v>
      </c>
      <c r="U59" s="131" t="s">
        <v>235</v>
      </c>
      <c r="V59" s="111"/>
      <c r="W59" s="110" t="s">
        <v>362</v>
      </c>
      <c r="X59" s="131" t="s">
        <v>341</v>
      </c>
      <c r="Y59" s="111"/>
      <c r="Z59" s="110" t="s">
        <v>362</v>
      </c>
      <c r="AA59" s="131" t="s">
        <v>341</v>
      </c>
      <c r="AB59" s="111"/>
      <c r="AC59" s="110" t="s">
        <v>362</v>
      </c>
      <c r="AD59" s="131" t="s">
        <v>341</v>
      </c>
      <c r="AE59" s="111"/>
      <c r="AF59" s="110" t="s">
        <v>362</v>
      </c>
      <c r="AG59" s="131" t="s">
        <v>96</v>
      </c>
      <c r="AH59" s="111"/>
      <c r="AI59" s="110" t="s">
        <v>362</v>
      </c>
      <c r="AJ59" s="131" t="s">
        <v>96</v>
      </c>
      <c r="AK59" s="111"/>
      <c r="AL59" s="110" t="s">
        <v>362</v>
      </c>
      <c r="AM59" s="111" t="s">
        <v>96</v>
      </c>
      <c r="AN59" s="111"/>
      <c r="AO59" s="110" t="s">
        <v>362</v>
      </c>
      <c r="AP59" s="111" t="s">
        <v>96</v>
      </c>
      <c r="AQ59" s="111"/>
      <c r="AS59" s="111"/>
      <c r="AT59" s="111"/>
      <c r="AV59" s="111"/>
      <c r="AW59" s="111"/>
      <c r="AY59" s="111"/>
      <c r="AZ59" s="111"/>
      <c r="BB59" s="111"/>
      <c r="BC59" s="111"/>
      <c r="BE59" s="111"/>
      <c r="BF59" s="111"/>
      <c r="BH59" s="111"/>
      <c r="BI59" s="111"/>
      <c r="BK59" s="111"/>
      <c r="BL59" s="111"/>
      <c r="BN59" s="111"/>
      <c r="BO59" s="122"/>
      <c r="BR59" s="122"/>
      <c r="BS59" s="122"/>
      <c r="BT59" s="122"/>
      <c r="BU59" s="122"/>
      <c r="BW59" s="118"/>
      <c r="BX59" s="118"/>
    </row>
    <row r="60" spans="1:256" s="110" customFormat="1" x14ac:dyDescent="0.35">
      <c r="A60" s="122" t="s">
        <v>3143</v>
      </c>
      <c r="B60" s="110" t="s">
        <v>250</v>
      </c>
      <c r="C60" s="118" t="s">
        <v>326</v>
      </c>
      <c r="D60" s="122" t="s">
        <v>477</v>
      </c>
      <c r="E60" s="125">
        <v>37280</v>
      </c>
      <c r="F60" s="111" t="s">
        <v>3144</v>
      </c>
      <c r="G60" s="111" t="s">
        <v>88</v>
      </c>
      <c r="H60" s="110" t="s">
        <v>273</v>
      </c>
      <c r="I60" s="118" t="s">
        <v>326</v>
      </c>
      <c r="J60" s="122" t="s">
        <v>186</v>
      </c>
      <c r="L60" s="118"/>
      <c r="M60" s="122"/>
      <c r="O60" s="118"/>
      <c r="P60" s="122"/>
      <c r="R60" s="118"/>
      <c r="S60" s="122"/>
      <c r="U60" s="118"/>
      <c r="V60" s="122"/>
      <c r="X60" s="118"/>
      <c r="Y60" s="122"/>
      <c r="AA60" s="118"/>
      <c r="AB60" s="122"/>
      <c r="AD60" s="118"/>
      <c r="AE60" s="122"/>
      <c r="AG60" s="118"/>
      <c r="AH60" s="122"/>
      <c r="AJ60" s="118"/>
      <c r="AK60" s="122"/>
    </row>
    <row r="61" spans="1:256" x14ac:dyDescent="0.35">
      <c r="A61" s="122" t="s">
        <v>2519</v>
      </c>
      <c r="B61" s="110" t="s">
        <v>276</v>
      </c>
      <c r="C61" s="111" t="s">
        <v>103</v>
      </c>
      <c r="D61" s="111" t="s">
        <v>897</v>
      </c>
      <c r="E61" s="125">
        <v>34599</v>
      </c>
      <c r="F61" s="111" t="s">
        <v>222</v>
      </c>
      <c r="G61" s="111" t="s">
        <v>425</v>
      </c>
      <c r="H61" s="110" t="s">
        <v>654</v>
      </c>
      <c r="I61" s="111" t="s">
        <v>103</v>
      </c>
      <c r="J61" s="111" t="s">
        <v>620</v>
      </c>
      <c r="K61" s="110" t="s">
        <v>654</v>
      </c>
      <c r="L61" s="111" t="s">
        <v>103</v>
      </c>
      <c r="M61" s="111" t="s">
        <v>1421</v>
      </c>
      <c r="N61" s="110" t="s">
        <v>292</v>
      </c>
      <c r="O61" s="111" t="s">
        <v>103</v>
      </c>
      <c r="P61" s="111" t="s">
        <v>293</v>
      </c>
      <c r="Q61" s="110" t="s">
        <v>654</v>
      </c>
      <c r="R61" s="111" t="s">
        <v>274</v>
      </c>
      <c r="S61" s="111" t="s">
        <v>2320</v>
      </c>
      <c r="T61" s="110" t="s">
        <v>307</v>
      </c>
      <c r="U61" s="111" t="s">
        <v>274</v>
      </c>
      <c r="V61" s="111" t="s">
        <v>317</v>
      </c>
      <c r="W61" s="110" t="s">
        <v>654</v>
      </c>
      <c r="X61" s="111" t="s">
        <v>274</v>
      </c>
      <c r="Y61" s="111" t="s">
        <v>494</v>
      </c>
      <c r="Z61" s="110"/>
      <c r="AA61" s="111"/>
      <c r="AB61" s="111"/>
      <c r="AC61" s="110"/>
      <c r="AD61" s="111"/>
      <c r="AE61" s="111"/>
      <c r="AF61" s="110"/>
      <c r="AG61" s="111"/>
      <c r="AH61" s="111"/>
      <c r="AI61" s="110"/>
      <c r="AJ61" s="111"/>
      <c r="AK61" s="111"/>
      <c r="AL61" s="110"/>
      <c r="AM61" s="111"/>
      <c r="AN61" s="111"/>
      <c r="AO61" s="110"/>
      <c r="AP61" s="111"/>
      <c r="AQ61" s="111"/>
      <c r="AR61" s="110"/>
      <c r="AS61" s="111"/>
      <c r="AT61" s="111"/>
      <c r="AU61" s="110"/>
      <c r="AV61" s="111"/>
      <c r="AW61" s="111"/>
      <c r="AX61" s="110"/>
      <c r="AY61" s="111"/>
      <c r="AZ61" s="111"/>
      <c r="BA61" s="110"/>
      <c r="BB61" s="111"/>
      <c r="BC61" s="111"/>
      <c r="BD61" s="110"/>
      <c r="BE61" s="111"/>
      <c r="BF61" s="111"/>
      <c r="BG61" s="110"/>
      <c r="BH61" s="111"/>
      <c r="BI61" s="111"/>
      <c r="BJ61" s="110"/>
      <c r="BK61" s="111"/>
      <c r="BL61" s="111"/>
      <c r="BM61" s="110"/>
      <c r="BN61" s="111"/>
      <c r="BO61" s="111"/>
      <c r="BP61" s="110"/>
      <c r="BQ61" s="125"/>
      <c r="BR61" s="111"/>
      <c r="BS61" s="118"/>
      <c r="BT61" s="110"/>
      <c r="BU61" s="122"/>
      <c r="BV61" s="118"/>
      <c r="BW61" s="118"/>
      <c r="BX61" s="127"/>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c r="IU61" s="110"/>
      <c r="IV61" s="110"/>
    </row>
    <row r="62" spans="1:256" s="110" customFormat="1" x14ac:dyDescent="0.35">
      <c r="A62" s="122" t="s">
        <v>4582</v>
      </c>
      <c r="D62" s="111"/>
      <c r="E62" s="125">
        <v>34920</v>
      </c>
      <c r="F62" s="111" t="s">
        <v>4583</v>
      </c>
      <c r="G62" s="110" t="s">
        <v>4584</v>
      </c>
      <c r="H62" s="110" t="s">
        <v>327</v>
      </c>
      <c r="I62" s="110" t="s">
        <v>109</v>
      </c>
      <c r="J62" s="111" t="s">
        <v>328</v>
      </c>
      <c r="K62" s="110" t="s">
        <v>354</v>
      </c>
      <c r="L62" s="110" t="s">
        <v>123</v>
      </c>
      <c r="M62" s="111" t="s">
        <v>149</v>
      </c>
      <c r="N62" s="110" t="s">
        <v>323</v>
      </c>
      <c r="O62" s="110" t="s">
        <v>123</v>
      </c>
      <c r="P62" s="111" t="s">
        <v>154</v>
      </c>
      <c r="S62" s="111"/>
      <c r="T62" s="110" t="s">
        <v>323</v>
      </c>
      <c r="U62" s="110" t="s">
        <v>274</v>
      </c>
      <c r="V62" s="111" t="s">
        <v>149</v>
      </c>
      <c r="W62" s="110" t="s">
        <v>323</v>
      </c>
      <c r="X62" s="110" t="s">
        <v>274</v>
      </c>
      <c r="Y62" s="111" t="s">
        <v>154</v>
      </c>
      <c r="Z62" s="110" t="s">
        <v>327</v>
      </c>
      <c r="AA62" s="110" t="s">
        <v>206</v>
      </c>
      <c r="AB62" s="111" t="s">
        <v>335</v>
      </c>
      <c r="AC62" s="110" t="s">
        <v>345</v>
      </c>
      <c r="AD62" s="110" t="s">
        <v>206</v>
      </c>
      <c r="AE62" s="111" t="s">
        <v>154</v>
      </c>
    </row>
    <row r="63" spans="1:256" s="110" customFormat="1" x14ac:dyDescent="0.35">
      <c r="A63" s="122" t="s">
        <v>3888</v>
      </c>
      <c r="B63" s="110" t="s">
        <v>362</v>
      </c>
      <c r="C63" s="110" t="s">
        <v>326</v>
      </c>
      <c r="D63" s="122"/>
      <c r="E63" s="125">
        <v>36662</v>
      </c>
      <c r="F63" s="111" t="s">
        <v>295</v>
      </c>
      <c r="G63" s="122"/>
      <c r="J63" s="122"/>
      <c r="M63" s="122"/>
      <c r="P63" s="122"/>
      <c r="S63" s="122"/>
      <c r="V63" s="122"/>
      <c r="Y63" s="122"/>
      <c r="AB63" s="122"/>
    </row>
    <row r="64" spans="1:256" s="110" customFormat="1" x14ac:dyDescent="0.35">
      <c r="A64" s="122" t="s">
        <v>3771</v>
      </c>
      <c r="B64" s="110" t="s">
        <v>220</v>
      </c>
      <c r="C64" s="110" t="s">
        <v>229</v>
      </c>
      <c r="D64" s="122" t="s">
        <v>231</v>
      </c>
      <c r="E64" s="125">
        <v>35655</v>
      </c>
      <c r="F64" s="111" t="s">
        <v>137</v>
      </c>
      <c r="G64" s="122"/>
      <c r="J64" s="122"/>
      <c r="K64" s="110" t="s">
        <v>220</v>
      </c>
      <c r="L64" s="110" t="s">
        <v>229</v>
      </c>
      <c r="M64" s="122" t="s">
        <v>231</v>
      </c>
      <c r="P64" s="122"/>
      <c r="S64" s="122"/>
      <c r="V64" s="122"/>
      <c r="Y64" s="122"/>
      <c r="AB64" s="122"/>
    </row>
    <row r="65" spans="1:77" s="110" customFormat="1" x14ac:dyDescent="0.35">
      <c r="A65" s="122" t="s">
        <v>3845</v>
      </c>
      <c r="B65" s="110" t="s">
        <v>327</v>
      </c>
      <c r="C65" s="110" t="s">
        <v>195</v>
      </c>
      <c r="D65" s="122" t="s">
        <v>335</v>
      </c>
      <c r="E65" s="125">
        <v>36406</v>
      </c>
      <c r="F65" s="111" t="s">
        <v>83</v>
      </c>
      <c r="G65" s="122"/>
      <c r="J65" s="122"/>
      <c r="M65" s="122"/>
      <c r="P65" s="122"/>
      <c r="S65" s="122"/>
      <c r="V65" s="122"/>
      <c r="Y65" s="122"/>
      <c r="AB65" s="122"/>
      <c r="BY65" s="126"/>
    </row>
    <row r="66" spans="1:77" s="110" customFormat="1" x14ac:dyDescent="0.35">
      <c r="A66" s="122" t="s">
        <v>1693</v>
      </c>
      <c r="B66" s="110" t="s">
        <v>251</v>
      </c>
      <c r="C66" s="118" t="s">
        <v>96</v>
      </c>
      <c r="D66" s="122" t="s">
        <v>228</v>
      </c>
      <c r="E66" s="125">
        <v>34288</v>
      </c>
      <c r="F66" s="111" t="s">
        <v>1694</v>
      </c>
      <c r="G66" s="111" t="s">
        <v>1108</v>
      </c>
      <c r="H66" s="110" t="s">
        <v>491</v>
      </c>
      <c r="I66" s="118" t="s">
        <v>252</v>
      </c>
      <c r="J66" s="122" t="s">
        <v>178</v>
      </c>
      <c r="K66" s="110" t="s">
        <v>284</v>
      </c>
      <c r="L66" s="118" t="s">
        <v>252</v>
      </c>
      <c r="M66" s="122" t="s">
        <v>472</v>
      </c>
      <c r="N66" s="110" t="s">
        <v>2634</v>
      </c>
      <c r="O66" s="118" t="s">
        <v>252</v>
      </c>
      <c r="P66" s="122" t="s">
        <v>1695</v>
      </c>
      <c r="Q66" s="110" t="s">
        <v>242</v>
      </c>
      <c r="R66" s="118" t="s">
        <v>252</v>
      </c>
      <c r="S66" s="122" t="s">
        <v>430</v>
      </c>
      <c r="T66" s="110" t="s">
        <v>242</v>
      </c>
      <c r="U66" s="118" t="s">
        <v>252</v>
      </c>
      <c r="V66" s="122" t="s">
        <v>595</v>
      </c>
      <c r="W66" s="110" t="s">
        <v>253</v>
      </c>
      <c r="X66" s="118" t="s">
        <v>252</v>
      </c>
      <c r="Y66" s="122" t="s">
        <v>191</v>
      </c>
      <c r="Z66" s="110" t="s">
        <v>861</v>
      </c>
      <c r="AA66" s="118"/>
      <c r="AB66" s="122"/>
      <c r="AC66" s="110" t="s">
        <v>273</v>
      </c>
      <c r="AD66" s="118" t="s">
        <v>252</v>
      </c>
      <c r="AE66" s="122" t="s">
        <v>264</v>
      </c>
      <c r="AF66" s="110" t="s">
        <v>273</v>
      </c>
      <c r="AG66" s="118" t="s">
        <v>252</v>
      </c>
      <c r="AH66" s="122" t="s">
        <v>264</v>
      </c>
      <c r="AJ66" s="118"/>
      <c r="AK66" s="122"/>
      <c r="AM66" s="118"/>
      <c r="AN66" s="122"/>
      <c r="AP66" s="118"/>
      <c r="AQ66" s="122"/>
      <c r="AS66" s="118"/>
      <c r="AT66" s="122"/>
      <c r="AV66" s="118"/>
      <c r="AW66" s="122"/>
      <c r="AY66" s="118"/>
      <c r="AZ66" s="122"/>
      <c r="BB66" s="118"/>
      <c r="BC66" s="122"/>
      <c r="BE66" s="118"/>
      <c r="BF66" s="122"/>
      <c r="BH66" s="118"/>
      <c r="BI66" s="122"/>
      <c r="BK66" s="118"/>
      <c r="BL66" s="122"/>
      <c r="BN66" s="118"/>
      <c r="BO66" s="122"/>
      <c r="BR66" s="122"/>
      <c r="BS66" s="118"/>
      <c r="BT66" s="118"/>
      <c r="BU66" s="118"/>
      <c r="BV66" s="118"/>
      <c r="BW66" s="118"/>
      <c r="BX66" s="118"/>
    </row>
    <row r="67" spans="1:77" s="110" customFormat="1" x14ac:dyDescent="0.35">
      <c r="A67" s="122" t="s">
        <v>3040</v>
      </c>
      <c r="B67" s="110" t="s">
        <v>205</v>
      </c>
      <c r="C67" s="118" t="s">
        <v>109</v>
      </c>
      <c r="D67" s="122" t="s">
        <v>207</v>
      </c>
      <c r="E67" s="125">
        <v>33442</v>
      </c>
      <c r="F67" s="111" t="s">
        <v>1509</v>
      </c>
      <c r="G67" s="111" t="s">
        <v>145</v>
      </c>
      <c r="H67" s="110" t="s">
        <v>205</v>
      </c>
      <c r="I67" s="118" t="s">
        <v>109</v>
      </c>
      <c r="J67" s="122" t="s">
        <v>207</v>
      </c>
      <c r="K67" s="110" t="s">
        <v>205</v>
      </c>
      <c r="L67" s="118" t="s">
        <v>109</v>
      </c>
      <c r="M67" s="122" t="s">
        <v>207</v>
      </c>
      <c r="N67" s="110" t="s">
        <v>205</v>
      </c>
      <c r="O67" s="118" t="s">
        <v>274</v>
      </c>
      <c r="P67" s="122" t="s">
        <v>178</v>
      </c>
      <c r="Q67" s="110" t="s">
        <v>205</v>
      </c>
      <c r="R67" s="118" t="s">
        <v>274</v>
      </c>
      <c r="S67" s="122" t="s">
        <v>181</v>
      </c>
      <c r="T67" s="110" t="s">
        <v>205</v>
      </c>
      <c r="U67" s="118" t="s">
        <v>274</v>
      </c>
      <c r="V67" s="122" t="s">
        <v>181</v>
      </c>
      <c r="W67" s="110" t="s">
        <v>205</v>
      </c>
      <c r="X67" s="118" t="s">
        <v>274</v>
      </c>
      <c r="Y67" s="122" t="s">
        <v>207</v>
      </c>
      <c r="Z67" s="110" t="s">
        <v>205</v>
      </c>
      <c r="AA67" s="118" t="s">
        <v>274</v>
      </c>
      <c r="AB67" s="122" t="s">
        <v>181</v>
      </c>
      <c r="AD67" s="118"/>
      <c r="AE67" s="122"/>
      <c r="AF67" s="110" t="s">
        <v>205</v>
      </c>
      <c r="AG67" s="118" t="s">
        <v>274</v>
      </c>
      <c r="AH67" s="122" t="s">
        <v>207</v>
      </c>
      <c r="AI67" s="110" t="s">
        <v>205</v>
      </c>
      <c r="AJ67" s="118" t="s">
        <v>274</v>
      </c>
      <c r="AK67" s="122" t="s">
        <v>181</v>
      </c>
      <c r="AL67" s="110" t="s">
        <v>220</v>
      </c>
      <c r="AM67" s="118" t="s">
        <v>274</v>
      </c>
      <c r="AN67" s="122" t="s">
        <v>186</v>
      </c>
      <c r="AP67" s="118"/>
      <c r="AQ67" s="122"/>
      <c r="AS67" s="118"/>
      <c r="AT67" s="122"/>
      <c r="AV67" s="118"/>
      <c r="AW67" s="122"/>
      <c r="AY67" s="118"/>
      <c r="AZ67" s="122"/>
      <c r="BB67" s="118"/>
      <c r="BC67" s="122"/>
      <c r="BE67" s="118"/>
      <c r="BF67" s="122"/>
      <c r="BH67" s="118"/>
      <c r="BI67" s="122"/>
      <c r="BK67" s="118"/>
      <c r="BL67" s="122"/>
      <c r="BN67" s="118"/>
      <c r="BO67" s="122"/>
      <c r="BR67" s="122"/>
      <c r="BS67" s="118"/>
      <c r="BT67" s="118"/>
      <c r="BU67" s="118"/>
      <c r="BV67" s="118"/>
      <c r="BW67" s="118"/>
      <c r="BX67" s="118"/>
    </row>
    <row r="68" spans="1:77" s="110" customFormat="1" x14ac:dyDescent="0.35">
      <c r="A68" s="122" t="s">
        <v>883</v>
      </c>
      <c r="B68" s="110" t="s">
        <v>253</v>
      </c>
      <c r="C68" s="111" t="s">
        <v>128</v>
      </c>
      <c r="D68" s="111" t="s">
        <v>992</v>
      </c>
      <c r="E68" s="125">
        <v>35591</v>
      </c>
      <c r="F68" s="111" t="s">
        <v>303</v>
      </c>
      <c r="G68" s="111" t="s">
        <v>566</v>
      </c>
      <c r="H68" s="110" t="s">
        <v>273</v>
      </c>
      <c r="I68" s="111" t="s">
        <v>142</v>
      </c>
      <c r="J68" s="111" t="s">
        <v>885</v>
      </c>
      <c r="K68" s="110" t="s">
        <v>253</v>
      </c>
      <c r="L68" s="111" t="s">
        <v>142</v>
      </c>
      <c r="M68" s="111" t="s">
        <v>885</v>
      </c>
      <c r="N68" s="110" t="s">
        <v>273</v>
      </c>
      <c r="O68" s="111" t="s">
        <v>142</v>
      </c>
      <c r="P68" s="111" t="s">
        <v>761</v>
      </c>
      <c r="Q68" s="110" t="s">
        <v>273</v>
      </c>
      <c r="R68" s="111" t="s">
        <v>142</v>
      </c>
      <c r="S68" s="111" t="s">
        <v>231</v>
      </c>
      <c r="T68" s="110" t="s">
        <v>273</v>
      </c>
      <c r="U68" s="111" t="s">
        <v>142</v>
      </c>
      <c r="V68" s="111" t="s">
        <v>264</v>
      </c>
      <c r="W68" s="110" t="s">
        <v>273</v>
      </c>
      <c r="X68" s="111" t="s">
        <v>142</v>
      </c>
      <c r="Y68" s="111" t="s">
        <v>186</v>
      </c>
      <c r="AA68" s="111"/>
      <c r="AB68" s="111"/>
      <c r="AD68" s="111"/>
      <c r="AE68" s="111"/>
      <c r="AG68" s="111"/>
      <c r="AH68" s="111"/>
      <c r="AJ68" s="111"/>
      <c r="AK68" s="111"/>
      <c r="AM68" s="111"/>
      <c r="AN68" s="111"/>
      <c r="AP68" s="111"/>
      <c r="AQ68" s="111"/>
      <c r="AS68" s="111"/>
      <c r="AT68" s="111"/>
      <c r="AV68" s="111"/>
      <c r="AW68" s="111"/>
      <c r="AY68" s="111"/>
      <c r="AZ68" s="111"/>
      <c r="BB68" s="111"/>
      <c r="BC68" s="111"/>
      <c r="BE68" s="111"/>
      <c r="BF68" s="111"/>
      <c r="BH68" s="111"/>
      <c r="BI68" s="111"/>
      <c r="BK68" s="111"/>
      <c r="BL68" s="111"/>
      <c r="BN68" s="111"/>
      <c r="BO68" s="111"/>
      <c r="BQ68" s="125"/>
      <c r="BR68" s="111"/>
      <c r="BS68" s="118"/>
      <c r="BU68" s="122"/>
      <c r="BV68" s="118"/>
      <c r="BW68" s="118"/>
      <c r="BX68" s="127"/>
    </row>
    <row r="69" spans="1:77" s="110" customFormat="1" x14ac:dyDescent="0.35">
      <c r="A69" s="122" t="s">
        <v>4511</v>
      </c>
      <c r="C69" s="111" t="s">
        <v>4421</v>
      </c>
      <c r="D69" s="122"/>
      <c r="E69" s="125">
        <v>34773</v>
      </c>
      <c r="F69" s="118" t="s">
        <v>720</v>
      </c>
      <c r="G69" s="122" t="s">
        <v>282</v>
      </c>
      <c r="J69" s="122"/>
      <c r="K69" s="110" t="s">
        <v>153</v>
      </c>
      <c r="L69" s="110" t="s">
        <v>96</v>
      </c>
      <c r="M69" s="122" t="s">
        <v>149</v>
      </c>
      <c r="N69" s="110" t="s">
        <v>147</v>
      </c>
      <c r="O69" s="110" t="s">
        <v>96</v>
      </c>
      <c r="P69" s="122" t="s">
        <v>148</v>
      </c>
      <c r="Q69" s="110" t="s">
        <v>153</v>
      </c>
      <c r="R69" s="110" t="s">
        <v>78</v>
      </c>
      <c r="S69" s="122" t="s">
        <v>149</v>
      </c>
      <c r="T69" s="110" t="s">
        <v>156</v>
      </c>
      <c r="U69" s="110" t="s">
        <v>78</v>
      </c>
      <c r="V69" s="122" t="s">
        <v>161</v>
      </c>
      <c r="Y69" s="122"/>
      <c r="AB69" s="122"/>
    </row>
    <row r="70" spans="1:77" s="110" customFormat="1" x14ac:dyDescent="0.35">
      <c r="A70" s="122" t="s">
        <v>3837</v>
      </c>
      <c r="B70" s="110" t="s">
        <v>354</v>
      </c>
      <c r="C70" s="110" t="s">
        <v>103</v>
      </c>
      <c r="D70" s="122" t="s">
        <v>154</v>
      </c>
      <c r="E70" s="125">
        <v>37702</v>
      </c>
      <c r="F70" s="111" t="s">
        <v>5142</v>
      </c>
      <c r="G70" s="122"/>
      <c r="J70" s="122"/>
      <c r="M70" s="122"/>
      <c r="P70" s="122"/>
      <c r="S70" s="122"/>
      <c r="V70" s="122"/>
      <c r="Y70" s="122"/>
      <c r="AB70" s="122"/>
    </row>
    <row r="71" spans="1:77" s="110" customFormat="1" x14ac:dyDescent="0.35">
      <c r="A71" s="122" t="s">
        <v>1539</v>
      </c>
      <c r="B71" s="110" t="s">
        <v>304</v>
      </c>
      <c r="C71" s="110" t="s">
        <v>86</v>
      </c>
      <c r="D71" s="122" t="s">
        <v>310</v>
      </c>
      <c r="E71" s="125">
        <v>36614</v>
      </c>
      <c r="F71" s="111" t="s">
        <v>171</v>
      </c>
      <c r="G71" s="122" t="s">
        <v>83</v>
      </c>
      <c r="H71" s="110" t="s">
        <v>304</v>
      </c>
      <c r="I71" s="110" t="s">
        <v>86</v>
      </c>
      <c r="J71" s="122" t="s">
        <v>310</v>
      </c>
      <c r="K71" s="110" t="s">
        <v>304</v>
      </c>
      <c r="L71" s="110" t="s">
        <v>86</v>
      </c>
      <c r="M71" s="122" t="s">
        <v>496</v>
      </c>
      <c r="P71" s="122"/>
      <c r="S71" s="122"/>
      <c r="V71" s="122"/>
      <c r="Y71" s="122"/>
      <c r="AB71" s="122"/>
    </row>
    <row r="72" spans="1:77" s="110" customFormat="1" x14ac:dyDescent="0.35">
      <c r="A72" s="122" t="s">
        <v>2173</v>
      </c>
      <c r="B72" s="110" t="s">
        <v>132</v>
      </c>
      <c r="C72" s="110" t="s">
        <v>229</v>
      </c>
      <c r="D72" s="122"/>
      <c r="E72" s="125">
        <v>36440</v>
      </c>
      <c r="F72" s="118" t="s">
        <v>241</v>
      </c>
      <c r="G72" s="122" t="s">
        <v>566</v>
      </c>
      <c r="H72" s="110" t="s">
        <v>132</v>
      </c>
      <c r="I72" s="110" t="s">
        <v>229</v>
      </c>
      <c r="J72" s="122"/>
      <c r="K72" s="110" t="s">
        <v>132</v>
      </c>
      <c r="L72" s="110" t="s">
        <v>229</v>
      </c>
      <c r="M72" s="122"/>
      <c r="N72" s="110" t="s">
        <v>415</v>
      </c>
      <c r="O72" s="110" t="s">
        <v>229</v>
      </c>
      <c r="P72" s="122"/>
      <c r="S72" s="122"/>
      <c r="V72" s="122"/>
      <c r="Y72" s="122"/>
      <c r="AB72" s="122"/>
    </row>
    <row r="73" spans="1:77" s="110" customFormat="1" x14ac:dyDescent="0.35">
      <c r="A73" s="122" t="s">
        <v>693</v>
      </c>
      <c r="B73" s="110" t="s">
        <v>365</v>
      </c>
      <c r="C73" s="118" t="s">
        <v>142</v>
      </c>
      <c r="D73" s="122"/>
      <c r="E73" s="125">
        <v>34772</v>
      </c>
      <c r="F73" s="111" t="s">
        <v>391</v>
      </c>
      <c r="G73" s="111" t="s">
        <v>98</v>
      </c>
      <c r="H73" s="110" t="s">
        <v>365</v>
      </c>
      <c r="I73" s="118" t="s">
        <v>142</v>
      </c>
      <c r="J73" s="122"/>
      <c r="L73" s="118"/>
      <c r="M73" s="122"/>
      <c r="O73" s="118"/>
      <c r="P73" s="122"/>
      <c r="R73" s="118"/>
      <c r="S73" s="122"/>
      <c r="U73" s="118"/>
      <c r="V73" s="122"/>
      <c r="X73" s="118"/>
      <c r="Y73" s="122"/>
      <c r="AA73" s="118"/>
      <c r="AB73" s="122"/>
      <c r="AD73" s="118"/>
      <c r="AE73" s="122"/>
      <c r="AG73" s="118"/>
      <c r="AH73" s="122"/>
      <c r="AJ73" s="118"/>
      <c r="AK73" s="122"/>
    </row>
    <row r="74" spans="1:77" s="110" customFormat="1" x14ac:dyDescent="0.35">
      <c r="A74" s="122" t="s">
        <v>5143</v>
      </c>
      <c r="B74" s="110" t="s">
        <v>132</v>
      </c>
      <c r="C74" s="110" t="s">
        <v>274</v>
      </c>
      <c r="D74" s="122"/>
      <c r="E74" s="125">
        <v>36605</v>
      </c>
      <c r="F74" s="111" t="s">
        <v>279</v>
      </c>
      <c r="G74" s="122"/>
      <c r="J74" s="122"/>
      <c r="M74" s="122"/>
      <c r="P74" s="122"/>
      <c r="S74" s="122"/>
      <c r="V74" s="122"/>
      <c r="Y74" s="122"/>
      <c r="AB74" s="122"/>
    </row>
    <row r="75" spans="1:77" x14ac:dyDescent="0.35">
      <c r="A75" s="122" t="s">
        <v>3857</v>
      </c>
      <c r="B75" s="110" t="s">
        <v>327</v>
      </c>
      <c r="C75" s="110" t="s">
        <v>85</v>
      </c>
      <c r="D75" s="122" t="s">
        <v>328</v>
      </c>
      <c r="E75" s="125">
        <v>37033</v>
      </c>
      <c r="F75" s="111" t="s">
        <v>134</v>
      </c>
      <c r="G75" s="122"/>
      <c r="H75" s="110"/>
      <c r="I75" s="110"/>
      <c r="J75" s="122"/>
      <c r="K75" s="110"/>
      <c r="L75" s="110"/>
      <c r="M75" s="122"/>
      <c r="N75" s="110"/>
      <c r="O75" s="110"/>
      <c r="P75" s="122"/>
      <c r="Q75" s="110"/>
      <c r="R75" s="110"/>
      <c r="S75" s="122"/>
      <c r="T75" s="110"/>
      <c r="U75" s="110"/>
      <c r="V75" s="122"/>
      <c r="W75" s="110"/>
      <c r="X75" s="110"/>
      <c r="Y75" s="122"/>
      <c r="Z75" s="110"/>
      <c r="AA75" s="110"/>
      <c r="AB75" s="122"/>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row>
    <row r="76" spans="1:77" s="110" customFormat="1" x14ac:dyDescent="0.35">
      <c r="A76" s="122" t="s">
        <v>2279</v>
      </c>
      <c r="B76" s="110" t="s">
        <v>569</v>
      </c>
      <c r="C76" s="118" t="s">
        <v>158</v>
      </c>
      <c r="D76" s="122"/>
      <c r="E76" s="125">
        <v>36243</v>
      </c>
      <c r="F76" s="111" t="s">
        <v>83</v>
      </c>
      <c r="G76" s="111" t="s">
        <v>88</v>
      </c>
      <c r="H76" s="110" t="s">
        <v>569</v>
      </c>
      <c r="I76" s="118" t="s">
        <v>158</v>
      </c>
      <c r="J76" s="122"/>
      <c r="L76" s="118"/>
      <c r="M76" s="122"/>
      <c r="O76" s="118"/>
      <c r="P76" s="122"/>
      <c r="R76" s="118"/>
      <c r="S76" s="122"/>
      <c r="U76" s="118"/>
      <c r="V76" s="122"/>
      <c r="X76" s="118"/>
      <c r="Y76" s="122"/>
      <c r="AA76" s="118"/>
      <c r="AB76" s="122"/>
      <c r="AD76" s="118"/>
      <c r="AE76" s="122"/>
      <c r="AG76" s="118"/>
      <c r="AH76" s="122"/>
      <c r="AJ76" s="118"/>
      <c r="AK76" s="122"/>
    </row>
    <row r="77" spans="1:77" s="110" customFormat="1" x14ac:dyDescent="0.35">
      <c r="A77" s="122" t="s">
        <v>2203</v>
      </c>
      <c r="B77" s="110" t="s">
        <v>273</v>
      </c>
      <c r="C77" s="118" t="s">
        <v>235</v>
      </c>
      <c r="D77" s="122" t="s">
        <v>477</v>
      </c>
      <c r="E77" s="125">
        <v>33069</v>
      </c>
      <c r="F77" s="111" t="s">
        <v>900</v>
      </c>
      <c r="G77" s="122" t="s">
        <v>406</v>
      </c>
      <c r="H77" s="110" t="s">
        <v>253</v>
      </c>
      <c r="I77" s="118" t="s">
        <v>268</v>
      </c>
      <c r="J77" s="122" t="s">
        <v>1389</v>
      </c>
      <c r="K77" s="110" t="s">
        <v>253</v>
      </c>
      <c r="L77" s="118" t="s">
        <v>268</v>
      </c>
      <c r="M77" s="122" t="s">
        <v>877</v>
      </c>
      <c r="N77" s="110" t="s">
        <v>242</v>
      </c>
      <c r="O77" s="118" t="s">
        <v>268</v>
      </c>
      <c r="P77" s="122" t="s">
        <v>483</v>
      </c>
      <c r="Q77" s="110" t="s">
        <v>242</v>
      </c>
      <c r="R77" s="118" t="s">
        <v>172</v>
      </c>
      <c r="S77" s="122" t="s">
        <v>483</v>
      </c>
      <c r="T77" s="110" t="s">
        <v>491</v>
      </c>
      <c r="U77" s="118" t="s">
        <v>172</v>
      </c>
      <c r="V77" s="122" t="s">
        <v>201</v>
      </c>
      <c r="W77" s="110" t="s">
        <v>284</v>
      </c>
      <c r="X77" s="118" t="s">
        <v>172</v>
      </c>
      <c r="Y77" s="122" t="s">
        <v>2010</v>
      </c>
      <c r="Z77" s="110" t="s">
        <v>250</v>
      </c>
      <c r="AA77" s="118" t="s">
        <v>275</v>
      </c>
      <c r="AB77" s="122" t="s">
        <v>227</v>
      </c>
      <c r="AC77" s="110" t="s">
        <v>242</v>
      </c>
      <c r="AD77" s="118" t="s">
        <v>275</v>
      </c>
      <c r="AE77" s="122" t="s">
        <v>264</v>
      </c>
      <c r="AF77" s="110" t="s">
        <v>253</v>
      </c>
      <c r="AG77" s="118" t="s">
        <v>275</v>
      </c>
      <c r="AH77" s="122" t="s">
        <v>208</v>
      </c>
      <c r="AI77" s="110" t="s">
        <v>273</v>
      </c>
      <c r="AJ77" s="118" t="s">
        <v>275</v>
      </c>
      <c r="AK77" s="122" t="s">
        <v>231</v>
      </c>
    </row>
    <row r="78" spans="1:77" s="110" customFormat="1" x14ac:dyDescent="0.35">
      <c r="A78" s="122" t="s">
        <v>1187</v>
      </c>
      <c r="C78" s="111" t="s">
        <v>4421</v>
      </c>
      <c r="D78" s="111"/>
      <c r="E78" s="125">
        <v>34668</v>
      </c>
      <c r="F78" s="111" t="s">
        <v>303</v>
      </c>
      <c r="G78" s="111" t="s">
        <v>189</v>
      </c>
      <c r="I78" s="111"/>
      <c r="J78" s="111"/>
      <c r="K78" s="110" t="s">
        <v>327</v>
      </c>
      <c r="L78" s="111" t="s">
        <v>471</v>
      </c>
      <c r="M78" s="111" t="s">
        <v>335</v>
      </c>
      <c r="N78" s="110" t="s">
        <v>323</v>
      </c>
      <c r="O78" s="111" t="s">
        <v>195</v>
      </c>
      <c r="P78" s="111" t="s">
        <v>149</v>
      </c>
      <c r="Q78" s="110" t="s">
        <v>327</v>
      </c>
      <c r="R78" s="111" t="s">
        <v>195</v>
      </c>
      <c r="S78" s="111" t="s">
        <v>297</v>
      </c>
      <c r="T78" s="110" t="s">
        <v>327</v>
      </c>
      <c r="U78" s="111" t="s">
        <v>195</v>
      </c>
      <c r="V78" s="111" t="s">
        <v>328</v>
      </c>
      <c r="W78" s="110" t="s">
        <v>327</v>
      </c>
      <c r="X78" s="111" t="s">
        <v>195</v>
      </c>
      <c r="Y78" s="111" t="s">
        <v>328</v>
      </c>
      <c r="AA78" s="111"/>
      <c r="AB78" s="111"/>
      <c r="AD78" s="111"/>
      <c r="AE78" s="111"/>
      <c r="AG78" s="111"/>
      <c r="AH78" s="111"/>
      <c r="AJ78" s="111"/>
      <c r="AK78" s="111"/>
      <c r="AM78" s="111"/>
      <c r="AN78" s="111"/>
      <c r="AP78" s="111"/>
      <c r="AQ78" s="111"/>
      <c r="AS78" s="111"/>
      <c r="AT78" s="111"/>
      <c r="AV78" s="111"/>
      <c r="AW78" s="111"/>
      <c r="AY78" s="111"/>
      <c r="AZ78" s="111"/>
      <c r="BB78" s="111"/>
      <c r="BC78" s="111"/>
      <c r="BE78" s="111"/>
      <c r="BF78" s="111"/>
      <c r="BH78" s="111"/>
      <c r="BI78" s="111"/>
      <c r="BK78" s="111"/>
      <c r="BL78" s="111"/>
      <c r="BN78" s="111"/>
      <c r="BO78" s="111"/>
      <c r="BQ78" s="125"/>
      <c r="BR78" s="111"/>
      <c r="BS78" s="118"/>
      <c r="BU78" s="122"/>
      <c r="BV78" s="118"/>
      <c r="BW78" s="118"/>
      <c r="BX78" s="127"/>
    </row>
    <row r="79" spans="1:77" s="110" customFormat="1" x14ac:dyDescent="0.35">
      <c r="A79" s="122" t="s">
        <v>2297</v>
      </c>
      <c r="B79" s="110" t="s">
        <v>192</v>
      </c>
      <c r="C79" s="118" t="s">
        <v>229</v>
      </c>
      <c r="D79" s="122" t="s">
        <v>201</v>
      </c>
      <c r="E79" s="125">
        <v>36449</v>
      </c>
      <c r="F79" s="111" t="s">
        <v>200</v>
      </c>
      <c r="G79" s="111" t="s">
        <v>4481</v>
      </c>
      <c r="H79" s="110" t="s">
        <v>192</v>
      </c>
      <c r="I79" s="118" t="s">
        <v>229</v>
      </c>
      <c r="J79" s="122" t="s">
        <v>201</v>
      </c>
      <c r="L79" s="118"/>
      <c r="M79" s="122"/>
      <c r="O79" s="118"/>
      <c r="P79" s="122"/>
      <c r="R79" s="118"/>
      <c r="S79" s="122"/>
      <c r="U79" s="118"/>
      <c r="V79" s="122"/>
      <c r="X79" s="118"/>
      <c r="Y79" s="122"/>
      <c r="AA79" s="118"/>
      <c r="AB79" s="122"/>
      <c r="AD79" s="118"/>
      <c r="AE79" s="122"/>
      <c r="AG79" s="118"/>
      <c r="AH79" s="122"/>
      <c r="AJ79" s="118"/>
      <c r="AK79" s="122"/>
    </row>
    <row r="80" spans="1:77" s="110" customFormat="1" x14ac:dyDescent="0.35">
      <c r="A80" s="122" t="s">
        <v>1995</v>
      </c>
      <c r="B80" s="110" t="s">
        <v>744</v>
      </c>
      <c r="C80" s="110" t="s">
        <v>103</v>
      </c>
      <c r="D80" s="122" t="s">
        <v>231</v>
      </c>
      <c r="E80" s="125">
        <v>36095</v>
      </c>
      <c r="F80" s="111" t="s">
        <v>359</v>
      </c>
      <c r="G80" s="122" t="s">
        <v>138</v>
      </c>
      <c r="H80" s="110" t="s">
        <v>461</v>
      </c>
      <c r="I80" s="110" t="s">
        <v>103</v>
      </c>
      <c r="J80" s="122" t="s">
        <v>168</v>
      </c>
      <c r="K80" s="110" t="s">
        <v>461</v>
      </c>
      <c r="L80" s="110" t="s">
        <v>103</v>
      </c>
      <c r="M80" s="122" t="s">
        <v>231</v>
      </c>
      <c r="N80" s="110" t="s">
        <v>461</v>
      </c>
      <c r="O80" s="110" t="s">
        <v>151</v>
      </c>
      <c r="P80" s="122" t="s">
        <v>231</v>
      </c>
      <c r="S80" s="122"/>
      <c r="V80" s="122"/>
      <c r="Y80" s="122"/>
      <c r="AB80" s="122"/>
    </row>
    <row r="81" spans="1:256" s="110" customFormat="1" x14ac:dyDescent="0.35">
      <c r="A81" s="122" t="s">
        <v>2139</v>
      </c>
      <c r="B81" s="110" t="s">
        <v>323</v>
      </c>
      <c r="C81" s="110" t="s">
        <v>268</v>
      </c>
      <c r="D81" s="122" t="s">
        <v>154</v>
      </c>
      <c r="E81" s="125">
        <v>34843</v>
      </c>
      <c r="F81" s="118" t="s">
        <v>249</v>
      </c>
      <c r="G81" s="122" t="s">
        <v>249</v>
      </c>
      <c r="H81" s="110" t="s">
        <v>354</v>
      </c>
      <c r="I81" s="110" t="s">
        <v>123</v>
      </c>
      <c r="J81" s="122" t="s">
        <v>154</v>
      </c>
      <c r="K81" s="110" t="s">
        <v>323</v>
      </c>
      <c r="L81" s="110" t="s">
        <v>123</v>
      </c>
      <c r="M81" s="122" t="s">
        <v>154</v>
      </c>
      <c r="N81" s="110" t="s">
        <v>354</v>
      </c>
      <c r="O81" s="110" t="s">
        <v>123</v>
      </c>
      <c r="P81" s="122" t="s">
        <v>422</v>
      </c>
      <c r="Q81" s="110" t="s">
        <v>327</v>
      </c>
      <c r="R81" s="110" t="s">
        <v>142</v>
      </c>
      <c r="S81" s="122" t="s">
        <v>328</v>
      </c>
      <c r="T81" s="110" t="s">
        <v>323</v>
      </c>
      <c r="U81" s="110" t="s">
        <v>142</v>
      </c>
      <c r="V81" s="122" t="s">
        <v>154</v>
      </c>
      <c r="W81" s="110" t="s">
        <v>323</v>
      </c>
      <c r="X81" s="110" t="s">
        <v>142</v>
      </c>
      <c r="Y81" s="122" t="s">
        <v>154</v>
      </c>
      <c r="Z81" s="110" t="s">
        <v>323</v>
      </c>
      <c r="AA81" s="110" t="s">
        <v>142</v>
      </c>
      <c r="AB81" s="122" t="s">
        <v>154</v>
      </c>
    </row>
    <row r="82" spans="1:256" x14ac:dyDescent="0.35">
      <c r="A82" s="122" t="s">
        <v>3662</v>
      </c>
      <c r="B82" s="110" t="s">
        <v>304</v>
      </c>
      <c r="C82" s="110" t="s">
        <v>123</v>
      </c>
      <c r="D82" s="122" t="s">
        <v>310</v>
      </c>
      <c r="E82" s="125">
        <v>35852</v>
      </c>
      <c r="F82" s="118" t="s">
        <v>107</v>
      </c>
      <c r="G82" s="122"/>
      <c r="H82" s="110"/>
      <c r="I82" s="110"/>
      <c r="J82" s="122"/>
      <c r="K82" s="110"/>
      <c r="L82" s="110"/>
      <c r="M82" s="122"/>
      <c r="N82" s="110" t="s">
        <v>304</v>
      </c>
      <c r="O82" s="110" t="s">
        <v>123</v>
      </c>
      <c r="P82" s="122" t="s">
        <v>310</v>
      </c>
      <c r="Q82" s="110"/>
      <c r="R82" s="110"/>
      <c r="S82" s="122"/>
      <c r="T82" s="110"/>
      <c r="U82" s="110"/>
      <c r="V82" s="122"/>
      <c r="W82" s="110"/>
      <c r="X82" s="110"/>
      <c r="Y82" s="122"/>
      <c r="Z82" s="110"/>
      <c r="AA82" s="110"/>
      <c r="AB82" s="122"/>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110"/>
      <c r="IE82" s="110"/>
      <c r="IF82" s="110"/>
      <c r="IG82" s="110"/>
      <c r="IH82" s="110"/>
      <c r="II82" s="110"/>
      <c r="IJ82" s="110"/>
      <c r="IK82" s="110"/>
      <c r="IL82" s="110"/>
      <c r="IM82" s="110"/>
      <c r="IN82" s="110"/>
      <c r="IO82" s="110"/>
      <c r="IP82" s="110"/>
      <c r="IQ82" s="110"/>
      <c r="IR82" s="110"/>
      <c r="IS82" s="110"/>
      <c r="IT82" s="110"/>
      <c r="IU82" s="110"/>
      <c r="IV82" s="110"/>
    </row>
    <row r="83" spans="1:256" s="110" customFormat="1" x14ac:dyDescent="0.35">
      <c r="A83" s="122" t="s">
        <v>947</v>
      </c>
      <c r="B83" s="110" t="s">
        <v>77</v>
      </c>
      <c r="C83" s="118" t="s">
        <v>421</v>
      </c>
      <c r="D83" s="122" t="s">
        <v>1204</v>
      </c>
      <c r="E83" s="125">
        <v>36685</v>
      </c>
      <c r="F83" s="111" t="s">
        <v>391</v>
      </c>
      <c r="G83" s="111" t="s">
        <v>138</v>
      </c>
      <c r="H83" s="110" t="s">
        <v>77</v>
      </c>
      <c r="I83" s="118" t="s">
        <v>421</v>
      </c>
      <c r="J83" s="122"/>
      <c r="L83" s="118"/>
      <c r="M83" s="122"/>
      <c r="O83" s="118"/>
      <c r="P83" s="122"/>
      <c r="R83" s="118"/>
      <c r="S83" s="122"/>
      <c r="U83" s="118"/>
      <c r="V83" s="122"/>
      <c r="X83" s="118"/>
      <c r="Y83" s="122"/>
      <c r="AA83" s="118"/>
      <c r="AB83" s="122"/>
      <c r="AD83" s="118"/>
      <c r="AE83" s="122"/>
      <c r="AG83" s="118"/>
      <c r="AH83" s="122"/>
      <c r="AJ83" s="118"/>
      <c r="AK83" s="122"/>
    </row>
    <row r="84" spans="1:256" s="110" customFormat="1" x14ac:dyDescent="0.35">
      <c r="A84" s="122" t="s">
        <v>2451</v>
      </c>
      <c r="B84" s="110" t="s">
        <v>362</v>
      </c>
      <c r="C84" s="110" t="s">
        <v>109</v>
      </c>
      <c r="D84" s="122"/>
      <c r="E84" s="125">
        <v>35599</v>
      </c>
      <c r="F84" s="118" t="s">
        <v>498</v>
      </c>
      <c r="G84" s="122" t="s">
        <v>401</v>
      </c>
      <c r="H84" s="110" t="s">
        <v>362</v>
      </c>
      <c r="I84" s="110" t="s">
        <v>229</v>
      </c>
      <c r="J84" s="122"/>
      <c r="M84" s="122"/>
      <c r="N84" s="110" t="s">
        <v>362</v>
      </c>
      <c r="O84" s="110" t="s">
        <v>85</v>
      </c>
      <c r="P84" s="122"/>
      <c r="Q84" s="110" t="s">
        <v>362</v>
      </c>
      <c r="R84" s="110" t="s">
        <v>85</v>
      </c>
      <c r="S84" s="122"/>
      <c r="T84" s="110" t="s">
        <v>362</v>
      </c>
      <c r="U84" s="110" t="s">
        <v>85</v>
      </c>
      <c r="V84" s="122"/>
      <c r="Y84" s="122"/>
      <c r="AB84" s="122"/>
    </row>
    <row r="85" spans="1:256" s="110" customFormat="1" x14ac:dyDescent="0.35">
      <c r="A85" s="122" t="s">
        <v>3663</v>
      </c>
      <c r="B85" s="110" t="s">
        <v>307</v>
      </c>
      <c r="C85" s="110" t="s">
        <v>116</v>
      </c>
      <c r="D85" s="122" t="s">
        <v>310</v>
      </c>
      <c r="E85" s="125">
        <v>36864</v>
      </c>
      <c r="F85" s="111" t="s">
        <v>3960</v>
      </c>
      <c r="G85" s="122"/>
      <c r="J85" s="122"/>
      <c r="M85" s="122"/>
      <c r="P85" s="122"/>
      <c r="S85" s="122"/>
      <c r="V85" s="122"/>
      <c r="Y85" s="122"/>
      <c r="AB85" s="122"/>
    </row>
    <row r="86" spans="1:256" ht="12.75" customHeight="1" x14ac:dyDescent="0.35">
      <c r="A86" s="122" t="s">
        <v>1175</v>
      </c>
      <c r="B86" s="110"/>
      <c r="C86" s="131"/>
      <c r="D86" s="122"/>
      <c r="E86" s="125">
        <v>35496</v>
      </c>
      <c r="F86" s="118" t="s">
        <v>624</v>
      </c>
      <c r="G86" s="122" t="s">
        <v>4760</v>
      </c>
      <c r="H86" s="110" t="s">
        <v>304</v>
      </c>
      <c r="I86" s="131" t="s">
        <v>123</v>
      </c>
      <c r="J86" s="122" t="s">
        <v>310</v>
      </c>
      <c r="K86" s="110" t="s">
        <v>307</v>
      </c>
      <c r="L86" s="131" t="s">
        <v>123</v>
      </c>
      <c r="M86" s="122" t="s">
        <v>310</v>
      </c>
      <c r="N86" s="110" t="s">
        <v>276</v>
      </c>
      <c r="O86" s="131" t="s">
        <v>123</v>
      </c>
      <c r="P86" s="122" t="s">
        <v>306</v>
      </c>
      <c r="Q86" s="110" t="s">
        <v>307</v>
      </c>
      <c r="R86" s="131" t="s">
        <v>123</v>
      </c>
      <c r="S86" s="122" t="s">
        <v>310</v>
      </c>
      <c r="T86" s="110"/>
      <c r="U86" s="110"/>
      <c r="V86" s="122"/>
      <c r="W86" s="110"/>
      <c r="X86" s="110"/>
      <c r="Y86" s="122"/>
      <c r="Z86" s="110"/>
      <c r="AA86" s="110"/>
      <c r="AB86" s="122"/>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110"/>
      <c r="IE86" s="110"/>
      <c r="IF86" s="110"/>
      <c r="IG86" s="110"/>
      <c r="IH86" s="110"/>
      <c r="II86" s="110"/>
      <c r="IJ86" s="110"/>
      <c r="IK86" s="110"/>
      <c r="IL86" s="110"/>
      <c r="IM86" s="110"/>
      <c r="IN86" s="110"/>
      <c r="IO86" s="110"/>
      <c r="IP86" s="110"/>
      <c r="IQ86" s="110"/>
      <c r="IR86" s="110"/>
      <c r="IS86" s="110"/>
      <c r="IT86" s="110"/>
      <c r="IU86" s="110"/>
      <c r="IV86" s="110"/>
    </row>
    <row r="87" spans="1:256" s="110" customFormat="1" x14ac:dyDescent="0.35">
      <c r="A87" s="122" t="s">
        <v>3772</v>
      </c>
      <c r="B87" s="110" t="s">
        <v>220</v>
      </c>
      <c r="C87" s="110" t="s">
        <v>165</v>
      </c>
      <c r="D87" s="122" t="s">
        <v>231</v>
      </c>
      <c r="E87" s="125">
        <v>34950</v>
      </c>
      <c r="F87" s="111" t="s">
        <v>101</v>
      </c>
      <c r="G87" s="122"/>
      <c r="J87" s="122"/>
      <c r="M87" s="122"/>
      <c r="P87" s="122"/>
      <c r="S87" s="122"/>
      <c r="V87" s="122"/>
      <c r="Y87" s="122"/>
      <c r="AB87" s="122"/>
    </row>
    <row r="88" spans="1:256" x14ac:dyDescent="0.35">
      <c r="A88" s="122" t="s">
        <v>5119</v>
      </c>
      <c r="B88" s="110" t="s">
        <v>345</v>
      </c>
      <c r="C88" s="118" t="s">
        <v>268</v>
      </c>
      <c r="D88" s="122" t="s">
        <v>154</v>
      </c>
      <c r="E88" s="125">
        <v>35881</v>
      </c>
      <c r="F88" s="111" t="s">
        <v>279</v>
      </c>
      <c r="G88" s="111"/>
      <c r="H88" s="110" t="s">
        <v>327</v>
      </c>
      <c r="I88" s="118" t="s">
        <v>172</v>
      </c>
      <c r="J88" s="122" t="s">
        <v>328</v>
      </c>
      <c r="K88" s="110"/>
      <c r="L88" s="118"/>
      <c r="M88" s="122"/>
      <c r="N88" s="110"/>
      <c r="O88" s="118"/>
      <c r="P88" s="122"/>
      <c r="Q88" s="110"/>
      <c r="R88" s="118"/>
      <c r="S88" s="122"/>
      <c r="T88" s="110"/>
      <c r="U88" s="118"/>
      <c r="V88" s="122"/>
      <c r="W88" s="110"/>
      <c r="X88" s="118"/>
      <c r="Y88" s="122"/>
      <c r="Z88" s="110"/>
      <c r="AA88" s="118"/>
      <c r="AB88" s="122"/>
      <c r="AC88" s="110"/>
      <c r="AD88" s="118"/>
      <c r="AE88" s="122"/>
      <c r="AF88" s="110"/>
      <c r="AG88" s="118"/>
      <c r="AH88" s="122"/>
      <c r="AI88" s="110"/>
      <c r="AJ88" s="118"/>
      <c r="AK88" s="122"/>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c r="HX88" s="110"/>
      <c r="HY88" s="110"/>
      <c r="HZ88" s="110"/>
      <c r="IA88" s="110"/>
      <c r="IB88" s="110"/>
      <c r="IC88" s="110"/>
      <c r="ID88" s="110"/>
      <c r="IE88" s="110"/>
      <c r="IF88" s="110"/>
      <c r="IG88" s="110"/>
      <c r="IH88" s="110"/>
      <c r="II88" s="110"/>
      <c r="IJ88" s="110"/>
      <c r="IK88" s="110"/>
      <c r="IL88" s="110"/>
      <c r="IM88" s="110"/>
      <c r="IN88" s="110"/>
      <c r="IO88" s="110"/>
      <c r="IP88" s="110"/>
      <c r="IQ88" s="110"/>
      <c r="IR88" s="110"/>
      <c r="IS88" s="110"/>
      <c r="IT88" s="110"/>
      <c r="IU88" s="110"/>
      <c r="IV88" s="110"/>
    </row>
    <row r="89" spans="1:256" s="110" customFormat="1" x14ac:dyDescent="0.35">
      <c r="A89" s="122" t="s">
        <v>2818</v>
      </c>
      <c r="B89" s="110" t="s">
        <v>299</v>
      </c>
      <c r="C89" s="110" t="s">
        <v>78</v>
      </c>
      <c r="D89" s="122" t="s">
        <v>791</v>
      </c>
      <c r="E89" s="125">
        <v>35074</v>
      </c>
      <c r="F89" s="118" t="s">
        <v>249</v>
      </c>
      <c r="G89" s="122" t="s">
        <v>249</v>
      </c>
      <c r="H89" s="110" t="s">
        <v>299</v>
      </c>
      <c r="I89" s="110" t="s">
        <v>78</v>
      </c>
      <c r="J89" s="122" t="s">
        <v>929</v>
      </c>
      <c r="K89" s="110" t="s">
        <v>331</v>
      </c>
      <c r="L89" s="110" t="s">
        <v>78</v>
      </c>
      <c r="M89" s="122" t="s">
        <v>684</v>
      </c>
      <c r="N89" s="110" t="s">
        <v>299</v>
      </c>
      <c r="O89" s="110" t="s">
        <v>78</v>
      </c>
      <c r="P89" s="122" t="s">
        <v>791</v>
      </c>
      <c r="Q89" s="110" t="s">
        <v>331</v>
      </c>
      <c r="R89" s="110" t="s">
        <v>78</v>
      </c>
      <c r="S89" s="122" t="s">
        <v>684</v>
      </c>
      <c r="T89" s="110" t="s">
        <v>331</v>
      </c>
      <c r="U89" s="110" t="s">
        <v>78</v>
      </c>
      <c r="V89" s="122" t="s">
        <v>332</v>
      </c>
      <c r="W89" s="110" t="s">
        <v>327</v>
      </c>
      <c r="X89" s="110" t="s">
        <v>78</v>
      </c>
      <c r="Y89" s="122" t="s">
        <v>342</v>
      </c>
      <c r="Z89" s="110" t="s">
        <v>327</v>
      </c>
      <c r="AA89" s="110" t="s">
        <v>78</v>
      </c>
      <c r="AB89" s="122" t="s">
        <v>301</v>
      </c>
    </row>
    <row r="90" spans="1:256" ht="12.75" customHeight="1" x14ac:dyDescent="0.35">
      <c r="A90" s="122" t="s">
        <v>773</v>
      </c>
      <c r="B90" s="110" t="s">
        <v>311</v>
      </c>
      <c r="C90" s="111" t="s">
        <v>268</v>
      </c>
      <c r="D90" s="111" t="s">
        <v>778</v>
      </c>
      <c r="E90" s="125">
        <v>35424</v>
      </c>
      <c r="F90" s="111" t="s">
        <v>140</v>
      </c>
      <c r="G90" s="111" t="s">
        <v>425</v>
      </c>
      <c r="H90" s="110" t="s">
        <v>311</v>
      </c>
      <c r="I90" s="111" t="s">
        <v>109</v>
      </c>
      <c r="J90" s="111" t="s">
        <v>1915</v>
      </c>
      <c r="K90" s="110" t="s">
        <v>311</v>
      </c>
      <c r="L90" s="111" t="s">
        <v>109</v>
      </c>
      <c r="M90" s="111" t="s">
        <v>774</v>
      </c>
      <c r="N90" s="110" t="s">
        <v>4391</v>
      </c>
      <c r="O90" s="111" t="s">
        <v>109</v>
      </c>
      <c r="P90" s="111" t="s">
        <v>775</v>
      </c>
      <c r="Q90" s="110" t="s">
        <v>292</v>
      </c>
      <c r="R90" s="111" t="s">
        <v>109</v>
      </c>
      <c r="S90" s="111" t="s">
        <v>1275</v>
      </c>
      <c r="T90" s="110" t="s">
        <v>654</v>
      </c>
      <c r="U90" s="111" t="s">
        <v>109</v>
      </c>
      <c r="V90" s="111" t="s">
        <v>777</v>
      </c>
      <c r="W90" s="110" t="s">
        <v>276</v>
      </c>
      <c r="X90" s="111" t="s">
        <v>109</v>
      </c>
      <c r="Y90" s="111" t="s">
        <v>778</v>
      </c>
      <c r="Z90" s="110"/>
      <c r="AA90" s="111"/>
      <c r="AB90" s="111"/>
      <c r="AC90" s="110"/>
      <c r="AD90" s="111"/>
      <c r="AE90" s="111"/>
      <c r="AF90" s="110"/>
      <c r="AG90" s="111"/>
      <c r="AH90" s="111"/>
      <c r="AI90" s="110"/>
      <c r="AJ90" s="111"/>
      <c r="AK90" s="111"/>
      <c r="AL90" s="110"/>
      <c r="AM90" s="111"/>
      <c r="AN90" s="111"/>
      <c r="AO90" s="110"/>
      <c r="AP90" s="111"/>
      <c r="AQ90" s="111"/>
      <c r="AR90" s="110"/>
      <c r="AS90" s="111"/>
      <c r="AT90" s="111"/>
      <c r="AU90" s="110"/>
      <c r="AV90" s="111"/>
      <c r="AW90" s="111"/>
      <c r="AX90" s="110"/>
      <c r="AY90" s="111"/>
      <c r="AZ90" s="111"/>
      <c r="BA90" s="110"/>
      <c r="BB90" s="111"/>
      <c r="BC90" s="111"/>
      <c r="BD90" s="110"/>
      <c r="BE90" s="111"/>
      <c r="BF90" s="111"/>
      <c r="BG90" s="110"/>
      <c r="BH90" s="111"/>
      <c r="BI90" s="111"/>
      <c r="BJ90" s="110"/>
      <c r="BK90" s="111"/>
      <c r="BL90" s="111"/>
      <c r="BM90" s="110"/>
      <c r="BN90" s="111"/>
      <c r="BO90" s="111"/>
      <c r="BP90" s="110"/>
      <c r="BQ90" s="125"/>
      <c r="BR90" s="111"/>
      <c r="BS90" s="118"/>
      <c r="BT90" s="110"/>
      <c r="BU90" s="122"/>
      <c r="BV90" s="118"/>
      <c r="BW90" s="118"/>
      <c r="BX90" s="127"/>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110"/>
      <c r="IE90" s="110"/>
      <c r="IF90" s="110"/>
      <c r="IG90" s="110"/>
      <c r="IH90" s="110"/>
      <c r="II90" s="110"/>
      <c r="IJ90" s="110"/>
      <c r="IK90" s="110"/>
      <c r="IL90" s="110"/>
      <c r="IM90" s="110"/>
      <c r="IN90" s="110"/>
      <c r="IO90" s="110"/>
      <c r="IP90" s="110"/>
      <c r="IQ90" s="110"/>
      <c r="IR90" s="110"/>
      <c r="IS90" s="110"/>
      <c r="IT90" s="110"/>
      <c r="IU90" s="110"/>
      <c r="IV90" s="110"/>
    </row>
    <row r="91" spans="1:256" s="110" customFormat="1" x14ac:dyDescent="0.35">
      <c r="A91" s="122" t="s">
        <v>4950</v>
      </c>
      <c r="C91" s="111" t="s">
        <v>4421</v>
      </c>
      <c r="D91" s="122"/>
      <c r="E91" s="125">
        <v>33511</v>
      </c>
      <c r="F91" s="111" t="s">
        <v>825</v>
      </c>
      <c r="G91" s="111" t="s">
        <v>1509</v>
      </c>
      <c r="I91" s="118"/>
      <c r="J91" s="122"/>
      <c r="K91" s="110" t="s">
        <v>205</v>
      </c>
      <c r="L91" s="118" t="s">
        <v>135</v>
      </c>
      <c r="M91" s="122" t="s">
        <v>181</v>
      </c>
      <c r="O91" s="118"/>
      <c r="P91" s="122"/>
      <c r="Q91" s="110" t="s">
        <v>205</v>
      </c>
      <c r="R91" s="118" t="s">
        <v>135</v>
      </c>
      <c r="S91" s="122" t="s">
        <v>207</v>
      </c>
      <c r="T91" s="110" t="s">
        <v>205</v>
      </c>
      <c r="U91" s="118" t="s">
        <v>135</v>
      </c>
      <c r="V91" s="122" t="s">
        <v>207</v>
      </c>
      <c r="W91" s="110" t="s">
        <v>205</v>
      </c>
      <c r="X91" s="118" t="s">
        <v>135</v>
      </c>
      <c r="Y91" s="122" t="s">
        <v>207</v>
      </c>
      <c r="Z91" s="110" t="s">
        <v>205</v>
      </c>
      <c r="AA91" s="118" t="s">
        <v>135</v>
      </c>
      <c r="AB91" s="122" t="s">
        <v>207</v>
      </c>
      <c r="AC91" s="110" t="s">
        <v>205</v>
      </c>
      <c r="AD91" s="118" t="s">
        <v>135</v>
      </c>
      <c r="AE91" s="122" t="s">
        <v>181</v>
      </c>
      <c r="AF91" s="110" t="s">
        <v>205</v>
      </c>
      <c r="AG91" s="118" t="s">
        <v>135</v>
      </c>
      <c r="AH91" s="122" t="s">
        <v>208</v>
      </c>
      <c r="AI91" s="110" t="s">
        <v>205</v>
      </c>
      <c r="AJ91" s="118" t="s">
        <v>135</v>
      </c>
      <c r="AK91" s="122" t="s">
        <v>477</v>
      </c>
      <c r="AL91" s="110" t="s">
        <v>205</v>
      </c>
      <c r="AM91" s="118" t="s">
        <v>135</v>
      </c>
      <c r="AN91" s="122" t="s">
        <v>264</v>
      </c>
      <c r="AP91" s="118"/>
      <c r="AQ91" s="122"/>
      <c r="AS91" s="118"/>
      <c r="AT91" s="122"/>
      <c r="AV91" s="118"/>
      <c r="AW91" s="122"/>
      <c r="AY91" s="118"/>
      <c r="AZ91" s="122"/>
      <c r="BB91" s="118"/>
      <c r="BC91" s="122"/>
      <c r="BE91" s="118"/>
      <c r="BF91" s="122"/>
      <c r="BH91" s="118"/>
      <c r="BI91" s="122"/>
      <c r="BK91" s="118"/>
      <c r="BL91" s="122"/>
      <c r="BN91" s="118"/>
      <c r="BO91" s="122"/>
      <c r="BR91" s="122"/>
      <c r="BS91" s="118"/>
      <c r="BT91" s="118"/>
      <c r="BU91" s="118"/>
      <c r="BV91" s="118"/>
      <c r="BW91" s="118"/>
      <c r="BX91" s="118"/>
    </row>
    <row r="92" spans="1:256" s="110" customFormat="1" x14ac:dyDescent="0.35">
      <c r="A92" s="122" t="s">
        <v>3259</v>
      </c>
      <c r="B92" s="110" t="s">
        <v>327</v>
      </c>
      <c r="C92" s="110" t="s">
        <v>135</v>
      </c>
      <c r="D92" s="122" t="s">
        <v>328</v>
      </c>
      <c r="E92" s="125">
        <v>35168</v>
      </c>
      <c r="F92" s="118" t="s">
        <v>282</v>
      </c>
      <c r="G92" s="122" t="s">
        <v>282</v>
      </c>
      <c r="H92" s="110" t="s">
        <v>327</v>
      </c>
      <c r="I92" s="110" t="s">
        <v>135</v>
      </c>
      <c r="J92" s="122" t="s">
        <v>328</v>
      </c>
      <c r="M92" s="122"/>
      <c r="P92" s="122"/>
      <c r="Q92" s="110" t="s">
        <v>1449</v>
      </c>
      <c r="R92" s="110" t="s">
        <v>165</v>
      </c>
      <c r="S92" s="122" t="s">
        <v>328</v>
      </c>
      <c r="T92" s="110" t="s">
        <v>1449</v>
      </c>
      <c r="U92" s="110" t="s">
        <v>206</v>
      </c>
      <c r="V92" s="122" t="s">
        <v>328</v>
      </c>
      <c r="Y92" s="122"/>
      <c r="AB92" s="122"/>
    </row>
    <row r="93" spans="1:256" s="110" customFormat="1" x14ac:dyDescent="0.35">
      <c r="A93" s="122" t="s">
        <v>4443</v>
      </c>
      <c r="B93" s="118"/>
      <c r="C93" s="111" t="s">
        <v>4421</v>
      </c>
      <c r="D93" s="111"/>
      <c r="E93" s="125">
        <v>32930</v>
      </c>
      <c r="F93" s="111" t="s">
        <v>1443</v>
      </c>
      <c r="G93" s="111" t="s">
        <v>624</v>
      </c>
      <c r="H93" s="118"/>
      <c r="I93" s="118"/>
      <c r="J93" s="111"/>
      <c r="K93" s="118" t="s">
        <v>327</v>
      </c>
      <c r="L93" s="118" t="s">
        <v>78</v>
      </c>
      <c r="M93" s="111" t="s">
        <v>335</v>
      </c>
      <c r="N93" s="118"/>
      <c r="O93" s="118"/>
      <c r="P93" s="111"/>
      <c r="Q93" s="118" t="s">
        <v>299</v>
      </c>
      <c r="R93" s="118" t="s">
        <v>78</v>
      </c>
      <c r="S93" s="111" t="s">
        <v>297</v>
      </c>
      <c r="T93" s="118" t="s">
        <v>327</v>
      </c>
      <c r="U93" s="118" t="s">
        <v>78</v>
      </c>
      <c r="V93" s="111" t="s">
        <v>328</v>
      </c>
      <c r="W93" s="118" t="s">
        <v>327</v>
      </c>
      <c r="X93" s="118" t="s">
        <v>274</v>
      </c>
      <c r="Y93" s="111" t="s">
        <v>328</v>
      </c>
      <c r="AA93" s="118"/>
      <c r="AB93" s="122"/>
      <c r="AD93" s="118"/>
      <c r="AE93" s="122"/>
      <c r="AF93" s="110" t="s">
        <v>327</v>
      </c>
      <c r="AG93" s="118" t="s">
        <v>135</v>
      </c>
      <c r="AH93" s="122" t="s">
        <v>328</v>
      </c>
      <c r="AJ93" s="118"/>
      <c r="AK93" s="122"/>
      <c r="AL93" s="110" t="s">
        <v>327</v>
      </c>
      <c r="AM93" s="118" t="s">
        <v>135</v>
      </c>
      <c r="AN93" s="122" t="s">
        <v>149</v>
      </c>
      <c r="AP93" s="118"/>
      <c r="AQ93" s="122"/>
      <c r="AS93" s="118"/>
      <c r="AT93" s="122"/>
      <c r="AV93" s="118"/>
      <c r="AW93" s="122"/>
      <c r="AY93" s="118"/>
      <c r="AZ93" s="122"/>
      <c r="BB93" s="118"/>
      <c r="BC93" s="122"/>
      <c r="BE93" s="118"/>
      <c r="BF93" s="122"/>
      <c r="BH93" s="118"/>
      <c r="BI93" s="122"/>
      <c r="BK93" s="118"/>
      <c r="BL93" s="122"/>
      <c r="BN93" s="118"/>
      <c r="BO93" s="122"/>
      <c r="BR93" s="122"/>
      <c r="BS93" s="118"/>
      <c r="BT93" s="118"/>
      <c r="BU93" s="118"/>
      <c r="BV93" s="118"/>
      <c r="BW93" s="118"/>
      <c r="BX93" s="118"/>
    </row>
    <row r="94" spans="1:256" s="110" customFormat="1" x14ac:dyDescent="0.35">
      <c r="A94" s="122" t="s">
        <v>1125</v>
      </c>
      <c r="B94" s="110" t="s">
        <v>192</v>
      </c>
      <c r="C94" s="110" t="s">
        <v>252</v>
      </c>
      <c r="D94" s="122" t="s">
        <v>201</v>
      </c>
      <c r="E94" s="125">
        <v>35676</v>
      </c>
      <c r="F94" s="118" t="s">
        <v>241</v>
      </c>
      <c r="G94" s="122" t="s">
        <v>457</v>
      </c>
      <c r="H94" s="110" t="s">
        <v>192</v>
      </c>
      <c r="I94" s="110" t="s">
        <v>252</v>
      </c>
      <c r="J94" s="122" t="s">
        <v>201</v>
      </c>
      <c r="K94" s="110" t="s">
        <v>192</v>
      </c>
      <c r="L94" s="110" t="s">
        <v>252</v>
      </c>
      <c r="M94" s="122" t="s">
        <v>254</v>
      </c>
      <c r="N94" s="110" t="s">
        <v>461</v>
      </c>
      <c r="O94" s="110" t="s">
        <v>252</v>
      </c>
      <c r="P94" s="122" t="s">
        <v>231</v>
      </c>
      <c r="S94" s="122"/>
      <c r="V94" s="122"/>
      <c r="Y94" s="122"/>
      <c r="AB94" s="122"/>
    </row>
    <row r="95" spans="1:256" s="110" customFormat="1" x14ac:dyDescent="0.35">
      <c r="A95" s="122" t="s">
        <v>2821</v>
      </c>
      <c r="B95" s="110" t="s">
        <v>354</v>
      </c>
      <c r="C95" s="118" t="s">
        <v>206</v>
      </c>
      <c r="D95" s="122" t="s">
        <v>149</v>
      </c>
      <c r="E95" s="125">
        <v>36953</v>
      </c>
      <c r="F95" s="111" t="s">
        <v>794</v>
      </c>
      <c r="G95" s="111" t="s">
        <v>5018</v>
      </c>
      <c r="H95" s="110" t="s">
        <v>354</v>
      </c>
      <c r="I95" s="118" t="s">
        <v>206</v>
      </c>
      <c r="J95" s="122" t="s">
        <v>154</v>
      </c>
      <c r="L95" s="118"/>
      <c r="M95" s="122"/>
      <c r="O95" s="118"/>
      <c r="P95" s="122"/>
      <c r="R95" s="118"/>
      <c r="S95" s="122"/>
      <c r="U95" s="118"/>
      <c r="V95" s="122"/>
      <c r="X95" s="118"/>
      <c r="Y95" s="122"/>
      <c r="AA95" s="118"/>
      <c r="AB95" s="122"/>
      <c r="AD95" s="118"/>
      <c r="AE95" s="122"/>
      <c r="AG95" s="118"/>
      <c r="AH95" s="122"/>
      <c r="AJ95" s="118"/>
      <c r="AK95" s="122"/>
    </row>
    <row r="96" spans="1:256" s="126" customFormat="1" x14ac:dyDescent="0.35">
      <c r="A96" s="122" t="s">
        <v>940</v>
      </c>
      <c r="B96" s="110" t="s">
        <v>362</v>
      </c>
      <c r="C96" s="118" t="s">
        <v>85</v>
      </c>
      <c r="D96" s="122"/>
      <c r="E96" s="125">
        <v>36276</v>
      </c>
      <c r="F96" s="111" t="s">
        <v>313</v>
      </c>
      <c r="G96" s="111" t="s">
        <v>320</v>
      </c>
      <c r="H96" s="110" t="s">
        <v>362</v>
      </c>
      <c r="I96" s="118" t="s">
        <v>85</v>
      </c>
      <c r="J96" s="122"/>
      <c r="K96" s="110"/>
      <c r="L96" s="118"/>
      <c r="M96" s="122"/>
      <c r="N96" s="110"/>
      <c r="O96" s="118"/>
      <c r="P96" s="122"/>
      <c r="Q96" s="110"/>
      <c r="R96" s="118"/>
      <c r="S96" s="122"/>
      <c r="T96" s="110"/>
      <c r="U96" s="118"/>
      <c r="V96" s="122"/>
      <c r="W96" s="110"/>
      <c r="X96" s="118"/>
      <c r="Y96" s="122"/>
      <c r="Z96" s="110"/>
      <c r="AA96" s="118"/>
      <c r="AB96" s="122"/>
      <c r="AC96" s="110"/>
      <c r="AD96" s="118"/>
      <c r="AE96" s="122"/>
      <c r="AF96" s="110"/>
      <c r="AG96" s="118"/>
      <c r="AH96" s="122"/>
      <c r="AI96" s="110"/>
      <c r="AJ96" s="118"/>
      <c r="AK96" s="122"/>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c r="HX96" s="110"/>
      <c r="HY96" s="110"/>
      <c r="HZ96" s="110"/>
      <c r="IA96" s="110"/>
      <c r="IB96" s="110"/>
      <c r="IC96" s="110"/>
      <c r="ID96" s="110"/>
      <c r="IE96" s="110"/>
      <c r="IF96" s="110"/>
      <c r="IG96" s="110"/>
      <c r="IH96" s="110"/>
      <c r="II96" s="110"/>
      <c r="IJ96" s="110"/>
      <c r="IK96" s="110"/>
      <c r="IL96" s="110"/>
      <c r="IM96" s="110"/>
      <c r="IN96" s="110"/>
      <c r="IO96" s="110"/>
      <c r="IP96" s="110"/>
      <c r="IQ96" s="110"/>
      <c r="IR96" s="110"/>
      <c r="IS96" s="110"/>
      <c r="IT96" s="110"/>
      <c r="IU96" s="110"/>
      <c r="IV96" s="110"/>
    </row>
    <row r="97" spans="1:256" s="110" customFormat="1" x14ac:dyDescent="0.35">
      <c r="A97" s="122" t="s">
        <v>2254</v>
      </c>
      <c r="B97" s="110" t="s">
        <v>93</v>
      </c>
      <c r="C97" s="111" t="s">
        <v>151</v>
      </c>
      <c r="D97" s="111" t="s">
        <v>4937</v>
      </c>
      <c r="E97" s="125">
        <v>35470</v>
      </c>
      <c r="F97" s="111" t="s">
        <v>2255</v>
      </c>
      <c r="G97" s="111" t="s">
        <v>4938</v>
      </c>
      <c r="H97" s="110" t="s">
        <v>93</v>
      </c>
      <c r="I97" s="111" t="s">
        <v>206</v>
      </c>
      <c r="J97" s="111" t="s">
        <v>3372</v>
      </c>
      <c r="K97" s="110" t="s">
        <v>93</v>
      </c>
      <c r="L97" s="111" t="s">
        <v>206</v>
      </c>
      <c r="M97" s="111" t="s">
        <v>2256</v>
      </c>
      <c r="N97" s="110" t="s">
        <v>93</v>
      </c>
      <c r="O97" s="111" t="s">
        <v>206</v>
      </c>
      <c r="P97" s="111" t="s">
        <v>2257</v>
      </c>
      <c r="R97" s="111"/>
      <c r="S97" s="111"/>
      <c r="T97" s="110" t="s">
        <v>93</v>
      </c>
      <c r="U97" s="111" t="s">
        <v>206</v>
      </c>
      <c r="V97" s="111" t="s">
        <v>815</v>
      </c>
      <c r="W97" s="110" t="s">
        <v>93</v>
      </c>
      <c r="X97" s="111" t="s">
        <v>206</v>
      </c>
      <c r="Y97" s="111" t="s">
        <v>2258</v>
      </c>
      <c r="AA97" s="111"/>
      <c r="AB97" s="111"/>
      <c r="AD97" s="111"/>
      <c r="AE97" s="111"/>
      <c r="AG97" s="111"/>
      <c r="AH97" s="111"/>
      <c r="AJ97" s="111"/>
      <c r="AK97" s="111"/>
      <c r="AM97" s="111"/>
      <c r="AN97" s="111"/>
      <c r="AP97" s="111"/>
      <c r="AQ97" s="111"/>
      <c r="AS97" s="111"/>
      <c r="AT97" s="111"/>
      <c r="AV97" s="111"/>
      <c r="AW97" s="111"/>
      <c r="AY97" s="111"/>
      <c r="AZ97" s="111"/>
      <c r="BB97" s="111"/>
      <c r="BC97" s="111"/>
      <c r="BE97" s="111"/>
      <c r="BF97" s="111"/>
      <c r="BH97" s="111"/>
      <c r="BI97" s="111"/>
      <c r="BK97" s="111"/>
      <c r="BL97" s="111"/>
      <c r="BN97" s="111"/>
      <c r="BO97" s="111"/>
      <c r="BQ97" s="125"/>
      <c r="BR97" s="111"/>
      <c r="BS97" s="118"/>
      <c r="BU97" s="122"/>
      <c r="BV97" s="118"/>
      <c r="BW97" s="118"/>
      <c r="BX97" s="127"/>
    </row>
    <row r="98" spans="1:256" s="110" customFormat="1" x14ac:dyDescent="0.35">
      <c r="A98" s="122" t="s">
        <v>1692</v>
      </c>
      <c r="B98" s="110" t="s">
        <v>250</v>
      </c>
      <c r="C98" s="110" t="s">
        <v>85</v>
      </c>
      <c r="D98" s="122" t="s">
        <v>186</v>
      </c>
      <c r="E98" s="125">
        <v>36369</v>
      </c>
      <c r="F98" s="118" t="s">
        <v>241</v>
      </c>
      <c r="G98" s="122" t="s">
        <v>241</v>
      </c>
      <c r="H98" s="110" t="s">
        <v>610</v>
      </c>
      <c r="I98" s="110" t="s">
        <v>85</v>
      </c>
      <c r="J98" s="122" t="s">
        <v>604</v>
      </c>
      <c r="K98" s="110" t="s">
        <v>250</v>
      </c>
      <c r="L98" s="110" t="s">
        <v>85</v>
      </c>
      <c r="M98" s="122" t="s">
        <v>264</v>
      </c>
      <c r="N98" s="110" t="s">
        <v>258</v>
      </c>
      <c r="O98" s="110" t="s">
        <v>85</v>
      </c>
      <c r="P98" s="122" t="s">
        <v>264</v>
      </c>
      <c r="S98" s="122"/>
      <c r="V98" s="122"/>
      <c r="Y98" s="122"/>
      <c r="AB98" s="122"/>
    </row>
    <row r="99" spans="1:256" s="110" customFormat="1" x14ac:dyDescent="0.35">
      <c r="A99" s="122" t="s">
        <v>3748</v>
      </c>
      <c r="B99" s="110" t="s">
        <v>156</v>
      </c>
      <c r="C99" s="110" t="s">
        <v>259</v>
      </c>
      <c r="D99" s="122" t="s">
        <v>161</v>
      </c>
      <c r="E99" s="125">
        <v>37379</v>
      </c>
      <c r="F99" s="111" t="s">
        <v>5138</v>
      </c>
      <c r="G99" s="122"/>
      <c r="J99" s="122"/>
      <c r="M99" s="122"/>
      <c r="P99" s="122"/>
      <c r="S99" s="122"/>
      <c r="V99" s="122"/>
      <c r="Y99" s="122"/>
      <c r="AB99" s="122"/>
    </row>
    <row r="100" spans="1:256" s="110" customFormat="1" x14ac:dyDescent="0.35">
      <c r="A100" s="122" t="s">
        <v>2016</v>
      </c>
      <c r="D100" s="122"/>
      <c r="E100" s="125">
        <v>36309</v>
      </c>
      <c r="F100" s="118" t="s">
        <v>457</v>
      </c>
      <c r="G100" s="122" t="s">
        <v>361</v>
      </c>
      <c r="H100" s="110" t="s">
        <v>276</v>
      </c>
      <c r="I100" s="110" t="s">
        <v>103</v>
      </c>
      <c r="J100" s="122" t="s">
        <v>293</v>
      </c>
      <c r="K100" s="110" t="s">
        <v>276</v>
      </c>
      <c r="L100" s="110" t="s">
        <v>103</v>
      </c>
      <c r="M100" s="122" t="s">
        <v>499</v>
      </c>
      <c r="N100" s="110" t="s">
        <v>304</v>
      </c>
      <c r="O100" s="110" t="s">
        <v>103</v>
      </c>
      <c r="P100" s="122" t="s">
        <v>481</v>
      </c>
      <c r="S100" s="122"/>
      <c r="V100" s="122"/>
      <c r="Y100" s="122"/>
      <c r="AB100" s="122"/>
    </row>
    <row r="101" spans="1:256" s="110" customFormat="1" x14ac:dyDescent="0.35">
      <c r="A101" s="122" t="s">
        <v>2020</v>
      </c>
      <c r="B101" s="110" t="s">
        <v>304</v>
      </c>
      <c r="C101" s="110" t="s">
        <v>78</v>
      </c>
      <c r="D101" s="122" t="s">
        <v>906</v>
      </c>
      <c r="E101" s="125">
        <v>35887</v>
      </c>
      <c r="F101" s="118" t="s">
        <v>107</v>
      </c>
      <c r="G101" s="122" t="s">
        <v>108</v>
      </c>
      <c r="H101" s="110" t="s">
        <v>304</v>
      </c>
      <c r="I101" s="110" t="s">
        <v>78</v>
      </c>
      <c r="J101" s="122" t="s">
        <v>310</v>
      </c>
      <c r="K101" s="110" t="s">
        <v>307</v>
      </c>
      <c r="L101" s="110" t="s">
        <v>135</v>
      </c>
      <c r="M101" s="122" t="s">
        <v>1823</v>
      </c>
      <c r="N101" s="110" t="s">
        <v>311</v>
      </c>
      <c r="O101" s="110" t="s">
        <v>135</v>
      </c>
      <c r="P101" s="122" t="s">
        <v>317</v>
      </c>
      <c r="Q101" s="110" t="s">
        <v>311</v>
      </c>
      <c r="R101" s="110" t="s">
        <v>135</v>
      </c>
      <c r="S101" s="122" t="s">
        <v>499</v>
      </c>
      <c r="V101" s="122"/>
      <c r="Y101" s="122"/>
      <c r="AB101" s="122"/>
    </row>
    <row r="102" spans="1:256" s="110" customFormat="1" x14ac:dyDescent="0.35">
      <c r="A102" s="122" t="s">
        <v>3059</v>
      </c>
      <c r="B102" s="110" t="s">
        <v>273</v>
      </c>
      <c r="C102" s="110" t="s">
        <v>235</v>
      </c>
      <c r="D102" s="122" t="s">
        <v>761</v>
      </c>
      <c r="E102" s="125">
        <v>35241</v>
      </c>
      <c r="F102" s="118" t="s">
        <v>1086</v>
      </c>
      <c r="G102" s="122" t="s">
        <v>4952</v>
      </c>
      <c r="H102" s="110" t="s">
        <v>273</v>
      </c>
      <c r="I102" s="110" t="s">
        <v>235</v>
      </c>
      <c r="J102" s="122" t="s">
        <v>208</v>
      </c>
      <c r="M102" s="122"/>
      <c r="N102" s="110" t="s">
        <v>253</v>
      </c>
      <c r="O102" s="110" t="s">
        <v>151</v>
      </c>
      <c r="P102" s="122" t="s">
        <v>576</v>
      </c>
      <c r="Q102" s="110" t="s">
        <v>253</v>
      </c>
      <c r="R102" s="110" t="s">
        <v>151</v>
      </c>
      <c r="S102" s="122" t="s">
        <v>483</v>
      </c>
      <c r="T102" s="110" t="s">
        <v>253</v>
      </c>
      <c r="U102" s="110" t="s">
        <v>151</v>
      </c>
      <c r="V102" s="122" t="s">
        <v>181</v>
      </c>
      <c r="W102" s="110" t="s">
        <v>861</v>
      </c>
      <c r="Y102" s="122"/>
      <c r="Z102" s="110" t="s">
        <v>758</v>
      </c>
      <c r="AA102" s="110" t="s">
        <v>151</v>
      </c>
      <c r="AB102" s="122" t="s">
        <v>3061</v>
      </c>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110" customFormat="1" x14ac:dyDescent="0.35">
      <c r="A103" s="122" t="s">
        <v>1015</v>
      </c>
      <c r="B103" s="110" t="s">
        <v>480</v>
      </c>
      <c r="C103" s="110" t="s">
        <v>190</v>
      </c>
      <c r="D103" s="122" t="s">
        <v>481</v>
      </c>
      <c r="E103" s="125">
        <v>36276</v>
      </c>
      <c r="F103" s="111" t="s">
        <v>295</v>
      </c>
      <c r="G103" s="122" t="s">
        <v>2909</v>
      </c>
      <c r="H103" s="110" t="s">
        <v>480</v>
      </c>
      <c r="I103" s="110" t="s">
        <v>190</v>
      </c>
      <c r="J103" s="122" t="s">
        <v>496</v>
      </c>
      <c r="K103" s="110" t="s">
        <v>273</v>
      </c>
      <c r="L103" s="110" t="s">
        <v>190</v>
      </c>
      <c r="M103" s="122" t="s">
        <v>186</v>
      </c>
      <c r="P103" s="122"/>
      <c r="S103" s="122"/>
      <c r="V103" s="122"/>
      <c r="Y103" s="122"/>
      <c r="AB103" s="122"/>
    </row>
    <row r="104" spans="1:256" s="110" customFormat="1" x14ac:dyDescent="0.35">
      <c r="A104" s="129" t="s">
        <v>4871</v>
      </c>
      <c r="C104" s="111" t="s">
        <v>4421</v>
      </c>
      <c r="D104" s="129"/>
      <c r="E104" s="40">
        <v>33681</v>
      </c>
      <c r="F104" s="111" t="s">
        <v>4872</v>
      </c>
      <c r="G104" s="111" t="s">
        <v>4873</v>
      </c>
      <c r="I104" s="102"/>
      <c r="J104" s="129"/>
      <c r="K104" s="110" t="s">
        <v>276</v>
      </c>
      <c r="L104" s="102" t="s">
        <v>142</v>
      </c>
      <c r="M104" s="129" t="s">
        <v>293</v>
      </c>
      <c r="N104" s="110" t="s">
        <v>276</v>
      </c>
      <c r="O104" s="102" t="s">
        <v>86</v>
      </c>
      <c r="P104" s="129" t="s">
        <v>1421</v>
      </c>
      <c r="Q104" s="102"/>
      <c r="R104" s="102"/>
      <c r="S104" s="129"/>
      <c r="T104" s="102" t="s">
        <v>276</v>
      </c>
      <c r="U104" s="102" t="s">
        <v>86</v>
      </c>
      <c r="V104" s="129" t="s">
        <v>293</v>
      </c>
      <c r="W104" s="102" t="s">
        <v>276</v>
      </c>
      <c r="X104" s="102" t="s">
        <v>86</v>
      </c>
      <c r="Y104" s="129" t="s">
        <v>1413</v>
      </c>
      <c r="Z104" s="102" t="s">
        <v>276</v>
      </c>
      <c r="AA104" s="102" t="s">
        <v>86</v>
      </c>
      <c r="AB104" s="129" t="s">
        <v>1610</v>
      </c>
      <c r="AC104" s="102" t="s">
        <v>276</v>
      </c>
      <c r="AD104" s="102" t="s">
        <v>86</v>
      </c>
      <c r="AE104" s="129" t="s">
        <v>1537</v>
      </c>
      <c r="AF104" s="102" t="s">
        <v>276</v>
      </c>
      <c r="AG104" s="102" t="s">
        <v>86</v>
      </c>
      <c r="AH104" s="129" t="s">
        <v>2715</v>
      </c>
      <c r="AI104" s="102" t="s">
        <v>276</v>
      </c>
      <c r="AJ104" s="102" t="s">
        <v>86</v>
      </c>
      <c r="AK104" s="129" t="s">
        <v>1159</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256" ht="12.75" customHeight="1" x14ac:dyDescent="0.35">
      <c r="A105" s="122" t="s">
        <v>899</v>
      </c>
      <c r="B105" s="110"/>
      <c r="C105" s="118"/>
      <c r="D105" s="122"/>
      <c r="E105" s="125">
        <v>33925</v>
      </c>
      <c r="F105" s="111" t="s">
        <v>900</v>
      </c>
      <c r="G105" s="111" t="s">
        <v>2000</v>
      </c>
      <c r="H105" s="110" t="s">
        <v>504</v>
      </c>
      <c r="I105" s="118" t="s">
        <v>341</v>
      </c>
      <c r="J105" s="122" t="s">
        <v>1168</v>
      </c>
      <c r="K105" s="110" t="s">
        <v>504</v>
      </c>
      <c r="L105" s="118" t="s">
        <v>341</v>
      </c>
      <c r="M105" s="122" t="s">
        <v>902</v>
      </c>
      <c r="N105" s="110" t="s">
        <v>504</v>
      </c>
      <c r="O105" s="118" t="s">
        <v>341</v>
      </c>
      <c r="P105" s="122" t="s">
        <v>903</v>
      </c>
      <c r="Q105" s="110" t="s">
        <v>504</v>
      </c>
      <c r="R105" s="118" t="s">
        <v>341</v>
      </c>
      <c r="S105" s="122" t="s">
        <v>3373</v>
      </c>
      <c r="T105" s="110" t="s">
        <v>504</v>
      </c>
      <c r="U105" s="118" t="s">
        <v>341</v>
      </c>
      <c r="V105" s="122" t="s">
        <v>905</v>
      </c>
      <c r="W105" s="110" t="s">
        <v>480</v>
      </c>
      <c r="X105" s="118" t="s">
        <v>116</v>
      </c>
      <c r="Y105" s="122" t="s">
        <v>906</v>
      </c>
      <c r="Z105" s="110" t="s">
        <v>656</v>
      </c>
      <c r="AA105" s="118" t="s">
        <v>116</v>
      </c>
      <c r="AB105" s="122" t="s">
        <v>907</v>
      </c>
      <c r="AC105" s="110" t="s">
        <v>480</v>
      </c>
      <c r="AD105" s="118" t="s">
        <v>116</v>
      </c>
      <c r="AE105" s="122" t="s">
        <v>277</v>
      </c>
      <c r="AF105" s="110" t="s">
        <v>480</v>
      </c>
      <c r="AG105" s="118" t="s">
        <v>116</v>
      </c>
      <c r="AH105" s="122" t="s">
        <v>908</v>
      </c>
      <c r="AI105" s="110"/>
      <c r="AJ105" s="118"/>
      <c r="AK105" s="122"/>
      <c r="AL105" s="110"/>
      <c r="AM105" s="118"/>
      <c r="AN105" s="122"/>
      <c r="AO105" s="110"/>
      <c r="AP105" s="118"/>
      <c r="AQ105" s="122"/>
      <c r="AR105" s="110"/>
      <c r="AS105" s="118"/>
      <c r="AT105" s="122"/>
      <c r="AU105" s="110"/>
      <c r="AV105" s="118"/>
      <c r="AW105" s="122"/>
      <c r="AX105" s="110"/>
      <c r="AY105" s="118"/>
      <c r="AZ105" s="122"/>
      <c r="BA105" s="110"/>
      <c r="BB105" s="118"/>
      <c r="BC105" s="122"/>
      <c r="BD105" s="110"/>
      <c r="BE105" s="118"/>
      <c r="BF105" s="122"/>
      <c r="BG105" s="110"/>
      <c r="BH105" s="118"/>
      <c r="BI105" s="122"/>
      <c r="BJ105" s="110"/>
      <c r="BK105" s="118"/>
      <c r="BL105" s="122"/>
      <c r="BM105" s="110"/>
      <c r="BN105" s="118"/>
      <c r="BO105" s="122"/>
      <c r="BP105" s="110"/>
      <c r="BQ105" s="110"/>
      <c r="BR105" s="122"/>
      <c r="BS105" s="118"/>
      <c r="BT105" s="118"/>
      <c r="BU105" s="118"/>
      <c r="BV105" s="118"/>
      <c r="BW105" s="118"/>
      <c r="BX105" s="118"/>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10"/>
      <c r="HY105" s="110"/>
      <c r="HZ105" s="110"/>
      <c r="IA105" s="110"/>
      <c r="IB105" s="110"/>
      <c r="IC105" s="110"/>
      <c r="ID105" s="110"/>
      <c r="IE105" s="110"/>
      <c r="IF105" s="110"/>
      <c r="IG105" s="110"/>
      <c r="IH105" s="110"/>
      <c r="II105" s="110"/>
      <c r="IJ105" s="110"/>
      <c r="IK105" s="110"/>
      <c r="IL105" s="110"/>
      <c r="IM105" s="110"/>
      <c r="IN105" s="110"/>
      <c r="IO105" s="110"/>
      <c r="IP105" s="110"/>
      <c r="IQ105" s="110"/>
      <c r="IR105" s="110"/>
      <c r="IS105" s="110"/>
      <c r="IT105" s="110"/>
      <c r="IU105" s="110"/>
      <c r="IV105" s="110"/>
    </row>
    <row r="106" spans="1:256" ht="12.75" customHeight="1" x14ac:dyDescent="0.35">
      <c r="A106" s="122" t="s">
        <v>4756</v>
      </c>
      <c r="B106" s="110"/>
      <c r="C106" s="111" t="s">
        <v>4421</v>
      </c>
      <c r="D106" s="122"/>
      <c r="E106" s="125">
        <v>34950</v>
      </c>
      <c r="F106" s="118" t="s">
        <v>101</v>
      </c>
      <c r="G106" s="122" t="s">
        <v>4757</v>
      </c>
      <c r="H106" s="110"/>
      <c r="I106" s="110"/>
      <c r="J106" s="122"/>
      <c r="K106" s="110" t="s">
        <v>198</v>
      </c>
      <c r="L106" s="110" t="s">
        <v>471</v>
      </c>
      <c r="M106" s="122" t="s">
        <v>264</v>
      </c>
      <c r="N106" s="110" t="s">
        <v>864</v>
      </c>
      <c r="O106" s="110" t="s">
        <v>421</v>
      </c>
      <c r="P106" s="122" t="s">
        <v>1130</v>
      </c>
      <c r="Q106" s="110" t="s">
        <v>867</v>
      </c>
      <c r="R106" s="110" t="s">
        <v>421</v>
      </c>
      <c r="S106" s="122" t="s">
        <v>186</v>
      </c>
      <c r="T106" s="110" t="s">
        <v>459</v>
      </c>
      <c r="U106" s="110" t="s">
        <v>421</v>
      </c>
      <c r="V106" s="122" t="s">
        <v>166</v>
      </c>
      <c r="W106" s="110"/>
      <c r="X106" s="110"/>
      <c r="Y106" s="122"/>
      <c r="Z106" s="110"/>
      <c r="AA106" s="110"/>
      <c r="AB106" s="122"/>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10"/>
      <c r="HY106" s="110"/>
      <c r="HZ106" s="110"/>
      <c r="IA106" s="110"/>
      <c r="IB106" s="110"/>
      <c r="IC106" s="110"/>
      <c r="ID106" s="110"/>
      <c r="IE106" s="110"/>
      <c r="IF106" s="110"/>
      <c r="IG106" s="110"/>
      <c r="IH106" s="110"/>
      <c r="II106" s="110"/>
      <c r="IJ106" s="110"/>
      <c r="IK106" s="110"/>
      <c r="IL106" s="110"/>
      <c r="IM106" s="110"/>
      <c r="IN106" s="110"/>
      <c r="IO106" s="110"/>
      <c r="IP106" s="110"/>
      <c r="IQ106" s="110"/>
      <c r="IR106" s="110"/>
      <c r="IS106" s="110"/>
      <c r="IT106" s="110"/>
      <c r="IU106" s="110"/>
      <c r="IV106" s="110"/>
    </row>
    <row r="107" spans="1:256" s="110" customFormat="1" x14ac:dyDescent="0.35">
      <c r="A107" s="122" t="s">
        <v>2790</v>
      </c>
      <c r="B107" s="110" t="s">
        <v>461</v>
      </c>
      <c r="C107" s="110" t="s">
        <v>252</v>
      </c>
      <c r="D107" s="122" t="s">
        <v>231</v>
      </c>
      <c r="E107" s="125">
        <v>35998</v>
      </c>
      <c r="F107" s="118" t="s">
        <v>108</v>
      </c>
      <c r="G107" s="122" t="s">
        <v>1624</v>
      </c>
      <c r="H107" s="110" t="s">
        <v>184</v>
      </c>
      <c r="I107" s="110" t="s">
        <v>252</v>
      </c>
      <c r="J107" s="122" t="s">
        <v>231</v>
      </c>
      <c r="M107" s="122"/>
      <c r="N107" s="110" t="s">
        <v>198</v>
      </c>
      <c r="O107" s="110" t="s">
        <v>96</v>
      </c>
      <c r="P107" s="122" t="s">
        <v>254</v>
      </c>
      <c r="Q107" s="110" t="s">
        <v>184</v>
      </c>
      <c r="R107" s="110" t="s">
        <v>96</v>
      </c>
      <c r="S107" s="122" t="s">
        <v>231</v>
      </c>
      <c r="V107" s="122"/>
      <c r="Y107" s="122"/>
      <c r="AB107" s="122"/>
    </row>
    <row r="108" spans="1:256" s="110" customFormat="1" x14ac:dyDescent="0.35">
      <c r="A108" s="122" t="s">
        <v>1809</v>
      </c>
      <c r="B108" s="110" t="s">
        <v>311</v>
      </c>
      <c r="C108" s="110" t="s">
        <v>116</v>
      </c>
      <c r="D108" s="122" t="s">
        <v>499</v>
      </c>
      <c r="E108" s="125">
        <v>35382</v>
      </c>
      <c r="F108" s="118" t="s">
        <v>125</v>
      </c>
      <c r="G108" s="122" t="s">
        <v>4757</v>
      </c>
      <c r="H108" s="110" t="s">
        <v>654</v>
      </c>
      <c r="I108" s="110" t="s">
        <v>128</v>
      </c>
      <c r="J108" s="122" t="s">
        <v>651</v>
      </c>
      <c r="K108" s="110" t="s">
        <v>311</v>
      </c>
      <c r="L108" s="110" t="s">
        <v>259</v>
      </c>
      <c r="M108" s="122" t="s">
        <v>906</v>
      </c>
      <c r="N108" s="110" t="s">
        <v>304</v>
      </c>
      <c r="O108" s="110" t="s">
        <v>259</v>
      </c>
      <c r="P108" s="122" t="s">
        <v>310</v>
      </c>
      <c r="Q108" s="110" t="s">
        <v>307</v>
      </c>
      <c r="R108" s="110" t="s">
        <v>259</v>
      </c>
      <c r="S108" s="122" t="s">
        <v>310</v>
      </c>
      <c r="T108" s="110" t="s">
        <v>304</v>
      </c>
      <c r="U108" s="110" t="s">
        <v>259</v>
      </c>
      <c r="V108" s="122" t="s">
        <v>310</v>
      </c>
      <c r="Y108" s="122"/>
      <c r="AB108" s="122"/>
    </row>
    <row r="109" spans="1:256" s="110" customFormat="1" x14ac:dyDescent="0.35">
      <c r="A109" s="122" t="s">
        <v>3707</v>
      </c>
      <c r="B109" s="110" t="s">
        <v>177</v>
      </c>
      <c r="C109" s="110" t="s">
        <v>341</v>
      </c>
      <c r="D109" s="122" t="s">
        <v>254</v>
      </c>
      <c r="E109" s="125">
        <v>36678</v>
      </c>
      <c r="F109" s="111" t="s">
        <v>5144</v>
      </c>
      <c r="G109" s="122"/>
      <c r="J109" s="122"/>
      <c r="M109" s="122"/>
      <c r="P109" s="122"/>
      <c r="S109" s="122"/>
      <c r="V109" s="122"/>
      <c r="Y109" s="122"/>
      <c r="AB109" s="122"/>
    </row>
    <row r="110" spans="1:256" s="110" customFormat="1" x14ac:dyDescent="0.35">
      <c r="A110" s="122" t="s">
        <v>3733</v>
      </c>
      <c r="B110" s="110" t="s">
        <v>220</v>
      </c>
      <c r="C110" s="110" t="s">
        <v>78</v>
      </c>
      <c r="D110" s="122" t="s">
        <v>186</v>
      </c>
      <c r="E110" s="125">
        <v>34919</v>
      </c>
      <c r="F110" s="118" t="s">
        <v>996</v>
      </c>
      <c r="G110" s="122"/>
      <c r="J110" s="122"/>
      <c r="M110" s="122"/>
      <c r="N110" s="110" t="s">
        <v>220</v>
      </c>
      <c r="O110" s="110" t="s">
        <v>471</v>
      </c>
      <c r="P110" s="122" t="s">
        <v>231</v>
      </c>
      <c r="S110" s="122"/>
      <c r="V110" s="122"/>
      <c r="Y110" s="122"/>
      <c r="AB110" s="122"/>
    </row>
    <row r="111" spans="1:256" s="110" customFormat="1" x14ac:dyDescent="0.35">
      <c r="A111" s="122" t="s">
        <v>3260</v>
      </c>
      <c r="B111" s="110" t="s">
        <v>461</v>
      </c>
      <c r="C111" s="118" t="s">
        <v>142</v>
      </c>
      <c r="D111" s="122" t="s">
        <v>185</v>
      </c>
      <c r="E111" s="125">
        <v>36250</v>
      </c>
      <c r="F111" s="111" t="s">
        <v>391</v>
      </c>
      <c r="G111" s="111"/>
      <c r="H111" s="110" t="s">
        <v>461</v>
      </c>
      <c r="I111" s="118" t="s">
        <v>142</v>
      </c>
      <c r="J111" s="122" t="s">
        <v>231</v>
      </c>
      <c r="L111" s="118"/>
      <c r="M111" s="122"/>
      <c r="O111" s="118"/>
      <c r="P111" s="122"/>
      <c r="R111" s="118"/>
      <c r="S111" s="122"/>
      <c r="U111" s="118"/>
      <c r="V111" s="122"/>
      <c r="X111" s="118"/>
      <c r="Y111" s="122"/>
      <c r="AA111" s="118"/>
      <c r="AB111" s="122"/>
      <c r="AD111" s="118"/>
      <c r="AE111" s="122"/>
      <c r="AG111" s="118"/>
      <c r="AH111" s="122"/>
      <c r="AJ111" s="118"/>
      <c r="AK111" s="122"/>
    </row>
    <row r="112" spans="1:256" s="110" customFormat="1" x14ac:dyDescent="0.35">
      <c r="A112" s="122" t="s">
        <v>2650</v>
      </c>
      <c r="B112" s="110" t="s">
        <v>365</v>
      </c>
      <c r="C112" s="111" t="s">
        <v>131</v>
      </c>
      <c r="D112" s="111"/>
      <c r="E112" s="125">
        <v>35475</v>
      </c>
      <c r="F112" s="111" t="s">
        <v>218</v>
      </c>
      <c r="G112" s="111" t="s">
        <v>1132</v>
      </c>
      <c r="H112" s="110" t="s">
        <v>365</v>
      </c>
      <c r="I112" s="111" t="s">
        <v>131</v>
      </c>
      <c r="J112" s="111"/>
      <c r="K112" s="110" t="s">
        <v>365</v>
      </c>
      <c r="L112" s="111" t="s">
        <v>131</v>
      </c>
      <c r="M112" s="111"/>
      <c r="N112" s="110" t="s">
        <v>365</v>
      </c>
      <c r="O112" s="111" t="s">
        <v>131</v>
      </c>
      <c r="P112" s="111"/>
      <c r="Q112" s="110" t="s">
        <v>365</v>
      </c>
      <c r="R112" s="111" t="s">
        <v>131</v>
      </c>
      <c r="S112" s="111"/>
      <c r="U112" s="111"/>
      <c r="V112" s="111"/>
      <c r="X112" s="111"/>
      <c r="Y112" s="111"/>
      <c r="AA112" s="111"/>
      <c r="AB112" s="111"/>
      <c r="AD112" s="111"/>
      <c r="AE112" s="111"/>
      <c r="AG112" s="111"/>
      <c r="AH112" s="111"/>
      <c r="AJ112" s="111"/>
      <c r="AK112" s="111"/>
      <c r="AM112" s="111"/>
      <c r="AN112" s="111"/>
      <c r="AP112" s="111"/>
      <c r="AQ112" s="111"/>
      <c r="AS112" s="111"/>
      <c r="AT112" s="111"/>
      <c r="AV112" s="111"/>
      <c r="AW112" s="111"/>
      <c r="AY112" s="111"/>
      <c r="AZ112" s="111"/>
      <c r="BB112" s="111"/>
      <c r="BC112" s="111"/>
      <c r="BE112" s="111"/>
      <c r="BF112" s="111"/>
      <c r="BH112" s="111"/>
      <c r="BI112" s="111"/>
      <c r="BK112" s="111"/>
      <c r="BL112" s="111"/>
      <c r="BN112" s="111"/>
      <c r="BO112" s="111"/>
      <c r="BQ112" s="125"/>
      <c r="BR112" s="111"/>
      <c r="BS112" s="118"/>
      <c r="BU112" s="122"/>
      <c r="BV112" s="118"/>
      <c r="BW112" s="118"/>
      <c r="BX112" s="127"/>
    </row>
    <row r="113" spans="1:256" s="110" customFormat="1" x14ac:dyDescent="0.35">
      <c r="A113" s="122" t="s">
        <v>5066</v>
      </c>
      <c r="D113" s="122"/>
      <c r="E113" s="125">
        <v>36019</v>
      </c>
      <c r="F113" s="111" t="s">
        <v>107</v>
      </c>
      <c r="G113" s="122" t="s">
        <v>769</v>
      </c>
      <c r="H113" s="110" t="s">
        <v>327</v>
      </c>
      <c r="I113" s="110" t="s">
        <v>224</v>
      </c>
      <c r="J113" s="122" t="s">
        <v>328</v>
      </c>
      <c r="K113" s="110" t="s">
        <v>327</v>
      </c>
      <c r="L113" s="110" t="s">
        <v>116</v>
      </c>
      <c r="M113" s="122" t="s">
        <v>335</v>
      </c>
      <c r="P113" s="122"/>
      <c r="Q113" s="110" t="s">
        <v>327</v>
      </c>
      <c r="R113" s="110" t="s">
        <v>116</v>
      </c>
      <c r="S113" s="122" t="s">
        <v>335</v>
      </c>
      <c r="V113" s="122"/>
      <c r="Y113" s="122"/>
      <c r="AB113" s="122"/>
    </row>
    <row r="114" spans="1:256" s="110" customFormat="1" x14ac:dyDescent="0.35">
      <c r="A114" s="122" t="s">
        <v>1481</v>
      </c>
      <c r="B114" s="110" t="s">
        <v>127</v>
      </c>
      <c r="C114" s="110" t="s">
        <v>195</v>
      </c>
      <c r="D114" s="122"/>
      <c r="E114" s="125">
        <v>36432</v>
      </c>
      <c r="F114" s="118" t="s">
        <v>661</v>
      </c>
      <c r="G114" s="122" t="s">
        <v>241</v>
      </c>
      <c r="H114" s="110" t="s">
        <v>122</v>
      </c>
      <c r="I114" s="110" t="s">
        <v>195</v>
      </c>
      <c r="J114" s="122"/>
      <c r="K114" s="110" t="s">
        <v>132</v>
      </c>
      <c r="L114" s="110" t="s">
        <v>195</v>
      </c>
      <c r="M114" s="122"/>
      <c r="N114" s="110" t="s">
        <v>132</v>
      </c>
      <c r="O114" s="110" t="s">
        <v>195</v>
      </c>
      <c r="P114" s="122"/>
      <c r="S114" s="122"/>
      <c r="V114" s="122"/>
      <c r="Y114" s="122"/>
      <c r="AB114" s="122"/>
    </row>
    <row r="115" spans="1:256" x14ac:dyDescent="0.35">
      <c r="A115" s="122" t="s">
        <v>3890</v>
      </c>
      <c r="B115" s="110" t="s">
        <v>365</v>
      </c>
      <c r="C115" s="110" t="s">
        <v>103</v>
      </c>
      <c r="D115" s="122"/>
      <c r="E115" s="125">
        <v>36222</v>
      </c>
      <c r="F115" s="111" t="s">
        <v>391</v>
      </c>
      <c r="G115" s="122"/>
      <c r="H115" s="110"/>
      <c r="I115" s="110"/>
      <c r="J115" s="122"/>
      <c r="K115" s="110"/>
      <c r="L115" s="110"/>
      <c r="M115" s="122"/>
      <c r="N115" s="110"/>
      <c r="O115" s="110"/>
      <c r="P115" s="122"/>
      <c r="Q115" s="110"/>
      <c r="R115" s="110"/>
      <c r="S115" s="122"/>
      <c r="T115" s="110"/>
      <c r="U115" s="110"/>
      <c r="V115" s="122"/>
      <c r="W115" s="110"/>
      <c r="X115" s="110"/>
      <c r="Y115" s="122"/>
      <c r="Z115" s="110"/>
      <c r="AA115" s="110"/>
      <c r="AB115" s="122"/>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10"/>
      <c r="HY115" s="110"/>
      <c r="HZ115" s="110"/>
      <c r="IA115" s="110"/>
      <c r="IB115" s="110"/>
      <c r="IC115" s="110"/>
      <c r="ID115" s="110"/>
      <c r="IE115" s="110"/>
      <c r="IF115" s="110"/>
      <c r="IG115" s="110"/>
      <c r="IH115" s="110"/>
      <c r="II115" s="110"/>
      <c r="IJ115" s="110"/>
      <c r="IK115" s="110"/>
      <c r="IL115" s="110"/>
      <c r="IM115" s="110"/>
      <c r="IN115" s="110"/>
      <c r="IO115" s="110"/>
      <c r="IP115" s="110"/>
      <c r="IQ115" s="110"/>
      <c r="IR115" s="110"/>
      <c r="IS115" s="110"/>
      <c r="IT115" s="110"/>
      <c r="IU115" s="110"/>
      <c r="IV115" s="110"/>
    </row>
    <row r="116" spans="1:256" ht="12.75" customHeight="1" x14ac:dyDescent="0.35">
      <c r="A116" s="122" t="s">
        <v>1176</v>
      </c>
      <c r="B116" s="110" t="s">
        <v>331</v>
      </c>
      <c r="C116" s="111" t="s">
        <v>94</v>
      </c>
      <c r="D116" s="111" t="s">
        <v>791</v>
      </c>
      <c r="E116" s="125">
        <v>35487</v>
      </c>
      <c r="F116" s="111" t="s">
        <v>425</v>
      </c>
      <c r="G116" s="111" t="s">
        <v>4559</v>
      </c>
      <c r="H116" s="110" t="s">
        <v>299</v>
      </c>
      <c r="I116" s="111" t="s">
        <v>94</v>
      </c>
      <c r="J116" s="111" t="s">
        <v>684</v>
      </c>
      <c r="K116" s="110" t="s">
        <v>299</v>
      </c>
      <c r="L116" s="111" t="s">
        <v>123</v>
      </c>
      <c r="M116" s="111" t="s">
        <v>332</v>
      </c>
      <c r="N116" s="110" t="s">
        <v>299</v>
      </c>
      <c r="O116" s="111" t="s">
        <v>123</v>
      </c>
      <c r="P116" s="111" t="s">
        <v>682</v>
      </c>
      <c r="Q116" s="110" t="s">
        <v>299</v>
      </c>
      <c r="R116" s="111" t="s">
        <v>123</v>
      </c>
      <c r="S116" s="111" t="s">
        <v>684</v>
      </c>
      <c r="T116" s="110" t="s">
        <v>299</v>
      </c>
      <c r="U116" s="111" t="s">
        <v>123</v>
      </c>
      <c r="V116" s="111" t="s">
        <v>297</v>
      </c>
      <c r="W116" s="110" t="s">
        <v>299</v>
      </c>
      <c r="X116" s="111" t="s">
        <v>123</v>
      </c>
      <c r="Y116" s="111" t="s">
        <v>334</v>
      </c>
      <c r="Z116" s="110"/>
      <c r="AA116" s="111"/>
      <c r="AB116" s="111"/>
      <c r="AC116" s="110"/>
      <c r="AD116" s="111"/>
      <c r="AE116" s="111"/>
      <c r="AF116" s="110"/>
      <c r="AG116" s="111"/>
      <c r="AH116" s="111"/>
      <c r="AI116" s="110"/>
      <c r="AJ116" s="111"/>
      <c r="AK116" s="111"/>
      <c r="AL116" s="110"/>
      <c r="AM116" s="111"/>
      <c r="AN116" s="111"/>
      <c r="AO116" s="110"/>
      <c r="AP116" s="111"/>
      <c r="AQ116" s="111"/>
      <c r="AR116" s="110"/>
      <c r="AS116" s="111"/>
      <c r="AT116" s="111"/>
      <c r="AU116" s="110"/>
      <c r="AV116" s="111"/>
      <c r="AW116" s="111"/>
      <c r="AX116" s="110"/>
      <c r="AY116" s="111"/>
      <c r="AZ116" s="111"/>
      <c r="BA116" s="110"/>
      <c r="BB116" s="111"/>
      <c r="BC116" s="111"/>
      <c r="BD116" s="110"/>
      <c r="BE116" s="111"/>
      <c r="BF116" s="111"/>
      <c r="BG116" s="110"/>
      <c r="BH116" s="111"/>
      <c r="BI116" s="111"/>
      <c r="BJ116" s="110"/>
      <c r="BK116" s="111"/>
      <c r="BL116" s="111"/>
      <c r="BM116" s="110"/>
      <c r="BN116" s="111"/>
      <c r="BO116" s="111"/>
      <c r="BP116" s="110"/>
      <c r="BQ116" s="125"/>
      <c r="BR116" s="111"/>
      <c r="BS116" s="118"/>
      <c r="BT116" s="110"/>
      <c r="BU116" s="122"/>
      <c r="BV116" s="118"/>
      <c r="BW116" s="118"/>
      <c r="BX116" s="127"/>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10"/>
      <c r="HY116" s="110"/>
      <c r="HZ116" s="110"/>
      <c r="IA116" s="110"/>
      <c r="IB116" s="110"/>
      <c r="IC116" s="110"/>
      <c r="ID116" s="110"/>
      <c r="IE116" s="110"/>
      <c r="IF116" s="110"/>
      <c r="IG116" s="110"/>
      <c r="IH116" s="110"/>
      <c r="II116" s="110"/>
      <c r="IJ116" s="110"/>
      <c r="IK116" s="110"/>
      <c r="IL116" s="110"/>
      <c r="IM116" s="110"/>
      <c r="IN116" s="110"/>
      <c r="IO116" s="110"/>
      <c r="IP116" s="110"/>
      <c r="IQ116" s="110"/>
      <c r="IR116" s="110"/>
      <c r="IS116" s="110"/>
      <c r="IT116" s="110"/>
      <c r="IU116" s="110"/>
      <c r="IV116" s="110"/>
    </row>
    <row r="117" spans="1:256" s="110" customFormat="1" x14ac:dyDescent="0.35">
      <c r="A117" s="122" t="s">
        <v>968</v>
      </c>
      <c r="B117" s="110" t="s">
        <v>147</v>
      </c>
      <c r="C117" s="110" t="s">
        <v>128</v>
      </c>
      <c r="D117" s="122" t="s">
        <v>4726</v>
      </c>
      <c r="E117" s="125">
        <v>35740</v>
      </c>
      <c r="F117" s="118" t="s">
        <v>457</v>
      </c>
      <c r="G117" s="122" t="s">
        <v>457</v>
      </c>
      <c r="H117" s="110" t="s">
        <v>156</v>
      </c>
      <c r="I117" s="110" t="s">
        <v>128</v>
      </c>
      <c r="J117" s="122" t="s">
        <v>848</v>
      </c>
      <c r="K117" s="110" t="s">
        <v>147</v>
      </c>
      <c r="L117" s="110" t="s">
        <v>128</v>
      </c>
      <c r="M117" s="122" t="s">
        <v>969</v>
      </c>
      <c r="N117" s="110" t="s">
        <v>153</v>
      </c>
      <c r="O117" s="110" t="s">
        <v>128</v>
      </c>
      <c r="P117" s="122" t="s">
        <v>155</v>
      </c>
      <c r="S117" s="122"/>
      <c r="V117" s="122"/>
      <c r="Y117" s="122"/>
      <c r="AB117" s="122"/>
    </row>
    <row r="118" spans="1:256" s="110" customFormat="1" x14ac:dyDescent="0.35">
      <c r="A118" s="122" t="s">
        <v>1258</v>
      </c>
      <c r="B118" s="110" t="s">
        <v>461</v>
      </c>
      <c r="C118" s="110" t="s">
        <v>421</v>
      </c>
      <c r="D118" s="122" t="s">
        <v>231</v>
      </c>
      <c r="E118" s="125">
        <v>35475</v>
      </c>
      <c r="F118" s="118" t="s">
        <v>101</v>
      </c>
      <c r="G118" s="122" t="s">
        <v>932</v>
      </c>
      <c r="H118" s="110" t="s">
        <v>177</v>
      </c>
      <c r="I118" s="110" t="s">
        <v>131</v>
      </c>
      <c r="J118" s="122" t="s">
        <v>231</v>
      </c>
      <c r="K118" s="110" t="s">
        <v>446</v>
      </c>
      <c r="L118" s="110" t="s">
        <v>131</v>
      </c>
      <c r="M118" s="122" t="s">
        <v>183</v>
      </c>
      <c r="N118" s="110" t="s">
        <v>1365</v>
      </c>
      <c r="O118" s="110" t="s">
        <v>131</v>
      </c>
      <c r="P118" s="122" t="s">
        <v>1259</v>
      </c>
      <c r="Q118" s="110" t="s">
        <v>1260</v>
      </c>
      <c r="R118" s="110" t="s">
        <v>131</v>
      </c>
      <c r="S118" s="122" t="s">
        <v>4787</v>
      </c>
      <c r="T118" s="110" t="s">
        <v>220</v>
      </c>
      <c r="U118" s="110" t="s">
        <v>131</v>
      </c>
      <c r="V118" s="122" t="s">
        <v>231</v>
      </c>
      <c r="Y118" s="122"/>
      <c r="AB118" s="122"/>
    </row>
    <row r="119" spans="1:256" x14ac:dyDescent="0.35">
      <c r="A119" s="122" t="s">
        <v>2912</v>
      </c>
      <c r="B119" s="110" t="s">
        <v>331</v>
      </c>
      <c r="C119" s="118" t="s">
        <v>123</v>
      </c>
      <c r="D119" s="122" t="s">
        <v>328</v>
      </c>
      <c r="E119" s="125">
        <v>36874</v>
      </c>
      <c r="F119" s="111" t="s">
        <v>98</v>
      </c>
      <c r="G119" s="111" t="s">
        <v>4931</v>
      </c>
      <c r="H119" s="110" t="s">
        <v>331</v>
      </c>
      <c r="I119" s="118" t="s">
        <v>123</v>
      </c>
      <c r="J119" s="122" t="s">
        <v>682</v>
      </c>
      <c r="K119" s="110"/>
      <c r="L119" s="118"/>
      <c r="M119" s="122"/>
      <c r="N119" s="110"/>
      <c r="O119" s="118"/>
      <c r="P119" s="122"/>
      <c r="Q119" s="110"/>
      <c r="R119" s="118"/>
      <c r="S119" s="122"/>
      <c r="T119" s="110"/>
      <c r="U119" s="118"/>
      <c r="V119" s="122"/>
      <c r="W119" s="110"/>
      <c r="X119" s="118"/>
      <c r="Y119" s="122"/>
      <c r="Z119" s="110"/>
      <c r="AA119" s="118"/>
      <c r="AB119" s="122"/>
      <c r="AC119" s="110"/>
      <c r="AD119" s="118"/>
      <c r="AE119" s="122"/>
      <c r="AF119" s="110"/>
      <c r="AG119" s="118"/>
      <c r="AH119" s="122"/>
      <c r="AI119" s="110"/>
      <c r="AJ119" s="118"/>
      <c r="AK119" s="122"/>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10"/>
      <c r="HY119" s="110"/>
      <c r="HZ119" s="110"/>
      <c r="IA119" s="110"/>
      <c r="IB119" s="110"/>
      <c r="IC119" s="110"/>
      <c r="ID119" s="110"/>
      <c r="IE119" s="110"/>
      <c r="IF119" s="110"/>
      <c r="IG119" s="110"/>
      <c r="IH119" s="110"/>
      <c r="II119" s="110"/>
      <c r="IJ119" s="110"/>
      <c r="IK119" s="110"/>
      <c r="IL119" s="110"/>
      <c r="IM119" s="110"/>
      <c r="IN119" s="110"/>
      <c r="IO119" s="110"/>
      <c r="IP119" s="110"/>
      <c r="IQ119" s="110"/>
      <c r="IR119" s="110"/>
      <c r="IS119" s="110"/>
      <c r="IT119" s="110"/>
      <c r="IU119" s="110"/>
      <c r="IV119" s="110"/>
    </row>
    <row r="120" spans="1:256" s="110" customFormat="1" x14ac:dyDescent="0.35">
      <c r="A120" s="122" t="s">
        <v>506</v>
      </c>
      <c r="B120" s="110" t="s">
        <v>292</v>
      </c>
      <c r="C120" s="110" t="s">
        <v>151</v>
      </c>
      <c r="D120" s="122" t="s">
        <v>1291</v>
      </c>
      <c r="E120" s="125">
        <v>35429</v>
      </c>
      <c r="F120" s="118" t="s">
        <v>130</v>
      </c>
      <c r="G120" s="122" t="s">
        <v>965</v>
      </c>
      <c r="H120" s="110" t="s">
        <v>276</v>
      </c>
      <c r="I120" s="110" t="s">
        <v>274</v>
      </c>
      <c r="J120" s="122" t="s">
        <v>1537</v>
      </c>
      <c r="K120" s="110" t="s">
        <v>304</v>
      </c>
      <c r="L120" s="110" t="s">
        <v>274</v>
      </c>
      <c r="M120" s="122" t="s">
        <v>310</v>
      </c>
      <c r="N120" s="110" t="s">
        <v>304</v>
      </c>
      <c r="O120" s="110" t="s">
        <v>274</v>
      </c>
      <c r="P120" s="122" t="s">
        <v>496</v>
      </c>
      <c r="Q120" s="110" t="s">
        <v>480</v>
      </c>
      <c r="R120" s="110" t="s">
        <v>274</v>
      </c>
      <c r="S120" s="122" t="s">
        <v>310</v>
      </c>
      <c r="V120" s="122"/>
      <c r="Y120" s="122"/>
      <c r="AB120" s="122"/>
    </row>
    <row r="121" spans="1:256" s="110" customFormat="1" x14ac:dyDescent="0.35">
      <c r="A121" s="122" t="s">
        <v>2692</v>
      </c>
      <c r="B121" s="110" t="s">
        <v>234</v>
      </c>
      <c r="C121" s="111" t="s">
        <v>78</v>
      </c>
      <c r="D121" s="111" t="s">
        <v>5053</v>
      </c>
      <c r="E121" s="125">
        <v>32667</v>
      </c>
      <c r="F121" s="111" t="s">
        <v>2693</v>
      </c>
      <c r="G121" s="111" t="s">
        <v>5054</v>
      </c>
      <c r="H121" s="110" t="s">
        <v>459</v>
      </c>
      <c r="I121" s="111" t="s">
        <v>78</v>
      </c>
      <c r="J121" s="111" t="s">
        <v>426</v>
      </c>
      <c r="K121" s="110" t="s">
        <v>211</v>
      </c>
      <c r="L121" s="111" t="s">
        <v>78</v>
      </c>
      <c r="M121" s="111" t="s">
        <v>201</v>
      </c>
      <c r="N121" s="110" t="s">
        <v>211</v>
      </c>
      <c r="O121" s="111" t="s">
        <v>78</v>
      </c>
      <c r="P121" s="111" t="s">
        <v>201</v>
      </c>
      <c r="Q121" s="110" t="s">
        <v>211</v>
      </c>
      <c r="R121" s="111" t="s">
        <v>78</v>
      </c>
      <c r="S121" s="111" t="s">
        <v>743</v>
      </c>
      <c r="T121" s="110" t="s">
        <v>2184</v>
      </c>
      <c r="U121" s="111" t="s">
        <v>165</v>
      </c>
      <c r="V121" s="111" t="s">
        <v>1501</v>
      </c>
      <c r="W121" s="110" t="s">
        <v>205</v>
      </c>
      <c r="X121" s="111" t="s">
        <v>165</v>
      </c>
      <c r="Y121" s="111" t="s">
        <v>178</v>
      </c>
      <c r="Z121" s="110" t="s">
        <v>205</v>
      </c>
      <c r="AA121" s="111" t="s">
        <v>165</v>
      </c>
      <c r="AB121" s="111" t="s">
        <v>227</v>
      </c>
      <c r="AC121" s="110" t="s">
        <v>205</v>
      </c>
      <c r="AD121" s="111" t="s">
        <v>96</v>
      </c>
      <c r="AE121" s="111" t="s">
        <v>477</v>
      </c>
      <c r="AG121" s="111"/>
      <c r="AH121" s="111"/>
      <c r="AI121" s="110" t="s">
        <v>205</v>
      </c>
      <c r="AJ121" s="111" t="s">
        <v>158</v>
      </c>
      <c r="AK121" s="111" t="s">
        <v>181</v>
      </c>
      <c r="AL121" s="110" t="s">
        <v>5055</v>
      </c>
      <c r="AM121" s="111" t="s">
        <v>158</v>
      </c>
      <c r="AN121" s="111" t="s">
        <v>5056</v>
      </c>
      <c r="AO121" s="110" t="s">
        <v>220</v>
      </c>
      <c r="AP121" s="111" t="s">
        <v>158</v>
      </c>
      <c r="AQ121" s="111" t="s">
        <v>231</v>
      </c>
      <c r="AS121" s="111"/>
      <c r="AT121" s="111"/>
      <c r="AV121" s="111"/>
      <c r="AW121" s="111"/>
      <c r="AY121" s="111"/>
      <c r="AZ121" s="111"/>
      <c r="BB121" s="111"/>
      <c r="BC121" s="111"/>
      <c r="BE121" s="111"/>
      <c r="BF121" s="111"/>
      <c r="BH121" s="111"/>
      <c r="BI121" s="111"/>
      <c r="BK121" s="111"/>
      <c r="BL121" s="111"/>
      <c r="BN121" s="111"/>
      <c r="BO121" s="122"/>
      <c r="BR121" s="122"/>
      <c r="BS121" s="122"/>
      <c r="BT121" s="122"/>
      <c r="BU121" s="122"/>
      <c r="BW121" s="118"/>
      <c r="BX121" s="118"/>
    </row>
    <row r="122" spans="1:256" s="110" customFormat="1" x14ac:dyDescent="0.35">
      <c r="A122" s="122" t="s">
        <v>5145</v>
      </c>
      <c r="B122" s="110" t="s">
        <v>273</v>
      </c>
      <c r="C122" s="110" t="s">
        <v>252</v>
      </c>
      <c r="D122" s="122" t="s">
        <v>231</v>
      </c>
      <c r="E122" s="125">
        <v>36390</v>
      </c>
      <c r="F122" s="111" t="s">
        <v>88</v>
      </c>
      <c r="G122" s="122"/>
      <c r="J122" s="122"/>
      <c r="M122" s="122"/>
      <c r="P122" s="122"/>
      <c r="S122" s="122"/>
      <c r="V122" s="122"/>
      <c r="Y122" s="122"/>
      <c r="AB122" s="122"/>
    </row>
    <row r="123" spans="1:256" s="110" customFormat="1" x14ac:dyDescent="0.35">
      <c r="A123" s="122" t="s">
        <v>710</v>
      </c>
      <c r="D123" s="122"/>
      <c r="E123" s="125">
        <v>35200</v>
      </c>
      <c r="F123" s="118" t="s">
        <v>101</v>
      </c>
      <c r="G123" s="122" t="s">
        <v>138</v>
      </c>
      <c r="H123" s="110" t="s">
        <v>4386</v>
      </c>
      <c r="I123" s="110" t="s">
        <v>235</v>
      </c>
      <c r="J123" s="122" t="s">
        <v>711</v>
      </c>
      <c r="M123" s="122"/>
      <c r="P123" s="122"/>
      <c r="S123" s="122"/>
      <c r="T123" s="110" t="s">
        <v>156</v>
      </c>
      <c r="U123" s="110" t="s">
        <v>116</v>
      </c>
      <c r="V123" s="122" t="s">
        <v>161</v>
      </c>
      <c r="Y123" s="122"/>
      <c r="AB123" s="122"/>
    </row>
    <row r="124" spans="1:256" s="110" customFormat="1" x14ac:dyDescent="0.35">
      <c r="A124" s="129" t="s">
        <v>2280</v>
      </c>
      <c r="D124" s="129"/>
      <c r="E124" s="40">
        <v>33852</v>
      </c>
      <c r="F124" s="111" t="s">
        <v>2281</v>
      </c>
      <c r="G124" s="111" t="s">
        <v>4600</v>
      </c>
      <c r="H124" s="110" t="s">
        <v>132</v>
      </c>
      <c r="I124" s="110" t="s">
        <v>195</v>
      </c>
      <c r="J124" s="129"/>
      <c r="M124" s="129"/>
      <c r="N124" s="110" t="s">
        <v>132</v>
      </c>
      <c r="O124" s="110" t="s">
        <v>229</v>
      </c>
      <c r="P124" s="129"/>
      <c r="Q124" s="102" t="s">
        <v>132</v>
      </c>
      <c r="R124" s="102" t="s">
        <v>460</v>
      </c>
      <c r="S124" s="129"/>
      <c r="T124" s="102" t="s">
        <v>127</v>
      </c>
      <c r="U124" s="102" t="s">
        <v>460</v>
      </c>
      <c r="V124" s="129"/>
      <c r="W124" s="102" t="s">
        <v>127</v>
      </c>
      <c r="X124" s="102" t="s">
        <v>206</v>
      </c>
      <c r="Y124" s="129"/>
      <c r="Z124" s="102" t="s">
        <v>132</v>
      </c>
      <c r="AA124" s="102" t="s">
        <v>206</v>
      </c>
      <c r="AB124" s="129"/>
      <c r="AC124" s="102" t="s">
        <v>1106</v>
      </c>
      <c r="AD124" s="102" t="s">
        <v>206</v>
      </c>
      <c r="AE124" s="129"/>
      <c r="AF124" s="102" t="s">
        <v>127</v>
      </c>
      <c r="AG124" s="102" t="s">
        <v>206</v>
      </c>
      <c r="AH124" s="129"/>
      <c r="AI124" s="102" t="s">
        <v>2273</v>
      </c>
      <c r="AJ124" s="102" t="s">
        <v>206</v>
      </c>
      <c r="AK124" s="12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256" s="110" customFormat="1" x14ac:dyDescent="0.35">
      <c r="A125" s="122" t="s">
        <v>3202</v>
      </c>
      <c r="B125" s="110" t="s">
        <v>198</v>
      </c>
      <c r="C125" s="110" t="s">
        <v>151</v>
      </c>
      <c r="D125" s="122" t="s">
        <v>185</v>
      </c>
      <c r="E125" s="125">
        <v>36268</v>
      </c>
      <c r="F125" s="118" t="s">
        <v>1163</v>
      </c>
      <c r="G125" s="118" t="s">
        <v>4711</v>
      </c>
      <c r="H125" s="110" t="s">
        <v>205</v>
      </c>
      <c r="I125" s="110" t="s">
        <v>165</v>
      </c>
      <c r="J125" s="122" t="s">
        <v>201</v>
      </c>
      <c r="M125" s="122"/>
      <c r="P125" s="122"/>
      <c r="Q125" s="110" t="s">
        <v>205</v>
      </c>
      <c r="R125" s="110" t="s">
        <v>165</v>
      </c>
      <c r="S125" s="122" t="s">
        <v>430</v>
      </c>
      <c r="V125" s="122"/>
      <c r="Y125" s="122"/>
      <c r="AB125" s="122"/>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110" customFormat="1" x14ac:dyDescent="0.35">
      <c r="A126" s="122" t="s">
        <v>3702</v>
      </c>
      <c r="B126" s="110" t="s">
        <v>177</v>
      </c>
      <c r="C126" s="110" t="s">
        <v>142</v>
      </c>
      <c r="D126" s="122" t="s">
        <v>201</v>
      </c>
      <c r="E126" s="125">
        <v>37030</v>
      </c>
      <c r="F126" s="111" t="s">
        <v>5137</v>
      </c>
      <c r="G126" s="122"/>
      <c r="J126" s="122"/>
      <c r="M126" s="122"/>
      <c r="P126" s="122"/>
      <c r="S126" s="122"/>
      <c r="V126" s="122"/>
      <c r="Y126" s="122"/>
      <c r="AB126" s="122"/>
      <c r="BY126" s="126"/>
    </row>
    <row r="127" spans="1:256" s="110" customFormat="1" x14ac:dyDescent="0.35">
      <c r="A127" s="122" t="s">
        <v>1628</v>
      </c>
      <c r="C127" s="118"/>
      <c r="D127" s="122"/>
      <c r="E127" s="125">
        <v>35355</v>
      </c>
      <c r="F127" s="111" t="s">
        <v>279</v>
      </c>
      <c r="G127" s="111" t="s">
        <v>134</v>
      </c>
      <c r="H127" s="110" t="s">
        <v>4387</v>
      </c>
      <c r="I127" s="118" t="s">
        <v>460</v>
      </c>
      <c r="J127" s="122" t="s">
        <v>1629</v>
      </c>
      <c r="L127" s="118"/>
      <c r="M127" s="122"/>
      <c r="O127" s="118"/>
      <c r="P127" s="122"/>
      <c r="R127" s="118"/>
      <c r="S127" s="122"/>
      <c r="U127" s="118"/>
      <c r="V127" s="122"/>
      <c r="X127" s="118"/>
      <c r="Y127" s="122"/>
      <c r="AA127" s="118"/>
      <c r="AB127" s="122"/>
      <c r="AD127" s="118"/>
      <c r="AE127" s="122"/>
      <c r="AG127" s="118"/>
      <c r="AH127" s="122"/>
      <c r="AJ127" s="118"/>
      <c r="AK127" s="122"/>
    </row>
    <row r="128" spans="1:256" s="110" customFormat="1" x14ac:dyDescent="0.35">
      <c r="A128" s="122" t="s">
        <v>2854</v>
      </c>
      <c r="D128" s="122"/>
      <c r="E128" s="125">
        <v>36874</v>
      </c>
      <c r="F128" s="111" t="s">
        <v>171</v>
      </c>
      <c r="G128" s="122" t="s">
        <v>280</v>
      </c>
      <c r="H128" s="110" t="s">
        <v>132</v>
      </c>
      <c r="I128" s="110" t="s">
        <v>460</v>
      </c>
      <c r="J128" s="122"/>
      <c r="K128" s="110" t="s">
        <v>132</v>
      </c>
      <c r="L128" s="110" t="s">
        <v>460</v>
      </c>
      <c r="M128" s="122"/>
      <c r="P128" s="122"/>
      <c r="S128" s="122"/>
      <c r="V128" s="122"/>
      <c r="Y128" s="122"/>
      <c r="AB128" s="122"/>
    </row>
    <row r="129" spans="1:256" s="110" customFormat="1" x14ac:dyDescent="0.35">
      <c r="A129" s="122" t="s">
        <v>3749</v>
      </c>
      <c r="B129" s="110" t="s">
        <v>156</v>
      </c>
      <c r="C129" s="110" t="s">
        <v>85</v>
      </c>
      <c r="D129" s="122" t="s">
        <v>161</v>
      </c>
      <c r="E129" s="125">
        <v>37056</v>
      </c>
      <c r="F129" s="111" t="s">
        <v>5146</v>
      </c>
      <c r="G129" s="122"/>
      <c r="J129" s="122"/>
      <c r="M129" s="122"/>
      <c r="P129" s="122"/>
      <c r="S129" s="122"/>
      <c r="V129" s="122"/>
      <c r="Y129" s="122"/>
      <c r="AB129" s="122"/>
    </row>
    <row r="130" spans="1:256" s="110" customFormat="1" x14ac:dyDescent="0.35">
      <c r="A130" s="122" t="s">
        <v>770</v>
      </c>
      <c r="C130" s="118"/>
      <c r="D130" s="122"/>
      <c r="E130" s="125">
        <v>36166</v>
      </c>
      <c r="F130" s="111" t="s">
        <v>279</v>
      </c>
      <c r="G130" s="111" t="s">
        <v>200</v>
      </c>
      <c r="H130" s="110" t="s">
        <v>648</v>
      </c>
      <c r="I130" s="118" t="s">
        <v>142</v>
      </c>
      <c r="J130" s="122" t="s">
        <v>771</v>
      </c>
      <c r="L130" s="118"/>
      <c r="M130" s="122"/>
      <c r="O130" s="118"/>
      <c r="P130" s="122"/>
      <c r="R130" s="118"/>
      <c r="S130" s="122"/>
      <c r="U130" s="118"/>
      <c r="V130" s="122"/>
      <c r="X130" s="118"/>
      <c r="Y130" s="122"/>
      <c r="AA130" s="118"/>
      <c r="AB130" s="122"/>
      <c r="AD130" s="118"/>
      <c r="AE130" s="122"/>
      <c r="AG130" s="118"/>
      <c r="AH130" s="122"/>
      <c r="AJ130" s="118"/>
      <c r="AK130" s="122"/>
    </row>
    <row r="131" spans="1:256" s="110" customFormat="1" x14ac:dyDescent="0.35">
      <c r="A131" s="122" t="s">
        <v>3642</v>
      </c>
      <c r="B131" s="110" t="s">
        <v>758</v>
      </c>
      <c r="C131" s="110" t="s">
        <v>109</v>
      </c>
      <c r="D131" s="122" t="s">
        <v>5131</v>
      </c>
      <c r="E131" s="125">
        <v>35194</v>
      </c>
      <c r="F131" s="111" t="s">
        <v>996</v>
      </c>
      <c r="G131" s="122"/>
      <c r="J131" s="122"/>
      <c r="K131" s="110" t="s">
        <v>480</v>
      </c>
      <c r="L131" s="110" t="s">
        <v>94</v>
      </c>
      <c r="M131" s="122" t="s">
        <v>310</v>
      </c>
      <c r="P131" s="122"/>
      <c r="S131" s="122"/>
      <c r="V131" s="122"/>
      <c r="Y131" s="122"/>
      <c r="AB131" s="122"/>
    </row>
    <row r="132" spans="1:256" s="110" customFormat="1" x14ac:dyDescent="0.35">
      <c r="A132" s="122" t="s">
        <v>1353</v>
      </c>
      <c r="C132" s="118"/>
      <c r="D132" s="122"/>
      <c r="E132" s="125">
        <v>36553</v>
      </c>
      <c r="F132" s="111" t="s">
        <v>134</v>
      </c>
      <c r="G132" s="111" t="s">
        <v>134</v>
      </c>
      <c r="H132" s="110" t="s">
        <v>132</v>
      </c>
      <c r="I132" s="118" t="s">
        <v>252</v>
      </c>
      <c r="J132" s="122"/>
      <c r="L132" s="118"/>
      <c r="M132" s="122"/>
      <c r="O132" s="118"/>
      <c r="P132" s="122"/>
      <c r="R132" s="118"/>
      <c r="S132" s="122"/>
      <c r="U132" s="118"/>
      <c r="V132" s="122"/>
      <c r="X132" s="118"/>
      <c r="Y132" s="122"/>
      <c r="AA132" s="118"/>
      <c r="AB132" s="122"/>
      <c r="AD132" s="118"/>
      <c r="AE132" s="122"/>
      <c r="AG132" s="118"/>
      <c r="AH132" s="122"/>
      <c r="AJ132" s="118"/>
      <c r="AK132" s="122"/>
    </row>
    <row r="133" spans="1:256" s="110" customFormat="1" x14ac:dyDescent="0.35">
      <c r="A133" s="122" t="s">
        <v>2644</v>
      </c>
      <c r="B133" s="110" t="s">
        <v>296</v>
      </c>
      <c r="C133" s="131" t="s">
        <v>123</v>
      </c>
      <c r="D133" s="111" t="s">
        <v>328</v>
      </c>
      <c r="E133" s="125">
        <v>34680</v>
      </c>
      <c r="F133" s="111" t="s">
        <v>540</v>
      </c>
      <c r="G133" s="110" t="s">
        <v>540</v>
      </c>
      <c r="H133" s="110" t="s">
        <v>331</v>
      </c>
      <c r="I133" s="131" t="s">
        <v>190</v>
      </c>
      <c r="J133" s="111" t="s">
        <v>297</v>
      </c>
      <c r="K133" s="110" t="s">
        <v>331</v>
      </c>
      <c r="L133" s="131" t="s">
        <v>123</v>
      </c>
      <c r="M133" s="111" t="s">
        <v>334</v>
      </c>
      <c r="N133" s="110" t="s">
        <v>331</v>
      </c>
      <c r="O133" s="131" t="s">
        <v>123</v>
      </c>
      <c r="P133" s="111" t="s">
        <v>682</v>
      </c>
      <c r="Q133" s="110" t="s">
        <v>331</v>
      </c>
      <c r="R133" s="131" t="s">
        <v>123</v>
      </c>
      <c r="S133" s="111" t="s">
        <v>301</v>
      </c>
      <c r="T133" s="110" t="s">
        <v>331</v>
      </c>
      <c r="U133" s="131" t="s">
        <v>274</v>
      </c>
      <c r="V133" s="111" t="s">
        <v>332</v>
      </c>
      <c r="W133" s="110" t="s">
        <v>331</v>
      </c>
      <c r="X133" s="131" t="s">
        <v>274</v>
      </c>
      <c r="Y133" s="111" t="s">
        <v>301</v>
      </c>
      <c r="Z133" s="110" t="s">
        <v>327</v>
      </c>
      <c r="AA133" s="131" t="s">
        <v>274</v>
      </c>
      <c r="AB133" s="111" t="s">
        <v>328</v>
      </c>
      <c r="AC133" s="110" t="s">
        <v>327</v>
      </c>
      <c r="AD133" s="110" t="s">
        <v>274</v>
      </c>
      <c r="AE133" s="111" t="s">
        <v>300</v>
      </c>
    </row>
    <row r="134" spans="1:256" s="110" customFormat="1" x14ac:dyDescent="0.35">
      <c r="A134" s="122" t="s">
        <v>729</v>
      </c>
      <c r="B134" s="110" t="s">
        <v>156</v>
      </c>
      <c r="C134" s="110" t="s">
        <v>206</v>
      </c>
      <c r="D134" s="122" t="s">
        <v>161</v>
      </c>
      <c r="E134" s="125">
        <v>36791</v>
      </c>
      <c r="F134" s="111" t="s">
        <v>83</v>
      </c>
      <c r="G134" s="122" t="s">
        <v>91</v>
      </c>
      <c r="H134" s="110" t="s">
        <v>147</v>
      </c>
      <c r="I134" s="110" t="s">
        <v>206</v>
      </c>
      <c r="J134" s="122" t="s">
        <v>969</v>
      </c>
      <c r="K134" s="110" t="s">
        <v>153</v>
      </c>
      <c r="L134" s="110" t="s">
        <v>206</v>
      </c>
      <c r="M134" s="122" t="s">
        <v>422</v>
      </c>
      <c r="P134" s="122"/>
      <c r="S134" s="122"/>
      <c r="V134" s="122"/>
      <c r="Y134" s="122"/>
      <c r="AB134" s="122"/>
    </row>
    <row r="135" spans="1:256" x14ac:dyDescent="0.35">
      <c r="A135" s="122" t="s">
        <v>2736</v>
      </c>
      <c r="B135" s="110" t="s">
        <v>296</v>
      </c>
      <c r="C135" s="110" t="s">
        <v>206</v>
      </c>
      <c r="D135" s="122" t="s">
        <v>335</v>
      </c>
      <c r="E135" s="125">
        <v>36867</v>
      </c>
      <c r="F135" s="111" t="s">
        <v>83</v>
      </c>
      <c r="G135" s="122" t="s">
        <v>280</v>
      </c>
      <c r="H135" s="110" t="s">
        <v>327</v>
      </c>
      <c r="I135" s="110" t="s">
        <v>206</v>
      </c>
      <c r="J135" s="122" t="s">
        <v>328</v>
      </c>
      <c r="K135" s="110" t="s">
        <v>327</v>
      </c>
      <c r="L135" s="110" t="s">
        <v>206</v>
      </c>
      <c r="M135" s="122" t="s">
        <v>328</v>
      </c>
      <c r="N135" s="110"/>
      <c r="O135" s="110"/>
      <c r="P135" s="122"/>
      <c r="Q135" s="110"/>
      <c r="R135" s="110"/>
      <c r="S135" s="122"/>
      <c r="T135" s="110"/>
      <c r="U135" s="110"/>
      <c r="V135" s="122"/>
      <c r="W135" s="110"/>
      <c r="X135" s="110"/>
      <c r="Y135" s="122"/>
      <c r="Z135" s="110"/>
      <c r="AA135" s="110"/>
      <c r="AB135" s="122"/>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c r="IU135" s="110"/>
      <c r="IV135" s="110"/>
    </row>
    <row r="136" spans="1:256" s="110" customFormat="1" x14ac:dyDescent="0.35">
      <c r="A136" s="122" t="s">
        <v>3157</v>
      </c>
      <c r="B136" s="110" t="s">
        <v>323</v>
      </c>
      <c r="C136" s="110" t="s">
        <v>131</v>
      </c>
      <c r="D136" s="122" t="s">
        <v>155</v>
      </c>
      <c r="E136" s="125">
        <v>36790</v>
      </c>
      <c r="F136" s="111" t="s">
        <v>295</v>
      </c>
      <c r="G136" s="122" t="s">
        <v>287</v>
      </c>
      <c r="H136" s="110" t="s">
        <v>323</v>
      </c>
      <c r="I136" s="110" t="s">
        <v>131</v>
      </c>
      <c r="J136" s="122" t="s">
        <v>422</v>
      </c>
      <c r="K136" s="110" t="s">
        <v>327</v>
      </c>
      <c r="L136" s="110" t="s">
        <v>131</v>
      </c>
      <c r="M136" s="122" t="s">
        <v>328</v>
      </c>
      <c r="P136" s="122"/>
      <c r="S136" s="122"/>
      <c r="V136" s="122"/>
      <c r="Y136" s="122"/>
      <c r="AB136" s="122"/>
    </row>
    <row r="137" spans="1:256" s="110" customFormat="1" x14ac:dyDescent="0.35">
      <c r="A137" s="122" t="s">
        <v>1476</v>
      </c>
      <c r="C137" s="111" t="s">
        <v>4421</v>
      </c>
      <c r="D137" s="122"/>
      <c r="E137" s="125">
        <v>36263</v>
      </c>
      <c r="F137" s="118" t="s">
        <v>624</v>
      </c>
      <c r="G137" s="122" t="s">
        <v>102</v>
      </c>
      <c r="J137" s="122"/>
      <c r="K137" s="110" t="s">
        <v>93</v>
      </c>
      <c r="L137" s="110" t="s">
        <v>274</v>
      </c>
      <c r="M137" s="122" t="s">
        <v>1477</v>
      </c>
      <c r="N137" s="110" t="s">
        <v>954</v>
      </c>
      <c r="O137" s="110" t="s">
        <v>78</v>
      </c>
      <c r="P137" s="122" t="s">
        <v>706</v>
      </c>
      <c r="S137" s="122"/>
      <c r="V137" s="122"/>
      <c r="Y137" s="122"/>
      <c r="AB137" s="122"/>
    </row>
    <row r="138" spans="1:256" s="110" customFormat="1" x14ac:dyDescent="0.35">
      <c r="A138" s="122" t="s">
        <v>690</v>
      </c>
      <c r="B138" s="110" t="s">
        <v>327</v>
      </c>
      <c r="C138" s="118" t="s">
        <v>471</v>
      </c>
      <c r="D138" s="122" t="s">
        <v>328</v>
      </c>
      <c r="E138" s="125">
        <v>36761</v>
      </c>
      <c r="F138" s="111" t="s">
        <v>160</v>
      </c>
      <c r="G138" s="111" t="s">
        <v>88</v>
      </c>
      <c r="H138" s="110" t="s">
        <v>327</v>
      </c>
      <c r="I138" s="118" t="s">
        <v>471</v>
      </c>
      <c r="J138" s="122" t="s">
        <v>328</v>
      </c>
      <c r="L138" s="118"/>
      <c r="M138" s="122"/>
      <c r="O138" s="118"/>
      <c r="P138" s="122"/>
      <c r="R138" s="118"/>
      <c r="S138" s="122"/>
      <c r="U138" s="118"/>
      <c r="V138" s="122"/>
      <c r="X138" s="118"/>
      <c r="Y138" s="122"/>
      <c r="AA138" s="118"/>
      <c r="AB138" s="122"/>
      <c r="AD138" s="118"/>
      <c r="AE138" s="122"/>
      <c r="AG138" s="118"/>
      <c r="AH138" s="122"/>
      <c r="AJ138" s="118"/>
      <c r="AK138" s="122"/>
    </row>
    <row r="139" spans="1:256" s="110" customFormat="1" x14ac:dyDescent="0.35">
      <c r="A139" s="122" t="s">
        <v>3709</v>
      </c>
      <c r="B139" s="110" t="s">
        <v>93</v>
      </c>
      <c r="C139" s="110" t="s">
        <v>78</v>
      </c>
      <c r="D139" s="122" t="s">
        <v>5147</v>
      </c>
      <c r="E139" s="125">
        <v>37460</v>
      </c>
      <c r="F139" s="111" t="s">
        <v>5137</v>
      </c>
      <c r="G139" s="122"/>
      <c r="J139" s="122"/>
      <c r="M139" s="122"/>
      <c r="P139" s="122"/>
      <c r="S139" s="122"/>
      <c r="V139" s="122"/>
      <c r="Y139" s="122"/>
      <c r="AB139" s="122"/>
    </row>
    <row r="140" spans="1:256" s="110" customFormat="1" x14ac:dyDescent="0.35">
      <c r="A140" s="122" t="s">
        <v>2717</v>
      </c>
      <c r="D140" s="122"/>
      <c r="E140" s="125">
        <v>35301</v>
      </c>
      <c r="F140" s="118" t="s">
        <v>337</v>
      </c>
      <c r="G140" s="122" t="s">
        <v>115</v>
      </c>
      <c r="H140" s="110" t="s">
        <v>292</v>
      </c>
      <c r="I140" s="110" t="s">
        <v>85</v>
      </c>
      <c r="J140" s="122" t="s">
        <v>907</v>
      </c>
      <c r="K140" s="110" t="s">
        <v>292</v>
      </c>
      <c r="L140" s="110" t="s">
        <v>85</v>
      </c>
      <c r="M140" s="122" t="s">
        <v>1401</v>
      </c>
      <c r="N140" s="110" t="s">
        <v>292</v>
      </c>
      <c r="O140" s="110" t="s">
        <v>85</v>
      </c>
      <c r="P140" s="122" t="s">
        <v>277</v>
      </c>
      <c r="Q140" s="110" t="s">
        <v>292</v>
      </c>
      <c r="R140" s="110" t="s">
        <v>85</v>
      </c>
      <c r="S140" s="122" t="s">
        <v>1283</v>
      </c>
      <c r="T140" s="110" t="s">
        <v>307</v>
      </c>
      <c r="U140" s="110" t="s">
        <v>85</v>
      </c>
      <c r="V140" s="122" t="s">
        <v>651</v>
      </c>
      <c r="Y140" s="122"/>
      <c r="AB140" s="122"/>
    </row>
    <row r="141" spans="1:256" s="110" customFormat="1" x14ac:dyDescent="0.35">
      <c r="A141" s="122" t="s">
        <v>244</v>
      </c>
      <c r="B141" s="110" t="s">
        <v>243</v>
      </c>
      <c r="C141" s="118" t="s">
        <v>158</v>
      </c>
      <c r="D141" s="122" t="s">
        <v>246</v>
      </c>
      <c r="E141" s="125">
        <v>37089</v>
      </c>
      <c r="F141" s="111" t="s">
        <v>200</v>
      </c>
      <c r="G141" s="111" t="s">
        <v>4542</v>
      </c>
      <c r="H141" s="110" t="s">
        <v>243</v>
      </c>
      <c r="I141" s="118" t="s">
        <v>158</v>
      </c>
      <c r="J141" s="122" t="s">
        <v>246</v>
      </c>
      <c r="L141" s="118"/>
      <c r="M141" s="122"/>
      <c r="O141" s="118"/>
      <c r="P141" s="122"/>
      <c r="R141" s="118"/>
      <c r="S141" s="122"/>
      <c r="U141" s="118"/>
      <c r="V141" s="122"/>
      <c r="X141" s="118"/>
      <c r="Y141" s="122"/>
      <c r="AA141" s="118"/>
      <c r="AB141" s="122"/>
      <c r="AD141" s="118"/>
      <c r="AE141" s="122"/>
      <c r="AG141" s="118"/>
      <c r="AH141" s="122"/>
      <c r="AJ141" s="118"/>
      <c r="AK141" s="122"/>
    </row>
    <row r="142" spans="1:256" s="110" customFormat="1" x14ac:dyDescent="0.35">
      <c r="A142" s="122" t="s">
        <v>1882</v>
      </c>
      <c r="B142" s="110" t="s">
        <v>192</v>
      </c>
      <c r="C142" s="118" t="s">
        <v>94</v>
      </c>
      <c r="D142" s="122" t="s">
        <v>430</v>
      </c>
      <c r="E142" s="125">
        <v>36582</v>
      </c>
      <c r="F142" s="111" t="s">
        <v>200</v>
      </c>
      <c r="G142" s="111" t="s">
        <v>200</v>
      </c>
      <c r="H142" s="110" t="s">
        <v>192</v>
      </c>
      <c r="I142" s="118" t="s">
        <v>94</v>
      </c>
      <c r="J142" s="122" t="s">
        <v>208</v>
      </c>
      <c r="L142" s="118"/>
      <c r="M142" s="122"/>
      <c r="O142" s="118"/>
      <c r="P142" s="122"/>
      <c r="R142" s="118"/>
      <c r="S142" s="122"/>
      <c r="U142" s="118"/>
      <c r="V142" s="122"/>
      <c r="X142" s="118"/>
      <c r="Y142" s="122"/>
      <c r="AA142" s="118"/>
      <c r="AB142" s="122"/>
      <c r="AD142" s="118"/>
      <c r="AE142" s="122"/>
      <c r="AG142" s="118"/>
      <c r="AH142" s="122"/>
      <c r="AJ142" s="118"/>
      <c r="AK142" s="122"/>
    </row>
    <row r="143" spans="1:256" s="110" customFormat="1" x14ac:dyDescent="0.35">
      <c r="A143" s="122" t="s">
        <v>495</v>
      </c>
      <c r="B143" s="110" t="s">
        <v>654</v>
      </c>
      <c r="C143" s="110" t="s">
        <v>131</v>
      </c>
      <c r="D143" s="122" t="s">
        <v>1708</v>
      </c>
      <c r="E143" s="125">
        <v>36287</v>
      </c>
      <c r="F143" s="111" t="s">
        <v>171</v>
      </c>
      <c r="G143" s="122" t="s">
        <v>83</v>
      </c>
      <c r="H143" s="110" t="s">
        <v>654</v>
      </c>
      <c r="I143" s="110" t="s">
        <v>131</v>
      </c>
      <c r="J143" s="122" t="s">
        <v>3373</v>
      </c>
      <c r="K143" s="110" t="s">
        <v>304</v>
      </c>
      <c r="L143" s="110" t="s">
        <v>131</v>
      </c>
      <c r="M143" s="122" t="s">
        <v>496</v>
      </c>
      <c r="P143" s="122"/>
      <c r="S143" s="122"/>
      <c r="V143" s="122"/>
      <c r="Y143" s="122"/>
      <c r="AB143" s="122"/>
    </row>
    <row r="144" spans="1:256" s="110" customFormat="1" x14ac:dyDescent="0.35">
      <c r="A144" s="122" t="s">
        <v>567</v>
      </c>
      <c r="B144" s="110" t="s">
        <v>410</v>
      </c>
      <c r="C144" s="110" t="s">
        <v>109</v>
      </c>
      <c r="D144" s="122"/>
      <c r="E144" s="125">
        <v>34978</v>
      </c>
      <c r="F144" s="118" t="s">
        <v>188</v>
      </c>
      <c r="G144" s="122" t="s">
        <v>490</v>
      </c>
      <c r="H144" s="110" t="s">
        <v>413</v>
      </c>
      <c r="I144" s="110" t="s">
        <v>109</v>
      </c>
      <c r="J144" s="122"/>
      <c r="K144" s="110" t="s">
        <v>413</v>
      </c>
      <c r="L144" s="110" t="s">
        <v>165</v>
      </c>
      <c r="M144" s="122"/>
      <c r="N144" s="110" t="s">
        <v>562</v>
      </c>
      <c r="O144" s="110" t="s">
        <v>165</v>
      </c>
      <c r="P144" s="122"/>
      <c r="Q144" s="110" t="s">
        <v>562</v>
      </c>
      <c r="R144" s="110" t="s">
        <v>165</v>
      </c>
      <c r="S144" s="122"/>
      <c r="T144" s="110" t="s">
        <v>569</v>
      </c>
      <c r="U144" s="110" t="s">
        <v>165</v>
      </c>
      <c r="V144" s="122"/>
      <c r="Y144" s="122"/>
      <c r="AB144" s="122"/>
    </row>
    <row r="145" spans="1:256" s="110" customFormat="1" x14ac:dyDescent="0.35">
      <c r="A145" s="122" t="s">
        <v>3610</v>
      </c>
      <c r="B145" s="110" t="s">
        <v>304</v>
      </c>
      <c r="C145" s="110" t="s">
        <v>94</v>
      </c>
      <c r="D145" s="122" t="s">
        <v>1537</v>
      </c>
      <c r="E145" s="125">
        <v>36651</v>
      </c>
      <c r="F145" s="111" t="s">
        <v>5136</v>
      </c>
      <c r="G145" s="122"/>
      <c r="J145" s="122"/>
      <c r="M145" s="122"/>
      <c r="P145" s="122"/>
      <c r="S145" s="122"/>
      <c r="V145" s="122"/>
      <c r="Y145" s="122"/>
      <c r="AB145" s="122"/>
    </row>
    <row r="146" spans="1:256" x14ac:dyDescent="0.35">
      <c r="A146" s="122" t="s">
        <v>3664</v>
      </c>
      <c r="B146" s="110" t="s">
        <v>304</v>
      </c>
      <c r="C146" s="110" t="s">
        <v>252</v>
      </c>
      <c r="D146" s="122" t="s">
        <v>310</v>
      </c>
      <c r="E146" s="125">
        <v>36941</v>
      </c>
      <c r="F146" s="111" t="s">
        <v>5146</v>
      </c>
      <c r="G146" s="122"/>
      <c r="H146" s="110"/>
      <c r="I146" s="110"/>
      <c r="J146" s="122"/>
      <c r="K146" s="110"/>
      <c r="L146" s="110"/>
      <c r="M146" s="122"/>
      <c r="N146" s="110"/>
      <c r="O146" s="110"/>
      <c r="P146" s="122"/>
      <c r="Q146" s="110"/>
      <c r="R146" s="110"/>
      <c r="S146" s="122"/>
      <c r="T146" s="110"/>
      <c r="U146" s="110"/>
      <c r="V146" s="122"/>
      <c r="W146" s="110"/>
      <c r="X146" s="110"/>
      <c r="Y146" s="122"/>
      <c r="Z146" s="110"/>
      <c r="AA146" s="110"/>
      <c r="AB146" s="122"/>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110"/>
      <c r="IE146" s="110"/>
      <c r="IF146" s="110"/>
      <c r="IG146" s="110"/>
      <c r="IH146" s="110"/>
      <c r="II146" s="110"/>
      <c r="IJ146" s="110"/>
      <c r="IK146" s="110"/>
      <c r="IL146" s="110"/>
      <c r="IM146" s="110"/>
      <c r="IN146" s="110"/>
      <c r="IO146" s="110"/>
      <c r="IP146" s="110"/>
      <c r="IQ146" s="110"/>
      <c r="IR146" s="110"/>
      <c r="IS146" s="110"/>
      <c r="IT146" s="110"/>
      <c r="IU146" s="110"/>
      <c r="IV146" s="110"/>
    </row>
    <row r="147" spans="1:256" s="110" customFormat="1" x14ac:dyDescent="0.35">
      <c r="A147" s="122" t="s">
        <v>1497</v>
      </c>
      <c r="B147" s="110" t="s">
        <v>177</v>
      </c>
      <c r="C147" s="110" t="s">
        <v>128</v>
      </c>
      <c r="D147" s="122" t="s">
        <v>430</v>
      </c>
      <c r="E147" s="125">
        <v>35754</v>
      </c>
      <c r="F147" s="118" t="s">
        <v>108</v>
      </c>
      <c r="G147" s="122" t="s">
        <v>130</v>
      </c>
      <c r="H147" s="110" t="s">
        <v>177</v>
      </c>
      <c r="I147" s="110" t="s">
        <v>142</v>
      </c>
      <c r="J147" s="122" t="s">
        <v>430</v>
      </c>
      <c r="K147" s="110" t="s">
        <v>177</v>
      </c>
      <c r="L147" s="110" t="s">
        <v>142</v>
      </c>
      <c r="M147" s="122" t="s">
        <v>178</v>
      </c>
      <c r="N147" s="110" t="s">
        <v>177</v>
      </c>
      <c r="O147" s="110" t="s">
        <v>142</v>
      </c>
      <c r="P147" s="122" t="s">
        <v>201</v>
      </c>
      <c r="Q147" s="110" t="s">
        <v>177</v>
      </c>
      <c r="R147" s="110" t="s">
        <v>142</v>
      </c>
      <c r="S147" s="122" t="s">
        <v>231</v>
      </c>
      <c r="V147" s="122"/>
      <c r="Y147" s="122"/>
      <c r="AB147" s="122"/>
    </row>
    <row r="148" spans="1:256" s="110" customFormat="1" x14ac:dyDescent="0.35">
      <c r="A148" s="122" t="s">
        <v>97</v>
      </c>
      <c r="B148" s="110" t="s">
        <v>954</v>
      </c>
      <c r="C148" s="118" t="s">
        <v>96</v>
      </c>
      <c r="D148" s="122" t="s">
        <v>5073</v>
      </c>
      <c r="E148" s="125">
        <v>37133</v>
      </c>
      <c r="F148" s="111" t="s">
        <v>98</v>
      </c>
      <c r="G148" s="111" t="s">
        <v>88</v>
      </c>
      <c r="H148" s="110" t="s">
        <v>93</v>
      </c>
      <c r="I148" s="118" t="s">
        <v>96</v>
      </c>
      <c r="J148" s="122" t="s">
        <v>99</v>
      </c>
      <c r="L148" s="118"/>
      <c r="M148" s="122"/>
      <c r="O148" s="118"/>
      <c r="P148" s="122"/>
      <c r="R148" s="118"/>
      <c r="S148" s="122"/>
      <c r="U148" s="118"/>
      <c r="V148" s="122"/>
      <c r="X148" s="118"/>
      <c r="Y148" s="122"/>
      <c r="AA148" s="118"/>
      <c r="AB148" s="122"/>
      <c r="AD148" s="118"/>
      <c r="AE148" s="122"/>
      <c r="AG148" s="118"/>
      <c r="AH148" s="122"/>
      <c r="AJ148" s="118"/>
      <c r="AK148" s="122"/>
      <c r="BY148" s="130"/>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x14ac:dyDescent="0.35">
      <c r="A149" s="122" t="s">
        <v>1276</v>
      </c>
      <c r="B149" s="110" t="s">
        <v>491</v>
      </c>
      <c r="C149" s="110" t="s">
        <v>421</v>
      </c>
      <c r="D149" s="122" t="s">
        <v>254</v>
      </c>
      <c r="E149" s="125">
        <v>34764</v>
      </c>
      <c r="F149" s="118" t="s">
        <v>1116</v>
      </c>
      <c r="G149" s="122" t="s">
        <v>405</v>
      </c>
      <c r="H149" s="110" t="s">
        <v>284</v>
      </c>
      <c r="I149" s="110" t="s">
        <v>421</v>
      </c>
      <c r="J149" s="122" t="s">
        <v>168</v>
      </c>
      <c r="K149" s="110" t="s">
        <v>491</v>
      </c>
      <c r="L149" s="110" t="s">
        <v>471</v>
      </c>
      <c r="M149" s="122" t="s">
        <v>216</v>
      </c>
      <c r="N149" s="110"/>
      <c r="O149" s="110"/>
      <c r="P149" s="122"/>
      <c r="Q149" s="110"/>
      <c r="R149" s="110"/>
      <c r="S149" s="122"/>
      <c r="T149" s="110" t="s">
        <v>491</v>
      </c>
      <c r="U149" s="110" t="s">
        <v>123</v>
      </c>
      <c r="V149" s="122" t="s">
        <v>185</v>
      </c>
      <c r="W149" s="110" t="s">
        <v>491</v>
      </c>
      <c r="X149" s="110" t="s">
        <v>123</v>
      </c>
      <c r="Y149" s="122" t="s">
        <v>254</v>
      </c>
      <c r="Z149" s="110" t="s">
        <v>258</v>
      </c>
      <c r="AA149" s="110" t="s">
        <v>123</v>
      </c>
      <c r="AB149" s="122" t="s">
        <v>231</v>
      </c>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10"/>
      <c r="HY149" s="110"/>
      <c r="HZ149" s="110"/>
      <c r="IA149" s="110"/>
      <c r="IB149" s="110"/>
      <c r="IC149" s="110"/>
      <c r="ID149" s="110"/>
      <c r="IE149" s="110"/>
      <c r="IF149" s="110"/>
      <c r="IG149" s="110"/>
      <c r="IH149" s="110"/>
      <c r="II149" s="110"/>
      <c r="IJ149" s="110"/>
      <c r="IK149" s="110"/>
      <c r="IL149" s="110"/>
      <c r="IM149" s="110"/>
      <c r="IN149" s="110"/>
      <c r="IO149" s="110"/>
      <c r="IP149" s="110"/>
      <c r="IQ149" s="110"/>
      <c r="IR149" s="110"/>
      <c r="IS149" s="110"/>
      <c r="IT149" s="110"/>
      <c r="IU149" s="110"/>
      <c r="IV149" s="110"/>
    </row>
    <row r="150" spans="1:256" s="110" customFormat="1" x14ac:dyDescent="0.35">
      <c r="A150" s="122" t="s">
        <v>5148</v>
      </c>
      <c r="B150" s="110" t="s">
        <v>327</v>
      </c>
      <c r="C150" s="110" t="s">
        <v>158</v>
      </c>
      <c r="D150" s="122" t="s">
        <v>328</v>
      </c>
      <c r="E150" s="125">
        <v>36511</v>
      </c>
      <c r="F150" s="111" t="s">
        <v>3960</v>
      </c>
      <c r="G150" s="122"/>
      <c r="J150" s="122"/>
      <c r="M150" s="122"/>
      <c r="P150" s="122"/>
      <c r="S150" s="122"/>
      <c r="V150" s="122"/>
      <c r="Y150" s="122"/>
      <c r="AB150" s="122"/>
    </row>
    <row r="151" spans="1:256" x14ac:dyDescent="0.35">
      <c r="A151" s="122" t="s">
        <v>3859</v>
      </c>
      <c r="B151" s="110" t="s">
        <v>327</v>
      </c>
      <c r="C151" s="110" t="s">
        <v>131</v>
      </c>
      <c r="D151" s="122" t="s">
        <v>328</v>
      </c>
      <c r="E151" s="125">
        <v>37553</v>
      </c>
      <c r="F151" s="111" t="s">
        <v>5149</v>
      </c>
      <c r="G151" s="122"/>
      <c r="H151" s="110"/>
      <c r="I151" s="110"/>
      <c r="J151" s="122"/>
      <c r="K151" s="110"/>
      <c r="L151" s="110"/>
      <c r="M151" s="122"/>
      <c r="N151" s="110"/>
      <c r="O151" s="110"/>
      <c r="P151" s="122"/>
      <c r="Q151" s="110"/>
      <c r="R151" s="110"/>
      <c r="S151" s="122"/>
      <c r="T151" s="110"/>
      <c r="U151" s="110"/>
      <c r="V151" s="122"/>
      <c r="W151" s="110"/>
      <c r="X151" s="110"/>
      <c r="Y151" s="122"/>
      <c r="Z151" s="110"/>
      <c r="AA151" s="110"/>
      <c r="AB151" s="122"/>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c r="IU151" s="110"/>
      <c r="IV151" s="110"/>
    </row>
    <row r="152" spans="1:256" ht="12.75" customHeight="1" x14ac:dyDescent="0.35">
      <c r="A152" s="129" t="s">
        <v>2953</v>
      </c>
      <c r="B152" s="110" t="s">
        <v>192</v>
      </c>
      <c r="C152" s="118" t="s">
        <v>460</v>
      </c>
      <c r="D152" s="129" t="s">
        <v>201</v>
      </c>
      <c r="E152" s="40">
        <v>33522</v>
      </c>
      <c r="F152" s="111" t="s">
        <v>1140</v>
      </c>
      <c r="G152" s="111" t="s">
        <v>4820</v>
      </c>
      <c r="H152" s="110" t="s">
        <v>192</v>
      </c>
      <c r="I152" s="118" t="s">
        <v>460</v>
      </c>
      <c r="J152" s="129" t="s">
        <v>207</v>
      </c>
      <c r="K152" s="110" t="s">
        <v>192</v>
      </c>
      <c r="L152" s="118" t="s">
        <v>460</v>
      </c>
      <c r="M152" s="129" t="s">
        <v>207</v>
      </c>
      <c r="N152" s="110" t="s">
        <v>1672</v>
      </c>
      <c r="O152" s="118" t="s">
        <v>460</v>
      </c>
      <c r="P152" s="129" t="s">
        <v>2954</v>
      </c>
      <c r="Q152" s="110" t="s">
        <v>192</v>
      </c>
      <c r="R152" s="118" t="s">
        <v>460</v>
      </c>
      <c r="S152" s="129" t="s">
        <v>207</v>
      </c>
      <c r="T152" s="110" t="s">
        <v>192</v>
      </c>
      <c r="U152" s="118" t="s">
        <v>460</v>
      </c>
      <c r="V152" s="129" t="s">
        <v>181</v>
      </c>
      <c r="W152" s="110" t="s">
        <v>192</v>
      </c>
      <c r="X152" s="118" t="s">
        <v>460</v>
      </c>
      <c r="Y152" s="129" t="s">
        <v>430</v>
      </c>
      <c r="Z152" s="110" t="s">
        <v>192</v>
      </c>
      <c r="AA152" s="118" t="s">
        <v>460</v>
      </c>
      <c r="AB152" s="129" t="s">
        <v>181</v>
      </c>
      <c r="AC152" s="110"/>
      <c r="AD152" s="118"/>
      <c r="AE152" s="129"/>
      <c r="AF152" s="110" t="s">
        <v>192</v>
      </c>
      <c r="AG152" s="118" t="s">
        <v>460</v>
      </c>
      <c r="AH152" s="129" t="s">
        <v>216</v>
      </c>
      <c r="AI152" s="110" t="s">
        <v>192</v>
      </c>
      <c r="AJ152" s="118" t="s">
        <v>460</v>
      </c>
      <c r="AK152" s="129" t="s">
        <v>181</v>
      </c>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c r="IU152" s="110"/>
      <c r="IV152" s="110"/>
    </row>
    <row r="153" spans="1:256" s="110" customFormat="1" x14ac:dyDescent="0.35">
      <c r="A153" s="122" t="s">
        <v>5059</v>
      </c>
      <c r="C153" s="111" t="s">
        <v>4421</v>
      </c>
      <c r="D153" s="122"/>
      <c r="E153" s="125">
        <v>35985</v>
      </c>
      <c r="F153" s="118" t="s">
        <v>204</v>
      </c>
      <c r="G153" s="122" t="s">
        <v>316</v>
      </c>
      <c r="J153" s="122"/>
      <c r="K153" s="110" t="s">
        <v>258</v>
      </c>
      <c r="L153" s="110" t="s">
        <v>86</v>
      </c>
      <c r="M153" s="122" t="s">
        <v>484</v>
      </c>
      <c r="N153" s="110" t="s">
        <v>258</v>
      </c>
      <c r="O153" s="110" t="s">
        <v>235</v>
      </c>
      <c r="P153" s="122" t="s">
        <v>477</v>
      </c>
      <c r="Q153" s="110" t="s">
        <v>258</v>
      </c>
      <c r="R153" s="110" t="s">
        <v>235</v>
      </c>
      <c r="S153" s="122" t="s">
        <v>231</v>
      </c>
      <c r="V153" s="122"/>
      <c r="Y153" s="122"/>
      <c r="AB153" s="122"/>
    </row>
    <row r="154" spans="1:256" s="110" customFormat="1" x14ac:dyDescent="0.35">
      <c r="A154" s="122" t="s">
        <v>298</v>
      </c>
      <c r="B154" s="110" t="s">
        <v>299</v>
      </c>
      <c r="C154" s="110" t="s">
        <v>172</v>
      </c>
      <c r="D154" s="122" t="s">
        <v>528</v>
      </c>
      <c r="E154" s="125">
        <v>36031</v>
      </c>
      <c r="F154" s="118" t="s">
        <v>130</v>
      </c>
      <c r="G154" s="118" t="s">
        <v>130</v>
      </c>
      <c r="H154" s="110" t="s">
        <v>1444</v>
      </c>
      <c r="I154" s="110" t="s">
        <v>172</v>
      </c>
      <c r="J154" s="122" t="s">
        <v>3316</v>
      </c>
      <c r="K154" s="110" t="s">
        <v>299</v>
      </c>
      <c r="L154" s="110" t="s">
        <v>172</v>
      </c>
      <c r="M154" s="122" t="s">
        <v>300</v>
      </c>
      <c r="P154" s="122"/>
      <c r="Q154" s="110" t="s">
        <v>299</v>
      </c>
      <c r="R154" s="110" t="s">
        <v>172</v>
      </c>
      <c r="S154" s="122" t="s">
        <v>301</v>
      </c>
      <c r="V154" s="122"/>
      <c r="Y154" s="122"/>
      <c r="AB154" s="122"/>
    </row>
    <row r="155" spans="1:256" s="110" customFormat="1" x14ac:dyDescent="0.35">
      <c r="A155" s="122" t="s">
        <v>2344</v>
      </c>
      <c r="C155" s="118"/>
      <c r="D155" s="122"/>
      <c r="E155" s="125">
        <v>36237</v>
      </c>
      <c r="F155" s="111" t="s">
        <v>98</v>
      </c>
      <c r="G155" s="111" t="s">
        <v>134</v>
      </c>
      <c r="H155" s="110" t="s">
        <v>345</v>
      </c>
      <c r="I155" s="118" t="s">
        <v>86</v>
      </c>
      <c r="J155" s="122" t="s">
        <v>154</v>
      </c>
      <c r="L155" s="118"/>
      <c r="M155" s="122"/>
      <c r="O155" s="118"/>
      <c r="P155" s="122"/>
      <c r="R155" s="118"/>
      <c r="S155" s="122"/>
      <c r="U155" s="118"/>
      <c r="V155" s="122"/>
      <c r="X155" s="118"/>
      <c r="Y155" s="122"/>
      <c r="AA155" s="118"/>
      <c r="AB155" s="122"/>
      <c r="AD155" s="118"/>
      <c r="AE155" s="122"/>
      <c r="AG155" s="118"/>
      <c r="AH155" s="122"/>
      <c r="AJ155" s="118"/>
      <c r="AK155" s="122"/>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110" customFormat="1" x14ac:dyDescent="0.35">
      <c r="A156" s="122" t="s">
        <v>1074</v>
      </c>
      <c r="B156" s="110" t="s">
        <v>1753</v>
      </c>
      <c r="C156" s="110" t="s">
        <v>190</v>
      </c>
      <c r="D156" s="122" t="s">
        <v>3027</v>
      </c>
      <c r="E156" s="125">
        <v>35951</v>
      </c>
      <c r="F156" s="111" t="s">
        <v>279</v>
      </c>
      <c r="G156" s="122" t="s">
        <v>137</v>
      </c>
      <c r="H156" s="110" t="s">
        <v>954</v>
      </c>
      <c r="I156" s="110" t="s">
        <v>190</v>
      </c>
      <c r="J156" s="122" t="s">
        <v>3374</v>
      </c>
      <c r="K156" s="110" t="s">
        <v>1075</v>
      </c>
      <c r="L156" s="110" t="s">
        <v>190</v>
      </c>
      <c r="M156" s="122" t="s">
        <v>104</v>
      </c>
      <c r="P156" s="122"/>
      <c r="S156" s="122"/>
      <c r="V156" s="122"/>
      <c r="Y156" s="122"/>
      <c r="AB156" s="122"/>
    </row>
    <row r="157" spans="1:256" s="110" customFormat="1" x14ac:dyDescent="0.35">
      <c r="A157" s="122" t="s">
        <v>3298</v>
      </c>
      <c r="B157" s="110" t="s">
        <v>920</v>
      </c>
      <c r="C157" s="110" t="s">
        <v>421</v>
      </c>
      <c r="D157" s="122" t="s">
        <v>5132</v>
      </c>
      <c r="E157" s="125">
        <v>36255</v>
      </c>
      <c r="F157" s="111" t="s">
        <v>279</v>
      </c>
      <c r="G157" s="122"/>
      <c r="J157" s="122"/>
      <c r="K157" s="110" t="s">
        <v>327</v>
      </c>
      <c r="L157" s="110" t="s">
        <v>421</v>
      </c>
      <c r="M157" s="122" t="s">
        <v>328</v>
      </c>
      <c r="P157" s="122"/>
      <c r="S157" s="122"/>
      <c r="V157" s="122"/>
      <c r="Y157" s="122"/>
      <c r="AB157" s="122"/>
    </row>
    <row r="158" spans="1:256" s="110" customFormat="1" x14ac:dyDescent="0.35">
      <c r="A158" s="122" t="s">
        <v>2639</v>
      </c>
      <c r="B158" s="110" t="s">
        <v>323</v>
      </c>
      <c r="C158" s="110" t="s">
        <v>142</v>
      </c>
      <c r="D158" s="122" t="s">
        <v>422</v>
      </c>
      <c r="E158" s="125">
        <v>36323</v>
      </c>
      <c r="F158" s="111" t="s">
        <v>91</v>
      </c>
      <c r="G158" s="122" t="s">
        <v>295</v>
      </c>
      <c r="H158" s="110" t="s">
        <v>354</v>
      </c>
      <c r="I158" s="110" t="s">
        <v>142</v>
      </c>
      <c r="J158" s="122" t="s">
        <v>155</v>
      </c>
      <c r="K158" s="110" t="s">
        <v>345</v>
      </c>
      <c r="L158" s="110" t="s">
        <v>142</v>
      </c>
      <c r="M158" s="122" t="s">
        <v>154</v>
      </c>
      <c r="P158" s="122"/>
      <c r="S158" s="122"/>
      <c r="V158" s="122"/>
      <c r="Y158" s="122"/>
      <c r="AB158" s="122"/>
    </row>
    <row r="159" spans="1:256" s="110" customFormat="1" x14ac:dyDescent="0.35">
      <c r="A159" s="122" t="s">
        <v>1934</v>
      </c>
      <c r="B159" s="110" t="s">
        <v>299</v>
      </c>
      <c r="C159" s="110" t="s">
        <v>151</v>
      </c>
      <c r="D159" s="122" t="s">
        <v>682</v>
      </c>
      <c r="E159" s="125">
        <v>36221</v>
      </c>
      <c r="F159" s="111" t="s">
        <v>279</v>
      </c>
      <c r="G159" s="122" t="s">
        <v>171</v>
      </c>
      <c r="H159" s="110" t="s">
        <v>299</v>
      </c>
      <c r="I159" s="110" t="s">
        <v>151</v>
      </c>
      <c r="J159" s="122" t="s">
        <v>334</v>
      </c>
      <c r="K159" s="110" t="s">
        <v>296</v>
      </c>
      <c r="L159" s="110" t="s">
        <v>151</v>
      </c>
      <c r="M159" s="122" t="s">
        <v>301</v>
      </c>
      <c r="P159" s="122"/>
      <c r="S159" s="122"/>
      <c r="V159" s="122"/>
      <c r="Y159" s="122"/>
      <c r="AB159" s="122"/>
    </row>
    <row r="160" spans="1:256" s="110" customFormat="1" x14ac:dyDescent="0.35">
      <c r="A160" s="122" t="s">
        <v>4676</v>
      </c>
      <c r="C160" s="111" t="s">
        <v>4421</v>
      </c>
      <c r="D160" s="122"/>
      <c r="E160" s="125">
        <v>35013</v>
      </c>
      <c r="F160" s="118" t="s">
        <v>101</v>
      </c>
      <c r="G160" s="122" t="s">
        <v>1132</v>
      </c>
      <c r="J160" s="122"/>
      <c r="K160" s="110" t="s">
        <v>147</v>
      </c>
      <c r="L160" s="110" t="s">
        <v>229</v>
      </c>
      <c r="M160" s="122" t="s">
        <v>166</v>
      </c>
      <c r="N160" s="110" t="s">
        <v>156</v>
      </c>
      <c r="O160" s="110" t="s">
        <v>229</v>
      </c>
      <c r="P160" s="122" t="s">
        <v>173</v>
      </c>
      <c r="S160" s="122"/>
      <c r="V160" s="122"/>
      <c r="Y160" s="122"/>
      <c r="AB160" s="122"/>
    </row>
    <row r="161" spans="1:256" ht="12.75" customHeight="1" x14ac:dyDescent="0.35">
      <c r="A161" s="122" t="s">
        <v>2766</v>
      </c>
      <c r="B161" s="110"/>
      <c r="C161" s="110"/>
      <c r="D161" s="122"/>
      <c r="E161" s="125">
        <v>35247</v>
      </c>
      <c r="F161" s="118" t="s">
        <v>101</v>
      </c>
      <c r="G161" s="122" t="s">
        <v>1137</v>
      </c>
      <c r="H161" s="110" t="s">
        <v>389</v>
      </c>
      <c r="I161" s="110" t="s">
        <v>421</v>
      </c>
      <c r="J161" s="122" t="s">
        <v>3375</v>
      </c>
      <c r="K161" s="110" t="s">
        <v>826</v>
      </c>
      <c r="L161" s="110" t="s">
        <v>421</v>
      </c>
      <c r="M161" s="122" t="s">
        <v>2767</v>
      </c>
      <c r="N161" s="110"/>
      <c r="O161" s="110"/>
      <c r="P161" s="122"/>
      <c r="Q161" s="110" t="s">
        <v>389</v>
      </c>
      <c r="R161" s="110" t="s">
        <v>268</v>
      </c>
      <c r="S161" s="122" t="s">
        <v>5025</v>
      </c>
      <c r="T161" s="110"/>
      <c r="U161" s="110"/>
      <c r="V161" s="122"/>
      <c r="W161" s="110"/>
      <c r="X161" s="110"/>
      <c r="Y161" s="122"/>
      <c r="Z161" s="110"/>
      <c r="AA161" s="110"/>
      <c r="AB161" s="122"/>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c r="IU161" s="110"/>
      <c r="IV161" s="110"/>
    </row>
    <row r="162" spans="1:256" ht="12.75" customHeight="1" x14ac:dyDescent="0.35">
      <c r="A162" s="122" t="s">
        <v>5088</v>
      </c>
      <c r="B162" s="110"/>
      <c r="C162" s="111" t="s">
        <v>4421</v>
      </c>
      <c r="D162" s="111"/>
      <c r="E162" s="125">
        <v>33710</v>
      </c>
      <c r="F162" s="111" t="s">
        <v>2133</v>
      </c>
      <c r="G162" s="122" t="s">
        <v>603</v>
      </c>
      <c r="H162" s="110"/>
      <c r="I162" s="110"/>
      <c r="J162" s="111"/>
      <c r="K162" s="110" t="s">
        <v>177</v>
      </c>
      <c r="L162" s="110" t="s">
        <v>259</v>
      </c>
      <c r="M162" s="111" t="s">
        <v>264</v>
      </c>
      <c r="N162" s="110" t="s">
        <v>177</v>
      </c>
      <c r="O162" s="110" t="s">
        <v>326</v>
      </c>
      <c r="P162" s="111" t="s">
        <v>231</v>
      </c>
      <c r="Q162" s="110" t="s">
        <v>177</v>
      </c>
      <c r="R162" s="110" t="s">
        <v>229</v>
      </c>
      <c r="S162" s="111" t="s">
        <v>430</v>
      </c>
      <c r="T162" s="110" t="s">
        <v>226</v>
      </c>
      <c r="U162" s="110" t="s">
        <v>229</v>
      </c>
      <c r="V162" s="111" t="s">
        <v>179</v>
      </c>
      <c r="W162" s="110" t="s">
        <v>446</v>
      </c>
      <c r="X162" s="110" t="s">
        <v>229</v>
      </c>
      <c r="Y162" s="111" t="s">
        <v>3476</v>
      </c>
      <c r="Z162" s="110" t="s">
        <v>184</v>
      </c>
      <c r="AA162" s="110" t="s">
        <v>229</v>
      </c>
      <c r="AB162" s="111" t="s">
        <v>231</v>
      </c>
      <c r="AC162" s="110" t="s">
        <v>184</v>
      </c>
      <c r="AD162" s="110" t="s">
        <v>172</v>
      </c>
      <c r="AE162" s="111" t="s">
        <v>186</v>
      </c>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c r="IU162" s="110"/>
      <c r="IV162" s="110"/>
    </row>
    <row r="163" spans="1:256" s="110" customFormat="1" x14ac:dyDescent="0.35">
      <c r="A163" s="122" t="s">
        <v>5019</v>
      </c>
      <c r="C163" s="111" t="s">
        <v>4421</v>
      </c>
      <c r="D163" s="122"/>
      <c r="E163" s="125">
        <v>34315</v>
      </c>
      <c r="F163" s="118" t="s">
        <v>720</v>
      </c>
      <c r="G163" s="122" t="s">
        <v>458</v>
      </c>
      <c r="J163" s="122"/>
      <c r="K163" s="110" t="s">
        <v>410</v>
      </c>
      <c r="L163" s="110" t="s">
        <v>268</v>
      </c>
      <c r="M163" s="122"/>
      <c r="N163" s="110" t="s">
        <v>1190</v>
      </c>
      <c r="O163" s="110" t="s">
        <v>206</v>
      </c>
      <c r="P163" s="122"/>
      <c r="S163" s="122"/>
      <c r="V163" s="122"/>
      <c r="Y163" s="122"/>
      <c r="AB163" s="122"/>
    </row>
    <row r="164" spans="1:256" s="110" customFormat="1" x14ac:dyDescent="0.35">
      <c r="A164" s="122" t="s">
        <v>3299</v>
      </c>
      <c r="B164" s="110" t="s">
        <v>304</v>
      </c>
      <c r="C164" s="111" t="s">
        <v>195</v>
      </c>
      <c r="D164" s="111" t="s">
        <v>306</v>
      </c>
      <c r="E164" s="125">
        <v>34903</v>
      </c>
      <c r="F164" s="111" t="s">
        <v>114</v>
      </c>
      <c r="G164" s="111" t="s">
        <v>188</v>
      </c>
      <c r="I164" s="111"/>
      <c r="J164" s="111"/>
      <c r="K164" s="110" t="s">
        <v>307</v>
      </c>
      <c r="L164" s="111" t="s">
        <v>103</v>
      </c>
      <c r="M164" s="111" t="s">
        <v>496</v>
      </c>
      <c r="N164" s="110" t="s">
        <v>307</v>
      </c>
      <c r="O164" s="111" t="s">
        <v>195</v>
      </c>
      <c r="P164" s="111" t="s">
        <v>310</v>
      </c>
      <c r="Q164" s="110" t="s">
        <v>307</v>
      </c>
      <c r="R164" s="111" t="s">
        <v>195</v>
      </c>
      <c r="S164" s="111" t="s">
        <v>481</v>
      </c>
      <c r="T164" s="110" t="s">
        <v>304</v>
      </c>
      <c r="U164" s="111" t="s">
        <v>195</v>
      </c>
      <c r="V164" s="111" t="s">
        <v>310</v>
      </c>
      <c r="W164" s="110" t="s">
        <v>304</v>
      </c>
      <c r="X164" s="111" t="s">
        <v>195</v>
      </c>
      <c r="Y164" s="111" t="s">
        <v>310</v>
      </c>
      <c r="AA164" s="111"/>
      <c r="AB164" s="111"/>
      <c r="AD164" s="111"/>
      <c r="AE164" s="111"/>
      <c r="AG164" s="111"/>
      <c r="AH164" s="111"/>
      <c r="AJ164" s="111"/>
      <c r="AK164" s="111"/>
      <c r="AM164" s="111"/>
      <c r="AN164" s="111"/>
      <c r="AP164" s="111"/>
      <c r="AQ164" s="111"/>
      <c r="AS164" s="111"/>
      <c r="AT164" s="111"/>
      <c r="AV164" s="111"/>
      <c r="AW164" s="111"/>
      <c r="AY164" s="111"/>
      <c r="AZ164" s="111"/>
      <c r="BB164" s="111"/>
      <c r="BC164" s="111"/>
      <c r="BE164" s="111"/>
      <c r="BF164" s="111"/>
      <c r="BH164" s="111"/>
      <c r="BI164" s="111"/>
      <c r="BK164" s="111"/>
      <c r="BL164" s="111"/>
      <c r="BN164" s="111"/>
      <c r="BO164" s="111"/>
      <c r="BQ164" s="125"/>
      <c r="BR164" s="111"/>
      <c r="BS164" s="118"/>
      <c r="BU164" s="122"/>
      <c r="BV164" s="118"/>
      <c r="BW164" s="118"/>
      <c r="BX164" s="127"/>
    </row>
    <row r="165" spans="1:256" s="110" customFormat="1" x14ac:dyDescent="0.35">
      <c r="A165" s="122" t="s">
        <v>2282</v>
      </c>
      <c r="B165" s="110" t="s">
        <v>132</v>
      </c>
      <c r="C165" s="118" t="s">
        <v>259</v>
      </c>
      <c r="D165" s="122"/>
      <c r="E165" s="125">
        <v>36011</v>
      </c>
      <c r="F165" s="111" t="s">
        <v>391</v>
      </c>
      <c r="G165" s="111" t="s">
        <v>138</v>
      </c>
      <c r="H165" s="110" t="s">
        <v>132</v>
      </c>
      <c r="I165" s="118" t="s">
        <v>259</v>
      </c>
      <c r="J165" s="122"/>
      <c r="L165" s="118"/>
      <c r="M165" s="122"/>
      <c r="O165" s="118"/>
      <c r="P165" s="122"/>
      <c r="R165" s="118"/>
      <c r="S165" s="122"/>
      <c r="U165" s="118"/>
      <c r="V165" s="122"/>
      <c r="X165" s="118"/>
      <c r="Y165" s="122"/>
      <c r="AA165" s="118"/>
      <c r="AB165" s="122"/>
      <c r="AD165" s="118"/>
      <c r="AE165" s="122"/>
      <c r="AG165" s="118"/>
      <c r="AH165" s="122"/>
      <c r="AJ165" s="118"/>
      <c r="AK165" s="122"/>
    </row>
    <row r="166" spans="1:256" s="110" customFormat="1" x14ac:dyDescent="0.35">
      <c r="A166" s="122" t="s">
        <v>5060</v>
      </c>
      <c r="C166" s="111" t="s">
        <v>4421</v>
      </c>
      <c r="D166" s="122"/>
      <c r="E166" s="125">
        <v>36235</v>
      </c>
      <c r="F166" s="118" t="s">
        <v>102</v>
      </c>
      <c r="G166" s="122" t="s">
        <v>219</v>
      </c>
      <c r="J166" s="122"/>
      <c r="K166" s="110" t="s">
        <v>284</v>
      </c>
      <c r="L166" s="110" t="s">
        <v>142</v>
      </c>
      <c r="M166" s="122" t="s">
        <v>168</v>
      </c>
      <c r="N166" s="110" t="s">
        <v>258</v>
      </c>
      <c r="O166" s="110" t="s">
        <v>142</v>
      </c>
      <c r="P166" s="122" t="s">
        <v>231</v>
      </c>
      <c r="S166" s="122"/>
      <c r="V166" s="122"/>
      <c r="Y166" s="122"/>
      <c r="AB166" s="122"/>
    </row>
    <row r="167" spans="1:256" s="110" customFormat="1" x14ac:dyDescent="0.35">
      <c r="A167" s="122" t="s">
        <v>2832</v>
      </c>
      <c r="B167" s="110" t="s">
        <v>362</v>
      </c>
      <c r="C167" s="111" t="s">
        <v>460</v>
      </c>
      <c r="D167" s="111"/>
      <c r="E167" s="125">
        <v>35321</v>
      </c>
      <c r="F167" s="111" t="s">
        <v>114</v>
      </c>
      <c r="G167" s="111" t="s">
        <v>218</v>
      </c>
      <c r="H167" s="110" t="s">
        <v>362</v>
      </c>
      <c r="I167" s="111" t="s">
        <v>460</v>
      </c>
      <c r="J167" s="111"/>
      <c r="K167" s="110" t="s">
        <v>362</v>
      </c>
      <c r="L167" s="111" t="s">
        <v>460</v>
      </c>
      <c r="M167" s="111"/>
      <c r="N167" s="110" t="s">
        <v>362</v>
      </c>
      <c r="O167" s="111" t="s">
        <v>135</v>
      </c>
      <c r="P167" s="111"/>
      <c r="Q167" s="110" t="s">
        <v>362</v>
      </c>
      <c r="R167" s="111" t="s">
        <v>131</v>
      </c>
      <c r="S167" s="111"/>
      <c r="T167" s="110" t="s">
        <v>362</v>
      </c>
      <c r="U167" s="111" t="s">
        <v>131</v>
      </c>
      <c r="V167" s="111"/>
      <c r="W167" s="110" t="s">
        <v>362</v>
      </c>
      <c r="X167" s="111" t="s">
        <v>131</v>
      </c>
      <c r="Y167" s="111"/>
      <c r="AA167" s="111"/>
      <c r="AB167" s="111"/>
      <c r="AD167" s="111"/>
      <c r="AE167" s="111"/>
      <c r="AG167" s="111"/>
      <c r="AH167" s="111"/>
      <c r="AJ167" s="111"/>
      <c r="AK167" s="111"/>
      <c r="AM167" s="111"/>
      <c r="AN167" s="111"/>
      <c r="AP167" s="111"/>
      <c r="AQ167" s="111"/>
      <c r="AS167" s="111"/>
      <c r="AT167" s="111"/>
      <c r="AV167" s="111"/>
      <c r="AW167" s="111"/>
      <c r="AY167" s="111"/>
      <c r="AZ167" s="111"/>
      <c r="BB167" s="111"/>
      <c r="BC167" s="111"/>
      <c r="BE167" s="111"/>
      <c r="BF167" s="111"/>
      <c r="BH167" s="111"/>
      <c r="BI167" s="111"/>
      <c r="BK167" s="111"/>
      <c r="BL167" s="111"/>
      <c r="BN167" s="111"/>
      <c r="BO167" s="111"/>
      <c r="BQ167" s="125"/>
      <c r="BR167" s="111"/>
      <c r="BS167" s="118"/>
      <c r="BU167" s="122"/>
      <c r="BV167" s="118"/>
      <c r="BW167" s="118"/>
      <c r="BX167" s="127"/>
    </row>
    <row r="168" spans="1:256" s="110" customFormat="1" x14ac:dyDescent="0.35">
      <c r="A168" s="122" t="s">
        <v>3861</v>
      </c>
      <c r="B168" s="110" t="s">
        <v>327</v>
      </c>
      <c r="C168" s="110" t="s">
        <v>85</v>
      </c>
      <c r="D168" s="122" t="s">
        <v>328</v>
      </c>
      <c r="E168" s="125">
        <v>36449</v>
      </c>
      <c r="F168" s="111" t="s">
        <v>134</v>
      </c>
      <c r="G168" s="122"/>
      <c r="J168" s="122"/>
      <c r="M168" s="122"/>
      <c r="P168" s="122"/>
      <c r="S168" s="122"/>
      <c r="V168" s="122"/>
      <c r="Y168" s="122"/>
      <c r="AB168" s="122"/>
    </row>
    <row r="169" spans="1:256" s="110" customFormat="1" x14ac:dyDescent="0.35">
      <c r="A169" s="122" t="s">
        <v>1879</v>
      </c>
      <c r="B169" s="110" t="s">
        <v>205</v>
      </c>
      <c r="C169" s="118" t="s">
        <v>116</v>
      </c>
      <c r="D169" s="129" t="s">
        <v>181</v>
      </c>
      <c r="E169" s="125">
        <v>33751</v>
      </c>
      <c r="F169" s="118" t="s">
        <v>1546</v>
      </c>
      <c r="G169" s="122" t="s">
        <v>249</v>
      </c>
      <c r="H169" s="110" t="s">
        <v>205</v>
      </c>
      <c r="I169" s="118" t="s">
        <v>116</v>
      </c>
      <c r="J169" s="129" t="s">
        <v>178</v>
      </c>
      <c r="L169" s="118"/>
      <c r="M169" s="129"/>
      <c r="N169" s="110" t="s">
        <v>205</v>
      </c>
      <c r="O169" s="118" t="s">
        <v>116</v>
      </c>
      <c r="P169" s="129" t="s">
        <v>181</v>
      </c>
      <c r="Q169" s="110" t="s">
        <v>205</v>
      </c>
      <c r="R169" s="118" t="s">
        <v>116</v>
      </c>
      <c r="S169" s="129" t="s">
        <v>207</v>
      </c>
      <c r="T169" s="110" t="s">
        <v>205</v>
      </c>
      <c r="U169" s="118" t="s">
        <v>116</v>
      </c>
      <c r="V169" s="129" t="s">
        <v>208</v>
      </c>
      <c r="W169" s="110" t="s">
        <v>205</v>
      </c>
      <c r="X169" s="118" t="s">
        <v>116</v>
      </c>
      <c r="Y169" s="129" t="s">
        <v>181</v>
      </c>
      <c r="Z169" s="110" t="s">
        <v>205</v>
      </c>
      <c r="AA169" s="118" t="s">
        <v>116</v>
      </c>
      <c r="AB169" s="129" t="s">
        <v>191</v>
      </c>
    </row>
    <row r="170" spans="1:256" s="110" customFormat="1" x14ac:dyDescent="0.35">
      <c r="A170" s="122" t="s">
        <v>1164</v>
      </c>
      <c r="B170" s="110" t="s">
        <v>654</v>
      </c>
      <c r="C170" s="110" t="s">
        <v>326</v>
      </c>
      <c r="D170" s="122" t="s">
        <v>620</v>
      </c>
      <c r="E170" s="125">
        <v>36595</v>
      </c>
      <c r="F170" s="118" t="s">
        <v>241</v>
      </c>
      <c r="G170" s="118" t="s">
        <v>241</v>
      </c>
      <c r="H170" s="110" t="s">
        <v>654</v>
      </c>
      <c r="I170" s="110" t="s">
        <v>326</v>
      </c>
      <c r="J170" s="122" t="s">
        <v>896</v>
      </c>
      <c r="K170" s="110" t="s">
        <v>654</v>
      </c>
      <c r="L170" s="110" t="s">
        <v>326</v>
      </c>
      <c r="M170" s="122" t="s">
        <v>1165</v>
      </c>
      <c r="N170" s="110" t="s">
        <v>648</v>
      </c>
      <c r="O170" s="110" t="s">
        <v>326</v>
      </c>
      <c r="P170" s="122" t="s">
        <v>896</v>
      </c>
      <c r="S170" s="122"/>
      <c r="V170" s="122"/>
      <c r="Y170" s="122"/>
      <c r="AB170" s="122"/>
    </row>
    <row r="171" spans="1:256" s="110" customFormat="1" x14ac:dyDescent="0.35">
      <c r="A171" s="122" t="s">
        <v>3235</v>
      </c>
      <c r="B171" s="110" t="s">
        <v>656</v>
      </c>
      <c r="C171" s="110" t="s">
        <v>116</v>
      </c>
      <c r="D171" s="122" t="s">
        <v>4293</v>
      </c>
      <c r="E171" s="125">
        <v>36429</v>
      </c>
      <c r="F171" s="111" t="s">
        <v>84</v>
      </c>
      <c r="G171" s="122" t="s">
        <v>287</v>
      </c>
      <c r="H171" s="110" t="s">
        <v>480</v>
      </c>
      <c r="I171" s="110" t="s">
        <v>116</v>
      </c>
      <c r="J171" s="122" t="s">
        <v>2636</v>
      </c>
      <c r="K171" s="110" t="s">
        <v>304</v>
      </c>
      <c r="L171" s="110" t="s">
        <v>116</v>
      </c>
      <c r="M171" s="122" t="s">
        <v>317</v>
      </c>
      <c r="P171" s="122"/>
      <c r="S171" s="122"/>
      <c r="V171" s="122"/>
      <c r="Y171" s="122"/>
      <c r="AB171" s="122"/>
    </row>
    <row r="172" spans="1:256" s="110" customFormat="1" x14ac:dyDescent="0.35">
      <c r="A172" s="122" t="s">
        <v>3613</v>
      </c>
      <c r="B172" s="110" t="s">
        <v>273</v>
      </c>
      <c r="C172" s="110" t="s">
        <v>421</v>
      </c>
      <c r="D172" s="122" t="s">
        <v>477</v>
      </c>
      <c r="E172" s="125">
        <v>37604</v>
      </c>
      <c r="F172" s="111" t="s">
        <v>5136</v>
      </c>
      <c r="G172" s="122"/>
      <c r="J172" s="122"/>
      <c r="M172" s="122"/>
      <c r="P172" s="122"/>
      <c r="S172" s="122"/>
      <c r="V172" s="122"/>
      <c r="Y172" s="122"/>
      <c r="AB172" s="122"/>
    </row>
    <row r="173" spans="1:256" s="110" customFormat="1" x14ac:dyDescent="0.35">
      <c r="A173" s="122" t="s">
        <v>5133</v>
      </c>
      <c r="B173" s="110" t="s">
        <v>258</v>
      </c>
      <c r="C173" s="110" t="s">
        <v>151</v>
      </c>
      <c r="D173" s="122" t="s">
        <v>484</v>
      </c>
      <c r="E173" s="125">
        <v>36475</v>
      </c>
      <c r="F173" s="111" t="s">
        <v>91</v>
      </c>
      <c r="G173" s="122"/>
      <c r="J173" s="122"/>
      <c r="K173" s="110" t="s">
        <v>258</v>
      </c>
      <c r="L173" s="110" t="s">
        <v>235</v>
      </c>
      <c r="M173" s="122" t="s">
        <v>264</v>
      </c>
      <c r="P173" s="122"/>
      <c r="S173" s="122"/>
      <c r="V173" s="122"/>
      <c r="Y173" s="122"/>
      <c r="AB173" s="122"/>
    </row>
    <row r="174" spans="1:256" s="110" customFormat="1" x14ac:dyDescent="0.35">
      <c r="A174" s="122" t="s">
        <v>113</v>
      </c>
      <c r="B174" s="110" t="s">
        <v>93</v>
      </c>
      <c r="C174" s="110" t="s">
        <v>190</v>
      </c>
      <c r="D174" s="122" t="s">
        <v>4530</v>
      </c>
      <c r="E174" s="125">
        <v>34880</v>
      </c>
      <c r="F174" s="118" t="s">
        <v>114</v>
      </c>
      <c r="G174" s="122" t="s">
        <v>996</v>
      </c>
      <c r="J174" s="122"/>
      <c r="K174" s="110" t="s">
        <v>93</v>
      </c>
      <c r="L174" s="110" t="s">
        <v>116</v>
      </c>
      <c r="M174" s="122" t="s">
        <v>117</v>
      </c>
      <c r="P174" s="122"/>
      <c r="Q174" s="110" t="s">
        <v>93</v>
      </c>
      <c r="R174" s="110" t="s">
        <v>86</v>
      </c>
      <c r="S174" s="122" t="s">
        <v>118</v>
      </c>
      <c r="T174" s="110" t="s">
        <v>93</v>
      </c>
      <c r="U174" s="110" t="s">
        <v>86</v>
      </c>
      <c r="V174" s="122" t="s">
        <v>119</v>
      </c>
      <c r="Y174" s="122"/>
      <c r="AB174" s="122"/>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110" customFormat="1" x14ac:dyDescent="0.35">
      <c r="A175" s="122" t="s">
        <v>4522</v>
      </c>
      <c r="D175" s="122"/>
      <c r="E175" s="125">
        <v>36797</v>
      </c>
      <c r="F175" s="111" t="s">
        <v>84</v>
      </c>
      <c r="G175" s="122" t="s">
        <v>1286</v>
      </c>
      <c r="H175" s="110" t="s">
        <v>327</v>
      </c>
      <c r="I175" s="110" t="s">
        <v>86</v>
      </c>
      <c r="J175" s="122" t="s">
        <v>328</v>
      </c>
      <c r="K175" s="110" t="s">
        <v>327</v>
      </c>
      <c r="L175" s="110" t="s">
        <v>86</v>
      </c>
      <c r="M175" s="122" t="s">
        <v>328</v>
      </c>
      <c r="P175" s="122"/>
      <c r="S175" s="122"/>
      <c r="V175" s="122"/>
      <c r="Y175" s="122"/>
      <c r="AB175" s="122"/>
    </row>
    <row r="176" spans="1:256" s="110" customFormat="1" x14ac:dyDescent="0.35">
      <c r="A176" s="122" t="s">
        <v>2695</v>
      </c>
      <c r="B176" s="110" t="s">
        <v>220</v>
      </c>
      <c r="C176" s="110" t="s">
        <v>421</v>
      </c>
      <c r="D176" s="122" t="s">
        <v>186</v>
      </c>
      <c r="E176" s="125">
        <v>35519</v>
      </c>
      <c r="F176" s="118" t="s">
        <v>566</v>
      </c>
      <c r="G176" s="122" t="s">
        <v>102</v>
      </c>
      <c r="H176" s="110" t="s">
        <v>220</v>
      </c>
      <c r="I176" s="110" t="s">
        <v>421</v>
      </c>
      <c r="J176" s="122" t="s">
        <v>231</v>
      </c>
      <c r="K176" s="110" t="s">
        <v>744</v>
      </c>
      <c r="L176" s="110" t="s">
        <v>421</v>
      </c>
      <c r="M176" s="122" t="s">
        <v>231</v>
      </c>
      <c r="N176" s="110" t="s">
        <v>211</v>
      </c>
      <c r="O176" s="110" t="s">
        <v>421</v>
      </c>
      <c r="P176" s="122" t="s">
        <v>186</v>
      </c>
      <c r="S176" s="122"/>
      <c r="V176" s="122"/>
      <c r="Y176" s="122"/>
      <c r="AB176" s="122"/>
    </row>
    <row r="177" spans="1:77" s="110" customFormat="1" x14ac:dyDescent="0.35">
      <c r="A177" s="122" t="s">
        <v>3761</v>
      </c>
      <c r="B177" s="110" t="s">
        <v>184</v>
      </c>
      <c r="C177" s="110" t="s">
        <v>172</v>
      </c>
      <c r="D177" s="122" t="s">
        <v>231</v>
      </c>
      <c r="E177" s="125">
        <v>37425</v>
      </c>
      <c r="F177" s="111" t="s">
        <v>5138</v>
      </c>
      <c r="G177" s="122"/>
      <c r="J177" s="122"/>
      <c r="M177" s="122"/>
      <c r="P177" s="122"/>
      <c r="S177" s="122"/>
      <c r="V177" s="122"/>
      <c r="Y177" s="122"/>
      <c r="AB177" s="122"/>
    </row>
    <row r="178" spans="1:77" s="110" customFormat="1" x14ac:dyDescent="0.35">
      <c r="A178" s="122" t="s">
        <v>2610</v>
      </c>
      <c r="B178" s="110" t="s">
        <v>242</v>
      </c>
      <c r="C178" s="110" t="s">
        <v>224</v>
      </c>
      <c r="D178" s="111" t="s">
        <v>430</v>
      </c>
      <c r="E178" s="125">
        <v>34891</v>
      </c>
      <c r="F178" s="111" t="s">
        <v>2611</v>
      </c>
      <c r="G178" s="110" t="s">
        <v>4822</v>
      </c>
      <c r="H178" s="110" t="s">
        <v>2897</v>
      </c>
      <c r="I178" s="110" t="s">
        <v>224</v>
      </c>
      <c r="J178" s="111" t="s">
        <v>3376</v>
      </c>
      <c r="K178" s="110" t="s">
        <v>242</v>
      </c>
      <c r="L178" s="110" t="s">
        <v>224</v>
      </c>
      <c r="M178" s="111" t="s">
        <v>254</v>
      </c>
      <c r="N178" s="110" t="s">
        <v>504</v>
      </c>
      <c r="O178" s="110" t="s">
        <v>224</v>
      </c>
      <c r="P178" s="111" t="s">
        <v>2613</v>
      </c>
      <c r="Q178" s="110" t="s">
        <v>242</v>
      </c>
      <c r="R178" s="110" t="s">
        <v>224</v>
      </c>
      <c r="S178" s="111" t="s">
        <v>1141</v>
      </c>
      <c r="T178" s="110" t="s">
        <v>242</v>
      </c>
      <c r="U178" s="110" t="s">
        <v>224</v>
      </c>
      <c r="V178" s="111" t="s">
        <v>595</v>
      </c>
      <c r="W178" s="110" t="s">
        <v>242</v>
      </c>
      <c r="X178" s="110" t="s">
        <v>224</v>
      </c>
      <c r="Y178" s="111" t="s">
        <v>178</v>
      </c>
      <c r="Z178" s="110" t="s">
        <v>242</v>
      </c>
      <c r="AA178" s="110" t="s">
        <v>224</v>
      </c>
      <c r="AB178" s="111" t="s">
        <v>878</v>
      </c>
      <c r="AC178" s="110" t="s">
        <v>242</v>
      </c>
      <c r="AD178" s="110" t="s">
        <v>1111</v>
      </c>
      <c r="AE178" s="111" t="s">
        <v>1170</v>
      </c>
    </row>
    <row r="179" spans="1:77" s="110" customFormat="1" x14ac:dyDescent="0.35">
      <c r="A179" s="122" t="s">
        <v>2504</v>
      </c>
      <c r="B179" s="110" t="s">
        <v>253</v>
      </c>
      <c r="C179" s="110" t="s">
        <v>252</v>
      </c>
      <c r="D179" s="122" t="s">
        <v>595</v>
      </c>
      <c r="E179" s="125">
        <v>35726</v>
      </c>
      <c r="F179" s="118" t="s">
        <v>1739</v>
      </c>
      <c r="G179" s="118" t="s">
        <v>5090</v>
      </c>
      <c r="H179" s="110" t="s">
        <v>242</v>
      </c>
      <c r="I179" s="110" t="s">
        <v>252</v>
      </c>
      <c r="J179" s="122" t="s">
        <v>595</v>
      </c>
      <c r="K179" s="110" t="s">
        <v>242</v>
      </c>
      <c r="L179" s="110" t="s">
        <v>252</v>
      </c>
      <c r="M179" s="122" t="s">
        <v>2506</v>
      </c>
      <c r="N179" s="110" t="s">
        <v>242</v>
      </c>
      <c r="O179" s="110" t="s">
        <v>252</v>
      </c>
      <c r="P179" s="122" t="s">
        <v>2103</v>
      </c>
      <c r="S179" s="122"/>
      <c r="T179" s="110" t="s">
        <v>253</v>
      </c>
      <c r="U179" s="110" t="s">
        <v>252</v>
      </c>
      <c r="V179" s="122" t="s">
        <v>874</v>
      </c>
      <c r="Y179" s="122"/>
      <c r="AB179" s="122"/>
    </row>
    <row r="180" spans="1:77" s="110" customFormat="1" x14ac:dyDescent="0.35">
      <c r="A180" s="122" t="s">
        <v>939</v>
      </c>
      <c r="B180" s="110" t="s">
        <v>365</v>
      </c>
      <c r="C180" s="118" t="s">
        <v>158</v>
      </c>
      <c r="D180" s="122"/>
      <c r="E180" s="125">
        <v>33313</v>
      </c>
      <c r="F180" s="111" t="s">
        <v>900</v>
      </c>
      <c r="G180" s="111" t="s">
        <v>1041</v>
      </c>
      <c r="H180" s="110" t="s">
        <v>365</v>
      </c>
      <c r="I180" s="118" t="s">
        <v>158</v>
      </c>
      <c r="J180" s="122"/>
      <c r="K180" s="110" t="s">
        <v>365</v>
      </c>
      <c r="L180" s="118" t="s">
        <v>158</v>
      </c>
      <c r="M180" s="122"/>
      <c r="N180" s="110" t="s">
        <v>365</v>
      </c>
      <c r="O180" s="118" t="s">
        <v>158</v>
      </c>
      <c r="P180" s="122"/>
      <c r="Q180" s="110" t="s">
        <v>365</v>
      </c>
      <c r="R180" s="118" t="s">
        <v>158</v>
      </c>
      <c r="S180" s="122"/>
      <c r="T180" s="110" t="s">
        <v>365</v>
      </c>
      <c r="U180" s="118" t="s">
        <v>158</v>
      </c>
      <c r="V180" s="122"/>
      <c r="W180" s="110" t="s">
        <v>365</v>
      </c>
      <c r="X180" s="118" t="s">
        <v>158</v>
      </c>
      <c r="Y180" s="122"/>
      <c r="Z180" s="110" t="s">
        <v>365</v>
      </c>
      <c r="AA180" s="118" t="s">
        <v>158</v>
      </c>
      <c r="AB180" s="122"/>
      <c r="AC180" s="110" t="s">
        <v>365</v>
      </c>
      <c r="AD180" s="118" t="s">
        <v>158</v>
      </c>
      <c r="AE180" s="122"/>
      <c r="AF180" s="110" t="s">
        <v>365</v>
      </c>
      <c r="AG180" s="118" t="s">
        <v>158</v>
      </c>
      <c r="AH180" s="122"/>
      <c r="AJ180" s="118"/>
      <c r="AK180" s="122"/>
      <c r="AM180" s="118"/>
      <c r="AN180" s="122"/>
      <c r="AP180" s="118"/>
      <c r="AQ180" s="122"/>
      <c r="AS180" s="118"/>
      <c r="AT180" s="122"/>
      <c r="AV180" s="118"/>
      <c r="AW180" s="122"/>
      <c r="AY180" s="118"/>
      <c r="AZ180" s="122"/>
      <c r="BB180" s="118"/>
      <c r="BC180" s="122"/>
      <c r="BE180" s="118"/>
      <c r="BF180" s="122"/>
      <c r="BH180" s="118"/>
      <c r="BI180" s="122"/>
      <c r="BK180" s="118"/>
      <c r="BL180" s="122"/>
      <c r="BN180" s="118"/>
      <c r="BO180" s="122"/>
      <c r="BR180" s="122"/>
      <c r="BS180" s="118"/>
      <c r="BT180" s="118"/>
      <c r="BU180" s="118"/>
      <c r="BV180" s="118"/>
      <c r="BW180" s="118"/>
      <c r="BX180" s="118"/>
    </row>
    <row r="181" spans="1:77" s="110" customFormat="1" x14ac:dyDescent="0.35">
      <c r="A181" s="122" t="s">
        <v>719</v>
      </c>
      <c r="B181" s="110" t="s">
        <v>132</v>
      </c>
      <c r="C181" s="110" t="s">
        <v>85</v>
      </c>
      <c r="D181" s="122"/>
      <c r="E181" s="125">
        <v>34915</v>
      </c>
      <c r="F181" s="118" t="s">
        <v>720</v>
      </c>
      <c r="G181" s="122" t="s">
        <v>1005</v>
      </c>
      <c r="H181" s="110" t="s">
        <v>132</v>
      </c>
      <c r="I181" s="110" t="s">
        <v>85</v>
      </c>
      <c r="J181" s="122"/>
      <c r="K181" s="110" t="s">
        <v>132</v>
      </c>
      <c r="L181" s="110" t="s">
        <v>85</v>
      </c>
      <c r="M181" s="122"/>
      <c r="N181" s="110" t="s">
        <v>132</v>
      </c>
      <c r="O181" s="110" t="s">
        <v>85</v>
      </c>
      <c r="P181" s="122"/>
      <c r="Q181" s="110" t="s">
        <v>127</v>
      </c>
      <c r="R181" s="110" t="s">
        <v>252</v>
      </c>
      <c r="S181" s="122"/>
      <c r="T181" s="110" t="s">
        <v>132</v>
      </c>
      <c r="U181" s="110" t="s">
        <v>252</v>
      </c>
      <c r="V181" s="122"/>
      <c r="W181" s="110" t="s">
        <v>122</v>
      </c>
      <c r="X181" s="110" t="s">
        <v>252</v>
      </c>
      <c r="Y181" s="122"/>
      <c r="Z181" s="110" t="s">
        <v>132</v>
      </c>
      <c r="AA181" s="110" t="s">
        <v>252</v>
      </c>
      <c r="AB181" s="122"/>
    </row>
    <row r="182" spans="1:77" s="110" customFormat="1" x14ac:dyDescent="0.35">
      <c r="A182" s="122" t="s">
        <v>3891</v>
      </c>
      <c r="B182" s="110" t="s">
        <v>127</v>
      </c>
      <c r="C182" s="110" t="s">
        <v>85</v>
      </c>
      <c r="D182" s="122"/>
      <c r="E182" s="125">
        <v>37383</v>
      </c>
      <c r="F182" s="111" t="s">
        <v>313</v>
      </c>
      <c r="G182" s="122"/>
      <c r="J182" s="122"/>
      <c r="M182" s="122"/>
      <c r="P182" s="122"/>
      <c r="S182" s="122"/>
      <c r="V182" s="122"/>
      <c r="Y182" s="122"/>
      <c r="AB182" s="122"/>
    </row>
    <row r="183" spans="1:77" s="110" customFormat="1" x14ac:dyDescent="0.35">
      <c r="A183" s="122" t="s">
        <v>3750</v>
      </c>
      <c r="B183" s="110" t="s">
        <v>153</v>
      </c>
      <c r="C183" s="110" t="s">
        <v>471</v>
      </c>
      <c r="D183" s="122" t="s">
        <v>154</v>
      </c>
      <c r="E183" s="125">
        <v>37603</v>
      </c>
      <c r="F183" s="111" t="s">
        <v>5150</v>
      </c>
      <c r="G183" s="122"/>
      <c r="J183" s="122"/>
      <c r="M183" s="122"/>
      <c r="P183" s="122"/>
      <c r="S183" s="122"/>
      <c r="V183" s="122"/>
      <c r="Y183" s="122"/>
      <c r="AB183" s="122"/>
    </row>
    <row r="184" spans="1:77" ht="12.75" customHeight="1" x14ac:dyDescent="0.35">
      <c r="A184" s="122" t="s">
        <v>2814</v>
      </c>
      <c r="B184" s="110" t="s">
        <v>480</v>
      </c>
      <c r="C184" s="110" t="s">
        <v>109</v>
      </c>
      <c r="D184" s="122" t="s">
        <v>496</v>
      </c>
      <c r="E184" s="125">
        <v>34842</v>
      </c>
      <c r="F184" s="118" t="s">
        <v>249</v>
      </c>
      <c r="G184" s="122" t="s">
        <v>405</v>
      </c>
      <c r="H184" s="110"/>
      <c r="I184" s="110"/>
      <c r="J184" s="122"/>
      <c r="K184" s="110" t="s">
        <v>480</v>
      </c>
      <c r="L184" s="110" t="s">
        <v>195</v>
      </c>
      <c r="M184" s="122" t="s">
        <v>1823</v>
      </c>
      <c r="N184" s="110" t="s">
        <v>504</v>
      </c>
      <c r="O184" s="110" t="s">
        <v>195</v>
      </c>
      <c r="P184" s="122" t="s">
        <v>2805</v>
      </c>
      <c r="Q184" s="110" t="s">
        <v>480</v>
      </c>
      <c r="R184" s="110" t="s">
        <v>195</v>
      </c>
      <c r="S184" s="122" t="s">
        <v>902</v>
      </c>
      <c r="T184" s="110" t="s">
        <v>480</v>
      </c>
      <c r="U184" s="110" t="s">
        <v>195</v>
      </c>
      <c r="V184" s="122" t="s">
        <v>2816</v>
      </c>
      <c r="W184" s="110" t="s">
        <v>480</v>
      </c>
      <c r="X184" s="110" t="s">
        <v>195</v>
      </c>
      <c r="Y184" s="122" t="s">
        <v>306</v>
      </c>
      <c r="Z184" s="110" t="s">
        <v>480</v>
      </c>
      <c r="AA184" s="110" t="s">
        <v>195</v>
      </c>
      <c r="AB184" s="122" t="s">
        <v>671</v>
      </c>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30"/>
    </row>
    <row r="185" spans="1:77" s="110" customFormat="1" x14ac:dyDescent="0.35">
      <c r="A185" s="122" t="s">
        <v>1102</v>
      </c>
      <c r="B185" s="110" t="s">
        <v>122</v>
      </c>
      <c r="C185" s="110" t="s">
        <v>268</v>
      </c>
      <c r="D185" s="111"/>
      <c r="E185" s="125">
        <v>34653</v>
      </c>
      <c r="F185" s="111" t="s">
        <v>540</v>
      </c>
      <c r="G185" s="110" t="s">
        <v>175</v>
      </c>
      <c r="H185" s="110" t="s">
        <v>132</v>
      </c>
      <c r="I185" s="110" t="s">
        <v>123</v>
      </c>
      <c r="J185" s="111"/>
      <c r="K185" s="110" t="s">
        <v>132</v>
      </c>
      <c r="L185" s="110" t="s">
        <v>123</v>
      </c>
      <c r="M185" s="111"/>
      <c r="N185" s="110" t="s">
        <v>132</v>
      </c>
      <c r="O185" s="110" t="s">
        <v>123</v>
      </c>
      <c r="P185" s="111"/>
      <c r="Q185" s="110" t="s">
        <v>132</v>
      </c>
      <c r="R185" s="110" t="s">
        <v>123</v>
      </c>
      <c r="S185" s="111"/>
      <c r="T185" s="110" t="s">
        <v>132</v>
      </c>
      <c r="U185" s="110" t="s">
        <v>123</v>
      </c>
      <c r="V185" s="111"/>
      <c r="W185" s="110" t="s">
        <v>122</v>
      </c>
      <c r="X185" s="110" t="s">
        <v>123</v>
      </c>
      <c r="Y185" s="111"/>
      <c r="Z185" s="110" t="s">
        <v>132</v>
      </c>
      <c r="AA185" s="110" t="s">
        <v>123</v>
      </c>
      <c r="AB185" s="111"/>
      <c r="AC185" s="110" t="s">
        <v>132</v>
      </c>
      <c r="AD185" s="110" t="s">
        <v>123</v>
      </c>
      <c r="AE185" s="111"/>
    </row>
    <row r="186" spans="1:77" s="110" customFormat="1" x14ac:dyDescent="0.35">
      <c r="A186" s="122" t="s">
        <v>697</v>
      </c>
      <c r="B186" s="110" t="s">
        <v>77</v>
      </c>
      <c r="C186" s="110" t="s">
        <v>206</v>
      </c>
      <c r="D186" s="122" t="s">
        <v>5120</v>
      </c>
      <c r="E186" s="125">
        <v>34610</v>
      </c>
      <c r="F186" s="118" t="s">
        <v>114</v>
      </c>
      <c r="G186" s="122"/>
      <c r="H186" s="110" t="s">
        <v>77</v>
      </c>
      <c r="I186" s="110" t="s">
        <v>165</v>
      </c>
      <c r="J186" s="122" t="s">
        <v>5121</v>
      </c>
      <c r="M186" s="122"/>
      <c r="N186" s="110" t="s">
        <v>77</v>
      </c>
      <c r="O186" s="110" t="s">
        <v>103</v>
      </c>
      <c r="P186" s="122" t="s">
        <v>5122</v>
      </c>
      <c r="Q186" s="110" t="s">
        <v>77</v>
      </c>
      <c r="R186" s="110" t="s">
        <v>135</v>
      </c>
      <c r="S186" s="122" t="s">
        <v>1460</v>
      </c>
      <c r="T186" s="110" t="s">
        <v>77</v>
      </c>
      <c r="U186" s="110" t="s">
        <v>135</v>
      </c>
      <c r="V186" s="122" t="s">
        <v>1208</v>
      </c>
      <c r="Y186" s="122"/>
      <c r="AB186" s="122"/>
    </row>
    <row r="187" spans="1:77" s="110" customFormat="1" x14ac:dyDescent="0.35">
      <c r="A187" s="122" t="s">
        <v>187</v>
      </c>
      <c r="B187" s="110" t="s">
        <v>177</v>
      </c>
      <c r="C187" s="111" t="s">
        <v>224</v>
      </c>
      <c r="D187" s="111" t="s">
        <v>168</v>
      </c>
      <c r="E187" s="125">
        <v>34662</v>
      </c>
      <c r="F187" s="111" t="s">
        <v>188</v>
      </c>
      <c r="G187" s="111" t="s">
        <v>884</v>
      </c>
      <c r="H187" s="110" t="s">
        <v>177</v>
      </c>
      <c r="I187" s="111" t="s">
        <v>190</v>
      </c>
      <c r="J187" s="111" t="s">
        <v>254</v>
      </c>
      <c r="K187" s="110" t="s">
        <v>177</v>
      </c>
      <c r="L187" s="111" t="s">
        <v>190</v>
      </c>
      <c r="M187" s="111" t="s">
        <v>185</v>
      </c>
      <c r="N187" s="110" t="s">
        <v>177</v>
      </c>
      <c r="O187" s="111" t="s">
        <v>195</v>
      </c>
      <c r="P187" s="111" t="s">
        <v>191</v>
      </c>
      <c r="Q187" s="110" t="s">
        <v>192</v>
      </c>
      <c r="R187" s="111" t="s">
        <v>195</v>
      </c>
      <c r="S187" s="111" t="s">
        <v>201</v>
      </c>
      <c r="T187" s="110" t="s">
        <v>192</v>
      </c>
      <c r="U187" s="111" t="s">
        <v>195</v>
      </c>
      <c r="V187" s="111" t="s">
        <v>185</v>
      </c>
      <c r="W187" s="110" t="s">
        <v>196</v>
      </c>
      <c r="X187" s="111" t="s">
        <v>195</v>
      </c>
      <c r="Y187" s="111" t="s">
        <v>197</v>
      </c>
      <c r="AA187" s="111"/>
      <c r="AB187" s="111"/>
      <c r="AD187" s="111"/>
      <c r="AE187" s="111"/>
      <c r="AG187" s="111"/>
      <c r="AH187" s="111"/>
      <c r="AJ187" s="111"/>
      <c r="AK187" s="111"/>
      <c r="AM187" s="111"/>
      <c r="AN187" s="111"/>
      <c r="AP187" s="111"/>
      <c r="AQ187" s="111"/>
      <c r="AS187" s="111"/>
      <c r="AT187" s="111"/>
      <c r="AV187" s="111"/>
      <c r="AW187" s="111"/>
      <c r="AY187" s="111"/>
      <c r="AZ187" s="111"/>
      <c r="BB187" s="111"/>
      <c r="BC187" s="111"/>
      <c r="BE187" s="111"/>
      <c r="BF187" s="111"/>
      <c r="BH187" s="111"/>
      <c r="BI187" s="111"/>
      <c r="BK187" s="111"/>
      <c r="BL187" s="111"/>
      <c r="BN187" s="111"/>
      <c r="BO187" s="111"/>
      <c r="BQ187" s="125"/>
      <c r="BR187" s="111"/>
      <c r="BS187" s="118"/>
      <c r="BU187" s="122"/>
      <c r="BV187" s="118"/>
      <c r="BW187" s="118"/>
      <c r="BX187" s="127"/>
    </row>
    <row r="188" spans="1:77" s="110" customFormat="1" x14ac:dyDescent="0.35">
      <c r="A188" s="122" t="s">
        <v>2824</v>
      </c>
      <c r="D188" s="111"/>
      <c r="E188" s="125">
        <v>34185</v>
      </c>
      <c r="F188" s="111" t="s">
        <v>540</v>
      </c>
      <c r="G188" s="110" t="s">
        <v>5067</v>
      </c>
      <c r="H188" s="110" t="s">
        <v>354</v>
      </c>
      <c r="I188" s="110" t="s">
        <v>151</v>
      </c>
      <c r="J188" s="111" t="s">
        <v>149</v>
      </c>
      <c r="K188" s="110" t="s">
        <v>354</v>
      </c>
      <c r="L188" s="110" t="s">
        <v>151</v>
      </c>
      <c r="M188" s="111" t="s">
        <v>155</v>
      </c>
      <c r="N188" s="110" t="s">
        <v>323</v>
      </c>
      <c r="O188" s="110" t="s">
        <v>206</v>
      </c>
      <c r="P188" s="111" t="s">
        <v>154</v>
      </c>
      <c r="Q188" s="110" t="s">
        <v>323</v>
      </c>
      <c r="R188" s="110" t="s">
        <v>206</v>
      </c>
      <c r="S188" s="111" t="s">
        <v>155</v>
      </c>
      <c r="T188" s="110" t="s">
        <v>354</v>
      </c>
      <c r="U188" s="110" t="s">
        <v>190</v>
      </c>
      <c r="V188" s="111" t="s">
        <v>422</v>
      </c>
      <c r="W188" s="110" t="s">
        <v>323</v>
      </c>
      <c r="X188" s="110" t="s">
        <v>190</v>
      </c>
      <c r="Y188" s="111" t="s">
        <v>154</v>
      </c>
      <c r="Z188" s="110" t="s">
        <v>323</v>
      </c>
      <c r="AA188" s="110" t="s">
        <v>190</v>
      </c>
      <c r="AB188" s="111" t="s">
        <v>149</v>
      </c>
      <c r="AC188" s="110" t="s">
        <v>323</v>
      </c>
      <c r="AD188" s="110" t="s">
        <v>190</v>
      </c>
      <c r="AE188" s="111" t="s">
        <v>422</v>
      </c>
      <c r="BY188" s="126"/>
    </row>
    <row r="189" spans="1:77" s="110" customFormat="1" x14ac:dyDescent="0.35">
      <c r="A189" s="122" t="s">
        <v>850</v>
      </c>
      <c r="B189" s="110" t="s">
        <v>177</v>
      </c>
      <c r="C189" s="110" t="s">
        <v>86</v>
      </c>
      <c r="D189" s="122" t="s">
        <v>472</v>
      </c>
      <c r="E189" s="125">
        <v>34870</v>
      </c>
      <c r="F189" s="118" t="s">
        <v>851</v>
      </c>
      <c r="G189" s="122" t="s">
        <v>398</v>
      </c>
      <c r="H189" s="110" t="s">
        <v>177</v>
      </c>
      <c r="I189" s="110" t="s">
        <v>86</v>
      </c>
      <c r="J189" s="122" t="s">
        <v>185</v>
      </c>
      <c r="K189" s="110" t="s">
        <v>177</v>
      </c>
      <c r="L189" s="110" t="s">
        <v>86</v>
      </c>
      <c r="M189" s="122" t="s">
        <v>576</v>
      </c>
      <c r="N189" s="110" t="s">
        <v>1379</v>
      </c>
      <c r="O189" s="110" t="s">
        <v>86</v>
      </c>
      <c r="P189" s="122" t="s">
        <v>852</v>
      </c>
      <c r="Q189" s="110" t="s">
        <v>177</v>
      </c>
      <c r="R189" s="110" t="s">
        <v>86</v>
      </c>
      <c r="S189" s="122" t="s">
        <v>191</v>
      </c>
      <c r="T189" s="110" t="s">
        <v>177</v>
      </c>
      <c r="U189" s="110" t="s">
        <v>86</v>
      </c>
      <c r="V189" s="122" t="s">
        <v>185</v>
      </c>
      <c r="Y189" s="122"/>
      <c r="AB189" s="122"/>
    </row>
    <row r="190" spans="1:77" s="110" customFormat="1" x14ac:dyDescent="0.35">
      <c r="A190" s="122" t="s">
        <v>1992</v>
      </c>
      <c r="B190" s="110" t="s">
        <v>198</v>
      </c>
      <c r="C190" s="118" t="s">
        <v>259</v>
      </c>
      <c r="D190" s="122" t="s">
        <v>264</v>
      </c>
      <c r="E190" s="125">
        <v>37009</v>
      </c>
      <c r="F190" s="111" t="s">
        <v>160</v>
      </c>
      <c r="G190" s="111" t="s">
        <v>160</v>
      </c>
      <c r="H190" s="110" t="s">
        <v>198</v>
      </c>
      <c r="I190" s="118" t="s">
        <v>259</v>
      </c>
      <c r="J190" s="122" t="s">
        <v>208</v>
      </c>
      <c r="L190" s="118"/>
      <c r="M190" s="122"/>
      <c r="O190" s="118"/>
      <c r="P190" s="122"/>
      <c r="R190" s="118"/>
      <c r="S190" s="122"/>
      <c r="U190" s="118"/>
      <c r="V190" s="122"/>
      <c r="X190" s="118"/>
      <c r="Y190" s="122"/>
      <c r="AA190" s="118"/>
      <c r="AB190" s="122"/>
      <c r="AD190" s="118"/>
      <c r="AE190" s="122"/>
      <c r="AG190" s="118"/>
      <c r="AH190" s="122"/>
      <c r="AJ190" s="118"/>
      <c r="AK190" s="122"/>
    </row>
    <row r="191" spans="1:77" s="110" customFormat="1" x14ac:dyDescent="0.35">
      <c r="A191" s="8" t="s">
        <v>2366</v>
      </c>
      <c r="B191" s="102"/>
      <c r="C191" s="111" t="s">
        <v>4421</v>
      </c>
      <c r="D191" s="36"/>
      <c r="E191" s="40">
        <v>28340</v>
      </c>
      <c r="F191" s="36" t="s">
        <v>2367</v>
      </c>
      <c r="G191" s="36" t="s">
        <v>4844</v>
      </c>
      <c r="H191" s="102"/>
      <c r="I191" s="131"/>
      <c r="J191" s="36"/>
      <c r="K191" s="102" t="s">
        <v>77</v>
      </c>
      <c r="L191" s="131" t="s">
        <v>341</v>
      </c>
      <c r="M191" s="36"/>
      <c r="N191" s="102" t="s">
        <v>77</v>
      </c>
      <c r="O191" s="131" t="s">
        <v>341</v>
      </c>
      <c r="P191" s="36"/>
      <c r="Q191" s="102" t="s">
        <v>77</v>
      </c>
      <c r="R191" s="131" t="s">
        <v>341</v>
      </c>
      <c r="S191" s="36"/>
      <c r="T191" s="102" t="s">
        <v>77</v>
      </c>
      <c r="U191" s="131" t="s">
        <v>85</v>
      </c>
      <c r="V191" s="36"/>
      <c r="W191" s="102" t="s">
        <v>77</v>
      </c>
      <c r="X191" s="131" t="s">
        <v>85</v>
      </c>
      <c r="Y191" s="36"/>
      <c r="Z191" s="102" t="s">
        <v>77</v>
      </c>
      <c r="AA191" s="131" t="s">
        <v>85</v>
      </c>
      <c r="AB191" s="36"/>
      <c r="AC191" s="102" t="s">
        <v>77</v>
      </c>
      <c r="AD191" s="131" t="s">
        <v>85</v>
      </c>
      <c r="AE191" s="36"/>
      <c r="AF191" s="102" t="s">
        <v>77</v>
      </c>
      <c r="AG191" s="131" t="s">
        <v>85</v>
      </c>
      <c r="AH191" s="36"/>
      <c r="AI191" s="102" t="s">
        <v>77</v>
      </c>
      <c r="AJ191" s="131" t="s">
        <v>85</v>
      </c>
      <c r="AK191" s="36"/>
      <c r="AL191" t="s">
        <v>77</v>
      </c>
      <c r="AM191" s="36" t="s">
        <v>85</v>
      </c>
      <c r="AN191" s="36"/>
      <c r="AO191" t="s">
        <v>77</v>
      </c>
      <c r="AP191" s="36" t="s">
        <v>85</v>
      </c>
      <c r="AQ191" s="36"/>
      <c r="AR191" t="s">
        <v>77</v>
      </c>
      <c r="AS191" s="36" t="s">
        <v>85</v>
      </c>
      <c r="AT191" s="36"/>
      <c r="AU191" t="s">
        <v>77</v>
      </c>
      <c r="AV191" s="36" t="s">
        <v>85</v>
      </c>
      <c r="AW191" s="36"/>
      <c r="AX191" t="s">
        <v>77</v>
      </c>
      <c r="AY191" s="36" t="s">
        <v>85</v>
      </c>
      <c r="AZ191" s="36"/>
      <c r="BA191"/>
      <c r="BB191" s="36"/>
      <c r="BC191" s="36"/>
      <c r="BD191" t="s">
        <v>77</v>
      </c>
      <c r="BE191" s="36" t="s">
        <v>85</v>
      </c>
      <c r="BF191" s="36" t="s">
        <v>2369</v>
      </c>
      <c r="BG191" t="s">
        <v>77</v>
      </c>
      <c r="BH191" s="36" t="s">
        <v>85</v>
      </c>
      <c r="BI191" s="36" t="s">
        <v>2370</v>
      </c>
      <c r="BJ191" t="s">
        <v>77</v>
      </c>
      <c r="BK191" s="36" t="s">
        <v>85</v>
      </c>
      <c r="BL191" s="36" t="s">
        <v>2371</v>
      </c>
      <c r="BM191" t="s">
        <v>77</v>
      </c>
      <c r="BN191" s="36" t="s">
        <v>85</v>
      </c>
      <c r="BO191" s="36" t="s">
        <v>2372</v>
      </c>
      <c r="BP191" t="s">
        <v>77</v>
      </c>
      <c r="BQ191" s="40" t="s">
        <v>85</v>
      </c>
      <c r="BR191" s="36" t="s">
        <v>2373</v>
      </c>
      <c r="BS191" t="s">
        <v>77</v>
      </c>
      <c r="BT191" t="s">
        <v>85</v>
      </c>
      <c r="BU191" s="8" t="s">
        <v>2374</v>
      </c>
      <c r="BV191" t="s">
        <v>77</v>
      </c>
      <c r="BW191" s="9" t="s">
        <v>85</v>
      </c>
      <c r="BX191" s="9" t="s">
        <v>2375</v>
      </c>
    </row>
    <row r="192" spans="1:77" s="110" customFormat="1" x14ac:dyDescent="0.35">
      <c r="A192" s="122" t="s">
        <v>793</v>
      </c>
      <c r="B192" s="110" t="s">
        <v>4397</v>
      </c>
      <c r="C192" s="118" t="s">
        <v>103</v>
      </c>
      <c r="D192" s="122" t="s">
        <v>4187</v>
      </c>
      <c r="E192" s="125">
        <v>37186</v>
      </c>
      <c r="F192" s="111" t="s">
        <v>200</v>
      </c>
      <c r="G192" s="111" t="s">
        <v>4611</v>
      </c>
      <c r="H192" s="110" t="s">
        <v>345</v>
      </c>
      <c r="I192" s="118" t="s">
        <v>103</v>
      </c>
      <c r="J192" s="122" t="s">
        <v>422</v>
      </c>
      <c r="L192" s="118"/>
      <c r="M192" s="122"/>
      <c r="O192" s="118"/>
      <c r="P192" s="122"/>
      <c r="R192" s="118"/>
      <c r="S192" s="122"/>
      <c r="U192" s="118"/>
      <c r="V192" s="122"/>
      <c r="X192" s="118"/>
      <c r="Y192" s="122"/>
      <c r="AA192" s="118"/>
      <c r="AB192" s="122"/>
      <c r="AD192" s="118"/>
      <c r="AE192" s="122"/>
      <c r="AG192" s="118"/>
      <c r="AH192" s="122"/>
      <c r="AJ192" s="118"/>
      <c r="AK192" s="122"/>
    </row>
    <row r="193" spans="1:256" s="110" customFormat="1" x14ac:dyDescent="0.35">
      <c r="A193" s="122" t="s">
        <v>217</v>
      </c>
      <c r="B193" s="110" t="s">
        <v>192</v>
      </c>
      <c r="C193" s="110" t="s">
        <v>86</v>
      </c>
      <c r="D193" s="122" t="s">
        <v>185</v>
      </c>
      <c r="E193" s="125">
        <v>35453</v>
      </c>
      <c r="F193" s="111" t="s">
        <v>218</v>
      </c>
      <c r="G193" s="122" t="s">
        <v>137</v>
      </c>
      <c r="H193" s="110" t="s">
        <v>461</v>
      </c>
      <c r="I193" s="110" t="s">
        <v>86</v>
      </c>
      <c r="J193" s="122" t="s">
        <v>231</v>
      </c>
      <c r="K193" s="110" t="s">
        <v>220</v>
      </c>
      <c r="L193" s="110" t="s">
        <v>86</v>
      </c>
      <c r="M193" s="122" t="s">
        <v>168</v>
      </c>
      <c r="N193" s="110" t="s">
        <v>459</v>
      </c>
      <c r="O193" s="110" t="s">
        <v>86</v>
      </c>
      <c r="P193" s="122" t="s">
        <v>166</v>
      </c>
      <c r="S193" s="122"/>
      <c r="V193" s="122"/>
      <c r="Y193" s="122"/>
      <c r="AB193" s="122"/>
    </row>
    <row r="194" spans="1:256" s="110" customFormat="1" x14ac:dyDescent="0.35">
      <c r="A194" s="122" t="s">
        <v>3619</v>
      </c>
      <c r="B194" s="110" t="s">
        <v>480</v>
      </c>
      <c r="C194" s="110" t="s">
        <v>341</v>
      </c>
      <c r="D194" s="122" t="s">
        <v>317</v>
      </c>
      <c r="E194" s="125">
        <v>37189</v>
      </c>
      <c r="F194" s="111" t="s">
        <v>5149</v>
      </c>
      <c r="G194" s="122"/>
      <c r="J194" s="122"/>
      <c r="M194" s="122"/>
      <c r="P194" s="122"/>
      <c r="S194" s="122"/>
      <c r="V194" s="122"/>
      <c r="Y194" s="122"/>
      <c r="AB194" s="122"/>
    </row>
    <row r="195" spans="1:256" x14ac:dyDescent="0.35">
      <c r="A195" s="122" t="s">
        <v>4708</v>
      </c>
      <c r="B195" s="110"/>
      <c r="C195" s="111" t="s">
        <v>4421</v>
      </c>
      <c r="D195" s="122"/>
      <c r="E195" s="125">
        <v>33422</v>
      </c>
      <c r="F195" s="111" t="s">
        <v>900</v>
      </c>
      <c r="G195" s="111" t="s">
        <v>1108</v>
      </c>
      <c r="H195" s="110"/>
      <c r="I195" s="118"/>
      <c r="J195" s="122"/>
      <c r="K195" s="110" t="s">
        <v>156</v>
      </c>
      <c r="L195" s="118" t="s">
        <v>341</v>
      </c>
      <c r="M195" s="122" t="s">
        <v>173</v>
      </c>
      <c r="N195" s="110" t="s">
        <v>156</v>
      </c>
      <c r="O195" s="118" t="s">
        <v>341</v>
      </c>
      <c r="P195" s="122" t="s">
        <v>173</v>
      </c>
      <c r="Q195" s="110" t="s">
        <v>156</v>
      </c>
      <c r="R195" s="118" t="s">
        <v>341</v>
      </c>
      <c r="S195" s="122" t="s">
        <v>161</v>
      </c>
      <c r="T195" s="110" t="s">
        <v>147</v>
      </c>
      <c r="U195" s="118" t="s">
        <v>341</v>
      </c>
      <c r="V195" s="122" t="s">
        <v>426</v>
      </c>
      <c r="W195" s="110" t="s">
        <v>156</v>
      </c>
      <c r="X195" s="118" t="s">
        <v>341</v>
      </c>
      <c r="Y195" s="122" t="s">
        <v>4709</v>
      </c>
      <c r="Z195" s="110" t="s">
        <v>156</v>
      </c>
      <c r="AA195" s="118" t="s">
        <v>341</v>
      </c>
      <c r="AB195" s="122" t="s">
        <v>1757</v>
      </c>
      <c r="AC195" s="110" t="s">
        <v>147</v>
      </c>
      <c r="AD195" s="118" t="s">
        <v>341</v>
      </c>
      <c r="AE195" s="122" t="s">
        <v>186</v>
      </c>
      <c r="AF195" s="110" t="s">
        <v>147</v>
      </c>
      <c r="AG195" s="118" t="s">
        <v>341</v>
      </c>
      <c r="AH195" s="122" t="s">
        <v>168</v>
      </c>
      <c r="AI195" s="110"/>
      <c r="AJ195" s="118"/>
      <c r="AK195" s="122"/>
      <c r="AL195" s="110"/>
      <c r="AM195" s="118"/>
      <c r="AN195" s="122"/>
      <c r="AO195" s="110"/>
      <c r="AP195" s="118"/>
      <c r="AQ195" s="122"/>
      <c r="AR195" s="110"/>
      <c r="AS195" s="118"/>
      <c r="AT195" s="122"/>
      <c r="AU195" s="110"/>
      <c r="AV195" s="118"/>
      <c r="AW195" s="122"/>
      <c r="AX195" s="110"/>
      <c r="AY195" s="118"/>
      <c r="AZ195" s="122"/>
      <c r="BA195" s="110"/>
      <c r="BB195" s="118"/>
      <c r="BC195" s="122"/>
      <c r="BD195" s="110"/>
      <c r="BE195" s="118"/>
      <c r="BF195" s="122"/>
      <c r="BG195" s="110"/>
      <c r="BH195" s="118"/>
      <c r="BI195" s="122"/>
      <c r="BJ195" s="110"/>
      <c r="BK195" s="118"/>
      <c r="BL195" s="122"/>
      <c r="BM195" s="110"/>
      <c r="BN195" s="118"/>
      <c r="BO195" s="122"/>
      <c r="BP195" s="110"/>
      <c r="BQ195" s="110"/>
      <c r="BR195" s="122"/>
      <c r="BS195" s="118"/>
      <c r="BT195" s="118"/>
      <c r="BU195" s="118"/>
      <c r="BV195" s="118"/>
      <c r="BW195" s="118"/>
      <c r="BX195" s="118"/>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10"/>
      <c r="HY195" s="110"/>
      <c r="HZ195" s="110"/>
      <c r="IA195" s="110"/>
      <c r="IB195" s="110"/>
      <c r="IC195" s="110"/>
      <c r="ID195" s="110"/>
      <c r="IE195" s="110"/>
      <c r="IF195" s="110"/>
      <c r="IG195" s="110"/>
      <c r="IH195" s="110"/>
      <c r="II195" s="110"/>
      <c r="IJ195" s="110"/>
      <c r="IK195" s="110"/>
      <c r="IL195" s="110"/>
      <c r="IM195" s="110"/>
      <c r="IN195" s="110"/>
      <c r="IO195" s="110"/>
      <c r="IP195" s="110"/>
      <c r="IQ195" s="110"/>
      <c r="IR195" s="110"/>
      <c r="IS195" s="110"/>
      <c r="IT195" s="110"/>
      <c r="IU195" s="110"/>
      <c r="IV195" s="110"/>
    </row>
    <row r="196" spans="1:256" s="110" customFormat="1" x14ac:dyDescent="0.35">
      <c r="A196" s="122" t="s">
        <v>1262</v>
      </c>
      <c r="B196" s="110" t="s">
        <v>192</v>
      </c>
      <c r="C196" s="110" t="s">
        <v>341</v>
      </c>
      <c r="D196" s="122" t="s">
        <v>191</v>
      </c>
      <c r="E196" s="125">
        <v>35846</v>
      </c>
      <c r="F196" s="118" t="s">
        <v>108</v>
      </c>
      <c r="G196" s="122" t="s">
        <v>210</v>
      </c>
      <c r="H196" s="110" t="s">
        <v>446</v>
      </c>
      <c r="I196" s="110" t="s">
        <v>206</v>
      </c>
      <c r="J196" s="122" t="s">
        <v>231</v>
      </c>
      <c r="K196" s="110" t="s">
        <v>226</v>
      </c>
      <c r="L196" s="110" t="s">
        <v>206</v>
      </c>
      <c r="M196" s="122" t="s">
        <v>767</v>
      </c>
      <c r="N196" s="110" t="s">
        <v>2865</v>
      </c>
      <c r="O196" s="110" t="s">
        <v>206</v>
      </c>
      <c r="P196" s="122" t="s">
        <v>166</v>
      </c>
      <c r="Q196" s="110" t="s">
        <v>459</v>
      </c>
      <c r="R196" s="110" t="s">
        <v>195</v>
      </c>
      <c r="S196" s="122" t="s">
        <v>426</v>
      </c>
      <c r="V196" s="122"/>
      <c r="Y196" s="122"/>
      <c r="AB196" s="122"/>
    </row>
    <row r="197" spans="1:256" s="110" customFormat="1" x14ac:dyDescent="0.35">
      <c r="A197" s="122" t="s">
        <v>2757</v>
      </c>
      <c r="B197" s="102"/>
      <c r="C197" s="118"/>
      <c r="D197" s="129"/>
      <c r="E197" s="125">
        <v>34758</v>
      </c>
      <c r="F197" s="118" t="s">
        <v>720</v>
      </c>
      <c r="G197" s="122" t="s">
        <v>222</v>
      </c>
      <c r="H197" s="102" t="s">
        <v>93</v>
      </c>
      <c r="I197" s="118" t="s">
        <v>206</v>
      </c>
      <c r="J197" s="129" t="s">
        <v>3377</v>
      </c>
      <c r="K197" s="102" t="s">
        <v>93</v>
      </c>
      <c r="L197" s="118" t="s">
        <v>206</v>
      </c>
      <c r="M197" s="129" t="s">
        <v>2758</v>
      </c>
      <c r="N197" s="102" t="s">
        <v>93</v>
      </c>
      <c r="O197" s="118" t="s">
        <v>131</v>
      </c>
      <c r="P197" s="129" t="s">
        <v>2759</v>
      </c>
      <c r="Q197" s="102" t="s">
        <v>93</v>
      </c>
      <c r="R197" s="118" t="s">
        <v>109</v>
      </c>
      <c r="S197" s="129" t="s">
        <v>2760</v>
      </c>
      <c r="T197" s="102" t="s">
        <v>93</v>
      </c>
      <c r="U197" s="118" t="s">
        <v>252</v>
      </c>
      <c r="V197" s="129" t="s">
        <v>2761</v>
      </c>
      <c r="W197" s="102" t="s">
        <v>93</v>
      </c>
      <c r="X197" s="118" t="s">
        <v>252</v>
      </c>
      <c r="Y197" s="129" t="s">
        <v>2261</v>
      </c>
      <c r="Z197" s="102" t="s">
        <v>954</v>
      </c>
      <c r="AA197" s="118" t="s">
        <v>252</v>
      </c>
      <c r="AB197" s="129" t="s">
        <v>2762</v>
      </c>
    </row>
    <row r="198" spans="1:256" s="110" customFormat="1" x14ac:dyDescent="0.35">
      <c r="A198" s="122" t="s">
        <v>2091</v>
      </c>
      <c r="B198" s="110" t="s">
        <v>177</v>
      </c>
      <c r="C198" s="110" t="s">
        <v>252</v>
      </c>
      <c r="D198" s="122" t="s">
        <v>191</v>
      </c>
      <c r="E198" s="125">
        <v>33857</v>
      </c>
      <c r="F198" s="118" t="s">
        <v>344</v>
      </c>
      <c r="G198" s="122" t="s">
        <v>566</v>
      </c>
      <c r="H198" s="110" t="s">
        <v>177</v>
      </c>
      <c r="I198" s="110" t="s">
        <v>252</v>
      </c>
      <c r="J198" s="122" t="s">
        <v>216</v>
      </c>
      <c r="K198" s="110" t="s">
        <v>177</v>
      </c>
      <c r="L198" s="110" t="s">
        <v>252</v>
      </c>
      <c r="M198" s="122" t="s">
        <v>178</v>
      </c>
      <c r="N198" s="110" t="s">
        <v>177</v>
      </c>
      <c r="O198" s="110" t="s">
        <v>252</v>
      </c>
      <c r="P198" s="122" t="s">
        <v>231</v>
      </c>
      <c r="S198" s="122"/>
      <c r="V198" s="122"/>
      <c r="W198" s="110" t="s">
        <v>184</v>
      </c>
      <c r="X198" s="110" t="s">
        <v>109</v>
      </c>
      <c r="Y198" s="122" t="s">
        <v>231</v>
      </c>
      <c r="Z198" s="110" t="s">
        <v>184</v>
      </c>
      <c r="AA198" s="110" t="s">
        <v>109</v>
      </c>
      <c r="AB198" s="122" t="s">
        <v>231</v>
      </c>
      <c r="AC198" s="110" t="s">
        <v>184</v>
      </c>
      <c r="AD198" s="110" t="s">
        <v>109</v>
      </c>
      <c r="AE198" s="122" t="s">
        <v>231</v>
      </c>
    </row>
    <row r="199" spans="1:256" s="110" customFormat="1" x14ac:dyDescent="0.35">
      <c r="A199" s="122" t="s">
        <v>1431</v>
      </c>
      <c r="B199" s="110" t="s">
        <v>327</v>
      </c>
      <c r="C199" s="118" t="s">
        <v>172</v>
      </c>
      <c r="D199" s="122" t="s">
        <v>328</v>
      </c>
      <c r="E199" s="125">
        <v>36543</v>
      </c>
      <c r="F199" s="111" t="s">
        <v>200</v>
      </c>
      <c r="G199" s="111" t="s">
        <v>200</v>
      </c>
      <c r="H199" s="110" t="s">
        <v>323</v>
      </c>
      <c r="I199" s="118" t="s">
        <v>172</v>
      </c>
      <c r="J199" s="122" t="s">
        <v>154</v>
      </c>
      <c r="L199" s="118"/>
      <c r="M199" s="122"/>
      <c r="O199" s="118"/>
      <c r="P199" s="122"/>
      <c r="R199" s="118"/>
      <c r="S199" s="122"/>
      <c r="U199" s="118"/>
      <c r="V199" s="122"/>
      <c r="X199" s="118"/>
      <c r="Y199" s="122"/>
      <c r="AA199" s="118"/>
      <c r="AB199" s="122"/>
      <c r="AD199" s="118"/>
      <c r="AE199" s="122"/>
      <c r="AG199" s="118"/>
      <c r="AH199" s="122"/>
      <c r="AJ199" s="118"/>
      <c r="AK199" s="122"/>
    </row>
    <row r="200" spans="1:256" s="110" customFormat="1" x14ac:dyDescent="0.35">
      <c r="A200" s="122" t="s">
        <v>2112</v>
      </c>
      <c r="B200" s="110" t="s">
        <v>284</v>
      </c>
      <c r="C200" s="118" t="s">
        <v>274</v>
      </c>
      <c r="D200" s="122" t="s">
        <v>992</v>
      </c>
      <c r="E200" s="125">
        <v>37170</v>
      </c>
      <c r="F200" s="111" t="s">
        <v>2113</v>
      </c>
      <c r="G200" s="111" t="s">
        <v>160</v>
      </c>
      <c r="H200" s="110" t="s">
        <v>258</v>
      </c>
      <c r="I200" s="118" t="s">
        <v>274</v>
      </c>
      <c r="J200" s="122" t="s">
        <v>227</v>
      </c>
      <c r="L200" s="118"/>
      <c r="M200" s="122"/>
      <c r="O200" s="118"/>
      <c r="P200" s="122"/>
      <c r="R200" s="118"/>
      <c r="S200" s="122"/>
      <c r="U200" s="118"/>
      <c r="V200" s="122"/>
      <c r="X200" s="118"/>
      <c r="Y200" s="122"/>
      <c r="AA200" s="118"/>
      <c r="AB200" s="122"/>
      <c r="AD200" s="118"/>
      <c r="AE200" s="122"/>
      <c r="AG200" s="118"/>
      <c r="AH200" s="122"/>
      <c r="AJ200" s="118"/>
      <c r="AK200" s="122"/>
    </row>
    <row r="201" spans="1:256" x14ac:dyDescent="0.35">
      <c r="A201" s="122" t="s">
        <v>3201</v>
      </c>
      <c r="B201" s="110" t="s">
        <v>177</v>
      </c>
      <c r="C201" s="110" t="s">
        <v>109</v>
      </c>
      <c r="D201" s="122" t="s">
        <v>430</v>
      </c>
      <c r="E201" s="125">
        <v>35731</v>
      </c>
      <c r="F201" s="118" t="s">
        <v>107</v>
      </c>
      <c r="G201" s="122" t="s">
        <v>932</v>
      </c>
      <c r="H201" s="110" t="s">
        <v>177</v>
      </c>
      <c r="I201" s="110" t="s">
        <v>268</v>
      </c>
      <c r="J201" s="122" t="s">
        <v>191</v>
      </c>
      <c r="K201" s="110" t="s">
        <v>226</v>
      </c>
      <c r="L201" s="110" t="s">
        <v>268</v>
      </c>
      <c r="M201" s="122" t="s">
        <v>183</v>
      </c>
      <c r="N201" s="110" t="s">
        <v>4403</v>
      </c>
      <c r="O201" s="110" t="s">
        <v>268</v>
      </c>
      <c r="P201" s="122" t="s">
        <v>223</v>
      </c>
      <c r="Q201" s="110" t="s">
        <v>2197</v>
      </c>
      <c r="R201" s="110" t="s">
        <v>268</v>
      </c>
      <c r="S201" s="122" t="s">
        <v>767</v>
      </c>
      <c r="T201" s="110"/>
      <c r="U201" s="110"/>
      <c r="V201" s="122"/>
      <c r="W201" s="110"/>
      <c r="X201" s="110"/>
      <c r="Y201" s="122"/>
      <c r="Z201" s="110"/>
      <c r="AA201" s="110"/>
      <c r="AB201" s="122"/>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10"/>
      <c r="HY201" s="110"/>
      <c r="HZ201" s="110"/>
      <c r="IA201" s="110"/>
      <c r="IB201" s="110"/>
      <c r="IC201" s="110"/>
      <c r="ID201" s="110"/>
      <c r="IE201" s="110"/>
      <c r="IF201" s="110"/>
      <c r="IG201" s="110"/>
      <c r="IH201" s="110"/>
      <c r="II201" s="110"/>
      <c r="IJ201" s="110"/>
      <c r="IK201" s="110"/>
      <c r="IL201" s="110"/>
      <c r="IM201" s="110"/>
      <c r="IN201" s="110"/>
      <c r="IO201" s="110"/>
      <c r="IP201" s="110"/>
      <c r="IQ201" s="110"/>
      <c r="IR201" s="110"/>
      <c r="IS201" s="110"/>
      <c r="IT201" s="110"/>
      <c r="IU201" s="110"/>
      <c r="IV201" s="110"/>
    </row>
    <row r="202" spans="1:256" s="110" customFormat="1" x14ac:dyDescent="0.35">
      <c r="A202" s="122" t="s">
        <v>3632</v>
      </c>
      <c r="B202" s="110" t="s">
        <v>258</v>
      </c>
      <c r="C202" s="110" t="s">
        <v>341</v>
      </c>
      <c r="D202" s="122" t="s">
        <v>186</v>
      </c>
      <c r="E202" s="125">
        <v>35695</v>
      </c>
      <c r="F202" s="111" t="s">
        <v>279</v>
      </c>
      <c r="G202" s="122"/>
      <c r="J202" s="122"/>
      <c r="M202" s="122"/>
      <c r="P202" s="122"/>
      <c r="S202" s="122"/>
      <c r="V202" s="122"/>
      <c r="Y202" s="122"/>
      <c r="AB202" s="122"/>
    </row>
    <row r="203" spans="1:256" s="110" customFormat="1" x14ac:dyDescent="0.35">
      <c r="A203" s="122" t="s">
        <v>2270</v>
      </c>
      <c r="C203" s="111" t="s">
        <v>4421</v>
      </c>
      <c r="D203" s="122"/>
      <c r="E203" s="125">
        <v>36219</v>
      </c>
      <c r="F203" s="111" t="s">
        <v>102</v>
      </c>
      <c r="G203" s="122" t="s">
        <v>287</v>
      </c>
      <c r="J203" s="122"/>
      <c r="K203" s="110" t="s">
        <v>554</v>
      </c>
      <c r="L203" s="110" t="s">
        <v>206</v>
      </c>
      <c r="M203" s="122" t="s">
        <v>2271</v>
      </c>
      <c r="P203" s="122"/>
      <c r="S203" s="122"/>
      <c r="V203" s="122"/>
      <c r="Y203" s="122"/>
      <c r="AB203" s="122"/>
      <c r="BY203" s="126"/>
    </row>
    <row r="204" spans="1:256" s="110" customFormat="1" x14ac:dyDescent="0.35">
      <c r="A204" s="122" t="s">
        <v>2999</v>
      </c>
      <c r="D204" s="122"/>
      <c r="E204" s="125">
        <v>36270</v>
      </c>
      <c r="F204" s="111" t="s">
        <v>84</v>
      </c>
      <c r="G204" s="122" t="s">
        <v>171</v>
      </c>
      <c r="H204" s="110" t="s">
        <v>331</v>
      </c>
      <c r="I204" s="110" t="s">
        <v>421</v>
      </c>
      <c r="J204" s="122" t="s">
        <v>297</v>
      </c>
      <c r="K204" s="110" t="s">
        <v>331</v>
      </c>
      <c r="L204" s="110" t="s">
        <v>421</v>
      </c>
      <c r="M204" s="122" t="s">
        <v>297</v>
      </c>
      <c r="P204" s="122"/>
      <c r="S204" s="122"/>
      <c r="V204" s="122"/>
      <c r="Y204" s="122"/>
      <c r="AB204" s="122"/>
    </row>
    <row r="205" spans="1:256" s="110" customFormat="1" x14ac:dyDescent="0.35">
      <c r="A205" s="122" t="s">
        <v>2749</v>
      </c>
      <c r="B205" s="110" t="s">
        <v>77</v>
      </c>
      <c r="C205" s="110" t="s">
        <v>85</v>
      </c>
      <c r="D205" s="111"/>
      <c r="E205" s="125">
        <v>33949</v>
      </c>
      <c r="F205" s="118" t="s">
        <v>443</v>
      </c>
      <c r="G205" s="110" t="s">
        <v>256</v>
      </c>
      <c r="H205" s="110" t="s">
        <v>77</v>
      </c>
      <c r="I205" s="110" t="s">
        <v>128</v>
      </c>
      <c r="J205" s="111" t="s">
        <v>4469</v>
      </c>
      <c r="K205" s="110" t="s">
        <v>77</v>
      </c>
      <c r="L205" s="110" t="s">
        <v>460</v>
      </c>
      <c r="M205" s="111"/>
      <c r="N205" s="110" t="s">
        <v>77</v>
      </c>
      <c r="O205" s="110" t="s">
        <v>109</v>
      </c>
      <c r="P205" s="111"/>
      <c r="Q205" s="110" t="s">
        <v>77</v>
      </c>
      <c r="R205" s="110" t="s">
        <v>172</v>
      </c>
      <c r="S205" s="111" t="s">
        <v>375</v>
      </c>
      <c r="T205" s="110" t="s">
        <v>77</v>
      </c>
      <c r="U205" s="110" t="s">
        <v>172</v>
      </c>
      <c r="V205" s="111"/>
      <c r="W205" s="110" t="s">
        <v>77</v>
      </c>
      <c r="X205" s="110" t="s">
        <v>172</v>
      </c>
      <c r="Y205" s="111" t="s">
        <v>1208</v>
      </c>
      <c r="Z205" s="110" t="s">
        <v>77</v>
      </c>
      <c r="AA205" s="110" t="s">
        <v>172</v>
      </c>
      <c r="AB205" s="111"/>
      <c r="AC205" s="110" t="s">
        <v>77</v>
      </c>
      <c r="AD205" s="110" t="s">
        <v>85</v>
      </c>
      <c r="AE205" s="111" t="s">
        <v>2750</v>
      </c>
    </row>
    <row r="206" spans="1:256" s="110" customFormat="1" x14ac:dyDescent="0.35">
      <c r="A206" s="122" t="s">
        <v>2429</v>
      </c>
      <c r="B206" s="110" t="s">
        <v>292</v>
      </c>
      <c r="C206" s="110" t="s">
        <v>341</v>
      </c>
      <c r="D206" s="122" t="s">
        <v>1012</v>
      </c>
      <c r="E206" s="125">
        <v>36315</v>
      </c>
      <c r="F206" s="111" t="s">
        <v>566</v>
      </c>
      <c r="G206" s="122" t="s">
        <v>892</v>
      </c>
      <c r="H206" s="110" t="s">
        <v>307</v>
      </c>
      <c r="I206" s="110" t="s">
        <v>341</v>
      </c>
      <c r="J206" s="122" t="s">
        <v>651</v>
      </c>
      <c r="K206" s="110" t="s">
        <v>307</v>
      </c>
      <c r="L206" s="110" t="s">
        <v>341</v>
      </c>
      <c r="M206" s="122" t="s">
        <v>310</v>
      </c>
      <c r="P206" s="122"/>
      <c r="S206" s="122"/>
      <c r="V206" s="122"/>
      <c r="Y206" s="122"/>
      <c r="AB206" s="122"/>
    </row>
    <row r="207" spans="1:256" s="110" customFormat="1" x14ac:dyDescent="0.35">
      <c r="A207" s="122" t="s">
        <v>3261</v>
      </c>
      <c r="B207" s="110" t="s">
        <v>461</v>
      </c>
      <c r="C207" s="118" t="s">
        <v>235</v>
      </c>
      <c r="D207" s="122" t="s">
        <v>231</v>
      </c>
      <c r="E207" s="125">
        <v>36806</v>
      </c>
      <c r="F207" s="111" t="s">
        <v>134</v>
      </c>
      <c r="G207" s="111"/>
      <c r="H207" s="110" t="s">
        <v>461</v>
      </c>
      <c r="I207" s="118" t="s">
        <v>235</v>
      </c>
      <c r="J207" s="122" t="s">
        <v>231</v>
      </c>
      <c r="L207" s="118"/>
      <c r="M207" s="122"/>
      <c r="O207" s="118"/>
      <c r="P207" s="122"/>
      <c r="R207" s="118"/>
      <c r="S207" s="122"/>
      <c r="U207" s="118"/>
      <c r="V207" s="122"/>
      <c r="X207" s="118"/>
      <c r="Y207" s="122"/>
      <c r="AA207" s="118"/>
      <c r="AB207" s="122"/>
      <c r="AD207" s="118"/>
      <c r="AE207" s="122"/>
      <c r="AG207" s="118"/>
      <c r="AH207" s="122"/>
      <c r="AJ207" s="118"/>
      <c r="AK207" s="122"/>
    </row>
    <row r="208" spans="1:256" s="110" customFormat="1" x14ac:dyDescent="0.35">
      <c r="A208" s="122" t="s">
        <v>3721</v>
      </c>
      <c r="B208" s="110" t="s">
        <v>93</v>
      </c>
      <c r="C208" s="110" t="s">
        <v>135</v>
      </c>
      <c r="D208" s="122" t="s">
        <v>5151</v>
      </c>
      <c r="E208" s="125">
        <v>36536</v>
      </c>
      <c r="F208" s="111" t="s">
        <v>391</v>
      </c>
      <c r="G208" s="122"/>
      <c r="J208" s="122"/>
      <c r="M208" s="122"/>
      <c r="P208" s="122"/>
      <c r="S208" s="122"/>
      <c r="V208" s="122"/>
      <c r="Y208" s="122"/>
      <c r="AB208" s="122"/>
    </row>
    <row r="209" spans="1:256" s="110" customFormat="1" x14ac:dyDescent="0.35">
      <c r="A209" s="122" t="s">
        <v>3892</v>
      </c>
      <c r="B209" s="110" t="s">
        <v>132</v>
      </c>
      <c r="C209" s="110" t="s">
        <v>142</v>
      </c>
      <c r="D209" s="122"/>
      <c r="E209" s="125">
        <v>36653</v>
      </c>
      <c r="F209" s="111" t="s">
        <v>134</v>
      </c>
      <c r="G209" s="122"/>
      <c r="J209" s="122"/>
      <c r="M209" s="122"/>
      <c r="P209" s="122"/>
      <c r="S209" s="122"/>
      <c r="V209" s="122"/>
      <c r="Y209" s="122"/>
      <c r="AB209" s="122"/>
    </row>
    <row r="210" spans="1:256" s="110" customFormat="1" x14ac:dyDescent="0.35">
      <c r="A210" s="122" t="s">
        <v>1911</v>
      </c>
      <c r="B210" s="110" t="s">
        <v>648</v>
      </c>
      <c r="C210" s="110" t="s">
        <v>109</v>
      </c>
      <c r="D210" s="122" t="s">
        <v>2337</v>
      </c>
      <c r="E210" s="125">
        <v>35724</v>
      </c>
      <c r="F210" s="118" t="s">
        <v>380</v>
      </c>
      <c r="G210" s="122" t="s">
        <v>204</v>
      </c>
      <c r="H210" s="110" t="s">
        <v>292</v>
      </c>
      <c r="I210" s="110" t="s">
        <v>259</v>
      </c>
      <c r="J210" s="122" t="s">
        <v>3378</v>
      </c>
      <c r="K210" s="110" t="s">
        <v>292</v>
      </c>
      <c r="L210" s="110" t="s">
        <v>259</v>
      </c>
      <c r="M210" s="122" t="s">
        <v>277</v>
      </c>
      <c r="N210" s="110" t="s">
        <v>276</v>
      </c>
      <c r="O210" s="110" t="s">
        <v>259</v>
      </c>
      <c r="P210" s="122" t="s">
        <v>1912</v>
      </c>
      <c r="Q210" s="110" t="s">
        <v>648</v>
      </c>
      <c r="R210" s="110" t="s">
        <v>259</v>
      </c>
      <c r="S210" s="122" t="s">
        <v>1913</v>
      </c>
      <c r="V210" s="122"/>
      <c r="Y210" s="122"/>
      <c r="AB210" s="122"/>
    </row>
    <row r="211" spans="1:256" s="110" customFormat="1" x14ac:dyDescent="0.35">
      <c r="A211" s="122" t="s">
        <v>2204</v>
      </c>
      <c r="B211" s="110" t="s">
        <v>250</v>
      </c>
      <c r="C211" s="118" t="s">
        <v>135</v>
      </c>
      <c r="D211" s="122" t="s">
        <v>227</v>
      </c>
      <c r="E211" s="125">
        <v>36654</v>
      </c>
      <c r="F211" s="111" t="s">
        <v>313</v>
      </c>
      <c r="G211" s="111" t="s">
        <v>230</v>
      </c>
      <c r="H211" s="110" t="s">
        <v>250</v>
      </c>
      <c r="I211" s="118" t="s">
        <v>135</v>
      </c>
      <c r="J211" s="122" t="s">
        <v>477</v>
      </c>
      <c r="L211" s="118"/>
      <c r="M211" s="122"/>
      <c r="O211" s="118"/>
      <c r="P211" s="122"/>
      <c r="R211" s="118"/>
      <c r="S211" s="122"/>
      <c r="U211" s="118"/>
      <c r="V211" s="122"/>
      <c r="X211" s="118"/>
      <c r="Y211" s="122"/>
      <c r="AA211" s="118"/>
      <c r="AB211" s="122"/>
      <c r="AD211" s="118"/>
      <c r="AE211" s="122"/>
      <c r="AG211" s="118"/>
      <c r="AH211" s="122"/>
      <c r="AJ211" s="118"/>
      <c r="AK211" s="122"/>
    </row>
    <row r="212" spans="1:256" s="110" customFormat="1" x14ac:dyDescent="0.35">
      <c r="A212" s="122" t="s">
        <v>4482</v>
      </c>
      <c r="B212" s="110" t="s">
        <v>205</v>
      </c>
      <c r="C212" s="111" t="s">
        <v>123</v>
      </c>
      <c r="D212" s="111" t="s">
        <v>743</v>
      </c>
      <c r="E212" s="125">
        <v>35187</v>
      </c>
      <c r="F212" s="111" t="s">
        <v>140</v>
      </c>
      <c r="G212" s="111" t="s">
        <v>425</v>
      </c>
      <c r="H212" s="110" t="s">
        <v>205</v>
      </c>
      <c r="I212" s="111" t="s">
        <v>123</v>
      </c>
      <c r="J212" s="111" t="s">
        <v>178</v>
      </c>
      <c r="K212" s="110" t="s">
        <v>205</v>
      </c>
      <c r="L212" s="111" t="s">
        <v>326</v>
      </c>
      <c r="M212" s="111" t="s">
        <v>181</v>
      </c>
      <c r="N212" s="110" t="s">
        <v>205</v>
      </c>
      <c r="O212" s="111" t="s">
        <v>326</v>
      </c>
      <c r="P212" s="111" t="s">
        <v>207</v>
      </c>
      <c r="Q212" s="110" t="s">
        <v>205</v>
      </c>
      <c r="R212" s="111" t="s">
        <v>195</v>
      </c>
      <c r="S212" s="111" t="s">
        <v>440</v>
      </c>
      <c r="T212" s="110" t="s">
        <v>211</v>
      </c>
      <c r="U212" s="111" t="s">
        <v>195</v>
      </c>
      <c r="V212" s="111" t="s">
        <v>201</v>
      </c>
      <c r="W212" s="110" t="s">
        <v>211</v>
      </c>
      <c r="X212" s="111" t="s">
        <v>195</v>
      </c>
      <c r="Y212" s="111" t="s">
        <v>201</v>
      </c>
      <c r="AA212" s="111"/>
      <c r="AB212" s="111"/>
      <c r="AD212" s="111"/>
      <c r="AE212" s="111"/>
      <c r="AG212" s="111"/>
      <c r="AH212" s="111"/>
      <c r="AJ212" s="111"/>
      <c r="AK212" s="111"/>
      <c r="AM212" s="111"/>
      <c r="AN212" s="111"/>
      <c r="AP212" s="111"/>
      <c r="AQ212" s="111"/>
      <c r="AS212" s="111"/>
      <c r="AT212" s="111"/>
      <c r="AV212" s="111"/>
      <c r="AW212" s="111"/>
      <c r="AY212" s="111"/>
      <c r="AZ212" s="111"/>
      <c r="BB212" s="111"/>
      <c r="BC212" s="111"/>
      <c r="BE212" s="111"/>
      <c r="BF212" s="111"/>
      <c r="BH212" s="111"/>
      <c r="BI212" s="111"/>
      <c r="BK212" s="111"/>
      <c r="BL212" s="111"/>
      <c r="BN212" s="111"/>
      <c r="BO212" s="111"/>
      <c r="BQ212" s="125"/>
      <c r="BR212" s="111"/>
      <c r="BS212" s="118"/>
      <c r="BU212" s="122"/>
      <c r="BV212" s="118"/>
      <c r="BW212" s="118"/>
      <c r="BX212" s="127"/>
    </row>
    <row r="213" spans="1:256" s="110" customFormat="1" x14ac:dyDescent="0.35">
      <c r="A213" s="122" t="s">
        <v>3190</v>
      </c>
      <c r="B213" s="110" t="s">
        <v>127</v>
      </c>
      <c r="C213" s="110" t="s">
        <v>151</v>
      </c>
      <c r="D213" s="122"/>
      <c r="E213" s="125">
        <v>35611</v>
      </c>
      <c r="F213" s="118" t="s">
        <v>398</v>
      </c>
      <c r="G213" s="122" t="s">
        <v>4533</v>
      </c>
      <c r="H213" s="110" t="s">
        <v>127</v>
      </c>
      <c r="I213" s="110" t="s">
        <v>151</v>
      </c>
      <c r="J213" s="122"/>
      <c r="K213" s="110" t="s">
        <v>127</v>
      </c>
      <c r="L213" s="110" t="s">
        <v>151</v>
      </c>
      <c r="M213" s="122"/>
      <c r="N213" s="110" t="s">
        <v>122</v>
      </c>
      <c r="O213" s="110" t="s">
        <v>268</v>
      </c>
      <c r="P213" s="122"/>
      <c r="Q213" s="110" t="s">
        <v>4534</v>
      </c>
      <c r="R213" s="110" t="s">
        <v>268</v>
      </c>
      <c r="S213" s="122"/>
      <c r="T213" s="110" t="s">
        <v>127</v>
      </c>
      <c r="U213" s="110" t="s">
        <v>268</v>
      </c>
      <c r="V213" s="122"/>
      <c r="Y213" s="122"/>
      <c r="AB213" s="122"/>
    </row>
    <row r="214" spans="1:256" s="110" customFormat="1" x14ac:dyDescent="0.35">
      <c r="A214" s="122" t="s">
        <v>5068</v>
      </c>
      <c r="C214" s="111" t="s">
        <v>4421</v>
      </c>
      <c r="D214" s="111"/>
      <c r="E214" s="125">
        <v>34318</v>
      </c>
      <c r="F214" s="111" t="s">
        <v>175</v>
      </c>
      <c r="G214" s="110" t="s">
        <v>256</v>
      </c>
      <c r="J214" s="111"/>
      <c r="K214" s="110" t="s">
        <v>323</v>
      </c>
      <c r="L214" s="110" t="s">
        <v>142</v>
      </c>
      <c r="M214" s="111" t="s">
        <v>149</v>
      </c>
      <c r="N214" s="110" t="s">
        <v>323</v>
      </c>
      <c r="O214" s="110" t="s">
        <v>142</v>
      </c>
      <c r="P214" s="111" t="s">
        <v>154</v>
      </c>
      <c r="Q214" s="110" t="s">
        <v>323</v>
      </c>
      <c r="R214" s="110" t="s">
        <v>142</v>
      </c>
      <c r="S214" s="111" t="s">
        <v>149</v>
      </c>
      <c r="T214" s="110" t="s">
        <v>327</v>
      </c>
      <c r="U214" s="110" t="s">
        <v>142</v>
      </c>
      <c r="V214" s="111" t="s">
        <v>335</v>
      </c>
      <c r="W214" s="110" t="s">
        <v>345</v>
      </c>
      <c r="X214" s="110" t="s">
        <v>142</v>
      </c>
      <c r="Y214" s="111" t="s">
        <v>154</v>
      </c>
      <c r="Z214" s="110" t="s">
        <v>327</v>
      </c>
      <c r="AA214" s="110" t="s">
        <v>142</v>
      </c>
      <c r="AB214" s="111" t="s">
        <v>328</v>
      </c>
      <c r="AC214" s="110" t="s">
        <v>345</v>
      </c>
      <c r="AD214" s="110" t="s">
        <v>142</v>
      </c>
      <c r="AE214" s="111" t="s">
        <v>154</v>
      </c>
    </row>
    <row r="215" spans="1:256" s="110" customFormat="1" x14ac:dyDescent="0.35">
      <c r="A215" s="122" t="s">
        <v>3262</v>
      </c>
      <c r="B215" s="110" t="s">
        <v>177</v>
      </c>
      <c r="C215" s="118" t="s">
        <v>85</v>
      </c>
      <c r="D215" s="122" t="s">
        <v>264</v>
      </c>
      <c r="E215" s="125">
        <v>35934</v>
      </c>
      <c r="F215" s="111" t="s">
        <v>279</v>
      </c>
      <c r="G215" s="111"/>
      <c r="H215" s="110" t="s">
        <v>461</v>
      </c>
      <c r="I215" s="118" t="s">
        <v>259</v>
      </c>
      <c r="J215" s="122" t="s">
        <v>231</v>
      </c>
      <c r="L215" s="118"/>
      <c r="M215" s="122"/>
      <c r="O215" s="118"/>
      <c r="P215" s="122"/>
      <c r="R215" s="118"/>
      <c r="S215" s="122"/>
      <c r="U215" s="118"/>
      <c r="V215" s="122"/>
      <c r="X215" s="118"/>
      <c r="Y215" s="122"/>
      <c r="AA215" s="118"/>
      <c r="AB215" s="122"/>
      <c r="AD215" s="118"/>
      <c r="AE215" s="122"/>
      <c r="AG215" s="118"/>
      <c r="AH215" s="122"/>
      <c r="AJ215" s="118"/>
      <c r="AK215" s="122"/>
    </row>
    <row r="216" spans="1:256" s="110" customFormat="1" x14ac:dyDescent="0.35">
      <c r="A216" s="122" t="s">
        <v>612</v>
      </c>
      <c r="B216" s="110" t="s">
        <v>243</v>
      </c>
      <c r="C216" s="110" t="s">
        <v>229</v>
      </c>
      <c r="D216" s="122" t="s">
        <v>168</v>
      </c>
      <c r="E216" s="125">
        <v>36745</v>
      </c>
      <c r="F216" s="118" t="s">
        <v>457</v>
      </c>
      <c r="G216" s="122" t="s">
        <v>458</v>
      </c>
      <c r="H216" s="110" t="s">
        <v>243</v>
      </c>
      <c r="I216" s="110" t="s">
        <v>229</v>
      </c>
      <c r="J216" s="122" t="s">
        <v>246</v>
      </c>
      <c r="K216" s="110" t="s">
        <v>258</v>
      </c>
      <c r="L216" s="110" t="s">
        <v>229</v>
      </c>
      <c r="M216" s="122" t="s">
        <v>231</v>
      </c>
      <c r="N216" s="110" t="s">
        <v>258</v>
      </c>
      <c r="O216" s="110" t="s">
        <v>229</v>
      </c>
      <c r="P216" s="122" t="s">
        <v>231</v>
      </c>
      <c r="S216" s="122"/>
      <c r="V216" s="122"/>
      <c r="Y216" s="122"/>
      <c r="AB216" s="122"/>
    </row>
    <row r="217" spans="1:256" s="110" customFormat="1" x14ac:dyDescent="0.35">
      <c r="A217" s="122" t="s">
        <v>3111</v>
      </c>
      <c r="B217" s="110" t="s">
        <v>93</v>
      </c>
      <c r="C217" s="118" t="s">
        <v>123</v>
      </c>
      <c r="D217" s="122" t="s">
        <v>3498</v>
      </c>
      <c r="E217" s="125">
        <v>36606</v>
      </c>
      <c r="F217" s="111" t="s">
        <v>88</v>
      </c>
      <c r="G217" s="111" t="s">
        <v>160</v>
      </c>
      <c r="H217" s="110" t="s">
        <v>93</v>
      </c>
      <c r="I217" s="118" t="s">
        <v>123</v>
      </c>
      <c r="J217" s="122" t="s">
        <v>3112</v>
      </c>
      <c r="L217" s="118"/>
      <c r="M217" s="122"/>
      <c r="O217" s="118"/>
      <c r="P217" s="122"/>
      <c r="R217" s="118"/>
      <c r="S217" s="122"/>
      <c r="U217" s="118"/>
      <c r="V217" s="122"/>
      <c r="X217" s="118"/>
      <c r="Y217" s="122"/>
      <c r="AA217" s="118"/>
      <c r="AB217" s="122"/>
      <c r="AD217" s="118"/>
      <c r="AE217" s="122"/>
      <c r="AG217" s="118"/>
      <c r="AH217" s="122"/>
      <c r="AJ217" s="118"/>
      <c r="AK217" s="122"/>
    </row>
    <row r="218" spans="1:256" s="110" customFormat="1" x14ac:dyDescent="0.35">
      <c r="A218" s="122" t="s">
        <v>3138</v>
      </c>
      <c r="D218" s="122"/>
      <c r="E218" s="125">
        <v>35900</v>
      </c>
      <c r="F218" s="118" t="s">
        <v>3139</v>
      </c>
      <c r="G218" s="118" t="s">
        <v>5091</v>
      </c>
      <c r="H218" s="110" t="s">
        <v>242</v>
      </c>
      <c r="I218" s="110" t="s">
        <v>190</v>
      </c>
      <c r="J218" s="122" t="s">
        <v>464</v>
      </c>
      <c r="K218" s="110" t="s">
        <v>491</v>
      </c>
      <c r="L218" s="110" t="s">
        <v>190</v>
      </c>
      <c r="M218" s="122" t="s">
        <v>3052</v>
      </c>
      <c r="N218" s="110" t="s">
        <v>2634</v>
      </c>
      <c r="O218" s="110" t="s">
        <v>190</v>
      </c>
      <c r="P218" s="122" t="s">
        <v>201</v>
      </c>
      <c r="Q218" s="110" t="s">
        <v>284</v>
      </c>
      <c r="R218" s="110" t="s">
        <v>190</v>
      </c>
      <c r="S218" s="122" t="s">
        <v>208</v>
      </c>
      <c r="V218" s="122"/>
      <c r="Y218" s="122"/>
      <c r="AB218" s="122"/>
    </row>
    <row r="219" spans="1:256" s="110" customFormat="1" x14ac:dyDescent="0.35">
      <c r="A219" s="122" t="s">
        <v>2949</v>
      </c>
      <c r="B219" s="111" t="s">
        <v>132</v>
      </c>
      <c r="C219" s="110" t="s">
        <v>128</v>
      </c>
      <c r="D219" s="122"/>
      <c r="E219" s="125">
        <v>36465</v>
      </c>
      <c r="F219" s="118" t="s">
        <v>387</v>
      </c>
      <c r="G219" s="122" t="s">
        <v>102</v>
      </c>
      <c r="H219" s="111"/>
      <c r="J219" s="122"/>
      <c r="M219" s="122"/>
      <c r="N219" s="110" t="s">
        <v>132</v>
      </c>
      <c r="O219" s="110" t="s">
        <v>128</v>
      </c>
      <c r="P219" s="122"/>
      <c r="S219" s="122"/>
      <c r="V219" s="122"/>
      <c r="Y219" s="122"/>
      <c r="AB219" s="122"/>
    </row>
    <row r="220" spans="1:256" s="110" customFormat="1" x14ac:dyDescent="0.35">
      <c r="A220" s="122" t="s">
        <v>4454</v>
      </c>
      <c r="C220" s="111" t="s">
        <v>4421</v>
      </c>
      <c r="D220" s="122"/>
      <c r="E220" s="125">
        <v>36168</v>
      </c>
      <c r="F220" s="111" t="s">
        <v>566</v>
      </c>
      <c r="G220" s="122" t="s">
        <v>1428</v>
      </c>
      <c r="J220" s="122"/>
      <c r="K220" s="110" t="s">
        <v>273</v>
      </c>
      <c r="L220" s="110" t="s">
        <v>229</v>
      </c>
      <c r="M220" s="122" t="s">
        <v>231</v>
      </c>
      <c r="P220" s="122"/>
      <c r="S220" s="122"/>
      <c r="V220" s="122"/>
      <c r="Y220" s="122"/>
      <c r="AB220" s="122"/>
    </row>
    <row r="221" spans="1:256" s="110" customFormat="1" x14ac:dyDescent="0.35">
      <c r="A221" s="122" t="s">
        <v>3047</v>
      </c>
      <c r="B221" s="110" t="s">
        <v>192</v>
      </c>
      <c r="C221" s="110" t="s">
        <v>78</v>
      </c>
      <c r="D221" s="122" t="s">
        <v>227</v>
      </c>
      <c r="E221" s="125">
        <v>35324</v>
      </c>
      <c r="F221" s="118" t="s">
        <v>114</v>
      </c>
      <c r="G221" s="122" t="s">
        <v>932</v>
      </c>
      <c r="H221" s="110" t="s">
        <v>177</v>
      </c>
      <c r="I221" s="110" t="s">
        <v>259</v>
      </c>
      <c r="J221" s="122" t="s">
        <v>477</v>
      </c>
      <c r="K221" s="110" t="s">
        <v>198</v>
      </c>
      <c r="L221" s="110" t="s">
        <v>103</v>
      </c>
      <c r="M221" s="122" t="s">
        <v>191</v>
      </c>
      <c r="N221" s="110" t="s">
        <v>177</v>
      </c>
      <c r="O221" s="110" t="s">
        <v>103</v>
      </c>
      <c r="P221" s="122" t="s">
        <v>201</v>
      </c>
      <c r="Q221" s="110" t="s">
        <v>184</v>
      </c>
      <c r="R221" s="110" t="s">
        <v>103</v>
      </c>
      <c r="S221" s="122" t="s">
        <v>264</v>
      </c>
      <c r="V221" s="122"/>
      <c r="Y221" s="122"/>
      <c r="AB221" s="122"/>
    </row>
    <row r="222" spans="1:256" s="110" customFormat="1" x14ac:dyDescent="0.35">
      <c r="A222" s="122" t="s">
        <v>4833</v>
      </c>
      <c r="C222" s="111" t="s">
        <v>4421</v>
      </c>
      <c r="D222" s="122"/>
      <c r="E222" s="125">
        <v>34756</v>
      </c>
      <c r="F222" s="118" t="s">
        <v>405</v>
      </c>
      <c r="G222" s="122" t="s">
        <v>405</v>
      </c>
      <c r="J222" s="122"/>
      <c r="K222" s="110" t="s">
        <v>276</v>
      </c>
      <c r="L222" s="110" t="s">
        <v>471</v>
      </c>
      <c r="M222" s="122" t="s">
        <v>314</v>
      </c>
      <c r="N222" s="110" t="s">
        <v>307</v>
      </c>
      <c r="O222" s="110" t="s">
        <v>268</v>
      </c>
      <c r="P222" s="122" t="s">
        <v>314</v>
      </c>
      <c r="Q222" s="110" t="s">
        <v>292</v>
      </c>
      <c r="R222" s="110" t="s">
        <v>268</v>
      </c>
      <c r="S222" s="122" t="s">
        <v>897</v>
      </c>
      <c r="T222" s="110" t="s">
        <v>292</v>
      </c>
      <c r="U222" s="110" t="s">
        <v>268</v>
      </c>
      <c r="V222" s="122" t="s">
        <v>2713</v>
      </c>
      <c r="W222" s="110" t="s">
        <v>311</v>
      </c>
      <c r="X222" s="110" t="s">
        <v>268</v>
      </c>
      <c r="Y222" s="122" t="s">
        <v>643</v>
      </c>
      <c r="Z222" s="110" t="s">
        <v>307</v>
      </c>
      <c r="AA222" s="110" t="s">
        <v>268</v>
      </c>
      <c r="AB222" s="122" t="s">
        <v>777</v>
      </c>
    </row>
    <row r="223" spans="1:256" x14ac:dyDescent="0.35">
      <c r="A223" s="122" t="s">
        <v>3240</v>
      </c>
      <c r="B223" s="110" t="s">
        <v>299</v>
      </c>
      <c r="C223" s="118" t="s">
        <v>252</v>
      </c>
      <c r="D223" s="122" t="s">
        <v>342</v>
      </c>
      <c r="E223" s="125">
        <v>36550</v>
      </c>
      <c r="F223" s="111" t="s">
        <v>98</v>
      </c>
      <c r="G223" s="111" t="s">
        <v>98</v>
      </c>
      <c r="H223" s="110" t="s">
        <v>296</v>
      </c>
      <c r="I223" s="118" t="s">
        <v>252</v>
      </c>
      <c r="J223" s="122" t="s">
        <v>297</v>
      </c>
      <c r="K223" s="110"/>
      <c r="L223" s="118"/>
      <c r="M223" s="122"/>
      <c r="N223" s="110"/>
      <c r="O223" s="118"/>
      <c r="P223" s="122"/>
      <c r="Q223" s="110"/>
      <c r="R223" s="118"/>
      <c r="S223" s="122"/>
      <c r="T223" s="110"/>
      <c r="U223" s="118"/>
      <c r="V223" s="122"/>
      <c r="W223" s="110"/>
      <c r="X223" s="118"/>
      <c r="Y223" s="122"/>
      <c r="Z223" s="110"/>
      <c r="AA223" s="118"/>
      <c r="AB223" s="122"/>
      <c r="AC223" s="110"/>
      <c r="AD223" s="118"/>
      <c r="AE223" s="122"/>
      <c r="AF223" s="110"/>
      <c r="AG223" s="118"/>
      <c r="AH223" s="122"/>
      <c r="AI223" s="110"/>
      <c r="AJ223" s="118"/>
      <c r="AK223" s="122"/>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c r="HT223" s="110"/>
      <c r="HU223" s="110"/>
      <c r="HV223" s="110"/>
      <c r="HW223" s="110"/>
      <c r="HX223" s="110"/>
      <c r="HY223" s="110"/>
      <c r="HZ223" s="110"/>
      <c r="IA223" s="110"/>
      <c r="IB223" s="110"/>
      <c r="IC223" s="110"/>
      <c r="ID223" s="110"/>
      <c r="IE223" s="110"/>
      <c r="IF223" s="110"/>
      <c r="IG223" s="110"/>
      <c r="IH223" s="110"/>
      <c r="II223" s="110"/>
      <c r="IJ223" s="110"/>
      <c r="IK223" s="110"/>
      <c r="IL223" s="110"/>
      <c r="IM223" s="110"/>
      <c r="IN223" s="110"/>
      <c r="IO223" s="110"/>
      <c r="IP223" s="110"/>
      <c r="IQ223" s="110"/>
      <c r="IR223" s="110"/>
      <c r="IS223" s="110"/>
      <c r="IT223" s="110"/>
      <c r="IU223" s="110"/>
      <c r="IV223" s="110"/>
    </row>
    <row r="224" spans="1:256" s="110" customFormat="1" x14ac:dyDescent="0.35">
      <c r="A224" s="122" t="s">
        <v>2277</v>
      </c>
      <c r="B224" s="110" t="s">
        <v>132</v>
      </c>
      <c r="C224" s="110" t="s">
        <v>326</v>
      </c>
      <c r="D224" s="122"/>
      <c r="E224" s="125">
        <v>35585</v>
      </c>
      <c r="F224" s="118" t="s">
        <v>757</v>
      </c>
      <c r="G224" s="122" t="s">
        <v>398</v>
      </c>
      <c r="H224" s="110" t="s">
        <v>127</v>
      </c>
      <c r="I224" s="110" t="s">
        <v>78</v>
      </c>
      <c r="J224" s="122"/>
      <c r="K224" s="110" t="s">
        <v>122</v>
      </c>
      <c r="L224" s="110" t="s">
        <v>78</v>
      </c>
      <c r="M224" s="122"/>
      <c r="N224" s="110" t="s">
        <v>122</v>
      </c>
      <c r="O224" s="110" t="s">
        <v>195</v>
      </c>
      <c r="P224" s="122"/>
      <c r="Q224" s="110" t="s">
        <v>127</v>
      </c>
      <c r="R224" s="110" t="s">
        <v>195</v>
      </c>
      <c r="S224" s="122"/>
      <c r="T224" s="110" t="s">
        <v>122</v>
      </c>
      <c r="U224" s="110" t="s">
        <v>195</v>
      </c>
      <c r="V224" s="122"/>
      <c r="Y224" s="122"/>
      <c r="AB224" s="122"/>
    </row>
    <row r="225" spans="1:256" x14ac:dyDescent="0.35">
      <c r="A225" s="122" t="s">
        <v>3263</v>
      </c>
      <c r="B225" s="110" t="s">
        <v>296</v>
      </c>
      <c r="C225" s="118" t="s">
        <v>268</v>
      </c>
      <c r="D225" s="122" t="s">
        <v>342</v>
      </c>
      <c r="E225" s="125">
        <v>36257</v>
      </c>
      <c r="F225" s="111" t="s">
        <v>279</v>
      </c>
      <c r="G225" s="111"/>
      <c r="H225" s="110" t="s">
        <v>327</v>
      </c>
      <c r="I225" s="118" t="s">
        <v>268</v>
      </c>
      <c r="J225" s="122" t="s">
        <v>328</v>
      </c>
      <c r="K225" s="110"/>
      <c r="L225" s="118"/>
      <c r="M225" s="122"/>
      <c r="N225" s="110"/>
      <c r="O225" s="118"/>
      <c r="P225" s="122"/>
      <c r="Q225" s="110"/>
      <c r="R225" s="118"/>
      <c r="S225" s="122"/>
      <c r="T225" s="110"/>
      <c r="U225" s="118"/>
      <c r="V225" s="122"/>
      <c r="W225" s="110"/>
      <c r="X225" s="118"/>
      <c r="Y225" s="122"/>
      <c r="Z225" s="110"/>
      <c r="AA225" s="118"/>
      <c r="AB225" s="122"/>
      <c r="AC225" s="110"/>
      <c r="AD225" s="118"/>
      <c r="AE225" s="122"/>
      <c r="AF225" s="110"/>
      <c r="AG225" s="118"/>
      <c r="AH225" s="122"/>
      <c r="AI225" s="110"/>
      <c r="AJ225" s="118"/>
      <c r="AK225" s="122"/>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c r="HT225" s="110"/>
      <c r="HU225" s="110"/>
      <c r="HV225" s="110"/>
      <c r="HW225" s="110"/>
      <c r="HX225" s="110"/>
      <c r="HY225" s="110"/>
      <c r="HZ225" s="110"/>
      <c r="IA225" s="110"/>
      <c r="IB225" s="110"/>
      <c r="IC225" s="110"/>
      <c r="ID225" s="110"/>
      <c r="IE225" s="110"/>
      <c r="IF225" s="110"/>
      <c r="IG225" s="110"/>
      <c r="IH225" s="110"/>
      <c r="II225" s="110"/>
      <c r="IJ225" s="110"/>
      <c r="IK225" s="110"/>
      <c r="IL225" s="110"/>
      <c r="IM225" s="110"/>
      <c r="IN225" s="110"/>
      <c r="IO225" s="110"/>
      <c r="IP225" s="110"/>
      <c r="IQ225" s="110"/>
      <c r="IR225" s="110"/>
      <c r="IS225" s="110"/>
      <c r="IT225" s="110"/>
      <c r="IU225" s="110"/>
      <c r="IV225" s="110"/>
    </row>
    <row r="226" spans="1:256" s="110" customFormat="1" x14ac:dyDescent="0.35">
      <c r="A226" s="122" t="s">
        <v>1046</v>
      </c>
      <c r="B226" s="110" t="s">
        <v>354</v>
      </c>
      <c r="C226" s="110" t="s">
        <v>96</v>
      </c>
      <c r="D226" s="122" t="s">
        <v>154</v>
      </c>
      <c r="E226" s="125">
        <v>36396</v>
      </c>
      <c r="F226" s="111" t="s">
        <v>137</v>
      </c>
      <c r="G226" s="122"/>
      <c r="H226" s="110" t="s">
        <v>327</v>
      </c>
      <c r="I226" s="110" t="s">
        <v>96</v>
      </c>
      <c r="J226" s="122" t="s">
        <v>328</v>
      </c>
      <c r="K226" s="110" t="s">
        <v>327</v>
      </c>
      <c r="L226" s="110" t="s">
        <v>96</v>
      </c>
      <c r="M226" s="122" t="s">
        <v>328</v>
      </c>
      <c r="P226" s="122"/>
      <c r="S226" s="122"/>
      <c r="V226" s="122"/>
      <c r="Y226" s="122"/>
      <c r="AB226" s="122"/>
    </row>
    <row r="227" spans="1:256" s="110" customFormat="1" x14ac:dyDescent="0.35">
      <c r="A227" s="122" t="s">
        <v>1237</v>
      </c>
      <c r="B227" s="110" t="s">
        <v>122</v>
      </c>
      <c r="C227" s="110" t="s">
        <v>128</v>
      </c>
      <c r="D227" s="122"/>
      <c r="E227" s="125">
        <v>34705</v>
      </c>
      <c r="F227" s="111" t="s">
        <v>1005</v>
      </c>
      <c r="G227" s="122" t="s">
        <v>287</v>
      </c>
      <c r="H227" s="110" t="s">
        <v>132</v>
      </c>
      <c r="I227" s="110" t="s">
        <v>235</v>
      </c>
      <c r="J227" s="122"/>
      <c r="K227" s="110" t="s">
        <v>127</v>
      </c>
      <c r="L227" s="110" t="s">
        <v>142</v>
      </c>
      <c r="M227" s="122"/>
      <c r="P227" s="122"/>
      <c r="Q227" s="110" t="s">
        <v>132</v>
      </c>
      <c r="R227" s="110" t="s">
        <v>142</v>
      </c>
      <c r="S227" s="111"/>
      <c r="V227" s="122"/>
      <c r="Y227" s="122"/>
      <c r="AB227" s="122"/>
    </row>
    <row r="228" spans="1:256" s="110" customFormat="1" x14ac:dyDescent="0.35">
      <c r="A228" s="122" t="s">
        <v>1354</v>
      </c>
      <c r="B228" s="110" t="s">
        <v>156</v>
      </c>
      <c r="C228" s="110" t="s">
        <v>259</v>
      </c>
      <c r="D228" s="122" t="s">
        <v>173</v>
      </c>
      <c r="E228" s="125">
        <v>34458</v>
      </c>
      <c r="F228" s="118" t="s">
        <v>720</v>
      </c>
      <c r="G228" s="122" t="s">
        <v>218</v>
      </c>
      <c r="H228" s="110" t="s">
        <v>156</v>
      </c>
      <c r="I228" s="110" t="s">
        <v>85</v>
      </c>
      <c r="J228" s="122" t="s">
        <v>161</v>
      </c>
      <c r="K228" s="110" t="s">
        <v>156</v>
      </c>
      <c r="L228" s="110" t="s">
        <v>460</v>
      </c>
      <c r="M228" s="122" t="s">
        <v>848</v>
      </c>
      <c r="N228" s="110" t="s">
        <v>153</v>
      </c>
      <c r="O228" s="110" t="s">
        <v>235</v>
      </c>
      <c r="P228" s="122" t="s">
        <v>154</v>
      </c>
      <c r="Q228" s="110" t="s">
        <v>147</v>
      </c>
      <c r="R228" s="110" t="s">
        <v>235</v>
      </c>
      <c r="S228" s="122" t="s">
        <v>1355</v>
      </c>
      <c r="V228" s="122"/>
      <c r="Y228" s="122"/>
      <c r="AB228" s="122"/>
    </row>
    <row r="229" spans="1:256" s="110" customFormat="1" x14ac:dyDescent="0.35">
      <c r="A229" s="122" t="s">
        <v>3041</v>
      </c>
      <c r="B229" s="110" t="s">
        <v>211</v>
      </c>
      <c r="C229" s="110" t="s">
        <v>131</v>
      </c>
      <c r="D229" s="122" t="s">
        <v>181</v>
      </c>
      <c r="E229" s="125">
        <v>35854</v>
      </c>
      <c r="F229" s="118" t="s">
        <v>387</v>
      </c>
      <c r="G229" s="122" t="s">
        <v>387</v>
      </c>
      <c r="H229" s="110" t="s">
        <v>211</v>
      </c>
      <c r="I229" s="110" t="s">
        <v>131</v>
      </c>
      <c r="J229" s="122" t="s">
        <v>430</v>
      </c>
      <c r="K229" s="110" t="s">
        <v>211</v>
      </c>
      <c r="L229" s="110" t="s">
        <v>131</v>
      </c>
      <c r="M229" s="122" t="s">
        <v>254</v>
      </c>
      <c r="N229" s="110" t="s">
        <v>234</v>
      </c>
      <c r="O229" s="110" t="s">
        <v>131</v>
      </c>
      <c r="P229" s="122" t="s">
        <v>3042</v>
      </c>
      <c r="S229" s="122"/>
      <c r="V229" s="122"/>
      <c r="Y229" s="122"/>
      <c r="AB229" s="122"/>
    </row>
    <row r="230" spans="1:256" ht="12.75" customHeight="1" x14ac:dyDescent="0.35">
      <c r="A230" s="122" t="s">
        <v>2825</v>
      </c>
      <c r="B230" s="110" t="s">
        <v>327</v>
      </c>
      <c r="C230" s="118" t="s">
        <v>151</v>
      </c>
      <c r="D230" s="122" t="s">
        <v>328</v>
      </c>
      <c r="E230" s="125">
        <v>36606</v>
      </c>
      <c r="F230" s="111" t="s">
        <v>98</v>
      </c>
      <c r="G230" s="111" t="s">
        <v>313</v>
      </c>
      <c r="H230" s="110" t="s">
        <v>327</v>
      </c>
      <c r="I230" s="118" t="s">
        <v>151</v>
      </c>
      <c r="J230" s="122" t="s">
        <v>328</v>
      </c>
      <c r="K230" s="110"/>
      <c r="L230" s="118"/>
      <c r="M230" s="122"/>
      <c r="N230" s="110"/>
      <c r="O230" s="118"/>
      <c r="P230" s="122"/>
      <c r="Q230" s="110"/>
      <c r="R230" s="118"/>
      <c r="S230" s="122"/>
      <c r="T230" s="110"/>
      <c r="U230" s="118"/>
      <c r="V230" s="122"/>
      <c r="W230" s="110"/>
      <c r="X230" s="118"/>
      <c r="Y230" s="122"/>
      <c r="Z230" s="110"/>
      <c r="AA230" s="118"/>
      <c r="AB230" s="122"/>
      <c r="AC230" s="110"/>
      <c r="AD230" s="118"/>
      <c r="AE230" s="122"/>
      <c r="AF230" s="110"/>
      <c r="AG230" s="118"/>
      <c r="AH230" s="122"/>
      <c r="AI230" s="110"/>
      <c r="AJ230" s="118"/>
      <c r="AK230" s="122"/>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c r="FM230" s="110"/>
      <c r="FN230" s="110"/>
      <c r="FO230" s="110"/>
      <c r="FP230" s="110"/>
      <c r="FQ230" s="110"/>
      <c r="FR230" s="110"/>
      <c r="FS230" s="110"/>
      <c r="FT230" s="110"/>
      <c r="FU230" s="110"/>
      <c r="FV230" s="110"/>
      <c r="FW230" s="110"/>
      <c r="FX230" s="110"/>
      <c r="FY230" s="110"/>
      <c r="FZ230" s="110"/>
      <c r="GA230" s="110"/>
      <c r="GB230" s="110"/>
      <c r="GC230" s="110"/>
      <c r="GD230" s="110"/>
      <c r="GE230" s="110"/>
      <c r="GF230" s="110"/>
      <c r="GG230" s="110"/>
      <c r="GH230" s="110"/>
      <c r="GI230" s="110"/>
      <c r="GJ230" s="110"/>
      <c r="GK230" s="110"/>
      <c r="GL230" s="110"/>
      <c r="GM230" s="110"/>
      <c r="GN230" s="110"/>
      <c r="GO230" s="110"/>
      <c r="GP230" s="110"/>
      <c r="GQ230" s="110"/>
      <c r="GR230" s="110"/>
      <c r="GS230" s="110"/>
      <c r="GT230" s="110"/>
      <c r="GU230" s="110"/>
      <c r="GV230" s="110"/>
      <c r="GW230" s="110"/>
      <c r="GX230" s="110"/>
      <c r="GY230" s="110"/>
      <c r="GZ230" s="110"/>
      <c r="HA230" s="110"/>
      <c r="HB230" s="110"/>
      <c r="HC230" s="110"/>
      <c r="HD230" s="110"/>
      <c r="HE230" s="110"/>
      <c r="HF230" s="110"/>
      <c r="HG230" s="110"/>
      <c r="HH230" s="110"/>
      <c r="HI230" s="110"/>
      <c r="HJ230" s="110"/>
      <c r="HK230" s="110"/>
      <c r="HL230" s="110"/>
      <c r="HM230" s="110"/>
      <c r="HN230" s="110"/>
      <c r="HO230" s="110"/>
      <c r="HP230" s="110"/>
      <c r="HQ230" s="110"/>
      <c r="HR230" s="110"/>
      <c r="HS230" s="110"/>
      <c r="HT230" s="110"/>
      <c r="HU230" s="110"/>
      <c r="HV230" s="110"/>
      <c r="HW230" s="110"/>
      <c r="HX230" s="110"/>
      <c r="HY230" s="110"/>
      <c r="HZ230" s="110"/>
      <c r="IA230" s="110"/>
      <c r="IB230" s="110"/>
      <c r="IC230" s="110"/>
      <c r="ID230" s="110"/>
      <c r="IE230" s="110"/>
      <c r="IF230" s="110"/>
      <c r="IG230" s="110"/>
      <c r="IH230" s="110"/>
      <c r="II230" s="110"/>
      <c r="IJ230" s="110"/>
      <c r="IK230" s="110"/>
      <c r="IL230" s="110"/>
      <c r="IM230" s="110"/>
      <c r="IN230" s="110"/>
      <c r="IO230" s="110"/>
      <c r="IP230" s="110"/>
      <c r="IQ230" s="110"/>
      <c r="IR230" s="110"/>
      <c r="IS230" s="110"/>
      <c r="IT230" s="110"/>
      <c r="IU230" s="110"/>
      <c r="IV230" s="110"/>
    </row>
    <row r="231" spans="1:256" s="110" customFormat="1" x14ac:dyDescent="0.35">
      <c r="A231" s="122" t="s">
        <v>3005</v>
      </c>
      <c r="B231" s="110" t="s">
        <v>345</v>
      </c>
      <c r="C231" s="110" t="s">
        <v>259</v>
      </c>
      <c r="D231" s="122" t="s">
        <v>149</v>
      </c>
      <c r="E231" s="125">
        <v>35697</v>
      </c>
      <c r="F231" s="118" t="s">
        <v>457</v>
      </c>
      <c r="G231" s="122" t="s">
        <v>349</v>
      </c>
      <c r="H231" s="110" t="s">
        <v>327</v>
      </c>
      <c r="I231" s="110" t="s">
        <v>259</v>
      </c>
      <c r="J231" s="122" t="s">
        <v>328</v>
      </c>
      <c r="M231" s="122"/>
      <c r="N231" s="110" t="s">
        <v>327</v>
      </c>
      <c r="O231" s="110" t="s">
        <v>259</v>
      </c>
      <c r="P231" s="122" t="s">
        <v>328</v>
      </c>
      <c r="S231" s="122"/>
      <c r="V231" s="122"/>
      <c r="Y231" s="122"/>
      <c r="AB231" s="122"/>
    </row>
    <row r="232" spans="1:256" s="110" customFormat="1" x14ac:dyDescent="0.35">
      <c r="A232" s="122" t="s">
        <v>580</v>
      </c>
      <c r="C232" s="118"/>
      <c r="D232" s="122"/>
      <c r="E232" s="125">
        <v>34072</v>
      </c>
      <c r="F232" s="111" t="s">
        <v>581</v>
      </c>
      <c r="G232" s="111" t="s">
        <v>1041</v>
      </c>
      <c r="H232" s="110" t="s">
        <v>205</v>
      </c>
      <c r="I232" s="118" t="s">
        <v>85</v>
      </c>
      <c r="J232" s="122" t="s">
        <v>181</v>
      </c>
      <c r="K232" s="110" t="s">
        <v>205</v>
      </c>
      <c r="L232" s="118" t="s">
        <v>85</v>
      </c>
      <c r="M232" s="122" t="s">
        <v>178</v>
      </c>
      <c r="N232" s="110" t="s">
        <v>211</v>
      </c>
      <c r="O232" s="118" t="s">
        <v>85</v>
      </c>
      <c r="P232" s="122" t="s">
        <v>181</v>
      </c>
      <c r="Q232" s="110" t="s">
        <v>211</v>
      </c>
      <c r="R232" s="118" t="s">
        <v>471</v>
      </c>
      <c r="S232" s="122" t="s">
        <v>201</v>
      </c>
      <c r="T232" s="110" t="s">
        <v>211</v>
      </c>
      <c r="U232" s="118" t="s">
        <v>275</v>
      </c>
      <c r="V232" s="122" t="s">
        <v>201</v>
      </c>
      <c r="W232" s="110" t="s">
        <v>205</v>
      </c>
      <c r="X232" s="118" t="s">
        <v>85</v>
      </c>
      <c r="Y232" s="122" t="s">
        <v>430</v>
      </c>
      <c r="Z232" s="110" t="s">
        <v>211</v>
      </c>
      <c r="AA232" s="118" t="s">
        <v>252</v>
      </c>
      <c r="AB232" s="122" t="s">
        <v>201</v>
      </c>
      <c r="AC232" s="110" t="s">
        <v>211</v>
      </c>
      <c r="AD232" s="118" t="s">
        <v>252</v>
      </c>
      <c r="AE232" s="122" t="s">
        <v>477</v>
      </c>
      <c r="AF232" s="110" t="s">
        <v>220</v>
      </c>
      <c r="AG232" s="118" t="s">
        <v>252</v>
      </c>
      <c r="AH232" s="122" t="s">
        <v>231</v>
      </c>
      <c r="AJ232" s="118"/>
      <c r="AK232" s="122"/>
      <c r="AM232" s="118"/>
      <c r="AN232" s="122"/>
      <c r="AP232" s="118"/>
      <c r="AQ232" s="122"/>
      <c r="AS232" s="118"/>
      <c r="AT232" s="122"/>
      <c r="AV232" s="118"/>
      <c r="AW232" s="122"/>
      <c r="AY232" s="118"/>
      <c r="AZ232" s="122"/>
      <c r="BB232" s="118"/>
      <c r="BC232" s="122"/>
      <c r="BE232" s="118"/>
      <c r="BF232" s="122"/>
      <c r="BH232" s="118"/>
      <c r="BI232" s="122"/>
      <c r="BK232" s="118"/>
      <c r="BL232" s="122"/>
      <c r="BN232" s="118"/>
      <c r="BO232" s="122"/>
      <c r="BR232" s="122"/>
      <c r="BS232" s="118"/>
      <c r="BT232" s="118"/>
      <c r="BU232" s="118"/>
      <c r="BV232" s="118"/>
      <c r="BW232" s="118"/>
      <c r="BX232" s="118"/>
    </row>
    <row r="233" spans="1:256" s="110" customFormat="1" x14ac:dyDescent="0.35">
      <c r="A233" s="122" t="s">
        <v>2214</v>
      </c>
      <c r="B233" s="110" t="s">
        <v>480</v>
      </c>
      <c r="C233" s="110" t="s">
        <v>78</v>
      </c>
      <c r="D233" s="122" t="s">
        <v>481</v>
      </c>
      <c r="E233" s="125">
        <v>36210</v>
      </c>
      <c r="F233" s="118" t="s">
        <v>387</v>
      </c>
      <c r="G233" s="122" t="s">
        <v>387</v>
      </c>
      <c r="H233" s="110" t="s">
        <v>656</v>
      </c>
      <c r="I233" s="110" t="s">
        <v>116</v>
      </c>
      <c r="J233" s="122" t="s">
        <v>3379</v>
      </c>
      <c r="K233" s="110" t="s">
        <v>656</v>
      </c>
      <c r="L233" s="110" t="s">
        <v>116</v>
      </c>
      <c r="M233" s="122" t="s">
        <v>1168</v>
      </c>
      <c r="N233" s="110" t="s">
        <v>311</v>
      </c>
      <c r="O233" s="110" t="s">
        <v>116</v>
      </c>
      <c r="P233" s="122" t="s">
        <v>314</v>
      </c>
      <c r="S233" s="122"/>
      <c r="V233" s="122"/>
      <c r="Y233" s="122"/>
      <c r="AB233" s="122"/>
    </row>
    <row r="234" spans="1:256" s="110" customFormat="1" x14ac:dyDescent="0.35">
      <c r="A234" s="122" t="s">
        <v>2548</v>
      </c>
      <c r="B234" s="110" t="s">
        <v>77</v>
      </c>
      <c r="C234" s="118" t="s">
        <v>123</v>
      </c>
      <c r="D234" s="122" t="s">
        <v>1460</v>
      </c>
      <c r="E234" s="125">
        <v>35166</v>
      </c>
      <c r="F234" s="111" t="s">
        <v>101</v>
      </c>
      <c r="G234" s="111" t="s">
        <v>88</v>
      </c>
      <c r="H234" s="110" t="s">
        <v>77</v>
      </c>
      <c r="I234" s="118" t="s">
        <v>123</v>
      </c>
      <c r="J234" s="122"/>
      <c r="L234" s="118"/>
      <c r="M234" s="122"/>
      <c r="O234" s="118"/>
      <c r="P234" s="122"/>
      <c r="R234" s="118"/>
      <c r="S234" s="122"/>
      <c r="U234" s="118"/>
      <c r="V234" s="122"/>
      <c r="X234" s="118"/>
      <c r="Y234" s="122"/>
      <c r="AA234" s="118"/>
      <c r="AB234" s="122"/>
      <c r="AD234" s="118"/>
      <c r="AE234" s="122"/>
      <c r="AG234" s="118"/>
      <c r="AH234" s="122"/>
      <c r="AJ234" s="118"/>
      <c r="AK234" s="122"/>
    </row>
    <row r="235" spans="1:256" s="110" customFormat="1" x14ac:dyDescent="0.35">
      <c r="A235" s="122" t="s">
        <v>5152</v>
      </c>
      <c r="B235" s="110" t="s">
        <v>354</v>
      </c>
      <c r="C235" s="110" t="s">
        <v>268</v>
      </c>
      <c r="D235" s="122" t="s">
        <v>149</v>
      </c>
      <c r="E235" s="125">
        <v>37085</v>
      </c>
      <c r="F235" s="111" t="s">
        <v>5136</v>
      </c>
      <c r="G235" s="122"/>
      <c r="J235" s="122"/>
      <c r="M235" s="122"/>
      <c r="P235" s="122"/>
      <c r="S235" s="122"/>
      <c r="V235" s="122"/>
      <c r="Y235" s="122"/>
      <c r="AB235" s="122"/>
    </row>
    <row r="236" spans="1:256" s="110" customFormat="1" x14ac:dyDescent="0.35">
      <c r="A236" s="122" t="s">
        <v>2403</v>
      </c>
      <c r="B236" s="110" t="s">
        <v>184</v>
      </c>
      <c r="C236" s="110" t="s">
        <v>268</v>
      </c>
      <c r="D236" s="122" t="s">
        <v>231</v>
      </c>
      <c r="E236" s="125">
        <v>34361</v>
      </c>
      <c r="F236" s="118" t="s">
        <v>720</v>
      </c>
      <c r="G236" s="122" t="s">
        <v>282</v>
      </c>
      <c r="H236" s="110" t="s">
        <v>198</v>
      </c>
      <c r="I236" s="110" t="s">
        <v>268</v>
      </c>
      <c r="J236" s="122" t="s">
        <v>254</v>
      </c>
      <c r="K236" s="110" t="s">
        <v>2404</v>
      </c>
      <c r="L236" s="110" t="s">
        <v>252</v>
      </c>
      <c r="M236" s="122" t="s">
        <v>2405</v>
      </c>
      <c r="N236" s="110" t="s">
        <v>198</v>
      </c>
      <c r="O236" s="110" t="s">
        <v>252</v>
      </c>
      <c r="P236" s="122" t="s">
        <v>168</v>
      </c>
      <c r="Q236" s="110" t="s">
        <v>184</v>
      </c>
      <c r="R236" s="110" t="s">
        <v>252</v>
      </c>
      <c r="S236" s="122" t="s">
        <v>185</v>
      </c>
      <c r="T236" s="110" t="s">
        <v>2197</v>
      </c>
      <c r="U236" s="110" t="s">
        <v>252</v>
      </c>
      <c r="V236" s="122" t="s">
        <v>228</v>
      </c>
      <c r="Y236" s="122"/>
      <c r="AB236" s="122"/>
    </row>
    <row r="237" spans="1:256" s="110" customFormat="1" x14ac:dyDescent="0.35">
      <c r="A237" s="122" t="s">
        <v>3773</v>
      </c>
      <c r="B237" s="110" t="s">
        <v>461</v>
      </c>
      <c r="C237" s="110" t="s">
        <v>268</v>
      </c>
      <c r="D237" s="122" t="s">
        <v>231</v>
      </c>
      <c r="E237" s="125">
        <v>36074</v>
      </c>
      <c r="F237" s="111" t="s">
        <v>171</v>
      </c>
      <c r="G237" s="122"/>
      <c r="J237" s="122"/>
      <c r="M237" s="122"/>
      <c r="P237" s="122"/>
      <c r="S237" s="122"/>
      <c r="V237" s="122"/>
      <c r="Y237" s="122"/>
      <c r="AB237" s="122"/>
    </row>
    <row r="238" spans="1:256" s="110" customFormat="1" x14ac:dyDescent="0.35">
      <c r="A238" s="122" t="s">
        <v>1796</v>
      </c>
      <c r="B238" s="110" t="s">
        <v>258</v>
      </c>
      <c r="C238" s="111" t="s">
        <v>172</v>
      </c>
      <c r="D238" s="111" t="s">
        <v>264</v>
      </c>
      <c r="E238" s="125">
        <v>35135</v>
      </c>
      <c r="F238" s="111" t="s">
        <v>1797</v>
      </c>
      <c r="G238" s="111" t="s">
        <v>337</v>
      </c>
      <c r="H238" s="110" t="s">
        <v>258</v>
      </c>
      <c r="I238" s="111" t="s">
        <v>172</v>
      </c>
      <c r="J238" s="111" t="s">
        <v>477</v>
      </c>
      <c r="K238" s="110" t="s">
        <v>491</v>
      </c>
      <c r="L238" s="111" t="s">
        <v>460</v>
      </c>
      <c r="M238" s="111" t="s">
        <v>477</v>
      </c>
      <c r="N238" s="110" t="s">
        <v>258</v>
      </c>
      <c r="O238" s="111" t="s">
        <v>96</v>
      </c>
      <c r="P238" s="111" t="s">
        <v>477</v>
      </c>
      <c r="Q238" s="110" t="s">
        <v>491</v>
      </c>
      <c r="R238" s="111" t="s">
        <v>96</v>
      </c>
      <c r="S238" s="111" t="s">
        <v>289</v>
      </c>
      <c r="T238" s="110" t="s">
        <v>284</v>
      </c>
      <c r="U238" s="111" t="s">
        <v>96</v>
      </c>
      <c r="V238" s="111" t="s">
        <v>191</v>
      </c>
      <c r="W238" s="110" t="s">
        <v>250</v>
      </c>
      <c r="X238" s="111" t="s">
        <v>96</v>
      </c>
      <c r="Y238" s="111" t="s">
        <v>767</v>
      </c>
      <c r="AA238" s="111"/>
      <c r="AB238" s="111"/>
      <c r="AD238" s="111"/>
      <c r="AE238" s="111"/>
      <c r="AG238" s="111"/>
      <c r="AH238" s="111"/>
      <c r="AJ238" s="111"/>
      <c r="AK238" s="111"/>
      <c r="AM238" s="111"/>
      <c r="AN238" s="111"/>
      <c r="AP238" s="111"/>
      <c r="AQ238" s="111"/>
      <c r="AS238" s="111"/>
      <c r="AT238" s="111"/>
      <c r="AV238" s="111"/>
      <c r="AW238" s="111"/>
      <c r="AY238" s="111"/>
      <c r="AZ238" s="111"/>
      <c r="BB238" s="111"/>
      <c r="BC238" s="111"/>
      <c r="BE238" s="111"/>
      <c r="BF238" s="111"/>
      <c r="BH238" s="111"/>
      <c r="BI238" s="111"/>
      <c r="BK238" s="111"/>
      <c r="BL238" s="111"/>
      <c r="BN238" s="111"/>
      <c r="BO238" s="111"/>
      <c r="BQ238" s="125"/>
      <c r="BR238" s="111"/>
      <c r="BS238" s="118"/>
      <c r="BU238" s="122"/>
      <c r="BV238" s="118"/>
      <c r="BW238" s="118"/>
      <c r="BX238" s="127"/>
    </row>
    <row r="239" spans="1:256" s="110" customFormat="1" x14ac:dyDescent="0.35">
      <c r="A239" s="122" t="s">
        <v>4552</v>
      </c>
      <c r="C239" s="111" t="s">
        <v>4421</v>
      </c>
      <c r="D239" s="122"/>
      <c r="E239" s="125">
        <v>35381</v>
      </c>
      <c r="F239" s="118" t="s">
        <v>115</v>
      </c>
      <c r="G239" s="122" t="s">
        <v>102</v>
      </c>
      <c r="J239" s="122"/>
      <c r="K239" s="110" t="s">
        <v>480</v>
      </c>
      <c r="L239" s="110" t="s">
        <v>103</v>
      </c>
      <c r="M239" s="122" t="s">
        <v>310</v>
      </c>
      <c r="N239" s="110" t="s">
        <v>504</v>
      </c>
      <c r="O239" s="110" t="s">
        <v>103</v>
      </c>
      <c r="P239" s="122" t="s">
        <v>621</v>
      </c>
      <c r="Q239" s="110" t="s">
        <v>273</v>
      </c>
      <c r="R239" s="110" t="s">
        <v>103</v>
      </c>
      <c r="S239" s="122" t="s">
        <v>231</v>
      </c>
      <c r="V239" s="122"/>
      <c r="Y239" s="122"/>
      <c r="AB239" s="122"/>
    </row>
    <row r="240" spans="1:256" s="110" customFormat="1" x14ac:dyDescent="0.35">
      <c r="A240" s="122" t="s">
        <v>2239</v>
      </c>
      <c r="B240" s="110" t="s">
        <v>331</v>
      </c>
      <c r="C240" s="110" t="s">
        <v>259</v>
      </c>
      <c r="D240" s="122" t="s">
        <v>301</v>
      </c>
      <c r="E240" s="125">
        <v>36248</v>
      </c>
      <c r="F240" s="111" t="s">
        <v>83</v>
      </c>
      <c r="G240" s="122" t="s">
        <v>822</v>
      </c>
      <c r="H240" s="110" t="s">
        <v>327</v>
      </c>
      <c r="I240" s="110" t="s">
        <v>259</v>
      </c>
      <c r="J240" s="122" t="s">
        <v>328</v>
      </c>
      <c r="K240" s="110" t="s">
        <v>327</v>
      </c>
      <c r="L240" s="110" t="s">
        <v>259</v>
      </c>
      <c r="M240" s="122" t="s">
        <v>335</v>
      </c>
      <c r="P240" s="122"/>
      <c r="S240" s="122"/>
      <c r="V240" s="122"/>
      <c r="Y240" s="122"/>
      <c r="AB240" s="122"/>
    </row>
    <row r="241" spans="1:256" s="110" customFormat="1" x14ac:dyDescent="0.35">
      <c r="A241" s="122" t="s">
        <v>2287</v>
      </c>
      <c r="B241" s="110" t="s">
        <v>156</v>
      </c>
      <c r="C241" s="110" t="s">
        <v>471</v>
      </c>
      <c r="D241" s="122" t="s">
        <v>173</v>
      </c>
      <c r="E241" s="125">
        <v>35908</v>
      </c>
      <c r="F241" s="118" t="s">
        <v>108</v>
      </c>
      <c r="G241" s="122" t="s">
        <v>965</v>
      </c>
      <c r="H241" s="110" t="s">
        <v>147</v>
      </c>
      <c r="I241" s="110" t="s">
        <v>460</v>
      </c>
      <c r="J241" s="122" t="s">
        <v>1668</v>
      </c>
      <c r="K241" s="110" t="s">
        <v>147</v>
      </c>
      <c r="L241" s="110" t="s">
        <v>460</v>
      </c>
      <c r="M241" s="122" t="s">
        <v>2288</v>
      </c>
      <c r="N241" s="110" t="s">
        <v>156</v>
      </c>
      <c r="O241" s="110" t="s">
        <v>460</v>
      </c>
      <c r="P241" s="122" t="s">
        <v>173</v>
      </c>
      <c r="Q241" s="110" t="s">
        <v>147</v>
      </c>
      <c r="R241" s="110" t="s">
        <v>460</v>
      </c>
      <c r="S241" s="122" t="s">
        <v>1668</v>
      </c>
      <c r="V241" s="122"/>
      <c r="Y241" s="122"/>
      <c r="AB241" s="122"/>
    </row>
    <row r="242" spans="1:256" s="110" customFormat="1" x14ac:dyDescent="0.35">
      <c r="A242" s="122" t="s">
        <v>1631</v>
      </c>
      <c r="D242" s="111"/>
      <c r="E242" s="125">
        <v>35797</v>
      </c>
      <c r="F242" s="118" t="s">
        <v>107</v>
      </c>
      <c r="G242" s="122" t="s">
        <v>102</v>
      </c>
      <c r="H242" s="110" t="s">
        <v>4393</v>
      </c>
      <c r="I242" s="110" t="s">
        <v>85</v>
      </c>
      <c r="J242" s="111" t="s">
        <v>154</v>
      </c>
      <c r="K242" s="110" t="s">
        <v>327</v>
      </c>
      <c r="L242" s="110" t="s">
        <v>85</v>
      </c>
      <c r="M242" s="111" t="s">
        <v>328</v>
      </c>
      <c r="N242" s="110" t="s">
        <v>327</v>
      </c>
      <c r="O242" s="110" t="s">
        <v>85</v>
      </c>
      <c r="P242" s="111" t="s">
        <v>335</v>
      </c>
      <c r="S242" s="122"/>
      <c r="V242" s="122"/>
      <c r="Y242" s="122"/>
      <c r="AB242" s="122"/>
    </row>
    <row r="243" spans="1:256" s="110" customFormat="1" x14ac:dyDescent="0.35">
      <c r="A243" s="122" t="s">
        <v>1890</v>
      </c>
      <c r="B243" s="110" t="s">
        <v>491</v>
      </c>
      <c r="C243" s="110" t="s">
        <v>172</v>
      </c>
      <c r="D243" s="111" t="s">
        <v>877</v>
      </c>
      <c r="E243" s="125">
        <v>34410</v>
      </c>
      <c r="F243" s="111" t="s">
        <v>1891</v>
      </c>
      <c r="G243" s="110" t="s">
        <v>4713</v>
      </c>
      <c r="H243" s="110" t="s">
        <v>491</v>
      </c>
      <c r="I243" s="110" t="s">
        <v>172</v>
      </c>
      <c r="J243" s="111" t="s">
        <v>1170</v>
      </c>
      <c r="K243" s="110" t="s">
        <v>491</v>
      </c>
      <c r="L243" s="110" t="s">
        <v>172</v>
      </c>
      <c r="M243" s="111" t="s">
        <v>1145</v>
      </c>
      <c r="N243" s="110" t="s">
        <v>491</v>
      </c>
      <c r="O243" s="110" t="s">
        <v>172</v>
      </c>
      <c r="P243" s="111" t="s">
        <v>1141</v>
      </c>
      <c r="Q243" s="110" t="s">
        <v>491</v>
      </c>
      <c r="R243" s="110" t="s">
        <v>172</v>
      </c>
      <c r="S243" s="111" t="s">
        <v>874</v>
      </c>
      <c r="T243" s="110" t="s">
        <v>284</v>
      </c>
      <c r="U243" s="110" t="s">
        <v>252</v>
      </c>
      <c r="V243" s="111" t="s">
        <v>596</v>
      </c>
      <c r="W243" s="110" t="s">
        <v>284</v>
      </c>
      <c r="X243" s="110" t="s">
        <v>252</v>
      </c>
      <c r="Y243" s="111" t="s">
        <v>595</v>
      </c>
      <c r="Z243" s="110" t="s">
        <v>284</v>
      </c>
      <c r="AA243" s="110" t="s">
        <v>252</v>
      </c>
      <c r="AB243" s="111" t="s">
        <v>191</v>
      </c>
      <c r="AC243" s="110" t="s">
        <v>253</v>
      </c>
      <c r="AD243" s="110" t="s">
        <v>252</v>
      </c>
      <c r="AE243" s="111" t="s">
        <v>178</v>
      </c>
    </row>
    <row r="244" spans="1:256" s="110" customFormat="1" x14ac:dyDescent="0.35">
      <c r="A244" s="122" t="s">
        <v>3830</v>
      </c>
      <c r="B244" s="110" t="s">
        <v>331</v>
      </c>
      <c r="C244" s="110" t="s">
        <v>135</v>
      </c>
      <c r="D244" s="122" t="s">
        <v>297</v>
      </c>
      <c r="E244" s="125">
        <v>37504</v>
      </c>
      <c r="F244" s="111" t="s">
        <v>5149</v>
      </c>
      <c r="G244" s="122"/>
      <c r="J244" s="122"/>
      <c r="M244" s="122"/>
      <c r="P244" s="122"/>
      <c r="S244" s="122"/>
      <c r="V244" s="122"/>
      <c r="Y244" s="122"/>
      <c r="AB244" s="122"/>
    </row>
    <row r="245" spans="1:256" s="110" customFormat="1" x14ac:dyDescent="0.35">
      <c r="A245" s="122" t="s">
        <v>765</v>
      </c>
      <c r="B245" s="110" t="s">
        <v>253</v>
      </c>
      <c r="C245" s="110" t="s">
        <v>86</v>
      </c>
      <c r="D245" s="111" t="s">
        <v>246</v>
      </c>
      <c r="E245" s="125">
        <v>34264</v>
      </c>
      <c r="F245" s="111" t="s">
        <v>443</v>
      </c>
      <c r="G245" s="110" t="s">
        <v>624</v>
      </c>
      <c r="H245" s="110" t="s">
        <v>253</v>
      </c>
      <c r="I245" s="110" t="s">
        <v>86</v>
      </c>
      <c r="J245" s="111" t="s">
        <v>186</v>
      </c>
      <c r="K245" s="110" t="s">
        <v>253</v>
      </c>
      <c r="L245" s="110" t="s">
        <v>86</v>
      </c>
      <c r="M245" s="111" t="s">
        <v>168</v>
      </c>
      <c r="N245" s="110" t="s">
        <v>273</v>
      </c>
      <c r="O245" s="110" t="s">
        <v>94</v>
      </c>
      <c r="P245" s="111" t="s">
        <v>231</v>
      </c>
      <c r="Q245" s="110" t="s">
        <v>258</v>
      </c>
      <c r="R245" s="110" t="s">
        <v>259</v>
      </c>
      <c r="S245" s="111" t="s">
        <v>231</v>
      </c>
      <c r="T245" s="110" t="s">
        <v>242</v>
      </c>
      <c r="U245" s="110" t="s">
        <v>78</v>
      </c>
      <c r="V245" s="111" t="s">
        <v>186</v>
      </c>
      <c r="W245" s="110" t="s">
        <v>258</v>
      </c>
      <c r="X245" s="110" t="s">
        <v>421</v>
      </c>
      <c r="Y245" s="111" t="s">
        <v>231</v>
      </c>
      <c r="Z245" s="110" t="s">
        <v>251</v>
      </c>
      <c r="AA245" s="110" t="s">
        <v>421</v>
      </c>
      <c r="AB245" s="111" t="s">
        <v>767</v>
      </c>
      <c r="AC245" s="110" t="s">
        <v>273</v>
      </c>
      <c r="AD245" s="110" t="s">
        <v>421</v>
      </c>
      <c r="AE245" s="111" t="s">
        <v>186</v>
      </c>
    </row>
    <row r="246" spans="1:256" s="110" customFormat="1" x14ac:dyDescent="0.35">
      <c r="A246" s="122" t="s">
        <v>3831</v>
      </c>
      <c r="B246" s="110" t="s">
        <v>331</v>
      </c>
      <c r="C246" s="110" t="s">
        <v>235</v>
      </c>
      <c r="D246" s="122" t="s">
        <v>297</v>
      </c>
      <c r="E246" s="125">
        <v>37741</v>
      </c>
      <c r="F246" s="111" t="s">
        <v>5137</v>
      </c>
      <c r="G246" s="122"/>
      <c r="J246" s="122"/>
      <c r="M246" s="122"/>
      <c r="P246" s="122"/>
      <c r="S246" s="122"/>
      <c r="V246" s="122"/>
      <c r="Y246" s="122"/>
      <c r="AB246" s="122"/>
    </row>
    <row r="247" spans="1:256" s="110" customFormat="1" x14ac:dyDescent="0.35">
      <c r="A247" s="122" t="s">
        <v>2691</v>
      </c>
      <c r="B247" s="110" t="s">
        <v>744</v>
      </c>
      <c r="C247" s="110" t="s">
        <v>252</v>
      </c>
      <c r="D247" s="122" t="s">
        <v>231</v>
      </c>
      <c r="E247" s="125">
        <v>36726</v>
      </c>
      <c r="F247" s="111" t="s">
        <v>83</v>
      </c>
      <c r="G247" s="122" t="s">
        <v>91</v>
      </c>
      <c r="H247" s="110" t="s">
        <v>578</v>
      </c>
      <c r="I247" s="110" t="s">
        <v>252</v>
      </c>
      <c r="J247" s="122" t="s">
        <v>767</v>
      </c>
      <c r="K247" s="110" t="s">
        <v>198</v>
      </c>
      <c r="L247" s="110" t="s">
        <v>252</v>
      </c>
      <c r="M247" s="122" t="s">
        <v>264</v>
      </c>
      <c r="P247" s="122"/>
      <c r="S247" s="122"/>
      <c r="V247" s="122"/>
      <c r="Y247" s="122"/>
      <c r="AB247" s="122"/>
    </row>
    <row r="248" spans="1:256" s="110" customFormat="1" x14ac:dyDescent="0.35">
      <c r="A248" s="122" t="s">
        <v>5028</v>
      </c>
      <c r="C248" s="111" t="s">
        <v>4421</v>
      </c>
      <c r="D248" s="122"/>
      <c r="E248" s="125">
        <v>33056</v>
      </c>
      <c r="F248" s="111" t="s">
        <v>1849</v>
      </c>
      <c r="G248" s="111" t="s">
        <v>256</v>
      </c>
      <c r="I248" s="111"/>
      <c r="J248" s="122"/>
      <c r="K248" s="110" t="s">
        <v>93</v>
      </c>
      <c r="L248" s="111" t="s">
        <v>235</v>
      </c>
      <c r="M248" s="122" t="s">
        <v>2759</v>
      </c>
      <c r="N248" s="110" t="s">
        <v>93</v>
      </c>
      <c r="O248" s="118" t="s">
        <v>235</v>
      </c>
      <c r="P248" s="122" t="s">
        <v>5029</v>
      </c>
      <c r="Q248" s="110" t="s">
        <v>93</v>
      </c>
      <c r="R248" s="118" t="s">
        <v>85</v>
      </c>
      <c r="S248" s="122" t="s">
        <v>5030</v>
      </c>
      <c r="T248" s="110" t="s">
        <v>93</v>
      </c>
      <c r="U248" s="118" t="s">
        <v>85</v>
      </c>
      <c r="V248" s="122" t="s">
        <v>5031</v>
      </c>
      <c r="W248" s="110" t="s">
        <v>93</v>
      </c>
      <c r="X248" s="118" t="s">
        <v>85</v>
      </c>
      <c r="Y248" s="122" t="s">
        <v>5032</v>
      </c>
      <c r="Z248" s="110" t="s">
        <v>3108</v>
      </c>
      <c r="AA248" s="118" t="s">
        <v>85</v>
      </c>
      <c r="AB248" s="122" t="s">
        <v>5033</v>
      </c>
      <c r="AC248" s="110" t="s">
        <v>93</v>
      </c>
      <c r="AD248" s="118" t="s">
        <v>123</v>
      </c>
      <c r="AE248" s="122" t="s">
        <v>3300</v>
      </c>
      <c r="AF248" s="110" t="s">
        <v>5034</v>
      </c>
      <c r="AG248" s="118" t="s">
        <v>123</v>
      </c>
      <c r="AH248" s="122" t="s">
        <v>231</v>
      </c>
      <c r="AJ248" s="118"/>
      <c r="AK248" s="122"/>
      <c r="AM248" s="118"/>
      <c r="AN248" s="122"/>
      <c r="AP248" s="118"/>
      <c r="AQ248" s="122"/>
      <c r="AS248" s="118"/>
      <c r="AT248" s="122"/>
      <c r="AV248" s="118"/>
      <c r="AW248" s="122"/>
      <c r="AY248" s="118"/>
      <c r="AZ248" s="122"/>
      <c r="BB248" s="118"/>
      <c r="BC248" s="122"/>
      <c r="BE248" s="118"/>
      <c r="BF248" s="122"/>
      <c r="BH248" s="118"/>
      <c r="BI248" s="122"/>
      <c r="BK248" s="118"/>
      <c r="BL248" s="122"/>
      <c r="BN248" s="118"/>
      <c r="BO248" s="122"/>
      <c r="BR248" s="122"/>
      <c r="BS248" s="118"/>
      <c r="BT248" s="118"/>
      <c r="BU248" s="118"/>
      <c r="BV248" s="118"/>
      <c r="BW248" s="118"/>
      <c r="BX248" s="118"/>
    </row>
    <row r="249" spans="1:256" s="110" customFormat="1" x14ac:dyDescent="0.35">
      <c r="A249" s="122" t="s">
        <v>302</v>
      </c>
      <c r="B249" s="110" t="s">
        <v>304</v>
      </c>
      <c r="C249" s="111" t="s">
        <v>151</v>
      </c>
      <c r="D249" s="111" t="s">
        <v>651</v>
      </c>
      <c r="E249" s="125">
        <v>34779</v>
      </c>
      <c r="F249" s="111" t="s">
        <v>140</v>
      </c>
      <c r="G249" s="111" t="s">
        <v>337</v>
      </c>
      <c r="H249" s="110" t="s">
        <v>276</v>
      </c>
      <c r="I249" s="111" t="s">
        <v>252</v>
      </c>
      <c r="J249" s="111" t="s">
        <v>305</v>
      </c>
      <c r="K249" s="110" t="s">
        <v>304</v>
      </c>
      <c r="L249" s="111" t="s">
        <v>252</v>
      </c>
      <c r="M249" s="111" t="s">
        <v>305</v>
      </c>
      <c r="N249" s="110" t="s">
        <v>304</v>
      </c>
      <c r="O249" s="111" t="s">
        <v>135</v>
      </c>
      <c r="P249" s="111" t="s">
        <v>306</v>
      </c>
      <c r="Q249" s="110" t="s">
        <v>307</v>
      </c>
      <c r="R249" s="111" t="s">
        <v>135</v>
      </c>
      <c r="S249" s="111" t="s">
        <v>310</v>
      </c>
      <c r="T249" s="110" t="s">
        <v>307</v>
      </c>
      <c r="U249" s="111" t="s">
        <v>135</v>
      </c>
      <c r="V249" s="111" t="s">
        <v>310</v>
      </c>
      <c r="W249" s="110" t="s">
        <v>307</v>
      </c>
      <c r="X249" s="111" t="s">
        <v>135</v>
      </c>
      <c r="Y249" s="111" t="s">
        <v>310</v>
      </c>
      <c r="AA249" s="111"/>
      <c r="AB249" s="111"/>
      <c r="AD249" s="111"/>
      <c r="AE249" s="111"/>
      <c r="AG249" s="111"/>
      <c r="AH249" s="111"/>
      <c r="AJ249" s="111"/>
      <c r="AK249" s="111"/>
      <c r="AM249" s="111"/>
      <c r="AN249" s="111"/>
      <c r="AP249" s="111"/>
      <c r="AQ249" s="111"/>
      <c r="AS249" s="111"/>
      <c r="AT249" s="111"/>
      <c r="AV249" s="111"/>
      <c r="AW249" s="111"/>
      <c r="AY249" s="111"/>
      <c r="AZ249" s="111"/>
      <c r="BB249" s="111"/>
      <c r="BC249" s="111"/>
      <c r="BE249" s="111"/>
      <c r="BF249" s="111"/>
      <c r="BH249" s="111"/>
      <c r="BI249" s="111"/>
      <c r="BK249" s="111"/>
      <c r="BL249" s="111"/>
      <c r="BN249" s="111"/>
      <c r="BO249" s="111"/>
      <c r="BQ249" s="125"/>
      <c r="BR249" s="111"/>
      <c r="BS249" s="118"/>
      <c r="BU249" s="122"/>
      <c r="BV249" s="118"/>
      <c r="BW249" s="118"/>
      <c r="BX249" s="127"/>
    </row>
    <row r="250" spans="1:256" s="110" customFormat="1" x14ac:dyDescent="0.35">
      <c r="A250" s="122" t="s">
        <v>2672</v>
      </c>
      <c r="B250" s="110" t="s">
        <v>132</v>
      </c>
      <c r="C250" s="110" t="s">
        <v>268</v>
      </c>
      <c r="D250" s="122"/>
      <c r="E250" s="125">
        <v>36608</v>
      </c>
      <c r="F250" s="111" t="s">
        <v>2673</v>
      </c>
      <c r="G250" s="122" t="s">
        <v>171</v>
      </c>
      <c r="H250" s="110" t="s">
        <v>132</v>
      </c>
      <c r="I250" s="110" t="s">
        <v>268</v>
      </c>
      <c r="J250" s="122"/>
      <c r="K250" s="110" t="s">
        <v>132</v>
      </c>
      <c r="L250" s="110" t="s">
        <v>268</v>
      </c>
      <c r="M250" s="122"/>
      <c r="P250" s="122"/>
      <c r="S250" s="122"/>
      <c r="V250" s="122"/>
      <c r="Y250" s="122"/>
      <c r="AB250" s="122"/>
    </row>
    <row r="251" spans="1:256" s="110" customFormat="1" x14ac:dyDescent="0.35">
      <c r="A251" s="122" t="s">
        <v>2908</v>
      </c>
      <c r="B251" s="110" t="s">
        <v>304</v>
      </c>
      <c r="C251" s="118" t="s">
        <v>471</v>
      </c>
      <c r="D251" s="122" t="s">
        <v>317</v>
      </c>
      <c r="E251" s="125">
        <v>36689</v>
      </c>
      <c r="F251" s="111" t="s">
        <v>313</v>
      </c>
      <c r="G251" s="111" t="s">
        <v>134</v>
      </c>
      <c r="H251" s="110" t="s">
        <v>304</v>
      </c>
      <c r="I251" s="118" t="s">
        <v>471</v>
      </c>
      <c r="J251" s="122" t="s">
        <v>310</v>
      </c>
      <c r="L251" s="118"/>
      <c r="M251" s="122"/>
      <c r="O251" s="118"/>
      <c r="P251" s="122"/>
      <c r="R251" s="118"/>
      <c r="S251" s="122"/>
      <c r="U251" s="118"/>
      <c r="V251" s="122"/>
      <c r="X251" s="118"/>
      <c r="Y251" s="122"/>
      <c r="AA251" s="118"/>
      <c r="AB251" s="122"/>
      <c r="AD251" s="118"/>
      <c r="AE251" s="122"/>
      <c r="AG251" s="118"/>
      <c r="AH251" s="122"/>
      <c r="AJ251" s="118"/>
      <c r="AK251" s="122"/>
    </row>
    <row r="252" spans="1:256" s="110" customFormat="1" x14ac:dyDescent="0.35">
      <c r="A252" s="122" t="s">
        <v>3294</v>
      </c>
      <c r="B252" s="110" t="s">
        <v>327</v>
      </c>
      <c r="C252" s="110" t="s">
        <v>259</v>
      </c>
      <c r="D252" s="111" t="s">
        <v>328</v>
      </c>
      <c r="E252" s="125">
        <v>34455</v>
      </c>
      <c r="F252" s="111" t="s">
        <v>3295</v>
      </c>
      <c r="G252" s="110" t="s">
        <v>5123</v>
      </c>
      <c r="H252" s="110" t="s">
        <v>327</v>
      </c>
      <c r="I252" s="110" t="s">
        <v>259</v>
      </c>
      <c r="J252" s="111" t="s">
        <v>328</v>
      </c>
      <c r="M252" s="111"/>
      <c r="N252" s="110" t="s">
        <v>345</v>
      </c>
      <c r="O252" s="110" t="s">
        <v>421</v>
      </c>
      <c r="P252" s="111" t="s">
        <v>154</v>
      </c>
      <c r="S252" s="111"/>
      <c r="T252" s="110" t="s">
        <v>327</v>
      </c>
      <c r="U252" s="110" t="s">
        <v>158</v>
      </c>
      <c r="V252" s="111" t="s">
        <v>328</v>
      </c>
      <c r="W252" s="110" t="s">
        <v>327</v>
      </c>
      <c r="X252" s="110" t="s">
        <v>158</v>
      </c>
      <c r="Y252" s="111" t="s">
        <v>335</v>
      </c>
      <c r="Z252" s="110" t="s">
        <v>354</v>
      </c>
      <c r="AA252" s="110" t="s">
        <v>158</v>
      </c>
      <c r="AB252" s="111" t="s">
        <v>422</v>
      </c>
      <c r="AC252" s="110" t="s">
        <v>323</v>
      </c>
      <c r="AD252" s="110" t="s">
        <v>158</v>
      </c>
      <c r="AE252" s="111" t="s">
        <v>154</v>
      </c>
    </row>
    <row r="253" spans="1:256" ht="12.75" customHeight="1" x14ac:dyDescent="0.35">
      <c r="A253" s="122" t="s">
        <v>3068</v>
      </c>
      <c r="B253" s="110" t="s">
        <v>656</v>
      </c>
      <c r="C253" s="110" t="s">
        <v>206</v>
      </c>
      <c r="D253" s="122" t="s">
        <v>3450</v>
      </c>
      <c r="E253" s="125">
        <v>35908</v>
      </c>
      <c r="F253" s="118" t="s">
        <v>2793</v>
      </c>
      <c r="G253" s="118" t="s">
        <v>4637</v>
      </c>
      <c r="H253" s="110" t="s">
        <v>504</v>
      </c>
      <c r="I253" s="110" t="s">
        <v>190</v>
      </c>
      <c r="J253" s="122" t="s">
        <v>3380</v>
      </c>
      <c r="K253" s="110" t="s">
        <v>253</v>
      </c>
      <c r="L253" s="110" t="s">
        <v>190</v>
      </c>
      <c r="M253" s="122" t="s">
        <v>595</v>
      </c>
      <c r="N253" s="110" t="s">
        <v>2897</v>
      </c>
      <c r="O253" s="110" t="s">
        <v>190</v>
      </c>
      <c r="P253" s="122" t="s">
        <v>3069</v>
      </c>
      <c r="Q253" s="110" t="s">
        <v>2897</v>
      </c>
      <c r="R253" s="110" t="s">
        <v>190</v>
      </c>
      <c r="S253" s="122" t="s">
        <v>4638</v>
      </c>
      <c r="T253" s="110" t="s">
        <v>480</v>
      </c>
      <c r="U253" s="110" t="s">
        <v>190</v>
      </c>
      <c r="V253" s="122" t="s">
        <v>2636</v>
      </c>
      <c r="W253" s="110"/>
      <c r="X253" s="110"/>
      <c r="Y253" s="122"/>
      <c r="Z253" s="110"/>
      <c r="AA253" s="110"/>
      <c r="AB253" s="122"/>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30"/>
    </row>
    <row r="254" spans="1:256" x14ac:dyDescent="0.35">
      <c r="A254" s="122" t="s">
        <v>4741</v>
      </c>
      <c r="B254" s="110"/>
      <c r="C254" s="111" t="s">
        <v>4421</v>
      </c>
      <c r="D254" s="111"/>
      <c r="E254" s="125">
        <v>34185</v>
      </c>
      <c r="F254" s="111" t="s">
        <v>1116</v>
      </c>
      <c r="G254" s="110" t="s">
        <v>996</v>
      </c>
      <c r="H254" s="110"/>
      <c r="I254" s="110"/>
      <c r="J254" s="111"/>
      <c r="K254" s="110" t="s">
        <v>327</v>
      </c>
      <c r="L254" s="110" t="s">
        <v>190</v>
      </c>
      <c r="M254" s="111" t="s">
        <v>328</v>
      </c>
      <c r="N254" s="110" t="s">
        <v>296</v>
      </c>
      <c r="O254" s="110" t="s">
        <v>190</v>
      </c>
      <c r="P254" s="111" t="s">
        <v>342</v>
      </c>
      <c r="Q254" s="110" t="s">
        <v>331</v>
      </c>
      <c r="R254" s="110" t="s">
        <v>190</v>
      </c>
      <c r="S254" s="111" t="s">
        <v>342</v>
      </c>
      <c r="T254" s="110" t="s">
        <v>327</v>
      </c>
      <c r="U254" s="110" t="s">
        <v>460</v>
      </c>
      <c r="V254" s="111" t="s">
        <v>335</v>
      </c>
      <c r="W254" s="111"/>
      <c r="X254" s="110"/>
      <c r="Y254" s="122"/>
      <c r="Z254" s="110" t="s">
        <v>327</v>
      </c>
      <c r="AA254" s="110" t="s">
        <v>165</v>
      </c>
      <c r="AB254" s="111" t="s">
        <v>328</v>
      </c>
      <c r="AC254" s="110" t="s">
        <v>327</v>
      </c>
      <c r="AD254" s="110" t="s">
        <v>165</v>
      </c>
      <c r="AE254" s="111" t="s">
        <v>328</v>
      </c>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c r="FL254" s="110"/>
      <c r="FM254" s="110"/>
      <c r="FN254" s="110"/>
      <c r="FO254" s="110"/>
      <c r="FP254" s="110"/>
      <c r="FQ254" s="110"/>
      <c r="FR254" s="110"/>
      <c r="FS254" s="110"/>
      <c r="FT254" s="110"/>
      <c r="FU254" s="110"/>
      <c r="FV254" s="110"/>
      <c r="FW254" s="110"/>
      <c r="FX254" s="110"/>
      <c r="FY254" s="110"/>
      <c r="FZ254" s="110"/>
      <c r="GA254" s="110"/>
      <c r="GB254" s="110"/>
      <c r="GC254" s="110"/>
      <c r="GD254" s="110"/>
      <c r="GE254" s="110"/>
      <c r="GF254" s="110"/>
      <c r="GG254" s="110"/>
      <c r="GH254" s="110"/>
      <c r="GI254" s="110"/>
      <c r="GJ254" s="110"/>
      <c r="GK254" s="110"/>
      <c r="GL254" s="110"/>
      <c r="GM254" s="110"/>
      <c r="GN254" s="110"/>
      <c r="GO254" s="110"/>
      <c r="GP254" s="110"/>
      <c r="GQ254" s="110"/>
      <c r="GR254" s="110"/>
      <c r="GS254" s="110"/>
      <c r="GT254" s="110"/>
      <c r="GU254" s="110"/>
      <c r="GV254" s="110"/>
      <c r="GW254" s="110"/>
      <c r="GX254" s="110"/>
      <c r="GY254" s="110"/>
      <c r="GZ254" s="110"/>
      <c r="HA254" s="110"/>
      <c r="HB254" s="110"/>
      <c r="HC254" s="110"/>
      <c r="HD254" s="110"/>
      <c r="HE254" s="110"/>
      <c r="HF254" s="110"/>
      <c r="HG254" s="110"/>
      <c r="HH254" s="110"/>
      <c r="HI254" s="110"/>
      <c r="HJ254" s="110"/>
      <c r="HK254" s="110"/>
      <c r="HL254" s="110"/>
      <c r="HM254" s="110"/>
      <c r="HN254" s="110"/>
      <c r="HO254" s="110"/>
      <c r="HP254" s="110"/>
      <c r="HQ254" s="110"/>
      <c r="HR254" s="110"/>
      <c r="HS254" s="110"/>
      <c r="HT254" s="110"/>
      <c r="HU254" s="110"/>
      <c r="HV254" s="110"/>
      <c r="HW254" s="110"/>
      <c r="HX254" s="110"/>
      <c r="HY254" s="110"/>
      <c r="HZ254" s="110"/>
      <c r="IA254" s="110"/>
      <c r="IB254" s="110"/>
      <c r="IC254" s="110"/>
      <c r="ID254" s="110"/>
      <c r="IE254" s="110"/>
      <c r="IF254" s="110"/>
      <c r="IG254" s="110"/>
      <c r="IH254" s="110"/>
      <c r="II254" s="110"/>
      <c r="IJ254" s="110"/>
      <c r="IK254" s="110"/>
      <c r="IL254" s="110"/>
      <c r="IM254" s="110"/>
      <c r="IN254" s="110"/>
      <c r="IO254" s="110"/>
      <c r="IP254" s="110"/>
      <c r="IQ254" s="110"/>
      <c r="IR254" s="110"/>
      <c r="IS254" s="110"/>
      <c r="IT254" s="110"/>
      <c r="IU254" s="110"/>
      <c r="IV254" s="110"/>
    </row>
    <row r="255" spans="1:256" s="110" customFormat="1" x14ac:dyDescent="0.35">
      <c r="A255" s="122" t="s">
        <v>2453</v>
      </c>
      <c r="B255" s="110" t="s">
        <v>77</v>
      </c>
      <c r="C255" s="110" t="s">
        <v>123</v>
      </c>
      <c r="D255" s="122"/>
      <c r="E255" s="125">
        <v>35409</v>
      </c>
      <c r="F255" s="118" t="s">
        <v>2041</v>
      </c>
      <c r="G255" s="122" t="s">
        <v>4884</v>
      </c>
      <c r="H255" s="110" t="s">
        <v>77</v>
      </c>
      <c r="I255" s="110" t="s">
        <v>123</v>
      </c>
      <c r="J255" s="122"/>
      <c r="K255" s="110" t="s">
        <v>77</v>
      </c>
      <c r="L255" s="110" t="s">
        <v>123</v>
      </c>
      <c r="M255" s="122"/>
      <c r="N255" s="110" t="s">
        <v>77</v>
      </c>
      <c r="O255" s="110" t="s">
        <v>123</v>
      </c>
      <c r="P255" s="122"/>
      <c r="Q255" s="110" t="s">
        <v>77</v>
      </c>
      <c r="R255" s="110" t="s">
        <v>123</v>
      </c>
      <c r="S255" s="122"/>
      <c r="V255" s="122"/>
      <c r="Y255" s="122"/>
      <c r="AB255" s="122"/>
    </row>
    <row r="256" spans="1:256" s="110" customFormat="1" x14ac:dyDescent="0.35">
      <c r="A256" s="122" t="s">
        <v>3893</v>
      </c>
      <c r="B256" s="110" t="s">
        <v>408</v>
      </c>
      <c r="C256" s="110" t="s">
        <v>123</v>
      </c>
      <c r="D256" s="122"/>
      <c r="E256" s="125">
        <v>37070</v>
      </c>
      <c r="F256" s="111" t="s">
        <v>5137</v>
      </c>
      <c r="G256" s="122"/>
      <c r="J256" s="122"/>
      <c r="M256" s="122"/>
      <c r="P256" s="122"/>
      <c r="S256" s="122"/>
      <c r="V256" s="122"/>
      <c r="Y256" s="122"/>
      <c r="AB256" s="122"/>
    </row>
    <row r="257" spans="1:76" s="110" customFormat="1" x14ac:dyDescent="0.35">
      <c r="A257" s="122" t="s">
        <v>1972</v>
      </c>
      <c r="B257" s="110" t="s">
        <v>389</v>
      </c>
      <c r="C257" s="118" t="s">
        <v>116</v>
      </c>
      <c r="D257" s="111" t="s">
        <v>4418</v>
      </c>
      <c r="E257" s="125">
        <v>33635</v>
      </c>
      <c r="F257" s="111" t="s">
        <v>163</v>
      </c>
      <c r="G257" s="111" t="s">
        <v>349</v>
      </c>
      <c r="H257" s="110" t="s">
        <v>389</v>
      </c>
      <c r="I257" s="118" t="s">
        <v>116</v>
      </c>
      <c r="J257" s="111" t="s">
        <v>3381</v>
      </c>
      <c r="L257" s="118"/>
      <c r="M257" s="111"/>
      <c r="N257" s="110" t="s">
        <v>389</v>
      </c>
      <c r="O257" s="118" t="s">
        <v>326</v>
      </c>
      <c r="P257" s="111" t="s">
        <v>1973</v>
      </c>
      <c r="Q257" s="110" t="s">
        <v>389</v>
      </c>
      <c r="R257" s="118" t="s">
        <v>274</v>
      </c>
      <c r="S257" s="111" t="s">
        <v>1974</v>
      </c>
      <c r="W257" s="110" t="s">
        <v>389</v>
      </c>
      <c r="X257" s="118" t="s">
        <v>421</v>
      </c>
      <c r="Y257" s="122" t="s">
        <v>4419</v>
      </c>
      <c r="Z257" s="110" t="s">
        <v>389</v>
      </c>
      <c r="AA257" s="118" t="s">
        <v>421</v>
      </c>
      <c r="AB257" s="122" t="s">
        <v>3029</v>
      </c>
      <c r="AC257" s="110" t="s">
        <v>389</v>
      </c>
      <c r="AD257" s="118" t="s">
        <v>103</v>
      </c>
      <c r="AE257" s="122" t="s">
        <v>1975</v>
      </c>
      <c r="AF257" s="110" t="s">
        <v>389</v>
      </c>
      <c r="AG257" s="118" t="s">
        <v>103</v>
      </c>
      <c r="AH257" s="122" t="s">
        <v>4420</v>
      </c>
      <c r="AJ257" s="118"/>
      <c r="AK257" s="122"/>
      <c r="AM257" s="118"/>
      <c r="AN257" s="122"/>
      <c r="AP257" s="118"/>
      <c r="AQ257" s="122"/>
      <c r="AS257" s="118"/>
      <c r="AT257" s="122"/>
      <c r="AV257" s="118"/>
      <c r="AW257" s="122"/>
      <c r="AY257" s="118"/>
      <c r="AZ257" s="122"/>
      <c r="BB257" s="118"/>
      <c r="BC257" s="122"/>
      <c r="BE257" s="118"/>
      <c r="BF257" s="122"/>
      <c r="BH257" s="118"/>
      <c r="BI257" s="122"/>
      <c r="BL257" s="122"/>
      <c r="BM257" s="118"/>
      <c r="BN257" s="118"/>
      <c r="BO257" s="118"/>
      <c r="BP257" s="118"/>
      <c r="BQ257" s="118"/>
      <c r="BR257" s="118"/>
    </row>
    <row r="258" spans="1:76" s="110" customFormat="1" x14ac:dyDescent="0.35">
      <c r="A258" s="8" t="s">
        <v>1017</v>
      </c>
      <c r="B258" s="110" t="s">
        <v>276</v>
      </c>
      <c r="C258" s="110" t="s">
        <v>460</v>
      </c>
      <c r="D258" s="122" t="s">
        <v>1418</v>
      </c>
      <c r="E258" s="125">
        <v>35994</v>
      </c>
      <c r="F258" s="118" t="s">
        <v>1018</v>
      </c>
      <c r="G258" s="118" t="s">
        <v>4609</v>
      </c>
      <c r="H258" s="110" t="s">
        <v>304</v>
      </c>
      <c r="I258" s="110" t="s">
        <v>259</v>
      </c>
      <c r="J258" s="122" t="s">
        <v>310</v>
      </c>
      <c r="K258" s="110" t="s">
        <v>292</v>
      </c>
      <c r="L258" s="110" t="s">
        <v>158</v>
      </c>
      <c r="M258" s="122" t="s">
        <v>651</v>
      </c>
      <c r="N258" s="110" t="s">
        <v>311</v>
      </c>
      <c r="O258" s="110" t="s">
        <v>158</v>
      </c>
      <c r="P258" s="122" t="s">
        <v>1020</v>
      </c>
      <c r="S258" s="122"/>
      <c r="T258" s="110" t="s">
        <v>292</v>
      </c>
      <c r="U258" s="110" t="s">
        <v>158</v>
      </c>
      <c r="V258" s="122" t="s">
        <v>494</v>
      </c>
      <c r="Y258" s="122"/>
      <c r="AB258" s="122"/>
    </row>
    <row r="259" spans="1:76" s="110" customFormat="1" x14ac:dyDescent="0.35">
      <c r="A259" s="122" t="s">
        <v>1450</v>
      </c>
      <c r="B259" s="110" t="s">
        <v>365</v>
      </c>
      <c r="C259" s="110" t="s">
        <v>326</v>
      </c>
      <c r="D259" s="122"/>
      <c r="E259" s="125">
        <v>34894</v>
      </c>
      <c r="F259" s="118" t="s">
        <v>1005</v>
      </c>
      <c r="G259" s="122" t="s">
        <v>98</v>
      </c>
      <c r="H259" s="110" t="s">
        <v>365</v>
      </c>
      <c r="I259" s="110" t="s">
        <v>326</v>
      </c>
      <c r="J259" s="122"/>
      <c r="K259" s="110" t="s">
        <v>365</v>
      </c>
      <c r="L259" s="110" t="s">
        <v>326</v>
      </c>
      <c r="M259" s="122"/>
      <c r="N259" s="110" t="s">
        <v>365</v>
      </c>
      <c r="O259" s="110" t="s">
        <v>326</v>
      </c>
      <c r="P259" s="122"/>
      <c r="Q259" s="110" t="s">
        <v>365</v>
      </c>
      <c r="R259" s="110" t="s">
        <v>326</v>
      </c>
      <c r="S259" s="122"/>
      <c r="T259" s="110" t="s">
        <v>365</v>
      </c>
      <c r="U259" s="110" t="s">
        <v>326</v>
      </c>
      <c r="V259" s="122"/>
      <c r="W259" s="110" t="s">
        <v>365</v>
      </c>
      <c r="X259" s="110" t="s">
        <v>326</v>
      </c>
      <c r="Y259" s="122"/>
      <c r="Z259" s="110" t="s">
        <v>365</v>
      </c>
      <c r="AA259" s="110" t="s">
        <v>326</v>
      </c>
      <c r="AB259" s="122"/>
    </row>
    <row r="260" spans="1:76" s="110" customFormat="1" x14ac:dyDescent="0.35">
      <c r="A260" s="122" t="s">
        <v>2705</v>
      </c>
      <c r="B260" s="110" t="s">
        <v>284</v>
      </c>
      <c r="C260" s="110" t="s">
        <v>471</v>
      </c>
      <c r="D260" s="122" t="s">
        <v>743</v>
      </c>
      <c r="E260" s="125">
        <v>34436</v>
      </c>
      <c r="F260" s="118" t="s">
        <v>720</v>
      </c>
      <c r="G260" s="122" t="s">
        <v>88</v>
      </c>
      <c r="H260" s="110" t="s">
        <v>258</v>
      </c>
      <c r="I260" s="110" t="s">
        <v>471</v>
      </c>
      <c r="J260" s="122" t="s">
        <v>743</v>
      </c>
      <c r="M260" s="122"/>
      <c r="N260" s="110" t="s">
        <v>250</v>
      </c>
      <c r="O260" s="110" t="s">
        <v>109</v>
      </c>
      <c r="P260" s="122" t="s">
        <v>186</v>
      </c>
      <c r="Q260" s="110" t="s">
        <v>258</v>
      </c>
      <c r="R260" s="110" t="s">
        <v>85</v>
      </c>
      <c r="S260" s="122" t="s">
        <v>227</v>
      </c>
      <c r="T260" s="110" t="s">
        <v>258</v>
      </c>
      <c r="U260" s="110" t="s">
        <v>85</v>
      </c>
      <c r="V260" s="122" t="s">
        <v>743</v>
      </c>
      <c r="W260" s="110" t="s">
        <v>258</v>
      </c>
      <c r="X260" s="110" t="s">
        <v>85</v>
      </c>
      <c r="Y260" s="122" t="s">
        <v>264</v>
      </c>
      <c r="Z260" s="110" t="s">
        <v>491</v>
      </c>
      <c r="AA260" s="110" t="s">
        <v>85</v>
      </c>
      <c r="AB260" s="122" t="s">
        <v>185</v>
      </c>
    </row>
    <row r="261" spans="1:76" s="110" customFormat="1" x14ac:dyDescent="0.35">
      <c r="A261" s="122" t="s">
        <v>3862</v>
      </c>
      <c r="B261" s="110" t="s">
        <v>327</v>
      </c>
      <c r="C261" s="110" t="s">
        <v>142</v>
      </c>
      <c r="D261" s="122" t="s">
        <v>328</v>
      </c>
      <c r="E261" s="125">
        <v>35394</v>
      </c>
      <c r="F261" s="111" t="s">
        <v>107</v>
      </c>
      <c r="G261" s="122"/>
      <c r="J261" s="122"/>
      <c r="M261" s="122"/>
      <c r="P261" s="122"/>
      <c r="S261" s="122"/>
      <c r="V261" s="122"/>
      <c r="Y261" s="122"/>
      <c r="AB261" s="122"/>
    </row>
    <row r="262" spans="1:76" s="110" customFormat="1" x14ac:dyDescent="0.35">
      <c r="A262" s="122" t="s">
        <v>768</v>
      </c>
      <c r="B262" s="110" t="s">
        <v>258</v>
      </c>
      <c r="C262" s="110" t="s">
        <v>471</v>
      </c>
      <c r="D262" s="122" t="s">
        <v>231</v>
      </c>
      <c r="E262" s="125">
        <v>36321</v>
      </c>
      <c r="F262" s="111" t="s">
        <v>91</v>
      </c>
      <c r="G262" s="122"/>
      <c r="J262" s="122"/>
      <c r="K262" s="110" t="s">
        <v>258</v>
      </c>
      <c r="L262" s="110" t="s">
        <v>471</v>
      </c>
      <c r="M262" s="122" t="s">
        <v>484</v>
      </c>
      <c r="P262" s="122"/>
      <c r="S262" s="122"/>
      <c r="V262" s="122"/>
      <c r="Y262" s="122"/>
      <c r="AB262" s="122"/>
    </row>
    <row r="263" spans="1:76" s="110" customFormat="1" x14ac:dyDescent="0.35">
      <c r="A263" s="122" t="s">
        <v>798</v>
      </c>
      <c r="B263" s="110" t="s">
        <v>327</v>
      </c>
      <c r="C263" s="110" t="s">
        <v>128</v>
      </c>
      <c r="D263" s="122" t="s">
        <v>328</v>
      </c>
      <c r="E263" s="125">
        <v>36675</v>
      </c>
      <c r="F263" s="111" t="s">
        <v>83</v>
      </c>
      <c r="G263" s="122" t="s">
        <v>822</v>
      </c>
      <c r="H263" s="110" t="s">
        <v>299</v>
      </c>
      <c r="I263" s="110" t="s">
        <v>128</v>
      </c>
      <c r="J263" s="122" t="s">
        <v>335</v>
      </c>
      <c r="K263" s="110" t="s">
        <v>327</v>
      </c>
      <c r="L263" s="110" t="s">
        <v>128</v>
      </c>
      <c r="M263" s="122" t="s">
        <v>328</v>
      </c>
      <c r="P263" s="122"/>
      <c r="S263" s="122"/>
      <c r="V263" s="122"/>
      <c r="Y263" s="122"/>
      <c r="AB263" s="122"/>
    </row>
    <row r="264" spans="1:76" s="110" customFormat="1" x14ac:dyDescent="0.35">
      <c r="A264" s="122" t="s">
        <v>2339</v>
      </c>
      <c r="B264" s="110" t="s">
        <v>299</v>
      </c>
      <c r="C264" s="110" t="s">
        <v>421</v>
      </c>
      <c r="D264" s="111" t="s">
        <v>332</v>
      </c>
      <c r="E264" s="125">
        <v>34198</v>
      </c>
      <c r="F264" s="111" t="s">
        <v>443</v>
      </c>
      <c r="G264" s="110" t="s">
        <v>540</v>
      </c>
      <c r="H264" s="110" t="s">
        <v>331</v>
      </c>
      <c r="I264" s="110" t="s">
        <v>151</v>
      </c>
      <c r="J264" s="111" t="s">
        <v>929</v>
      </c>
      <c r="K264" s="110" t="s">
        <v>299</v>
      </c>
      <c r="L264" s="110" t="s">
        <v>268</v>
      </c>
      <c r="M264" s="111" t="s">
        <v>791</v>
      </c>
      <c r="N264" s="110" t="s">
        <v>299</v>
      </c>
      <c r="O264" s="110" t="s">
        <v>268</v>
      </c>
      <c r="P264" s="111" t="s">
        <v>684</v>
      </c>
      <c r="Q264" s="110" t="s">
        <v>299</v>
      </c>
      <c r="R264" s="110" t="s">
        <v>268</v>
      </c>
      <c r="S264" s="111" t="s">
        <v>301</v>
      </c>
      <c r="T264" s="110" t="s">
        <v>299</v>
      </c>
      <c r="U264" s="110" t="s">
        <v>268</v>
      </c>
      <c r="V264" s="111" t="s">
        <v>684</v>
      </c>
      <c r="W264" s="110" t="s">
        <v>299</v>
      </c>
      <c r="X264" s="110" t="s">
        <v>268</v>
      </c>
      <c r="Y264" s="111" t="s">
        <v>684</v>
      </c>
      <c r="Z264" s="110" t="s">
        <v>299</v>
      </c>
      <c r="AA264" s="110" t="s">
        <v>268</v>
      </c>
      <c r="AB264" s="111" t="s">
        <v>684</v>
      </c>
      <c r="AC264" s="110" t="s">
        <v>299</v>
      </c>
      <c r="AD264" s="110" t="s">
        <v>268</v>
      </c>
      <c r="AE264" s="111" t="s">
        <v>301</v>
      </c>
    </row>
    <row r="265" spans="1:76" s="110" customFormat="1" x14ac:dyDescent="0.35">
      <c r="A265" s="122" t="s">
        <v>3236</v>
      </c>
      <c r="B265" s="110" t="s">
        <v>299</v>
      </c>
      <c r="C265" s="110" t="s">
        <v>86</v>
      </c>
      <c r="D265" s="122" t="s">
        <v>334</v>
      </c>
      <c r="E265" s="125">
        <v>35995</v>
      </c>
      <c r="F265" s="118" t="s">
        <v>457</v>
      </c>
      <c r="G265" s="122" t="s">
        <v>457</v>
      </c>
      <c r="H265" s="110" t="s">
        <v>299</v>
      </c>
      <c r="I265" s="110" t="s">
        <v>86</v>
      </c>
      <c r="J265" s="122" t="s">
        <v>682</v>
      </c>
      <c r="K265" s="110" t="s">
        <v>299</v>
      </c>
      <c r="L265" s="110" t="s">
        <v>86</v>
      </c>
      <c r="M265" s="122" t="s">
        <v>297</v>
      </c>
      <c r="N265" s="110" t="s">
        <v>327</v>
      </c>
      <c r="O265" s="110" t="s">
        <v>86</v>
      </c>
      <c r="P265" s="122" t="s">
        <v>300</v>
      </c>
      <c r="S265" s="122"/>
      <c r="V265" s="122"/>
      <c r="Y265" s="122"/>
      <c r="AB265" s="122"/>
    </row>
    <row r="266" spans="1:76" s="110" customFormat="1" x14ac:dyDescent="0.35">
      <c r="A266" s="122" t="s">
        <v>4725</v>
      </c>
      <c r="C266" s="111" t="s">
        <v>4421</v>
      </c>
      <c r="D266" s="122"/>
      <c r="E266" s="125">
        <v>33996</v>
      </c>
      <c r="F266" s="118" t="s">
        <v>454</v>
      </c>
      <c r="G266" s="122" t="s">
        <v>1005</v>
      </c>
      <c r="J266" s="122"/>
      <c r="K266" s="110" t="s">
        <v>132</v>
      </c>
      <c r="L266" s="110" t="s">
        <v>94</v>
      </c>
      <c r="M266" s="122"/>
      <c r="N266" s="110" t="s">
        <v>132</v>
      </c>
      <c r="O266" s="110" t="s">
        <v>421</v>
      </c>
      <c r="P266" s="122"/>
      <c r="Q266" s="110" t="s">
        <v>127</v>
      </c>
      <c r="R266" s="110" t="s">
        <v>85</v>
      </c>
      <c r="S266" s="122"/>
      <c r="T266" s="110" t="s">
        <v>132</v>
      </c>
      <c r="U266" s="110" t="s">
        <v>78</v>
      </c>
      <c r="V266" s="122"/>
      <c r="W266" s="110" t="s">
        <v>410</v>
      </c>
      <c r="X266" s="110" t="s">
        <v>190</v>
      </c>
      <c r="Y266" s="122"/>
      <c r="Z266" s="110" t="s">
        <v>408</v>
      </c>
      <c r="AA266" s="110" t="s">
        <v>190</v>
      </c>
      <c r="AB266" s="122"/>
    </row>
    <row r="267" spans="1:76" s="110" customFormat="1" x14ac:dyDescent="0.35">
      <c r="A267" s="122" t="s">
        <v>4430</v>
      </c>
      <c r="C267" s="111" t="s">
        <v>4421</v>
      </c>
      <c r="D267" s="122"/>
      <c r="E267" s="125">
        <v>35116</v>
      </c>
      <c r="F267" s="118" t="s">
        <v>125</v>
      </c>
      <c r="G267" s="122" t="s">
        <v>724</v>
      </c>
      <c r="J267" s="122"/>
      <c r="K267" s="110" t="s">
        <v>459</v>
      </c>
      <c r="L267" s="110" t="s">
        <v>85</v>
      </c>
      <c r="M267" s="122" t="s">
        <v>166</v>
      </c>
      <c r="N267" s="110" t="s">
        <v>459</v>
      </c>
      <c r="O267" s="110" t="s">
        <v>85</v>
      </c>
      <c r="P267" s="122" t="s">
        <v>166</v>
      </c>
      <c r="S267" s="122"/>
      <c r="V267" s="122"/>
      <c r="Y267" s="122"/>
      <c r="AB267" s="122"/>
    </row>
    <row r="268" spans="1:76" s="110" customFormat="1" x14ac:dyDescent="0.35">
      <c r="A268" s="122" t="s">
        <v>2583</v>
      </c>
      <c r="B268" s="110" t="s">
        <v>147</v>
      </c>
      <c r="C268" s="110" t="s">
        <v>151</v>
      </c>
      <c r="D268" s="122" t="s">
        <v>148</v>
      </c>
      <c r="E268" s="125">
        <v>36133</v>
      </c>
      <c r="F268" s="111" t="s">
        <v>295</v>
      </c>
      <c r="G268" s="122" t="s">
        <v>138</v>
      </c>
      <c r="H268" s="110" t="s">
        <v>156</v>
      </c>
      <c r="I268" s="110" t="s">
        <v>151</v>
      </c>
      <c r="J268" s="122" t="s">
        <v>161</v>
      </c>
      <c r="K268" s="110" t="s">
        <v>156</v>
      </c>
      <c r="L268" s="110" t="s">
        <v>151</v>
      </c>
      <c r="M268" s="122" t="s">
        <v>161</v>
      </c>
      <c r="P268" s="122"/>
      <c r="S268" s="122"/>
      <c r="V268" s="122"/>
      <c r="Y268" s="122"/>
      <c r="AB268" s="122"/>
    </row>
    <row r="269" spans="1:76" s="110" customFormat="1" x14ac:dyDescent="0.35">
      <c r="A269" s="122" t="s">
        <v>3264</v>
      </c>
      <c r="B269" s="110" t="s">
        <v>461</v>
      </c>
      <c r="C269" s="118" t="s">
        <v>326</v>
      </c>
      <c r="D269" s="122" t="s">
        <v>186</v>
      </c>
      <c r="E269" s="125">
        <v>35724</v>
      </c>
      <c r="F269" s="111" t="s">
        <v>279</v>
      </c>
      <c r="G269" s="111"/>
      <c r="H269" s="110" t="s">
        <v>461</v>
      </c>
      <c r="I269" s="118" t="s">
        <v>326</v>
      </c>
      <c r="J269" s="122" t="s">
        <v>231</v>
      </c>
      <c r="L269" s="118"/>
      <c r="M269" s="122"/>
      <c r="O269" s="118"/>
      <c r="P269" s="122"/>
      <c r="R269" s="118"/>
      <c r="S269" s="122"/>
      <c r="U269" s="118"/>
      <c r="V269" s="122"/>
      <c r="X269" s="118"/>
      <c r="Y269" s="122"/>
      <c r="AA269" s="118"/>
      <c r="AB269" s="122"/>
      <c r="AD269" s="118"/>
      <c r="AE269" s="122"/>
      <c r="AG269" s="118"/>
      <c r="AH269" s="122"/>
      <c r="AJ269" s="118"/>
      <c r="AK269" s="122"/>
    </row>
    <row r="270" spans="1:76" s="110" customFormat="1" x14ac:dyDescent="0.35">
      <c r="A270" s="122" t="s">
        <v>4957</v>
      </c>
      <c r="C270" s="111" t="s">
        <v>4421</v>
      </c>
      <c r="D270" s="122"/>
      <c r="E270" s="125">
        <v>33534</v>
      </c>
      <c r="F270" s="111" t="s">
        <v>454</v>
      </c>
      <c r="G270" s="110" t="s">
        <v>4958</v>
      </c>
      <c r="I270" s="118"/>
      <c r="J270" s="122"/>
      <c r="K270" s="110" t="s">
        <v>327</v>
      </c>
      <c r="L270" s="118" t="s">
        <v>224</v>
      </c>
      <c r="M270" s="122" t="s">
        <v>328</v>
      </c>
      <c r="N270" s="110" t="s">
        <v>345</v>
      </c>
      <c r="O270" s="118" t="s">
        <v>116</v>
      </c>
      <c r="P270" s="122" t="s">
        <v>154</v>
      </c>
      <c r="Q270" s="110" t="s">
        <v>345</v>
      </c>
      <c r="R270" s="118" t="s">
        <v>116</v>
      </c>
      <c r="S270" s="122" t="s">
        <v>155</v>
      </c>
      <c r="U270" s="118"/>
      <c r="V270" s="122"/>
      <c r="W270" s="110" t="s">
        <v>345</v>
      </c>
      <c r="X270" s="118" t="s">
        <v>421</v>
      </c>
      <c r="Y270" s="122" t="s">
        <v>422</v>
      </c>
      <c r="Z270" s="110" t="s">
        <v>4393</v>
      </c>
      <c r="AA270" s="118" t="s">
        <v>421</v>
      </c>
      <c r="AB270" s="122" t="s">
        <v>422</v>
      </c>
      <c r="AC270" s="110" t="s">
        <v>327</v>
      </c>
      <c r="AD270" s="118" t="s">
        <v>421</v>
      </c>
      <c r="AE270" s="122" t="s">
        <v>328</v>
      </c>
      <c r="AF270" s="110" t="s">
        <v>327</v>
      </c>
      <c r="AG270" s="118" t="s">
        <v>421</v>
      </c>
      <c r="AH270" s="122" t="s">
        <v>328</v>
      </c>
      <c r="AJ270" s="118"/>
      <c r="AK270" s="122"/>
      <c r="AM270" s="118"/>
      <c r="AN270" s="122"/>
      <c r="AP270" s="118"/>
      <c r="AQ270" s="122"/>
      <c r="AS270" s="118"/>
      <c r="AT270" s="122"/>
      <c r="AV270" s="118"/>
      <c r="AW270" s="122"/>
      <c r="AY270" s="118"/>
      <c r="AZ270" s="122"/>
      <c r="BB270" s="118"/>
      <c r="BC270" s="122"/>
      <c r="BE270" s="118"/>
      <c r="BF270" s="122"/>
      <c r="BH270" s="118"/>
      <c r="BI270" s="122"/>
      <c r="BK270" s="118"/>
      <c r="BL270" s="122"/>
      <c r="BN270" s="118"/>
      <c r="BO270" s="122"/>
      <c r="BR270" s="122"/>
      <c r="BS270" s="118"/>
      <c r="BT270" s="118"/>
      <c r="BU270" s="118"/>
      <c r="BV270" s="118"/>
      <c r="BW270" s="118"/>
      <c r="BX270" s="118"/>
    </row>
    <row r="271" spans="1:76" s="110" customFormat="1" x14ac:dyDescent="0.35">
      <c r="A271" s="122" t="s">
        <v>2746</v>
      </c>
      <c r="D271" s="122"/>
      <c r="E271" s="125">
        <v>36270</v>
      </c>
      <c r="F271" s="111" t="s">
        <v>83</v>
      </c>
      <c r="G271" s="122" t="s">
        <v>295</v>
      </c>
      <c r="H271" s="110" t="s">
        <v>362</v>
      </c>
      <c r="I271" s="110" t="s">
        <v>341</v>
      </c>
      <c r="J271" s="122"/>
      <c r="K271" s="110" t="s">
        <v>362</v>
      </c>
      <c r="L271" s="110" t="s">
        <v>341</v>
      </c>
      <c r="M271" s="122"/>
      <c r="P271" s="122"/>
      <c r="S271" s="122"/>
      <c r="V271" s="122"/>
      <c r="Y271" s="122"/>
      <c r="AB271" s="122"/>
    </row>
    <row r="272" spans="1:76" s="110" customFormat="1" x14ac:dyDescent="0.35">
      <c r="A272" s="8" t="s">
        <v>2001</v>
      </c>
      <c r="B272" s="102" t="s">
        <v>610</v>
      </c>
      <c r="C272" s="131" t="s">
        <v>109</v>
      </c>
      <c r="D272" s="131" t="s">
        <v>4853</v>
      </c>
      <c r="E272" s="40">
        <v>31656</v>
      </c>
      <c r="F272" s="36" t="s">
        <v>2002</v>
      </c>
      <c r="G272" s="36" t="s">
        <v>5057</v>
      </c>
      <c r="H272" s="102" t="s">
        <v>253</v>
      </c>
      <c r="I272" s="131" t="s">
        <v>94</v>
      </c>
      <c r="J272" s="131" t="s">
        <v>877</v>
      </c>
      <c r="K272" s="102" t="s">
        <v>242</v>
      </c>
      <c r="L272" s="131" t="s">
        <v>195</v>
      </c>
      <c r="M272" s="131" t="s">
        <v>430</v>
      </c>
      <c r="N272" s="102" t="s">
        <v>253</v>
      </c>
      <c r="O272" s="131" t="s">
        <v>195</v>
      </c>
      <c r="P272" s="131" t="s">
        <v>608</v>
      </c>
      <c r="Q272" s="102" t="s">
        <v>253</v>
      </c>
      <c r="R272" s="131" t="s">
        <v>195</v>
      </c>
      <c r="S272" s="131" t="s">
        <v>212</v>
      </c>
      <c r="T272" s="102" t="s">
        <v>610</v>
      </c>
      <c r="U272" s="131" t="s">
        <v>96</v>
      </c>
      <c r="V272" s="131" t="s">
        <v>2003</v>
      </c>
      <c r="W272" s="102" t="s">
        <v>253</v>
      </c>
      <c r="X272" s="131" t="s">
        <v>96</v>
      </c>
      <c r="Y272" s="131" t="s">
        <v>874</v>
      </c>
      <c r="Z272" s="102" t="s">
        <v>253</v>
      </c>
      <c r="AA272" s="131" t="s">
        <v>96</v>
      </c>
      <c r="AB272" s="131" t="s">
        <v>2004</v>
      </c>
      <c r="AC272" s="102" t="s">
        <v>242</v>
      </c>
      <c r="AD272" s="131" t="s">
        <v>78</v>
      </c>
      <c r="AE272" s="131" t="s">
        <v>1141</v>
      </c>
      <c r="AF272" s="102" t="s">
        <v>242</v>
      </c>
      <c r="AG272" s="131" t="s">
        <v>78</v>
      </c>
      <c r="AH272" s="131" t="s">
        <v>440</v>
      </c>
      <c r="AI272" s="102" t="s">
        <v>242</v>
      </c>
      <c r="AJ272" s="131" t="s">
        <v>78</v>
      </c>
      <c r="AK272" s="131" t="s">
        <v>207</v>
      </c>
      <c r="AL272" t="s">
        <v>242</v>
      </c>
      <c r="AM272" s="36" t="s">
        <v>78</v>
      </c>
      <c r="AN272" s="36" t="s">
        <v>876</v>
      </c>
      <c r="AO272" t="s">
        <v>242</v>
      </c>
      <c r="AP272" s="36" t="s">
        <v>78</v>
      </c>
      <c r="AQ272" s="36" t="s">
        <v>207</v>
      </c>
      <c r="AR272" t="s">
        <v>242</v>
      </c>
      <c r="AS272" s="36" t="s">
        <v>78</v>
      </c>
      <c r="AT272" s="36" t="s">
        <v>1141</v>
      </c>
      <c r="AU272" t="s">
        <v>242</v>
      </c>
      <c r="AV272" s="36" t="s">
        <v>78</v>
      </c>
      <c r="AW272" s="36" t="s">
        <v>178</v>
      </c>
      <c r="AX272" t="s">
        <v>242</v>
      </c>
      <c r="AY272" s="36" t="s">
        <v>78</v>
      </c>
      <c r="AZ272" s="36" t="s">
        <v>604</v>
      </c>
      <c r="BA272" t="s">
        <v>258</v>
      </c>
      <c r="BB272" s="36" t="s">
        <v>78</v>
      </c>
      <c r="BC272" s="36" t="s">
        <v>231</v>
      </c>
      <c r="BD272"/>
      <c r="BE272" s="36"/>
      <c r="BF272" s="36"/>
      <c r="BG272"/>
      <c r="BH272" s="36"/>
      <c r="BI272" s="36"/>
      <c r="BJ272"/>
      <c r="BK272" s="36"/>
      <c r="BL272" s="36"/>
      <c r="BM272"/>
      <c r="BN272" s="36"/>
      <c r="BO272" s="8"/>
      <c r="BP272"/>
      <c r="BQ272"/>
      <c r="BR272" s="8"/>
      <c r="BS272" s="8"/>
      <c r="BT272" s="8"/>
      <c r="BU272" s="8"/>
      <c r="BV272"/>
      <c r="BW272" s="9"/>
      <c r="BX272" s="9"/>
    </row>
    <row r="273" spans="1:76" s="110" customFormat="1" x14ac:dyDescent="0.35">
      <c r="A273" s="122" t="s">
        <v>2629</v>
      </c>
      <c r="B273" s="110" t="s">
        <v>648</v>
      </c>
      <c r="C273" s="110" t="s">
        <v>252</v>
      </c>
      <c r="D273" s="111" t="s">
        <v>310</v>
      </c>
      <c r="E273" s="125">
        <v>34151</v>
      </c>
      <c r="F273" s="111" t="s">
        <v>1116</v>
      </c>
      <c r="G273" s="110" t="s">
        <v>443</v>
      </c>
      <c r="H273" s="110" t="s">
        <v>292</v>
      </c>
      <c r="I273" s="110" t="s">
        <v>135</v>
      </c>
      <c r="J273" s="111" t="s">
        <v>496</v>
      </c>
      <c r="K273" s="110" t="s">
        <v>292</v>
      </c>
      <c r="L273" s="110" t="s">
        <v>135</v>
      </c>
      <c r="M273" s="111" t="s">
        <v>2320</v>
      </c>
      <c r="N273" s="110" t="s">
        <v>292</v>
      </c>
      <c r="O273" s="110" t="s">
        <v>135</v>
      </c>
      <c r="P273" s="111" t="s">
        <v>2316</v>
      </c>
      <c r="Q273" s="110" t="s">
        <v>311</v>
      </c>
      <c r="R273" s="110" t="s">
        <v>78</v>
      </c>
      <c r="S273" s="111" t="s">
        <v>1406</v>
      </c>
      <c r="T273" s="110" t="s">
        <v>648</v>
      </c>
      <c r="U273" s="110" t="s">
        <v>94</v>
      </c>
      <c r="V273" s="111" t="s">
        <v>1537</v>
      </c>
      <c r="W273" s="110" t="s">
        <v>648</v>
      </c>
      <c r="X273" s="110" t="s">
        <v>94</v>
      </c>
      <c r="Y273" s="111" t="s">
        <v>2630</v>
      </c>
      <c r="Z273" s="110" t="s">
        <v>648</v>
      </c>
      <c r="AA273" s="110" t="s">
        <v>94</v>
      </c>
      <c r="AB273" s="111" t="s">
        <v>494</v>
      </c>
      <c r="AC273" s="110" t="s">
        <v>648</v>
      </c>
      <c r="AD273" s="110" t="s">
        <v>94</v>
      </c>
      <c r="AE273" s="111" t="s">
        <v>651</v>
      </c>
    </row>
    <row r="274" spans="1:76" s="110" customFormat="1" x14ac:dyDescent="0.35">
      <c r="A274" s="122" t="s">
        <v>3265</v>
      </c>
      <c r="B274" s="110" t="s">
        <v>327</v>
      </c>
      <c r="C274" s="110" t="s">
        <v>109</v>
      </c>
      <c r="D274" s="122" t="s">
        <v>328</v>
      </c>
      <c r="E274" s="125">
        <v>34935</v>
      </c>
      <c r="F274" s="111" t="s">
        <v>114</v>
      </c>
      <c r="G274" s="122"/>
      <c r="H274" s="110" t="s">
        <v>327</v>
      </c>
      <c r="I274" s="110" t="s">
        <v>109</v>
      </c>
      <c r="J274" s="122" t="s">
        <v>328</v>
      </c>
      <c r="K274" s="110" t="s">
        <v>327</v>
      </c>
      <c r="L274" s="110" t="s">
        <v>109</v>
      </c>
      <c r="M274" s="122" t="s">
        <v>328</v>
      </c>
      <c r="P274" s="122"/>
      <c r="S274" s="122"/>
      <c r="V274" s="122"/>
      <c r="Y274" s="122"/>
      <c r="AB274" s="122"/>
    </row>
    <row r="275" spans="1:76" s="110" customFormat="1" x14ac:dyDescent="0.35">
      <c r="A275" s="122" t="s">
        <v>3073</v>
      </c>
      <c r="B275" s="110" t="s">
        <v>654</v>
      </c>
      <c r="C275" s="118" t="s">
        <v>103</v>
      </c>
      <c r="D275" s="122" t="s">
        <v>4181</v>
      </c>
      <c r="E275" s="125">
        <v>36760</v>
      </c>
      <c r="F275" s="111" t="s">
        <v>493</v>
      </c>
      <c r="G275" s="111" t="s">
        <v>200</v>
      </c>
      <c r="H275" s="110" t="s">
        <v>648</v>
      </c>
      <c r="I275" s="118" t="s">
        <v>103</v>
      </c>
      <c r="J275" s="122" t="s">
        <v>499</v>
      </c>
      <c r="L275" s="118"/>
      <c r="M275" s="122"/>
      <c r="O275" s="118"/>
      <c r="P275" s="122"/>
      <c r="R275" s="118"/>
      <c r="S275" s="122"/>
      <c r="U275" s="118"/>
      <c r="V275" s="122"/>
      <c r="X275" s="118"/>
      <c r="Y275" s="122"/>
      <c r="AA275" s="118"/>
      <c r="AB275" s="122"/>
      <c r="AD275" s="118"/>
      <c r="AE275" s="122"/>
      <c r="AG275" s="118"/>
      <c r="AH275" s="122"/>
      <c r="AJ275" s="118"/>
      <c r="AK275" s="122"/>
    </row>
    <row r="276" spans="1:76" s="110" customFormat="1" x14ac:dyDescent="0.35">
      <c r="A276" s="122" t="s">
        <v>2745</v>
      </c>
      <c r="D276" s="122"/>
      <c r="E276" s="125">
        <v>35627</v>
      </c>
      <c r="F276" s="118" t="s">
        <v>398</v>
      </c>
      <c r="G276" s="122" t="s">
        <v>2909</v>
      </c>
      <c r="H276" s="110" t="s">
        <v>1190</v>
      </c>
      <c r="I276" s="110" t="s">
        <v>206</v>
      </c>
      <c r="J276" s="122"/>
      <c r="K276" s="110" t="s">
        <v>122</v>
      </c>
      <c r="L276" s="110" t="s">
        <v>172</v>
      </c>
      <c r="M276" s="122"/>
      <c r="N276" s="110" t="s">
        <v>132</v>
      </c>
      <c r="O276" s="110" t="s">
        <v>172</v>
      </c>
      <c r="P276" s="122"/>
      <c r="S276" s="122"/>
      <c r="T276" s="110" t="s">
        <v>1190</v>
      </c>
      <c r="U276" s="110" t="s">
        <v>172</v>
      </c>
      <c r="V276" s="122"/>
      <c r="Y276" s="122"/>
      <c r="AB276" s="122"/>
    </row>
    <row r="277" spans="1:76" s="110" customFormat="1" x14ac:dyDescent="0.35">
      <c r="A277" s="122" t="s">
        <v>3162</v>
      </c>
      <c r="B277" s="110" t="s">
        <v>323</v>
      </c>
      <c r="C277" s="110" t="s">
        <v>96</v>
      </c>
      <c r="D277" s="122" t="s">
        <v>154</v>
      </c>
      <c r="E277" s="125">
        <v>36602</v>
      </c>
      <c r="F277" s="118" t="s">
        <v>241</v>
      </c>
      <c r="G277" s="122" t="s">
        <v>387</v>
      </c>
      <c r="H277" s="110" t="s">
        <v>354</v>
      </c>
      <c r="I277" s="110" t="s">
        <v>96</v>
      </c>
      <c r="J277" s="122" t="s">
        <v>149</v>
      </c>
      <c r="K277" s="110" t="s">
        <v>354</v>
      </c>
      <c r="L277" s="110" t="s">
        <v>96</v>
      </c>
      <c r="M277" s="122" t="s">
        <v>155</v>
      </c>
      <c r="N277" s="110" t="s">
        <v>354</v>
      </c>
      <c r="O277" s="110" t="s">
        <v>96</v>
      </c>
      <c r="P277" s="122" t="s">
        <v>149</v>
      </c>
      <c r="S277" s="122"/>
      <c r="V277" s="122"/>
      <c r="Y277" s="122"/>
      <c r="AB277" s="122"/>
    </row>
    <row r="278" spans="1:76" s="110" customFormat="1" ht="12.75" customHeight="1" x14ac:dyDescent="0.35">
      <c r="A278" s="122" t="s">
        <v>1999</v>
      </c>
      <c r="C278" s="111" t="s">
        <v>4421</v>
      </c>
      <c r="D278" s="122"/>
      <c r="E278" s="125">
        <v>33514</v>
      </c>
      <c r="F278" s="111" t="s">
        <v>2000</v>
      </c>
      <c r="G278" s="111" t="s">
        <v>108</v>
      </c>
      <c r="I278" s="118"/>
      <c r="J278" s="122"/>
      <c r="K278" s="110" t="s">
        <v>198</v>
      </c>
      <c r="L278" s="118" t="s">
        <v>235</v>
      </c>
      <c r="M278" s="122" t="s">
        <v>254</v>
      </c>
      <c r="O278" s="118"/>
      <c r="P278" s="122"/>
      <c r="Q278" s="110" t="s">
        <v>198</v>
      </c>
      <c r="R278" s="118" t="s">
        <v>96</v>
      </c>
      <c r="S278" s="122" t="s">
        <v>201</v>
      </c>
      <c r="T278" s="110" t="s">
        <v>198</v>
      </c>
      <c r="U278" s="118" t="s">
        <v>96</v>
      </c>
      <c r="V278" s="122" t="s">
        <v>186</v>
      </c>
      <c r="W278" s="110" t="s">
        <v>198</v>
      </c>
      <c r="X278" s="118" t="s">
        <v>96</v>
      </c>
      <c r="Y278" s="122" t="s">
        <v>208</v>
      </c>
      <c r="Z278" s="110" t="s">
        <v>198</v>
      </c>
      <c r="AA278" s="118" t="s">
        <v>96</v>
      </c>
      <c r="AB278" s="122" t="s">
        <v>201</v>
      </c>
      <c r="AC278" s="110" t="s">
        <v>198</v>
      </c>
      <c r="AD278" s="118" t="s">
        <v>96</v>
      </c>
      <c r="AE278" s="122" t="s">
        <v>477</v>
      </c>
      <c r="AF278" s="110" t="s">
        <v>198</v>
      </c>
      <c r="AG278" s="118" t="s">
        <v>96</v>
      </c>
      <c r="AH278" s="122" t="s">
        <v>227</v>
      </c>
      <c r="AJ278" s="118"/>
      <c r="AK278" s="122"/>
      <c r="AM278" s="118"/>
      <c r="AN278" s="122"/>
      <c r="AP278" s="118"/>
      <c r="AQ278" s="122"/>
      <c r="AS278" s="118"/>
      <c r="AT278" s="122"/>
      <c r="AV278" s="118"/>
      <c r="AW278" s="122"/>
      <c r="AY278" s="118"/>
      <c r="AZ278" s="122"/>
      <c r="BB278" s="118"/>
      <c r="BC278" s="122"/>
      <c r="BE278" s="118"/>
      <c r="BF278" s="122"/>
      <c r="BH278" s="118"/>
      <c r="BI278" s="122"/>
      <c r="BK278" s="118"/>
      <c r="BL278" s="122"/>
      <c r="BN278" s="118"/>
      <c r="BO278" s="122"/>
      <c r="BR278" s="122"/>
      <c r="BS278" s="118"/>
      <c r="BT278" s="118"/>
      <c r="BU278" s="118"/>
      <c r="BV278" s="118"/>
      <c r="BW278" s="118"/>
      <c r="BX278" s="118"/>
    </row>
    <row r="279" spans="1:76" s="110" customFormat="1" x14ac:dyDescent="0.35">
      <c r="A279" s="8" t="s">
        <v>4629</v>
      </c>
      <c r="C279" s="111" t="s">
        <v>4421</v>
      </c>
      <c r="D279" s="36"/>
      <c r="E279" s="40">
        <v>32269</v>
      </c>
      <c r="F279" s="36" t="s">
        <v>4630</v>
      </c>
      <c r="G279" s="36" t="s">
        <v>4631</v>
      </c>
      <c r="I279" s="131"/>
      <c r="J279" s="36"/>
      <c r="K279" s="110" t="s">
        <v>459</v>
      </c>
      <c r="L279" s="131" t="s">
        <v>85</v>
      </c>
      <c r="M279" s="36" t="s">
        <v>1382</v>
      </c>
      <c r="O279" s="131"/>
      <c r="P279" s="36"/>
      <c r="R279" s="131"/>
      <c r="S279" s="36"/>
      <c r="T279" s="110" t="s">
        <v>211</v>
      </c>
      <c r="U279" s="131" t="s">
        <v>85</v>
      </c>
      <c r="V279" s="36" t="s">
        <v>201</v>
      </c>
      <c r="W279" s="110" t="s">
        <v>211</v>
      </c>
      <c r="X279" s="131" t="s">
        <v>85</v>
      </c>
      <c r="Y279" s="36" t="s">
        <v>181</v>
      </c>
      <c r="Z279" s="110" t="s">
        <v>861</v>
      </c>
      <c r="AA279" s="131"/>
      <c r="AB279" s="36"/>
      <c r="AC279" s="110" t="s">
        <v>211</v>
      </c>
      <c r="AD279" s="131" t="s">
        <v>85</v>
      </c>
      <c r="AE279" s="36" t="s">
        <v>440</v>
      </c>
      <c r="AF279" s="110" t="s">
        <v>211</v>
      </c>
      <c r="AG279" s="131" t="s">
        <v>85</v>
      </c>
      <c r="AH279" s="36" t="s">
        <v>208</v>
      </c>
      <c r="AI279" s="102" t="s">
        <v>4632</v>
      </c>
      <c r="AJ279" s="131" t="s">
        <v>85</v>
      </c>
      <c r="AK279" s="36" t="s">
        <v>1130</v>
      </c>
      <c r="AL279" s="102" t="s">
        <v>2197</v>
      </c>
      <c r="AM279" s="131" t="s">
        <v>85</v>
      </c>
      <c r="AN279" s="36" t="s">
        <v>183</v>
      </c>
      <c r="AO279" t="s">
        <v>220</v>
      </c>
      <c r="AP279" s="36" t="s">
        <v>85</v>
      </c>
      <c r="AQ279" s="36" t="s">
        <v>231</v>
      </c>
      <c r="AR279" t="s">
        <v>220</v>
      </c>
      <c r="AS279" s="36" t="s">
        <v>85</v>
      </c>
      <c r="AT279" s="36" t="s">
        <v>231</v>
      </c>
      <c r="AU279"/>
      <c r="AV279" s="36"/>
      <c r="AW279" s="36"/>
      <c r="AX279"/>
      <c r="AY279" s="36"/>
      <c r="AZ279" s="36"/>
      <c r="BA279"/>
      <c r="BB279" s="36"/>
      <c r="BC279" s="36"/>
      <c r="BD279"/>
      <c r="BE279" s="36"/>
      <c r="BF279" s="36"/>
      <c r="BG279"/>
      <c r="BH279" s="36"/>
      <c r="BI279" s="36"/>
      <c r="BJ279"/>
      <c r="BK279" s="36"/>
      <c r="BL279" s="36"/>
      <c r="BM279"/>
      <c r="BN279" s="36"/>
      <c r="BO279" s="8"/>
      <c r="BP279"/>
      <c r="BQ279"/>
      <c r="BR279" s="8"/>
      <c r="BS279" s="8"/>
      <c r="BT279" s="8"/>
      <c r="BU279" s="8"/>
      <c r="BV279"/>
      <c r="BW279" s="9"/>
      <c r="BX279" s="9"/>
    </row>
    <row r="280" spans="1:76" s="110" customFormat="1" x14ac:dyDescent="0.35">
      <c r="A280" s="122" t="s">
        <v>849</v>
      </c>
      <c r="B280" s="110" t="s">
        <v>198</v>
      </c>
      <c r="C280" s="111" t="s">
        <v>123</v>
      </c>
      <c r="D280" s="111" t="s">
        <v>186</v>
      </c>
      <c r="E280" s="125">
        <v>34726</v>
      </c>
      <c r="F280" s="111" t="s">
        <v>140</v>
      </c>
      <c r="G280" s="111" t="s">
        <v>140</v>
      </c>
      <c r="H280" s="110" t="s">
        <v>198</v>
      </c>
      <c r="I280" s="111" t="s">
        <v>123</v>
      </c>
      <c r="J280" s="111" t="s">
        <v>576</v>
      </c>
      <c r="K280" s="110" t="s">
        <v>198</v>
      </c>
      <c r="L280" s="111" t="s">
        <v>123</v>
      </c>
      <c r="M280" s="111" t="s">
        <v>178</v>
      </c>
      <c r="N280" s="110" t="s">
        <v>198</v>
      </c>
      <c r="O280" s="111" t="s">
        <v>341</v>
      </c>
      <c r="P280" s="111" t="s">
        <v>208</v>
      </c>
      <c r="Q280" s="110" t="s">
        <v>198</v>
      </c>
      <c r="R280" s="111" t="s">
        <v>341</v>
      </c>
      <c r="S280" s="111" t="s">
        <v>201</v>
      </c>
      <c r="T280" s="110" t="s">
        <v>198</v>
      </c>
      <c r="U280" s="111" t="s">
        <v>341</v>
      </c>
      <c r="V280" s="111" t="s">
        <v>208</v>
      </c>
      <c r="W280" s="110" t="s">
        <v>461</v>
      </c>
      <c r="X280" s="111" t="s">
        <v>341</v>
      </c>
      <c r="Y280" s="111" t="s">
        <v>231</v>
      </c>
      <c r="AA280" s="111"/>
      <c r="AB280" s="111"/>
      <c r="AD280" s="111"/>
      <c r="AE280" s="111"/>
      <c r="AG280" s="111"/>
      <c r="AH280" s="111"/>
      <c r="AJ280" s="111"/>
      <c r="AK280" s="111"/>
      <c r="AM280" s="111"/>
      <c r="AN280" s="111"/>
      <c r="AP280" s="111"/>
      <c r="AQ280" s="111"/>
      <c r="AS280" s="111"/>
      <c r="AT280" s="111"/>
      <c r="AV280" s="111"/>
      <c r="AW280" s="111"/>
      <c r="AY280" s="111"/>
      <c r="AZ280" s="111"/>
      <c r="BB280" s="111"/>
      <c r="BC280" s="111"/>
      <c r="BE280" s="111"/>
      <c r="BF280" s="111"/>
      <c r="BH280" s="111"/>
      <c r="BI280" s="111"/>
      <c r="BK280" s="111"/>
      <c r="BL280" s="111"/>
      <c r="BN280" s="111"/>
      <c r="BO280" s="111"/>
      <c r="BQ280" s="125"/>
      <c r="BR280" s="111"/>
      <c r="BS280" s="118"/>
      <c r="BU280" s="122"/>
      <c r="BV280" s="118"/>
      <c r="BW280" s="118"/>
      <c r="BX280" s="127"/>
    </row>
    <row r="281" spans="1:76" s="110" customFormat="1" x14ac:dyDescent="0.35">
      <c r="A281" s="122" t="s">
        <v>3605</v>
      </c>
      <c r="B281" s="110" t="s">
        <v>276</v>
      </c>
      <c r="C281" s="110" t="s">
        <v>172</v>
      </c>
      <c r="D281" s="122" t="s">
        <v>4179</v>
      </c>
      <c r="E281" s="125">
        <v>37147</v>
      </c>
      <c r="F281" s="111" t="s">
        <v>5136</v>
      </c>
      <c r="G281" s="122"/>
      <c r="J281" s="122"/>
      <c r="M281" s="122"/>
      <c r="P281" s="122"/>
      <c r="S281" s="122"/>
      <c r="V281" s="122"/>
      <c r="Y281" s="122"/>
      <c r="AB281" s="122"/>
    </row>
    <row r="282" spans="1:76" s="110" customFormat="1" x14ac:dyDescent="0.35">
      <c r="A282" s="122" t="s">
        <v>3250</v>
      </c>
      <c r="B282" s="110" t="s">
        <v>365</v>
      </c>
      <c r="C282" s="111" t="s">
        <v>471</v>
      </c>
      <c r="D282" s="111"/>
      <c r="E282" s="125">
        <v>34722</v>
      </c>
      <c r="F282" s="111" t="s">
        <v>337</v>
      </c>
      <c r="G282" s="111" t="s">
        <v>188</v>
      </c>
      <c r="H282" s="110" t="s">
        <v>365</v>
      </c>
      <c r="I282" s="111" t="s">
        <v>471</v>
      </c>
      <c r="J282" s="111"/>
      <c r="K282" s="110" t="s">
        <v>365</v>
      </c>
      <c r="L282" s="111" t="s">
        <v>471</v>
      </c>
      <c r="M282" s="111"/>
      <c r="N282" s="110" t="s">
        <v>365</v>
      </c>
      <c r="O282" s="111" t="s">
        <v>471</v>
      </c>
      <c r="P282" s="111"/>
      <c r="Q282" s="110" t="s">
        <v>365</v>
      </c>
      <c r="R282" s="111" t="s">
        <v>471</v>
      </c>
      <c r="S282" s="111"/>
      <c r="T282" s="110" t="s">
        <v>365</v>
      </c>
      <c r="U282" s="111" t="s">
        <v>275</v>
      </c>
      <c r="V282" s="111"/>
      <c r="W282" s="110" t="s">
        <v>365</v>
      </c>
      <c r="X282" s="111" t="s">
        <v>275</v>
      </c>
      <c r="Y282" s="111"/>
      <c r="AA282" s="111"/>
      <c r="AB282" s="111"/>
      <c r="AD282" s="111"/>
      <c r="AE282" s="111"/>
      <c r="AG282" s="111"/>
      <c r="AH282" s="111"/>
      <c r="AJ282" s="111"/>
      <c r="AK282" s="111"/>
      <c r="AM282" s="111"/>
      <c r="AN282" s="111"/>
      <c r="AP282" s="111"/>
      <c r="AQ282" s="111"/>
      <c r="AS282" s="111"/>
      <c r="AT282" s="111"/>
      <c r="AV282" s="111"/>
      <c r="AW282" s="111"/>
      <c r="AY282" s="111"/>
      <c r="AZ282" s="111"/>
      <c r="BB282" s="111"/>
      <c r="BC282" s="111"/>
      <c r="BE282" s="111"/>
      <c r="BF282" s="111"/>
      <c r="BH282" s="111"/>
      <c r="BI282" s="111"/>
      <c r="BK282" s="111"/>
      <c r="BL282" s="111"/>
      <c r="BN282" s="111"/>
      <c r="BO282" s="111"/>
      <c r="BQ282" s="125"/>
      <c r="BR282" s="111"/>
      <c r="BS282" s="118"/>
      <c r="BU282" s="122"/>
      <c r="BV282" s="118"/>
      <c r="BW282" s="118"/>
      <c r="BX282" s="127"/>
    </row>
    <row r="283" spans="1:76" s="110" customFormat="1" x14ac:dyDescent="0.35">
      <c r="A283" s="122" t="s">
        <v>1599</v>
      </c>
      <c r="B283" s="110" t="s">
        <v>220</v>
      </c>
      <c r="C283" s="110" t="s">
        <v>109</v>
      </c>
      <c r="D283" s="122" t="s">
        <v>231</v>
      </c>
      <c r="E283" s="125">
        <v>36547</v>
      </c>
      <c r="F283" s="118" t="s">
        <v>241</v>
      </c>
      <c r="G283" s="122" t="s">
        <v>219</v>
      </c>
      <c r="H283" s="110" t="s">
        <v>220</v>
      </c>
      <c r="I283" s="110" t="s">
        <v>123</v>
      </c>
      <c r="J283" s="122" t="s">
        <v>231</v>
      </c>
      <c r="K283" s="110" t="s">
        <v>459</v>
      </c>
      <c r="L283" s="110" t="s">
        <v>123</v>
      </c>
      <c r="M283" s="122" t="s">
        <v>166</v>
      </c>
      <c r="N283" s="110" t="s">
        <v>2865</v>
      </c>
      <c r="O283" s="110" t="s">
        <v>123</v>
      </c>
      <c r="P283" s="122" t="s">
        <v>166</v>
      </c>
      <c r="S283" s="122"/>
      <c r="V283" s="122"/>
      <c r="Y283" s="122"/>
      <c r="AB283" s="122"/>
    </row>
    <row r="284" spans="1:76" s="110" customFormat="1" x14ac:dyDescent="0.35">
      <c r="A284" s="122" t="s">
        <v>2652</v>
      </c>
      <c r="B284" s="110" t="s">
        <v>77</v>
      </c>
      <c r="C284" s="118" t="s">
        <v>274</v>
      </c>
      <c r="D284" s="122"/>
      <c r="E284" s="125">
        <v>33325</v>
      </c>
      <c r="F284" s="111" t="s">
        <v>1140</v>
      </c>
      <c r="G284" s="111" t="s">
        <v>4561</v>
      </c>
      <c r="H284" s="110" t="s">
        <v>77</v>
      </c>
      <c r="I284" s="118" t="s">
        <v>274</v>
      </c>
      <c r="J284" s="122"/>
      <c r="K284" s="110" t="s">
        <v>77</v>
      </c>
      <c r="L284" s="118" t="s">
        <v>471</v>
      </c>
      <c r="M284" s="122"/>
      <c r="N284" s="110" t="s">
        <v>77</v>
      </c>
      <c r="O284" s="118" t="s">
        <v>471</v>
      </c>
      <c r="P284" s="122"/>
      <c r="Q284" s="110" t="s">
        <v>77</v>
      </c>
      <c r="R284" s="118" t="s">
        <v>471</v>
      </c>
      <c r="S284" s="122"/>
      <c r="T284" s="110" t="s">
        <v>77</v>
      </c>
      <c r="U284" s="118" t="s">
        <v>275</v>
      </c>
      <c r="V284" s="122"/>
      <c r="W284" s="110" t="s">
        <v>77</v>
      </c>
      <c r="X284" s="118" t="s">
        <v>275</v>
      </c>
      <c r="Y284" s="122"/>
      <c r="Z284" s="110" t="s">
        <v>77</v>
      </c>
      <c r="AA284" s="118" t="s">
        <v>275</v>
      </c>
      <c r="AB284" s="122"/>
      <c r="AC284" s="110" t="s">
        <v>77</v>
      </c>
      <c r="AD284" s="118" t="s">
        <v>275</v>
      </c>
      <c r="AE284" s="122"/>
      <c r="AF284" s="110" t="s">
        <v>77</v>
      </c>
      <c r="AG284" s="118" t="s">
        <v>275</v>
      </c>
      <c r="AH284" s="122"/>
      <c r="AI284" s="110" t="s">
        <v>77</v>
      </c>
      <c r="AJ284" s="118" t="s">
        <v>275</v>
      </c>
      <c r="AK284" s="122"/>
      <c r="AM284" s="118"/>
      <c r="AN284" s="122"/>
      <c r="AP284" s="118"/>
      <c r="AQ284" s="122"/>
      <c r="AS284" s="118"/>
      <c r="AT284" s="122"/>
      <c r="AV284" s="118"/>
      <c r="AW284" s="122"/>
      <c r="AY284" s="118"/>
      <c r="AZ284" s="122"/>
      <c r="BB284" s="118"/>
      <c r="BC284" s="122"/>
      <c r="BE284" s="118"/>
      <c r="BF284" s="122"/>
      <c r="BH284" s="118"/>
      <c r="BI284" s="122"/>
      <c r="BK284" s="118"/>
      <c r="BL284" s="122"/>
      <c r="BN284" s="118"/>
      <c r="BO284" s="122"/>
      <c r="BR284" s="122"/>
      <c r="BS284" s="118"/>
      <c r="BT284" s="118"/>
      <c r="BU284" s="118"/>
      <c r="BV284" s="118"/>
      <c r="BW284" s="118"/>
      <c r="BX284" s="118"/>
    </row>
    <row r="285" spans="1:76" s="110" customFormat="1" x14ac:dyDescent="0.35">
      <c r="A285" s="122" t="s">
        <v>3863</v>
      </c>
      <c r="B285" s="110" t="s">
        <v>327</v>
      </c>
      <c r="C285" s="110" t="s">
        <v>142</v>
      </c>
      <c r="D285" s="122" t="s">
        <v>328</v>
      </c>
      <c r="E285" s="125">
        <v>37318</v>
      </c>
      <c r="F285" s="111" t="s">
        <v>5136</v>
      </c>
      <c r="G285" s="122"/>
      <c r="J285" s="122"/>
      <c r="M285" s="122"/>
      <c r="P285" s="122"/>
      <c r="S285" s="122"/>
      <c r="V285" s="122"/>
      <c r="Y285" s="122"/>
      <c r="AB285" s="122"/>
    </row>
    <row r="286" spans="1:76" s="110" customFormat="1" x14ac:dyDescent="0.35">
      <c r="A286" s="122" t="s">
        <v>2338</v>
      </c>
      <c r="B286" s="110" t="s">
        <v>273</v>
      </c>
      <c r="C286" s="118" t="s">
        <v>471</v>
      </c>
      <c r="D286" s="122" t="s">
        <v>186</v>
      </c>
      <c r="E286" s="125">
        <v>36679</v>
      </c>
      <c r="F286" s="111" t="s">
        <v>391</v>
      </c>
      <c r="G286" s="111"/>
      <c r="H286" s="110" t="s">
        <v>480</v>
      </c>
      <c r="I286" s="118" t="s">
        <v>86</v>
      </c>
      <c r="J286" s="122" t="s">
        <v>310</v>
      </c>
      <c r="L286" s="118"/>
      <c r="M286" s="122"/>
      <c r="O286" s="118"/>
      <c r="P286" s="122"/>
      <c r="R286" s="118"/>
      <c r="S286" s="122"/>
      <c r="U286" s="118"/>
      <c r="V286" s="122"/>
      <c r="X286" s="118"/>
      <c r="Y286" s="122"/>
      <c r="AA286" s="118"/>
      <c r="AB286" s="122"/>
      <c r="AD286" s="118"/>
      <c r="AE286" s="122"/>
      <c r="AG286" s="118"/>
      <c r="AH286" s="122"/>
      <c r="AJ286" s="118"/>
      <c r="AK286" s="122"/>
    </row>
    <row r="287" spans="1:76" s="110" customFormat="1" x14ac:dyDescent="0.35">
      <c r="A287" s="122" t="s">
        <v>936</v>
      </c>
      <c r="B287" s="110" t="s">
        <v>409</v>
      </c>
      <c r="C287" s="111" t="s">
        <v>421</v>
      </c>
      <c r="D287" s="111"/>
      <c r="E287" s="125">
        <v>34069</v>
      </c>
      <c r="F287" s="111" t="s">
        <v>454</v>
      </c>
      <c r="G287" s="111" t="s">
        <v>189</v>
      </c>
      <c r="H287" s="110" t="s">
        <v>357</v>
      </c>
      <c r="I287" s="111" t="s">
        <v>471</v>
      </c>
      <c r="J287" s="111"/>
      <c r="K287" s="110" t="s">
        <v>413</v>
      </c>
      <c r="L287" s="111" t="s">
        <v>224</v>
      </c>
      <c r="M287" s="111"/>
      <c r="N287" s="110" t="s">
        <v>413</v>
      </c>
      <c r="O287" s="111" t="s">
        <v>128</v>
      </c>
      <c r="P287" s="111"/>
      <c r="Q287" s="110" t="s">
        <v>415</v>
      </c>
      <c r="R287" s="111" t="s">
        <v>235</v>
      </c>
      <c r="S287" s="111"/>
      <c r="T287" s="110" t="s">
        <v>413</v>
      </c>
      <c r="U287" s="111" t="s">
        <v>235</v>
      </c>
      <c r="V287" s="111"/>
      <c r="W287" s="110" t="s">
        <v>409</v>
      </c>
      <c r="X287" s="111" t="s">
        <v>235</v>
      </c>
      <c r="Y287" s="111"/>
      <c r="AA287" s="111"/>
      <c r="AB287" s="111"/>
      <c r="AD287" s="111"/>
      <c r="AE287" s="111"/>
      <c r="AG287" s="111"/>
      <c r="AH287" s="111"/>
      <c r="AJ287" s="111"/>
      <c r="AK287" s="111"/>
      <c r="AM287" s="111"/>
      <c r="AN287" s="111"/>
      <c r="AP287" s="111"/>
      <c r="AQ287" s="111"/>
      <c r="AS287" s="111"/>
      <c r="AT287" s="111"/>
      <c r="AV287" s="111"/>
      <c r="AW287" s="111"/>
      <c r="AY287" s="111"/>
      <c r="AZ287" s="111"/>
      <c r="BB287" s="111"/>
      <c r="BC287" s="111"/>
      <c r="BE287" s="111"/>
      <c r="BF287" s="111"/>
      <c r="BH287" s="111"/>
      <c r="BI287" s="111"/>
      <c r="BK287" s="111"/>
      <c r="BL287" s="111"/>
      <c r="BN287" s="111"/>
      <c r="BO287" s="111"/>
      <c r="BQ287" s="125"/>
      <c r="BR287" s="111"/>
      <c r="BS287" s="118"/>
      <c r="BU287" s="122"/>
      <c r="BV287" s="118"/>
      <c r="BW287" s="118"/>
      <c r="BX287" s="127"/>
    </row>
    <row r="288" spans="1:76" s="110" customFormat="1" x14ac:dyDescent="0.35">
      <c r="A288" s="122" t="s">
        <v>3684</v>
      </c>
      <c r="B288" s="110" t="s">
        <v>258</v>
      </c>
      <c r="C288" s="110" t="s">
        <v>131</v>
      </c>
      <c r="D288" s="122" t="s">
        <v>231</v>
      </c>
      <c r="E288" s="125">
        <v>36870</v>
      </c>
      <c r="F288" s="111" t="s">
        <v>5137</v>
      </c>
      <c r="G288" s="122"/>
      <c r="J288" s="122"/>
      <c r="M288" s="122"/>
      <c r="P288" s="122"/>
      <c r="S288" s="122"/>
      <c r="V288" s="122"/>
      <c r="Y288" s="122"/>
      <c r="AB288" s="122"/>
    </row>
    <row r="289" spans="1:256" s="110" customFormat="1" x14ac:dyDescent="0.35">
      <c r="A289" s="122" t="s">
        <v>2875</v>
      </c>
      <c r="B289" s="110" t="s">
        <v>253</v>
      </c>
      <c r="C289" s="118" t="s">
        <v>151</v>
      </c>
      <c r="D289" s="122" t="s">
        <v>430</v>
      </c>
      <c r="E289" s="125">
        <v>36985</v>
      </c>
      <c r="F289" s="111" t="s">
        <v>1625</v>
      </c>
      <c r="G289" s="111" t="s">
        <v>4515</v>
      </c>
      <c r="H289" s="110" t="s">
        <v>258</v>
      </c>
      <c r="I289" s="118" t="s">
        <v>151</v>
      </c>
      <c r="J289" s="122" t="s">
        <v>761</v>
      </c>
      <c r="L289" s="118"/>
      <c r="M289" s="122"/>
      <c r="O289" s="118"/>
      <c r="P289" s="122"/>
      <c r="R289" s="118"/>
      <c r="S289" s="122"/>
      <c r="U289" s="118"/>
      <c r="V289" s="122"/>
      <c r="X289" s="118"/>
      <c r="Y289" s="122"/>
      <c r="AA289" s="118"/>
      <c r="AB289" s="122"/>
      <c r="AD289" s="118"/>
      <c r="AE289" s="122"/>
      <c r="AG289" s="118"/>
      <c r="AH289" s="122"/>
      <c r="AJ289" s="118"/>
      <c r="AK289" s="122"/>
    </row>
    <row r="290" spans="1:256" x14ac:dyDescent="0.35">
      <c r="A290" s="122" t="s">
        <v>1821</v>
      </c>
      <c r="B290" s="110"/>
      <c r="C290" s="111" t="s">
        <v>4421</v>
      </c>
      <c r="D290" s="111"/>
      <c r="E290" s="125">
        <v>34713</v>
      </c>
      <c r="F290" s="111" t="s">
        <v>337</v>
      </c>
      <c r="G290" s="111" t="s">
        <v>1408</v>
      </c>
      <c r="H290" s="110"/>
      <c r="I290" s="111"/>
      <c r="J290" s="111"/>
      <c r="K290" s="110" t="s">
        <v>304</v>
      </c>
      <c r="L290" s="111" t="s">
        <v>460</v>
      </c>
      <c r="M290" s="111" t="s">
        <v>310</v>
      </c>
      <c r="N290" s="110" t="s">
        <v>654</v>
      </c>
      <c r="O290" s="111" t="s">
        <v>190</v>
      </c>
      <c r="P290" s="111" t="s">
        <v>651</v>
      </c>
      <c r="Q290" s="110" t="s">
        <v>654</v>
      </c>
      <c r="R290" s="111" t="s">
        <v>190</v>
      </c>
      <c r="S290" s="111" t="s">
        <v>651</v>
      </c>
      <c r="T290" s="110" t="s">
        <v>304</v>
      </c>
      <c r="U290" s="111" t="s">
        <v>190</v>
      </c>
      <c r="V290" s="111" t="s">
        <v>1823</v>
      </c>
      <c r="W290" s="110" t="s">
        <v>480</v>
      </c>
      <c r="X290" s="111" t="s">
        <v>190</v>
      </c>
      <c r="Y290" s="111" t="s">
        <v>310</v>
      </c>
      <c r="Z290" s="110"/>
      <c r="AA290" s="111"/>
      <c r="AB290" s="111"/>
      <c r="AC290" s="110"/>
      <c r="AD290" s="111"/>
      <c r="AE290" s="111"/>
      <c r="AF290" s="110"/>
      <c r="AG290" s="111"/>
      <c r="AH290" s="111"/>
      <c r="AI290" s="110"/>
      <c r="AJ290" s="111"/>
      <c r="AK290" s="111"/>
      <c r="AL290" s="110"/>
      <c r="AM290" s="111"/>
      <c r="AN290" s="111"/>
      <c r="AO290" s="110"/>
      <c r="AP290" s="111"/>
      <c r="AQ290" s="111"/>
      <c r="AR290" s="110"/>
      <c r="AS290" s="111"/>
      <c r="AT290" s="111"/>
      <c r="AU290" s="110"/>
      <c r="AV290" s="111"/>
      <c r="AW290" s="111"/>
      <c r="AX290" s="110"/>
      <c r="AY290" s="111"/>
      <c r="AZ290" s="111"/>
      <c r="BA290" s="110"/>
      <c r="BB290" s="111"/>
      <c r="BC290" s="111"/>
      <c r="BD290" s="110"/>
      <c r="BE290" s="111"/>
      <c r="BF290" s="111"/>
      <c r="BG290" s="110"/>
      <c r="BH290" s="111"/>
      <c r="BI290" s="111"/>
      <c r="BJ290" s="110"/>
      <c r="BK290" s="111"/>
      <c r="BL290" s="111"/>
      <c r="BM290" s="110"/>
      <c r="BN290" s="111"/>
      <c r="BO290" s="111"/>
      <c r="BP290" s="110"/>
      <c r="BQ290" s="125"/>
      <c r="BR290" s="111"/>
      <c r="BS290" s="118"/>
      <c r="BT290" s="110"/>
      <c r="BU290" s="122"/>
      <c r="BV290" s="118"/>
      <c r="BW290" s="118"/>
      <c r="BX290" s="127"/>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c r="FL290" s="110"/>
      <c r="FM290" s="110"/>
      <c r="FN290" s="110"/>
      <c r="FO290" s="110"/>
      <c r="FP290" s="110"/>
      <c r="FQ290" s="110"/>
      <c r="FR290" s="110"/>
      <c r="FS290" s="110"/>
      <c r="FT290" s="110"/>
      <c r="FU290" s="110"/>
      <c r="FV290" s="110"/>
      <c r="FW290" s="110"/>
      <c r="FX290" s="110"/>
      <c r="FY290" s="110"/>
      <c r="FZ290" s="110"/>
      <c r="GA290" s="110"/>
      <c r="GB290" s="110"/>
      <c r="GC290" s="110"/>
      <c r="GD290" s="110"/>
      <c r="GE290" s="110"/>
      <c r="GF290" s="110"/>
      <c r="GG290" s="110"/>
      <c r="GH290" s="110"/>
      <c r="GI290" s="110"/>
      <c r="GJ290" s="110"/>
      <c r="GK290" s="110"/>
      <c r="GL290" s="110"/>
      <c r="GM290" s="110"/>
      <c r="GN290" s="110"/>
      <c r="GO290" s="110"/>
      <c r="GP290" s="110"/>
      <c r="GQ290" s="110"/>
      <c r="GR290" s="110"/>
      <c r="GS290" s="110"/>
      <c r="GT290" s="110"/>
      <c r="GU290" s="110"/>
      <c r="GV290" s="110"/>
      <c r="GW290" s="110"/>
      <c r="GX290" s="110"/>
      <c r="GY290" s="110"/>
      <c r="GZ290" s="110"/>
      <c r="HA290" s="110"/>
      <c r="HB290" s="110"/>
      <c r="HC290" s="110"/>
      <c r="HD290" s="110"/>
      <c r="HE290" s="110"/>
      <c r="HF290" s="110"/>
      <c r="HG290" s="110"/>
      <c r="HH290" s="110"/>
      <c r="HI290" s="110"/>
      <c r="HJ290" s="110"/>
      <c r="HK290" s="110"/>
      <c r="HL290" s="110"/>
      <c r="HM290" s="110"/>
      <c r="HN290" s="110"/>
      <c r="HO290" s="110"/>
      <c r="HP290" s="110"/>
      <c r="HQ290" s="110"/>
      <c r="HR290" s="110"/>
      <c r="HS290" s="110"/>
      <c r="HT290" s="110"/>
      <c r="HU290" s="110"/>
      <c r="HV290" s="110"/>
      <c r="HW290" s="110"/>
      <c r="HX290" s="110"/>
      <c r="HY290" s="110"/>
      <c r="HZ290" s="110"/>
      <c r="IA290" s="110"/>
      <c r="IB290" s="110"/>
      <c r="IC290" s="110"/>
      <c r="ID290" s="110"/>
      <c r="IE290" s="110"/>
      <c r="IF290" s="110"/>
      <c r="IG290" s="110"/>
      <c r="IH290" s="110"/>
      <c r="II290" s="110"/>
      <c r="IJ290" s="110"/>
      <c r="IK290" s="110"/>
      <c r="IL290" s="110"/>
      <c r="IM290" s="110"/>
      <c r="IN290" s="110"/>
      <c r="IO290" s="110"/>
      <c r="IP290" s="110"/>
      <c r="IQ290" s="110"/>
      <c r="IR290" s="110"/>
      <c r="IS290" s="110"/>
      <c r="IT290" s="110"/>
      <c r="IU290" s="110"/>
      <c r="IV290" s="110"/>
    </row>
    <row r="291" spans="1:256" s="110" customFormat="1" x14ac:dyDescent="0.35">
      <c r="A291" s="122" t="s">
        <v>3153</v>
      </c>
      <c r="B291" s="110" t="s">
        <v>504</v>
      </c>
      <c r="C291" s="111" t="s">
        <v>94</v>
      </c>
      <c r="D291" s="111" t="s">
        <v>496</v>
      </c>
      <c r="E291" s="125">
        <v>35043</v>
      </c>
      <c r="F291" s="111" t="s">
        <v>140</v>
      </c>
      <c r="G291" s="111" t="s">
        <v>140</v>
      </c>
      <c r="H291" s="110" t="s">
        <v>480</v>
      </c>
      <c r="I291" s="111" t="s">
        <v>94</v>
      </c>
      <c r="J291" s="111" t="s">
        <v>1174</v>
      </c>
      <c r="K291" s="110" t="s">
        <v>656</v>
      </c>
      <c r="L291" s="111" t="s">
        <v>94</v>
      </c>
      <c r="M291" s="111" t="s">
        <v>1168</v>
      </c>
      <c r="N291" s="110" t="s">
        <v>656</v>
      </c>
      <c r="O291" s="111" t="s">
        <v>206</v>
      </c>
      <c r="P291" s="111" t="s">
        <v>1159</v>
      </c>
      <c r="R291" s="111"/>
      <c r="S291" s="111"/>
      <c r="T291" s="110" t="s">
        <v>656</v>
      </c>
      <c r="U291" s="111" t="s">
        <v>206</v>
      </c>
      <c r="V291" s="111" t="s">
        <v>3154</v>
      </c>
      <c r="W291" s="110" t="s">
        <v>480</v>
      </c>
      <c r="X291" s="111" t="s">
        <v>206</v>
      </c>
      <c r="Y291" s="111" t="s">
        <v>671</v>
      </c>
      <c r="AA291" s="111"/>
      <c r="AB291" s="111"/>
      <c r="AD291" s="111"/>
      <c r="AE291" s="111"/>
      <c r="AG291" s="111"/>
      <c r="AH291" s="111"/>
      <c r="AJ291" s="111"/>
      <c r="AK291" s="111"/>
      <c r="AM291" s="111"/>
      <c r="AN291" s="111"/>
      <c r="AP291" s="111"/>
      <c r="AQ291" s="111"/>
      <c r="AS291" s="111"/>
      <c r="AT291" s="111"/>
      <c r="AV291" s="111"/>
      <c r="AW291" s="111"/>
      <c r="AY291" s="111"/>
      <c r="AZ291" s="111"/>
      <c r="BB291" s="111"/>
      <c r="BC291" s="111"/>
      <c r="BE291" s="111"/>
      <c r="BF291" s="111"/>
      <c r="BH291" s="111"/>
      <c r="BI291" s="111"/>
      <c r="BK291" s="111"/>
      <c r="BL291" s="111"/>
      <c r="BN291" s="111"/>
      <c r="BO291" s="111"/>
      <c r="BQ291" s="125"/>
      <c r="BR291" s="111"/>
      <c r="BS291" s="118"/>
      <c r="BU291" s="122"/>
      <c r="BV291" s="118"/>
      <c r="BW291" s="118"/>
      <c r="BX291" s="127"/>
    </row>
    <row r="292" spans="1:256" x14ac:dyDescent="0.35">
      <c r="A292" s="122" t="s">
        <v>1965</v>
      </c>
      <c r="B292" s="110" t="s">
        <v>327</v>
      </c>
      <c r="C292" s="110" t="s">
        <v>165</v>
      </c>
      <c r="D292" s="122" t="s">
        <v>335</v>
      </c>
      <c r="E292" s="125">
        <v>36227</v>
      </c>
      <c r="F292" s="118" t="s">
        <v>566</v>
      </c>
      <c r="G292" s="122" t="s">
        <v>219</v>
      </c>
      <c r="H292" s="110" t="s">
        <v>345</v>
      </c>
      <c r="I292" s="110" t="s">
        <v>165</v>
      </c>
      <c r="J292" s="122" t="s">
        <v>155</v>
      </c>
      <c r="K292" s="110" t="s">
        <v>345</v>
      </c>
      <c r="L292" s="110" t="s">
        <v>165</v>
      </c>
      <c r="M292" s="122" t="s">
        <v>422</v>
      </c>
      <c r="N292" s="110" t="s">
        <v>327</v>
      </c>
      <c r="O292" s="110" t="s">
        <v>165</v>
      </c>
      <c r="P292" s="122" t="s">
        <v>328</v>
      </c>
      <c r="Q292" s="110"/>
      <c r="R292" s="110"/>
      <c r="S292" s="122"/>
      <c r="T292" s="110"/>
      <c r="U292" s="110"/>
      <c r="V292" s="122"/>
      <c r="W292" s="110"/>
      <c r="X292" s="110"/>
      <c r="Y292" s="122"/>
      <c r="Z292" s="110"/>
      <c r="AA292" s="110"/>
      <c r="AB292" s="122"/>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26"/>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c r="FL292" s="110"/>
      <c r="FM292" s="110"/>
      <c r="FN292" s="110"/>
      <c r="FO292" s="110"/>
      <c r="FP292" s="110"/>
      <c r="FQ292" s="110"/>
      <c r="FR292" s="110"/>
      <c r="FS292" s="110"/>
      <c r="FT292" s="110"/>
      <c r="FU292" s="110"/>
      <c r="FV292" s="110"/>
      <c r="FW292" s="110"/>
      <c r="FX292" s="110"/>
      <c r="FY292" s="110"/>
      <c r="FZ292" s="110"/>
      <c r="GA292" s="110"/>
      <c r="GB292" s="110"/>
      <c r="GC292" s="110"/>
      <c r="GD292" s="110"/>
      <c r="GE292" s="110"/>
      <c r="GF292" s="110"/>
      <c r="GG292" s="110"/>
      <c r="GH292" s="110"/>
      <c r="GI292" s="110"/>
      <c r="GJ292" s="110"/>
      <c r="GK292" s="110"/>
      <c r="GL292" s="110"/>
      <c r="GM292" s="110"/>
      <c r="GN292" s="110"/>
      <c r="GO292" s="110"/>
      <c r="GP292" s="110"/>
      <c r="GQ292" s="110"/>
      <c r="GR292" s="110"/>
      <c r="GS292" s="110"/>
      <c r="GT292" s="110"/>
      <c r="GU292" s="110"/>
      <c r="GV292" s="110"/>
      <c r="GW292" s="110"/>
      <c r="GX292" s="110"/>
      <c r="GY292" s="110"/>
      <c r="GZ292" s="110"/>
      <c r="HA292" s="110"/>
      <c r="HB292" s="110"/>
      <c r="HC292" s="110"/>
      <c r="HD292" s="110"/>
      <c r="HE292" s="110"/>
      <c r="HF292" s="110"/>
      <c r="HG292" s="110"/>
      <c r="HH292" s="110"/>
      <c r="HI292" s="110"/>
      <c r="HJ292" s="110"/>
      <c r="HK292" s="110"/>
      <c r="HL292" s="110"/>
      <c r="HM292" s="110"/>
      <c r="HN292" s="110"/>
      <c r="HO292" s="110"/>
      <c r="HP292" s="110"/>
      <c r="HQ292" s="110"/>
      <c r="HR292" s="110"/>
      <c r="HS292" s="110"/>
      <c r="HT292" s="110"/>
      <c r="HU292" s="110"/>
      <c r="HV292" s="110"/>
      <c r="HW292" s="110"/>
      <c r="HX292" s="110"/>
      <c r="HY292" s="110"/>
      <c r="HZ292" s="110"/>
      <c r="IA292" s="110"/>
      <c r="IB292" s="110"/>
      <c r="IC292" s="110"/>
      <c r="ID292" s="110"/>
      <c r="IE292" s="110"/>
      <c r="IF292" s="110"/>
      <c r="IG292" s="110"/>
      <c r="IH292" s="110"/>
      <c r="II292" s="110"/>
      <c r="IJ292" s="110"/>
      <c r="IK292" s="110"/>
      <c r="IL292" s="110"/>
      <c r="IM292" s="110"/>
      <c r="IN292" s="110"/>
      <c r="IO292" s="110"/>
      <c r="IP292" s="110"/>
      <c r="IQ292" s="110"/>
      <c r="IR292" s="110"/>
      <c r="IS292" s="110"/>
      <c r="IT292" s="110"/>
      <c r="IU292" s="110"/>
      <c r="IV292" s="110"/>
    </row>
    <row r="293" spans="1:256" s="110" customFormat="1" x14ac:dyDescent="0.35">
      <c r="A293" s="122" t="s">
        <v>1965</v>
      </c>
      <c r="B293" s="110" t="s">
        <v>93</v>
      </c>
      <c r="C293" s="110" t="s">
        <v>78</v>
      </c>
      <c r="D293" s="122" t="s">
        <v>5124</v>
      </c>
      <c r="E293" s="125">
        <v>36287</v>
      </c>
      <c r="F293" s="118" t="s">
        <v>457</v>
      </c>
      <c r="G293" s="122" t="s">
        <v>387</v>
      </c>
      <c r="H293" s="110" t="s">
        <v>93</v>
      </c>
      <c r="I293" s="110" t="s">
        <v>78</v>
      </c>
      <c r="J293" s="122" t="s">
        <v>2062</v>
      </c>
      <c r="K293" s="110" t="s">
        <v>93</v>
      </c>
      <c r="L293" s="110" t="s">
        <v>165</v>
      </c>
      <c r="M293" s="122" t="s">
        <v>383</v>
      </c>
      <c r="N293" s="110" t="s">
        <v>93</v>
      </c>
      <c r="O293" s="110" t="s">
        <v>165</v>
      </c>
      <c r="P293" s="122" t="s">
        <v>1966</v>
      </c>
      <c r="S293" s="122"/>
      <c r="V293" s="122"/>
      <c r="Y293" s="122"/>
      <c r="AB293" s="122"/>
    </row>
    <row r="294" spans="1:256" ht="12.75" customHeight="1" x14ac:dyDescent="0.35">
      <c r="A294" s="122" t="s">
        <v>288</v>
      </c>
      <c r="B294" s="110" t="s">
        <v>258</v>
      </c>
      <c r="C294" s="110" t="s">
        <v>471</v>
      </c>
      <c r="D294" s="122" t="s">
        <v>264</v>
      </c>
      <c r="E294" s="125">
        <v>36257</v>
      </c>
      <c r="F294" s="111" t="s">
        <v>171</v>
      </c>
      <c r="G294" s="122" t="s">
        <v>295</v>
      </c>
      <c r="H294" s="110" t="s">
        <v>258</v>
      </c>
      <c r="I294" s="110" t="s">
        <v>123</v>
      </c>
      <c r="J294" s="122" t="s">
        <v>231</v>
      </c>
      <c r="K294" s="110" t="s">
        <v>262</v>
      </c>
      <c r="L294" s="110" t="s">
        <v>123</v>
      </c>
      <c r="M294" s="122" t="s">
        <v>289</v>
      </c>
      <c r="N294" s="110"/>
      <c r="O294" s="110"/>
      <c r="P294" s="122"/>
      <c r="Q294" s="110"/>
      <c r="R294" s="110"/>
      <c r="S294" s="122"/>
      <c r="T294" s="110"/>
      <c r="U294" s="110"/>
      <c r="V294" s="122"/>
      <c r="W294" s="110"/>
      <c r="X294" s="110"/>
      <c r="Y294" s="122"/>
      <c r="Z294" s="110"/>
      <c r="AA294" s="110"/>
      <c r="AB294" s="122"/>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c r="FL294" s="110"/>
      <c r="FM294" s="110"/>
      <c r="FN294" s="110"/>
      <c r="FO294" s="110"/>
      <c r="FP294" s="110"/>
      <c r="FQ294" s="110"/>
      <c r="FR294" s="110"/>
      <c r="FS294" s="110"/>
      <c r="FT294" s="110"/>
      <c r="FU294" s="110"/>
      <c r="FV294" s="110"/>
      <c r="FW294" s="110"/>
      <c r="FX294" s="110"/>
      <c r="FY294" s="110"/>
      <c r="FZ294" s="110"/>
      <c r="GA294" s="110"/>
      <c r="GB294" s="110"/>
      <c r="GC294" s="110"/>
      <c r="GD294" s="110"/>
      <c r="GE294" s="110"/>
      <c r="GF294" s="110"/>
      <c r="GG294" s="110"/>
      <c r="GH294" s="110"/>
      <c r="GI294" s="110"/>
      <c r="GJ294" s="110"/>
      <c r="GK294" s="110"/>
      <c r="GL294" s="110"/>
      <c r="GM294" s="110"/>
      <c r="GN294" s="110"/>
      <c r="GO294" s="110"/>
      <c r="GP294" s="110"/>
      <c r="GQ294" s="110"/>
      <c r="GR294" s="110"/>
      <c r="GS294" s="110"/>
      <c r="GT294" s="110"/>
      <c r="GU294" s="110"/>
      <c r="GV294" s="110"/>
      <c r="GW294" s="110"/>
      <c r="GX294" s="110"/>
      <c r="GY294" s="110"/>
      <c r="GZ294" s="110"/>
      <c r="HA294" s="110"/>
      <c r="HB294" s="110"/>
      <c r="HC294" s="110"/>
      <c r="HD294" s="110"/>
      <c r="HE294" s="110"/>
      <c r="HF294" s="110"/>
      <c r="HG294" s="110"/>
      <c r="HH294" s="110"/>
      <c r="HI294" s="110"/>
      <c r="HJ294" s="110"/>
      <c r="HK294" s="110"/>
      <c r="HL294" s="110"/>
      <c r="HM294" s="110"/>
      <c r="HN294" s="110"/>
      <c r="HO294" s="110"/>
      <c r="HP294" s="110"/>
      <c r="HQ294" s="110"/>
      <c r="HR294" s="110"/>
      <c r="HS294" s="110"/>
      <c r="HT294" s="110"/>
      <c r="HU294" s="110"/>
      <c r="HV294" s="110"/>
      <c r="HW294" s="110"/>
      <c r="HX294" s="110"/>
      <c r="HY294" s="110"/>
      <c r="HZ294" s="110"/>
      <c r="IA294" s="110"/>
      <c r="IB294" s="110"/>
      <c r="IC294" s="110"/>
      <c r="ID294" s="110"/>
      <c r="IE294" s="110"/>
      <c r="IF294" s="110"/>
      <c r="IG294" s="110"/>
      <c r="IH294" s="110"/>
      <c r="II294" s="110"/>
      <c r="IJ294" s="110"/>
      <c r="IK294" s="110"/>
      <c r="IL294" s="110"/>
      <c r="IM294" s="110"/>
      <c r="IN294" s="110"/>
      <c r="IO294" s="110"/>
      <c r="IP294" s="110"/>
      <c r="IQ294" s="110"/>
      <c r="IR294" s="110"/>
      <c r="IS294" s="110"/>
      <c r="IT294" s="110"/>
      <c r="IU294" s="110"/>
      <c r="IV294" s="110"/>
    </row>
    <row r="295" spans="1:256" ht="12.75" customHeight="1" x14ac:dyDescent="0.35">
      <c r="A295" s="122" t="s">
        <v>2213</v>
      </c>
      <c r="B295" s="110" t="s">
        <v>311</v>
      </c>
      <c r="C295" s="110" t="s">
        <v>86</v>
      </c>
      <c r="D295" s="122" t="s">
        <v>1413</v>
      </c>
      <c r="E295" s="125">
        <v>35195</v>
      </c>
      <c r="F295" s="118" t="s">
        <v>498</v>
      </c>
      <c r="G295" s="122" t="s">
        <v>996</v>
      </c>
      <c r="H295" s="110" t="s">
        <v>276</v>
      </c>
      <c r="I295" s="110" t="s">
        <v>235</v>
      </c>
      <c r="J295" s="122" t="s">
        <v>1165</v>
      </c>
      <c r="K295" s="110" t="s">
        <v>480</v>
      </c>
      <c r="L295" s="110" t="s">
        <v>235</v>
      </c>
      <c r="M295" s="122" t="s">
        <v>1174</v>
      </c>
      <c r="N295" s="110"/>
      <c r="O295" s="110"/>
      <c r="P295" s="122"/>
      <c r="Q295" s="110"/>
      <c r="R295" s="110"/>
      <c r="S295" s="122"/>
      <c r="T295" s="110" t="s">
        <v>304</v>
      </c>
      <c r="U295" s="110" t="s">
        <v>165</v>
      </c>
      <c r="V295" s="122" t="s">
        <v>306</v>
      </c>
      <c r="W295" s="110"/>
      <c r="X295" s="110"/>
      <c r="Y295" s="122"/>
      <c r="Z295" s="110"/>
      <c r="AA295" s="110"/>
      <c r="AB295" s="122"/>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30"/>
    </row>
    <row r="296" spans="1:256" s="110" customFormat="1" x14ac:dyDescent="0.35">
      <c r="A296" s="122" t="s">
        <v>3076</v>
      </c>
      <c r="B296" s="110" t="s">
        <v>273</v>
      </c>
      <c r="C296" s="110" t="s">
        <v>471</v>
      </c>
      <c r="D296" s="122" t="s">
        <v>743</v>
      </c>
      <c r="E296" s="125">
        <v>36366</v>
      </c>
      <c r="F296" s="118" t="s">
        <v>1962</v>
      </c>
      <c r="G296" s="122" t="s">
        <v>204</v>
      </c>
      <c r="H296" s="110" t="s">
        <v>480</v>
      </c>
      <c r="I296" s="110" t="s">
        <v>96</v>
      </c>
      <c r="J296" s="122" t="s">
        <v>1823</v>
      </c>
      <c r="K296" s="110" t="s">
        <v>480</v>
      </c>
      <c r="L296" s="110" t="s">
        <v>96</v>
      </c>
      <c r="M296" s="122" t="s">
        <v>317</v>
      </c>
      <c r="N296" s="110" t="s">
        <v>656</v>
      </c>
      <c r="O296" s="110" t="s">
        <v>96</v>
      </c>
      <c r="P296" s="122" t="s">
        <v>906</v>
      </c>
      <c r="Q296" s="110" t="s">
        <v>273</v>
      </c>
      <c r="R296" s="110" t="s">
        <v>96</v>
      </c>
      <c r="S296" s="122" t="s">
        <v>186</v>
      </c>
      <c r="V296" s="122"/>
      <c r="Y296" s="122"/>
      <c r="AB296" s="122"/>
    </row>
    <row r="297" spans="1:256" x14ac:dyDescent="0.35">
      <c r="A297" s="122" t="s">
        <v>4805</v>
      </c>
      <c r="B297" s="110"/>
      <c r="C297" s="111"/>
      <c r="D297" s="111"/>
      <c r="E297" s="125">
        <v>35182</v>
      </c>
      <c r="F297" s="111" t="s">
        <v>114</v>
      </c>
      <c r="G297" s="111" t="s">
        <v>361</v>
      </c>
      <c r="H297" s="110" t="s">
        <v>327</v>
      </c>
      <c r="I297" s="111" t="s">
        <v>128</v>
      </c>
      <c r="J297" s="111" t="s">
        <v>328</v>
      </c>
      <c r="K297" s="110" t="s">
        <v>327</v>
      </c>
      <c r="L297" s="111" t="s">
        <v>190</v>
      </c>
      <c r="M297" s="111" t="s">
        <v>328</v>
      </c>
      <c r="N297" s="110" t="s">
        <v>299</v>
      </c>
      <c r="O297" s="111" t="s">
        <v>190</v>
      </c>
      <c r="P297" s="111" t="s">
        <v>297</v>
      </c>
      <c r="Q297" s="111"/>
      <c r="R297" s="110"/>
      <c r="S297" s="111"/>
      <c r="T297" s="110" t="s">
        <v>327</v>
      </c>
      <c r="U297" s="111" t="s">
        <v>206</v>
      </c>
      <c r="V297" s="111" t="s">
        <v>328</v>
      </c>
      <c r="W297" s="110" t="s">
        <v>327</v>
      </c>
      <c r="X297" s="111" t="s">
        <v>206</v>
      </c>
      <c r="Y297" s="111" t="s">
        <v>328</v>
      </c>
      <c r="Z297" s="110"/>
      <c r="AA297" s="111"/>
      <c r="AB297" s="111"/>
      <c r="AC297" s="110"/>
      <c r="AD297" s="111"/>
      <c r="AE297" s="111"/>
      <c r="AF297" s="110"/>
      <c r="AG297" s="111"/>
      <c r="AH297" s="111"/>
      <c r="AI297" s="110"/>
      <c r="AJ297" s="111"/>
      <c r="AK297" s="111"/>
      <c r="AL297" s="110"/>
      <c r="AM297" s="111"/>
      <c r="AN297" s="111"/>
      <c r="AO297" s="110"/>
      <c r="AP297" s="111"/>
      <c r="AQ297" s="111"/>
      <c r="AR297" s="110"/>
      <c r="AS297" s="111"/>
      <c r="AT297" s="111"/>
      <c r="AU297" s="110"/>
      <c r="AV297" s="111"/>
      <c r="AW297" s="111"/>
      <c r="AX297" s="110"/>
      <c r="AY297" s="111"/>
      <c r="AZ297" s="111"/>
      <c r="BA297" s="110"/>
      <c r="BB297" s="111"/>
      <c r="BC297" s="111"/>
      <c r="BD297" s="110"/>
      <c r="BE297" s="111"/>
      <c r="BF297" s="111"/>
      <c r="BG297" s="110"/>
      <c r="BH297" s="111"/>
      <c r="BI297" s="111"/>
      <c r="BJ297" s="110"/>
      <c r="BK297" s="111"/>
      <c r="BL297" s="111"/>
      <c r="BM297" s="110"/>
      <c r="BN297" s="111"/>
      <c r="BO297" s="111"/>
      <c r="BP297" s="110"/>
      <c r="BQ297" s="125"/>
      <c r="BR297" s="111"/>
      <c r="BS297" s="118"/>
      <c r="BT297" s="110"/>
      <c r="BU297" s="122"/>
      <c r="BV297" s="118"/>
      <c r="BW297" s="118"/>
      <c r="BX297" s="127"/>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c r="FL297" s="110"/>
      <c r="FM297" s="110"/>
      <c r="FN297" s="110"/>
      <c r="FO297" s="110"/>
      <c r="FP297" s="110"/>
      <c r="FQ297" s="110"/>
      <c r="FR297" s="110"/>
      <c r="FS297" s="110"/>
      <c r="FT297" s="110"/>
      <c r="FU297" s="110"/>
      <c r="FV297" s="110"/>
      <c r="FW297" s="110"/>
      <c r="FX297" s="110"/>
      <c r="FY297" s="110"/>
      <c r="FZ297" s="110"/>
      <c r="GA297" s="110"/>
      <c r="GB297" s="110"/>
      <c r="GC297" s="110"/>
      <c r="GD297" s="110"/>
      <c r="GE297" s="110"/>
      <c r="GF297" s="110"/>
      <c r="GG297" s="110"/>
      <c r="GH297" s="110"/>
      <c r="GI297" s="110"/>
      <c r="GJ297" s="110"/>
      <c r="GK297" s="110"/>
      <c r="GL297" s="110"/>
      <c r="GM297" s="110"/>
      <c r="GN297" s="110"/>
      <c r="GO297" s="110"/>
      <c r="GP297" s="110"/>
      <c r="GQ297" s="110"/>
      <c r="GR297" s="110"/>
      <c r="GS297" s="110"/>
      <c r="GT297" s="110"/>
      <c r="GU297" s="110"/>
      <c r="GV297" s="110"/>
      <c r="GW297" s="110"/>
      <c r="GX297" s="110"/>
      <c r="GY297" s="110"/>
      <c r="GZ297" s="110"/>
      <c r="HA297" s="110"/>
      <c r="HB297" s="110"/>
      <c r="HC297" s="110"/>
      <c r="HD297" s="110"/>
      <c r="HE297" s="110"/>
      <c r="HF297" s="110"/>
      <c r="HG297" s="110"/>
      <c r="HH297" s="110"/>
      <c r="HI297" s="110"/>
      <c r="HJ297" s="110"/>
      <c r="HK297" s="110"/>
      <c r="HL297" s="110"/>
      <c r="HM297" s="110"/>
      <c r="HN297" s="110"/>
      <c r="HO297" s="110"/>
      <c r="HP297" s="110"/>
      <c r="HQ297" s="110"/>
      <c r="HR297" s="110"/>
      <c r="HS297" s="110"/>
      <c r="HT297" s="110"/>
      <c r="HU297" s="110"/>
      <c r="HV297" s="110"/>
      <c r="HW297" s="110"/>
      <c r="HX297" s="110"/>
      <c r="HY297" s="110"/>
      <c r="HZ297" s="110"/>
      <c r="IA297" s="110"/>
      <c r="IB297" s="110"/>
      <c r="IC297" s="110"/>
      <c r="ID297" s="110"/>
      <c r="IE297" s="110"/>
      <c r="IF297" s="110"/>
      <c r="IG297" s="110"/>
      <c r="IH297" s="110"/>
      <c r="II297" s="110"/>
      <c r="IJ297" s="110"/>
      <c r="IK297" s="110"/>
      <c r="IL297" s="110"/>
      <c r="IM297" s="110"/>
      <c r="IN297" s="110"/>
      <c r="IO297" s="110"/>
      <c r="IP297" s="110"/>
      <c r="IQ297" s="110"/>
      <c r="IR297" s="110"/>
      <c r="IS297" s="110"/>
      <c r="IT297" s="110"/>
      <c r="IU297" s="110"/>
      <c r="IV297" s="110"/>
    </row>
    <row r="298" spans="1:256" s="110" customFormat="1" x14ac:dyDescent="0.35">
      <c r="A298" s="122" t="s">
        <v>2656</v>
      </c>
      <c r="B298" s="110" t="s">
        <v>954</v>
      </c>
      <c r="C298" s="118" t="s">
        <v>86</v>
      </c>
      <c r="D298" s="122" t="s">
        <v>4448</v>
      </c>
      <c r="E298" s="125">
        <v>35927</v>
      </c>
      <c r="F298" s="111" t="s">
        <v>91</v>
      </c>
      <c r="G298" s="111" t="s">
        <v>98</v>
      </c>
      <c r="H298" s="110" t="s">
        <v>93</v>
      </c>
      <c r="I298" s="118" t="s">
        <v>86</v>
      </c>
      <c r="J298" s="122" t="s">
        <v>2657</v>
      </c>
      <c r="L298" s="118"/>
      <c r="M298" s="122"/>
      <c r="O298" s="118"/>
      <c r="P298" s="122"/>
      <c r="R298" s="118"/>
      <c r="S298" s="122"/>
      <c r="U298" s="118"/>
      <c r="V298" s="122"/>
      <c r="X298" s="118"/>
      <c r="Y298" s="122"/>
      <c r="AA298" s="118"/>
      <c r="AB298" s="122"/>
      <c r="AD298" s="118"/>
      <c r="AE298" s="122"/>
      <c r="AG298" s="118"/>
      <c r="AH298" s="122"/>
      <c r="AJ298" s="118"/>
      <c r="AK298" s="122"/>
    </row>
    <row r="299" spans="1:256" s="110" customFormat="1" x14ac:dyDescent="0.35">
      <c r="A299" s="122" t="s">
        <v>700</v>
      </c>
      <c r="B299" s="110" t="s">
        <v>93</v>
      </c>
      <c r="C299" s="118" t="s">
        <v>259</v>
      </c>
      <c r="D299" s="122" t="s">
        <v>4866</v>
      </c>
      <c r="E299" s="125">
        <v>36899</v>
      </c>
      <c r="F299" s="111" t="s">
        <v>200</v>
      </c>
      <c r="G299" s="111" t="s">
        <v>200</v>
      </c>
      <c r="H299" s="110" t="s">
        <v>93</v>
      </c>
      <c r="I299" s="118" t="s">
        <v>259</v>
      </c>
      <c r="J299" s="122" t="s">
        <v>701</v>
      </c>
      <c r="L299" s="118"/>
      <c r="M299" s="122"/>
      <c r="O299" s="118"/>
      <c r="P299" s="122"/>
      <c r="R299" s="118"/>
      <c r="S299" s="122"/>
      <c r="U299" s="118"/>
      <c r="V299" s="122"/>
      <c r="X299" s="118"/>
      <c r="Y299" s="122"/>
      <c r="AA299" s="118"/>
      <c r="AB299" s="122"/>
      <c r="AD299" s="118"/>
      <c r="AE299" s="122"/>
      <c r="AG299" s="118"/>
      <c r="AH299" s="122"/>
      <c r="AJ299" s="118"/>
      <c r="AK299" s="122"/>
    </row>
    <row r="300" spans="1:256" s="110" customFormat="1" x14ac:dyDescent="0.35">
      <c r="A300" s="122" t="s">
        <v>2771</v>
      </c>
      <c r="C300" s="111"/>
      <c r="D300" s="111"/>
      <c r="E300" s="125">
        <v>35331</v>
      </c>
      <c r="F300" s="111" t="s">
        <v>425</v>
      </c>
      <c r="G300" s="111" t="s">
        <v>337</v>
      </c>
      <c r="H300" s="110" t="s">
        <v>132</v>
      </c>
      <c r="I300" s="111" t="s">
        <v>190</v>
      </c>
      <c r="J300" s="111"/>
      <c r="K300" s="110" t="s">
        <v>127</v>
      </c>
      <c r="L300" s="111" t="s">
        <v>103</v>
      </c>
      <c r="M300" s="111"/>
      <c r="O300" s="111"/>
      <c r="P300" s="111"/>
      <c r="Q300" s="110" t="s">
        <v>127</v>
      </c>
      <c r="R300" s="111" t="s">
        <v>96</v>
      </c>
      <c r="S300" s="111"/>
      <c r="T300" s="110" t="s">
        <v>122</v>
      </c>
      <c r="U300" s="111" t="s">
        <v>96</v>
      </c>
      <c r="V300" s="111"/>
      <c r="W300" s="110" t="s">
        <v>408</v>
      </c>
      <c r="X300" s="111" t="s">
        <v>96</v>
      </c>
      <c r="Y300" s="111"/>
      <c r="AA300" s="111"/>
      <c r="AB300" s="111"/>
      <c r="AD300" s="111"/>
      <c r="AE300" s="111"/>
      <c r="AG300" s="111"/>
      <c r="AH300" s="111"/>
      <c r="AJ300" s="111"/>
      <c r="AK300" s="111"/>
      <c r="AM300" s="111"/>
      <c r="AN300" s="111"/>
      <c r="AP300" s="111"/>
      <c r="AQ300" s="111"/>
      <c r="AS300" s="111"/>
      <c r="AT300" s="111"/>
      <c r="AV300" s="111"/>
      <c r="AW300" s="111"/>
      <c r="AY300" s="111"/>
      <c r="AZ300" s="111"/>
      <c r="BB300" s="111"/>
      <c r="BC300" s="111"/>
      <c r="BE300" s="111"/>
      <c r="BF300" s="111"/>
      <c r="BH300" s="111"/>
      <c r="BI300" s="111"/>
      <c r="BK300" s="111"/>
      <c r="BL300" s="111"/>
      <c r="BN300" s="111"/>
      <c r="BO300" s="111"/>
      <c r="BQ300" s="125"/>
      <c r="BR300" s="111"/>
      <c r="BS300" s="118"/>
      <c r="BU300" s="122"/>
      <c r="BV300" s="118"/>
      <c r="BW300" s="118"/>
      <c r="BX300" s="127"/>
    </row>
    <row r="301" spans="1:256" s="110" customFormat="1" x14ac:dyDescent="0.35">
      <c r="A301" s="122" t="s">
        <v>1683</v>
      </c>
      <c r="D301" s="122"/>
      <c r="E301" s="125">
        <v>36367</v>
      </c>
      <c r="F301" s="118" t="s">
        <v>108</v>
      </c>
      <c r="G301" s="122" t="s">
        <v>349</v>
      </c>
      <c r="H301" s="110" t="s">
        <v>192</v>
      </c>
      <c r="I301" s="110" t="s">
        <v>128</v>
      </c>
      <c r="J301" s="122" t="s">
        <v>186</v>
      </c>
      <c r="K301" s="110" t="s">
        <v>461</v>
      </c>
      <c r="L301" s="110" t="s">
        <v>128</v>
      </c>
      <c r="M301" s="122" t="s">
        <v>231</v>
      </c>
      <c r="N301" s="110" t="s">
        <v>744</v>
      </c>
      <c r="O301" s="110" t="s">
        <v>128</v>
      </c>
      <c r="P301" s="122" t="s">
        <v>185</v>
      </c>
      <c r="Q301" s="110" t="s">
        <v>461</v>
      </c>
      <c r="R301" s="110" t="s">
        <v>128</v>
      </c>
      <c r="S301" s="122" t="s">
        <v>231</v>
      </c>
      <c r="V301" s="122"/>
      <c r="Y301" s="122"/>
      <c r="AB301" s="122"/>
    </row>
    <row r="302" spans="1:256" ht="12.75" customHeight="1" x14ac:dyDescent="0.35">
      <c r="A302" s="122" t="s">
        <v>120</v>
      </c>
      <c r="B302" s="110" t="s">
        <v>122</v>
      </c>
      <c r="C302" s="110" t="s">
        <v>123</v>
      </c>
      <c r="D302" s="122"/>
      <c r="E302" s="125">
        <v>36586</v>
      </c>
      <c r="F302" s="118" t="s">
        <v>121</v>
      </c>
      <c r="G302" s="118" t="s">
        <v>3382</v>
      </c>
      <c r="H302" s="110" t="s">
        <v>127</v>
      </c>
      <c r="I302" s="110" t="s">
        <v>123</v>
      </c>
      <c r="J302" s="122"/>
      <c r="K302" s="110" t="s">
        <v>122</v>
      </c>
      <c r="L302" s="110" t="s">
        <v>123</v>
      </c>
      <c r="M302" s="122"/>
      <c r="N302" s="110" t="s">
        <v>122</v>
      </c>
      <c r="O302" s="110" t="s">
        <v>123</v>
      </c>
      <c r="P302" s="122"/>
      <c r="Q302" s="110"/>
      <c r="R302" s="110"/>
      <c r="S302" s="122"/>
      <c r="T302" s="110"/>
      <c r="U302" s="110"/>
      <c r="V302" s="122"/>
      <c r="W302" s="110"/>
      <c r="X302" s="110"/>
      <c r="Y302" s="122"/>
      <c r="Z302" s="110"/>
      <c r="AA302" s="110"/>
      <c r="AB302" s="122"/>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c r="FL302" s="110"/>
      <c r="FM302" s="110"/>
      <c r="FN302" s="110"/>
      <c r="FO302" s="110"/>
      <c r="FP302" s="110"/>
      <c r="FQ302" s="110"/>
      <c r="FR302" s="110"/>
      <c r="FS302" s="110"/>
      <c r="FT302" s="110"/>
      <c r="FU302" s="110"/>
      <c r="FV302" s="110"/>
      <c r="FW302" s="110"/>
      <c r="FX302" s="110"/>
      <c r="FY302" s="110"/>
      <c r="FZ302" s="110"/>
      <c r="GA302" s="110"/>
      <c r="GB302" s="110"/>
      <c r="GC302" s="110"/>
      <c r="GD302" s="110"/>
      <c r="GE302" s="110"/>
      <c r="GF302" s="110"/>
      <c r="GG302" s="110"/>
      <c r="GH302" s="110"/>
      <c r="GI302" s="110"/>
      <c r="GJ302" s="110"/>
      <c r="GK302" s="110"/>
      <c r="GL302" s="110"/>
      <c r="GM302" s="110"/>
      <c r="GN302" s="110"/>
      <c r="GO302" s="110"/>
      <c r="GP302" s="110"/>
      <c r="GQ302" s="110"/>
      <c r="GR302" s="110"/>
      <c r="GS302" s="110"/>
      <c r="GT302" s="110"/>
      <c r="GU302" s="110"/>
      <c r="GV302" s="110"/>
      <c r="GW302" s="110"/>
      <c r="GX302" s="110"/>
      <c r="GY302" s="110"/>
      <c r="GZ302" s="110"/>
      <c r="HA302" s="110"/>
      <c r="HB302" s="110"/>
      <c r="HC302" s="110"/>
      <c r="HD302" s="110"/>
      <c r="HE302" s="110"/>
      <c r="HF302" s="110"/>
      <c r="HG302" s="110"/>
      <c r="HH302" s="110"/>
      <c r="HI302" s="110"/>
      <c r="HJ302" s="110"/>
      <c r="HK302" s="110"/>
      <c r="HL302" s="110"/>
      <c r="HM302" s="110"/>
      <c r="HN302" s="110"/>
      <c r="HO302" s="110"/>
      <c r="HP302" s="110"/>
      <c r="HQ302" s="110"/>
      <c r="HR302" s="110"/>
      <c r="HS302" s="110"/>
      <c r="HT302" s="110"/>
      <c r="HU302" s="110"/>
      <c r="HV302" s="110"/>
      <c r="HW302" s="110"/>
      <c r="HX302" s="110"/>
      <c r="HY302" s="110"/>
      <c r="HZ302" s="110"/>
      <c r="IA302" s="110"/>
      <c r="IB302" s="110"/>
      <c r="IC302" s="110"/>
      <c r="ID302" s="110"/>
      <c r="IE302" s="110"/>
      <c r="IF302" s="110"/>
      <c r="IG302" s="110"/>
      <c r="IH302" s="110"/>
      <c r="II302" s="110"/>
      <c r="IJ302" s="110"/>
      <c r="IK302" s="110"/>
      <c r="IL302" s="110"/>
      <c r="IM302" s="110"/>
      <c r="IN302" s="110"/>
      <c r="IO302" s="110"/>
      <c r="IP302" s="110"/>
      <c r="IQ302" s="110"/>
      <c r="IR302" s="110"/>
      <c r="IS302" s="110"/>
      <c r="IT302" s="110"/>
      <c r="IU302" s="110"/>
      <c r="IV302" s="110"/>
    </row>
    <row r="303" spans="1:256" s="110" customFormat="1" x14ac:dyDescent="0.35">
      <c r="A303" s="122" t="s">
        <v>3634</v>
      </c>
      <c r="B303" s="110" t="s">
        <v>250</v>
      </c>
      <c r="C303" s="110" t="s">
        <v>206</v>
      </c>
      <c r="D303" s="122" t="s">
        <v>186</v>
      </c>
      <c r="E303" s="125">
        <v>36865</v>
      </c>
      <c r="F303" s="111" t="s">
        <v>3960</v>
      </c>
      <c r="G303" s="122"/>
      <c r="J303" s="122"/>
      <c r="M303" s="122"/>
      <c r="P303" s="122"/>
      <c r="S303" s="122"/>
      <c r="V303" s="122"/>
      <c r="Y303" s="122"/>
      <c r="AB303" s="122"/>
    </row>
    <row r="304" spans="1:256" s="110" customFormat="1" x14ac:dyDescent="0.35">
      <c r="A304" s="122" t="s">
        <v>1916</v>
      </c>
      <c r="B304" s="110" t="s">
        <v>276</v>
      </c>
      <c r="C304" s="110" t="s">
        <v>326</v>
      </c>
      <c r="D304" s="122" t="s">
        <v>4181</v>
      </c>
      <c r="E304" s="125">
        <v>36825</v>
      </c>
      <c r="F304" s="111" t="s">
        <v>171</v>
      </c>
      <c r="G304" s="122" t="s">
        <v>84</v>
      </c>
      <c r="H304" s="110" t="s">
        <v>276</v>
      </c>
      <c r="I304" s="110" t="s">
        <v>326</v>
      </c>
      <c r="J304" s="122" t="s">
        <v>3383</v>
      </c>
      <c r="K304" s="110" t="s">
        <v>276</v>
      </c>
      <c r="L304" s="110" t="s">
        <v>326</v>
      </c>
      <c r="M304" s="122" t="s">
        <v>293</v>
      </c>
      <c r="P304" s="122"/>
      <c r="S304" s="122"/>
      <c r="V304" s="122"/>
      <c r="Y304" s="122"/>
      <c r="AB304" s="122"/>
    </row>
    <row r="305" spans="1:256" s="110" customFormat="1" x14ac:dyDescent="0.35">
      <c r="A305" s="122" t="s">
        <v>1940</v>
      </c>
      <c r="B305" s="110" t="s">
        <v>954</v>
      </c>
      <c r="C305" s="110" t="s">
        <v>268</v>
      </c>
      <c r="D305" s="122" t="s">
        <v>4781</v>
      </c>
      <c r="E305" s="125">
        <v>36825</v>
      </c>
      <c r="F305" s="111" t="s">
        <v>279</v>
      </c>
      <c r="G305" s="122" t="s">
        <v>1428</v>
      </c>
      <c r="J305" s="122"/>
      <c r="K305" s="110" t="s">
        <v>1190</v>
      </c>
      <c r="L305" s="110" t="s">
        <v>268</v>
      </c>
      <c r="M305" s="122"/>
      <c r="P305" s="122"/>
      <c r="S305" s="122"/>
      <c r="V305" s="122"/>
      <c r="Y305" s="122"/>
      <c r="AB305" s="122"/>
      <c r="BY305" s="130"/>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110" customFormat="1" x14ac:dyDescent="0.35">
      <c r="A306" s="122" t="s">
        <v>2232</v>
      </c>
      <c r="B306" s="110" t="s">
        <v>4442</v>
      </c>
      <c r="C306" s="110" t="s">
        <v>128</v>
      </c>
      <c r="D306" s="122" t="s">
        <v>1629</v>
      </c>
      <c r="E306" s="125">
        <v>35852</v>
      </c>
      <c r="F306" s="118" t="s">
        <v>204</v>
      </c>
      <c r="G306" s="118" t="s">
        <v>204</v>
      </c>
      <c r="H306" s="110" t="s">
        <v>296</v>
      </c>
      <c r="I306" s="110" t="s">
        <v>190</v>
      </c>
      <c r="J306" s="122" t="s">
        <v>297</v>
      </c>
      <c r="K306" s="110" t="s">
        <v>299</v>
      </c>
      <c r="L306" s="110" t="s">
        <v>190</v>
      </c>
      <c r="M306" s="122" t="s">
        <v>335</v>
      </c>
      <c r="N306" s="110" t="s">
        <v>331</v>
      </c>
      <c r="O306" s="110" t="s">
        <v>190</v>
      </c>
      <c r="P306" s="122" t="s">
        <v>682</v>
      </c>
      <c r="Q306" s="110" t="s">
        <v>2233</v>
      </c>
      <c r="R306" s="110" t="s">
        <v>190</v>
      </c>
      <c r="S306" s="122" t="s">
        <v>2234</v>
      </c>
      <c r="V306" s="122"/>
      <c r="Y306" s="122"/>
      <c r="AB306" s="122"/>
    </row>
    <row r="307" spans="1:256" s="110" customFormat="1" x14ac:dyDescent="0.35">
      <c r="A307" s="122" t="s">
        <v>3301</v>
      </c>
      <c r="B307" s="110" t="s">
        <v>1365</v>
      </c>
      <c r="C307" s="110" t="s">
        <v>190</v>
      </c>
      <c r="D307" s="122" t="s">
        <v>5052</v>
      </c>
      <c r="E307" s="125">
        <v>35335</v>
      </c>
      <c r="F307" s="118" t="s">
        <v>387</v>
      </c>
      <c r="G307" s="122" t="s">
        <v>102</v>
      </c>
      <c r="J307" s="122"/>
      <c r="K307" s="110" t="s">
        <v>192</v>
      </c>
      <c r="L307" s="110" t="s">
        <v>190</v>
      </c>
      <c r="M307" s="122" t="s">
        <v>264</v>
      </c>
      <c r="N307" s="110" t="s">
        <v>744</v>
      </c>
      <c r="O307" s="110" t="s">
        <v>190</v>
      </c>
      <c r="P307" s="122" t="s">
        <v>231</v>
      </c>
      <c r="S307" s="122"/>
      <c r="V307" s="122"/>
      <c r="Y307" s="122"/>
      <c r="AB307" s="122"/>
    </row>
    <row r="308" spans="1:256" s="110" customFormat="1" x14ac:dyDescent="0.35">
      <c r="A308" s="122" t="s">
        <v>1523</v>
      </c>
      <c r="C308" s="111"/>
      <c r="D308" s="111"/>
      <c r="E308" s="125">
        <v>35240</v>
      </c>
      <c r="F308" s="111" t="s">
        <v>790</v>
      </c>
      <c r="G308" s="111" t="s">
        <v>4491</v>
      </c>
      <c r="H308" s="110" t="s">
        <v>656</v>
      </c>
      <c r="I308" s="111" t="s">
        <v>109</v>
      </c>
      <c r="J308" s="111" t="s">
        <v>1422</v>
      </c>
      <c r="K308" s="110" t="s">
        <v>656</v>
      </c>
      <c r="L308" s="111" t="s">
        <v>109</v>
      </c>
      <c r="M308" s="111" t="s">
        <v>1524</v>
      </c>
      <c r="N308" s="110" t="s">
        <v>656</v>
      </c>
      <c r="O308" s="111" t="s">
        <v>116</v>
      </c>
      <c r="P308" s="111" t="s">
        <v>496</v>
      </c>
      <c r="Q308" s="110" t="s">
        <v>656</v>
      </c>
      <c r="R308" s="111" t="s">
        <v>116</v>
      </c>
      <c r="S308" s="111" t="s">
        <v>903</v>
      </c>
      <c r="T308" s="110" t="s">
        <v>861</v>
      </c>
      <c r="U308" s="111"/>
      <c r="V308" s="111"/>
      <c r="W308" s="110" t="s">
        <v>656</v>
      </c>
      <c r="X308" s="111" t="s">
        <v>116</v>
      </c>
      <c r="Y308" s="111" t="s">
        <v>1526</v>
      </c>
      <c r="AA308" s="111"/>
      <c r="AB308" s="111"/>
      <c r="AD308" s="111"/>
      <c r="AE308" s="111"/>
      <c r="AG308" s="111"/>
      <c r="AH308" s="111"/>
      <c r="AJ308" s="111"/>
      <c r="AK308" s="111"/>
      <c r="AM308" s="111"/>
      <c r="AN308" s="111"/>
      <c r="AP308" s="111"/>
      <c r="AQ308" s="111"/>
      <c r="AS308" s="111"/>
      <c r="AT308" s="111"/>
      <c r="AV308" s="111"/>
      <c r="AW308" s="111"/>
      <c r="AY308" s="111"/>
      <c r="AZ308" s="111"/>
      <c r="BB308" s="111"/>
      <c r="BC308" s="111"/>
      <c r="BE308" s="111"/>
      <c r="BF308" s="111"/>
      <c r="BH308" s="111"/>
      <c r="BI308" s="111"/>
      <c r="BK308" s="111"/>
      <c r="BL308" s="111"/>
      <c r="BN308" s="111"/>
      <c r="BO308" s="111"/>
      <c r="BQ308" s="125"/>
      <c r="BR308" s="111"/>
      <c r="BS308" s="118"/>
      <c r="BU308" s="122"/>
      <c r="BV308" s="118"/>
      <c r="BW308" s="118"/>
      <c r="BX308" s="127"/>
    </row>
    <row r="309" spans="1:256" s="110" customFormat="1" x14ac:dyDescent="0.35">
      <c r="A309" s="122" t="s">
        <v>1216</v>
      </c>
      <c r="B309" s="110" t="s">
        <v>93</v>
      </c>
      <c r="C309" s="111" t="s">
        <v>460</v>
      </c>
      <c r="D309" s="111" t="s">
        <v>4890</v>
      </c>
      <c r="E309" s="125">
        <v>35060</v>
      </c>
      <c r="F309" s="111" t="s">
        <v>425</v>
      </c>
      <c r="G309" s="111" t="s">
        <v>4891</v>
      </c>
      <c r="H309" s="110" t="s">
        <v>93</v>
      </c>
      <c r="I309" s="111" t="s">
        <v>460</v>
      </c>
      <c r="J309" s="111" t="s">
        <v>3384</v>
      </c>
      <c r="K309" s="110" t="s">
        <v>93</v>
      </c>
      <c r="L309" s="111" t="s">
        <v>460</v>
      </c>
      <c r="M309" s="111" t="s">
        <v>1218</v>
      </c>
      <c r="N309" s="110" t="s">
        <v>93</v>
      </c>
      <c r="O309" s="111" t="s">
        <v>460</v>
      </c>
      <c r="P309" s="111" t="s">
        <v>1219</v>
      </c>
      <c r="Q309" s="110" t="s">
        <v>93</v>
      </c>
      <c r="R309" s="111" t="s">
        <v>460</v>
      </c>
      <c r="S309" s="111" t="s">
        <v>1220</v>
      </c>
      <c r="T309" s="110" t="s">
        <v>93</v>
      </c>
      <c r="U309" s="111" t="s">
        <v>460</v>
      </c>
      <c r="V309" s="111" t="s">
        <v>1221</v>
      </c>
      <c r="W309" s="110" t="s">
        <v>93</v>
      </c>
      <c r="X309" s="111" t="s">
        <v>460</v>
      </c>
      <c r="Y309" s="111" t="s">
        <v>1222</v>
      </c>
      <c r="AA309" s="111"/>
      <c r="AB309" s="111"/>
      <c r="AD309" s="111"/>
      <c r="AE309" s="111"/>
      <c r="AG309" s="111"/>
      <c r="AH309" s="111"/>
      <c r="AJ309" s="111"/>
      <c r="AK309" s="111"/>
      <c r="AM309" s="111"/>
      <c r="AN309" s="111"/>
      <c r="AP309" s="111"/>
      <c r="AQ309" s="111"/>
      <c r="AS309" s="111"/>
      <c r="AT309" s="111"/>
      <c r="AV309" s="111"/>
      <c r="AW309" s="111"/>
      <c r="AY309" s="111"/>
      <c r="AZ309" s="111"/>
      <c r="BB309" s="111"/>
      <c r="BC309" s="111"/>
      <c r="BE309" s="111"/>
      <c r="BF309" s="111"/>
      <c r="BH309" s="111"/>
      <c r="BI309" s="111"/>
      <c r="BK309" s="111"/>
      <c r="BL309" s="111"/>
      <c r="BN309" s="111"/>
      <c r="BO309" s="111"/>
      <c r="BQ309" s="125"/>
      <c r="BR309" s="111"/>
      <c r="BS309" s="118"/>
      <c r="BU309" s="122"/>
      <c r="BV309" s="118"/>
      <c r="BW309" s="118"/>
      <c r="BX309" s="127"/>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110" customFormat="1" x14ac:dyDescent="0.35">
      <c r="A310" s="122" t="s">
        <v>2646</v>
      </c>
      <c r="B310" s="110" t="s">
        <v>331</v>
      </c>
      <c r="C310" s="110" t="s">
        <v>96</v>
      </c>
      <c r="D310" s="122" t="s">
        <v>335</v>
      </c>
      <c r="E310" s="125">
        <v>36608</v>
      </c>
      <c r="F310" s="118" t="s">
        <v>387</v>
      </c>
      <c r="G310" s="118" t="s">
        <v>387</v>
      </c>
      <c r="H310" s="110" t="s">
        <v>299</v>
      </c>
      <c r="I310" s="110" t="s">
        <v>96</v>
      </c>
      <c r="J310" s="122" t="s">
        <v>342</v>
      </c>
      <c r="K310" s="110" t="s">
        <v>299</v>
      </c>
      <c r="L310" s="110" t="s">
        <v>96</v>
      </c>
      <c r="M310" s="122" t="s">
        <v>297</v>
      </c>
      <c r="N310" s="110" t="s">
        <v>327</v>
      </c>
      <c r="O310" s="110" t="s">
        <v>96</v>
      </c>
      <c r="P310" s="122" t="s">
        <v>335</v>
      </c>
      <c r="S310" s="122"/>
      <c r="V310" s="122"/>
      <c r="Y310" s="122"/>
      <c r="AB310" s="122"/>
    </row>
    <row r="311" spans="1:256" s="110" customFormat="1" x14ac:dyDescent="0.35">
      <c r="A311" s="122" t="s">
        <v>2499</v>
      </c>
      <c r="C311" s="118"/>
      <c r="D311" s="122"/>
      <c r="E311" s="125">
        <v>35043</v>
      </c>
      <c r="F311" s="111" t="s">
        <v>189</v>
      </c>
      <c r="G311" s="111" t="s">
        <v>230</v>
      </c>
      <c r="H311" s="110" t="s">
        <v>177</v>
      </c>
      <c r="I311" s="118" t="s">
        <v>224</v>
      </c>
      <c r="J311" s="122" t="s">
        <v>264</v>
      </c>
      <c r="K311" s="110" t="s">
        <v>1379</v>
      </c>
      <c r="L311" s="118" t="s">
        <v>224</v>
      </c>
      <c r="M311" s="122" t="s">
        <v>166</v>
      </c>
      <c r="N311" s="110" t="s">
        <v>1365</v>
      </c>
      <c r="O311" s="118" t="s">
        <v>274</v>
      </c>
      <c r="P311" s="122" t="s">
        <v>1130</v>
      </c>
      <c r="Q311" s="110" t="s">
        <v>2865</v>
      </c>
      <c r="R311" s="118" t="s">
        <v>274</v>
      </c>
      <c r="S311" s="122" t="s">
        <v>166</v>
      </c>
      <c r="T311" s="110" t="s">
        <v>1365</v>
      </c>
      <c r="U311" s="118" t="s">
        <v>274</v>
      </c>
      <c r="V311" s="122" t="s">
        <v>426</v>
      </c>
      <c r="W311" s="110" t="s">
        <v>461</v>
      </c>
      <c r="X311" s="118" t="s">
        <v>274</v>
      </c>
      <c r="Y311" s="122" t="s">
        <v>231</v>
      </c>
      <c r="AA311" s="118"/>
      <c r="AB311" s="122"/>
      <c r="AD311" s="118"/>
      <c r="AE311" s="122"/>
      <c r="AG311" s="118"/>
      <c r="AH311" s="122"/>
      <c r="AJ311" s="118"/>
      <c r="AK311" s="122"/>
      <c r="AM311" s="118"/>
      <c r="AN311" s="122"/>
      <c r="AP311" s="118"/>
      <c r="AQ311" s="122"/>
      <c r="AS311" s="118"/>
      <c r="AT311" s="122"/>
      <c r="AV311" s="118"/>
      <c r="AW311" s="122"/>
      <c r="AY311" s="118"/>
      <c r="AZ311" s="122"/>
      <c r="BB311" s="118"/>
      <c r="BC311" s="122"/>
      <c r="BE311" s="118"/>
      <c r="BF311" s="122"/>
      <c r="BH311" s="118"/>
      <c r="BI311" s="122"/>
      <c r="BK311" s="118"/>
      <c r="BL311" s="122"/>
      <c r="BN311" s="118"/>
      <c r="BO311" s="122"/>
      <c r="BR311" s="122"/>
      <c r="BS311" s="118"/>
      <c r="BT311" s="118"/>
      <c r="BU311" s="118"/>
      <c r="BV311" s="118"/>
      <c r="BW311" s="118"/>
      <c r="BX311" s="118"/>
      <c r="BY311" s="126"/>
    </row>
    <row r="312" spans="1:256" s="110" customFormat="1" x14ac:dyDescent="0.35">
      <c r="A312" s="122" t="s">
        <v>2742</v>
      </c>
      <c r="B312" s="110" t="s">
        <v>331</v>
      </c>
      <c r="C312" s="110" t="s">
        <v>165</v>
      </c>
      <c r="D312" s="122" t="s">
        <v>334</v>
      </c>
      <c r="E312" s="125">
        <v>34808</v>
      </c>
      <c r="F312" s="118" t="s">
        <v>330</v>
      </c>
      <c r="G312" s="122" t="s">
        <v>1430</v>
      </c>
      <c r="J312" s="122"/>
      <c r="K312" s="110" t="s">
        <v>331</v>
      </c>
      <c r="L312" s="110" t="s">
        <v>195</v>
      </c>
      <c r="M312" s="122" t="s">
        <v>301</v>
      </c>
      <c r="N312" s="110" t="s">
        <v>331</v>
      </c>
      <c r="O312" s="110" t="s">
        <v>195</v>
      </c>
      <c r="P312" s="122" t="s">
        <v>301</v>
      </c>
      <c r="Q312" s="110" t="s">
        <v>331</v>
      </c>
      <c r="R312" s="110" t="s">
        <v>195</v>
      </c>
      <c r="S312" s="122" t="s">
        <v>334</v>
      </c>
      <c r="T312" s="110" t="s">
        <v>2743</v>
      </c>
      <c r="U312" s="110" t="s">
        <v>195</v>
      </c>
      <c r="V312" s="122" t="s">
        <v>2744</v>
      </c>
      <c r="W312" s="110" t="s">
        <v>327</v>
      </c>
      <c r="X312" s="110" t="s">
        <v>195</v>
      </c>
      <c r="Y312" s="122" t="s">
        <v>328</v>
      </c>
      <c r="Z312" s="110" t="s">
        <v>327</v>
      </c>
      <c r="AA312" s="110" t="s">
        <v>195</v>
      </c>
      <c r="AB312" s="122" t="s">
        <v>335</v>
      </c>
    </row>
    <row r="313" spans="1:256" s="110" customFormat="1" x14ac:dyDescent="0.35">
      <c r="A313" s="122" t="s">
        <v>3148</v>
      </c>
      <c r="B313" s="110" t="s">
        <v>304</v>
      </c>
      <c r="C313" s="110" t="s">
        <v>142</v>
      </c>
      <c r="D313" s="122" t="s">
        <v>317</v>
      </c>
      <c r="E313" s="125">
        <v>36705</v>
      </c>
      <c r="F313" s="111" t="s">
        <v>91</v>
      </c>
      <c r="G313" s="122" t="s">
        <v>171</v>
      </c>
      <c r="H313" s="110" t="s">
        <v>654</v>
      </c>
      <c r="I313" s="110" t="s">
        <v>142</v>
      </c>
      <c r="J313" s="122" t="s">
        <v>314</v>
      </c>
      <c r="K313" s="110" t="s">
        <v>304</v>
      </c>
      <c r="L313" s="110" t="s">
        <v>142</v>
      </c>
      <c r="M313" s="122" t="s">
        <v>651</v>
      </c>
      <c r="P313" s="122"/>
      <c r="S313" s="122"/>
      <c r="V313" s="122"/>
      <c r="Y313" s="122"/>
      <c r="AB313" s="122"/>
    </row>
    <row r="314" spans="1:256" s="110" customFormat="1" x14ac:dyDescent="0.35">
      <c r="A314" s="122" t="s">
        <v>2883</v>
      </c>
      <c r="C314" s="118"/>
      <c r="D314" s="122"/>
      <c r="E314" s="125">
        <v>34134</v>
      </c>
      <c r="F314" s="111" t="s">
        <v>265</v>
      </c>
      <c r="G314" s="111" t="s">
        <v>1108</v>
      </c>
      <c r="H314" s="110" t="s">
        <v>758</v>
      </c>
      <c r="I314" s="118" t="s">
        <v>259</v>
      </c>
      <c r="J314" s="122" t="s">
        <v>2512</v>
      </c>
      <c r="K314" s="110" t="s">
        <v>253</v>
      </c>
      <c r="L314" s="118" t="s">
        <v>326</v>
      </c>
      <c r="M314" s="122" t="s">
        <v>761</v>
      </c>
      <c r="N314" s="110" t="s">
        <v>253</v>
      </c>
      <c r="O314" s="118" t="s">
        <v>326</v>
      </c>
      <c r="P314" s="122" t="s">
        <v>260</v>
      </c>
      <c r="Q314" s="110" t="s">
        <v>253</v>
      </c>
      <c r="R314" s="118" t="s">
        <v>326</v>
      </c>
      <c r="S314" s="122" t="s">
        <v>877</v>
      </c>
      <c r="T314" s="110" t="s">
        <v>253</v>
      </c>
      <c r="U314" s="118" t="s">
        <v>326</v>
      </c>
      <c r="V314" s="122" t="s">
        <v>876</v>
      </c>
      <c r="W314" s="110" t="s">
        <v>253</v>
      </c>
      <c r="X314" s="118" t="s">
        <v>259</v>
      </c>
      <c r="Y314" s="122" t="s">
        <v>2884</v>
      </c>
      <c r="Z314" s="110" t="s">
        <v>253</v>
      </c>
      <c r="AA314" s="118" t="s">
        <v>259</v>
      </c>
      <c r="AB314" s="122" t="s">
        <v>2885</v>
      </c>
      <c r="AC314" s="110" t="s">
        <v>273</v>
      </c>
      <c r="AD314" s="118" t="s">
        <v>259</v>
      </c>
      <c r="AE314" s="122" t="s">
        <v>1389</v>
      </c>
      <c r="AF314" s="110" t="s">
        <v>273</v>
      </c>
      <c r="AG314" s="118" t="s">
        <v>259</v>
      </c>
      <c r="AH314" s="122" t="s">
        <v>264</v>
      </c>
      <c r="AJ314" s="118"/>
      <c r="AK314" s="122"/>
      <c r="AM314" s="118"/>
      <c r="AN314" s="122"/>
      <c r="AP314" s="118"/>
      <c r="AQ314" s="122"/>
      <c r="AS314" s="118"/>
      <c r="AT314" s="122"/>
      <c r="AV314" s="118"/>
      <c r="AW314" s="122"/>
      <c r="AY314" s="118"/>
      <c r="AZ314" s="122"/>
      <c r="BB314" s="118"/>
      <c r="BC314" s="122"/>
      <c r="BE314" s="118"/>
      <c r="BF314" s="122"/>
      <c r="BH314" s="118"/>
      <c r="BI314" s="122"/>
      <c r="BK314" s="118"/>
      <c r="BL314" s="122"/>
      <c r="BN314" s="118"/>
      <c r="BO314" s="122"/>
      <c r="BR314" s="122"/>
      <c r="BS314" s="118"/>
      <c r="BT314" s="118"/>
      <c r="BU314" s="118"/>
      <c r="BV314" s="118"/>
      <c r="BW314" s="118"/>
      <c r="BX314" s="118"/>
    </row>
    <row r="315" spans="1:256" s="110" customFormat="1" x14ac:dyDescent="0.35">
      <c r="A315" s="122" t="s">
        <v>1316</v>
      </c>
      <c r="B315" s="110" t="s">
        <v>327</v>
      </c>
      <c r="C315" s="118" t="s">
        <v>78</v>
      </c>
      <c r="D315" s="122" t="s">
        <v>335</v>
      </c>
      <c r="E315" s="125">
        <v>36969</v>
      </c>
      <c r="F315" s="111" t="s">
        <v>313</v>
      </c>
      <c r="G315" s="111" t="s">
        <v>141</v>
      </c>
      <c r="H315" s="110" t="s">
        <v>327</v>
      </c>
      <c r="I315" s="118" t="s">
        <v>78</v>
      </c>
      <c r="J315" s="122" t="s">
        <v>328</v>
      </c>
      <c r="L315" s="118"/>
      <c r="M315" s="122"/>
      <c r="O315" s="118"/>
      <c r="P315" s="122"/>
      <c r="R315" s="118"/>
      <c r="S315" s="122"/>
      <c r="U315" s="118"/>
      <c r="V315" s="122"/>
      <c r="X315" s="118"/>
      <c r="Y315" s="122"/>
      <c r="AA315" s="118"/>
      <c r="AB315" s="122"/>
      <c r="AD315" s="118"/>
      <c r="AE315" s="122"/>
      <c r="AG315" s="118"/>
      <c r="AH315" s="122"/>
      <c r="AJ315" s="118"/>
      <c r="AK315" s="122"/>
    </row>
    <row r="316" spans="1:256" s="110" customFormat="1" x14ac:dyDescent="0.35">
      <c r="A316" s="122" t="s">
        <v>2507</v>
      </c>
      <c r="B316" s="110" t="s">
        <v>491</v>
      </c>
      <c r="C316" s="110" t="s">
        <v>135</v>
      </c>
      <c r="D316" s="111" t="s">
        <v>216</v>
      </c>
      <c r="E316" s="125">
        <v>34976</v>
      </c>
      <c r="F316" s="111" t="s">
        <v>2508</v>
      </c>
      <c r="G316" s="110" t="s">
        <v>540</v>
      </c>
      <c r="H316" s="110" t="s">
        <v>610</v>
      </c>
      <c r="I316" s="110" t="s">
        <v>135</v>
      </c>
      <c r="J316" s="111" t="s">
        <v>3385</v>
      </c>
      <c r="K316" s="110" t="s">
        <v>243</v>
      </c>
      <c r="L316" s="110" t="s">
        <v>135</v>
      </c>
      <c r="M316" s="111" t="s">
        <v>254</v>
      </c>
      <c r="N316" s="110" t="s">
        <v>243</v>
      </c>
      <c r="O316" s="110" t="s">
        <v>135</v>
      </c>
      <c r="P316" s="111" t="s">
        <v>212</v>
      </c>
      <c r="Q316" s="110" t="s">
        <v>243</v>
      </c>
      <c r="R316" s="110" t="s">
        <v>135</v>
      </c>
      <c r="S316" s="111" t="s">
        <v>216</v>
      </c>
      <c r="T316" s="110" t="s">
        <v>243</v>
      </c>
      <c r="U316" s="110" t="s">
        <v>135</v>
      </c>
      <c r="V316" s="111" t="s">
        <v>629</v>
      </c>
      <c r="W316" s="110" t="s">
        <v>243</v>
      </c>
      <c r="X316" s="110" t="s">
        <v>135</v>
      </c>
      <c r="Y316" s="111" t="s">
        <v>1143</v>
      </c>
      <c r="Z316" s="110" t="s">
        <v>243</v>
      </c>
      <c r="AA316" s="110" t="s">
        <v>135</v>
      </c>
      <c r="AB316" s="111" t="s">
        <v>440</v>
      </c>
      <c r="AC316" s="110" t="s">
        <v>250</v>
      </c>
      <c r="AD316" s="110" t="s">
        <v>135</v>
      </c>
      <c r="AE316" s="111" t="s">
        <v>168</v>
      </c>
    </row>
    <row r="317" spans="1:256" s="110" customFormat="1" x14ac:dyDescent="0.35">
      <c r="A317" s="122" t="s">
        <v>1240</v>
      </c>
      <c r="C317" s="111" t="s">
        <v>4421</v>
      </c>
      <c r="D317" s="122"/>
      <c r="E317" s="125">
        <v>35983</v>
      </c>
      <c r="F317" s="118" t="s">
        <v>204</v>
      </c>
      <c r="G317" s="118" t="s">
        <v>204</v>
      </c>
      <c r="J317" s="122"/>
      <c r="K317" s="110" t="s">
        <v>132</v>
      </c>
      <c r="L317" s="110" t="s">
        <v>421</v>
      </c>
      <c r="M317" s="122"/>
      <c r="N317" s="110" t="s">
        <v>122</v>
      </c>
      <c r="O317" s="110" t="s">
        <v>158</v>
      </c>
      <c r="P317" s="122"/>
      <c r="Q317" s="110" t="s">
        <v>132</v>
      </c>
      <c r="R317" s="110" t="s">
        <v>158</v>
      </c>
      <c r="S317" s="122"/>
      <c r="V317" s="122"/>
      <c r="Y317" s="122"/>
      <c r="AB317" s="122"/>
    </row>
    <row r="318" spans="1:256" s="110" customFormat="1" x14ac:dyDescent="0.35">
      <c r="A318" s="122" t="s">
        <v>2881</v>
      </c>
      <c r="B318" s="110" t="s">
        <v>253</v>
      </c>
      <c r="C318" s="110" t="s">
        <v>165</v>
      </c>
      <c r="D318" s="122" t="s">
        <v>761</v>
      </c>
      <c r="E318" s="125">
        <v>35663</v>
      </c>
      <c r="F318" s="111" t="s">
        <v>83</v>
      </c>
      <c r="G318" s="122" t="s">
        <v>91</v>
      </c>
      <c r="H318" s="110" t="s">
        <v>273</v>
      </c>
      <c r="I318" s="110" t="s">
        <v>165</v>
      </c>
      <c r="J318" s="122" t="s">
        <v>186</v>
      </c>
      <c r="K318" s="110" t="s">
        <v>273</v>
      </c>
      <c r="L318" s="110" t="s">
        <v>165</v>
      </c>
      <c r="M318" s="122" t="s">
        <v>227</v>
      </c>
      <c r="P318" s="122"/>
      <c r="S318" s="122"/>
      <c r="V318" s="122"/>
      <c r="Y318" s="122"/>
      <c r="AB318" s="122"/>
    </row>
    <row r="319" spans="1:256" ht="12.75" customHeight="1" x14ac:dyDescent="0.35">
      <c r="A319" s="122" t="s">
        <v>858</v>
      </c>
      <c r="B319" s="110" t="s">
        <v>867</v>
      </c>
      <c r="C319" s="110" t="s">
        <v>195</v>
      </c>
      <c r="D319" s="122" t="s">
        <v>186</v>
      </c>
      <c r="E319" s="125">
        <v>36032</v>
      </c>
      <c r="F319" s="118" t="s">
        <v>387</v>
      </c>
      <c r="G319" s="122" t="s">
        <v>361</v>
      </c>
      <c r="H319" s="110" t="s">
        <v>2865</v>
      </c>
      <c r="I319" s="110" t="s">
        <v>195</v>
      </c>
      <c r="J319" s="122" t="s">
        <v>1382</v>
      </c>
      <c r="K319" s="110" t="s">
        <v>461</v>
      </c>
      <c r="L319" s="110" t="s">
        <v>195</v>
      </c>
      <c r="M319" s="122" t="s">
        <v>186</v>
      </c>
      <c r="N319" s="110" t="s">
        <v>461</v>
      </c>
      <c r="O319" s="110" t="s">
        <v>195</v>
      </c>
      <c r="P319" s="122" t="s">
        <v>231</v>
      </c>
      <c r="Q319" s="110"/>
      <c r="R319" s="110"/>
      <c r="S319" s="122"/>
      <c r="T319" s="110"/>
      <c r="U319" s="110"/>
      <c r="V319" s="122"/>
      <c r="W319" s="110"/>
      <c r="X319" s="110"/>
      <c r="Y319" s="122"/>
      <c r="Z319" s="110"/>
      <c r="AA319" s="110"/>
      <c r="AB319" s="122"/>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row>
    <row r="320" spans="1:256" s="110" customFormat="1" x14ac:dyDescent="0.35">
      <c r="A320" s="122" t="s">
        <v>214</v>
      </c>
      <c r="B320" s="110" t="s">
        <v>192</v>
      </c>
      <c r="C320" s="110" t="s">
        <v>96</v>
      </c>
      <c r="D320" s="122" t="s">
        <v>201</v>
      </c>
      <c r="E320" s="125">
        <v>35923</v>
      </c>
      <c r="F320" s="118" t="s">
        <v>204</v>
      </c>
      <c r="G320" s="122" t="s">
        <v>130</v>
      </c>
      <c r="H320" s="110" t="s">
        <v>192</v>
      </c>
      <c r="I320" s="110" t="s">
        <v>96</v>
      </c>
      <c r="J320" s="122" t="s">
        <v>208</v>
      </c>
      <c r="K320" s="110" t="s">
        <v>192</v>
      </c>
      <c r="L320" s="110" t="s">
        <v>86</v>
      </c>
      <c r="M320" s="122" t="s">
        <v>216</v>
      </c>
      <c r="N320" s="110" t="s">
        <v>192</v>
      </c>
      <c r="O320" s="110" t="s">
        <v>86</v>
      </c>
      <c r="P320" s="122" t="s">
        <v>178</v>
      </c>
      <c r="Q320" s="110" t="s">
        <v>198</v>
      </c>
      <c r="R320" s="110" t="s">
        <v>86</v>
      </c>
      <c r="S320" s="122" t="s">
        <v>201</v>
      </c>
      <c r="V320" s="122"/>
      <c r="Y320" s="122"/>
      <c r="AB320" s="122"/>
    </row>
    <row r="321" spans="1:76" s="110" customFormat="1" x14ac:dyDescent="0.35">
      <c r="A321" s="122" t="s">
        <v>4964</v>
      </c>
      <c r="C321" s="118"/>
      <c r="D321" s="122"/>
      <c r="E321" s="125">
        <v>35990</v>
      </c>
      <c r="F321" s="111" t="s">
        <v>88</v>
      </c>
      <c r="G321" s="111" t="s">
        <v>1286</v>
      </c>
      <c r="H321" s="110" t="s">
        <v>77</v>
      </c>
      <c r="I321" s="118" t="s">
        <v>135</v>
      </c>
      <c r="J321" s="122" t="s">
        <v>1647</v>
      </c>
      <c r="L321" s="118"/>
      <c r="M321" s="122"/>
      <c r="O321" s="118"/>
      <c r="P321" s="122"/>
      <c r="R321" s="118"/>
      <c r="S321" s="122"/>
      <c r="U321" s="118"/>
      <c r="V321" s="122"/>
      <c r="X321" s="118"/>
      <c r="Y321" s="122"/>
      <c r="AA321" s="118"/>
      <c r="AB321" s="122"/>
      <c r="AD321" s="118"/>
      <c r="AE321" s="122"/>
      <c r="AG321" s="118"/>
      <c r="AH321" s="122"/>
      <c r="AJ321" s="118"/>
      <c r="AK321" s="122"/>
    </row>
    <row r="322" spans="1:76" s="110" customFormat="1" x14ac:dyDescent="0.35">
      <c r="A322" s="122" t="s">
        <v>1893</v>
      </c>
      <c r="B322" s="110" t="s">
        <v>504</v>
      </c>
      <c r="C322" s="118" t="s">
        <v>190</v>
      </c>
      <c r="D322" s="122" t="s">
        <v>1275</v>
      </c>
      <c r="E322" s="125">
        <v>34014</v>
      </c>
      <c r="F322" s="111" t="s">
        <v>1894</v>
      </c>
      <c r="G322" s="111" t="s">
        <v>4981</v>
      </c>
      <c r="H322" s="110" t="s">
        <v>2897</v>
      </c>
      <c r="I322" s="118" t="s">
        <v>195</v>
      </c>
      <c r="J322" s="122" t="s">
        <v>3386</v>
      </c>
      <c r="K322" s="110" t="s">
        <v>242</v>
      </c>
      <c r="L322" s="118" t="s">
        <v>460</v>
      </c>
      <c r="M322" s="122" t="s">
        <v>576</v>
      </c>
      <c r="N322" s="110" t="s">
        <v>242</v>
      </c>
      <c r="O322" s="118" t="s">
        <v>460</v>
      </c>
      <c r="P322" s="122" t="s">
        <v>1896</v>
      </c>
      <c r="Q322" s="110" t="s">
        <v>504</v>
      </c>
      <c r="R322" s="118" t="s">
        <v>268</v>
      </c>
      <c r="S322" s="122" t="s">
        <v>496</v>
      </c>
      <c r="T322" s="110" t="s">
        <v>242</v>
      </c>
      <c r="U322" s="118" t="s">
        <v>259</v>
      </c>
      <c r="V322" s="122" t="s">
        <v>212</v>
      </c>
      <c r="W322" s="110" t="s">
        <v>656</v>
      </c>
      <c r="X322" s="118" t="s">
        <v>235</v>
      </c>
      <c r="Y322" s="122" t="s">
        <v>903</v>
      </c>
      <c r="Z322" s="110" t="s">
        <v>656</v>
      </c>
      <c r="AA322" s="118" t="s">
        <v>235</v>
      </c>
      <c r="AB322" s="122" t="s">
        <v>1025</v>
      </c>
      <c r="AC322" s="110" t="s">
        <v>633</v>
      </c>
      <c r="AD322" s="118" t="s">
        <v>235</v>
      </c>
      <c r="AE322" s="122" t="s">
        <v>1898</v>
      </c>
      <c r="AF322" s="110" t="s">
        <v>480</v>
      </c>
      <c r="AG322" s="118" t="s">
        <v>235</v>
      </c>
      <c r="AH322" s="122" t="s">
        <v>907</v>
      </c>
      <c r="AJ322" s="118"/>
      <c r="AK322" s="122"/>
      <c r="AM322" s="118"/>
      <c r="AN322" s="122"/>
      <c r="AP322" s="118"/>
      <c r="AQ322" s="122"/>
      <c r="AS322" s="118"/>
      <c r="AT322" s="122"/>
      <c r="AV322" s="118"/>
      <c r="AW322" s="122"/>
      <c r="AY322" s="118"/>
      <c r="AZ322" s="122"/>
      <c r="BB322" s="118"/>
      <c r="BC322" s="122"/>
      <c r="BE322" s="118"/>
      <c r="BF322" s="122"/>
      <c r="BH322" s="118"/>
      <c r="BI322" s="122"/>
      <c r="BK322" s="118"/>
      <c r="BL322" s="122"/>
      <c r="BN322" s="118"/>
      <c r="BO322" s="122"/>
      <c r="BR322" s="122"/>
      <c r="BS322" s="118"/>
      <c r="BT322" s="118"/>
      <c r="BU322" s="118"/>
      <c r="BV322" s="118"/>
      <c r="BW322" s="118"/>
      <c r="BX322" s="118"/>
    </row>
    <row r="323" spans="1:76" s="110" customFormat="1" x14ac:dyDescent="0.35">
      <c r="A323" s="122" t="s">
        <v>4850</v>
      </c>
      <c r="C323" s="111" t="s">
        <v>4421</v>
      </c>
      <c r="D323" s="111"/>
      <c r="E323" s="125">
        <v>33107</v>
      </c>
      <c r="F323" s="111" t="s">
        <v>3172</v>
      </c>
      <c r="G323" s="111" t="s">
        <v>1137</v>
      </c>
      <c r="I323" s="111"/>
      <c r="J323" s="111"/>
      <c r="K323" s="110" t="s">
        <v>132</v>
      </c>
      <c r="L323" s="111" t="s">
        <v>135</v>
      </c>
      <c r="M323" s="111"/>
      <c r="N323" s="110" t="s">
        <v>132</v>
      </c>
      <c r="O323" s="111" t="s">
        <v>135</v>
      </c>
      <c r="P323" s="111"/>
      <c r="Q323" s="110" t="s">
        <v>132</v>
      </c>
      <c r="R323" s="111" t="s">
        <v>235</v>
      </c>
      <c r="S323" s="111"/>
      <c r="T323" s="110" t="s">
        <v>132</v>
      </c>
      <c r="U323" s="111" t="s">
        <v>142</v>
      </c>
      <c r="V323" s="111"/>
      <c r="W323" s="110" t="s">
        <v>844</v>
      </c>
      <c r="X323" s="111" t="s">
        <v>135</v>
      </c>
      <c r="Y323" s="111"/>
      <c r="Z323" s="110" t="s">
        <v>132</v>
      </c>
      <c r="AA323" s="111" t="s">
        <v>135</v>
      </c>
      <c r="AB323" s="111"/>
      <c r="AC323" s="110" t="s">
        <v>132</v>
      </c>
      <c r="AD323" s="111" t="s">
        <v>135</v>
      </c>
      <c r="AE323" s="111"/>
      <c r="AF323" s="110" t="s">
        <v>122</v>
      </c>
      <c r="AG323" s="111" t="s">
        <v>135</v>
      </c>
      <c r="AH323" s="111"/>
      <c r="AI323" s="110" t="s">
        <v>844</v>
      </c>
      <c r="AJ323" s="111" t="s">
        <v>135</v>
      </c>
      <c r="AK323" s="111"/>
      <c r="AL323" s="110" t="s">
        <v>132</v>
      </c>
      <c r="AM323" s="111" t="s">
        <v>135</v>
      </c>
      <c r="AN323" s="111"/>
      <c r="AO323" s="110" t="s">
        <v>413</v>
      </c>
      <c r="AP323" s="111" t="s">
        <v>135</v>
      </c>
      <c r="AQ323" s="111"/>
      <c r="AR323" s="110" t="s">
        <v>413</v>
      </c>
      <c r="AS323" s="111" t="s">
        <v>135</v>
      </c>
      <c r="AT323" s="111"/>
      <c r="AV323" s="111"/>
      <c r="AW323" s="111"/>
      <c r="AY323" s="111"/>
      <c r="AZ323" s="111"/>
      <c r="BB323" s="111"/>
      <c r="BC323" s="111"/>
      <c r="BE323" s="111"/>
      <c r="BF323" s="111"/>
      <c r="BH323" s="111"/>
      <c r="BI323" s="111"/>
      <c r="BK323" s="111"/>
      <c r="BL323" s="111"/>
      <c r="BN323" s="111"/>
      <c r="BO323" s="122"/>
      <c r="BR323" s="122"/>
      <c r="BS323" s="122"/>
      <c r="BT323" s="122"/>
      <c r="BU323" s="122"/>
      <c r="BW323" s="118"/>
      <c r="BX323" s="118"/>
    </row>
    <row r="324" spans="1:76" s="110" customFormat="1" x14ac:dyDescent="0.35">
      <c r="A324" s="122" t="s">
        <v>3685</v>
      </c>
      <c r="B324" s="110" t="s">
        <v>258</v>
      </c>
      <c r="C324" s="110" t="s">
        <v>268</v>
      </c>
      <c r="D324" s="122" t="s">
        <v>231</v>
      </c>
      <c r="E324" s="125">
        <v>36669</v>
      </c>
      <c r="F324" s="111" t="s">
        <v>313</v>
      </c>
      <c r="G324" s="122"/>
      <c r="J324" s="122"/>
      <c r="M324" s="122"/>
      <c r="P324" s="122"/>
      <c r="S324" s="122"/>
      <c r="V324" s="122"/>
      <c r="Y324" s="122"/>
      <c r="AB324" s="122"/>
    </row>
    <row r="325" spans="1:76" s="110" customFormat="1" x14ac:dyDescent="0.35">
      <c r="A325" s="122" t="s">
        <v>3734</v>
      </c>
      <c r="B325" s="110" t="s">
        <v>220</v>
      </c>
      <c r="C325" s="110" t="s">
        <v>123</v>
      </c>
      <c r="D325" s="122" t="s">
        <v>186</v>
      </c>
      <c r="E325" s="125">
        <v>35993</v>
      </c>
      <c r="F325" s="111" t="s">
        <v>279</v>
      </c>
      <c r="G325" s="122"/>
      <c r="J325" s="122"/>
      <c r="M325" s="122"/>
      <c r="P325" s="122"/>
      <c r="S325" s="122"/>
      <c r="V325" s="122"/>
      <c r="Y325" s="122"/>
      <c r="AB325" s="122"/>
    </row>
    <row r="326" spans="1:76" s="110" customFormat="1" x14ac:dyDescent="0.35">
      <c r="A326" s="122" t="s">
        <v>3894</v>
      </c>
      <c r="B326" s="110" t="s">
        <v>1352</v>
      </c>
      <c r="C326" s="110" t="s">
        <v>131</v>
      </c>
      <c r="D326" s="122"/>
      <c r="E326" s="125">
        <v>36847</v>
      </c>
      <c r="F326" s="111" t="s">
        <v>3960</v>
      </c>
      <c r="G326" s="122"/>
      <c r="J326" s="122"/>
      <c r="M326" s="122"/>
      <c r="P326" s="122"/>
      <c r="S326" s="122"/>
      <c r="V326" s="122"/>
      <c r="Y326" s="122"/>
      <c r="AB326" s="122"/>
    </row>
    <row r="327" spans="1:76" s="110" customFormat="1" x14ac:dyDescent="0.35">
      <c r="A327" s="122" t="s">
        <v>3775</v>
      </c>
      <c r="B327" s="110" t="s">
        <v>2082</v>
      </c>
      <c r="C327" s="110" t="s">
        <v>190</v>
      </c>
      <c r="D327" s="122" t="s">
        <v>149</v>
      </c>
      <c r="E327" s="125">
        <v>37194</v>
      </c>
      <c r="F327" s="111" t="s">
        <v>3960</v>
      </c>
      <c r="G327" s="122"/>
      <c r="J327" s="122"/>
      <c r="M327" s="122"/>
      <c r="P327" s="122"/>
      <c r="S327" s="122"/>
      <c r="V327" s="122"/>
      <c r="Y327" s="122"/>
      <c r="AB327" s="122"/>
    </row>
    <row r="328" spans="1:76" s="110" customFormat="1" x14ac:dyDescent="0.35">
      <c r="A328" s="122" t="s">
        <v>1642</v>
      </c>
      <c r="B328" s="110" t="s">
        <v>362</v>
      </c>
      <c r="C328" s="110" t="s">
        <v>471</v>
      </c>
      <c r="D328" s="122"/>
      <c r="E328" s="125">
        <v>35030</v>
      </c>
      <c r="F328" s="118" t="s">
        <v>101</v>
      </c>
      <c r="G328" s="122" t="s">
        <v>566</v>
      </c>
      <c r="H328" s="110" t="s">
        <v>362</v>
      </c>
      <c r="I328" s="110" t="s">
        <v>471</v>
      </c>
      <c r="J328" s="122"/>
      <c r="K328" s="110" t="s">
        <v>362</v>
      </c>
      <c r="L328" s="110" t="s">
        <v>471</v>
      </c>
      <c r="M328" s="122"/>
      <c r="N328" s="110" t="s">
        <v>362</v>
      </c>
      <c r="O328" s="110" t="s">
        <v>471</v>
      </c>
      <c r="P328" s="122"/>
      <c r="Q328" s="110" t="s">
        <v>362</v>
      </c>
      <c r="R328" s="110" t="s">
        <v>471</v>
      </c>
      <c r="S328" s="122"/>
      <c r="T328" s="110" t="s">
        <v>362</v>
      </c>
      <c r="U328" s="110" t="s">
        <v>275</v>
      </c>
      <c r="V328" s="122"/>
      <c r="Y328" s="122"/>
      <c r="AB328" s="122"/>
    </row>
    <row r="329" spans="1:76" x14ac:dyDescent="0.35">
      <c r="A329" s="122" t="s">
        <v>4535</v>
      </c>
      <c r="B329" s="110"/>
      <c r="C329" s="111" t="s">
        <v>4421</v>
      </c>
      <c r="D329" s="122"/>
      <c r="E329" s="125">
        <v>34079</v>
      </c>
      <c r="F329" s="118" t="s">
        <v>720</v>
      </c>
      <c r="G329" s="122" t="s">
        <v>249</v>
      </c>
      <c r="H329" s="110"/>
      <c r="I329" s="110"/>
      <c r="J329" s="122"/>
      <c r="K329" s="110" t="s">
        <v>844</v>
      </c>
      <c r="L329" s="110" t="s">
        <v>471</v>
      </c>
      <c r="M329" s="122"/>
      <c r="N329" s="110" t="s">
        <v>127</v>
      </c>
      <c r="O329" s="110" t="s">
        <v>165</v>
      </c>
      <c r="P329" s="122"/>
      <c r="Q329" s="110" t="s">
        <v>844</v>
      </c>
      <c r="R329" s="110" t="s">
        <v>96</v>
      </c>
      <c r="S329" s="122"/>
      <c r="T329" s="110" t="s">
        <v>408</v>
      </c>
      <c r="U329" s="110" t="s">
        <v>96</v>
      </c>
      <c r="V329" s="122"/>
      <c r="W329" s="110" t="s">
        <v>132</v>
      </c>
      <c r="X329" s="110" t="s">
        <v>96</v>
      </c>
      <c r="Y329" s="122"/>
      <c r="Z329" s="110" t="s">
        <v>127</v>
      </c>
      <c r="AA329" s="110" t="s">
        <v>96</v>
      </c>
      <c r="AB329" s="122"/>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row>
    <row r="330" spans="1:76" s="110" customFormat="1" x14ac:dyDescent="0.35">
      <c r="A330" s="122" t="s">
        <v>1883</v>
      </c>
      <c r="C330" s="111"/>
      <c r="D330" s="111"/>
      <c r="E330" s="125">
        <v>35152</v>
      </c>
      <c r="F330" s="111" t="s">
        <v>140</v>
      </c>
      <c r="G330" s="111" t="s">
        <v>337</v>
      </c>
      <c r="H330" s="110" t="s">
        <v>177</v>
      </c>
      <c r="I330" s="111" t="s">
        <v>158</v>
      </c>
      <c r="J330" s="111" t="s">
        <v>185</v>
      </c>
      <c r="K330" s="110" t="s">
        <v>177</v>
      </c>
      <c r="L330" s="111" t="s">
        <v>158</v>
      </c>
      <c r="M330" s="111" t="s">
        <v>430</v>
      </c>
      <c r="N330" s="110" t="s">
        <v>1365</v>
      </c>
      <c r="O330" s="111" t="s">
        <v>86</v>
      </c>
      <c r="P330" s="111" t="s">
        <v>1884</v>
      </c>
      <c r="Q330" s="110" t="s">
        <v>177</v>
      </c>
      <c r="R330" s="111" t="s">
        <v>78</v>
      </c>
      <c r="S330" s="111" t="s">
        <v>208</v>
      </c>
      <c r="T330" s="110" t="s">
        <v>1365</v>
      </c>
      <c r="U330" s="111" t="s">
        <v>78</v>
      </c>
      <c r="V330" s="111" t="s">
        <v>1261</v>
      </c>
      <c r="W330" s="110" t="s">
        <v>177</v>
      </c>
      <c r="X330" s="111" t="s">
        <v>78</v>
      </c>
      <c r="Y330" s="111" t="s">
        <v>185</v>
      </c>
      <c r="AA330" s="111"/>
      <c r="AB330" s="111"/>
      <c r="AD330" s="111"/>
      <c r="AE330" s="111"/>
      <c r="AG330" s="111"/>
      <c r="AH330" s="111"/>
      <c r="AJ330" s="111"/>
      <c r="AK330" s="111"/>
      <c r="AM330" s="111"/>
      <c r="AN330" s="111"/>
      <c r="AP330" s="111"/>
      <c r="AQ330" s="111"/>
      <c r="AS330" s="111"/>
      <c r="AT330" s="111"/>
      <c r="AV330" s="111"/>
      <c r="AW330" s="111"/>
      <c r="AY330" s="111"/>
      <c r="AZ330" s="111"/>
      <c r="BB330" s="111"/>
      <c r="BC330" s="111"/>
      <c r="BE330" s="111"/>
      <c r="BF330" s="111"/>
      <c r="BH330" s="111"/>
      <c r="BI330" s="111"/>
      <c r="BK330" s="111"/>
      <c r="BL330" s="111"/>
      <c r="BN330" s="111"/>
      <c r="BO330" s="111"/>
      <c r="BQ330" s="125"/>
      <c r="BR330" s="111"/>
      <c r="BS330" s="118"/>
      <c r="BU330" s="122"/>
      <c r="BV330" s="118"/>
      <c r="BW330" s="118"/>
      <c r="BX330" s="127"/>
    </row>
    <row r="331" spans="1:76" s="110" customFormat="1" x14ac:dyDescent="0.35">
      <c r="A331" s="122" t="s">
        <v>3686</v>
      </c>
      <c r="B331" s="110" t="s">
        <v>273</v>
      </c>
      <c r="C331" s="110" t="s">
        <v>96</v>
      </c>
      <c r="D331" s="122" t="s">
        <v>231</v>
      </c>
      <c r="E331" s="125">
        <v>36645</v>
      </c>
      <c r="F331" s="111" t="s">
        <v>5146</v>
      </c>
      <c r="G331" s="122"/>
      <c r="J331" s="122"/>
      <c r="M331" s="122"/>
      <c r="P331" s="122"/>
      <c r="S331" s="122"/>
      <c r="V331" s="122"/>
      <c r="Y331" s="122"/>
      <c r="AB331" s="122"/>
    </row>
    <row r="332" spans="1:76" s="110" customFormat="1" x14ac:dyDescent="0.35">
      <c r="A332" s="122" t="s">
        <v>3706</v>
      </c>
      <c r="B332" s="110" t="s">
        <v>434</v>
      </c>
      <c r="C332" s="110" t="s">
        <v>128</v>
      </c>
      <c r="D332" s="122" t="s">
        <v>855</v>
      </c>
      <c r="E332" s="125">
        <v>36811</v>
      </c>
      <c r="F332" s="111" t="s">
        <v>5137</v>
      </c>
      <c r="G332" s="122"/>
      <c r="J332" s="122"/>
      <c r="M332" s="122"/>
      <c r="P332" s="122"/>
      <c r="S332" s="122"/>
      <c r="V332" s="122"/>
      <c r="Y332" s="122"/>
      <c r="AB332" s="122"/>
    </row>
    <row r="333" spans="1:76" x14ac:dyDescent="0.35">
      <c r="A333" s="122" t="s">
        <v>3895</v>
      </c>
      <c r="B333" s="110" t="s">
        <v>127</v>
      </c>
      <c r="C333" s="110" t="s">
        <v>131</v>
      </c>
      <c r="D333" s="122"/>
      <c r="E333" s="125">
        <v>37758</v>
      </c>
      <c r="F333" s="111" t="s">
        <v>5149</v>
      </c>
      <c r="G333" s="122"/>
      <c r="H333" s="110"/>
      <c r="I333" s="110"/>
      <c r="J333" s="122"/>
      <c r="K333" s="110"/>
      <c r="L333" s="110"/>
      <c r="M333" s="122"/>
      <c r="N333" s="110"/>
      <c r="O333" s="110"/>
      <c r="P333" s="122"/>
      <c r="Q333" s="110"/>
      <c r="R333" s="110"/>
      <c r="S333" s="122"/>
      <c r="T333" s="110"/>
      <c r="U333" s="110"/>
      <c r="V333" s="122"/>
      <c r="W333" s="110"/>
      <c r="X333" s="110"/>
      <c r="Y333" s="122"/>
      <c r="Z333" s="110"/>
      <c r="AA333" s="110"/>
      <c r="AB333" s="122"/>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row>
    <row r="334" spans="1:76" s="110" customFormat="1" x14ac:dyDescent="0.35">
      <c r="A334" s="122" t="s">
        <v>3896</v>
      </c>
      <c r="B334" s="110" t="s">
        <v>1190</v>
      </c>
      <c r="C334" s="110" t="s">
        <v>195</v>
      </c>
      <c r="D334" s="122"/>
      <c r="E334" s="125">
        <v>36609</v>
      </c>
      <c r="F334" s="111" t="s">
        <v>3960</v>
      </c>
      <c r="G334" s="122"/>
      <c r="J334" s="122"/>
      <c r="M334" s="122"/>
      <c r="P334" s="122"/>
      <c r="S334" s="122"/>
      <c r="V334" s="122"/>
      <c r="Y334" s="122"/>
      <c r="AB334" s="122"/>
    </row>
    <row r="335" spans="1:76" s="110" customFormat="1" x14ac:dyDescent="0.35">
      <c r="A335" s="122" t="s">
        <v>2801</v>
      </c>
      <c r="B335" s="110" t="s">
        <v>253</v>
      </c>
      <c r="C335" s="110" t="s">
        <v>78</v>
      </c>
      <c r="D335" s="122" t="s">
        <v>477</v>
      </c>
      <c r="E335" s="125">
        <v>34954</v>
      </c>
      <c r="F335" s="118" t="s">
        <v>2802</v>
      </c>
      <c r="G335" s="122" t="s">
        <v>115</v>
      </c>
      <c r="J335" s="122"/>
      <c r="K335" s="110" t="s">
        <v>273</v>
      </c>
      <c r="L335" s="110" t="s">
        <v>259</v>
      </c>
      <c r="M335" s="122" t="s">
        <v>231</v>
      </c>
      <c r="N335" s="110" t="s">
        <v>273</v>
      </c>
      <c r="O335" s="110" t="s">
        <v>259</v>
      </c>
      <c r="P335" s="122" t="s">
        <v>231</v>
      </c>
      <c r="Q335" s="110" t="s">
        <v>253</v>
      </c>
      <c r="R335" s="110" t="s">
        <v>259</v>
      </c>
      <c r="S335" s="122" t="s">
        <v>208</v>
      </c>
      <c r="T335" s="110" t="s">
        <v>273</v>
      </c>
      <c r="U335" s="110" t="s">
        <v>259</v>
      </c>
      <c r="V335" s="122" t="s">
        <v>231</v>
      </c>
      <c r="Y335" s="122"/>
      <c r="AB335" s="122"/>
    </row>
    <row r="336" spans="1:76" s="110" customFormat="1" x14ac:dyDescent="0.35">
      <c r="A336" s="122" t="s">
        <v>4973</v>
      </c>
      <c r="C336" s="111" t="s">
        <v>4421</v>
      </c>
      <c r="D336" s="122"/>
      <c r="E336" s="125">
        <v>34176</v>
      </c>
      <c r="F336" s="111" t="s">
        <v>454</v>
      </c>
      <c r="G336" s="111" t="s">
        <v>4974</v>
      </c>
      <c r="I336" s="118"/>
      <c r="J336" s="122"/>
      <c r="K336" s="110" t="s">
        <v>211</v>
      </c>
      <c r="L336" s="118" t="s">
        <v>123</v>
      </c>
      <c r="M336" s="122" t="s">
        <v>576</v>
      </c>
      <c r="N336" s="110" t="s">
        <v>4975</v>
      </c>
      <c r="O336" s="118" t="s">
        <v>142</v>
      </c>
      <c r="P336" s="122" t="s">
        <v>4976</v>
      </c>
      <c r="R336" s="118"/>
      <c r="S336" s="122"/>
      <c r="T336" s="110" t="s">
        <v>211</v>
      </c>
      <c r="U336" s="118" t="s">
        <v>142</v>
      </c>
      <c r="V336" s="122" t="s">
        <v>207</v>
      </c>
      <c r="W336" s="110" t="s">
        <v>211</v>
      </c>
      <c r="X336" s="118" t="s">
        <v>142</v>
      </c>
      <c r="Y336" s="122" t="s">
        <v>191</v>
      </c>
      <c r="Z336" s="110" t="s">
        <v>211</v>
      </c>
      <c r="AA336" s="118" t="s">
        <v>142</v>
      </c>
      <c r="AB336" s="122" t="s">
        <v>185</v>
      </c>
      <c r="AD336" s="118"/>
      <c r="AE336" s="122"/>
      <c r="AF336" s="110" t="s">
        <v>192</v>
      </c>
      <c r="AG336" s="118" t="s">
        <v>142</v>
      </c>
      <c r="AH336" s="122" t="s">
        <v>185</v>
      </c>
      <c r="AJ336" s="118"/>
      <c r="AK336" s="122"/>
      <c r="AM336" s="118"/>
      <c r="AN336" s="122"/>
      <c r="AP336" s="118"/>
      <c r="AQ336" s="122"/>
      <c r="AS336" s="118"/>
      <c r="AT336" s="122"/>
      <c r="AV336" s="118"/>
      <c r="AW336" s="122"/>
      <c r="AY336" s="118"/>
      <c r="AZ336" s="122"/>
      <c r="BB336" s="118"/>
      <c r="BC336" s="122"/>
      <c r="BE336" s="118"/>
      <c r="BF336" s="122"/>
      <c r="BH336" s="118"/>
      <c r="BI336" s="122"/>
      <c r="BK336" s="118"/>
      <c r="BL336" s="122"/>
      <c r="BN336" s="118"/>
      <c r="BO336" s="122"/>
      <c r="BR336" s="122"/>
      <c r="BS336" s="118"/>
      <c r="BT336" s="118"/>
      <c r="BU336" s="118"/>
      <c r="BV336" s="118"/>
      <c r="BW336" s="118"/>
      <c r="BX336" s="118"/>
    </row>
    <row r="337" spans="1:256" s="110" customFormat="1" x14ac:dyDescent="0.35">
      <c r="A337" s="122" t="s">
        <v>4742</v>
      </c>
      <c r="C337" s="111" t="s">
        <v>4421</v>
      </c>
      <c r="D337" s="122"/>
      <c r="E337" s="125">
        <v>34344</v>
      </c>
      <c r="F337" s="111" t="s">
        <v>265</v>
      </c>
      <c r="G337" s="111" t="s">
        <v>2000</v>
      </c>
      <c r="I337" s="118"/>
      <c r="J337" s="122"/>
      <c r="K337" s="110" t="s">
        <v>4743</v>
      </c>
      <c r="L337" s="118" t="s">
        <v>206</v>
      </c>
      <c r="M337" s="122" t="s">
        <v>4744</v>
      </c>
      <c r="N337" s="110" t="s">
        <v>1444</v>
      </c>
      <c r="O337" s="118" t="s">
        <v>128</v>
      </c>
      <c r="P337" s="122" t="s">
        <v>4745</v>
      </c>
      <c r="R337" s="118"/>
      <c r="S337" s="122"/>
      <c r="T337" s="110" t="s">
        <v>331</v>
      </c>
      <c r="U337" s="118" t="s">
        <v>128</v>
      </c>
      <c r="V337" s="122" t="s">
        <v>332</v>
      </c>
      <c r="W337" s="110" t="s">
        <v>331</v>
      </c>
      <c r="X337" s="118" t="s">
        <v>206</v>
      </c>
      <c r="Y337" s="122" t="s">
        <v>332</v>
      </c>
      <c r="Z337" s="110" t="s">
        <v>331</v>
      </c>
      <c r="AA337" s="118" t="s">
        <v>206</v>
      </c>
      <c r="AB337" s="122" t="s">
        <v>791</v>
      </c>
      <c r="AC337" s="110" t="s">
        <v>331</v>
      </c>
      <c r="AD337" s="118" t="s">
        <v>206</v>
      </c>
      <c r="AE337" s="122" t="s">
        <v>684</v>
      </c>
      <c r="AF337" s="110" t="s">
        <v>299</v>
      </c>
      <c r="AG337" s="118" t="s">
        <v>206</v>
      </c>
      <c r="AH337" s="122" t="s">
        <v>335</v>
      </c>
      <c r="AJ337" s="118"/>
      <c r="AK337" s="122"/>
      <c r="AM337" s="118"/>
      <c r="AN337" s="122"/>
      <c r="AP337" s="118"/>
      <c r="AQ337" s="122"/>
      <c r="AS337" s="118"/>
      <c r="AT337" s="122"/>
      <c r="AV337" s="118"/>
      <c r="AW337" s="122"/>
      <c r="AY337" s="118"/>
      <c r="AZ337" s="122"/>
      <c r="BB337" s="118"/>
      <c r="BC337" s="122"/>
      <c r="BE337" s="118"/>
      <c r="BF337" s="122"/>
      <c r="BH337" s="118"/>
      <c r="BI337" s="122"/>
      <c r="BK337" s="118"/>
      <c r="BL337" s="122"/>
      <c r="BN337" s="118"/>
      <c r="BO337" s="122"/>
      <c r="BR337" s="122"/>
      <c r="BS337" s="118"/>
      <c r="BT337" s="118"/>
      <c r="BU337" s="118"/>
      <c r="BV337" s="118"/>
      <c r="BW337" s="118"/>
      <c r="BX337" s="118"/>
    </row>
    <row r="338" spans="1:256" s="110" customFormat="1" x14ac:dyDescent="0.35">
      <c r="A338" s="122" t="s">
        <v>1696</v>
      </c>
      <c r="B338" s="110" t="s">
        <v>491</v>
      </c>
      <c r="C338" s="110" t="s">
        <v>252</v>
      </c>
      <c r="D338" s="111" t="s">
        <v>743</v>
      </c>
      <c r="E338" s="125">
        <v>34797</v>
      </c>
      <c r="F338" s="111" t="s">
        <v>443</v>
      </c>
      <c r="G338" s="110" t="s">
        <v>1116</v>
      </c>
      <c r="H338" s="110" t="s">
        <v>284</v>
      </c>
      <c r="I338" s="110" t="s">
        <v>235</v>
      </c>
      <c r="J338" s="111" t="s">
        <v>743</v>
      </c>
      <c r="K338" s="110" t="s">
        <v>284</v>
      </c>
      <c r="L338" s="110" t="s">
        <v>235</v>
      </c>
      <c r="M338" s="111" t="s">
        <v>260</v>
      </c>
      <c r="N338" s="110" t="s">
        <v>284</v>
      </c>
      <c r="O338" s="110" t="s">
        <v>235</v>
      </c>
      <c r="P338" s="111" t="s">
        <v>254</v>
      </c>
      <c r="Q338" s="110" t="s">
        <v>491</v>
      </c>
      <c r="R338" s="110" t="s">
        <v>471</v>
      </c>
      <c r="S338" s="111" t="s">
        <v>168</v>
      </c>
      <c r="T338" s="110" t="s">
        <v>491</v>
      </c>
      <c r="U338" s="110" t="s">
        <v>142</v>
      </c>
      <c r="V338" s="111" t="s">
        <v>201</v>
      </c>
      <c r="W338" s="110" t="s">
        <v>284</v>
      </c>
      <c r="X338" s="110" t="s">
        <v>142</v>
      </c>
      <c r="Y338" s="111" t="s">
        <v>254</v>
      </c>
      <c r="Z338" s="110" t="s">
        <v>491</v>
      </c>
      <c r="AA338" s="110" t="s">
        <v>142</v>
      </c>
      <c r="AB338" s="111" t="s">
        <v>264</v>
      </c>
      <c r="AC338" s="110" t="s">
        <v>258</v>
      </c>
      <c r="AD338" s="110" t="s">
        <v>142</v>
      </c>
      <c r="AE338" s="111" t="s">
        <v>260</v>
      </c>
    </row>
    <row r="339" spans="1:256" ht="12.75" customHeight="1" x14ac:dyDescent="0.35">
      <c r="A339" s="122" t="s">
        <v>1101</v>
      </c>
      <c r="B339" s="110" t="s">
        <v>127</v>
      </c>
      <c r="C339" s="110" t="s">
        <v>235</v>
      </c>
      <c r="D339" s="122"/>
      <c r="E339" s="125">
        <v>36238</v>
      </c>
      <c r="F339" s="118" t="s">
        <v>387</v>
      </c>
      <c r="G339" s="122" t="s">
        <v>387</v>
      </c>
      <c r="H339" s="110" t="s">
        <v>122</v>
      </c>
      <c r="I339" s="110" t="s">
        <v>235</v>
      </c>
      <c r="J339" s="122"/>
      <c r="K339" s="110" t="s">
        <v>122</v>
      </c>
      <c r="L339" s="110" t="s">
        <v>235</v>
      </c>
      <c r="M339" s="122"/>
      <c r="N339" s="110" t="s">
        <v>132</v>
      </c>
      <c r="O339" s="110" t="s">
        <v>235</v>
      </c>
      <c r="P339" s="122"/>
      <c r="Q339" s="110"/>
      <c r="R339" s="110"/>
      <c r="S339" s="122"/>
      <c r="T339" s="110"/>
      <c r="U339" s="110"/>
      <c r="V339" s="122"/>
      <c r="W339" s="110"/>
      <c r="X339" s="110"/>
      <c r="Y339" s="122"/>
      <c r="Z339" s="110"/>
      <c r="AA339" s="110"/>
      <c r="AB339" s="122"/>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c r="FL339" s="110"/>
      <c r="FM339" s="110"/>
      <c r="FN339" s="110"/>
      <c r="FO339" s="110"/>
      <c r="FP339" s="110"/>
      <c r="FQ339" s="110"/>
      <c r="FR339" s="110"/>
      <c r="FS339" s="110"/>
      <c r="FT339" s="110"/>
      <c r="FU339" s="110"/>
      <c r="FV339" s="110"/>
      <c r="FW339" s="110"/>
      <c r="FX339" s="110"/>
      <c r="FY339" s="110"/>
      <c r="FZ339" s="110"/>
      <c r="GA339" s="110"/>
      <c r="GB339" s="110"/>
      <c r="GC339" s="110"/>
      <c r="GD339" s="110"/>
      <c r="GE339" s="110"/>
      <c r="GF339" s="110"/>
      <c r="GG339" s="110"/>
      <c r="GH339" s="110"/>
      <c r="GI339" s="110"/>
      <c r="GJ339" s="110"/>
      <c r="GK339" s="110"/>
      <c r="GL339" s="110"/>
      <c r="GM339" s="110"/>
      <c r="GN339" s="110"/>
      <c r="GO339" s="110"/>
      <c r="GP339" s="110"/>
      <c r="GQ339" s="110"/>
      <c r="GR339" s="110"/>
      <c r="GS339" s="110"/>
      <c r="GT339" s="110"/>
      <c r="GU339" s="110"/>
      <c r="GV339" s="110"/>
      <c r="GW339" s="110"/>
      <c r="GX339" s="110"/>
      <c r="GY339" s="110"/>
      <c r="GZ339" s="110"/>
      <c r="HA339" s="110"/>
      <c r="HB339" s="110"/>
      <c r="HC339" s="110"/>
      <c r="HD339" s="110"/>
      <c r="HE339" s="110"/>
      <c r="HF339" s="110"/>
      <c r="HG339" s="110"/>
      <c r="HH339" s="110"/>
      <c r="HI339" s="110"/>
      <c r="HJ339" s="110"/>
      <c r="HK339" s="110"/>
      <c r="HL339" s="110"/>
      <c r="HM339" s="110"/>
      <c r="HN339" s="110"/>
      <c r="HO339" s="110"/>
      <c r="HP339" s="110"/>
      <c r="HQ339" s="110"/>
      <c r="HR339" s="110"/>
      <c r="HS339" s="110"/>
      <c r="HT339" s="110"/>
      <c r="HU339" s="110"/>
      <c r="HV339" s="110"/>
      <c r="HW339" s="110"/>
      <c r="HX339" s="110"/>
      <c r="HY339" s="110"/>
      <c r="HZ339" s="110"/>
      <c r="IA339" s="110"/>
      <c r="IB339" s="110"/>
      <c r="IC339" s="110"/>
      <c r="ID339" s="110"/>
      <c r="IE339" s="110"/>
      <c r="IF339" s="110"/>
      <c r="IG339" s="110"/>
      <c r="IH339" s="110"/>
      <c r="II339" s="110"/>
      <c r="IJ339" s="110"/>
      <c r="IK339" s="110"/>
      <c r="IL339" s="110"/>
      <c r="IM339" s="110"/>
      <c r="IN339" s="110"/>
      <c r="IO339" s="110"/>
      <c r="IP339" s="110"/>
      <c r="IQ339" s="110"/>
      <c r="IR339" s="110"/>
      <c r="IS339" s="110"/>
      <c r="IT339" s="110"/>
      <c r="IU339" s="110"/>
      <c r="IV339" s="110"/>
    </row>
    <row r="340" spans="1:256" s="110" customFormat="1" x14ac:dyDescent="0.35">
      <c r="A340" s="122" t="s">
        <v>3228</v>
      </c>
      <c r="B340" s="110" t="s">
        <v>504</v>
      </c>
      <c r="C340" s="110" t="s">
        <v>78</v>
      </c>
      <c r="D340" s="122" t="s">
        <v>4168</v>
      </c>
      <c r="E340" s="125">
        <v>36299</v>
      </c>
      <c r="F340" s="118" t="s">
        <v>946</v>
      </c>
      <c r="G340" s="122" t="s">
        <v>387</v>
      </c>
      <c r="H340" s="110" t="s">
        <v>504</v>
      </c>
      <c r="I340" s="110" t="s">
        <v>78</v>
      </c>
      <c r="J340" s="122" t="s">
        <v>907</v>
      </c>
      <c r="K340" s="110" t="s">
        <v>292</v>
      </c>
      <c r="L340" s="110" t="s">
        <v>78</v>
      </c>
      <c r="M340" s="122" t="s">
        <v>1537</v>
      </c>
      <c r="N340" s="110" t="s">
        <v>304</v>
      </c>
      <c r="O340" s="110" t="s">
        <v>78</v>
      </c>
      <c r="P340" s="122" t="s">
        <v>496</v>
      </c>
      <c r="S340" s="122"/>
      <c r="V340" s="122"/>
      <c r="Y340" s="122"/>
      <c r="AB340" s="122"/>
    </row>
    <row r="341" spans="1:256" s="110" customFormat="1" x14ac:dyDescent="0.35">
      <c r="A341" s="122" t="s">
        <v>1601</v>
      </c>
      <c r="B341" s="110" t="s">
        <v>184</v>
      </c>
      <c r="C341" s="110" t="s">
        <v>78</v>
      </c>
      <c r="D341" s="122" t="s">
        <v>231</v>
      </c>
      <c r="E341" s="125">
        <v>35877</v>
      </c>
      <c r="F341" s="118" t="s">
        <v>107</v>
      </c>
      <c r="G341" s="122" t="s">
        <v>932</v>
      </c>
      <c r="H341" s="110" t="s">
        <v>184</v>
      </c>
      <c r="I341" s="110" t="s">
        <v>78</v>
      </c>
      <c r="J341" s="122" t="s">
        <v>231</v>
      </c>
      <c r="K341" s="110" t="s">
        <v>184</v>
      </c>
      <c r="L341" s="110" t="s">
        <v>195</v>
      </c>
      <c r="M341" s="122" t="s">
        <v>231</v>
      </c>
      <c r="N341" s="110" t="s">
        <v>1365</v>
      </c>
      <c r="O341" s="110" t="s">
        <v>195</v>
      </c>
      <c r="P341" s="122" t="s">
        <v>4754</v>
      </c>
      <c r="Q341" s="110" t="s">
        <v>177</v>
      </c>
      <c r="R341" s="110" t="s">
        <v>195</v>
      </c>
      <c r="S341" s="122" t="s">
        <v>186</v>
      </c>
      <c r="V341" s="122"/>
      <c r="Y341" s="122"/>
      <c r="AB341" s="122"/>
    </row>
    <row r="342" spans="1:256" s="110" customFormat="1" x14ac:dyDescent="0.35">
      <c r="A342" s="122" t="s">
        <v>3665</v>
      </c>
      <c r="B342" s="110" t="s">
        <v>304</v>
      </c>
      <c r="C342" s="110" t="s">
        <v>224</v>
      </c>
      <c r="D342" s="122" t="s">
        <v>310</v>
      </c>
      <c r="E342" s="125">
        <v>37596</v>
      </c>
      <c r="F342" s="111" t="s">
        <v>5137</v>
      </c>
      <c r="G342" s="122"/>
      <c r="J342" s="122"/>
      <c r="M342" s="122"/>
      <c r="P342" s="122"/>
      <c r="S342" s="122"/>
      <c r="V342" s="122"/>
      <c r="Y342" s="122"/>
      <c r="AB342" s="122"/>
    </row>
    <row r="343" spans="1:256" s="110" customFormat="1" x14ac:dyDescent="0.35">
      <c r="A343" s="122" t="s">
        <v>2974</v>
      </c>
      <c r="D343" s="122"/>
      <c r="E343" s="125">
        <v>35025</v>
      </c>
      <c r="F343" s="118" t="s">
        <v>115</v>
      </c>
      <c r="G343" s="122" t="s">
        <v>282</v>
      </c>
      <c r="H343" s="110" t="s">
        <v>253</v>
      </c>
      <c r="I343" s="110" t="s">
        <v>103</v>
      </c>
      <c r="J343" s="122" t="s">
        <v>208</v>
      </c>
      <c r="K343" s="110" t="s">
        <v>253</v>
      </c>
      <c r="L343" s="110" t="s">
        <v>103</v>
      </c>
      <c r="M343" s="122" t="s">
        <v>201</v>
      </c>
      <c r="P343" s="122"/>
      <c r="Q343" s="110" t="s">
        <v>258</v>
      </c>
      <c r="R343" s="110" t="s">
        <v>94</v>
      </c>
      <c r="S343" s="122" t="s">
        <v>186</v>
      </c>
      <c r="T343" s="110" t="s">
        <v>273</v>
      </c>
      <c r="U343" s="110" t="s">
        <v>94</v>
      </c>
      <c r="V343" s="122" t="s">
        <v>289</v>
      </c>
      <c r="Y343" s="122"/>
      <c r="AB343" s="122"/>
    </row>
    <row r="344" spans="1:256" s="110" customFormat="1" x14ac:dyDescent="0.35">
      <c r="A344" s="122" t="s">
        <v>3136</v>
      </c>
      <c r="B344" s="110" t="s">
        <v>211</v>
      </c>
      <c r="C344" s="110" t="s">
        <v>460</v>
      </c>
      <c r="D344" s="111" t="s">
        <v>254</v>
      </c>
      <c r="E344" s="125">
        <v>34563</v>
      </c>
      <c r="F344" s="111" t="s">
        <v>3137</v>
      </c>
      <c r="G344" s="110" t="s">
        <v>4727</v>
      </c>
      <c r="J344" s="111"/>
      <c r="K344" s="110" t="s">
        <v>211</v>
      </c>
      <c r="L344" s="110" t="s">
        <v>460</v>
      </c>
      <c r="M344" s="111" t="s">
        <v>477</v>
      </c>
      <c r="P344" s="111"/>
      <c r="Q344" s="110" t="s">
        <v>211</v>
      </c>
      <c r="R344" s="110" t="s">
        <v>460</v>
      </c>
      <c r="S344" s="111" t="s">
        <v>181</v>
      </c>
      <c r="T344" s="110" t="s">
        <v>211</v>
      </c>
      <c r="U344" s="110" t="s">
        <v>268</v>
      </c>
      <c r="V344" s="111" t="s">
        <v>608</v>
      </c>
      <c r="W344" s="110" t="s">
        <v>211</v>
      </c>
      <c r="X344" s="110" t="s">
        <v>268</v>
      </c>
      <c r="Y344" s="111" t="s">
        <v>191</v>
      </c>
      <c r="Z344" s="110" t="s">
        <v>211</v>
      </c>
      <c r="AA344" s="110" t="s">
        <v>268</v>
      </c>
      <c r="AB344" s="111" t="s">
        <v>430</v>
      </c>
      <c r="AC344" s="110" t="s">
        <v>211</v>
      </c>
      <c r="AD344" s="110" t="s">
        <v>268</v>
      </c>
      <c r="AE344" s="111" t="s">
        <v>430</v>
      </c>
    </row>
    <row r="345" spans="1:256" s="110" customFormat="1" x14ac:dyDescent="0.35">
      <c r="A345" s="122" t="s">
        <v>2776</v>
      </c>
      <c r="B345" s="110" t="s">
        <v>153</v>
      </c>
      <c r="C345" s="111" t="s">
        <v>165</v>
      </c>
      <c r="D345" s="111" t="s">
        <v>149</v>
      </c>
      <c r="E345" s="125">
        <v>34910</v>
      </c>
      <c r="F345" s="111" t="s">
        <v>337</v>
      </c>
      <c r="G345" s="111" t="s">
        <v>322</v>
      </c>
      <c r="H345" s="110" t="s">
        <v>153</v>
      </c>
      <c r="I345" s="111" t="s">
        <v>165</v>
      </c>
      <c r="J345" s="111" t="s">
        <v>154</v>
      </c>
      <c r="K345" s="110" t="s">
        <v>153</v>
      </c>
      <c r="L345" s="111" t="s">
        <v>165</v>
      </c>
      <c r="M345" s="111" t="s">
        <v>149</v>
      </c>
      <c r="N345" s="110" t="s">
        <v>153</v>
      </c>
      <c r="O345" s="111" t="s">
        <v>86</v>
      </c>
      <c r="P345" s="111" t="s">
        <v>149</v>
      </c>
      <c r="Q345" s="110" t="s">
        <v>153</v>
      </c>
      <c r="R345" s="111" t="s">
        <v>86</v>
      </c>
      <c r="S345" s="111" t="s">
        <v>154</v>
      </c>
      <c r="T345" s="110" t="s">
        <v>156</v>
      </c>
      <c r="U345" s="111" t="s">
        <v>86</v>
      </c>
      <c r="V345" s="111" t="s">
        <v>161</v>
      </c>
      <c r="W345" s="110" t="s">
        <v>156</v>
      </c>
      <c r="X345" s="111" t="s">
        <v>86</v>
      </c>
      <c r="Y345" s="111" t="s">
        <v>161</v>
      </c>
      <c r="AA345" s="111"/>
      <c r="AB345" s="111"/>
      <c r="AD345" s="111"/>
      <c r="AE345" s="111"/>
      <c r="AG345" s="111"/>
      <c r="AH345" s="111"/>
      <c r="AJ345" s="111"/>
      <c r="AK345" s="111"/>
      <c r="AM345" s="111"/>
      <c r="AN345" s="111"/>
      <c r="AP345" s="111"/>
      <c r="AQ345" s="111"/>
      <c r="AS345" s="111"/>
      <c r="AT345" s="111"/>
      <c r="AV345" s="111"/>
      <c r="AW345" s="111"/>
      <c r="AY345" s="111"/>
      <c r="AZ345" s="111"/>
      <c r="BB345" s="111"/>
      <c r="BC345" s="111"/>
      <c r="BE345" s="111"/>
      <c r="BF345" s="111"/>
      <c r="BH345" s="111"/>
      <c r="BI345" s="111"/>
      <c r="BK345" s="111"/>
      <c r="BL345" s="111"/>
      <c r="BN345" s="111"/>
      <c r="BO345" s="111"/>
      <c r="BQ345" s="125"/>
      <c r="BR345" s="111"/>
      <c r="BS345" s="118"/>
      <c r="BU345" s="122"/>
      <c r="BV345" s="118"/>
      <c r="BW345" s="118"/>
      <c r="BX345" s="127"/>
    </row>
    <row r="346" spans="1:256" x14ac:dyDescent="0.35">
      <c r="A346" s="122" t="s">
        <v>2855</v>
      </c>
      <c r="B346" s="110" t="s">
        <v>132</v>
      </c>
      <c r="C346" s="118" t="s">
        <v>252</v>
      </c>
      <c r="D346" s="122"/>
      <c r="E346" s="125">
        <v>33902</v>
      </c>
      <c r="F346" s="111" t="s">
        <v>2000</v>
      </c>
      <c r="G346" s="111" t="s">
        <v>163</v>
      </c>
      <c r="H346" s="110"/>
      <c r="I346" s="118"/>
      <c r="J346" s="122"/>
      <c r="K346" s="110" t="s">
        <v>132</v>
      </c>
      <c r="L346" s="118" t="s">
        <v>268</v>
      </c>
      <c r="M346" s="122"/>
      <c r="N346" s="110" t="s">
        <v>127</v>
      </c>
      <c r="O346" s="118" t="s">
        <v>235</v>
      </c>
      <c r="P346" s="122"/>
      <c r="Q346" s="110" t="s">
        <v>132</v>
      </c>
      <c r="R346" s="118" t="s">
        <v>96</v>
      </c>
      <c r="S346" s="122"/>
      <c r="T346" s="110" t="s">
        <v>127</v>
      </c>
      <c r="U346" s="118" t="s">
        <v>96</v>
      </c>
      <c r="V346" s="122"/>
      <c r="W346" s="110" t="s">
        <v>132</v>
      </c>
      <c r="X346" s="118" t="s">
        <v>326</v>
      </c>
      <c r="Y346" s="122"/>
      <c r="Z346" s="110" t="s">
        <v>132</v>
      </c>
      <c r="AA346" s="118" t="s">
        <v>326</v>
      </c>
      <c r="AB346" s="122"/>
      <c r="AC346" s="110" t="s">
        <v>122</v>
      </c>
      <c r="AD346" s="118" t="s">
        <v>326</v>
      </c>
      <c r="AE346" s="122"/>
      <c r="AF346" s="110" t="s">
        <v>132</v>
      </c>
      <c r="AG346" s="118" t="s">
        <v>326</v>
      </c>
      <c r="AH346" s="122"/>
      <c r="AI346" s="110"/>
      <c r="AJ346" s="118"/>
      <c r="AK346" s="122"/>
      <c r="AL346" s="110"/>
      <c r="AM346" s="118"/>
      <c r="AN346" s="122"/>
      <c r="AO346" s="110"/>
      <c r="AP346" s="118"/>
      <c r="AQ346" s="122"/>
      <c r="AR346" s="110"/>
      <c r="AS346" s="118"/>
      <c r="AT346" s="122"/>
      <c r="AU346" s="110"/>
      <c r="AV346" s="118"/>
      <c r="AW346" s="122"/>
      <c r="AX346" s="110"/>
      <c r="AY346" s="118"/>
      <c r="AZ346" s="122"/>
      <c r="BA346" s="110"/>
      <c r="BB346" s="118"/>
      <c r="BC346" s="122"/>
      <c r="BD346" s="110"/>
      <c r="BE346" s="118"/>
      <c r="BF346" s="122"/>
      <c r="BG346" s="110"/>
      <c r="BH346" s="118"/>
      <c r="BI346" s="122"/>
      <c r="BJ346" s="110"/>
      <c r="BK346" s="118"/>
      <c r="BL346" s="122"/>
      <c r="BM346" s="110"/>
      <c r="BN346" s="118"/>
      <c r="BO346" s="122"/>
      <c r="BP346" s="110"/>
      <c r="BQ346" s="110"/>
      <c r="BR346" s="122"/>
      <c r="BS346" s="118"/>
      <c r="BT346" s="118"/>
      <c r="BU346" s="118"/>
      <c r="BV346" s="118"/>
      <c r="BW346" s="118"/>
      <c r="BX346" s="118"/>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c r="FL346" s="110"/>
      <c r="FM346" s="110"/>
      <c r="FN346" s="110"/>
      <c r="FO346" s="110"/>
      <c r="FP346" s="110"/>
      <c r="FQ346" s="110"/>
      <c r="FR346" s="110"/>
      <c r="FS346" s="110"/>
      <c r="FT346" s="110"/>
      <c r="FU346" s="110"/>
      <c r="FV346" s="110"/>
      <c r="FW346" s="110"/>
      <c r="FX346" s="110"/>
      <c r="FY346" s="110"/>
      <c r="FZ346" s="110"/>
      <c r="GA346" s="110"/>
      <c r="GB346" s="110"/>
      <c r="GC346" s="110"/>
      <c r="GD346" s="110"/>
      <c r="GE346" s="110"/>
      <c r="GF346" s="110"/>
      <c r="GG346" s="110"/>
      <c r="GH346" s="110"/>
      <c r="GI346" s="110"/>
      <c r="GJ346" s="110"/>
      <c r="GK346" s="110"/>
      <c r="GL346" s="110"/>
      <c r="GM346" s="110"/>
      <c r="GN346" s="110"/>
      <c r="GO346" s="110"/>
      <c r="GP346" s="110"/>
      <c r="GQ346" s="110"/>
      <c r="GR346" s="110"/>
      <c r="GS346" s="110"/>
      <c r="GT346" s="110"/>
      <c r="GU346" s="110"/>
      <c r="GV346" s="110"/>
      <c r="GW346" s="110"/>
      <c r="GX346" s="110"/>
      <c r="GY346" s="110"/>
      <c r="GZ346" s="110"/>
      <c r="HA346" s="110"/>
      <c r="HB346" s="110"/>
      <c r="HC346" s="110"/>
      <c r="HD346" s="110"/>
      <c r="HE346" s="110"/>
      <c r="HF346" s="110"/>
      <c r="HG346" s="110"/>
      <c r="HH346" s="110"/>
      <c r="HI346" s="110"/>
      <c r="HJ346" s="110"/>
      <c r="HK346" s="110"/>
      <c r="HL346" s="110"/>
      <c r="HM346" s="110"/>
      <c r="HN346" s="110"/>
      <c r="HO346" s="110"/>
      <c r="HP346" s="110"/>
      <c r="HQ346" s="110"/>
      <c r="HR346" s="110"/>
      <c r="HS346" s="110"/>
      <c r="HT346" s="110"/>
      <c r="HU346" s="110"/>
      <c r="HV346" s="110"/>
      <c r="HW346" s="110"/>
      <c r="HX346" s="110"/>
      <c r="HY346" s="110"/>
      <c r="HZ346" s="110"/>
      <c r="IA346" s="110"/>
      <c r="IB346" s="110"/>
      <c r="IC346" s="110"/>
      <c r="ID346" s="110"/>
      <c r="IE346" s="110"/>
      <c r="IF346" s="110"/>
      <c r="IG346" s="110"/>
      <c r="IH346" s="110"/>
      <c r="II346" s="110"/>
      <c r="IJ346" s="110"/>
      <c r="IK346" s="110"/>
      <c r="IL346" s="110"/>
      <c r="IM346" s="110"/>
      <c r="IN346" s="110"/>
      <c r="IO346" s="110"/>
      <c r="IP346" s="110"/>
      <c r="IQ346" s="110"/>
      <c r="IR346" s="110"/>
      <c r="IS346" s="110"/>
      <c r="IT346" s="110"/>
      <c r="IU346" s="110"/>
      <c r="IV346" s="110"/>
    </row>
    <row r="347" spans="1:256" s="110" customFormat="1" x14ac:dyDescent="0.35">
      <c r="A347" s="122" t="s">
        <v>517</v>
      </c>
      <c r="B347" s="110" t="s">
        <v>345</v>
      </c>
      <c r="C347" s="118" t="s">
        <v>326</v>
      </c>
      <c r="D347" s="122" t="s">
        <v>154</v>
      </c>
      <c r="E347" s="125">
        <v>36718</v>
      </c>
      <c r="F347" s="111" t="s">
        <v>160</v>
      </c>
      <c r="G347" s="111" t="s">
        <v>88</v>
      </c>
      <c r="H347" s="110" t="s">
        <v>296</v>
      </c>
      <c r="I347" s="118" t="s">
        <v>326</v>
      </c>
      <c r="J347" s="122" t="s">
        <v>297</v>
      </c>
      <c r="L347" s="118"/>
      <c r="M347" s="122"/>
      <c r="O347" s="118"/>
      <c r="P347" s="122"/>
      <c r="R347" s="118"/>
      <c r="S347" s="122"/>
      <c r="U347" s="118"/>
      <c r="V347" s="122"/>
      <c r="X347" s="118"/>
      <c r="Y347" s="122"/>
      <c r="AA347" s="118"/>
      <c r="AB347" s="122"/>
      <c r="AD347" s="118"/>
      <c r="AE347" s="122"/>
      <c r="AG347" s="118"/>
      <c r="AH347" s="122"/>
      <c r="AJ347" s="118"/>
      <c r="AK347" s="122"/>
    </row>
    <row r="348" spans="1:256" s="110" customFormat="1" x14ac:dyDescent="0.35">
      <c r="A348" s="122" t="s">
        <v>2933</v>
      </c>
      <c r="B348" s="110" t="s">
        <v>93</v>
      </c>
      <c r="C348" s="110" t="s">
        <v>78</v>
      </c>
      <c r="D348" s="122" t="s">
        <v>4722</v>
      </c>
      <c r="E348" s="125">
        <v>34824</v>
      </c>
      <c r="F348" s="118" t="s">
        <v>222</v>
      </c>
      <c r="G348" s="122" t="s">
        <v>222</v>
      </c>
      <c r="H348" s="110" t="s">
        <v>93</v>
      </c>
      <c r="I348" s="110" t="s">
        <v>78</v>
      </c>
      <c r="J348" s="122" t="s">
        <v>3387</v>
      </c>
      <c r="K348" s="110" t="s">
        <v>93</v>
      </c>
      <c r="L348" s="110" t="s">
        <v>78</v>
      </c>
      <c r="M348" s="122" t="s">
        <v>2934</v>
      </c>
      <c r="N348" s="110" t="s">
        <v>93</v>
      </c>
      <c r="O348" s="110" t="s">
        <v>78</v>
      </c>
      <c r="P348" s="122" t="s">
        <v>2935</v>
      </c>
      <c r="Q348" s="110" t="s">
        <v>93</v>
      </c>
      <c r="R348" s="110" t="s">
        <v>158</v>
      </c>
      <c r="S348" s="122" t="s">
        <v>2936</v>
      </c>
      <c r="T348" s="110" t="s">
        <v>93</v>
      </c>
      <c r="U348" s="110" t="s">
        <v>158</v>
      </c>
      <c r="V348" s="122" t="s">
        <v>2937</v>
      </c>
      <c r="W348" s="110" t="s">
        <v>93</v>
      </c>
      <c r="X348" s="110" t="s">
        <v>158</v>
      </c>
      <c r="Y348" s="122" t="s">
        <v>2938</v>
      </c>
      <c r="Z348" s="110" t="s">
        <v>93</v>
      </c>
      <c r="AA348" s="110" t="s">
        <v>158</v>
      </c>
      <c r="AB348" s="122" t="s">
        <v>2939</v>
      </c>
    </row>
    <row r="349" spans="1:256" s="110" customFormat="1" x14ac:dyDescent="0.35">
      <c r="A349" s="122" t="s">
        <v>513</v>
      </c>
      <c r="B349" s="110" t="s">
        <v>299</v>
      </c>
      <c r="C349" s="110" t="s">
        <v>326</v>
      </c>
      <c r="D349" s="122" t="s">
        <v>332</v>
      </c>
      <c r="E349" s="125">
        <v>36410</v>
      </c>
      <c r="F349" s="111" t="s">
        <v>84</v>
      </c>
      <c r="G349" s="122" t="s">
        <v>171</v>
      </c>
      <c r="H349" s="110" t="s">
        <v>299</v>
      </c>
      <c r="I349" s="110" t="s">
        <v>326</v>
      </c>
      <c r="J349" s="122" t="s">
        <v>297</v>
      </c>
      <c r="K349" s="110" t="s">
        <v>327</v>
      </c>
      <c r="L349" s="110" t="s">
        <v>326</v>
      </c>
      <c r="M349" s="122" t="s">
        <v>335</v>
      </c>
      <c r="P349" s="122"/>
      <c r="S349" s="122"/>
      <c r="V349" s="122"/>
      <c r="Y349" s="122"/>
      <c r="AB349" s="122"/>
    </row>
    <row r="350" spans="1:256" s="110" customFormat="1" x14ac:dyDescent="0.35">
      <c r="A350" s="122" t="s">
        <v>2664</v>
      </c>
      <c r="D350" s="122"/>
      <c r="E350" s="125">
        <v>34921</v>
      </c>
      <c r="F350" s="118" t="s">
        <v>249</v>
      </c>
      <c r="G350" s="122" t="s">
        <v>141</v>
      </c>
      <c r="H350" s="110" t="s">
        <v>93</v>
      </c>
      <c r="I350" s="110" t="s">
        <v>165</v>
      </c>
      <c r="J350" s="122" t="s">
        <v>3388</v>
      </c>
      <c r="K350" s="110" t="s">
        <v>93</v>
      </c>
      <c r="L350" s="110" t="s">
        <v>86</v>
      </c>
      <c r="M350" s="122" t="s">
        <v>2665</v>
      </c>
      <c r="N350" s="110" t="s">
        <v>93</v>
      </c>
      <c r="O350" s="110" t="s">
        <v>86</v>
      </c>
      <c r="P350" s="122" t="s">
        <v>2666</v>
      </c>
      <c r="Q350" s="110" t="s">
        <v>93</v>
      </c>
      <c r="R350" s="110" t="s">
        <v>86</v>
      </c>
      <c r="S350" s="122" t="s">
        <v>2667</v>
      </c>
      <c r="T350" s="110" t="s">
        <v>93</v>
      </c>
      <c r="U350" s="110" t="s">
        <v>86</v>
      </c>
      <c r="V350" s="122" t="s">
        <v>2668</v>
      </c>
      <c r="W350" s="110" t="s">
        <v>93</v>
      </c>
      <c r="X350" s="110" t="s">
        <v>86</v>
      </c>
      <c r="Y350" s="122" t="s">
        <v>2558</v>
      </c>
      <c r="Z350" s="110" t="s">
        <v>93</v>
      </c>
      <c r="AA350" s="110" t="s">
        <v>86</v>
      </c>
      <c r="AB350" s="122" t="s">
        <v>2669</v>
      </c>
    </row>
    <row r="351" spans="1:256" s="110" customFormat="1" x14ac:dyDescent="0.35">
      <c r="A351" s="122" t="s">
        <v>948</v>
      </c>
      <c r="B351" s="110" t="s">
        <v>93</v>
      </c>
      <c r="C351" s="110" t="s">
        <v>131</v>
      </c>
      <c r="D351" s="122" t="s">
        <v>4470</v>
      </c>
      <c r="E351" s="125">
        <v>36428</v>
      </c>
      <c r="F351" s="111" t="s">
        <v>84</v>
      </c>
      <c r="G351" s="122" t="s">
        <v>4471</v>
      </c>
      <c r="H351" s="110" t="s">
        <v>93</v>
      </c>
      <c r="I351" s="110" t="s">
        <v>131</v>
      </c>
      <c r="J351" s="122" t="s">
        <v>3102</v>
      </c>
      <c r="K351" s="110" t="s">
        <v>93</v>
      </c>
      <c r="L351" s="110" t="s">
        <v>131</v>
      </c>
      <c r="M351" s="122" t="s">
        <v>949</v>
      </c>
      <c r="P351" s="122"/>
      <c r="S351" s="122"/>
      <c r="V351" s="122"/>
      <c r="Y351" s="122"/>
      <c r="AB351" s="122"/>
    </row>
    <row r="352" spans="1:256" s="110" customFormat="1" x14ac:dyDescent="0.35">
      <c r="A352" s="122" t="s">
        <v>1196</v>
      </c>
      <c r="B352" s="110" t="s">
        <v>362</v>
      </c>
      <c r="C352" s="111" t="s">
        <v>96</v>
      </c>
      <c r="D352" s="111"/>
      <c r="E352" s="125">
        <v>34908</v>
      </c>
      <c r="F352" s="111" t="s">
        <v>189</v>
      </c>
      <c r="G352" s="111" t="s">
        <v>188</v>
      </c>
      <c r="H352" s="110" t="s">
        <v>362</v>
      </c>
      <c r="I352" s="111" t="s">
        <v>96</v>
      </c>
      <c r="J352" s="111"/>
      <c r="K352" s="110" t="s">
        <v>362</v>
      </c>
      <c r="L352" s="111" t="s">
        <v>96</v>
      </c>
      <c r="M352" s="111"/>
      <c r="N352" s="110" t="s">
        <v>362</v>
      </c>
      <c r="O352" s="111" t="s">
        <v>96</v>
      </c>
      <c r="P352" s="111"/>
      <c r="Q352" s="110" t="s">
        <v>362</v>
      </c>
      <c r="R352" s="111" t="s">
        <v>96</v>
      </c>
      <c r="S352" s="111"/>
      <c r="T352" s="110" t="s">
        <v>362</v>
      </c>
      <c r="U352" s="111" t="s">
        <v>96</v>
      </c>
      <c r="V352" s="111"/>
      <c r="W352" s="110" t="s">
        <v>362</v>
      </c>
      <c r="X352" s="111" t="s">
        <v>96</v>
      </c>
      <c r="Y352" s="111"/>
      <c r="AA352" s="111"/>
      <c r="AB352" s="111"/>
      <c r="AD352" s="111"/>
      <c r="AE352" s="111"/>
      <c r="AG352" s="111"/>
      <c r="AH352" s="111"/>
      <c r="AJ352" s="111"/>
      <c r="AK352" s="111"/>
      <c r="AM352" s="111"/>
      <c r="AN352" s="111"/>
      <c r="AP352" s="111"/>
      <c r="AQ352" s="111"/>
      <c r="AS352" s="111"/>
      <c r="AT352" s="111"/>
      <c r="AV352" s="111"/>
      <c r="AW352" s="111"/>
      <c r="AY352" s="111"/>
      <c r="AZ352" s="111"/>
      <c r="BB352" s="111"/>
      <c r="BC352" s="111"/>
      <c r="BE352" s="111"/>
      <c r="BF352" s="111"/>
      <c r="BH352" s="111"/>
      <c r="BI352" s="111"/>
      <c r="BK352" s="111"/>
      <c r="BL352" s="111"/>
      <c r="BN352" s="111"/>
      <c r="BO352" s="111"/>
      <c r="BQ352" s="125"/>
      <c r="BR352" s="111"/>
      <c r="BS352" s="118"/>
      <c r="BU352" s="122"/>
      <c r="BV352" s="118"/>
      <c r="BW352" s="118"/>
      <c r="BX352" s="127"/>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110" customFormat="1" x14ac:dyDescent="0.35">
      <c r="A353" s="129" t="s">
        <v>842</v>
      </c>
      <c r="B353" s="102" t="s">
        <v>132</v>
      </c>
      <c r="C353" s="102" t="s">
        <v>142</v>
      </c>
      <c r="D353" s="129"/>
      <c r="E353" s="40">
        <v>34237</v>
      </c>
      <c r="F353" s="111" t="s">
        <v>843</v>
      </c>
      <c r="G353" s="111" t="s">
        <v>4751</v>
      </c>
      <c r="H353" s="102" t="s">
        <v>127</v>
      </c>
      <c r="I353" s="102" t="s">
        <v>142</v>
      </c>
      <c r="J353" s="129"/>
      <c r="K353" s="102" t="s">
        <v>127</v>
      </c>
      <c r="L353" s="102" t="s">
        <v>235</v>
      </c>
      <c r="M353" s="129"/>
      <c r="N353" s="102" t="s">
        <v>122</v>
      </c>
      <c r="O353" s="102" t="s">
        <v>235</v>
      </c>
      <c r="P353" s="129"/>
      <c r="Q353" s="102" t="s">
        <v>122</v>
      </c>
      <c r="R353" s="102" t="s">
        <v>235</v>
      </c>
      <c r="S353" s="129"/>
      <c r="T353" s="102" t="s">
        <v>127</v>
      </c>
      <c r="U353" s="102" t="s">
        <v>229</v>
      </c>
      <c r="V353" s="129"/>
      <c r="W353" s="102" t="s">
        <v>127</v>
      </c>
      <c r="X353" s="102" t="s">
        <v>229</v>
      </c>
      <c r="Y353" s="129"/>
      <c r="Z353" s="102" t="s">
        <v>127</v>
      </c>
      <c r="AA353" s="102" t="s">
        <v>85</v>
      </c>
      <c r="AB353" s="129"/>
      <c r="AC353" s="102" t="s">
        <v>122</v>
      </c>
      <c r="AD353" s="102" t="s">
        <v>274</v>
      </c>
      <c r="AE353" s="129"/>
      <c r="AF353" s="102" t="s">
        <v>122</v>
      </c>
      <c r="AG353" s="102" t="s">
        <v>274</v>
      </c>
      <c r="AH353" s="129"/>
      <c r="AI353" s="102" t="s">
        <v>844</v>
      </c>
      <c r="AJ353" s="102" t="s">
        <v>274</v>
      </c>
      <c r="AK353" s="129"/>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256" s="110" customFormat="1" x14ac:dyDescent="0.35">
      <c r="A354" s="122" t="s">
        <v>2070</v>
      </c>
      <c r="B354" s="110" t="s">
        <v>132</v>
      </c>
      <c r="C354" s="118" t="s">
        <v>131</v>
      </c>
      <c r="D354" s="122"/>
      <c r="E354" s="125">
        <v>34502</v>
      </c>
      <c r="F354" s="111" t="s">
        <v>2071</v>
      </c>
      <c r="G354" s="111" t="s">
        <v>4900</v>
      </c>
      <c r="H354" s="110" t="s">
        <v>127</v>
      </c>
      <c r="I354" s="118" t="s">
        <v>460</v>
      </c>
      <c r="J354" s="122"/>
      <c r="K354" s="110" t="s">
        <v>127</v>
      </c>
      <c r="L354" s="118" t="s">
        <v>460</v>
      </c>
      <c r="M354" s="122"/>
      <c r="N354" s="110" t="s">
        <v>127</v>
      </c>
      <c r="O354" s="118" t="s">
        <v>142</v>
      </c>
      <c r="P354" s="122"/>
      <c r="Q354" s="110" t="s">
        <v>122</v>
      </c>
      <c r="R354" s="118" t="s">
        <v>142</v>
      </c>
      <c r="S354" s="122"/>
      <c r="T354" s="110" t="s">
        <v>122</v>
      </c>
      <c r="U354" s="118" t="s">
        <v>142</v>
      </c>
      <c r="V354" s="122"/>
      <c r="W354" s="110" t="s">
        <v>122</v>
      </c>
      <c r="X354" s="118" t="s">
        <v>142</v>
      </c>
      <c r="Y354" s="122"/>
      <c r="Z354" s="110" t="s">
        <v>122</v>
      </c>
      <c r="AA354" s="118" t="s">
        <v>275</v>
      </c>
      <c r="AB354" s="122"/>
      <c r="AC354" s="110" t="s">
        <v>122</v>
      </c>
      <c r="AD354" s="118" t="s">
        <v>275</v>
      </c>
      <c r="AE354" s="122"/>
      <c r="AF354" s="110" t="s">
        <v>122</v>
      </c>
      <c r="AG354" s="118" t="s">
        <v>275</v>
      </c>
      <c r="AH354" s="122"/>
      <c r="AJ354" s="118"/>
      <c r="AK354" s="122"/>
      <c r="AM354" s="118"/>
      <c r="AN354" s="122"/>
      <c r="AP354" s="118"/>
      <c r="AQ354" s="122"/>
      <c r="AS354" s="118"/>
      <c r="AT354" s="122"/>
      <c r="AV354" s="118"/>
      <c r="AW354" s="122"/>
      <c r="AY354" s="118"/>
      <c r="AZ354" s="122"/>
      <c r="BB354" s="118"/>
      <c r="BC354" s="122"/>
      <c r="BE354" s="118"/>
      <c r="BF354" s="122"/>
      <c r="BH354" s="118"/>
      <c r="BI354" s="122"/>
      <c r="BK354" s="118"/>
      <c r="BL354" s="122"/>
      <c r="BN354" s="118"/>
      <c r="BO354" s="122"/>
      <c r="BR354" s="122"/>
      <c r="BS354" s="118"/>
      <c r="BT354" s="118"/>
      <c r="BU354" s="118"/>
      <c r="BV354" s="118"/>
      <c r="BW354" s="118"/>
      <c r="BX354" s="118"/>
    </row>
    <row r="355" spans="1:256" s="110" customFormat="1" x14ac:dyDescent="0.35">
      <c r="A355" s="122" t="s">
        <v>3592</v>
      </c>
      <c r="B355" s="110" t="s">
        <v>304</v>
      </c>
      <c r="C355" s="110" t="s">
        <v>135</v>
      </c>
      <c r="D355" s="122" t="s">
        <v>619</v>
      </c>
      <c r="E355" s="125">
        <v>37212</v>
      </c>
      <c r="F355" s="111" t="s">
        <v>5149</v>
      </c>
      <c r="G355" s="122"/>
      <c r="J355" s="122"/>
      <c r="M355" s="122"/>
      <c r="P355" s="122"/>
      <c r="S355" s="122"/>
      <c r="V355" s="122"/>
      <c r="Y355" s="122"/>
      <c r="AB355" s="122"/>
    </row>
    <row r="356" spans="1:256" s="110" customFormat="1" x14ac:dyDescent="0.35">
      <c r="A356" s="122" t="s">
        <v>3074</v>
      </c>
      <c r="B356" s="110" t="s">
        <v>504</v>
      </c>
      <c r="C356" s="110" t="s">
        <v>116</v>
      </c>
      <c r="D356" s="122" t="s">
        <v>1711</v>
      </c>
      <c r="E356" s="125">
        <v>35803</v>
      </c>
      <c r="F356" s="118" t="s">
        <v>361</v>
      </c>
      <c r="G356" s="122" t="s">
        <v>458</v>
      </c>
      <c r="H356" s="110" t="s">
        <v>504</v>
      </c>
      <c r="I356" s="110" t="s">
        <v>116</v>
      </c>
      <c r="J356" s="122" t="s">
        <v>1414</v>
      </c>
      <c r="K356" s="110" t="s">
        <v>504</v>
      </c>
      <c r="L356" s="110" t="s">
        <v>116</v>
      </c>
      <c r="M356" s="122" t="s">
        <v>1537</v>
      </c>
      <c r="N356" s="110" t="s">
        <v>480</v>
      </c>
      <c r="O356" s="110" t="s">
        <v>116</v>
      </c>
      <c r="P356" s="122" t="s">
        <v>481</v>
      </c>
      <c r="S356" s="122"/>
      <c r="V356" s="122"/>
      <c r="Y356" s="122"/>
      <c r="AB356" s="122"/>
    </row>
    <row r="357" spans="1:256" s="110" customFormat="1" x14ac:dyDescent="0.35">
      <c r="A357" s="122" t="s">
        <v>1192</v>
      </c>
      <c r="C357" s="111" t="s">
        <v>4421</v>
      </c>
      <c r="D357" s="111"/>
      <c r="E357" s="125">
        <v>34765</v>
      </c>
      <c r="F357" s="111" t="s">
        <v>1116</v>
      </c>
      <c r="G357" s="110" t="s">
        <v>1132</v>
      </c>
      <c r="J357" s="111"/>
      <c r="K357" s="110" t="s">
        <v>1190</v>
      </c>
      <c r="L357" s="110" t="s">
        <v>78</v>
      </c>
      <c r="M357" s="111"/>
      <c r="N357" s="110" t="s">
        <v>415</v>
      </c>
      <c r="O357" s="110" t="s">
        <v>206</v>
      </c>
      <c r="P357" s="111"/>
      <c r="Q357" s="110" t="s">
        <v>562</v>
      </c>
      <c r="R357" s="110" t="s">
        <v>190</v>
      </c>
      <c r="S357" s="111"/>
      <c r="T357" s="110" t="s">
        <v>562</v>
      </c>
      <c r="U357" s="110" t="s">
        <v>78</v>
      </c>
      <c r="V357" s="111"/>
      <c r="W357" s="110" t="s">
        <v>1190</v>
      </c>
      <c r="X357" s="110" t="s">
        <v>229</v>
      </c>
      <c r="Y357" s="111"/>
      <c r="Z357" s="110" t="s">
        <v>413</v>
      </c>
      <c r="AA357" s="110" t="s">
        <v>229</v>
      </c>
      <c r="AB357" s="111"/>
      <c r="AC357" s="110" t="s">
        <v>408</v>
      </c>
      <c r="AD357" s="110" t="s">
        <v>994</v>
      </c>
      <c r="AE357" s="111"/>
    </row>
    <row r="358" spans="1:256" x14ac:dyDescent="0.35">
      <c r="A358" s="122" t="s">
        <v>4738</v>
      </c>
      <c r="B358" s="118"/>
      <c r="C358" s="111" t="s">
        <v>4421</v>
      </c>
      <c r="D358" s="111"/>
      <c r="E358" s="125">
        <v>33421</v>
      </c>
      <c r="F358" s="111" t="s">
        <v>1322</v>
      </c>
      <c r="G358" s="111" t="s">
        <v>140</v>
      </c>
      <c r="H358" s="118"/>
      <c r="I358" s="118"/>
      <c r="J358" s="111"/>
      <c r="K358" s="118" t="s">
        <v>304</v>
      </c>
      <c r="L358" s="118" t="s">
        <v>195</v>
      </c>
      <c r="M358" s="111" t="s">
        <v>317</v>
      </c>
      <c r="N358" s="118" t="s">
        <v>304</v>
      </c>
      <c r="O358" s="118" t="s">
        <v>94</v>
      </c>
      <c r="P358" s="111" t="s">
        <v>310</v>
      </c>
      <c r="Q358" s="118"/>
      <c r="R358" s="118"/>
      <c r="S358" s="111"/>
      <c r="T358" s="118" t="s">
        <v>480</v>
      </c>
      <c r="U358" s="118" t="s">
        <v>165</v>
      </c>
      <c r="V358" s="111" t="s">
        <v>520</v>
      </c>
      <c r="W358" s="118" t="s">
        <v>656</v>
      </c>
      <c r="X358" s="118" t="s">
        <v>165</v>
      </c>
      <c r="Y358" s="111" t="s">
        <v>2805</v>
      </c>
      <c r="Z358" s="110"/>
      <c r="AA358" s="118"/>
      <c r="AB358" s="122"/>
      <c r="AC358" s="110" t="s">
        <v>758</v>
      </c>
      <c r="AD358" s="118" t="s">
        <v>103</v>
      </c>
      <c r="AE358" s="122" t="s">
        <v>2512</v>
      </c>
      <c r="AF358" s="110" t="s">
        <v>304</v>
      </c>
      <c r="AG358" s="118" t="s">
        <v>103</v>
      </c>
      <c r="AH358" s="122" t="s">
        <v>317</v>
      </c>
      <c r="AI358" s="110"/>
      <c r="AJ358" s="118"/>
      <c r="AK358" s="122"/>
      <c r="AL358" s="110"/>
      <c r="AM358" s="118"/>
      <c r="AN358" s="122"/>
      <c r="AO358" s="110"/>
      <c r="AP358" s="118"/>
      <c r="AQ358" s="122"/>
      <c r="AR358" s="110"/>
      <c r="AS358" s="118"/>
      <c r="AT358" s="122"/>
      <c r="AU358" s="110"/>
      <c r="AV358" s="118"/>
      <c r="AW358" s="122"/>
      <c r="AX358" s="110"/>
      <c r="AY358" s="118"/>
      <c r="AZ358" s="122"/>
      <c r="BA358" s="110"/>
      <c r="BB358" s="118"/>
      <c r="BC358" s="122"/>
      <c r="BD358" s="110"/>
      <c r="BE358" s="118"/>
      <c r="BF358" s="122"/>
      <c r="BG358" s="110"/>
      <c r="BH358" s="118"/>
      <c r="BI358" s="122"/>
      <c r="BJ358" s="110"/>
      <c r="BK358" s="118"/>
      <c r="BL358" s="122"/>
      <c r="BM358" s="110"/>
      <c r="BN358" s="118"/>
      <c r="BO358" s="122"/>
      <c r="BP358" s="110"/>
      <c r="BQ358" s="110"/>
      <c r="BR358" s="122"/>
      <c r="BS358" s="118"/>
      <c r="BT358" s="118"/>
      <c r="BU358" s="118"/>
      <c r="BV358" s="118"/>
      <c r="BW358" s="118"/>
      <c r="BX358" s="118"/>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c r="FL358" s="110"/>
      <c r="FM358" s="110"/>
      <c r="FN358" s="110"/>
      <c r="FO358" s="110"/>
      <c r="FP358" s="110"/>
      <c r="FQ358" s="110"/>
      <c r="FR358" s="110"/>
      <c r="FS358" s="110"/>
      <c r="FT358" s="110"/>
      <c r="FU358" s="110"/>
      <c r="FV358" s="110"/>
      <c r="FW358" s="110"/>
      <c r="FX358" s="110"/>
      <c r="FY358" s="110"/>
      <c r="FZ358" s="110"/>
      <c r="GA358" s="110"/>
      <c r="GB358" s="110"/>
      <c r="GC358" s="110"/>
      <c r="GD358" s="110"/>
      <c r="GE358" s="110"/>
      <c r="GF358" s="110"/>
      <c r="GG358" s="110"/>
      <c r="GH358" s="110"/>
      <c r="GI358" s="110"/>
      <c r="GJ358" s="110"/>
      <c r="GK358" s="110"/>
      <c r="GL358" s="110"/>
      <c r="GM358" s="110"/>
      <c r="GN358" s="110"/>
      <c r="GO358" s="110"/>
      <c r="GP358" s="110"/>
      <c r="GQ358" s="110"/>
      <c r="GR358" s="110"/>
      <c r="GS358" s="110"/>
      <c r="GT358" s="110"/>
      <c r="GU358" s="110"/>
      <c r="GV358" s="110"/>
      <c r="GW358" s="110"/>
      <c r="GX358" s="110"/>
      <c r="GY358" s="110"/>
      <c r="GZ358" s="110"/>
      <c r="HA358" s="110"/>
      <c r="HB358" s="110"/>
      <c r="HC358" s="110"/>
      <c r="HD358" s="110"/>
      <c r="HE358" s="110"/>
      <c r="HF358" s="110"/>
      <c r="HG358" s="110"/>
      <c r="HH358" s="110"/>
      <c r="HI358" s="110"/>
      <c r="HJ358" s="110"/>
      <c r="HK358" s="110"/>
      <c r="HL358" s="110"/>
      <c r="HM358" s="110"/>
      <c r="HN358" s="110"/>
      <c r="HO358" s="110"/>
      <c r="HP358" s="110"/>
      <c r="HQ358" s="110"/>
      <c r="HR358" s="110"/>
      <c r="HS358" s="110"/>
      <c r="HT358" s="110"/>
      <c r="HU358" s="110"/>
      <c r="HV358" s="110"/>
      <c r="HW358" s="110"/>
      <c r="HX358" s="110"/>
      <c r="HY358" s="110"/>
      <c r="HZ358" s="110"/>
      <c r="IA358" s="110"/>
      <c r="IB358" s="110"/>
      <c r="IC358" s="110"/>
      <c r="ID358" s="110"/>
      <c r="IE358" s="110"/>
      <c r="IF358" s="110"/>
      <c r="IG358" s="110"/>
      <c r="IH358" s="110"/>
      <c r="II358" s="110"/>
      <c r="IJ358" s="110"/>
      <c r="IK358" s="110"/>
      <c r="IL358" s="110"/>
      <c r="IM358" s="110"/>
      <c r="IN358" s="110"/>
      <c r="IO358" s="110"/>
      <c r="IP358" s="110"/>
      <c r="IQ358" s="110"/>
      <c r="IR358" s="110"/>
      <c r="IS358" s="110"/>
      <c r="IT358" s="110"/>
      <c r="IU358" s="110"/>
      <c r="IV358" s="110"/>
    </row>
    <row r="359" spans="1:256" s="110" customFormat="1" x14ac:dyDescent="0.35">
      <c r="A359" s="122" t="s">
        <v>4794</v>
      </c>
      <c r="C359" s="111" t="s">
        <v>4421</v>
      </c>
      <c r="D359" s="122"/>
      <c r="E359" s="125">
        <v>35559</v>
      </c>
      <c r="F359" s="118" t="s">
        <v>101</v>
      </c>
      <c r="G359" s="122" t="s">
        <v>4432</v>
      </c>
      <c r="J359" s="122"/>
      <c r="K359" s="110" t="s">
        <v>250</v>
      </c>
      <c r="L359" s="110" t="s">
        <v>229</v>
      </c>
      <c r="M359" s="122" t="s">
        <v>185</v>
      </c>
      <c r="N359" s="110" t="s">
        <v>258</v>
      </c>
      <c r="O359" s="110" t="s">
        <v>229</v>
      </c>
      <c r="P359" s="122" t="s">
        <v>168</v>
      </c>
      <c r="S359" s="122"/>
      <c r="V359" s="122"/>
      <c r="Y359" s="122"/>
      <c r="AB359" s="122"/>
    </row>
    <row r="360" spans="1:256" s="110" customFormat="1" x14ac:dyDescent="0.35">
      <c r="A360" s="122" t="s">
        <v>1778</v>
      </c>
      <c r="C360" s="111" t="s">
        <v>4421</v>
      </c>
      <c r="D360" s="111"/>
      <c r="E360" s="125">
        <v>34947</v>
      </c>
      <c r="F360" s="111" t="s">
        <v>425</v>
      </c>
      <c r="G360" s="111" t="s">
        <v>884</v>
      </c>
      <c r="I360" s="111"/>
      <c r="J360" s="111"/>
      <c r="K360" s="110" t="s">
        <v>198</v>
      </c>
      <c r="L360" s="111" t="s">
        <v>190</v>
      </c>
      <c r="M360" s="111" t="s">
        <v>201</v>
      </c>
      <c r="N360" s="110" t="s">
        <v>198</v>
      </c>
      <c r="O360" s="111" t="s">
        <v>78</v>
      </c>
      <c r="P360" s="111" t="s">
        <v>254</v>
      </c>
      <c r="Q360" s="110" t="s">
        <v>198</v>
      </c>
      <c r="R360" s="111" t="s">
        <v>229</v>
      </c>
      <c r="S360" s="111" t="s">
        <v>430</v>
      </c>
      <c r="T360" s="110" t="s">
        <v>461</v>
      </c>
      <c r="U360" s="111" t="s">
        <v>229</v>
      </c>
      <c r="V360" s="111" t="s">
        <v>264</v>
      </c>
      <c r="W360" s="110" t="s">
        <v>459</v>
      </c>
      <c r="X360" s="111" t="s">
        <v>460</v>
      </c>
      <c r="Y360" s="111" t="s">
        <v>148</v>
      </c>
      <c r="AA360" s="111"/>
      <c r="AB360" s="111"/>
      <c r="AD360" s="111"/>
      <c r="AE360" s="111"/>
      <c r="AG360" s="111"/>
      <c r="AH360" s="111"/>
      <c r="AJ360" s="111"/>
      <c r="AK360" s="111"/>
      <c r="AM360" s="111"/>
      <c r="AN360" s="111"/>
      <c r="AP360" s="111"/>
      <c r="AQ360" s="111"/>
      <c r="AS360" s="111"/>
      <c r="AT360" s="111"/>
      <c r="AV360" s="111"/>
      <c r="AW360" s="111"/>
      <c r="AY360" s="111"/>
      <c r="AZ360" s="111"/>
      <c r="BB360" s="111"/>
      <c r="BC360" s="111"/>
      <c r="BE360" s="111"/>
      <c r="BF360" s="111"/>
      <c r="BH360" s="111"/>
      <c r="BI360" s="111"/>
      <c r="BK360" s="111"/>
      <c r="BL360" s="111"/>
      <c r="BN360" s="111"/>
      <c r="BO360" s="111"/>
      <c r="BQ360" s="125"/>
      <c r="BR360" s="111"/>
      <c r="BS360" s="118"/>
      <c r="BU360" s="122"/>
      <c r="BV360" s="118"/>
      <c r="BW360" s="118"/>
      <c r="BX360" s="127"/>
    </row>
    <row r="361" spans="1:256" s="110" customFormat="1" x14ac:dyDescent="0.35">
      <c r="A361" s="122" t="s">
        <v>3897</v>
      </c>
      <c r="B361" s="110" t="s">
        <v>132</v>
      </c>
      <c r="C361" s="110" t="s">
        <v>165</v>
      </c>
      <c r="D361" s="122"/>
      <c r="E361" s="125">
        <v>37336</v>
      </c>
      <c r="F361" s="111" t="s">
        <v>5137</v>
      </c>
      <c r="G361" s="122"/>
      <c r="J361" s="122"/>
      <c r="M361" s="122"/>
      <c r="P361" s="122"/>
      <c r="S361" s="122"/>
      <c r="V361" s="122"/>
      <c r="Y361" s="122"/>
      <c r="AB361" s="122"/>
    </row>
    <row r="362" spans="1:256" s="110" customFormat="1" x14ac:dyDescent="0.35">
      <c r="A362" s="122" t="s">
        <v>3735</v>
      </c>
      <c r="B362" s="110" t="s">
        <v>954</v>
      </c>
      <c r="C362" s="110" t="s">
        <v>229</v>
      </c>
      <c r="D362" s="122" t="s">
        <v>1652</v>
      </c>
      <c r="E362" s="125">
        <v>36855</v>
      </c>
      <c r="F362" s="111" t="s">
        <v>5137</v>
      </c>
      <c r="G362" s="122"/>
      <c r="J362" s="122"/>
      <c r="M362" s="122"/>
      <c r="P362" s="122"/>
      <c r="S362" s="122"/>
      <c r="V362" s="122"/>
      <c r="Y362" s="122"/>
      <c r="AB362" s="122"/>
    </row>
    <row r="363" spans="1:256" ht="12.75" customHeight="1" x14ac:dyDescent="0.35">
      <c r="A363" s="122" t="s">
        <v>2587</v>
      </c>
      <c r="B363" s="110" t="s">
        <v>198</v>
      </c>
      <c r="C363" s="110" t="s">
        <v>128</v>
      </c>
      <c r="D363" s="122" t="s">
        <v>201</v>
      </c>
      <c r="E363" s="125">
        <v>36207</v>
      </c>
      <c r="F363" s="118" t="s">
        <v>241</v>
      </c>
      <c r="G363" s="122" t="s">
        <v>241</v>
      </c>
      <c r="H363" s="110" t="s">
        <v>198</v>
      </c>
      <c r="I363" s="110" t="s">
        <v>128</v>
      </c>
      <c r="J363" s="122" t="s">
        <v>440</v>
      </c>
      <c r="K363" s="110" t="s">
        <v>459</v>
      </c>
      <c r="L363" s="110" t="s">
        <v>128</v>
      </c>
      <c r="M363" s="122" t="s">
        <v>1382</v>
      </c>
      <c r="N363" s="110" t="s">
        <v>234</v>
      </c>
      <c r="O363" s="110" t="s">
        <v>128</v>
      </c>
      <c r="P363" s="122" t="s">
        <v>2588</v>
      </c>
      <c r="Q363" s="110"/>
      <c r="R363" s="110"/>
      <c r="S363" s="122"/>
      <c r="T363" s="110"/>
      <c r="U363" s="110"/>
      <c r="V363" s="122"/>
      <c r="W363" s="110"/>
      <c r="X363" s="110"/>
      <c r="Y363" s="122"/>
      <c r="Z363" s="110"/>
      <c r="AA363" s="110"/>
      <c r="AB363" s="122"/>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c r="FL363" s="110"/>
      <c r="FM363" s="110"/>
      <c r="FN363" s="110"/>
      <c r="FO363" s="110"/>
      <c r="FP363" s="110"/>
      <c r="FQ363" s="110"/>
      <c r="FR363" s="110"/>
      <c r="FS363" s="110"/>
      <c r="FT363" s="110"/>
      <c r="FU363" s="110"/>
      <c r="FV363" s="110"/>
      <c r="FW363" s="110"/>
      <c r="FX363" s="110"/>
      <c r="FY363" s="110"/>
      <c r="FZ363" s="110"/>
      <c r="GA363" s="110"/>
      <c r="GB363" s="110"/>
      <c r="GC363" s="110"/>
      <c r="GD363" s="110"/>
      <c r="GE363" s="110"/>
      <c r="GF363" s="110"/>
      <c r="GG363" s="110"/>
      <c r="GH363" s="110"/>
      <c r="GI363" s="110"/>
      <c r="GJ363" s="110"/>
      <c r="GK363" s="110"/>
      <c r="GL363" s="110"/>
      <c r="GM363" s="110"/>
      <c r="GN363" s="110"/>
      <c r="GO363" s="110"/>
      <c r="GP363" s="110"/>
      <c r="GQ363" s="110"/>
      <c r="GR363" s="110"/>
      <c r="GS363" s="110"/>
      <c r="GT363" s="110"/>
      <c r="GU363" s="110"/>
      <c r="GV363" s="110"/>
      <c r="GW363" s="110"/>
      <c r="GX363" s="110"/>
      <c r="GY363" s="110"/>
      <c r="GZ363" s="110"/>
      <c r="HA363" s="110"/>
      <c r="HB363" s="110"/>
      <c r="HC363" s="110"/>
      <c r="HD363" s="110"/>
      <c r="HE363" s="110"/>
      <c r="HF363" s="110"/>
      <c r="HG363" s="110"/>
      <c r="HH363" s="110"/>
      <c r="HI363" s="110"/>
      <c r="HJ363" s="110"/>
      <c r="HK363" s="110"/>
      <c r="HL363" s="110"/>
      <c r="HM363" s="110"/>
      <c r="HN363" s="110"/>
      <c r="HO363" s="110"/>
      <c r="HP363" s="110"/>
      <c r="HQ363" s="110"/>
      <c r="HR363" s="110"/>
      <c r="HS363" s="110"/>
      <c r="HT363" s="110"/>
      <c r="HU363" s="110"/>
      <c r="HV363" s="110"/>
      <c r="HW363" s="110"/>
      <c r="HX363" s="110"/>
      <c r="HY363" s="110"/>
      <c r="HZ363" s="110"/>
      <c r="IA363" s="110"/>
      <c r="IB363" s="110"/>
      <c r="IC363" s="110"/>
      <c r="ID363" s="110"/>
      <c r="IE363" s="110"/>
      <c r="IF363" s="110"/>
      <c r="IG363" s="110"/>
      <c r="IH363" s="110"/>
      <c r="II363" s="110"/>
      <c r="IJ363" s="110"/>
      <c r="IK363" s="110"/>
      <c r="IL363" s="110"/>
      <c r="IM363" s="110"/>
      <c r="IN363" s="110"/>
      <c r="IO363" s="110"/>
      <c r="IP363" s="110"/>
      <c r="IQ363" s="110"/>
      <c r="IR363" s="110"/>
      <c r="IS363" s="110"/>
      <c r="IT363" s="110"/>
      <c r="IU363" s="110"/>
      <c r="IV363" s="110"/>
    </row>
    <row r="364" spans="1:256" s="110" customFormat="1" x14ac:dyDescent="0.35">
      <c r="A364" s="122" t="s">
        <v>3213</v>
      </c>
      <c r="D364" s="122"/>
      <c r="E364" s="125">
        <v>35115</v>
      </c>
      <c r="F364" s="118" t="s">
        <v>101</v>
      </c>
      <c r="G364" s="122" t="s">
        <v>102</v>
      </c>
      <c r="H364" s="110" t="s">
        <v>192</v>
      </c>
      <c r="I364" s="110" t="s">
        <v>109</v>
      </c>
      <c r="J364" s="122" t="s">
        <v>264</v>
      </c>
      <c r="K364" s="110" t="s">
        <v>461</v>
      </c>
      <c r="L364" s="110" t="s">
        <v>471</v>
      </c>
      <c r="M364" s="122" t="s">
        <v>231</v>
      </c>
      <c r="N364" s="110" t="s">
        <v>461</v>
      </c>
      <c r="O364" s="110" t="s">
        <v>471</v>
      </c>
      <c r="P364" s="122" t="s">
        <v>231</v>
      </c>
      <c r="S364" s="122"/>
      <c r="V364" s="122"/>
      <c r="Y364" s="122"/>
      <c r="AB364" s="122"/>
    </row>
    <row r="365" spans="1:256" s="110" customFormat="1" x14ac:dyDescent="0.35">
      <c r="A365" s="122" t="s">
        <v>368</v>
      </c>
      <c r="B365" s="110" t="s">
        <v>77</v>
      </c>
      <c r="C365" s="36" t="s">
        <v>94</v>
      </c>
      <c r="D365" s="111"/>
      <c r="E365" s="125">
        <v>32374</v>
      </c>
      <c r="F365" s="111" t="s">
        <v>369</v>
      </c>
      <c r="G365" s="111" t="s">
        <v>2712</v>
      </c>
      <c r="H365" s="110" t="s">
        <v>77</v>
      </c>
      <c r="I365" s="36" t="s">
        <v>86</v>
      </c>
      <c r="J365" s="111"/>
      <c r="K365" s="110" t="s">
        <v>77</v>
      </c>
      <c r="L365" s="36" t="s">
        <v>86</v>
      </c>
      <c r="M365" s="111"/>
      <c r="N365" s="110" t="s">
        <v>77</v>
      </c>
      <c r="O365" s="36" t="s">
        <v>86</v>
      </c>
      <c r="P365" s="111"/>
      <c r="Q365" s="110" t="s">
        <v>77</v>
      </c>
      <c r="R365" s="36" t="s">
        <v>86</v>
      </c>
      <c r="S365" s="111"/>
      <c r="T365" s="110" t="s">
        <v>77</v>
      </c>
      <c r="U365" s="36" t="s">
        <v>86</v>
      </c>
      <c r="V365" s="111"/>
      <c r="W365" s="110" t="s">
        <v>77</v>
      </c>
      <c r="X365" s="36" t="s">
        <v>86</v>
      </c>
      <c r="Y365" s="111"/>
      <c r="Z365" s="110" t="s">
        <v>77</v>
      </c>
      <c r="AA365" s="36" t="s">
        <v>128</v>
      </c>
      <c r="AB365" s="111"/>
      <c r="AC365" s="110" t="s">
        <v>77</v>
      </c>
      <c r="AD365" s="36" t="s">
        <v>128</v>
      </c>
      <c r="AE365" s="111"/>
      <c r="AF365" s="110" t="s">
        <v>77</v>
      </c>
      <c r="AG365" s="36" t="s">
        <v>128</v>
      </c>
      <c r="AH365" s="111"/>
      <c r="AI365" s="110" t="s">
        <v>77</v>
      </c>
      <c r="AJ365" s="36" t="s">
        <v>128</v>
      </c>
      <c r="AK365" s="111"/>
      <c r="AL365" s="110" t="s">
        <v>77</v>
      </c>
      <c r="AM365" s="111" t="s">
        <v>128</v>
      </c>
      <c r="AN365" s="111"/>
      <c r="AO365" s="110" t="s">
        <v>77</v>
      </c>
      <c r="AP365" s="111" t="s">
        <v>128</v>
      </c>
      <c r="AQ365" s="111" t="s">
        <v>371</v>
      </c>
      <c r="AS365" s="111"/>
      <c r="AT365" s="111"/>
      <c r="AV365" s="111"/>
      <c r="AW365" s="111"/>
      <c r="AY365" s="111"/>
      <c r="AZ365" s="111"/>
      <c r="BB365" s="111"/>
      <c r="BC365" s="111"/>
      <c r="BE365" s="111"/>
      <c r="BF365" s="111"/>
      <c r="BH365" s="111"/>
      <c r="BI365" s="111"/>
      <c r="BK365" s="111"/>
      <c r="BL365" s="111"/>
      <c r="BN365" s="111"/>
      <c r="BO365" s="122"/>
      <c r="BR365" s="122"/>
      <c r="BS365" s="122"/>
      <c r="BT365" s="122"/>
      <c r="BU365" s="122"/>
      <c r="BW365" s="118"/>
      <c r="BX365" s="118"/>
    </row>
    <row r="366" spans="1:256" s="110" customFormat="1" x14ac:dyDescent="0.35">
      <c r="A366" s="122" t="s">
        <v>4810</v>
      </c>
      <c r="C366" s="111" t="s">
        <v>4421</v>
      </c>
      <c r="D366" s="111"/>
      <c r="E366" s="125">
        <v>35444</v>
      </c>
      <c r="F366" s="111" t="s">
        <v>303</v>
      </c>
      <c r="G366" s="111" t="s">
        <v>188</v>
      </c>
      <c r="I366" s="111"/>
      <c r="J366" s="111"/>
      <c r="K366" s="110" t="s">
        <v>410</v>
      </c>
      <c r="L366" s="111" t="s">
        <v>172</v>
      </c>
      <c r="M366" s="111"/>
      <c r="O366" s="111"/>
      <c r="P366" s="111"/>
      <c r="Q366" s="110" t="s">
        <v>844</v>
      </c>
      <c r="R366" s="111" t="s">
        <v>235</v>
      </c>
      <c r="S366" s="111"/>
      <c r="T366" s="110" t="s">
        <v>132</v>
      </c>
      <c r="U366" s="111" t="s">
        <v>235</v>
      </c>
      <c r="V366" s="111"/>
      <c r="W366" s="110" t="s">
        <v>132</v>
      </c>
      <c r="X366" s="111" t="s">
        <v>235</v>
      </c>
      <c r="Y366" s="111"/>
      <c r="AA366" s="111"/>
      <c r="AB366" s="111"/>
      <c r="AD366" s="111"/>
      <c r="AE366" s="111"/>
      <c r="AG366" s="111"/>
      <c r="AH366" s="111"/>
      <c r="AJ366" s="111"/>
      <c r="AK366" s="111"/>
      <c r="AM366" s="111"/>
      <c r="AN366" s="111"/>
      <c r="AP366" s="111"/>
      <c r="AQ366" s="111"/>
      <c r="AS366" s="111"/>
      <c r="AT366" s="111"/>
      <c r="AV366" s="111"/>
      <c r="AW366" s="111"/>
      <c r="AY366" s="111"/>
      <c r="AZ366" s="111"/>
      <c r="BB366" s="111"/>
      <c r="BC366" s="111"/>
      <c r="BE366" s="111"/>
      <c r="BF366" s="111"/>
      <c r="BH366" s="111"/>
      <c r="BI366" s="111"/>
      <c r="BK366" s="111"/>
      <c r="BL366" s="111"/>
      <c r="BN366" s="111"/>
      <c r="BO366" s="111"/>
      <c r="BQ366" s="125"/>
      <c r="BR366" s="111"/>
      <c r="BS366" s="118"/>
      <c r="BU366" s="122"/>
      <c r="BV366" s="118"/>
      <c r="BW366" s="118"/>
      <c r="BX366" s="127"/>
    </row>
    <row r="367" spans="1:256" s="110" customFormat="1" x14ac:dyDescent="0.35">
      <c r="A367" s="122" t="s">
        <v>3248</v>
      </c>
      <c r="D367" s="122"/>
      <c r="E367" s="125">
        <v>35507</v>
      </c>
      <c r="F367" s="111" t="s">
        <v>279</v>
      </c>
      <c r="G367" s="122" t="s">
        <v>280</v>
      </c>
      <c r="H367" s="110" t="s">
        <v>1352</v>
      </c>
      <c r="I367" s="110" t="s">
        <v>151</v>
      </c>
      <c r="J367" s="122"/>
      <c r="K367" s="110" t="s">
        <v>1352</v>
      </c>
      <c r="L367" s="110" t="s">
        <v>151</v>
      </c>
      <c r="M367" s="122"/>
      <c r="P367" s="122"/>
      <c r="S367" s="122"/>
      <c r="V367" s="122"/>
      <c r="Y367" s="122"/>
      <c r="AB367" s="122"/>
    </row>
    <row r="368" spans="1:256" s="110" customFormat="1" x14ac:dyDescent="0.35">
      <c r="A368" s="122" t="s">
        <v>4729</v>
      </c>
      <c r="C368" s="111" t="s">
        <v>4421</v>
      </c>
      <c r="D368" s="111"/>
      <c r="E368" s="125">
        <v>34644</v>
      </c>
      <c r="F368" s="118" t="s">
        <v>720</v>
      </c>
      <c r="G368" s="122" t="s">
        <v>115</v>
      </c>
      <c r="J368" s="111"/>
      <c r="K368" s="110" t="s">
        <v>461</v>
      </c>
      <c r="L368" s="110" t="s">
        <v>78</v>
      </c>
      <c r="M368" s="111" t="s">
        <v>186</v>
      </c>
      <c r="N368" s="110" t="s">
        <v>461</v>
      </c>
      <c r="O368" s="110" t="s">
        <v>158</v>
      </c>
      <c r="P368" s="111" t="s">
        <v>231</v>
      </c>
      <c r="Q368" s="110" t="s">
        <v>864</v>
      </c>
      <c r="R368" s="110" t="s">
        <v>421</v>
      </c>
      <c r="S368" s="111" t="s">
        <v>1130</v>
      </c>
      <c r="T368" s="110" t="s">
        <v>198</v>
      </c>
      <c r="U368" s="110" t="s">
        <v>421</v>
      </c>
      <c r="V368" s="122" t="s">
        <v>208</v>
      </c>
      <c r="Y368" s="122"/>
      <c r="AB368" s="122"/>
    </row>
    <row r="369" spans="1:256" s="110" customFormat="1" x14ac:dyDescent="0.35">
      <c r="A369" s="122" t="s">
        <v>3601</v>
      </c>
      <c r="B369" s="110" t="s">
        <v>258</v>
      </c>
      <c r="C369" s="110" t="s">
        <v>421</v>
      </c>
      <c r="D369" s="122" t="s">
        <v>227</v>
      </c>
      <c r="E369" s="125">
        <v>35205</v>
      </c>
      <c r="F369" s="118" t="s">
        <v>498</v>
      </c>
      <c r="G369" s="122" t="s">
        <v>965</v>
      </c>
      <c r="J369" s="122"/>
      <c r="K369" s="110" t="s">
        <v>258</v>
      </c>
      <c r="L369" s="110" t="s">
        <v>172</v>
      </c>
      <c r="M369" s="122" t="s">
        <v>231</v>
      </c>
      <c r="P369" s="122"/>
      <c r="Q369" s="110" t="s">
        <v>243</v>
      </c>
      <c r="R369" s="110" t="s">
        <v>85</v>
      </c>
      <c r="S369" s="122" t="s">
        <v>185</v>
      </c>
      <c r="V369" s="122"/>
      <c r="Y369" s="122"/>
      <c r="AB369" s="122"/>
    </row>
    <row r="370" spans="1:256" x14ac:dyDescent="0.35">
      <c r="A370" s="122" t="s">
        <v>3898</v>
      </c>
      <c r="B370" s="110" t="s">
        <v>4376</v>
      </c>
      <c r="C370" s="110" t="s">
        <v>252</v>
      </c>
      <c r="D370" s="122"/>
      <c r="E370" s="125">
        <v>36926</v>
      </c>
      <c r="F370" s="111" t="s">
        <v>5138</v>
      </c>
      <c r="G370" s="122"/>
      <c r="H370" s="110"/>
      <c r="I370" s="110"/>
      <c r="J370" s="122"/>
      <c r="K370" s="110"/>
      <c r="L370" s="110"/>
      <c r="M370" s="122"/>
      <c r="N370" s="110"/>
      <c r="O370" s="110"/>
      <c r="P370" s="122"/>
      <c r="Q370" s="110"/>
      <c r="R370" s="110"/>
      <c r="S370" s="122"/>
      <c r="T370" s="110"/>
      <c r="U370" s="110"/>
      <c r="V370" s="122"/>
      <c r="W370" s="110"/>
      <c r="X370" s="110"/>
      <c r="Y370" s="122"/>
      <c r="Z370" s="110"/>
      <c r="AA370" s="110"/>
      <c r="AB370" s="122"/>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c r="FL370" s="110"/>
      <c r="FM370" s="110"/>
      <c r="FN370" s="110"/>
      <c r="FO370" s="110"/>
      <c r="FP370" s="110"/>
      <c r="FQ370" s="110"/>
      <c r="FR370" s="110"/>
      <c r="FS370" s="110"/>
      <c r="FT370" s="110"/>
      <c r="FU370" s="110"/>
      <c r="FV370" s="110"/>
      <c r="FW370" s="110"/>
      <c r="FX370" s="110"/>
      <c r="FY370" s="110"/>
      <c r="FZ370" s="110"/>
      <c r="GA370" s="110"/>
      <c r="GB370" s="110"/>
      <c r="GC370" s="110"/>
      <c r="GD370" s="110"/>
      <c r="GE370" s="110"/>
      <c r="GF370" s="110"/>
      <c r="GG370" s="110"/>
      <c r="GH370" s="110"/>
      <c r="GI370" s="110"/>
      <c r="GJ370" s="110"/>
      <c r="GK370" s="110"/>
      <c r="GL370" s="110"/>
      <c r="GM370" s="110"/>
      <c r="GN370" s="110"/>
      <c r="GO370" s="110"/>
      <c r="GP370" s="110"/>
      <c r="GQ370" s="110"/>
      <c r="GR370" s="110"/>
      <c r="GS370" s="110"/>
      <c r="GT370" s="110"/>
      <c r="GU370" s="110"/>
      <c r="GV370" s="110"/>
      <c r="GW370" s="110"/>
      <c r="GX370" s="110"/>
      <c r="GY370" s="110"/>
      <c r="GZ370" s="110"/>
      <c r="HA370" s="110"/>
      <c r="HB370" s="110"/>
      <c r="HC370" s="110"/>
      <c r="HD370" s="110"/>
      <c r="HE370" s="110"/>
      <c r="HF370" s="110"/>
      <c r="HG370" s="110"/>
      <c r="HH370" s="110"/>
      <c r="HI370" s="110"/>
      <c r="HJ370" s="110"/>
      <c r="HK370" s="110"/>
      <c r="HL370" s="110"/>
      <c r="HM370" s="110"/>
      <c r="HN370" s="110"/>
      <c r="HO370" s="110"/>
      <c r="HP370" s="110"/>
      <c r="HQ370" s="110"/>
      <c r="HR370" s="110"/>
      <c r="HS370" s="110"/>
      <c r="HT370" s="110"/>
      <c r="HU370" s="110"/>
      <c r="HV370" s="110"/>
      <c r="HW370" s="110"/>
      <c r="HX370" s="110"/>
      <c r="HY370" s="110"/>
      <c r="HZ370" s="110"/>
      <c r="IA370" s="110"/>
      <c r="IB370" s="110"/>
      <c r="IC370" s="110"/>
      <c r="ID370" s="110"/>
      <c r="IE370" s="110"/>
      <c r="IF370" s="110"/>
      <c r="IG370" s="110"/>
      <c r="IH370" s="110"/>
      <c r="II370" s="110"/>
      <c r="IJ370" s="110"/>
      <c r="IK370" s="110"/>
      <c r="IL370" s="110"/>
      <c r="IM370" s="110"/>
      <c r="IN370" s="110"/>
      <c r="IO370" s="110"/>
      <c r="IP370" s="110"/>
      <c r="IQ370" s="110"/>
      <c r="IR370" s="110"/>
      <c r="IS370" s="110"/>
      <c r="IT370" s="110"/>
      <c r="IU370" s="110"/>
      <c r="IV370" s="110"/>
    </row>
    <row r="371" spans="1:256" s="110" customFormat="1" x14ac:dyDescent="0.35">
      <c r="A371" s="122" t="s">
        <v>5153</v>
      </c>
      <c r="B371" s="110" t="s">
        <v>758</v>
      </c>
      <c r="C371" s="110" t="s">
        <v>135</v>
      </c>
      <c r="D371" s="122" t="s">
        <v>4634</v>
      </c>
      <c r="E371" s="125">
        <v>36555</v>
      </c>
      <c r="F371" s="111" t="s">
        <v>391</v>
      </c>
      <c r="G371" s="122"/>
      <c r="J371" s="122"/>
      <c r="M371" s="122"/>
      <c r="P371" s="122"/>
      <c r="S371" s="122"/>
      <c r="V371" s="122"/>
      <c r="Y371" s="122"/>
      <c r="AB371" s="122"/>
    </row>
    <row r="372" spans="1:256" s="110" customFormat="1" x14ac:dyDescent="0.35">
      <c r="A372" s="122" t="s">
        <v>2877</v>
      </c>
      <c r="C372" s="111"/>
      <c r="D372" s="111"/>
      <c r="E372" s="125">
        <v>33220</v>
      </c>
      <c r="F372" s="111" t="s">
        <v>2878</v>
      </c>
      <c r="G372" s="111" t="s">
        <v>4762</v>
      </c>
      <c r="H372" s="110" t="s">
        <v>610</v>
      </c>
      <c r="I372" s="111" t="s">
        <v>151</v>
      </c>
      <c r="J372" s="111" t="s">
        <v>201</v>
      </c>
      <c r="K372" s="110" t="s">
        <v>242</v>
      </c>
      <c r="L372" s="111" t="s">
        <v>151</v>
      </c>
      <c r="M372" s="111" t="s">
        <v>877</v>
      </c>
      <c r="N372" s="110" t="s">
        <v>284</v>
      </c>
      <c r="O372" s="111" t="s">
        <v>151</v>
      </c>
      <c r="P372" s="111" t="s">
        <v>430</v>
      </c>
      <c r="Q372" s="110" t="s">
        <v>491</v>
      </c>
      <c r="R372" s="111" t="s">
        <v>151</v>
      </c>
      <c r="S372" s="111" t="s">
        <v>596</v>
      </c>
      <c r="T372" s="110" t="s">
        <v>491</v>
      </c>
      <c r="U372" s="111" t="s">
        <v>151</v>
      </c>
      <c r="V372" s="111" t="s">
        <v>212</v>
      </c>
      <c r="W372" s="110" t="s">
        <v>491</v>
      </c>
      <c r="X372" s="111" t="s">
        <v>151</v>
      </c>
      <c r="Y372" s="111" t="s">
        <v>596</v>
      </c>
      <c r="Z372" s="110" t="s">
        <v>491</v>
      </c>
      <c r="AA372" s="111" t="s">
        <v>151</v>
      </c>
      <c r="AB372" s="111" t="s">
        <v>440</v>
      </c>
      <c r="AC372" s="110" t="s">
        <v>284</v>
      </c>
      <c r="AD372" s="111" t="s">
        <v>151</v>
      </c>
      <c r="AE372" s="111" t="s">
        <v>1141</v>
      </c>
      <c r="AF372" s="110" t="s">
        <v>242</v>
      </c>
      <c r="AG372" s="111" t="s">
        <v>151</v>
      </c>
      <c r="AH372" s="111" t="s">
        <v>876</v>
      </c>
      <c r="AI372" s="110" t="s">
        <v>253</v>
      </c>
      <c r="AJ372" s="111" t="s">
        <v>151</v>
      </c>
      <c r="AK372" s="111" t="s">
        <v>212</v>
      </c>
      <c r="AL372" s="110" t="s">
        <v>253</v>
      </c>
      <c r="AM372" s="111" t="s">
        <v>151</v>
      </c>
      <c r="AN372" s="111" t="s">
        <v>576</v>
      </c>
      <c r="AO372" s="110" t="s">
        <v>284</v>
      </c>
      <c r="AP372" s="111" t="s">
        <v>151</v>
      </c>
      <c r="AQ372" s="111" t="s">
        <v>604</v>
      </c>
      <c r="AS372" s="111"/>
      <c r="AT372" s="111"/>
      <c r="AV372" s="111"/>
      <c r="AW372" s="111"/>
      <c r="AY372" s="111"/>
      <c r="AZ372" s="111"/>
      <c r="BB372" s="111"/>
      <c r="BC372" s="111"/>
      <c r="BE372" s="111"/>
      <c r="BF372" s="111"/>
      <c r="BH372" s="111"/>
      <c r="BI372" s="111"/>
      <c r="BK372" s="111"/>
      <c r="BL372" s="111"/>
      <c r="BN372" s="111"/>
      <c r="BO372" s="122"/>
      <c r="BR372" s="122"/>
      <c r="BS372" s="122"/>
      <c r="BT372" s="122"/>
      <c r="BU372" s="122"/>
      <c r="BW372" s="118"/>
      <c r="BX372" s="118"/>
    </row>
    <row r="373" spans="1:256" s="110" customFormat="1" x14ac:dyDescent="0.35">
      <c r="A373" s="122" t="s">
        <v>593</v>
      </c>
      <c r="B373" s="110" t="s">
        <v>242</v>
      </c>
      <c r="C373" s="110" t="s">
        <v>471</v>
      </c>
      <c r="D373" s="122" t="s">
        <v>876</v>
      </c>
      <c r="E373" s="125">
        <v>35664</v>
      </c>
      <c r="F373" s="118" t="s">
        <v>115</v>
      </c>
      <c r="G373" s="122" t="s">
        <v>398</v>
      </c>
      <c r="H373" s="110" t="s">
        <v>242</v>
      </c>
      <c r="I373" s="110" t="s">
        <v>471</v>
      </c>
      <c r="J373" s="122" t="s">
        <v>1144</v>
      </c>
      <c r="K373" s="110" t="s">
        <v>242</v>
      </c>
      <c r="L373" s="110" t="s">
        <v>471</v>
      </c>
      <c r="M373" s="122" t="s">
        <v>595</v>
      </c>
      <c r="N373" s="110" t="s">
        <v>242</v>
      </c>
      <c r="O373" s="110" t="s">
        <v>471</v>
      </c>
      <c r="P373" s="122" t="s">
        <v>596</v>
      </c>
      <c r="Q373" s="110" t="s">
        <v>242</v>
      </c>
      <c r="R373" s="110" t="s">
        <v>471</v>
      </c>
      <c r="S373" s="122" t="s">
        <v>992</v>
      </c>
      <c r="T373" s="110" t="s">
        <v>242</v>
      </c>
      <c r="U373" s="110" t="s">
        <v>275</v>
      </c>
      <c r="V373" s="122" t="s">
        <v>598</v>
      </c>
      <c r="Y373" s="122"/>
      <c r="AB373" s="122"/>
    </row>
    <row r="374" spans="1:256" x14ac:dyDescent="0.35">
      <c r="A374" s="122" t="s">
        <v>1675</v>
      </c>
      <c r="B374" s="110" t="s">
        <v>205</v>
      </c>
      <c r="C374" s="110" t="s">
        <v>259</v>
      </c>
      <c r="D374" s="122" t="s">
        <v>430</v>
      </c>
      <c r="E374" s="125">
        <v>36855</v>
      </c>
      <c r="F374" s="111" t="s">
        <v>92</v>
      </c>
      <c r="G374" s="122" t="s">
        <v>4677</v>
      </c>
      <c r="H374" s="110" t="s">
        <v>205</v>
      </c>
      <c r="I374" s="110" t="s">
        <v>259</v>
      </c>
      <c r="J374" s="122" t="s">
        <v>178</v>
      </c>
      <c r="K374" s="110" t="s">
        <v>205</v>
      </c>
      <c r="L374" s="110" t="s">
        <v>259</v>
      </c>
      <c r="M374" s="122" t="s">
        <v>254</v>
      </c>
      <c r="N374" s="110"/>
      <c r="O374" s="110"/>
      <c r="P374" s="122"/>
      <c r="Q374" s="110"/>
      <c r="R374" s="110"/>
      <c r="S374" s="122"/>
      <c r="T374" s="110"/>
      <c r="U374" s="110"/>
      <c r="V374" s="122"/>
      <c r="W374" s="110"/>
      <c r="X374" s="110"/>
      <c r="Y374" s="122"/>
      <c r="Z374" s="110"/>
      <c r="AA374" s="110"/>
      <c r="AB374" s="122"/>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c r="FL374" s="110"/>
      <c r="FM374" s="110"/>
      <c r="FN374" s="110"/>
      <c r="FO374" s="110"/>
      <c r="FP374" s="110"/>
      <c r="FQ374" s="110"/>
      <c r="FR374" s="110"/>
      <c r="FS374" s="110"/>
      <c r="FT374" s="110"/>
      <c r="FU374" s="110"/>
      <c r="FV374" s="110"/>
      <c r="FW374" s="110"/>
      <c r="FX374" s="110"/>
      <c r="FY374" s="110"/>
      <c r="FZ374" s="110"/>
      <c r="GA374" s="110"/>
      <c r="GB374" s="110"/>
      <c r="GC374" s="110"/>
      <c r="GD374" s="110"/>
      <c r="GE374" s="110"/>
      <c r="GF374" s="110"/>
      <c r="GG374" s="110"/>
      <c r="GH374" s="110"/>
      <c r="GI374" s="110"/>
      <c r="GJ374" s="110"/>
      <c r="GK374" s="110"/>
      <c r="GL374" s="110"/>
      <c r="GM374" s="110"/>
      <c r="GN374" s="110"/>
      <c r="GO374" s="110"/>
      <c r="GP374" s="110"/>
      <c r="GQ374" s="110"/>
      <c r="GR374" s="110"/>
      <c r="GS374" s="110"/>
      <c r="GT374" s="110"/>
      <c r="GU374" s="110"/>
      <c r="GV374" s="110"/>
      <c r="GW374" s="110"/>
      <c r="GX374" s="110"/>
      <c r="GY374" s="110"/>
      <c r="GZ374" s="110"/>
      <c r="HA374" s="110"/>
      <c r="HB374" s="110"/>
      <c r="HC374" s="110"/>
      <c r="HD374" s="110"/>
      <c r="HE374" s="110"/>
      <c r="HF374" s="110"/>
      <c r="HG374" s="110"/>
      <c r="HH374" s="110"/>
      <c r="HI374" s="110"/>
      <c r="HJ374" s="110"/>
      <c r="HK374" s="110"/>
      <c r="HL374" s="110"/>
      <c r="HM374" s="110"/>
      <c r="HN374" s="110"/>
      <c r="HO374" s="110"/>
      <c r="HP374" s="110"/>
      <c r="HQ374" s="110"/>
      <c r="HR374" s="110"/>
      <c r="HS374" s="110"/>
      <c r="HT374" s="110"/>
      <c r="HU374" s="110"/>
      <c r="HV374" s="110"/>
      <c r="HW374" s="110"/>
      <c r="HX374" s="110"/>
      <c r="HY374" s="110"/>
      <c r="HZ374" s="110"/>
      <c r="IA374" s="110"/>
      <c r="IB374" s="110"/>
      <c r="IC374" s="110"/>
      <c r="ID374" s="110"/>
      <c r="IE374" s="110"/>
      <c r="IF374" s="110"/>
      <c r="IG374" s="110"/>
      <c r="IH374" s="110"/>
      <c r="II374" s="110"/>
      <c r="IJ374" s="110"/>
      <c r="IK374" s="110"/>
      <c r="IL374" s="110"/>
      <c r="IM374" s="110"/>
      <c r="IN374" s="110"/>
      <c r="IO374" s="110"/>
      <c r="IP374" s="110"/>
      <c r="IQ374" s="110"/>
      <c r="IR374" s="110"/>
      <c r="IS374" s="110"/>
      <c r="IT374" s="110"/>
      <c r="IU374" s="110"/>
      <c r="IV374" s="110"/>
    </row>
    <row r="375" spans="1:256" s="110" customFormat="1" x14ac:dyDescent="0.35">
      <c r="A375" s="122" t="s">
        <v>2823</v>
      </c>
      <c r="B375" s="110" t="s">
        <v>331</v>
      </c>
      <c r="C375" s="110" t="s">
        <v>172</v>
      </c>
      <c r="D375" s="122" t="s">
        <v>301</v>
      </c>
      <c r="E375" s="125">
        <v>37144</v>
      </c>
      <c r="F375" s="111" t="s">
        <v>171</v>
      </c>
      <c r="G375" s="122" t="s">
        <v>137</v>
      </c>
      <c r="H375" s="110" t="s">
        <v>331</v>
      </c>
      <c r="I375" s="110" t="s">
        <v>172</v>
      </c>
      <c r="J375" s="122" t="s">
        <v>300</v>
      </c>
      <c r="K375" s="110" t="s">
        <v>327</v>
      </c>
      <c r="L375" s="110" t="s">
        <v>172</v>
      </c>
      <c r="M375" s="122" t="s">
        <v>328</v>
      </c>
      <c r="P375" s="122"/>
      <c r="S375" s="122"/>
      <c r="V375" s="122"/>
      <c r="Y375" s="122"/>
      <c r="AB375" s="122"/>
    </row>
    <row r="376" spans="1:256" s="110" customFormat="1" x14ac:dyDescent="0.35">
      <c r="A376" s="122" t="s">
        <v>1107</v>
      </c>
      <c r="B376" s="110" t="s">
        <v>410</v>
      </c>
      <c r="C376" s="118" t="s">
        <v>128</v>
      </c>
      <c r="D376" s="122"/>
      <c r="E376" s="125">
        <v>34137</v>
      </c>
      <c r="F376" s="111" t="s">
        <v>1108</v>
      </c>
      <c r="G376" s="111" t="s">
        <v>163</v>
      </c>
      <c r="H376" s="110" t="s">
        <v>569</v>
      </c>
      <c r="I376" s="118" t="s">
        <v>128</v>
      </c>
      <c r="J376" s="122"/>
      <c r="K376" s="110" t="s">
        <v>410</v>
      </c>
      <c r="L376" s="118" t="s">
        <v>131</v>
      </c>
      <c r="M376" s="122"/>
      <c r="N376" s="110" t="s">
        <v>132</v>
      </c>
      <c r="O376" s="118" t="s">
        <v>165</v>
      </c>
      <c r="P376" s="122"/>
      <c r="Q376" s="110" t="s">
        <v>122</v>
      </c>
      <c r="R376" s="118" t="s">
        <v>165</v>
      </c>
      <c r="S376" s="122"/>
      <c r="T376" s="110" t="s">
        <v>122</v>
      </c>
      <c r="U376" s="118" t="s">
        <v>165</v>
      </c>
      <c r="V376" s="122"/>
      <c r="W376" s="110" t="s">
        <v>132</v>
      </c>
      <c r="X376" s="118" t="s">
        <v>128</v>
      </c>
      <c r="Y376" s="122"/>
      <c r="Z376" s="110" t="s">
        <v>569</v>
      </c>
      <c r="AA376" s="118" t="s">
        <v>128</v>
      </c>
      <c r="AB376" s="122"/>
      <c r="AC376" s="110" t="s">
        <v>569</v>
      </c>
      <c r="AD376" s="118" t="s">
        <v>128</v>
      </c>
      <c r="AE376" s="122"/>
      <c r="AF376" s="110" t="s">
        <v>569</v>
      </c>
      <c r="AG376" s="118" t="s">
        <v>128</v>
      </c>
      <c r="AH376" s="122"/>
      <c r="AJ376" s="118"/>
      <c r="AK376" s="122"/>
      <c r="AM376" s="118"/>
      <c r="AN376" s="122"/>
      <c r="AP376" s="118"/>
      <c r="AQ376" s="122"/>
      <c r="AS376" s="118"/>
      <c r="AT376" s="122"/>
      <c r="AV376" s="118"/>
      <c r="AW376" s="122"/>
      <c r="AY376" s="118"/>
      <c r="AZ376" s="122"/>
      <c r="BB376" s="118"/>
      <c r="BC376" s="122"/>
      <c r="BE376" s="118"/>
      <c r="BF376" s="122"/>
      <c r="BH376" s="118"/>
      <c r="BI376" s="122"/>
      <c r="BK376" s="118"/>
      <c r="BL376" s="122"/>
      <c r="BN376" s="118"/>
      <c r="BO376" s="122"/>
      <c r="BR376" s="122"/>
      <c r="BS376" s="118"/>
      <c r="BT376" s="118"/>
      <c r="BU376" s="118"/>
      <c r="BV376" s="118"/>
      <c r="BW376" s="118"/>
      <c r="BX376" s="118"/>
    </row>
    <row r="377" spans="1:256" x14ac:dyDescent="0.35">
      <c r="A377" s="122" t="s">
        <v>4803</v>
      </c>
      <c r="B377" s="110"/>
      <c r="C377" s="111" t="s">
        <v>4421</v>
      </c>
      <c r="D377" s="122"/>
      <c r="E377" s="125">
        <v>35501</v>
      </c>
      <c r="F377" s="118" t="s">
        <v>624</v>
      </c>
      <c r="G377" s="122" t="s">
        <v>218</v>
      </c>
      <c r="H377" s="110"/>
      <c r="I377" s="110"/>
      <c r="J377" s="122"/>
      <c r="K377" s="110" t="s">
        <v>307</v>
      </c>
      <c r="L377" s="110" t="s">
        <v>206</v>
      </c>
      <c r="M377" s="122" t="s">
        <v>317</v>
      </c>
      <c r="N377" s="110" t="s">
        <v>311</v>
      </c>
      <c r="O377" s="110" t="s">
        <v>206</v>
      </c>
      <c r="P377" s="122" t="s">
        <v>314</v>
      </c>
      <c r="Q377" s="110" t="s">
        <v>292</v>
      </c>
      <c r="R377" s="110" t="s">
        <v>206</v>
      </c>
      <c r="S377" s="122" t="s">
        <v>317</v>
      </c>
      <c r="T377" s="110"/>
      <c r="U377" s="110"/>
      <c r="V377" s="122"/>
      <c r="W377" s="110"/>
      <c r="X377" s="110"/>
      <c r="Y377" s="122"/>
      <c r="Z377" s="110"/>
      <c r="AA377" s="110"/>
      <c r="AB377" s="122"/>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c r="FL377" s="110"/>
      <c r="FM377" s="110"/>
      <c r="FN377" s="110"/>
      <c r="FO377" s="110"/>
      <c r="FP377" s="110"/>
      <c r="FQ377" s="110"/>
      <c r="FR377" s="110"/>
      <c r="FS377" s="110"/>
      <c r="FT377" s="110"/>
      <c r="FU377" s="110"/>
      <c r="FV377" s="110"/>
      <c r="FW377" s="110"/>
      <c r="FX377" s="110"/>
      <c r="FY377" s="110"/>
      <c r="FZ377" s="110"/>
      <c r="GA377" s="110"/>
      <c r="GB377" s="110"/>
      <c r="GC377" s="110"/>
      <c r="GD377" s="110"/>
      <c r="GE377" s="110"/>
      <c r="GF377" s="110"/>
      <c r="GG377" s="110"/>
      <c r="GH377" s="110"/>
      <c r="GI377" s="110"/>
      <c r="GJ377" s="110"/>
      <c r="GK377" s="110"/>
      <c r="GL377" s="110"/>
      <c r="GM377" s="110"/>
      <c r="GN377" s="110"/>
      <c r="GO377" s="110"/>
      <c r="GP377" s="110"/>
      <c r="GQ377" s="110"/>
      <c r="GR377" s="110"/>
      <c r="GS377" s="110"/>
      <c r="GT377" s="110"/>
      <c r="GU377" s="110"/>
      <c r="GV377" s="110"/>
      <c r="GW377" s="110"/>
      <c r="GX377" s="110"/>
      <c r="GY377" s="110"/>
      <c r="GZ377" s="110"/>
      <c r="HA377" s="110"/>
      <c r="HB377" s="110"/>
      <c r="HC377" s="110"/>
      <c r="HD377" s="110"/>
      <c r="HE377" s="110"/>
      <c r="HF377" s="110"/>
      <c r="HG377" s="110"/>
      <c r="HH377" s="110"/>
      <c r="HI377" s="110"/>
      <c r="HJ377" s="110"/>
      <c r="HK377" s="110"/>
      <c r="HL377" s="110"/>
      <c r="HM377" s="110"/>
      <c r="HN377" s="110"/>
      <c r="HO377" s="110"/>
      <c r="HP377" s="110"/>
      <c r="HQ377" s="110"/>
      <c r="HR377" s="110"/>
      <c r="HS377" s="110"/>
      <c r="HT377" s="110"/>
      <c r="HU377" s="110"/>
      <c r="HV377" s="110"/>
      <c r="HW377" s="110"/>
      <c r="HX377" s="110"/>
      <c r="HY377" s="110"/>
      <c r="HZ377" s="110"/>
      <c r="IA377" s="110"/>
      <c r="IB377" s="110"/>
      <c r="IC377" s="110"/>
      <c r="ID377" s="110"/>
      <c r="IE377" s="110"/>
      <c r="IF377" s="110"/>
      <c r="IG377" s="110"/>
      <c r="IH377" s="110"/>
      <c r="II377" s="110"/>
      <c r="IJ377" s="110"/>
      <c r="IK377" s="110"/>
      <c r="IL377" s="110"/>
      <c r="IM377" s="110"/>
      <c r="IN377" s="110"/>
      <c r="IO377" s="110"/>
      <c r="IP377" s="110"/>
      <c r="IQ377" s="110"/>
      <c r="IR377" s="110"/>
      <c r="IS377" s="110"/>
      <c r="IT377" s="110"/>
      <c r="IU377" s="110"/>
      <c r="IV377" s="110"/>
    </row>
    <row r="378" spans="1:256" x14ac:dyDescent="0.35">
      <c r="A378" s="122" t="s">
        <v>3776</v>
      </c>
      <c r="B378" s="110" t="s">
        <v>220</v>
      </c>
      <c r="C378" s="110" t="s">
        <v>116</v>
      </c>
      <c r="D378" s="122" t="s">
        <v>231</v>
      </c>
      <c r="E378" s="125">
        <v>36660</v>
      </c>
      <c r="F378" s="111" t="s">
        <v>3960</v>
      </c>
      <c r="G378" s="122"/>
      <c r="H378" s="110"/>
      <c r="I378" s="110"/>
      <c r="J378" s="122"/>
      <c r="K378" s="110"/>
      <c r="L378" s="110"/>
      <c r="M378" s="122"/>
      <c r="N378" s="110"/>
      <c r="O378" s="110"/>
      <c r="P378" s="122"/>
      <c r="Q378" s="110"/>
      <c r="R378" s="110"/>
      <c r="S378" s="122"/>
      <c r="T378" s="110"/>
      <c r="U378" s="110"/>
      <c r="V378" s="122"/>
      <c r="W378" s="110"/>
      <c r="X378" s="110"/>
      <c r="Y378" s="122"/>
      <c r="Z378" s="110"/>
      <c r="AA378" s="110"/>
      <c r="AB378" s="122"/>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c r="FL378" s="110"/>
      <c r="FM378" s="110"/>
      <c r="FN378" s="110"/>
      <c r="FO378" s="110"/>
      <c r="FP378" s="110"/>
      <c r="FQ378" s="110"/>
      <c r="FR378" s="110"/>
      <c r="FS378" s="110"/>
      <c r="FT378" s="110"/>
      <c r="FU378" s="110"/>
      <c r="FV378" s="110"/>
      <c r="FW378" s="110"/>
      <c r="FX378" s="110"/>
      <c r="FY378" s="110"/>
      <c r="FZ378" s="110"/>
      <c r="GA378" s="110"/>
      <c r="GB378" s="110"/>
      <c r="GC378" s="110"/>
      <c r="GD378" s="110"/>
      <c r="GE378" s="110"/>
      <c r="GF378" s="110"/>
      <c r="GG378" s="110"/>
      <c r="GH378" s="110"/>
      <c r="GI378" s="110"/>
      <c r="GJ378" s="110"/>
      <c r="GK378" s="110"/>
      <c r="GL378" s="110"/>
      <c r="GM378" s="110"/>
      <c r="GN378" s="110"/>
      <c r="GO378" s="110"/>
      <c r="GP378" s="110"/>
      <c r="GQ378" s="110"/>
      <c r="GR378" s="110"/>
      <c r="GS378" s="110"/>
      <c r="GT378" s="110"/>
      <c r="GU378" s="110"/>
      <c r="GV378" s="110"/>
      <c r="GW378" s="110"/>
      <c r="GX378" s="110"/>
      <c r="GY378" s="110"/>
      <c r="GZ378" s="110"/>
      <c r="HA378" s="110"/>
      <c r="HB378" s="110"/>
      <c r="HC378" s="110"/>
      <c r="HD378" s="110"/>
      <c r="HE378" s="110"/>
      <c r="HF378" s="110"/>
      <c r="HG378" s="110"/>
      <c r="HH378" s="110"/>
      <c r="HI378" s="110"/>
      <c r="HJ378" s="110"/>
      <c r="HK378" s="110"/>
      <c r="HL378" s="110"/>
      <c r="HM378" s="110"/>
      <c r="HN378" s="110"/>
      <c r="HO378" s="110"/>
      <c r="HP378" s="110"/>
      <c r="HQ378" s="110"/>
      <c r="HR378" s="110"/>
      <c r="HS378" s="110"/>
      <c r="HT378" s="110"/>
      <c r="HU378" s="110"/>
      <c r="HV378" s="110"/>
      <c r="HW378" s="110"/>
      <c r="HX378" s="110"/>
      <c r="HY378" s="110"/>
      <c r="HZ378" s="110"/>
      <c r="IA378" s="110"/>
      <c r="IB378" s="110"/>
      <c r="IC378" s="110"/>
      <c r="ID378" s="110"/>
      <c r="IE378" s="110"/>
      <c r="IF378" s="110"/>
      <c r="IG378" s="110"/>
      <c r="IH378" s="110"/>
      <c r="II378" s="110"/>
      <c r="IJ378" s="110"/>
      <c r="IK378" s="110"/>
      <c r="IL378" s="110"/>
      <c r="IM378" s="110"/>
      <c r="IN378" s="110"/>
      <c r="IO378" s="110"/>
      <c r="IP378" s="110"/>
      <c r="IQ378" s="110"/>
      <c r="IR378" s="110"/>
      <c r="IS378" s="110"/>
      <c r="IT378" s="110"/>
      <c r="IU378" s="110"/>
      <c r="IV378" s="110"/>
    </row>
    <row r="379" spans="1:256" s="110" customFormat="1" x14ac:dyDescent="0.35">
      <c r="A379" s="122" t="s">
        <v>3635</v>
      </c>
      <c r="B379" s="110" t="s">
        <v>273</v>
      </c>
      <c r="C379" s="110" t="s">
        <v>190</v>
      </c>
      <c r="D379" s="122" t="s">
        <v>186</v>
      </c>
      <c r="E379" s="125">
        <v>36737</v>
      </c>
      <c r="F379" s="111" t="s">
        <v>5154</v>
      </c>
      <c r="G379" s="122"/>
      <c r="J379" s="122"/>
      <c r="M379" s="122"/>
      <c r="P379" s="122"/>
      <c r="S379" s="122"/>
      <c r="V379" s="122"/>
      <c r="Y379" s="122"/>
      <c r="AB379" s="122"/>
    </row>
    <row r="380" spans="1:256" s="110" customFormat="1" x14ac:dyDescent="0.35">
      <c r="A380" s="122" t="s">
        <v>3777</v>
      </c>
      <c r="B380" s="110" t="s">
        <v>156</v>
      </c>
      <c r="C380" s="110" t="s">
        <v>341</v>
      </c>
      <c r="D380" s="122" t="s">
        <v>173</v>
      </c>
      <c r="E380" s="125">
        <v>36558</v>
      </c>
      <c r="F380" s="111" t="s">
        <v>5146</v>
      </c>
      <c r="G380" s="122"/>
      <c r="J380" s="122"/>
      <c r="M380" s="122"/>
      <c r="P380" s="122"/>
      <c r="S380" s="122"/>
      <c r="V380" s="122"/>
      <c r="Y380" s="122"/>
      <c r="AB380" s="122"/>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110" customFormat="1" x14ac:dyDescent="0.35">
      <c r="A381" s="122" t="s">
        <v>1415</v>
      </c>
      <c r="B381" s="110" t="s">
        <v>307</v>
      </c>
      <c r="C381" s="110" t="s">
        <v>116</v>
      </c>
      <c r="D381" s="122" t="s">
        <v>310</v>
      </c>
      <c r="E381" s="125">
        <v>34680</v>
      </c>
      <c r="F381" s="118" t="s">
        <v>249</v>
      </c>
      <c r="G381" s="122" t="s">
        <v>5062</v>
      </c>
      <c r="H381" s="110" t="s">
        <v>648</v>
      </c>
      <c r="I381" s="110" t="s">
        <v>151</v>
      </c>
      <c r="J381" s="122" t="s">
        <v>896</v>
      </c>
      <c r="M381" s="122"/>
      <c r="N381" s="110" t="s">
        <v>311</v>
      </c>
      <c r="O381" s="110" t="s">
        <v>268</v>
      </c>
      <c r="P381" s="122" t="s">
        <v>781</v>
      </c>
      <c r="Q381" s="110" t="s">
        <v>311</v>
      </c>
      <c r="R381" s="110" t="s">
        <v>235</v>
      </c>
      <c r="S381" s="122" t="s">
        <v>1413</v>
      </c>
      <c r="T381" s="110" t="s">
        <v>311</v>
      </c>
      <c r="U381" s="110" t="s">
        <v>235</v>
      </c>
      <c r="V381" s="122" t="s">
        <v>1418</v>
      </c>
      <c r="W381" s="110" t="s">
        <v>311</v>
      </c>
      <c r="X381" s="110" t="s">
        <v>235</v>
      </c>
      <c r="Y381" s="122" t="s">
        <v>896</v>
      </c>
      <c r="Z381" s="110" t="s">
        <v>311</v>
      </c>
      <c r="AA381" s="110" t="s">
        <v>235</v>
      </c>
      <c r="AB381" s="122" t="s">
        <v>277</v>
      </c>
    </row>
    <row r="382" spans="1:256" s="110" customFormat="1" x14ac:dyDescent="0.35">
      <c r="A382" s="122" t="s">
        <v>2498</v>
      </c>
      <c r="B382" s="110" t="s">
        <v>744</v>
      </c>
      <c r="C382" s="110" t="s">
        <v>421</v>
      </c>
      <c r="D382" s="122" t="s">
        <v>231</v>
      </c>
      <c r="E382" s="125">
        <v>35835</v>
      </c>
      <c r="F382" s="118" t="s">
        <v>359</v>
      </c>
      <c r="G382" s="122" t="s">
        <v>349</v>
      </c>
      <c r="H382" s="110" t="s">
        <v>744</v>
      </c>
      <c r="I382" s="110" t="s">
        <v>259</v>
      </c>
      <c r="J382" s="122" t="s">
        <v>168</v>
      </c>
      <c r="K382" s="110" t="s">
        <v>461</v>
      </c>
      <c r="L382" s="110" t="s">
        <v>259</v>
      </c>
      <c r="M382" s="122" t="s">
        <v>231</v>
      </c>
      <c r="N382" s="110" t="s">
        <v>220</v>
      </c>
      <c r="O382" s="110" t="s">
        <v>259</v>
      </c>
      <c r="P382" s="122" t="s">
        <v>231</v>
      </c>
      <c r="S382" s="122"/>
      <c r="V382" s="122"/>
      <c r="Y382" s="122"/>
      <c r="AB382" s="122"/>
    </row>
    <row r="383" spans="1:256" s="110" customFormat="1" x14ac:dyDescent="0.35">
      <c r="A383" s="122" t="s">
        <v>2531</v>
      </c>
      <c r="B383" s="110" t="s">
        <v>331</v>
      </c>
      <c r="C383" s="110" t="s">
        <v>229</v>
      </c>
      <c r="D383" s="122" t="s">
        <v>297</v>
      </c>
      <c r="E383" s="125">
        <v>36222</v>
      </c>
      <c r="F383" s="118" t="s">
        <v>624</v>
      </c>
      <c r="G383" s="122" t="s">
        <v>108</v>
      </c>
      <c r="H383" s="110" t="s">
        <v>331</v>
      </c>
      <c r="I383" s="110" t="s">
        <v>128</v>
      </c>
      <c r="J383" s="122" t="s">
        <v>297</v>
      </c>
      <c r="K383" s="110" t="s">
        <v>2532</v>
      </c>
      <c r="L383" s="110" t="s">
        <v>128</v>
      </c>
      <c r="M383" s="122" t="s">
        <v>2533</v>
      </c>
      <c r="N383" s="110" t="s">
        <v>331</v>
      </c>
      <c r="O383" s="110" t="s">
        <v>128</v>
      </c>
      <c r="P383" s="122" t="s">
        <v>301</v>
      </c>
      <c r="Q383" s="110" t="s">
        <v>331</v>
      </c>
      <c r="R383" s="110" t="s">
        <v>128</v>
      </c>
      <c r="S383" s="122" t="s">
        <v>297</v>
      </c>
      <c r="V383" s="122"/>
      <c r="Y383" s="122"/>
      <c r="AB383" s="122"/>
    </row>
    <row r="384" spans="1:256" s="110" customFormat="1" x14ac:dyDescent="0.35">
      <c r="A384" s="122" t="s">
        <v>583</v>
      </c>
      <c r="B384" s="110" t="s">
        <v>177</v>
      </c>
      <c r="C384" s="110" t="s">
        <v>268</v>
      </c>
      <c r="D384" s="122" t="s">
        <v>186</v>
      </c>
      <c r="E384" s="125">
        <v>35756</v>
      </c>
      <c r="F384" s="118" t="s">
        <v>130</v>
      </c>
      <c r="G384" s="118" t="s">
        <v>130</v>
      </c>
      <c r="H384" s="110" t="s">
        <v>177</v>
      </c>
      <c r="I384" s="110" t="s">
        <v>116</v>
      </c>
      <c r="J384" s="122" t="s">
        <v>430</v>
      </c>
      <c r="K384" s="110" t="s">
        <v>177</v>
      </c>
      <c r="L384" s="110" t="s">
        <v>116</v>
      </c>
      <c r="M384" s="122" t="s">
        <v>264</v>
      </c>
      <c r="N384" s="110" t="s">
        <v>177</v>
      </c>
      <c r="O384" s="110" t="s">
        <v>116</v>
      </c>
      <c r="P384" s="122" t="s">
        <v>201</v>
      </c>
      <c r="Q384" s="110" t="s">
        <v>177</v>
      </c>
      <c r="R384" s="110" t="s">
        <v>116</v>
      </c>
      <c r="S384" s="122" t="s">
        <v>186</v>
      </c>
      <c r="V384" s="122"/>
      <c r="Y384" s="122"/>
      <c r="AB384" s="122"/>
    </row>
    <row r="385" spans="1:256" s="110" customFormat="1" x14ac:dyDescent="0.35">
      <c r="A385" s="122" t="s">
        <v>455</v>
      </c>
      <c r="D385" s="122"/>
      <c r="E385" s="125">
        <v>35284</v>
      </c>
      <c r="F385" s="118" t="s">
        <v>282</v>
      </c>
      <c r="G385" s="122" t="s">
        <v>282</v>
      </c>
      <c r="H385" s="110" t="s">
        <v>461</v>
      </c>
      <c r="I385" s="110" t="s">
        <v>78</v>
      </c>
      <c r="J385" s="122" t="s">
        <v>231</v>
      </c>
      <c r="K385" s="110" t="s">
        <v>205</v>
      </c>
      <c r="L385" s="110" t="s">
        <v>268</v>
      </c>
      <c r="M385" s="122" t="s">
        <v>186</v>
      </c>
      <c r="N385" s="110" t="s">
        <v>744</v>
      </c>
      <c r="O385" s="110" t="s">
        <v>190</v>
      </c>
      <c r="P385" s="122" t="s">
        <v>231</v>
      </c>
      <c r="Q385" s="110" t="s">
        <v>220</v>
      </c>
      <c r="R385" s="110" t="s">
        <v>190</v>
      </c>
      <c r="S385" s="122" t="s">
        <v>231</v>
      </c>
      <c r="T385" s="110" t="s">
        <v>205</v>
      </c>
      <c r="U385" s="110" t="s">
        <v>190</v>
      </c>
      <c r="V385" s="122" t="s">
        <v>208</v>
      </c>
      <c r="Y385" s="122"/>
      <c r="AB385" s="122"/>
    </row>
    <row r="386" spans="1:256" s="110" customFormat="1" ht="12.75" customHeight="1" x14ac:dyDescent="0.35">
      <c r="A386" s="122" t="s">
        <v>702</v>
      </c>
      <c r="B386" s="110" t="s">
        <v>1190</v>
      </c>
      <c r="C386" s="110" t="s">
        <v>78</v>
      </c>
      <c r="D386" s="122"/>
      <c r="E386" s="125">
        <v>36054</v>
      </c>
      <c r="F386" s="118" t="s">
        <v>108</v>
      </c>
      <c r="G386" s="122" t="s">
        <v>624</v>
      </c>
      <c r="H386" s="110" t="s">
        <v>703</v>
      </c>
      <c r="I386" s="110" t="s">
        <v>259</v>
      </c>
      <c r="J386" s="122" t="s">
        <v>1344</v>
      </c>
      <c r="K386" s="110" t="s">
        <v>703</v>
      </c>
      <c r="L386" s="110" t="s">
        <v>259</v>
      </c>
      <c r="M386" s="122" t="s">
        <v>704</v>
      </c>
      <c r="N386" s="110" t="s">
        <v>954</v>
      </c>
      <c r="O386" s="110" t="s">
        <v>259</v>
      </c>
      <c r="P386" s="122" t="s">
        <v>705</v>
      </c>
      <c r="Q386" s="110" t="s">
        <v>93</v>
      </c>
      <c r="R386" s="110" t="s">
        <v>259</v>
      </c>
      <c r="S386" s="122" t="s">
        <v>706</v>
      </c>
      <c r="V386" s="122"/>
      <c r="Y386" s="122"/>
      <c r="AB386" s="122"/>
    </row>
    <row r="387" spans="1:256" x14ac:dyDescent="0.35">
      <c r="A387" s="122" t="s">
        <v>2683</v>
      </c>
      <c r="B387" s="110" t="s">
        <v>177</v>
      </c>
      <c r="C387" s="110" t="s">
        <v>94</v>
      </c>
      <c r="D387" s="122" t="s">
        <v>430</v>
      </c>
      <c r="E387" s="125">
        <v>36083</v>
      </c>
      <c r="F387" s="118" t="s">
        <v>457</v>
      </c>
      <c r="G387" s="122" t="s">
        <v>566</v>
      </c>
      <c r="H387" s="110" t="s">
        <v>177</v>
      </c>
      <c r="I387" s="110" t="s">
        <v>94</v>
      </c>
      <c r="J387" s="122" t="s">
        <v>212</v>
      </c>
      <c r="K387" s="110" t="s">
        <v>177</v>
      </c>
      <c r="L387" s="110" t="s">
        <v>94</v>
      </c>
      <c r="M387" s="122" t="s">
        <v>472</v>
      </c>
      <c r="N387" s="110" t="s">
        <v>184</v>
      </c>
      <c r="O387" s="110" t="s">
        <v>94</v>
      </c>
      <c r="P387" s="122" t="s">
        <v>231</v>
      </c>
      <c r="Q387" s="110"/>
      <c r="R387" s="110"/>
      <c r="S387" s="122"/>
      <c r="T387" s="110"/>
      <c r="U387" s="110"/>
      <c r="V387" s="122"/>
      <c r="W387" s="110"/>
      <c r="X387" s="110"/>
      <c r="Y387" s="122"/>
      <c r="Z387" s="110"/>
      <c r="AA387" s="110"/>
      <c r="AB387" s="122"/>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row>
    <row r="388" spans="1:256" s="110" customFormat="1" x14ac:dyDescent="0.35">
      <c r="A388" s="8" t="s">
        <v>3171</v>
      </c>
      <c r="B388" s="110" t="s">
        <v>77</v>
      </c>
      <c r="C388" s="36" t="s">
        <v>190</v>
      </c>
      <c r="D388" s="36"/>
      <c r="E388" s="40">
        <v>32079</v>
      </c>
      <c r="F388" s="36" t="s">
        <v>3172</v>
      </c>
      <c r="G388" s="131" t="s">
        <v>141</v>
      </c>
      <c r="H388" s="110" t="s">
        <v>77</v>
      </c>
      <c r="I388" s="36" t="s">
        <v>190</v>
      </c>
      <c r="J388" s="36" t="s">
        <v>3389</v>
      </c>
      <c r="K388" s="110" t="s">
        <v>77</v>
      </c>
      <c r="L388" s="36" t="s">
        <v>274</v>
      </c>
      <c r="M388" s="36"/>
      <c r="N388" s="110" t="s">
        <v>77</v>
      </c>
      <c r="O388" s="36" t="s">
        <v>421</v>
      </c>
      <c r="P388" s="36"/>
      <c r="Q388" s="110" t="s">
        <v>77</v>
      </c>
      <c r="R388" s="36" t="s">
        <v>142</v>
      </c>
      <c r="S388" s="36"/>
      <c r="T388" t="s">
        <v>77</v>
      </c>
      <c r="U388" s="36" t="s">
        <v>123</v>
      </c>
      <c r="V388" s="36"/>
      <c r="W388" t="s">
        <v>77</v>
      </c>
      <c r="X388" s="36" t="s">
        <v>123</v>
      </c>
      <c r="Y388" s="36"/>
      <c r="Z388" t="s">
        <v>77</v>
      </c>
      <c r="AA388" s="36" t="s">
        <v>123</v>
      </c>
      <c r="AB388" s="36"/>
      <c r="AC388" t="s">
        <v>77</v>
      </c>
      <c r="AD388" s="36" t="s">
        <v>123</v>
      </c>
      <c r="AE388" s="36"/>
      <c r="AF388" t="s">
        <v>77</v>
      </c>
      <c r="AG388" s="36" t="s">
        <v>123</v>
      </c>
      <c r="AH388" s="36"/>
      <c r="AI388" t="s">
        <v>77</v>
      </c>
      <c r="AJ388" s="36" t="s">
        <v>123</v>
      </c>
      <c r="AK388" s="36"/>
      <c r="AL388" t="s">
        <v>77</v>
      </c>
      <c r="AM388" s="36" t="s">
        <v>123</v>
      </c>
      <c r="AN388" s="36"/>
      <c r="AO388" t="s">
        <v>77</v>
      </c>
      <c r="AP388" s="36" t="s">
        <v>123</v>
      </c>
      <c r="AQ388" s="36"/>
      <c r="AR388" t="s">
        <v>77</v>
      </c>
      <c r="AS388" s="36" t="s">
        <v>123</v>
      </c>
      <c r="AT388" s="36"/>
      <c r="AU388"/>
      <c r="AV388" s="36"/>
      <c r="AW388" s="36"/>
      <c r="AX388"/>
      <c r="AY388" s="36"/>
      <c r="AZ388" s="36"/>
      <c r="BA388"/>
      <c r="BB388" s="36"/>
      <c r="BC388" s="36"/>
      <c r="BD388"/>
      <c r="BE388" s="36"/>
      <c r="BF388" s="36"/>
      <c r="BG388"/>
      <c r="BH388" s="36"/>
      <c r="BI388" s="36"/>
      <c r="BJ388"/>
      <c r="BK388" s="36"/>
      <c r="BL388" s="36"/>
      <c r="BM388"/>
      <c r="BN388" s="36"/>
      <c r="BO388" s="8"/>
      <c r="BP388"/>
      <c r="BQ388"/>
      <c r="BR388" s="8"/>
      <c r="BS388" s="8"/>
      <c r="BT388" s="8"/>
      <c r="BU388" s="8"/>
      <c r="BV388"/>
      <c r="BW388" s="9"/>
      <c r="BX388" s="9"/>
    </row>
    <row r="389" spans="1:256" s="110" customFormat="1" x14ac:dyDescent="0.35">
      <c r="A389" s="122" t="s">
        <v>1500</v>
      </c>
      <c r="C389" s="111"/>
      <c r="D389" s="111"/>
      <c r="E389" s="125">
        <v>35686</v>
      </c>
      <c r="F389" s="111" t="s">
        <v>425</v>
      </c>
      <c r="G389" s="111" t="s">
        <v>140</v>
      </c>
      <c r="H389" s="110" t="s">
        <v>198</v>
      </c>
      <c r="I389" s="111" t="s">
        <v>158</v>
      </c>
      <c r="J389" s="111" t="s">
        <v>178</v>
      </c>
      <c r="K389" s="110" t="s">
        <v>578</v>
      </c>
      <c r="L389" s="111" t="s">
        <v>158</v>
      </c>
      <c r="M389" s="111" t="s">
        <v>1501</v>
      </c>
      <c r="N389" s="110" t="s">
        <v>198</v>
      </c>
      <c r="O389" s="111" t="s">
        <v>421</v>
      </c>
      <c r="P389" s="111" t="s">
        <v>216</v>
      </c>
      <c r="R389" s="111"/>
      <c r="S389" s="111"/>
      <c r="T389" s="110" t="s">
        <v>226</v>
      </c>
      <c r="U389" s="111" t="s">
        <v>421</v>
      </c>
      <c r="V389" s="111" t="s">
        <v>179</v>
      </c>
      <c r="W389" s="110" t="s">
        <v>192</v>
      </c>
      <c r="X389" s="111" t="s">
        <v>421</v>
      </c>
      <c r="Y389" s="111" t="s">
        <v>208</v>
      </c>
      <c r="AA389" s="111"/>
      <c r="AB389" s="111"/>
      <c r="AD389" s="111"/>
      <c r="AE389" s="111"/>
      <c r="AG389" s="111"/>
      <c r="AH389" s="111"/>
      <c r="AJ389" s="111"/>
      <c r="AK389" s="111"/>
      <c r="AM389" s="111"/>
      <c r="AN389" s="111"/>
      <c r="AP389" s="111"/>
      <c r="AQ389" s="111"/>
      <c r="AS389" s="111"/>
      <c r="AT389" s="111"/>
      <c r="AV389" s="111"/>
      <c r="AW389" s="111"/>
      <c r="AY389" s="111"/>
      <c r="AZ389" s="111"/>
      <c r="BB389" s="111"/>
      <c r="BC389" s="111"/>
      <c r="BE389" s="111"/>
      <c r="BF389" s="111"/>
      <c r="BH389" s="111"/>
      <c r="BI389" s="111"/>
      <c r="BK389" s="111"/>
      <c r="BL389" s="111"/>
      <c r="BN389" s="111"/>
      <c r="BO389" s="111"/>
      <c r="BQ389" s="125"/>
      <c r="BR389" s="111"/>
      <c r="BS389" s="118"/>
      <c r="BU389" s="122"/>
      <c r="BV389" s="118"/>
      <c r="BW389" s="118"/>
      <c r="BX389" s="127"/>
    </row>
    <row r="390" spans="1:256" s="110" customFormat="1" x14ac:dyDescent="0.35">
      <c r="A390" s="122" t="s">
        <v>3899</v>
      </c>
      <c r="B390" s="110" t="s">
        <v>77</v>
      </c>
      <c r="C390" s="110" t="s">
        <v>128</v>
      </c>
      <c r="D390" s="122"/>
      <c r="E390" s="125">
        <v>36878</v>
      </c>
      <c r="F390" s="111" t="s">
        <v>5194</v>
      </c>
      <c r="G390" s="122"/>
      <c r="J390" s="122"/>
      <c r="M390" s="122"/>
      <c r="P390" s="122"/>
      <c r="S390" s="122"/>
      <c r="V390" s="122"/>
      <c r="Y390" s="122"/>
      <c r="AB390" s="122"/>
      <c r="BY390" s="13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110" customFormat="1" x14ac:dyDescent="0.35">
      <c r="A391" s="122" t="s">
        <v>1899</v>
      </c>
      <c r="B391" s="110" t="s">
        <v>253</v>
      </c>
      <c r="C391" s="110" t="s">
        <v>326</v>
      </c>
      <c r="D391" s="122" t="s">
        <v>201</v>
      </c>
      <c r="E391" s="125">
        <v>35765</v>
      </c>
      <c r="F391" s="118" t="s">
        <v>965</v>
      </c>
      <c r="G391" s="122" t="s">
        <v>1375</v>
      </c>
      <c r="H391" s="110" t="s">
        <v>253</v>
      </c>
      <c r="I391" s="110" t="s">
        <v>326</v>
      </c>
      <c r="J391" s="122" t="s">
        <v>604</v>
      </c>
      <c r="K391" s="110" t="s">
        <v>273</v>
      </c>
      <c r="L391" s="110" t="s">
        <v>326</v>
      </c>
      <c r="M391" s="122" t="s">
        <v>260</v>
      </c>
      <c r="N391" s="110" t="s">
        <v>273</v>
      </c>
      <c r="O391" s="110" t="s">
        <v>326</v>
      </c>
      <c r="P391" s="122" t="s">
        <v>477</v>
      </c>
      <c r="Q391" s="110" t="s">
        <v>273</v>
      </c>
      <c r="R391" s="110" t="s">
        <v>326</v>
      </c>
      <c r="S391" s="122" t="s">
        <v>477</v>
      </c>
      <c r="V391" s="122"/>
      <c r="Y391" s="122"/>
      <c r="AB391" s="122"/>
    </row>
    <row r="392" spans="1:256" s="110" customFormat="1" x14ac:dyDescent="0.35">
      <c r="A392" s="122" t="s">
        <v>2543</v>
      </c>
      <c r="C392" s="111" t="s">
        <v>4421</v>
      </c>
      <c r="D392" s="122"/>
      <c r="E392" s="125">
        <v>36041</v>
      </c>
      <c r="F392" s="118" t="s">
        <v>130</v>
      </c>
      <c r="G392" s="122" t="s">
        <v>130</v>
      </c>
      <c r="J392" s="122"/>
      <c r="K392" s="110" t="s">
        <v>354</v>
      </c>
      <c r="L392" s="110" t="s">
        <v>86</v>
      </c>
      <c r="M392" s="122" t="s">
        <v>154</v>
      </c>
      <c r="N392" s="110" t="s">
        <v>323</v>
      </c>
      <c r="O392" s="110" t="s">
        <v>86</v>
      </c>
      <c r="P392" s="122" t="s">
        <v>154</v>
      </c>
      <c r="Q392" s="110" t="s">
        <v>354</v>
      </c>
      <c r="R392" s="110" t="s">
        <v>86</v>
      </c>
      <c r="S392" s="122" t="s">
        <v>154</v>
      </c>
      <c r="V392" s="122"/>
      <c r="Y392" s="122"/>
      <c r="AB392" s="122"/>
    </row>
    <row r="393" spans="1:256" s="110" customFormat="1" x14ac:dyDescent="0.35">
      <c r="A393" s="122" t="s">
        <v>1435</v>
      </c>
      <c r="B393" s="110" t="s">
        <v>327</v>
      </c>
      <c r="C393" s="118" t="s">
        <v>96</v>
      </c>
      <c r="D393" s="122" t="s">
        <v>335</v>
      </c>
      <c r="E393" s="125">
        <v>34336</v>
      </c>
      <c r="F393" s="111" t="s">
        <v>265</v>
      </c>
      <c r="G393" s="111" t="s">
        <v>4930</v>
      </c>
      <c r="H393" s="110" t="s">
        <v>345</v>
      </c>
      <c r="I393" s="118" t="s">
        <v>195</v>
      </c>
      <c r="J393" s="122" t="s">
        <v>154</v>
      </c>
      <c r="L393" s="118"/>
      <c r="M393" s="122"/>
      <c r="N393" s="110" t="s">
        <v>354</v>
      </c>
      <c r="O393" s="118" t="s">
        <v>116</v>
      </c>
      <c r="P393" s="122" t="s">
        <v>154</v>
      </c>
      <c r="Q393" s="110" t="s">
        <v>323</v>
      </c>
      <c r="R393" s="118" t="s">
        <v>128</v>
      </c>
      <c r="S393" s="122" t="s">
        <v>422</v>
      </c>
      <c r="T393" s="110" t="s">
        <v>354</v>
      </c>
      <c r="U393" s="118" t="s">
        <v>151</v>
      </c>
      <c r="V393" s="122" t="s">
        <v>149</v>
      </c>
      <c r="W393" s="110" t="s">
        <v>354</v>
      </c>
      <c r="X393" s="118" t="s">
        <v>151</v>
      </c>
      <c r="Y393" s="122" t="s">
        <v>422</v>
      </c>
      <c r="Z393" s="110" t="s">
        <v>354</v>
      </c>
      <c r="AA393" s="118" t="s">
        <v>151</v>
      </c>
      <c r="AB393" s="122" t="s">
        <v>422</v>
      </c>
      <c r="AC393" s="110" t="s">
        <v>323</v>
      </c>
      <c r="AD393" s="118" t="s">
        <v>131</v>
      </c>
      <c r="AE393" s="122" t="s">
        <v>154</v>
      </c>
      <c r="AF393" s="110" t="s">
        <v>323</v>
      </c>
      <c r="AG393" s="118" t="s">
        <v>131</v>
      </c>
      <c r="AH393" s="122" t="s">
        <v>422</v>
      </c>
      <c r="AJ393" s="118"/>
      <c r="AK393" s="122"/>
      <c r="AM393" s="118"/>
      <c r="AN393" s="122"/>
      <c r="AP393" s="118"/>
      <c r="AQ393" s="122"/>
      <c r="AS393" s="118"/>
      <c r="AT393" s="122"/>
      <c r="AV393" s="118"/>
      <c r="AW393" s="122"/>
      <c r="AY393" s="118"/>
      <c r="AZ393" s="122"/>
      <c r="BB393" s="118"/>
      <c r="BC393" s="122"/>
      <c r="BE393" s="118"/>
      <c r="BF393" s="122"/>
      <c r="BH393" s="118"/>
      <c r="BI393" s="122"/>
      <c r="BK393" s="118"/>
      <c r="BL393" s="122"/>
      <c r="BN393" s="118"/>
      <c r="BO393" s="122"/>
      <c r="BR393" s="122"/>
      <c r="BS393" s="118"/>
      <c r="BT393" s="118"/>
      <c r="BU393" s="118"/>
      <c r="BV393" s="118"/>
      <c r="BW393" s="118"/>
      <c r="BX393" s="118"/>
    </row>
    <row r="394" spans="1:256" s="110" customFormat="1" x14ac:dyDescent="0.35">
      <c r="A394" s="122" t="s">
        <v>3165</v>
      </c>
      <c r="B394" s="110" t="s">
        <v>410</v>
      </c>
      <c r="C394" s="110" t="s">
        <v>460</v>
      </c>
      <c r="D394" s="122"/>
      <c r="E394" s="125">
        <v>36174</v>
      </c>
      <c r="F394" s="118" t="s">
        <v>457</v>
      </c>
      <c r="G394" s="122" t="s">
        <v>349</v>
      </c>
      <c r="H394" s="110" t="s">
        <v>410</v>
      </c>
      <c r="I394" s="110" t="s">
        <v>460</v>
      </c>
      <c r="J394" s="122"/>
      <c r="M394" s="122"/>
      <c r="N394" s="110" t="s">
        <v>415</v>
      </c>
      <c r="O394" s="110" t="s">
        <v>341</v>
      </c>
      <c r="P394" s="122"/>
      <c r="S394" s="122"/>
      <c r="V394" s="122"/>
      <c r="Y394" s="122"/>
      <c r="AB394" s="122"/>
    </row>
    <row r="395" spans="1:256" s="110" customFormat="1" x14ac:dyDescent="0.35">
      <c r="A395" s="122" t="s">
        <v>2753</v>
      </c>
      <c r="B395" s="110" t="s">
        <v>77</v>
      </c>
      <c r="C395" s="111" t="s">
        <v>86</v>
      </c>
      <c r="D395" s="111"/>
      <c r="E395" s="125">
        <v>35586</v>
      </c>
      <c r="F395" s="111" t="s">
        <v>2754</v>
      </c>
      <c r="G395" s="111" t="s">
        <v>5098</v>
      </c>
      <c r="H395" s="110" t="s">
        <v>77</v>
      </c>
      <c r="I395" s="111" t="s">
        <v>252</v>
      </c>
      <c r="J395" s="111" t="s">
        <v>5099</v>
      </c>
      <c r="K395" s="110" t="s">
        <v>77</v>
      </c>
      <c r="L395" s="111" t="s">
        <v>190</v>
      </c>
      <c r="M395" s="111"/>
      <c r="N395" s="110" t="s">
        <v>77</v>
      </c>
      <c r="O395" s="111" t="s">
        <v>190</v>
      </c>
      <c r="P395" s="111"/>
      <c r="Q395" s="110" t="s">
        <v>77</v>
      </c>
      <c r="R395" s="111" t="s">
        <v>165</v>
      </c>
      <c r="S395" s="111"/>
      <c r="T395" s="110" t="s">
        <v>77</v>
      </c>
      <c r="U395" s="111" t="s">
        <v>165</v>
      </c>
      <c r="V395" s="111"/>
      <c r="W395" s="110" t="s">
        <v>77</v>
      </c>
      <c r="X395" s="111" t="s">
        <v>165</v>
      </c>
      <c r="Y395" s="111"/>
      <c r="AA395" s="111"/>
      <c r="AB395" s="111"/>
      <c r="AD395" s="111"/>
      <c r="AE395" s="111"/>
      <c r="AG395" s="111"/>
      <c r="AH395" s="111"/>
      <c r="AJ395" s="111"/>
      <c r="AK395" s="111"/>
      <c r="AM395" s="111"/>
      <c r="AN395" s="111"/>
      <c r="AP395" s="111"/>
      <c r="AQ395" s="111"/>
      <c r="AS395" s="111"/>
      <c r="AT395" s="111"/>
      <c r="AV395" s="111"/>
      <c r="AW395" s="111"/>
      <c r="AY395" s="111"/>
      <c r="AZ395" s="111"/>
      <c r="BB395" s="111"/>
      <c r="BC395" s="111"/>
      <c r="BE395" s="111"/>
      <c r="BF395" s="111"/>
      <c r="BH395" s="111"/>
      <c r="BI395" s="111"/>
      <c r="BK395" s="111"/>
      <c r="BL395" s="111"/>
      <c r="BN395" s="111"/>
      <c r="BO395" s="111"/>
      <c r="BQ395" s="125"/>
      <c r="BR395" s="111"/>
      <c r="BS395" s="118"/>
      <c r="BU395" s="122"/>
      <c r="BV395" s="118"/>
      <c r="BW395" s="118"/>
      <c r="BX395" s="127"/>
    </row>
    <row r="396" spans="1:256" s="110" customFormat="1" x14ac:dyDescent="0.35">
      <c r="A396" s="122" t="s">
        <v>737</v>
      </c>
      <c r="C396" s="111"/>
      <c r="D396" s="111"/>
      <c r="E396" s="125">
        <v>36313</v>
      </c>
      <c r="F396" s="118" t="s">
        <v>738</v>
      </c>
      <c r="G396" s="118" t="s">
        <v>3390</v>
      </c>
      <c r="H396" s="110" t="s">
        <v>205</v>
      </c>
      <c r="I396" s="111" t="s">
        <v>86</v>
      </c>
      <c r="J396" s="111" t="s">
        <v>181</v>
      </c>
      <c r="K396" s="110" t="s">
        <v>205</v>
      </c>
      <c r="L396" s="110" t="s">
        <v>86</v>
      </c>
      <c r="M396" s="122" t="s">
        <v>207</v>
      </c>
      <c r="N396" s="110" t="s">
        <v>205</v>
      </c>
      <c r="O396" s="110" t="s">
        <v>86</v>
      </c>
      <c r="P396" s="122" t="s">
        <v>430</v>
      </c>
      <c r="S396" s="122"/>
      <c r="V396" s="122"/>
      <c r="Y396" s="122"/>
      <c r="AB396" s="122"/>
    </row>
    <row r="397" spans="1:256" s="110" customFormat="1" x14ac:dyDescent="0.35">
      <c r="A397" s="122" t="s">
        <v>2882</v>
      </c>
      <c r="B397" s="110" t="s">
        <v>273</v>
      </c>
      <c r="C397" s="111" t="s">
        <v>103</v>
      </c>
      <c r="D397" s="111" t="s">
        <v>484</v>
      </c>
      <c r="E397" s="125">
        <v>35312</v>
      </c>
      <c r="F397" s="111" t="s">
        <v>641</v>
      </c>
      <c r="G397" s="111" t="s">
        <v>425</v>
      </c>
      <c r="H397" s="110" t="s">
        <v>304</v>
      </c>
      <c r="I397" s="111" t="s">
        <v>86</v>
      </c>
      <c r="J397" s="111" t="s">
        <v>1823</v>
      </c>
      <c r="K397" s="110" t="s">
        <v>253</v>
      </c>
      <c r="L397" s="111" t="s">
        <v>274</v>
      </c>
      <c r="M397" s="111" t="s">
        <v>216</v>
      </c>
      <c r="N397" s="110" t="s">
        <v>253</v>
      </c>
      <c r="O397" s="111" t="s">
        <v>274</v>
      </c>
      <c r="P397" s="111" t="s">
        <v>1896</v>
      </c>
      <c r="Q397" s="110" t="s">
        <v>273</v>
      </c>
      <c r="R397" s="111" t="s">
        <v>274</v>
      </c>
      <c r="S397" s="111" t="s">
        <v>186</v>
      </c>
      <c r="T397" s="110" t="s">
        <v>253</v>
      </c>
      <c r="U397" s="111" t="s">
        <v>274</v>
      </c>
      <c r="V397" s="111" t="s">
        <v>629</v>
      </c>
      <c r="W397" s="110" t="s">
        <v>273</v>
      </c>
      <c r="X397" s="111" t="s">
        <v>274</v>
      </c>
      <c r="Y397" s="111" t="s">
        <v>201</v>
      </c>
      <c r="AA397" s="111"/>
      <c r="AB397" s="111"/>
      <c r="AD397" s="111"/>
      <c r="AE397" s="111"/>
      <c r="AG397" s="111"/>
      <c r="AH397" s="111"/>
      <c r="AJ397" s="111"/>
      <c r="AK397" s="111"/>
      <c r="AM397" s="111"/>
      <c r="AN397" s="111"/>
      <c r="AP397" s="111"/>
      <c r="AQ397" s="111"/>
      <c r="AS397" s="111"/>
      <c r="AT397" s="111"/>
      <c r="AV397" s="111"/>
      <c r="AW397" s="111"/>
      <c r="AY397" s="111"/>
      <c r="AZ397" s="111"/>
      <c r="BB397" s="111"/>
      <c r="BC397" s="111"/>
      <c r="BE397" s="111"/>
      <c r="BF397" s="111"/>
      <c r="BH397" s="111"/>
      <c r="BI397" s="111"/>
      <c r="BK397" s="111"/>
      <c r="BL397" s="111"/>
      <c r="BN397" s="111"/>
      <c r="BO397" s="111"/>
      <c r="BQ397" s="125"/>
      <c r="BR397" s="111"/>
      <c r="BS397" s="118"/>
      <c r="BU397" s="122"/>
      <c r="BV397" s="118"/>
      <c r="BW397" s="118"/>
      <c r="BX397" s="127"/>
    </row>
    <row r="398" spans="1:256" ht="12.75" customHeight="1" x14ac:dyDescent="0.35">
      <c r="A398" s="122" t="s">
        <v>2711</v>
      </c>
      <c r="B398" s="110" t="s">
        <v>311</v>
      </c>
      <c r="C398" s="111" t="s">
        <v>341</v>
      </c>
      <c r="D398" s="111" t="s">
        <v>1161</v>
      </c>
      <c r="E398" s="125">
        <v>32896</v>
      </c>
      <c r="F398" s="111" t="s">
        <v>2712</v>
      </c>
      <c r="G398" s="111" t="s">
        <v>4829</v>
      </c>
      <c r="H398" s="110" t="s">
        <v>311</v>
      </c>
      <c r="I398" s="111" t="s">
        <v>341</v>
      </c>
      <c r="J398" s="111" t="s">
        <v>3391</v>
      </c>
      <c r="K398" s="110" t="s">
        <v>311</v>
      </c>
      <c r="L398" s="111" t="s">
        <v>341</v>
      </c>
      <c r="M398" s="111" t="s">
        <v>2713</v>
      </c>
      <c r="N398" s="110" t="s">
        <v>292</v>
      </c>
      <c r="O398" s="111" t="s">
        <v>341</v>
      </c>
      <c r="P398" s="111" t="s">
        <v>2714</v>
      </c>
      <c r="Q398" s="110" t="s">
        <v>292</v>
      </c>
      <c r="R398" s="111" t="s">
        <v>341</v>
      </c>
      <c r="S398" s="111" t="s">
        <v>2317</v>
      </c>
      <c r="T398" s="110" t="s">
        <v>292</v>
      </c>
      <c r="U398" s="111" t="s">
        <v>341</v>
      </c>
      <c r="V398" s="111" t="s">
        <v>1293</v>
      </c>
      <c r="W398" s="110" t="s">
        <v>648</v>
      </c>
      <c r="X398" s="111" t="s">
        <v>341</v>
      </c>
      <c r="Y398" s="111" t="s">
        <v>2715</v>
      </c>
      <c r="Z398" s="110" t="s">
        <v>648</v>
      </c>
      <c r="AA398" s="111" t="s">
        <v>341</v>
      </c>
      <c r="AB398" s="111" t="s">
        <v>1922</v>
      </c>
      <c r="AC398" s="110" t="s">
        <v>648</v>
      </c>
      <c r="AD398" s="111" t="s">
        <v>341</v>
      </c>
      <c r="AE398" s="111" t="s">
        <v>2716</v>
      </c>
      <c r="AF398" s="110" t="s">
        <v>648</v>
      </c>
      <c r="AG398" s="111" t="s">
        <v>341</v>
      </c>
      <c r="AH398" s="111" t="s">
        <v>505</v>
      </c>
      <c r="AI398" s="110" t="s">
        <v>648</v>
      </c>
      <c r="AJ398" s="111" t="s">
        <v>341</v>
      </c>
      <c r="AK398" s="111" t="s">
        <v>1610</v>
      </c>
      <c r="AL398" s="110" t="s">
        <v>648</v>
      </c>
      <c r="AM398" s="111" t="s">
        <v>341</v>
      </c>
      <c r="AN398" s="111" t="s">
        <v>876</v>
      </c>
      <c r="AO398" s="110" t="s">
        <v>648</v>
      </c>
      <c r="AP398" s="111" t="s">
        <v>341</v>
      </c>
      <c r="AQ398" s="111" t="s">
        <v>191</v>
      </c>
      <c r="AR398" s="110"/>
      <c r="AS398" s="111"/>
      <c r="AT398" s="111"/>
      <c r="AU398" s="110"/>
      <c r="AV398" s="111"/>
      <c r="AW398" s="111"/>
      <c r="AX398" s="110"/>
      <c r="AY398" s="111"/>
      <c r="AZ398" s="111"/>
      <c r="BA398" s="110"/>
      <c r="BB398" s="111"/>
      <c r="BC398" s="111"/>
      <c r="BD398" s="110"/>
      <c r="BE398" s="111"/>
      <c r="BF398" s="111"/>
      <c r="BG398" s="110"/>
      <c r="BH398" s="111"/>
      <c r="BI398" s="111"/>
      <c r="BJ398" s="110"/>
      <c r="BK398" s="111"/>
      <c r="BL398" s="111"/>
      <c r="BM398" s="110"/>
      <c r="BN398" s="111"/>
      <c r="BO398" s="122"/>
      <c r="BP398" s="110"/>
      <c r="BQ398" s="110"/>
      <c r="BR398" s="122"/>
      <c r="BS398" s="122"/>
      <c r="BT398" s="122"/>
      <c r="BU398" s="122"/>
      <c r="BV398" s="110"/>
      <c r="BW398" s="118"/>
      <c r="BX398" s="118"/>
    </row>
    <row r="399" spans="1:256" s="110" customFormat="1" x14ac:dyDescent="0.35">
      <c r="A399" s="122" t="s">
        <v>3065</v>
      </c>
      <c r="B399" s="110" t="s">
        <v>258</v>
      </c>
      <c r="C399" s="118" t="s">
        <v>206</v>
      </c>
      <c r="D399" s="122" t="s">
        <v>264</v>
      </c>
      <c r="E399" s="125">
        <v>35692</v>
      </c>
      <c r="F399" s="111" t="s">
        <v>91</v>
      </c>
      <c r="G399" s="111"/>
      <c r="H399" s="110" t="s">
        <v>250</v>
      </c>
      <c r="I399" s="118" t="s">
        <v>206</v>
      </c>
      <c r="J399" s="122" t="s">
        <v>484</v>
      </c>
      <c r="L399" s="118"/>
      <c r="M399" s="122"/>
      <c r="O399" s="118"/>
      <c r="P399" s="122"/>
      <c r="R399" s="118"/>
      <c r="S399" s="122"/>
      <c r="U399" s="118"/>
      <c r="V399" s="122"/>
      <c r="X399" s="118"/>
      <c r="Y399" s="122"/>
      <c r="AA399" s="118"/>
      <c r="AB399" s="122"/>
      <c r="AD399" s="118"/>
      <c r="AE399" s="122"/>
      <c r="AG399" s="118"/>
      <c r="AH399" s="122"/>
      <c r="AJ399" s="118"/>
      <c r="AK399" s="122"/>
    </row>
    <row r="400" spans="1:256" s="110" customFormat="1" x14ac:dyDescent="0.35">
      <c r="A400" s="122" t="s">
        <v>2991</v>
      </c>
      <c r="B400" s="110" t="s">
        <v>327</v>
      </c>
      <c r="C400" s="110" t="s">
        <v>165</v>
      </c>
      <c r="D400" s="122" t="s">
        <v>297</v>
      </c>
      <c r="E400" s="125">
        <v>35348</v>
      </c>
      <c r="F400" s="118" t="s">
        <v>130</v>
      </c>
      <c r="G400" s="122" t="s">
        <v>218</v>
      </c>
      <c r="H400" s="110" t="s">
        <v>4407</v>
      </c>
      <c r="I400" s="110" t="s">
        <v>165</v>
      </c>
      <c r="J400" s="122" t="s">
        <v>3392</v>
      </c>
      <c r="M400" s="122"/>
      <c r="N400" s="110" t="s">
        <v>299</v>
      </c>
      <c r="O400" s="110" t="s">
        <v>165</v>
      </c>
      <c r="P400" s="122" t="s">
        <v>297</v>
      </c>
      <c r="Q400" s="110" t="s">
        <v>331</v>
      </c>
      <c r="R400" s="110" t="s">
        <v>165</v>
      </c>
      <c r="S400" s="122" t="s">
        <v>335</v>
      </c>
      <c r="V400" s="122"/>
      <c r="Y400" s="122"/>
      <c r="AB400" s="122"/>
    </row>
    <row r="401" spans="1:256" s="110" customFormat="1" x14ac:dyDescent="0.35">
      <c r="A401" s="122" t="s">
        <v>3303</v>
      </c>
      <c r="B401" s="110" t="s">
        <v>273</v>
      </c>
      <c r="C401" s="118" t="s">
        <v>128</v>
      </c>
      <c r="D401" s="122" t="s">
        <v>231</v>
      </c>
      <c r="E401" s="125">
        <v>33665</v>
      </c>
      <c r="F401" s="111" t="s">
        <v>2000</v>
      </c>
      <c r="G401" s="110" t="s">
        <v>330</v>
      </c>
      <c r="I401" s="118"/>
      <c r="J401" s="122"/>
      <c r="K401" s="110" t="s">
        <v>258</v>
      </c>
      <c r="L401" s="118" t="s">
        <v>85</v>
      </c>
      <c r="M401" s="122" t="s">
        <v>484</v>
      </c>
      <c r="N401" s="110" t="s">
        <v>258</v>
      </c>
      <c r="O401" s="118" t="s">
        <v>85</v>
      </c>
      <c r="P401" s="122" t="s">
        <v>186</v>
      </c>
      <c r="R401" s="118"/>
      <c r="S401" s="122"/>
      <c r="T401" s="110" t="s">
        <v>258</v>
      </c>
      <c r="U401" s="118" t="s">
        <v>96</v>
      </c>
      <c r="V401" s="122" t="s">
        <v>231</v>
      </c>
      <c r="W401" s="110" t="s">
        <v>258</v>
      </c>
      <c r="X401" s="118" t="s">
        <v>460</v>
      </c>
      <c r="Y401" s="122" t="s">
        <v>231</v>
      </c>
      <c r="Z401" s="110" t="s">
        <v>242</v>
      </c>
      <c r="AA401" s="118" t="s">
        <v>195</v>
      </c>
      <c r="AB401" s="122" t="s">
        <v>246</v>
      </c>
      <c r="AD401" s="118"/>
      <c r="AE401" s="122"/>
      <c r="AF401" s="110" t="s">
        <v>2111</v>
      </c>
      <c r="AG401" s="118" t="s">
        <v>195</v>
      </c>
      <c r="AH401" s="122" t="s">
        <v>231</v>
      </c>
      <c r="AJ401" s="118"/>
      <c r="AK401" s="122"/>
      <c r="AM401" s="118"/>
      <c r="AN401" s="122"/>
      <c r="AP401" s="118"/>
      <c r="AQ401" s="122"/>
      <c r="AS401" s="118"/>
      <c r="AT401" s="122"/>
      <c r="AV401" s="118"/>
      <c r="AW401" s="122"/>
      <c r="AY401" s="118"/>
      <c r="AZ401" s="122"/>
      <c r="BB401" s="118"/>
      <c r="BC401" s="122"/>
      <c r="BE401" s="118"/>
      <c r="BF401" s="122"/>
      <c r="BH401" s="118"/>
      <c r="BI401" s="122"/>
      <c r="BK401" s="118"/>
      <c r="BL401" s="122"/>
      <c r="BN401" s="118"/>
      <c r="BO401" s="122"/>
      <c r="BR401" s="122"/>
      <c r="BS401" s="118"/>
      <c r="BT401" s="118"/>
      <c r="BU401" s="118"/>
      <c r="BV401" s="118"/>
      <c r="BW401" s="118"/>
      <c r="BX401" s="118"/>
    </row>
    <row r="402" spans="1:256" s="110" customFormat="1" x14ac:dyDescent="0.35">
      <c r="A402" s="122" t="s">
        <v>2343</v>
      </c>
      <c r="B402" s="110" t="s">
        <v>323</v>
      </c>
      <c r="C402" s="111" t="s">
        <v>103</v>
      </c>
      <c r="D402" s="111" t="s">
        <v>422</v>
      </c>
      <c r="E402" s="125">
        <v>35430</v>
      </c>
      <c r="F402" s="111" t="s">
        <v>425</v>
      </c>
      <c r="G402" s="111" t="s">
        <v>303</v>
      </c>
      <c r="H402" s="110" t="s">
        <v>323</v>
      </c>
      <c r="I402" s="111" t="s">
        <v>341</v>
      </c>
      <c r="J402" s="111" t="s">
        <v>154</v>
      </c>
      <c r="K402" s="110" t="s">
        <v>323</v>
      </c>
      <c r="L402" s="111" t="s">
        <v>341</v>
      </c>
      <c r="M402" s="111" t="s">
        <v>422</v>
      </c>
      <c r="N402" s="110" t="s">
        <v>323</v>
      </c>
      <c r="O402" s="111" t="s">
        <v>341</v>
      </c>
      <c r="P402" s="111" t="s">
        <v>422</v>
      </c>
      <c r="Q402" s="110" t="s">
        <v>323</v>
      </c>
      <c r="R402" s="111" t="s">
        <v>341</v>
      </c>
      <c r="S402" s="111" t="s">
        <v>154</v>
      </c>
      <c r="T402" s="110" t="s">
        <v>323</v>
      </c>
      <c r="U402" s="111" t="s">
        <v>341</v>
      </c>
      <c r="V402" s="111" t="s">
        <v>154</v>
      </c>
      <c r="W402" s="110" t="s">
        <v>354</v>
      </c>
      <c r="X402" s="111" t="s">
        <v>341</v>
      </c>
      <c r="Y402" s="111" t="s">
        <v>149</v>
      </c>
      <c r="AA402" s="111"/>
      <c r="AB402" s="111"/>
      <c r="AD402" s="111"/>
      <c r="AE402" s="111"/>
      <c r="AG402" s="111"/>
      <c r="AH402" s="111"/>
      <c r="AJ402" s="111"/>
      <c r="AK402" s="111"/>
      <c r="AM402" s="111"/>
      <c r="AN402" s="111"/>
      <c r="AP402" s="111"/>
      <c r="AQ402" s="111"/>
      <c r="AS402" s="111"/>
      <c r="AT402" s="111"/>
      <c r="AV402" s="111"/>
      <c r="AW402" s="111"/>
      <c r="AY402" s="111"/>
      <c r="AZ402" s="111"/>
      <c r="BB402" s="111"/>
      <c r="BC402" s="111"/>
      <c r="BE402" s="111"/>
      <c r="BF402" s="111"/>
      <c r="BH402" s="111"/>
      <c r="BI402" s="111"/>
      <c r="BK402" s="111"/>
      <c r="BL402" s="111"/>
      <c r="BN402" s="111"/>
      <c r="BO402" s="111"/>
      <c r="BQ402" s="125"/>
      <c r="BR402" s="111"/>
      <c r="BS402" s="118"/>
      <c r="BU402" s="122"/>
      <c r="BV402" s="118"/>
      <c r="BW402" s="118"/>
      <c r="BX402" s="127"/>
    </row>
    <row r="403" spans="1:256" s="110" customFormat="1" x14ac:dyDescent="0.35">
      <c r="A403" s="122" t="s">
        <v>5001</v>
      </c>
      <c r="C403" s="111" t="s">
        <v>4421</v>
      </c>
      <c r="D403" s="122"/>
      <c r="E403" s="125">
        <v>34710</v>
      </c>
      <c r="F403" s="118" t="s">
        <v>3239</v>
      </c>
      <c r="G403" s="122" t="s">
        <v>222</v>
      </c>
      <c r="J403" s="122"/>
      <c r="K403" s="110" t="s">
        <v>127</v>
      </c>
      <c r="L403" s="110" t="s">
        <v>165</v>
      </c>
      <c r="M403" s="122"/>
      <c r="N403" s="110" t="s">
        <v>122</v>
      </c>
      <c r="O403" s="110" t="s">
        <v>165</v>
      </c>
      <c r="P403" s="122"/>
      <c r="Q403" s="110" t="s">
        <v>122</v>
      </c>
      <c r="R403" s="110" t="s">
        <v>268</v>
      </c>
      <c r="S403" s="122"/>
      <c r="T403" s="110" t="s">
        <v>122</v>
      </c>
      <c r="U403" s="110" t="s">
        <v>268</v>
      </c>
      <c r="V403" s="122"/>
      <c r="W403" s="110" t="s">
        <v>122</v>
      </c>
      <c r="X403" s="110" t="s">
        <v>268</v>
      </c>
      <c r="Y403" s="122"/>
      <c r="Z403" s="110" t="s">
        <v>127</v>
      </c>
      <c r="AA403" s="110" t="s">
        <v>268</v>
      </c>
      <c r="AB403" s="122"/>
    </row>
    <row r="404" spans="1:256" s="110" customFormat="1" x14ac:dyDescent="0.35">
      <c r="A404" s="122" t="s">
        <v>1398</v>
      </c>
      <c r="B404" s="110" t="s">
        <v>654</v>
      </c>
      <c r="C404" s="111" t="s">
        <v>274</v>
      </c>
      <c r="D404" s="111" t="s">
        <v>277</v>
      </c>
      <c r="E404" s="125">
        <v>32519</v>
      </c>
      <c r="F404" s="111" t="s">
        <v>1399</v>
      </c>
      <c r="G404" s="111" t="s">
        <v>1399</v>
      </c>
      <c r="H404" s="110" t="s">
        <v>654</v>
      </c>
      <c r="I404" s="111" t="s">
        <v>274</v>
      </c>
      <c r="J404" s="111" t="s">
        <v>3393</v>
      </c>
      <c r="K404" s="110" t="s">
        <v>654</v>
      </c>
      <c r="L404" s="111" t="s">
        <v>274</v>
      </c>
      <c r="M404" s="111" t="s">
        <v>1400</v>
      </c>
      <c r="N404" s="110" t="s">
        <v>654</v>
      </c>
      <c r="O404" s="111" t="s">
        <v>274</v>
      </c>
      <c r="P404" s="111" t="s">
        <v>1401</v>
      </c>
      <c r="Q404" s="110" t="s">
        <v>648</v>
      </c>
      <c r="R404" s="111" t="s">
        <v>274</v>
      </c>
      <c r="S404" s="111" t="s">
        <v>2715</v>
      </c>
      <c r="T404" s="110" t="s">
        <v>648</v>
      </c>
      <c r="U404" s="111" t="s">
        <v>274</v>
      </c>
      <c r="V404" s="111" t="s">
        <v>1403</v>
      </c>
      <c r="W404" s="110" t="s">
        <v>648</v>
      </c>
      <c r="X404" s="111" t="s">
        <v>274</v>
      </c>
      <c r="Y404" s="111" t="s">
        <v>1404</v>
      </c>
      <c r="Z404" s="110" t="s">
        <v>311</v>
      </c>
      <c r="AA404" s="111" t="s">
        <v>165</v>
      </c>
      <c r="AB404" s="111" t="s">
        <v>1405</v>
      </c>
      <c r="AC404" s="110" t="s">
        <v>292</v>
      </c>
      <c r="AD404" s="111" t="s">
        <v>460</v>
      </c>
      <c r="AE404" s="111" t="s">
        <v>1020</v>
      </c>
      <c r="AF404" s="110" t="s">
        <v>311</v>
      </c>
      <c r="AG404" s="111" t="s">
        <v>165</v>
      </c>
      <c r="AH404" s="111" t="s">
        <v>1406</v>
      </c>
      <c r="AI404" s="110" t="s">
        <v>311</v>
      </c>
      <c r="AJ404" s="111" t="s">
        <v>165</v>
      </c>
      <c r="AK404" s="111" t="s">
        <v>775</v>
      </c>
      <c r="AL404" s="110" t="s">
        <v>292</v>
      </c>
      <c r="AM404" s="111" t="s">
        <v>165</v>
      </c>
      <c r="AN404" s="111" t="s">
        <v>254</v>
      </c>
      <c r="AO404" s="110" t="s">
        <v>304</v>
      </c>
      <c r="AP404" s="111" t="s">
        <v>165</v>
      </c>
      <c r="AQ404" s="111" t="s">
        <v>231</v>
      </c>
      <c r="AS404" s="111"/>
      <c r="AT404" s="111"/>
      <c r="AV404" s="111"/>
      <c r="AW404" s="111"/>
      <c r="AY404" s="111"/>
      <c r="AZ404" s="111"/>
      <c r="BB404" s="111"/>
      <c r="BC404" s="111"/>
      <c r="BE404" s="111"/>
      <c r="BF404" s="111"/>
      <c r="BH404" s="111"/>
      <c r="BI404" s="111"/>
      <c r="BK404" s="111"/>
      <c r="BL404" s="111"/>
      <c r="BN404" s="111"/>
      <c r="BO404" s="122"/>
      <c r="BR404" s="122"/>
      <c r="BS404" s="122"/>
      <c r="BT404" s="122"/>
      <c r="BU404" s="122"/>
      <c r="BW404" s="118"/>
      <c r="BX404" s="118"/>
    </row>
    <row r="405" spans="1:256" s="110" customFormat="1" x14ac:dyDescent="0.35">
      <c r="A405" s="122" t="s">
        <v>1941</v>
      </c>
      <c r="B405" s="110" t="s">
        <v>413</v>
      </c>
      <c r="C405" s="118" t="s">
        <v>224</v>
      </c>
      <c r="D405" s="122"/>
      <c r="E405" s="125">
        <v>36780</v>
      </c>
      <c r="F405" s="111" t="s">
        <v>160</v>
      </c>
      <c r="G405" s="111" t="s">
        <v>98</v>
      </c>
      <c r="H405" s="110" t="s">
        <v>357</v>
      </c>
      <c r="I405" s="118" t="s">
        <v>224</v>
      </c>
      <c r="J405" s="122"/>
      <c r="L405" s="118"/>
      <c r="M405" s="122"/>
      <c r="O405" s="118"/>
      <c r="P405" s="122"/>
      <c r="R405" s="118"/>
      <c r="S405" s="122"/>
      <c r="U405" s="118"/>
      <c r="V405" s="122"/>
      <c r="X405" s="118"/>
      <c r="Y405" s="122"/>
      <c r="AA405" s="118"/>
      <c r="AB405" s="122"/>
      <c r="AD405" s="118"/>
      <c r="AE405" s="122"/>
      <c r="AG405" s="118"/>
      <c r="AH405" s="122"/>
      <c r="AJ405" s="118"/>
      <c r="AK405" s="122"/>
    </row>
    <row r="406" spans="1:256" s="110" customFormat="1" x14ac:dyDescent="0.35">
      <c r="A406" s="122" t="s">
        <v>129</v>
      </c>
      <c r="B406" s="110" t="s">
        <v>132</v>
      </c>
      <c r="C406" s="110" t="s">
        <v>96</v>
      </c>
      <c r="D406" s="122"/>
      <c r="E406" s="125">
        <v>36251</v>
      </c>
      <c r="F406" s="118" t="s">
        <v>108</v>
      </c>
      <c r="G406" s="122" t="s">
        <v>965</v>
      </c>
      <c r="H406" s="110" t="s">
        <v>127</v>
      </c>
      <c r="I406" s="110" t="s">
        <v>131</v>
      </c>
      <c r="J406" s="122" t="s">
        <v>154</v>
      </c>
      <c r="K406" s="110" t="s">
        <v>127</v>
      </c>
      <c r="L406" s="110" t="s">
        <v>131</v>
      </c>
      <c r="M406" s="122" t="s">
        <v>4998</v>
      </c>
      <c r="N406" s="110" t="s">
        <v>132</v>
      </c>
      <c r="O406" s="110" t="s">
        <v>131</v>
      </c>
      <c r="P406" s="122"/>
      <c r="Q406" s="110" t="s">
        <v>127</v>
      </c>
      <c r="R406" s="110" t="s">
        <v>131</v>
      </c>
      <c r="S406" s="122"/>
      <c r="V406" s="122"/>
      <c r="Y406" s="122"/>
      <c r="AB406" s="122"/>
    </row>
    <row r="407" spans="1:256" s="110" customFormat="1" x14ac:dyDescent="0.35">
      <c r="A407" s="122" t="s">
        <v>3778</v>
      </c>
      <c r="B407" s="110" t="s">
        <v>93</v>
      </c>
      <c r="C407" s="118" t="s">
        <v>165</v>
      </c>
      <c r="D407" s="122" t="s">
        <v>2062</v>
      </c>
      <c r="E407" s="125">
        <v>37308</v>
      </c>
      <c r="F407" s="111" t="s">
        <v>5136</v>
      </c>
      <c r="G407" s="122"/>
      <c r="J407" s="122"/>
      <c r="M407" s="122"/>
      <c r="P407" s="122"/>
      <c r="S407" s="122"/>
      <c r="V407" s="122"/>
      <c r="Y407" s="122"/>
      <c r="AB407" s="122"/>
    </row>
    <row r="408" spans="1:256" s="110" customFormat="1" x14ac:dyDescent="0.35">
      <c r="A408" s="122" t="s">
        <v>3075</v>
      </c>
      <c r="B408" s="110" t="s">
        <v>304</v>
      </c>
      <c r="C408" s="110" t="s">
        <v>86</v>
      </c>
      <c r="D408" s="122" t="s">
        <v>306</v>
      </c>
      <c r="E408" s="125">
        <v>36141</v>
      </c>
      <c r="F408" s="118" t="s">
        <v>1988</v>
      </c>
      <c r="G408" s="122" t="s">
        <v>387</v>
      </c>
      <c r="H408" s="110" t="s">
        <v>276</v>
      </c>
      <c r="I408" s="110" t="s">
        <v>128</v>
      </c>
      <c r="J408" s="122" t="s">
        <v>906</v>
      </c>
      <c r="K408" s="110" t="s">
        <v>276</v>
      </c>
      <c r="L408" s="110" t="s">
        <v>128</v>
      </c>
      <c r="M408" s="122" t="s">
        <v>1421</v>
      </c>
      <c r="N408" s="110" t="s">
        <v>654</v>
      </c>
      <c r="O408" s="110" t="s">
        <v>128</v>
      </c>
      <c r="P408" s="122" t="s">
        <v>520</v>
      </c>
      <c r="S408" s="122"/>
      <c r="V408" s="122"/>
      <c r="Y408" s="122"/>
      <c r="AB408" s="122"/>
    </row>
    <row r="409" spans="1:256" x14ac:dyDescent="0.35">
      <c r="A409" s="122" t="s">
        <v>4456</v>
      </c>
      <c r="B409" s="110"/>
      <c r="C409" s="111" t="s">
        <v>4421</v>
      </c>
      <c r="D409" s="122"/>
      <c r="E409" s="125">
        <v>34654</v>
      </c>
      <c r="F409" s="111" t="s">
        <v>3060</v>
      </c>
      <c r="G409" s="122" t="s">
        <v>822</v>
      </c>
      <c r="H409" s="110"/>
      <c r="I409" s="110"/>
      <c r="J409" s="122"/>
      <c r="K409" s="110" t="s">
        <v>307</v>
      </c>
      <c r="L409" s="110" t="s">
        <v>206</v>
      </c>
      <c r="M409" s="122" t="s">
        <v>317</v>
      </c>
      <c r="N409" s="110" t="s">
        <v>276</v>
      </c>
      <c r="O409" s="110" t="s">
        <v>165</v>
      </c>
      <c r="P409" s="122" t="s">
        <v>496</v>
      </c>
      <c r="Q409" s="110" t="s">
        <v>304</v>
      </c>
      <c r="R409" s="110" t="s">
        <v>103</v>
      </c>
      <c r="S409" s="122" t="s">
        <v>310</v>
      </c>
      <c r="T409" s="110" t="s">
        <v>654</v>
      </c>
      <c r="U409" s="110" t="s">
        <v>103</v>
      </c>
      <c r="V409" s="122" t="s">
        <v>1421</v>
      </c>
      <c r="W409" s="110" t="s">
        <v>654</v>
      </c>
      <c r="X409" s="110" t="s">
        <v>103</v>
      </c>
      <c r="Y409" s="122" t="s">
        <v>1275</v>
      </c>
      <c r="Z409" s="110" t="s">
        <v>654</v>
      </c>
      <c r="AA409" s="110" t="s">
        <v>103</v>
      </c>
      <c r="AB409" s="122" t="s">
        <v>499</v>
      </c>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R409" s="110"/>
      <c r="BS409" s="110"/>
      <c r="BT409" s="110"/>
      <c r="BU409" s="110"/>
      <c r="BV409" s="110"/>
      <c r="BW409" s="110"/>
      <c r="BX409" s="110"/>
      <c r="BY409" s="110"/>
      <c r="BZ409" s="110"/>
      <c r="CA409" s="110"/>
      <c r="CB409" s="110"/>
      <c r="CC409" s="110"/>
      <c r="CD409" s="110"/>
      <c r="CE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D409" s="110"/>
      <c r="DE409" s="110"/>
      <c r="DF409" s="110"/>
      <c r="DG409" s="110"/>
      <c r="DH409" s="110"/>
      <c r="DI409" s="110"/>
      <c r="DJ409" s="110"/>
      <c r="DK409" s="110"/>
      <c r="DL409" s="110"/>
      <c r="DM409" s="110"/>
      <c r="DN409" s="110"/>
      <c r="DO409" s="110"/>
      <c r="DP409" s="110"/>
      <c r="DQ409" s="110"/>
      <c r="DR409" s="110"/>
      <c r="DS409" s="110"/>
      <c r="DT409" s="110"/>
      <c r="DU409" s="110"/>
      <c r="DV409" s="110"/>
      <c r="DW409" s="110"/>
      <c r="DX409" s="110"/>
      <c r="DY409" s="110"/>
      <c r="DZ409" s="110"/>
      <c r="EA409" s="110"/>
      <c r="EB409" s="110"/>
      <c r="EC409" s="110"/>
      <c r="ED409" s="110"/>
      <c r="EE409" s="110"/>
      <c r="EF409" s="110"/>
      <c r="EG409" s="110"/>
      <c r="EH409" s="110"/>
      <c r="EI409" s="110"/>
      <c r="EJ409" s="110"/>
      <c r="EK409" s="110"/>
      <c r="EL409" s="110"/>
      <c r="EM409" s="110"/>
      <c r="EN409" s="110"/>
      <c r="EO409" s="110"/>
      <c r="EP409" s="110"/>
      <c r="EQ409" s="110"/>
      <c r="ER409" s="110"/>
      <c r="ES409" s="110"/>
      <c r="ET409" s="110"/>
      <c r="EU409" s="110"/>
      <c r="EV409" s="110"/>
      <c r="EW409" s="110"/>
      <c r="EX409" s="110"/>
      <c r="EY409" s="110"/>
      <c r="EZ409" s="110"/>
      <c r="FA409" s="110"/>
      <c r="FB409" s="110"/>
      <c r="FC409" s="110"/>
      <c r="FD409" s="110"/>
      <c r="FE409" s="110"/>
      <c r="FF409" s="110"/>
      <c r="FG409" s="110"/>
      <c r="FH409" s="110"/>
      <c r="FI409" s="110"/>
      <c r="FJ409" s="110"/>
      <c r="FK409" s="110"/>
      <c r="FL409" s="110"/>
      <c r="FM409" s="110"/>
      <c r="FN409" s="110"/>
      <c r="FO409" s="110"/>
      <c r="FP409" s="110"/>
      <c r="FQ409" s="110"/>
      <c r="FR409" s="110"/>
      <c r="FS409" s="110"/>
      <c r="FT409" s="110"/>
      <c r="FU409" s="110"/>
      <c r="FV409" s="110"/>
      <c r="FW409" s="110"/>
      <c r="FX409" s="110"/>
      <c r="FY409" s="110"/>
      <c r="FZ409" s="110"/>
      <c r="GA409" s="110"/>
      <c r="GB409" s="110"/>
      <c r="GC409" s="110"/>
      <c r="GD409" s="110"/>
      <c r="GE409" s="110"/>
      <c r="GF409" s="110"/>
      <c r="GG409" s="110"/>
      <c r="GH409" s="110"/>
      <c r="GI409" s="110"/>
      <c r="GJ409" s="110"/>
      <c r="GK409" s="110"/>
      <c r="GL409" s="110"/>
      <c r="GM409" s="110"/>
      <c r="GN409" s="110"/>
      <c r="GO409" s="110"/>
      <c r="GP409" s="110"/>
      <c r="GQ409" s="110"/>
      <c r="GR409" s="110"/>
      <c r="GS409" s="110"/>
      <c r="GT409" s="110"/>
      <c r="GU409" s="110"/>
      <c r="GV409" s="110"/>
      <c r="GW409" s="110"/>
      <c r="GX409" s="110"/>
      <c r="GY409" s="110"/>
      <c r="GZ409" s="110"/>
      <c r="HA409" s="110"/>
      <c r="HB409" s="110"/>
      <c r="HC409" s="110"/>
      <c r="HD409" s="110"/>
      <c r="HE409" s="110"/>
      <c r="HF409" s="110"/>
      <c r="HG409" s="110"/>
      <c r="HH409" s="110"/>
      <c r="HI409" s="110"/>
      <c r="HJ409" s="110"/>
      <c r="HK409" s="110"/>
      <c r="HL409" s="110"/>
      <c r="HM409" s="110"/>
      <c r="HN409" s="110"/>
      <c r="HO409" s="110"/>
      <c r="HP409" s="110"/>
      <c r="HQ409" s="110"/>
      <c r="HR409" s="110"/>
      <c r="HS409" s="110"/>
      <c r="HT409" s="110"/>
      <c r="HU409" s="110"/>
      <c r="HV409" s="110"/>
      <c r="HW409" s="110"/>
      <c r="HX409" s="110"/>
      <c r="HY409" s="110"/>
      <c r="HZ409" s="110"/>
      <c r="IA409" s="110"/>
      <c r="IB409" s="110"/>
      <c r="IC409" s="110"/>
      <c r="ID409" s="110"/>
      <c r="IE409" s="110"/>
      <c r="IF409" s="110"/>
      <c r="IG409" s="110"/>
      <c r="IH409" s="110"/>
      <c r="II409" s="110"/>
      <c r="IJ409" s="110"/>
      <c r="IK409" s="110"/>
      <c r="IL409" s="110"/>
      <c r="IM409" s="110"/>
      <c r="IN409" s="110"/>
      <c r="IO409" s="110"/>
      <c r="IP409" s="110"/>
      <c r="IQ409" s="110"/>
      <c r="IR409" s="110"/>
      <c r="IS409" s="110"/>
      <c r="IT409" s="110"/>
      <c r="IU409" s="110"/>
      <c r="IV409" s="110"/>
    </row>
    <row r="410" spans="1:256" s="110" customFormat="1" x14ac:dyDescent="0.35">
      <c r="A410" s="122" t="s">
        <v>1689</v>
      </c>
      <c r="B410" s="110" t="s">
        <v>243</v>
      </c>
      <c r="C410" s="110" t="s">
        <v>151</v>
      </c>
      <c r="D410" s="122" t="s">
        <v>289</v>
      </c>
      <c r="E410" s="125">
        <v>36537</v>
      </c>
      <c r="F410" s="111" t="s">
        <v>1690</v>
      </c>
      <c r="G410" s="122" t="s">
        <v>84</v>
      </c>
      <c r="H410" s="110" t="s">
        <v>491</v>
      </c>
      <c r="I410" s="110" t="s">
        <v>151</v>
      </c>
      <c r="J410" s="122" t="s">
        <v>576</v>
      </c>
      <c r="K410" s="110" t="s">
        <v>258</v>
      </c>
      <c r="L410" s="110" t="s">
        <v>151</v>
      </c>
      <c r="M410" s="122" t="s">
        <v>231</v>
      </c>
      <c r="P410" s="122"/>
      <c r="S410" s="122"/>
      <c r="V410" s="122"/>
      <c r="Y410" s="122"/>
      <c r="AB410" s="122"/>
    </row>
    <row r="411" spans="1:256" s="110" customFormat="1" x14ac:dyDescent="0.35">
      <c r="A411" s="122" t="s">
        <v>3266</v>
      </c>
      <c r="B411" s="110" t="s">
        <v>258</v>
      </c>
      <c r="C411" s="118" t="s">
        <v>252</v>
      </c>
      <c r="D411" s="122" t="s">
        <v>231</v>
      </c>
      <c r="E411" s="125">
        <v>36070</v>
      </c>
      <c r="F411" s="111" t="s">
        <v>295</v>
      </c>
      <c r="G411" s="111"/>
      <c r="H411" s="110" t="s">
        <v>258</v>
      </c>
      <c r="I411" s="118" t="s">
        <v>252</v>
      </c>
      <c r="J411" s="122" t="s">
        <v>186</v>
      </c>
      <c r="L411" s="118"/>
      <c r="M411" s="122"/>
      <c r="O411" s="118"/>
      <c r="P411" s="122"/>
      <c r="R411" s="118"/>
      <c r="S411" s="122"/>
      <c r="U411" s="118"/>
      <c r="V411" s="122"/>
      <c r="X411" s="118"/>
      <c r="Y411" s="122"/>
      <c r="AA411" s="118"/>
      <c r="AB411" s="122"/>
      <c r="AD411" s="118"/>
      <c r="AE411" s="122"/>
      <c r="AG411" s="118"/>
      <c r="AH411" s="122"/>
      <c r="AJ411" s="118"/>
      <c r="AK411" s="122"/>
    </row>
    <row r="412" spans="1:256" s="110" customFormat="1" x14ac:dyDescent="0.35">
      <c r="A412" s="122" t="s">
        <v>2423</v>
      </c>
      <c r="B412" s="110" t="s">
        <v>258</v>
      </c>
      <c r="C412" s="110" t="s">
        <v>252</v>
      </c>
      <c r="D412" s="111" t="s">
        <v>264</v>
      </c>
      <c r="E412" s="125">
        <v>35299</v>
      </c>
      <c r="F412" s="118" t="s">
        <v>218</v>
      </c>
      <c r="G412" s="122" t="s">
        <v>1286</v>
      </c>
      <c r="H412" s="110" t="s">
        <v>250</v>
      </c>
      <c r="I412" s="110" t="s">
        <v>235</v>
      </c>
      <c r="J412" s="111" t="s">
        <v>477</v>
      </c>
      <c r="M412" s="111"/>
      <c r="P412" s="111"/>
      <c r="Q412" s="110" t="s">
        <v>273</v>
      </c>
      <c r="R412" s="110" t="s">
        <v>341</v>
      </c>
      <c r="S412" s="122" t="s">
        <v>231</v>
      </c>
      <c r="V412" s="122"/>
      <c r="Y412" s="122"/>
      <c r="AB412" s="122"/>
    </row>
    <row r="413" spans="1:256" s="110" customFormat="1" x14ac:dyDescent="0.35">
      <c r="A413" s="122" t="s">
        <v>5077</v>
      </c>
      <c r="C413" s="111" t="s">
        <v>4421</v>
      </c>
      <c r="D413" s="122"/>
      <c r="E413" s="125">
        <v>36125</v>
      </c>
      <c r="F413" s="111" t="s">
        <v>279</v>
      </c>
      <c r="G413" s="122" t="s">
        <v>4862</v>
      </c>
      <c r="J413" s="122"/>
      <c r="K413" s="110" t="s">
        <v>93</v>
      </c>
      <c r="L413" s="110" t="s">
        <v>142</v>
      </c>
      <c r="M413" s="122" t="s">
        <v>3193</v>
      </c>
      <c r="P413" s="122"/>
      <c r="S413" s="122"/>
      <c r="V413" s="122"/>
      <c r="Y413" s="122"/>
      <c r="AB413" s="122"/>
    </row>
    <row r="414" spans="1:256" s="110" customFormat="1" x14ac:dyDescent="0.35">
      <c r="A414" s="122" t="s">
        <v>3006</v>
      </c>
      <c r="B414" s="110" t="s">
        <v>327</v>
      </c>
      <c r="C414" s="110" t="s">
        <v>128</v>
      </c>
      <c r="D414" s="122" t="s">
        <v>328</v>
      </c>
      <c r="E414" s="125">
        <v>34705</v>
      </c>
      <c r="F414" s="118" t="s">
        <v>720</v>
      </c>
      <c r="G414" s="122" t="s">
        <v>303</v>
      </c>
      <c r="H414" s="110" t="s">
        <v>354</v>
      </c>
      <c r="I414" s="110" t="s">
        <v>224</v>
      </c>
      <c r="J414" s="122" t="s">
        <v>149</v>
      </c>
      <c r="K414" s="110" t="s">
        <v>354</v>
      </c>
      <c r="L414" s="110" t="s">
        <v>224</v>
      </c>
      <c r="M414" s="122" t="s">
        <v>422</v>
      </c>
      <c r="N414" s="110" t="s">
        <v>354</v>
      </c>
      <c r="O414" s="110" t="s">
        <v>224</v>
      </c>
      <c r="P414" s="122" t="s">
        <v>149</v>
      </c>
      <c r="Q414" s="110" t="s">
        <v>354</v>
      </c>
      <c r="R414" s="110" t="s">
        <v>224</v>
      </c>
      <c r="S414" s="122" t="s">
        <v>154</v>
      </c>
      <c r="T414" s="110" t="s">
        <v>323</v>
      </c>
      <c r="U414" s="110" t="s">
        <v>224</v>
      </c>
      <c r="V414" s="122" t="s">
        <v>154</v>
      </c>
      <c r="W414" s="110" t="s">
        <v>323</v>
      </c>
      <c r="X414" s="110" t="s">
        <v>224</v>
      </c>
      <c r="Y414" s="122" t="s">
        <v>154</v>
      </c>
      <c r="Z414" s="110" t="s">
        <v>327</v>
      </c>
      <c r="AA414" s="110" t="s">
        <v>224</v>
      </c>
      <c r="AB414" s="122" t="s">
        <v>328</v>
      </c>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110" customFormat="1" x14ac:dyDescent="0.35">
      <c r="A415" s="122" t="s">
        <v>451</v>
      </c>
      <c r="B415" s="110" t="s">
        <v>461</v>
      </c>
      <c r="C415" s="110" t="s">
        <v>421</v>
      </c>
      <c r="D415" s="122" t="s">
        <v>186</v>
      </c>
      <c r="E415" s="125">
        <v>35331</v>
      </c>
      <c r="F415" s="118" t="s">
        <v>125</v>
      </c>
      <c r="G415" s="122" t="s">
        <v>498</v>
      </c>
      <c r="H415" s="110" t="s">
        <v>198</v>
      </c>
      <c r="I415" s="110" t="s">
        <v>421</v>
      </c>
      <c r="J415" s="122" t="s">
        <v>186</v>
      </c>
      <c r="K415" s="110" t="s">
        <v>198</v>
      </c>
      <c r="L415" s="110" t="s">
        <v>268</v>
      </c>
      <c r="M415" s="122" t="s">
        <v>191</v>
      </c>
      <c r="N415" s="110" t="s">
        <v>198</v>
      </c>
      <c r="O415" s="110" t="s">
        <v>268</v>
      </c>
      <c r="P415" s="122" t="s">
        <v>216</v>
      </c>
      <c r="Q415" s="110" t="s">
        <v>198</v>
      </c>
      <c r="R415" s="110" t="s">
        <v>268</v>
      </c>
      <c r="S415" s="122" t="s">
        <v>430</v>
      </c>
      <c r="T415" s="110" t="s">
        <v>198</v>
      </c>
      <c r="U415" s="110" t="s">
        <v>268</v>
      </c>
      <c r="V415" s="122" t="s">
        <v>168</v>
      </c>
      <c r="Y415" s="122"/>
      <c r="AB415" s="122"/>
    </row>
    <row r="416" spans="1:256" s="110" customFormat="1" x14ac:dyDescent="0.35">
      <c r="A416" s="122" t="s">
        <v>989</v>
      </c>
      <c r="B416" s="110" t="s">
        <v>258</v>
      </c>
      <c r="C416" s="110" t="s">
        <v>172</v>
      </c>
      <c r="D416" s="122" t="s">
        <v>231</v>
      </c>
      <c r="E416" s="125">
        <v>35591</v>
      </c>
      <c r="F416" s="118" t="s">
        <v>204</v>
      </c>
      <c r="G416" s="122" t="s">
        <v>4686</v>
      </c>
      <c r="H416" s="110" t="s">
        <v>243</v>
      </c>
      <c r="I416" s="110" t="s">
        <v>109</v>
      </c>
      <c r="J416" s="122" t="s">
        <v>246</v>
      </c>
      <c r="K416" s="110" t="s">
        <v>243</v>
      </c>
      <c r="L416" s="110" t="s">
        <v>109</v>
      </c>
      <c r="M416" s="122" t="s">
        <v>484</v>
      </c>
      <c r="N416" s="110" t="s">
        <v>243</v>
      </c>
      <c r="O416" s="110" t="s">
        <v>109</v>
      </c>
      <c r="P416" s="122" t="s">
        <v>289</v>
      </c>
      <c r="Q416" s="110" t="s">
        <v>243</v>
      </c>
      <c r="R416" s="110" t="s">
        <v>109</v>
      </c>
      <c r="S416" s="122" t="s">
        <v>472</v>
      </c>
      <c r="V416" s="122"/>
      <c r="Y416" s="122"/>
      <c r="AB416" s="122"/>
    </row>
    <row r="417" spans="1:256" s="110" customFormat="1" x14ac:dyDescent="0.35">
      <c r="A417" s="122" t="s">
        <v>3779</v>
      </c>
      <c r="B417" s="110" t="s">
        <v>954</v>
      </c>
      <c r="C417" s="110" t="s">
        <v>131</v>
      </c>
      <c r="D417" s="122" t="s">
        <v>4994</v>
      </c>
      <c r="E417" s="125">
        <v>36484</v>
      </c>
      <c r="F417" s="111" t="s">
        <v>5138</v>
      </c>
      <c r="G417" s="122"/>
      <c r="J417" s="122"/>
      <c r="M417" s="122"/>
      <c r="P417" s="122"/>
      <c r="S417" s="122"/>
      <c r="V417" s="122"/>
      <c r="Y417" s="122"/>
      <c r="AB417" s="122"/>
    </row>
    <row r="418" spans="1:256" s="110" customFormat="1" x14ac:dyDescent="0.35">
      <c r="A418" s="122" t="s">
        <v>3645</v>
      </c>
      <c r="B418" s="110" t="s">
        <v>250</v>
      </c>
      <c r="C418" s="110" t="s">
        <v>229</v>
      </c>
      <c r="D418" s="122" t="s">
        <v>484</v>
      </c>
      <c r="E418" s="125">
        <v>36831</v>
      </c>
      <c r="F418" s="111" t="s">
        <v>5154</v>
      </c>
      <c r="G418" s="122"/>
      <c r="J418" s="122"/>
      <c r="M418" s="122"/>
      <c r="P418" s="122"/>
      <c r="S418" s="122"/>
      <c r="V418" s="122"/>
      <c r="Y418" s="122"/>
      <c r="AB418" s="122"/>
    </row>
    <row r="419" spans="1:256" s="110" customFormat="1" x14ac:dyDescent="0.35">
      <c r="A419" s="122" t="s">
        <v>2813</v>
      </c>
      <c r="B419" s="110" t="s">
        <v>276</v>
      </c>
      <c r="C419" s="131" t="s">
        <v>123</v>
      </c>
      <c r="D419" s="122" t="s">
        <v>310</v>
      </c>
      <c r="E419" s="125">
        <v>35694</v>
      </c>
      <c r="F419" s="118" t="s">
        <v>108</v>
      </c>
      <c r="G419" s="122" t="s">
        <v>1286</v>
      </c>
      <c r="H419" s="110" t="s">
        <v>304</v>
      </c>
      <c r="I419" s="131" t="s">
        <v>123</v>
      </c>
      <c r="J419" s="122" t="s">
        <v>310</v>
      </c>
      <c r="K419" s="110" t="s">
        <v>304</v>
      </c>
      <c r="L419" s="131" t="s">
        <v>123</v>
      </c>
      <c r="M419" s="122" t="s">
        <v>310</v>
      </c>
      <c r="N419" s="110" t="s">
        <v>304</v>
      </c>
      <c r="O419" s="131" t="s">
        <v>123</v>
      </c>
      <c r="P419" s="122" t="s">
        <v>310</v>
      </c>
      <c r="Q419" s="110" t="s">
        <v>307</v>
      </c>
      <c r="R419" s="131" t="s">
        <v>123</v>
      </c>
      <c r="S419" s="122" t="s">
        <v>306</v>
      </c>
      <c r="V419" s="122"/>
      <c r="Y419" s="122"/>
      <c r="AB419" s="122"/>
    </row>
    <row r="420" spans="1:256" s="110" customFormat="1" x14ac:dyDescent="0.35">
      <c r="A420" s="122" t="s">
        <v>432</v>
      </c>
      <c r="B420" s="110" t="s">
        <v>205</v>
      </c>
      <c r="C420" s="110" t="s">
        <v>131</v>
      </c>
      <c r="D420" s="122" t="s">
        <v>207</v>
      </c>
      <c r="E420" s="125">
        <v>34450</v>
      </c>
      <c r="F420" s="118" t="s">
        <v>249</v>
      </c>
      <c r="G420" s="122" t="s">
        <v>249</v>
      </c>
      <c r="H420" s="110" t="s">
        <v>205</v>
      </c>
      <c r="I420" s="110" t="s">
        <v>131</v>
      </c>
      <c r="J420" s="122" t="s">
        <v>207</v>
      </c>
      <c r="K420" s="110" t="s">
        <v>205</v>
      </c>
      <c r="L420" s="110" t="s">
        <v>131</v>
      </c>
      <c r="M420" s="122" t="s">
        <v>181</v>
      </c>
      <c r="N420" s="110" t="s">
        <v>205</v>
      </c>
      <c r="O420" s="110" t="s">
        <v>131</v>
      </c>
      <c r="P420" s="122" t="s">
        <v>207</v>
      </c>
      <c r="Q420" s="110" t="s">
        <v>205</v>
      </c>
      <c r="R420" s="110" t="s">
        <v>131</v>
      </c>
      <c r="S420" s="122" t="s">
        <v>181</v>
      </c>
      <c r="T420" s="110" t="s">
        <v>434</v>
      </c>
      <c r="U420" s="110" t="s">
        <v>131</v>
      </c>
      <c r="V420" s="122" t="s">
        <v>435</v>
      </c>
      <c r="W420" s="110" t="s">
        <v>434</v>
      </c>
      <c r="X420" s="110" t="s">
        <v>131</v>
      </c>
      <c r="Y420" s="122" t="s">
        <v>436</v>
      </c>
      <c r="Z420" s="110" t="s">
        <v>205</v>
      </c>
      <c r="AA420" s="110" t="s">
        <v>131</v>
      </c>
      <c r="AB420" s="122" t="s">
        <v>216</v>
      </c>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12.75" customHeight="1" x14ac:dyDescent="0.35">
      <c r="A421" s="122" t="s">
        <v>3267</v>
      </c>
      <c r="B421" s="110" t="s">
        <v>258</v>
      </c>
      <c r="C421" s="110" t="s">
        <v>128</v>
      </c>
      <c r="D421" s="122" t="s">
        <v>231</v>
      </c>
      <c r="E421" s="125">
        <v>34516</v>
      </c>
      <c r="F421" s="111" t="s">
        <v>1116</v>
      </c>
      <c r="G421" s="110" t="s">
        <v>2133</v>
      </c>
      <c r="H421" s="110" t="s">
        <v>250</v>
      </c>
      <c r="I421" s="110" t="s">
        <v>86</v>
      </c>
      <c r="J421" s="111" t="s">
        <v>231</v>
      </c>
      <c r="K421" s="110"/>
      <c r="L421" s="110"/>
      <c r="M421" s="111"/>
      <c r="N421" s="110" t="s">
        <v>258</v>
      </c>
      <c r="O421" s="110" t="s">
        <v>460</v>
      </c>
      <c r="P421" s="111" t="s">
        <v>186</v>
      </c>
      <c r="Q421" s="110"/>
      <c r="R421" s="110"/>
      <c r="S421" s="111"/>
      <c r="T421" s="110" t="s">
        <v>5125</v>
      </c>
      <c r="U421" s="110" t="s">
        <v>252</v>
      </c>
      <c r="V421" s="111" t="s">
        <v>468</v>
      </c>
      <c r="W421" s="110" t="s">
        <v>258</v>
      </c>
      <c r="X421" s="110" t="s">
        <v>252</v>
      </c>
      <c r="Y421" s="111" t="s">
        <v>264</v>
      </c>
      <c r="Z421" s="110" t="s">
        <v>258</v>
      </c>
      <c r="AA421" s="110" t="s">
        <v>252</v>
      </c>
      <c r="AB421" s="111" t="s">
        <v>231</v>
      </c>
      <c r="AC421" s="110" t="s">
        <v>258</v>
      </c>
      <c r="AD421" s="110" t="s">
        <v>96</v>
      </c>
      <c r="AE421" s="111" t="s">
        <v>186</v>
      </c>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0"/>
      <c r="BI421" s="110"/>
      <c r="BJ421" s="110"/>
      <c r="BK421" s="110"/>
      <c r="BL421" s="110"/>
      <c r="BM421" s="110"/>
      <c r="BN421" s="110"/>
      <c r="BO421" s="110"/>
      <c r="BP421" s="110"/>
      <c r="BQ421" s="110"/>
      <c r="BR421" s="110"/>
      <c r="BS421" s="110"/>
      <c r="BT421" s="110"/>
      <c r="BU421" s="110"/>
      <c r="BV421" s="110"/>
      <c r="BW421" s="110"/>
      <c r="BX421" s="110"/>
      <c r="BY421" s="110"/>
      <c r="BZ421" s="110"/>
      <c r="CA421" s="110"/>
      <c r="CB421" s="110"/>
      <c r="CC421" s="110"/>
      <c r="CD421" s="110"/>
      <c r="CE421" s="110"/>
      <c r="CF421" s="110"/>
      <c r="CG421" s="110"/>
      <c r="CH421" s="110"/>
      <c r="CI421" s="110"/>
      <c r="CJ421" s="110"/>
      <c r="CK421" s="110"/>
      <c r="CL421" s="110"/>
      <c r="CM421" s="110"/>
      <c r="CN421" s="110"/>
      <c r="CO421" s="110"/>
      <c r="CP421" s="110"/>
      <c r="CQ421" s="110"/>
      <c r="CR421" s="110"/>
      <c r="CS421" s="110"/>
      <c r="CT421" s="110"/>
      <c r="CU421" s="110"/>
      <c r="CV421" s="110"/>
      <c r="CW421" s="110"/>
      <c r="CX421" s="110"/>
      <c r="CY421" s="110"/>
      <c r="CZ421" s="110"/>
      <c r="DA421" s="110"/>
      <c r="DB421" s="110"/>
      <c r="DC421" s="110"/>
      <c r="DD421" s="110"/>
      <c r="DE421" s="110"/>
      <c r="DF421" s="110"/>
      <c r="DG421" s="110"/>
      <c r="DH421" s="110"/>
      <c r="DI421" s="110"/>
      <c r="DJ421" s="110"/>
      <c r="DK421" s="110"/>
      <c r="DL421" s="110"/>
      <c r="DM421" s="110"/>
      <c r="DN421" s="110"/>
      <c r="DO421" s="110"/>
      <c r="DP421" s="110"/>
      <c r="DQ421" s="110"/>
      <c r="DR421" s="110"/>
      <c r="DS421" s="110"/>
      <c r="DT421" s="110"/>
      <c r="DU421" s="110"/>
      <c r="DV421" s="110"/>
      <c r="DW421" s="110"/>
      <c r="DX421" s="110"/>
      <c r="DY421" s="110"/>
      <c r="DZ421" s="110"/>
      <c r="EA421" s="110"/>
      <c r="EB421" s="110"/>
      <c r="EC421" s="110"/>
      <c r="ED421" s="110"/>
      <c r="EE421" s="110"/>
      <c r="EF421" s="110"/>
      <c r="EG421" s="110"/>
      <c r="EH421" s="110"/>
      <c r="EI421" s="110"/>
      <c r="EJ421" s="110"/>
      <c r="EK421" s="110"/>
      <c r="EL421" s="110"/>
      <c r="EM421" s="110"/>
      <c r="EN421" s="110"/>
      <c r="EO421" s="110"/>
      <c r="EP421" s="110"/>
      <c r="EQ421" s="110"/>
      <c r="ER421" s="110"/>
      <c r="ES421" s="110"/>
      <c r="ET421" s="110"/>
      <c r="EU421" s="110"/>
      <c r="EV421" s="110"/>
      <c r="EW421" s="110"/>
      <c r="EX421" s="110"/>
      <c r="EY421" s="110"/>
      <c r="EZ421" s="110"/>
      <c r="FA421" s="110"/>
      <c r="FB421" s="110"/>
      <c r="FC421" s="110"/>
      <c r="FD421" s="110"/>
      <c r="FE421" s="110"/>
      <c r="FF421" s="110"/>
      <c r="FG421" s="110"/>
      <c r="FH421" s="110"/>
      <c r="FI421" s="110"/>
      <c r="FJ421" s="110"/>
      <c r="FK421" s="110"/>
      <c r="FL421" s="110"/>
      <c r="FM421" s="110"/>
      <c r="FN421" s="110"/>
      <c r="FO421" s="110"/>
      <c r="FP421" s="110"/>
      <c r="FQ421" s="110"/>
      <c r="FR421" s="110"/>
      <c r="FS421" s="110"/>
      <c r="FT421" s="110"/>
      <c r="FU421" s="110"/>
      <c r="FV421" s="110"/>
      <c r="FW421" s="110"/>
      <c r="FX421" s="110"/>
      <c r="FY421" s="110"/>
      <c r="FZ421" s="110"/>
      <c r="GA421" s="110"/>
      <c r="GB421" s="110"/>
      <c r="GC421" s="110"/>
      <c r="GD421" s="110"/>
      <c r="GE421" s="110"/>
      <c r="GF421" s="110"/>
      <c r="GG421" s="110"/>
      <c r="GH421" s="110"/>
      <c r="GI421" s="110"/>
      <c r="GJ421" s="110"/>
      <c r="GK421" s="110"/>
      <c r="GL421" s="110"/>
      <c r="GM421" s="110"/>
      <c r="GN421" s="110"/>
      <c r="GO421" s="110"/>
      <c r="GP421" s="110"/>
      <c r="GQ421" s="110"/>
      <c r="GR421" s="110"/>
      <c r="GS421" s="110"/>
      <c r="GT421" s="110"/>
      <c r="GU421" s="110"/>
      <c r="GV421" s="110"/>
      <c r="GW421" s="110"/>
      <c r="GX421" s="110"/>
      <c r="GY421" s="110"/>
      <c r="GZ421" s="110"/>
      <c r="HA421" s="110"/>
      <c r="HB421" s="110"/>
      <c r="HC421" s="110"/>
      <c r="HD421" s="110"/>
      <c r="HE421" s="110"/>
      <c r="HF421" s="110"/>
      <c r="HG421" s="110"/>
      <c r="HH421" s="110"/>
      <c r="HI421" s="110"/>
      <c r="HJ421" s="110"/>
      <c r="HK421" s="110"/>
      <c r="HL421" s="110"/>
      <c r="HM421" s="110"/>
      <c r="HN421" s="110"/>
      <c r="HO421" s="110"/>
      <c r="HP421" s="110"/>
      <c r="HQ421" s="110"/>
      <c r="HR421" s="110"/>
      <c r="HS421" s="110"/>
      <c r="HT421" s="110"/>
      <c r="HU421" s="110"/>
      <c r="HV421" s="110"/>
      <c r="HW421" s="110"/>
      <c r="HX421" s="110"/>
      <c r="HY421" s="110"/>
      <c r="HZ421" s="110"/>
      <c r="IA421" s="110"/>
      <c r="IB421" s="110"/>
      <c r="IC421" s="110"/>
      <c r="ID421" s="110"/>
      <c r="IE421" s="110"/>
      <c r="IF421" s="110"/>
      <c r="IG421" s="110"/>
      <c r="IH421" s="110"/>
      <c r="II421" s="110"/>
      <c r="IJ421" s="110"/>
      <c r="IK421" s="110"/>
      <c r="IL421" s="110"/>
      <c r="IM421" s="110"/>
      <c r="IN421" s="110"/>
      <c r="IO421" s="110"/>
      <c r="IP421" s="110"/>
      <c r="IQ421" s="110"/>
      <c r="IR421" s="110"/>
      <c r="IS421" s="110"/>
      <c r="IT421" s="110"/>
      <c r="IU421" s="110"/>
      <c r="IV421" s="110"/>
    </row>
    <row r="422" spans="1:256" s="110" customFormat="1" x14ac:dyDescent="0.35">
      <c r="A422" s="122" t="s">
        <v>772</v>
      </c>
      <c r="B422" s="110" t="s">
        <v>648</v>
      </c>
      <c r="C422" s="110" t="s">
        <v>471</v>
      </c>
      <c r="D422" s="122" t="s">
        <v>520</v>
      </c>
      <c r="E422" s="125">
        <v>36024</v>
      </c>
      <c r="F422" s="118" t="s">
        <v>387</v>
      </c>
      <c r="G422" s="118" t="s">
        <v>387</v>
      </c>
      <c r="H422" s="110" t="s">
        <v>648</v>
      </c>
      <c r="I422" s="110" t="s">
        <v>471</v>
      </c>
      <c r="J422" s="122" t="s">
        <v>1160</v>
      </c>
      <c r="K422" s="110" t="s">
        <v>648</v>
      </c>
      <c r="L422" s="110" t="s">
        <v>471</v>
      </c>
      <c r="M422" s="122" t="s">
        <v>496</v>
      </c>
      <c r="N422" s="110" t="s">
        <v>304</v>
      </c>
      <c r="O422" s="110" t="s">
        <v>471</v>
      </c>
      <c r="P422" s="122" t="s">
        <v>310</v>
      </c>
      <c r="S422" s="122"/>
      <c r="V422" s="122"/>
      <c r="Y422" s="122"/>
      <c r="AB422" s="122"/>
    </row>
    <row r="423" spans="1:256" s="110" customFormat="1" x14ac:dyDescent="0.35">
      <c r="A423" s="122" t="s">
        <v>1938</v>
      </c>
      <c r="B423" s="110" t="s">
        <v>323</v>
      </c>
      <c r="C423" s="110" t="s">
        <v>341</v>
      </c>
      <c r="D423" s="122" t="s">
        <v>422</v>
      </c>
      <c r="E423" s="125">
        <v>35353</v>
      </c>
      <c r="F423" s="118" t="s">
        <v>125</v>
      </c>
      <c r="G423" s="122" t="s">
        <v>398</v>
      </c>
      <c r="H423" s="110" t="s">
        <v>354</v>
      </c>
      <c r="I423" s="110" t="s">
        <v>341</v>
      </c>
      <c r="J423" s="122" t="s">
        <v>154</v>
      </c>
      <c r="K423" s="110" t="s">
        <v>354</v>
      </c>
      <c r="L423" s="110" t="s">
        <v>341</v>
      </c>
      <c r="M423" s="122" t="s">
        <v>422</v>
      </c>
      <c r="N423" s="110" t="s">
        <v>354</v>
      </c>
      <c r="O423" s="110" t="s">
        <v>341</v>
      </c>
      <c r="P423" s="122" t="s">
        <v>422</v>
      </c>
      <c r="Q423" s="110" t="s">
        <v>354</v>
      </c>
      <c r="R423" s="110" t="s">
        <v>341</v>
      </c>
      <c r="S423" s="122" t="s">
        <v>422</v>
      </c>
      <c r="T423" s="110" t="s">
        <v>354</v>
      </c>
      <c r="U423" s="110" t="s">
        <v>341</v>
      </c>
      <c r="V423" s="122" t="s">
        <v>154</v>
      </c>
      <c r="Y423" s="122"/>
      <c r="AB423" s="122"/>
    </row>
    <row r="424" spans="1:256" s="110" customFormat="1" x14ac:dyDescent="0.35">
      <c r="A424" s="122" t="s">
        <v>2017</v>
      </c>
      <c r="B424" s="110" t="s">
        <v>311</v>
      </c>
      <c r="C424" s="118" t="s">
        <v>151</v>
      </c>
      <c r="D424" s="122" t="s">
        <v>1404</v>
      </c>
      <c r="E424" s="125">
        <v>36873</v>
      </c>
      <c r="F424" s="111" t="s">
        <v>171</v>
      </c>
      <c r="G424" s="111" t="s">
        <v>88</v>
      </c>
      <c r="H424" s="110" t="s">
        <v>304</v>
      </c>
      <c r="I424" s="118" t="s">
        <v>151</v>
      </c>
      <c r="J424" s="122" t="s">
        <v>1012</v>
      </c>
      <c r="L424" s="118"/>
      <c r="M424" s="122"/>
      <c r="O424" s="118"/>
      <c r="P424" s="122"/>
      <c r="R424" s="118"/>
      <c r="S424" s="122"/>
      <c r="U424" s="118"/>
      <c r="V424" s="122"/>
      <c r="X424" s="118"/>
      <c r="Y424" s="122"/>
      <c r="AA424" s="118"/>
      <c r="AB424" s="122"/>
      <c r="AD424" s="118"/>
      <c r="AE424" s="122"/>
      <c r="AG424" s="118"/>
      <c r="AH424" s="122"/>
      <c r="AJ424" s="118"/>
      <c r="AK424" s="122"/>
    </row>
    <row r="425" spans="1:256" s="110" customFormat="1" x14ac:dyDescent="0.35">
      <c r="A425" s="122" t="s">
        <v>2088</v>
      </c>
      <c r="B425" s="110" t="s">
        <v>205</v>
      </c>
      <c r="C425" s="110" t="s">
        <v>103</v>
      </c>
      <c r="D425" s="111" t="s">
        <v>181</v>
      </c>
      <c r="E425" s="125">
        <v>34204</v>
      </c>
      <c r="F425" s="111" t="s">
        <v>2089</v>
      </c>
      <c r="G425" s="110" t="s">
        <v>5104</v>
      </c>
      <c r="H425" s="110" t="s">
        <v>205</v>
      </c>
      <c r="I425" s="110" t="s">
        <v>103</v>
      </c>
      <c r="J425" s="111" t="s">
        <v>181</v>
      </c>
      <c r="K425" s="110" t="s">
        <v>205</v>
      </c>
      <c r="L425" s="110" t="s">
        <v>103</v>
      </c>
      <c r="M425" s="111" t="s">
        <v>181</v>
      </c>
      <c r="N425" s="110" t="s">
        <v>434</v>
      </c>
      <c r="O425" s="110" t="s">
        <v>103</v>
      </c>
      <c r="P425" s="111" t="s">
        <v>236</v>
      </c>
      <c r="Q425" s="110" t="s">
        <v>205</v>
      </c>
      <c r="R425" s="110" t="s">
        <v>103</v>
      </c>
      <c r="S425" s="111" t="s">
        <v>430</v>
      </c>
      <c r="T425" s="110" t="s">
        <v>205</v>
      </c>
      <c r="U425" s="110" t="s">
        <v>103</v>
      </c>
      <c r="V425" s="111" t="s">
        <v>201</v>
      </c>
      <c r="W425" s="110" t="s">
        <v>434</v>
      </c>
      <c r="X425" s="110" t="s">
        <v>103</v>
      </c>
      <c r="Y425" s="111" t="s">
        <v>236</v>
      </c>
      <c r="Z425" s="110" t="s">
        <v>205</v>
      </c>
      <c r="AA425" s="110" t="s">
        <v>103</v>
      </c>
      <c r="AB425" s="111" t="s">
        <v>477</v>
      </c>
      <c r="AC425" s="110" t="s">
        <v>205</v>
      </c>
      <c r="AD425" s="110" t="s">
        <v>103</v>
      </c>
      <c r="AE425" s="111" t="s">
        <v>181</v>
      </c>
    </row>
    <row r="426" spans="1:256" s="110" customFormat="1" x14ac:dyDescent="0.35">
      <c r="A426" s="122" t="s">
        <v>3268</v>
      </c>
      <c r="B426" s="110" t="s">
        <v>220</v>
      </c>
      <c r="C426" s="118" t="s">
        <v>235</v>
      </c>
      <c r="D426" s="122" t="s">
        <v>231</v>
      </c>
      <c r="E426" s="125">
        <v>36231</v>
      </c>
      <c r="F426" s="111" t="s">
        <v>295</v>
      </c>
      <c r="G426" s="111"/>
      <c r="H426" s="110" t="s">
        <v>220</v>
      </c>
      <c r="I426" s="118" t="s">
        <v>235</v>
      </c>
      <c r="J426" s="122" t="s">
        <v>231</v>
      </c>
      <c r="L426" s="118"/>
      <c r="M426" s="122"/>
      <c r="O426" s="118"/>
      <c r="P426" s="122"/>
      <c r="R426" s="118"/>
      <c r="S426" s="122"/>
      <c r="U426" s="118"/>
      <c r="V426" s="122"/>
      <c r="X426" s="118"/>
      <c r="Y426" s="122"/>
      <c r="AA426" s="118"/>
      <c r="AB426" s="122"/>
      <c r="AD426" s="118"/>
      <c r="AE426" s="122"/>
      <c r="AG426" s="118"/>
      <c r="AH426" s="122"/>
      <c r="AJ426" s="118"/>
      <c r="AK426" s="122"/>
    </row>
    <row r="427" spans="1:256" s="110" customFormat="1" x14ac:dyDescent="0.35">
      <c r="A427" s="122" t="s">
        <v>3736</v>
      </c>
      <c r="B427" s="110" t="s">
        <v>461</v>
      </c>
      <c r="C427" s="110" t="s">
        <v>229</v>
      </c>
      <c r="D427" s="122" t="s">
        <v>186</v>
      </c>
      <c r="E427" s="125">
        <v>36637</v>
      </c>
      <c r="F427" s="111" t="s">
        <v>3960</v>
      </c>
      <c r="G427" s="122"/>
      <c r="J427" s="122"/>
      <c r="M427" s="122"/>
      <c r="P427" s="122"/>
      <c r="S427" s="122"/>
      <c r="V427" s="122"/>
      <c r="Y427" s="122"/>
      <c r="AB427" s="122"/>
    </row>
    <row r="428" spans="1:256" s="110" customFormat="1" x14ac:dyDescent="0.35">
      <c r="A428" s="122" t="s">
        <v>2300</v>
      </c>
      <c r="B428" s="110" t="s">
        <v>184</v>
      </c>
      <c r="C428" s="110" t="s">
        <v>128</v>
      </c>
      <c r="D428" s="122" t="s">
        <v>231</v>
      </c>
      <c r="E428" s="125">
        <v>35311</v>
      </c>
      <c r="F428" s="118" t="s">
        <v>125</v>
      </c>
      <c r="G428" s="122" t="s">
        <v>996</v>
      </c>
      <c r="H428" s="110" t="s">
        <v>867</v>
      </c>
      <c r="I428" s="110" t="s">
        <v>235</v>
      </c>
      <c r="J428" s="122" t="s">
        <v>227</v>
      </c>
      <c r="K428" s="110" t="s">
        <v>177</v>
      </c>
      <c r="L428" s="110" t="s">
        <v>109</v>
      </c>
      <c r="M428" s="122" t="s">
        <v>231</v>
      </c>
      <c r="N428" s="110" t="s">
        <v>177</v>
      </c>
      <c r="O428" s="110" t="s">
        <v>109</v>
      </c>
      <c r="P428" s="122" t="s">
        <v>227</v>
      </c>
      <c r="Q428" s="110" t="s">
        <v>184</v>
      </c>
      <c r="R428" s="110" t="s">
        <v>109</v>
      </c>
      <c r="S428" s="122" t="s">
        <v>186</v>
      </c>
      <c r="T428" s="110" t="s">
        <v>192</v>
      </c>
      <c r="U428" s="110" t="s">
        <v>109</v>
      </c>
      <c r="V428" s="122" t="s">
        <v>186</v>
      </c>
      <c r="Y428" s="122"/>
      <c r="AB428" s="122"/>
    </row>
    <row r="429" spans="1:256" s="110" customFormat="1" x14ac:dyDescent="0.35">
      <c r="A429" s="122" t="s">
        <v>3820</v>
      </c>
      <c r="B429" s="110" t="s">
        <v>1310</v>
      </c>
      <c r="C429" s="110" t="s">
        <v>151</v>
      </c>
      <c r="D429" s="122" t="s">
        <v>422</v>
      </c>
      <c r="E429" s="125">
        <v>37661</v>
      </c>
      <c r="F429" s="111" t="s">
        <v>5149</v>
      </c>
      <c r="G429" s="122"/>
      <c r="J429" s="122"/>
      <c r="M429" s="122"/>
      <c r="P429" s="122"/>
      <c r="S429" s="122"/>
      <c r="V429" s="122"/>
      <c r="Y429" s="122"/>
      <c r="AB429" s="122"/>
    </row>
    <row r="430" spans="1:256" s="110" customFormat="1" x14ac:dyDescent="0.35">
      <c r="A430" s="122" t="s">
        <v>2671</v>
      </c>
      <c r="B430" s="110" t="s">
        <v>132</v>
      </c>
      <c r="C430" s="118" t="s">
        <v>235</v>
      </c>
      <c r="D430" s="122"/>
      <c r="E430" s="125">
        <v>36462</v>
      </c>
      <c r="F430" s="111" t="s">
        <v>98</v>
      </c>
      <c r="G430" s="111" t="s">
        <v>200</v>
      </c>
      <c r="H430" s="110" t="s">
        <v>1578</v>
      </c>
      <c r="I430" s="118" t="s">
        <v>235</v>
      </c>
      <c r="J430" s="122"/>
      <c r="L430" s="118"/>
      <c r="M430" s="122"/>
      <c r="O430" s="118"/>
      <c r="P430" s="122"/>
      <c r="R430" s="118"/>
      <c r="S430" s="122"/>
      <c r="U430" s="118"/>
      <c r="V430" s="122"/>
      <c r="X430" s="118"/>
      <c r="Y430" s="122"/>
      <c r="AA430" s="118"/>
      <c r="AB430" s="122"/>
      <c r="AD430" s="118"/>
      <c r="AE430" s="122"/>
      <c r="AG430" s="118"/>
      <c r="AH430" s="122"/>
      <c r="AJ430" s="118"/>
      <c r="AK430" s="122"/>
    </row>
    <row r="431" spans="1:256" s="110" customFormat="1" ht="12.75" customHeight="1" x14ac:dyDescent="0.35">
      <c r="A431" s="122" t="s">
        <v>512</v>
      </c>
      <c r="B431" s="110" t="s">
        <v>331</v>
      </c>
      <c r="C431" s="110" t="s">
        <v>460</v>
      </c>
      <c r="D431" s="122" t="s">
        <v>334</v>
      </c>
      <c r="E431" s="125">
        <v>36058</v>
      </c>
      <c r="F431" s="118" t="s">
        <v>204</v>
      </c>
      <c r="G431" s="122" t="s">
        <v>387</v>
      </c>
      <c r="H431" s="110" t="s">
        <v>331</v>
      </c>
      <c r="I431" s="110" t="s">
        <v>460</v>
      </c>
      <c r="J431" s="122" t="s">
        <v>528</v>
      </c>
      <c r="K431" s="110" t="s">
        <v>331</v>
      </c>
      <c r="L431" s="110" t="s">
        <v>460</v>
      </c>
      <c r="M431" s="122" t="s">
        <v>301</v>
      </c>
      <c r="N431" s="110" t="s">
        <v>327</v>
      </c>
      <c r="O431" s="110" t="s">
        <v>460</v>
      </c>
      <c r="P431" s="122" t="s">
        <v>328</v>
      </c>
      <c r="S431" s="122"/>
      <c r="V431" s="122"/>
      <c r="Y431" s="122"/>
      <c r="AB431" s="122"/>
    </row>
    <row r="432" spans="1:256" s="110" customFormat="1" x14ac:dyDescent="0.35">
      <c r="A432" s="122" t="s">
        <v>2166</v>
      </c>
      <c r="B432" s="110" t="s">
        <v>93</v>
      </c>
      <c r="C432" s="118" t="s">
        <v>78</v>
      </c>
      <c r="D432" s="122" t="s">
        <v>117</v>
      </c>
      <c r="E432" s="125">
        <v>36180</v>
      </c>
      <c r="F432" s="111" t="s">
        <v>391</v>
      </c>
      <c r="G432" s="111" t="s">
        <v>313</v>
      </c>
      <c r="H432" s="110" t="s">
        <v>93</v>
      </c>
      <c r="I432" s="118" t="s">
        <v>78</v>
      </c>
      <c r="J432" s="122" t="s">
        <v>2167</v>
      </c>
      <c r="L432" s="118"/>
      <c r="M432" s="122"/>
      <c r="O432" s="118"/>
      <c r="P432" s="122"/>
      <c r="R432" s="118"/>
      <c r="S432" s="122"/>
      <c r="U432" s="118"/>
      <c r="V432" s="122"/>
      <c r="X432" s="118"/>
      <c r="Y432" s="122"/>
      <c r="AA432" s="118"/>
      <c r="AB432" s="122"/>
      <c r="AD432" s="118"/>
      <c r="AE432" s="122"/>
      <c r="AG432" s="118"/>
      <c r="AH432" s="122"/>
      <c r="AJ432" s="118"/>
      <c r="AK432" s="122"/>
    </row>
    <row r="433" spans="1:256" s="110" customFormat="1" x14ac:dyDescent="0.35">
      <c r="A433" s="122" t="s">
        <v>3620</v>
      </c>
      <c r="B433" s="110" t="s">
        <v>304</v>
      </c>
      <c r="C433" s="110" t="s">
        <v>341</v>
      </c>
      <c r="D433" s="122" t="s">
        <v>317</v>
      </c>
      <c r="E433" s="125">
        <v>36594</v>
      </c>
      <c r="F433" s="111" t="s">
        <v>88</v>
      </c>
      <c r="G433" s="122"/>
      <c r="J433" s="122"/>
      <c r="M433" s="122"/>
      <c r="P433" s="122"/>
      <c r="S433" s="122"/>
      <c r="V433" s="122"/>
      <c r="Y433" s="122"/>
      <c r="AB433" s="122"/>
    </row>
    <row r="434" spans="1:256" s="110" customFormat="1" x14ac:dyDescent="0.35">
      <c r="A434" s="122" t="s">
        <v>1845</v>
      </c>
      <c r="B434" s="110" t="s">
        <v>77</v>
      </c>
      <c r="C434" s="118" t="s">
        <v>206</v>
      </c>
      <c r="D434" s="122" t="s">
        <v>1207</v>
      </c>
      <c r="E434" s="125">
        <v>36014</v>
      </c>
      <c r="F434" s="111" t="s">
        <v>391</v>
      </c>
      <c r="G434" s="111" t="s">
        <v>138</v>
      </c>
      <c r="H434" s="110" t="s">
        <v>77</v>
      </c>
      <c r="I434" s="118" t="s">
        <v>206</v>
      </c>
      <c r="J434" s="122"/>
      <c r="L434" s="118"/>
      <c r="M434" s="122"/>
      <c r="O434" s="118"/>
      <c r="P434" s="122"/>
      <c r="R434" s="118"/>
      <c r="S434" s="122"/>
      <c r="U434" s="118"/>
      <c r="V434" s="122"/>
      <c r="X434" s="118"/>
      <c r="Y434" s="122"/>
      <c r="AA434" s="118"/>
      <c r="AB434" s="122"/>
      <c r="AD434" s="118"/>
      <c r="AE434" s="122"/>
      <c r="AG434" s="118"/>
      <c r="AH434" s="122"/>
      <c r="AJ434" s="118"/>
      <c r="AK434" s="122"/>
    </row>
    <row r="435" spans="1:256" s="110" customFormat="1" x14ac:dyDescent="0.35">
      <c r="A435" s="122" t="s">
        <v>476</v>
      </c>
      <c r="B435" s="110" t="s">
        <v>284</v>
      </c>
      <c r="C435" s="118" t="s">
        <v>421</v>
      </c>
      <c r="D435" s="122" t="s">
        <v>604</v>
      </c>
      <c r="E435" s="125">
        <v>37169</v>
      </c>
      <c r="F435" s="111" t="s">
        <v>200</v>
      </c>
      <c r="G435" s="111" t="s">
        <v>160</v>
      </c>
      <c r="H435" s="110" t="s">
        <v>258</v>
      </c>
      <c r="I435" s="118" t="s">
        <v>421</v>
      </c>
      <c r="J435" s="122" t="s">
        <v>477</v>
      </c>
      <c r="L435" s="118"/>
      <c r="M435" s="122"/>
      <c r="O435" s="118"/>
      <c r="P435" s="122"/>
      <c r="R435" s="118"/>
      <c r="S435" s="122"/>
      <c r="U435" s="118"/>
      <c r="V435" s="122"/>
      <c r="X435" s="118"/>
      <c r="Y435" s="122"/>
      <c r="AA435" s="118"/>
      <c r="AB435" s="122"/>
      <c r="AD435" s="118"/>
      <c r="AE435" s="122"/>
      <c r="AG435" s="118"/>
      <c r="AH435" s="122"/>
      <c r="AJ435" s="118"/>
      <c r="AK435" s="122"/>
    </row>
    <row r="436" spans="1:256" s="110" customFormat="1" x14ac:dyDescent="0.35">
      <c r="A436" s="122" t="s">
        <v>3659</v>
      </c>
      <c r="B436" s="110" t="s">
        <v>307</v>
      </c>
      <c r="C436" s="110" t="s">
        <v>460</v>
      </c>
      <c r="D436" s="122" t="s">
        <v>496</v>
      </c>
      <c r="E436" s="125">
        <v>37029</v>
      </c>
      <c r="F436" s="111" t="s">
        <v>391</v>
      </c>
      <c r="G436" s="122"/>
      <c r="J436" s="122"/>
      <c r="M436" s="122"/>
      <c r="P436" s="122"/>
      <c r="S436" s="122"/>
      <c r="V436" s="122"/>
      <c r="Y436" s="122"/>
      <c r="AB436" s="122"/>
    </row>
    <row r="437" spans="1:256" s="110" customFormat="1" x14ac:dyDescent="0.35">
      <c r="A437" s="122" t="s">
        <v>2990</v>
      </c>
      <c r="B437" s="110" t="s">
        <v>656</v>
      </c>
      <c r="C437" s="118" t="s">
        <v>341</v>
      </c>
      <c r="D437" s="122" t="s">
        <v>783</v>
      </c>
      <c r="E437" s="125">
        <v>36310</v>
      </c>
      <c r="F437" s="111" t="s">
        <v>98</v>
      </c>
      <c r="G437" s="111" t="s">
        <v>200</v>
      </c>
      <c r="H437" s="110" t="s">
        <v>656</v>
      </c>
      <c r="I437" s="118" t="s">
        <v>341</v>
      </c>
      <c r="J437" s="122" t="s">
        <v>1014</v>
      </c>
      <c r="L437" s="118"/>
      <c r="M437" s="122"/>
      <c r="O437" s="118"/>
      <c r="P437" s="122"/>
      <c r="R437" s="118"/>
      <c r="S437" s="122"/>
      <c r="U437" s="118"/>
      <c r="V437" s="122"/>
      <c r="X437" s="118"/>
      <c r="Y437" s="122"/>
      <c r="AA437" s="118"/>
      <c r="AB437" s="122"/>
      <c r="AD437" s="118"/>
      <c r="AE437" s="122"/>
      <c r="AG437" s="118"/>
      <c r="AH437" s="122"/>
      <c r="AJ437" s="118"/>
      <c r="AK437" s="122"/>
    </row>
    <row r="438" spans="1:256" s="110" customFormat="1" x14ac:dyDescent="0.35">
      <c r="A438" s="122" t="s">
        <v>3864</v>
      </c>
      <c r="B438" s="110" t="s">
        <v>327</v>
      </c>
      <c r="C438" s="110" t="s">
        <v>85</v>
      </c>
      <c r="D438" s="122" t="s">
        <v>328</v>
      </c>
      <c r="E438" s="125">
        <v>36866</v>
      </c>
      <c r="F438" s="111" t="s">
        <v>5154</v>
      </c>
      <c r="G438" s="122"/>
      <c r="J438" s="122"/>
      <c r="M438" s="122"/>
      <c r="P438" s="122"/>
      <c r="S438" s="122"/>
      <c r="V438" s="122"/>
      <c r="Y438" s="122"/>
      <c r="AB438" s="122"/>
    </row>
    <row r="439" spans="1:256" s="110" customFormat="1" x14ac:dyDescent="0.35">
      <c r="A439" s="122" t="s">
        <v>1054</v>
      </c>
      <c r="B439" s="110" t="s">
        <v>365</v>
      </c>
      <c r="C439" s="110" t="s">
        <v>224</v>
      </c>
      <c r="D439" s="122"/>
      <c r="E439" s="125">
        <v>36652</v>
      </c>
      <c r="F439" s="111" t="s">
        <v>279</v>
      </c>
      <c r="G439" s="122" t="s">
        <v>295</v>
      </c>
      <c r="H439" s="110" t="s">
        <v>365</v>
      </c>
      <c r="I439" s="110" t="s">
        <v>224</v>
      </c>
      <c r="J439" s="122"/>
      <c r="K439" s="110" t="s">
        <v>365</v>
      </c>
      <c r="L439" s="110" t="s">
        <v>224</v>
      </c>
      <c r="M439" s="122"/>
      <c r="P439" s="122"/>
      <c r="S439" s="122"/>
      <c r="V439" s="122"/>
      <c r="Y439" s="122"/>
      <c r="AB439" s="122"/>
    </row>
    <row r="440" spans="1:256" s="110" customFormat="1" x14ac:dyDescent="0.35">
      <c r="A440" s="122" t="s">
        <v>2783</v>
      </c>
      <c r="D440" s="122"/>
      <c r="E440" s="125">
        <v>36068</v>
      </c>
      <c r="F440" s="118" t="s">
        <v>241</v>
      </c>
      <c r="G440" s="122" t="s">
        <v>387</v>
      </c>
      <c r="H440" s="110" t="s">
        <v>226</v>
      </c>
      <c r="I440" s="110" t="s">
        <v>151</v>
      </c>
      <c r="J440" s="122" t="s">
        <v>1501</v>
      </c>
      <c r="K440" s="110" t="s">
        <v>192</v>
      </c>
      <c r="L440" s="110" t="s">
        <v>151</v>
      </c>
      <c r="M440" s="122" t="s">
        <v>464</v>
      </c>
      <c r="N440" s="110" t="s">
        <v>192</v>
      </c>
      <c r="O440" s="110" t="s">
        <v>151</v>
      </c>
      <c r="P440" s="122" t="s">
        <v>208</v>
      </c>
      <c r="S440" s="122"/>
      <c r="V440" s="122"/>
      <c r="Y440" s="122"/>
      <c r="AB440" s="122"/>
    </row>
    <row r="441" spans="1:256" s="110" customFormat="1" x14ac:dyDescent="0.35">
      <c r="A441" s="122" t="s">
        <v>2649</v>
      </c>
      <c r="B441" s="110" t="s">
        <v>362</v>
      </c>
      <c r="C441" s="111" t="s">
        <v>259</v>
      </c>
      <c r="D441" s="111"/>
      <c r="E441" s="125">
        <v>35068</v>
      </c>
      <c r="F441" s="111" t="s">
        <v>337</v>
      </c>
      <c r="G441" s="111" t="s">
        <v>337</v>
      </c>
      <c r="H441" s="110" t="s">
        <v>362</v>
      </c>
      <c r="I441" s="111" t="s">
        <v>259</v>
      </c>
      <c r="J441" s="111"/>
      <c r="K441" s="110" t="s">
        <v>362</v>
      </c>
      <c r="L441" s="111" t="s">
        <v>259</v>
      </c>
      <c r="M441" s="111"/>
      <c r="N441" s="110" t="s">
        <v>362</v>
      </c>
      <c r="O441" s="111" t="s">
        <v>259</v>
      </c>
      <c r="P441" s="111"/>
      <c r="Q441" s="110" t="s">
        <v>362</v>
      </c>
      <c r="R441" s="111" t="s">
        <v>259</v>
      </c>
      <c r="S441" s="111"/>
      <c r="T441" s="110" t="s">
        <v>362</v>
      </c>
      <c r="U441" s="111" t="s">
        <v>259</v>
      </c>
      <c r="V441" s="111"/>
      <c r="W441" s="110" t="s">
        <v>362</v>
      </c>
      <c r="X441" s="111" t="s">
        <v>259</v>
      </c>
      <c r="Y441" s="111"/>
      <c r="AA441" s="111"/>
      <c r="AB441" s="111"/>
      <c r="AD441" s="111"/>
      <c r="AE441" s="111"/>
      <c r="AG441" s="111"/>
      <c r="AH441" s="111"/>
      <c r="AJ441" s="111"/>
      <c r="AK441" s="111"/>
      <c r="AM441" s="111"/>
      <c r="AN441" s="111"/>
      <c r="AP441" s="111"/>
      <c r="AQ441" s="111"/>
      <c r="AS441" s="111"/>
      <c r="AT441" s="111"/>
      <c r="AV441" s="111"/>
      <c r="AW441" s="111"/>
      <c r="AY441" s="111"/>
      <c r="AZ441" s="111"/>
      <c r="BB441" s="111"/>
      <c r="BC441" s="111"/>
      <c r="BE441" s="111"/>
      <c r="BF441" s="111"/>
      <c r="BH441" s="111"/>
      <c r="BI441" s="111"/>
      <c r="BK441" s="111"/>
      <c r="BL441" s="111"/>
      <c r="BN441" s="111"/>
      <c r="BO441" s="111"/>
      <c r="BQ441" s="125"/>
      <c r="BR441" s="111"/>
      <c r="BS441" s="118"/>
      <c r="BU441" s="122"/>
      <c r="BV441" s="118"/>
      <c r="BW441" s="118"/>
      <c r="BX441" s="127"/>
    </row>
    <row r="442" spans="1:256" s="110" customFormat="1" x14ac:dyDescent="0.35">
      <c r="A442" s="122" t="s">
        <v>1040</v>
      </c>
      <c r="B442" s="110" t="s">
        <v>299</v>
      </c>
      <c r="C442" s="118" t="s">
        <v>268</v>
      </c>
      <c r="D442" s="122" t="s">
        <v>334</v>
      </c>
      <c r="E442" s="125">
        <v>33991</v>
      </c>
      <c r="F442" s="111" t="s">
        <v>1041</v>
      </c>
      <c r="G442" s="111" t="s">
        <v>163</v>
      </c>
      <c r="H442" s="110" t="s">
        <v>299</v>
      </c>
      <c r="I442" s="118" t="s">
        <v>259</v>
      </c>
      <c r="J442" s="122" t="s">
        <v>342</v>
      </c>
      <c r="K442" s="110" t="s">
        <v>299</v>
      </c>
      <c r="L442" s="118" t="s">
        <v>259</v>
      </c>
      <c r="M442" s="122" t="s">
        <v>681</v>
      </c>
      <c r="N442" s="110" t="s">
        <v>299</v>
      </c>
      <c r="O442" s="118" t="s">
        <v>259</v>
      </c>
      <c r="P442" s="122" t="s">
        <v>791</v>
      </c>
      <c r="Q442" s="110" t="s">
        <v>299</v>
      </c>
      <c r="R442" s="118" t="s">
        <v>259</v>
      </c>
      <c r="S442" s="122" t="s">
        <v>332</v>
      </c>
      <c r="T442" s="110" t="s">
        <v>299</v>
      </c>
      <c r="U442" s="118" t="s">
        <v>259</v>
      </c>
      <c r="V442" s="122" t="s">
        <v>334</v>
      </c>
      <c r="W442" s="110" t="s">
        <v>331</v>
      </c>
      <c r="X442" s="118" t="s">
        <v>103</v>
      </c>
      <c r="Y442" s="122" t="s">
        <v>301</v>
      </c>
      <c r="Z442" s="110" t="s">
        <v>1044</v>
      </c>
      <c r="AA442" s="118" t="s">
        <v>103</v>
      </c>
      <c r="AB442" s="122" t="s">
        <v>154</v>
      </c>
      <c r="AC442" s="110" t="s">
        <v>327</v>
      </c>
      <c r="AD442" s="118" t="s">
        <v>103</v>
      </c>
      <c r="AE442" s="122" t="s">
        <v>335</v>
      </c>
      <c r="AF442" s="110" t="s">
        <v>327</v>
      </c>
      <c r="AG442" s="118" t="s">
        <v>103</v>
      </c>
      <c r="AH442" s="122" t="s">
        <v>328</v>
      </c>
      <c r="AJ442" s="118"/>
      <c r="AK442" s="122"/>
      <c r="AM442" s="118"/>
      <c r="AN442" s="122"/>
      <c r="AP442" s="118"/>
      <c r="AQ442" s="122"/>
      <c r="AS442" s="118"/>
      <c r="AT442" s="122"/>
      <c r="AV442" s="118"/>
      <c r="AW442" s="122"/>
      <c r="AY442" s="118"/>
      <c r="AZ442" s="122"/>
      <c r="BB442" s="118"/>
      <c r="BC442" s="122"/>
      <c r="BE442" s="118"/>
      <c r="BF442" s="122"/>
      <c r="BH442" s="118"/>
      <c r="BI442" s="122"/>
      <c r="BK442" s="118"/>
      <c r="BL442" s="122"/>
      <c r="BN442" s="118"/>
      <c r="BO442" s="122"/>
      <c r="BR442" s="122"/>
      <c r="BS442" s="118"/>
      <c r="BT442" s="118"/>
      <c r="BU442" s="118"/>
      <c r="BV442" s="118"/>
      <c r="BW442" s="118"/>
      <c r="BX442" s="118"/>
    </row>
    <row r="443" spans="1:256" s="110" customFormat="1" x14ac:dyDescent="0.35">
      <c r="A443" s="122" t="s">
        <v>1577</v>
      </c>
      <c r="B443" s="110" t="s">
        <v>122</v>
      </c>
      <c r="C443" s="118" t="s">
        <v>235</v>
      </c>
      <c r="D443" s="122"/>
      <c r="E443" s="125">
        <v>34302</v>
      </c>
      <c r="F443" s="111" t="s">
        <v>163</v>
      </c>
      <c r="G443" s="111" t="s">
        <v>4901</v>
      </c>
      <c r="H443" s="110" t="s">
        <v>122</v>
      </c>
      <c r="I443" s="118" t="s">
        <v>131</v>
      </c>
      <c r="J443" s="122"/>
      <c r="K443" s="110" t="s">
        <v>122</v>
      </c>
      <c r="L443" s="118" t="s">
        <v>131</v>
      </c>
      <c r="M443" s="122"/>
      <c r="N443" s="110" t="s">
        <v>127</v>
      </c>
      <c r="O443" s="118" t="s">
        <v>131</v>
      </c>
      <c r="P443" s="122"/>
      <c r="Q443" s="110" t="s">
        <v>122</v>
      </c>
      <c r="R443" s="118" t="s">
        <v>131</v>
      </c>
      <c r="S443" s="122"/>
      <c r="T443" s="110" t="s">
        <v>127</v>
      </c>
      <c r="U443" s="118" t="s">
        <v>86</v>
      </c>
      <c r="V443" s="122"/>
      <c r="W443" s="110" t="s">
        <v>122</v>
      </c>
      <c r="X443" s="118" t="s">
        <v>86</v>
      </c>
      <c r="Y443" s="122"/>
      <c r="Z443" s="110" t="s">
        <v>122</v>
      </c>
      <c r="AA443" s="118" t="s">
        <v>86</v>
      </c>
      <c r="AB443" s="122"/>
      <c r="AC443" s="110" t="s">
        <v>1578</v>
      </c>
      <c r="AD443" s="118" t="s">
        <v>86</v>
      </c>
      <c r="AE443" s="122"/>
      <c r="AF443" s="110" t="s">
        <v>122</v>
      </c>
      <c r="AG443" s="118" t="s">
        <v>86</v>
      </c>
      <c r="AH443" s="122"/>
      <c r="AJ443" s="118"/>
      <c r="AK443" s="122"/>
      <c r="AM443" s="118"/>
      <c r="AN443" s="122"/>
      <c r="AP443" s="118"/>
      <c r="AQ443" s="122"/>
      <c r="AS443" s="118"/>
      <c r="AT443" s="122"/>
      <c r="AV443" s="118"/>
      <c r="AW443" s="122"/>
      <c r="AY443" s="118"/>
      <c r="AZ443" s="122"/>
      <c r="BB443" s="118"/>
      <c r="BC443" s="122"/>
      <c r="BE443" s="118"/>
      <c r="BF443" s="122"/>
      <c r="BH443" s="118"/>
      <c r="BI443" s="122"/>
      <c r="BK443" s="118"/>
      <c r="BL443" s="122"/>
      <c r="BN443" s="118"/>
      <c r="BO443" s="122"/>
      <c r="BR443" s="122"/>
      <c r="BS443" s="118"/>
      <c r="BT443" s="118"/>
      <c r="BU443" s="118"/>
      <c r="BV443" s="118"/>
      <c r="BW443" s="118"/>
      <c r="BX443" s="118"/>
    </row>
    <row r="444" spans="1:256" s="110" customFormat="1" x14ac:dyDescent="0.35">
      <c r="A444" s="122" t="s">
        <v>1731</v>
      </c>
      <c r="B444" s="110" t="s">
        <v>354</v>
      </c>
      <c r="C444" s="110" t="s">
        <v>142</v>
      </c>
      <c r="D444" s="122" t="s">
        <v>422</v>
      </c>
      <c r="E444" s="125">
        <v>36058</v>
      </c>
      <c r="F444" s="118" t="s">
        <v>204</v>
      </c>
      <c r="G444" s="118" t="s">
        <v>204</v>
      </c>
      <c r="J444" s="122"/>
      <c r="K444" s="110" t="s">
        <v>354</v>
      </c>
      <c r="L444" s="110" t="s">
        <v>142</v>
      </c>
      <c r="M444" s="122" t="s">
        <v>155</v>
      </c>
      <c r="N444" s="110" t="s">
        <v>354</v>
      </c>
      <c r="O444" s="110" t="s">
        <v>142</v>
      </c>
      <c r="P444" s="122" t="s">
        <v>155</v>
      </c>
      <c r="Q444" s="110" t="s">
        <v>354</v>
      </c>
      <c r="R444" s="110" t="s">
        <v>142</v>
      </c>
      <c r="S444" s="122" t="s">
        <v>154</v>
      </c>
      <c r="V444" s="122"/>
      <c r="Y444" s="122"/>
      <c r="AB444" s="122"/>
    </row>
    <row r="445" spans="1:256" s="110" customFormat="1" x14ac:dyDescent="0.35">
      <c r="A445" s="122" t="s">
        <v>2416</v>
      </c>
      <c r="B445" s="110" t="s">
        <v>220</v>
      </c>
      <c r="C445" s="110" t="s">
        <v>135</v>
      </c>
      <c r="D445" s="122" t="s">
        <v>231</v>
      </c>
      <c r="E445" s="125">
        <v>34975</v>
      </c>
      <c r="F445" s="118" t="s">
        <v>2417</v>
      </c>
      <c r="G445" s="122" t="s">
        <v>141</v>
      </c>
      <c r="H445" s="110" t="s">
        <v>205</v>
      </c>
      <c r="I445" s="110" t="s">
        <v>268</v>
      </c>
      <c r="J445" s="122" t="s">
        <v>231</v>
      </c>
      <c r="K445" s="110" t="s">
        <v>744</v>
      </c>
      <c r="L445" s="110" t="s">
        <v>151</v>
      </c>
      <c r="M445" s="122" t="s">
        <v>231</v>
      </c>
      <c r="N445" s="110" t="s">
        <v>220</v>
      </c>
      <c r="O445" s="110" t="s">
        <v>151</v>
      </c>
      <c r="P445" s="122" t="s">
        <v>168</v>
      </c>
      <c r="S445" s="122"/>
      <c r="T445" s="110" t="s">
        <v>220</v>
      </c>
      <c r="U445" s="110" t="s">
        <v>151</v>
      </c>
      <c r="V445" s="122" t="s">
        <v>186</v>
      </c>
      <c r="Y445" s="122"/>
      <c r="AB445" s="122"/>
    </row>
    <row r="446" spans="1:256" x14ac:dyDescent="0.35">
      <c r="A446" s="122" t="s">
        <v>1297</v>
      </c>
      <c r="B446" s="110"/>
      <c r="C446" s="118"/>
      <c r="D446" s="122"/>
      <c r="E446" s="125">
        <v>36482</v>
      </c>
      <c r="F446" s="111" t="s">
        <v>102</v>
      </c>
      <c r="G446" s="111" t="s">
        <v>134</v>
      </c>
      <c r="H446" s="110" t="s">
        <v>480</v>
      </c>
      <c r="I446" s="118" t="s">
        <v>78</v>
      </c>
      <c r="J446" s="122" t="s">
        <v>510</v>
      </c>
      <c r="K446" s="110"/>
      <c r="L446" s="118"/>
      <c r="M446" s="122"/>
      <c r="N446" s="110"/>
      <c r="O446" s="118"/>
      <c r="P446" s="122"/>
      <c r="Q446" s="110"/>
      <c r="R446" s="118"/>
      <c r="S446" s="122"/>
      <c r="T446" s="110"/>
      <c r="U446" s="118"/>
      <c r="V446" s="122"/>
      <c r="W446" s="110"/>
      <c r="X446" s="118"/>
      <c r="Y446" s="122"/>
      <c r="Z446" s="110"/>
      <c r="AA446" s="118"/>
      <c r="AB446" s="122"/>
      <c r="AC446" s="110"/>
      <c r="AD446" s="118"/>
      <c r="AE446" s="122"/>
      <c r="AF446" s="110"/>
      <c r="AG446" s="118"/>
      <c r="AH446" s="122"/>
      <c r="AI446" s="110"/>
      <c r="AJ446" s="118"/>
      <c r="AK446" s="122"/>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110"/>
      <c r="BU446" s="110"/>
      <c r="BV446" s="110"/>
      <c r="BW446" s="110"/>
      <c r="BX446" s="110"/>
      <c r="BY446" s="110"/>
      <c r="BZ446" s="110"/>
      <c r="CA446" s="110"/>
      <c r="CB446" s="110"/>
      <c r="CC446" s="110"/>
      <c r="CD446" s="110"/>
      <c r="CE446" s="110"/>
      <c r="CF446" s="110"/>
      <c r="CG446" s="110"/>
      <c r="CH446" s="110"/>
      <c r="CI446" s="110"/>
      <c r="CJ446" s="110"/>
      <c r="CK446" s="110"/>
      <c r="CL446" s="110"/>
      <c r="CM446" s="110"/>
      <c r="CN446" s="110"/>
      <c r="CO446" s="110"/>
      <c r="CP446" s="110"/>
      <c r="CQ446" s="110"/>
      <c r="CR446" s="110"/>
      <c r="CS446" s="110"/>
      <c r="CT446" s="110"/>
      <c r="CU446" s="110"/>
      <c r="CV446" s="110"/>
      <c r="CW446" s="110"/>
      <c r="CX446" s="110"/>
      <c r="CY446" s="110"/>
      <c r="CZ446" s="110"/>
      <c r="DA446" s="110"/>
      <c r="DB446" s="110"/>
      <c r="DC446" s="110"/>
      <c r="DD446" s="110"/>
      <c r="DE446" s="110"/>
      <c r="DF446" s="110"/>
      <c r="DG446" s="110"/>
      <c r="DH446" s="110"/>
      <c r="DI446" s="110"/>
      <c r="DJ446" s="110"/>
      <c r="DK446" s="110"/>
      <c r="DL446" s="110"/>
      <c r="DM446" s="110"/>
      <c r="DN446" s="110"/>
      <c r="DO446" s="110"/>
      <c r="DP446" s="110"/>
      <c r="DQ446" s="110"/>
      <c r="DR446" s="110"/>
      <c r="DS446" s="110"/>
      <c r="DT446" s="110"/>
      <c r="DU446" s="110"/>
      <c r="DV446" s="110"/>
      <c r="DW446" s="110"/>
      <c r="DX446" s="110"/>
      <c r="DY446" s="110"/>
      <c r="DZ446" s="110"/>
      <c r="EA446" s="110"/>
      <c r="EB446" s="110"/>
      <c r="EC446" s="110"/>
      <c r="ED446" s="110"/>
      <c r="EE446" s="110"/>
      <c r="EF446" s="110"/>
      <c r="EG446" s="110"/>
      <c r="EH446" s="110"/>
      <c r="EI446" s="110"/>
      <c r="EJ446" s="110"/>
      <c r="EK446" s="110"/>
      <c r="EL446" s="110"/>
      <c r="EM446" s="110"/>
      <c r="EN446" s="110"/>
      <c r="EO446" s="110"/>
      <c r="EP446" s="110"/>
      <c r="EQ446" s="110"/>
      <c r="ER446" s="110"/>
      <c r="ES446" s="110"/>
      <c r="ET446" s="110"/>
      <c r="EU446" s="110"/>
      <c r="EV446" s="110"/>
      <c r="EW446" s="110"/>
      <c r="EX446" s="110"/>
      <c r="EY446" s="110"/>
      <c r="EZ446" s="110"/>
      <c r="FA446" s="110"/>
      <c r="FB446" s="110"/>
      <c r="FC446" s="110"/>
      <c r="FD446" s="110"/>
      <c r="FE446" s="110"/>
      <c r="FF446" s="110"/>
      <c r="FG446" s="110"/>
      <c r="FH446" s="110"/>
      <c r="FI446" s="110"/>
      <c r="FJ446" s="110"/>
      <c r="FK446" s="110"/>
      <c r="FL446" s="110"/>
      <c r="FM446" s="110"/>
      <c r="FN446" s="110"/>
      <c r="FO446" s="110"/>
      <c r="FP446" s="110"/>
      <c r="FQ446" s="110"/>
      <c r="FR446" s="110"/>
      <c r="FS446" s="110"/>
      <c r="FT446" s="110"/>
      <c r="FU446" s="110"/>
      <c r="FV446" s="110"/>
      <c r="FW446" s="110"/>
      <c r="FX446" s="110"/>
      <c r="FY446" s="110"/>
      <c r="FZ446" s="110"/>
      <c r="GA446" s="110"/>
      <c r="GB446" s="110"/>
      <c r="GC446" s="110"/>
      <c r="GD446" s="110"/>
      <c r="GE446" s="110"/>
      <c r="GF446" s="110"/>
      <c r="GG446" s="110"/>
      <c r="GH446" s="110"/>
      <c r="GI446" s="110"/>
      <c r="GJ446" s="110"/>
      <c r="GK446" s="110"/>
      <c r="GL446" s="110"/>
      <c r="GM446" s="110"/>
      <c r="GN446" s="110"/>
      <c r="GO446" s="110"/>
      <c r="GP446" s="110"/>
      <c r="GQ446" s="110"/>
      <c r="GR446" s="110"/>
      <c r="GS446" s="110"/>
      <c r="GT446" s="110"/>
      <c r="GU446" s="110"/>
      <c r="GV446" s="110"/>
      <c r="GW446" s="110"/>
      <c r="GX446" s="110"/>
      <c r="GY446" s="110"/>
      <c r="GZ446" s="110"/>
      <c r="HA446" s="110"/>
      <c r="HB446" s="110"/>
      <c r="HC446" s="110"/>
      <c r="HD446" s="110"/>
      <c r="HE446" s="110"/>
      <c r="HF446" s="110"/>
      <c r="HG446" s="110"/>
      <c r="HH446" s="110"/>
      <c r="HI446" s="110"/>
      <c r="HJ446" s="110"/>
      <c r="HK446" s="110"/>
      <c r="HL446" s="110"/>
      <c r="HM446" s="110"/>
      <c r="HN446" s="110"/>
      <c r="HO446" s="110"/>
      <c r="HP446" s="110"/>
      <c r="HQ446" s="110"/>
      <c r="HR446" s="110"/>
      <c r="HS446" s="110"/>
      <c r="HT446" s="110"/>
      <c r="HU446" s="110"/>
      <c r="HV446" s="110"/>
      <c r="HW446" s="110"/>
      <c r="HX446" s="110"/>
      <c r="HY446" s="110"/>
      <c r="HZ446" s="110"/>
      <c r="IA446" s="110"/>
      <c r="IB446" s="110"/>
      <c r="IC446" s="110"/>
      <c r="ID446" s="110"/>
      <c r="IE446" s="110"/>
      <c r="IF446" s="110"/>
      <c r="IG446" s="110"/>
      <c r="IH446" s="110"/>
      <c r="II446" s="110"/>
      <c r="IJ446" s="110"/>
      <c r="IK446" s="110"/>
      <c r="IL446" s="110"/>
      <c r="IM446" s="110"/>
      <c r="IN446" s="110"/>
      <c r="IO446" s="110"/>
      <c r="IP446" s="110"/>
      <c r="IQ446" s="110"/>
      <c r="IR446" s="110"/>
      <c r="IS446" s="110"/>
      <c r="IT446" s="110"/>
      <c r="IU446" s="110"/>
      <c r="IV446" s="110"/>
    </row>
    <row r="447" spans="1:256" s="110" customFormat="1" x14ac:dyDescent="0.35">
      <c r="A447" s="122" t="s">
        <v>2395</v>
      </c>
      <c r="B447" s="110" t="s">
        <v>153</v>
      </c>
      <c r="C447" s="111" t="s">
        <v>224</v>
      </c>
      <c r="D447" s="111" t="s">
        <v>154</v>
      </c>
      <c r="E447" s="125">
        <v>35254</v>
      </c>
      <c r="F447" s="111" t="s">
        <v>303</v>
      </c>
      <c r="G447" s="111" t="s">
        <v>337</v>
      </c>
      <c r="H447" s="110" t="s">
        <v>147</v>
      </c>
      <c r="I447" s="111" t="s">
        <v>259</v>
      </c>
      <c r="J447" s="111" t="s">
        <v>3395</v>
      </c>
      <c r="K447" s="110" t="s">
        <v>153</v>
      </c>
      <c r="L447" s="111" t="s">
        <v>259</v>
      </c>
      <c r="M447" s="111" t="s">
        <v>422</v>
      </c>
      <c r="N447" s="110" t="s">
        <v>153</v>
      </c>
      <c r="O447" s="111" t="s">
        <v>259</v>
      </c>
      <c r="P447" s="111" t="s">
        <v>154</v>
      </c>
      <c r="Q447" s="110" t="s">
        <v>147</v>
      </c>
      <c r="R447" s="111" t="s">
        <v>259</v>
      </c>
      <c r="S447" s="111" t="s">
        <v>436</v>
      </c>
      <c r="T447" s="110" t="s">
        <v>153</v>
      </c>
      <c r="U447" s="111" t="s">
        <v>259</v>
      </c>
      <c r="V447" s="111" t="s">
        <v>422</v>
      </c>
      <c r="W447" s="110" t="s">
        <v>156</v>
      </c>
      <c r="X447" s="111" t="s">
        <v>259</v>
      </c>
      <c r="Y447" s="111" t="s">
        <v>161</v>
      </c>
      <c r="AA447" s="111"/>
      <c r="AB447" s="111"/>
      <c r="AD447" s="111"/>
      <c r="AE447" s="111"/>
      <c r="AG447" s="111"/>
      <c r="AH447" s="111"/>
      <c r="AJ447" s="111"/>
      <c r="AK447" s="111"/>
      <c r="AM447" s="111"/>
      <c r="AN447" s="111"/>
      <c r="AP447" s="111"/>
      <c r="AQ447" s="111"/>
      <c r="AS447" s="111"/>
      <c r="AT447" s="111"/>
      <c r="AV447" s="111"/>
      <c r="AW447" s="111"/>
      <c r="AY447" s="111"/>
      <c r="AZ447" s="111"/>
      <c r="BB447" s="111"/>
      <c r="BC447" s="111"/>
      <c r="BE447" s="111"/>
      <c r="BF447" s="111"/>
      <c r="BH447" s="111"/>
      <c r="BI447" s="111"/>
      <c r="BK447" s="111"/>
      <c r="BL447" s="111"/>
      <c r="BN447" s="111"/>
      <c r="BO447" s="111"/>
      <c r="BQ447" s="125"/>
      <c r="BR447" s="111"/>
      <c r="BS447" s="118"/>
      <c r="BU447" s="122"/>
      <c r="BV447" s="118"/>
      <c r="BW447" s="118"/>
      <c r="BX447" s="127"/>
    </row>
    <row r="448" spans="1:256" s="110" customFormat="1" x14ac:dyDescent="0.35">
      <c r="A448" s="122" t="s">
        <v>2545</v>
      </c>
      <c r="B448" s="110" t="s">
        <v>362</v>
      </c>
      <c r="C448" s="110" t="s">
        <v>116</v>
      </c>
      <c r="D448" s="111"/>
      <c r="E448" s="125">
        <v>34205</v>
      </c>
      <c r="F448" s="118" t="s">
        <v>2133</v>
      </c>
      <c r="G448" s="110" t="s">
        <v>189</v>
      </c>
      <c r="H448" s="110" t="s">
        <v>362</v>
      </c>
      <c r="I448" s="110" t="s">
        <v>116</v>
      </c>
      <c r="J448" s="111"/>
      <c r="K448" s="110" t="s">
        <v>362</v>
      </c>
      <c r="L448" s="110" t="s">
        <v>229</v>
      </c>
      <c r="M448" s="111"/>
      <c r="N448" s="110" t="s">
        <v>362</v>
      </c>
      <c r="O448" s="110" t="s">
        <v>206</v>
      </c>
      <c r="P448" s="111"/>
      <c r="Q448" s="110" t="s">
        <v>362</v>
      </c>
      <c r="R448" s="110" t="s">
        <v>206</v>
      </c>
      <c r="S448" s="111"/>
      <c r="T448" s="110" t="s">
        <v>362</v>
      </c>
      <c r="U448" s="110" t="s">
        <v>206</v>
      </c>
      <c r="V448" s="111"/>
      <c r="W448" s="110" t="s">
        <v>362</v>
      </c>
      <c r="X448" s="110" t="s">
        <v>206</v>
      </c>
      <c r="Y448" s="111"/>
      <c r="Z448" s="110" t="s">
        <v>362</v>
      </c>
      <c r="AA448" s="110" t="s">
        <v>116</v>
      </c>
      <c r="AB448" s="111"/>
      <c r="AC448" s="110" t="s">
        <v>362</v>
      </c>
      <c r="AD448" s="110" t="s">
        <v>116</v>
      </c>
      <c r="AE448" s="111"/>
    </row>
    <row r="449" spans="1:76" s="110" customFormat="1" x14ac:dyDescent="0.35">
      <c r="A449" s="122" t="s">
        <v>393</v>
      </c>
      <c r="B449" s="110" t="s">
        <v>93</v>
      </c>
      <c r="C449" s="110" t="s">
        <v>224</v>
      </c>
      <c r="D449" s="122" t="s">
        <v>4813</v>
      </c>
      <c r="E449" s="125">
        <v>36146</v>
      </c>
      <c r="F449" s="118" t="s">
        <v>204</v>
      </c>
      <c r="G449" s="118" t="s">
        <v>204</v>
      </c>
      <c r="J449" s="122"/>
      <c r="K449" s="110" t="s">
        <v>93</v>
      </c>
      <c r="L449" s="110" t="s">
        <v>195</v>
      </c>
      <c r="M449" s="122" t="s">
        <v>395</v>
      </c>
      <c r="P449" s="122"/>
      <c r="Q449" s="110" t="s">
        <v>93</v>
      </c>
      <c r="R449" s="110" t="s">
        <v>195</v>
      </c>
      <c r="S449" s="122" t="s">
        <v>396</v>
      </c>
      <c r="V449" s="122"/>
      <c r="Y449" s="122"/>
      <c r="AB449" s="122"/>
    </row>
    <row r="450" spans="1:76" s="110" customFormat="1" x14ac:dyDescent="0.35">
      <c r="A450" s="122" t="s">
        <v>809</v>
      </c>
      <c r="B450" s="110" t="s">
        <v>77</v>
      </c>
      <c r="C450" s="111" t="s">
        <v>252</v>
      </c>
      <c r="D450" s="111" t="s">
        <v>1564</v>
      </c>
      <c r="E450" s="125">
        <v>34725</v>
      </c>
      <c r="F450" s="111" t="s">
        <v>486</v>
      </c>
      <c r="G450" s="111" t="s">
        <v>1408</v>
      </c>
      <c r="H450" s="110" t="s">
        <v>77</v>
      </c>
      <c r="I450" s="111" t="s">
        <v>86</v>
      </c>
      <c r="J450" s="111"/>
      <c r="K450" s="110" t="s">
        <v>77</v>
      </c>
      <c r="L450" s="111" t="s">
        <v>268</v>
      </c>
      <c r="M450" s="111" t="s">
        <v>810</v>
      </c>
      <c r="O450" s="111"/>
      <c r="P450" s="111"/>
      <c r="R450" s="111"/>
      <c r="S450" s="111"/>
      <c r="T450" s="110" t="s">
        <v>861</v>
      </c>
      <c r="U450" s="111"/>
      <c r="V450" s="111"/>
      <c r="W450" s="110" t="s">
        <v>77</v>
      </c>
      <c r="X450" s="111" t="s">
        <v>158</v>
      </c>
      <c r="Y450" s="111" t="s">
        <v>4887</v>
      </c>
      <c r="AA450" s="111"/>
      <c r="AB450" s="111"/>
      <c r="AD450" s="111"/>
      <c r="AE450" s="111"/>
      <c r="AG450" s="111"/>
      <c r="AH450" s="111"/>
      <c r="AJ450" s="111"/>
      <c r="AK450" s="111"/>
      <c r="AM450" s="111"/>
      <c r="AN450" s="111"/>
      <c r="AP450" s="111"/>
      <c r="AQ450" s="111"/>
      <c r="AS450" s="111"/>
      <c r="AT450" s="111"/>
      <c r="AV450" s="111"/>
      <c r="AW450" s="111"/>
      <c r="AY450" s="111"/>
      <c r="AZ450" s="111"/>
      <c r="BB450" s="111"/>
      <c r="BC450" s="111"/>
      <c r="BE450" s="111"/>
      <c r="BF450" s="111"/>
      <c r="BH450" s="111"/>
      <c r="BI450" s="111"/>
      <c r="BK450" s="111"/>
      <c r="BL450" s="111"/>
      <c r="BN450" s="111"/>
      <c r="BO450" s="111"/>
      <c r="BQ450" s="125"/>
      <c r="BR450" s="111"/>
      <c r="BS450" s="118"/>
      <c r="BU450" s="122"/>
      <c r="BV450" s="118"/>
      <c r="BW450" s="118"/>
      <c r="BX450" s="127"/>
    </row>
    <row r="451" spans="1:76" s="110" customFormat="1" x14ac:dyDescent="0.35">
      <c r="A451" s="122" t="s">
        <v>3226</v>
      </c>
      <c r="B451" s="110" t="s">
        <v>2627</v>
      </c>
      <c r="C451" s="110" t="s">
        <v>109</v>
      </c>
      <c r="D451" s="111" t="s">
        <v>4179</v>
      </c>
      <c r="E451" s="125">
        <v>35971</v>
      </c>
      <c r="F451" s="118" t="s">
        <v>101</v>
      </c>
      <c r="G451" s="122" t="s">
        <v>1375</v>
      </c>
      <c r="H451" s="110" t="s">
        <v>648</v>
      </c>
      <c r="I451" s="110" t="s">
        <v>131</v>
      </c>
      <c r="J451" s="111" t="s">
        <v>2728</v>
      </c>
      <c r="K451" s="110" t="s">
        <v>304</v>
      </c>
      <c r="L451" s="110" t="s">
        <v>131</v>
      </c>
      <c r="M451" s="111" t="s">
        <v>1823</v>
      </c>
      <c r="N451" s="110" t="s">
        <v>304</v>
      </c>
      <c r="O451" s="110" t="s">
        <v>131</v>
      </c>
      <c r="P451" s="111" t="s">
        <v>310</v>
      </c>
      <c r="Q451" s="110" t="s">
        <v>304</v>
      </c>
      <c r="R451" s="110" t="s">
        <v>131</v>
      </c>
      <c r="S451" s="122" t="s">
        <v>317</v>
      </c>
      <c r="V451" s="122"/>
      <c r="Y451" s="122"/>
      <c r="AB451" s="122"/>
    </row>
    <row r="452" spans="1:76" s="110" customFormat="1" x14ac:dyDescent="0.35">
      <c r="A452" s="129" t="s">
        <v>2105</v>
      </c>
      <c r="D452" s="129"/>
      <c r="E452" s="40">
        <v>33381</v>
      </c>
      <c r="F452" s="111" t="s">
        <v>2106</v>
      </c>
      <c r="G452" s="102" t="s">
        <v>4453</v>
      </c>
      <c r="H452" s="110" t="s">
        <v>253</v>
      </c>
      <c r="I452" s="110" t="s">
        <v>229</v>
      </c>
      <c r="J452" s="129" t="s">
        <v>1141</v>
      </c>
      <c r="K452" s="110" t="s">
        <v>253</v>
      </c>
      <c r="L452" s="110" t="s">
        <v>229</v>
      </c>
      <c r="M452" s="129" t="s">
        <v>1143</v>
      </c>
      <c r="N452" s="110" t="s">
        <v>253</v>
      </c>
      <c r="O452" s="110" t="s">
        <v>229</v>
      </c>
      <c r="P452" s="129" t="s">
        <v>595</v>
      </c>
      <c r="Q452" s="110" t="s">
        <v>253</v>
      </c>
      <c r="R452" s="110" t="s">
        <v>229</v>
      </c>
      <c r="S452" s="129" t="s">
        <v>2104</v>
      </c>
      <c r="T452" s="110" t="s">
        <v>253</v>
      </c>
      <c r="U452" s="102" t="s">
        <v>229</v>
      </c>
      <c r="V452" s="129" t="s">
        <v>595</v>
      </c>
      <c r="W452" s="110" t="s">
        <v>253</v>
      </c>
      <c r="X452" s="102" t="s">
        <v>229</v>
      </c>
      <c r="Y452" s="129" t="s">
        <v>2102</v>
      </c>
      <c r="Z452" s="110" t="s">
        <v>253</v>
      </c>
      <c r="AA452" s="102" t="s">
        <v>229</v>
      </c>
      <c r="AB452" s="129" t="s">
        <v>874</v>
      </c>
      <c r="AC452" s="110" t="s">
        <v>491</v>
      </c>
      <c r="AD452" s="102" t="s">
        <v>994</v>
      </c>
      <c r="AE452" s="129" t="s">
        <v>876</v>
      </c>
      <c r="AF452" s="110" t="s">
        <v>491</v>
      </c>
      <c r="AG452" s="102" t="s">
        <v>1447</v>
      </c>
      <c r="AH452" s="129" t="s">
        <v>595</v>
      </c>
      <c r="AI452" s="110" t="s">
        <v>491</v>
      </c>
      <c r="AJ452" s="102" t="s">
        <v>1447</v>
      </c>
      <c r="AK452" s="129" t="s">
        <v>1896</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76" s="110" customFormat="1" x14ac:dyDescent="0.35">
      <c r="A453" s="122" t="s">
        <v>2353</v>
      </c>
      <c r="B453" s="110" t="s">
        <v>1190</v>
      </c>
      <c r="C453" s="118" t="s">
        <v>103</v>
      </c>
      <c r="D453" s="122"/>
      <c r="E453" s="125">
        <v>35885</v>
      </c>
      <c r="F453" s="111" t="s">
        <v>107</v>
      </c>
      <c r="G453" s="111" t="s">
        <v>320</v>
      </c>
      <c r="H453" s="110" t="s">
        <v>1190</v>
      </c>
      <c r="I453" s="118" t="s">
        <v>103</v>
      </c>
      <c r="J453" s="122"/>
      <c r="L453" s="118"/>
      <c r="M453" s="122"/>
      <c r="O453" s="118"/>
      <c r="P453" s="122"/>
      <c r="R453" s="118"/>
      <c r="S453" s="122"/>
      <c r="U453" s="118"/>
      <c r="V453" s="122"/>
      <c r="X453" s="118"/>
      <c r="Y453" s="122"/>
      <c r="AA453" s="118"/>
      <c r="AB453" s="122"/>
      <c r="AD453" s="118"/>
      <c r="AE453" s="122"/>
      <c r="AG453" s="118"/>
      <c r="AH453" s="122"/>
      <c r="AJ453" s="118"/>
      <c r="AK453" s="122"/>
    </row>
    <row r="454" spans="1:76" s="110" customFormat="1" x14ac:dyDescent="0.35">
      <c r="A454" s="122" t="s">
        <v>2948</v>
      </c>
      <c r="B454" s="110" t="s">
        <v>562</v>
      </c>
      <c r="C454" s="110" t="s">
        <v>78</v>
      </c>
      <c r="D454" s="122"/>
      <c r="E454" s="125">
        <v>35944</v>
      </c>
      <c r="F454" s="111" t="s">
        <v>101</v>
      </c>
      <c r="G454" s="122" t="s">
        <v>83</v>
      </c>
      <c r="H454" s="110" t="s">
        <v>413</v>
      </c>
      <c r="I454" s="110" t="s">
        <v>78</v>
      </c>
      <c r="J454" s="122"/>
      <c r="K454" s="110" t="s">
        <v>562</v>
      </c>
      <c r="L454" s="110" t="s">
        <v>78</v>
      </c>
      <c r="M454" s="122"/>
      <c r="P454" s="122"/>
      <c r="S454" s="122"/>
      <c r="V454" s="122"/>
      <c r="Y454" s="122"/>
      <c r="AB454" s="122"/>
    </row>
    <row r="455" spans="1:76" s="110" customFormat="1" x14ac:dyDescent="0.35">
      <c r="A455" s="122" t="s">
        <v>1750</v>
      </c>
      <c r="B455" s="110" t="s">
        <v>132</v>
      </c>
      <c r="C455" s="110" t="s">
        <v>151</v>
      </c>
      <c r="D455" s="122"/>
      <c r="E455" s="125">
        <v>36607</v>
      </c>
      <c r="F455" s="111" t="s">
        <v>1751</v>
      </c>
      <c r="G455" s="122" t="s">
        <v>84</v>
      </c>
      <c r="H455" s="110" t="s">
        <v>122</v>
      </c>
      <c r="I455" s="110" t="s">
        <v>128</v>
      </c>
      <c r="J455" s="122"/>
      <c r="K455" s="110" t="s">
        <v>132</v>
      </c>
      <c r="L455" s="110" t="s">
        <v>128</v>
      </c>
      <c r="M455" s="122"/>
      <c r="P455" s="122"/>
      <c r="S455" s="122"/>
      <c r="V455" s="122"/>
      <c r="Y455" s="122"/>
      <c r="AB455" s="122"/>
    </row>
    <row r="456" spans="1:76" s="110" customFormat="1" x14ac:dyDescent="0.35">
      <c r="A456" s="122" t="s">
        <v>1117</v>
      </c>
      <c r="B456" s="110" t="s">
        <v>198</v>
      </c>
      <c r="C456" s="110" t="s">
        <v>229</v>
      </c>
      <c r="D456" s="122" t="s">
        <v>440</v>
      </c>
      <c r="E456" s="125">
        <v>35326</v>
      </c>
      <c r="F456" s="118" t="s">
        <v>108</v>
      </c>
      <c r="G456" s="118" t="s">
        <v>108</v>
      </c>
      <c r="H456" s="110" t="s">
        <v>198</v>
      </c>
      <c r="I456" s="110" t="s">
        <v>229</v>
      </c>
      <c r="J456" s="122" t="s">
        <v>440</v>
      </c>
      <c r="K456" s="110" t="s">
        <v>192</v>
      </c>
      <c r="L456" s="110" t="s">
        <v>158</v>
      </c>
      <c r="M456" s="122" t="s">
        <v>178</v>
      </c>
      <c r="N456" s="110" t="s">
        <v>192</v>
      </c>
      <c r="O456" s="110" t="s">
        <v>158</v>
      </c>
      <c r="P456" s="122" t="s">
        <v>178</v>
      </c>
      <c r="Q456" s="110" t="s">
        <v>459</v>
      </c>
      <c r="R456" s="110" t="s">
        <v>158</v>
      </c>
      <c r="S456" s="122" t="s">
        <v>1118</v>
      </c>
      <c r="V456" s="122"/>
      <c r="Y456" s="122"/>
      <c r="AB456" s="122"/>
    </row>
    <row r="457" spans="1:76" s="110" customFormat="1" x14ac:dyDescent="0.35">
      <c r="A457" s="122" t="s">
        <v>2576</v>
      </c>
      <c r="B457" s="110" t="s">
        <v>127</v>
      </c>
      <c r="C457" s="110" t="s">
        <v>135</v>
      </c>
      <c r="D457" s="122"/>
      <c r="E457" s="125">
        <v>36629</v>
      </c>
      <c r="F457" s="111" t="s">
        <v>83</v>
      </c>
      <c r="G457" s="122" t="s">
        <v>295</v>
      </c>
      <c r="H457" s="110" t="s">
        <v>127</v>
      </c>
      <c r="I457" s="110" t="s">
        <v>135</v>
      </c>
      <c r="J457" s="122"/>
      <c r="K457" s="110" t="s">
        <v>132</v>
      </c>
      <c r="L457" s="110" t="s">
        <v>135</v>
      </c>
      <c r="M457" s="122"/>
      <c r="P457" s="122"/>
      <c r="S457" s="122"/>
      <c r="V457" s="122"/>
      <c r="Y457" s="122"/>
      <c r="AB457" s="122"/>
    </row>
    <row r="458" spans="1:76" s="110" customFormat="1" x14ac:dyDescent="0.35">
      <c r="A458" s="122" t="s">
        <v>1583</v>
      </c>
      <c r="B458" s="110" t="s">
        <v>122</v>
      </c>
      <c r="C458" s="118" t="s">
        <v>85</v>
      </c>
      <c r="D458" s="122"/>
      <c r="E458" s="125">
        <v>36868</v>
      </c>
      <c r="F458" s="111" t="s">
        <v>313</v>
      </c>
      <c r="G458" s="111" t="s">
        <v>88</v>
      </c>
      <c r="H458" s="110" t="s">
        <v>844</v>
      </c>
      <c r="I458" s="118" t="s">
        <v>85</v>
      </c>
      <c r="J458" s="122"/>
      <c r="L458" s="118"/>
      <c r="M458" s="122"/>
      <c r="O458" s="118"/>
      <c r="P458" s="122"/>
      <c r="R458" s="118"/>
      <c r="S458" s="122"/>
      <c r="U458" s="118"/>
      <c r="V458" s="122"/>
      <c r="X458" s="118"/>
      <c r="Y458" s="122"/>
      <c r="AA458" s="118"/>
      <c r="AB458" s="122"/>
      <c r="AD458" s="118"/>
      <c r="AE458" s="122"/>
      <c r="AG458" s="118"/>
      <c r="AH458" s="122"/>
      <c r="AJ458" s="118"/>
      <c r="AK458" s="122"/>
    </row>
    <row r="459" spans="1:76" s="110" customFormat="1" x14ac:dyDescent="0.35">
      <c r="A459" s="122" t="s">
        <v>917</v>
      </c>
      <c r="B459" s="110" t="s">
        <v>354</v>
      </c>
      <c r="C459" s="111" t="s">
        <v>131</v>
      </c>
      <c r="D459" s="111" t="s">
        <v>154</v>
      </c>
      <c r="E459" s="125">
        <v>34575</v>
      </c>
      <c r="F459" s="118" t="s">
        <v>222</v>
      </c>
      <c r="G459" s="122" t="s">
        <v>1005</v>
      </c>
      <c r="H459" s="110" t="s">
        <v>354</v>
      </c>
      <c r="I459" s="111" t="s">
        <v>131</v>
      </c>
      <c r="J459" s="111" t="s">
        <v>422</v>
      </c>
      <c r="K459" s="110" t="s">
        <v>345</v>
      </c>
      <c r="L459" s="111" t="s">
        <v>135</v>
      </c>
      <c r="M459" s="111" t="s">
        <v>422</v>
      </c>
      <c r="N459" s="110" t="s">
        <v>354</v>
      </c>
      <c r="O459" s="111" t="s">
        <v>135</v>
      </c>
      <c r="P459" s="111" t="s">
        <v>422</v>
      </c>
      <c r="Q459" s="110" t="s">
        <v>354</v>
      </c>
      <c r="R459" s="111" t="s">
        <v>190</v>
      </c>
      <c r="S459" s="111" t="s">
        <v>149</v>
      </c>
      <c r="T459" s="110" t="s">
        <v>327</v>
      </c>
      <c r="U459" s="111" t="s">
        <v>151</v>
      </c>
      <c r="V459" s="111" t="s">
        <v>335</v>
      </c>
      <c r="W459" s="110" t="s">
        <v>345</v>
      </c>
      <c r="X459" s="111" t="s">
        <v>151</v>
      </c>
      <c r="Y459" s="111" t="s">
        <v>154</v>
      </c>
      <c r="Z459" s="110" t="s">
        <v>327</v>
      </c>
      <c r="AA459" s="111" t="s">
        <v>151</v>
      </c>
      <c r="AB459" s="111" t="s">
        <v>342</v>
      </c>
    </row>
    <row r="460" spans="1:76" s="110" customFormat="1" x14ac:dyDescent="0.35">
      <c r="A460" s="122" t="s">
        <v>1214</v>
      </c>
      <c r="B460" s="110" t="s">
        <v>93</v>
      </c>
      <c r="C460" s="118" t="s">
        <v>142</v>
      </c>
      <c r="D460" s="122" t="s">
        <v>4703</v>
      </c>
      <c r="E460" s="125">
        <v>35960</v>
      </c>
      <c r="F460" s="111" t="s">
        <v>107</v>
      </c>
      <c r="G460" s="111" t="s">
        <v>160</v>
      </c>
      <c r="H460" s="110" t="s">
        <v>954</v>
      </c>
      <c r="I460" s="118" t="s">
        <v>142</v>
      </c>
      <c r="J460" s="122" t="s">
        <v>949</v>
      </c>
      <c r="L460" s="118"/>
      <c r="M460" s="122"/>
      <c r="O460" s="118"/>
      <c r="P460" s="122"/>
      <c r="R460" s="118"/>
      <c r="S460" s="122"/>
      <c r="U460" s="118"/>
      <c r="V460" s="122"/>
      <c r="X460" s="118"/>
      <c r="Y460" s="122"/>
      <c r="AA460" s="118"/>
      <c r="AB460" s="122"/>
      <c r="AD460" s="118"/>
      <c r="AE460" s="122"/>
      <c r="AG460" s="118"/>
      <c r="AH460" s="122"/>
      <c r="AJ460" s="118"/>
      <c r="AK460" s="122"/>
    </row>
    <row r="461" spans="1:76" s="110" customFormat="1" x14ac:dyDescent="0.35">
      <c r="A461" s="122" t="s">
        <v>1236</v>
      </c>
      <c r="B461" s="110" t="s">
        <v>1578</v>
      </c>
      <c r="C461" s="118" t="s">
        <v>172</v>
      </c>
      <c r="D461" s="122"/>
      <c r="E461" s="125">
        <v>37115</v>
      </c>
      <c r="F461" s="111" t="s">
        <v>98</v>
      </c>
      <c r="G461" s="111" t="s">
        <v>98</v>
      </c>
      <c r="H461" s="110" t="s">
        <v>408</v>
      </c>
      <c r="I461" s="118" t="s">
        <v>172</v>
      </c>
      <c r="J461" s="122"/>
      <c r="L461" s="118"/>
      <c r="M461" s="122"/>
      <c r="O461" s="118"/>
      <c r="P461" s="122"/>
      <c r="R461" s="118"/>
      <c r="S461" s="122"/>
      <c r="U461" s="118"/>
      <c r="V461" s="122"/>
      <c r="X461" s="118"/>
      <c r="Y461" s="122"/>
      <c r="AA461" s="118"/>
      <c r="AB461" s="122"/>
      <c r="AD461" s="118"/>
      <c r="AE461" s="122"/>
      <c r="AG461" s="118"/>
      <c r="AH461" s="122"/>
      <c r="AJ461" s="118"/>
      <c r="AK461" s="122"/>
    </row>
    <row r="462" spans="1:76" s="110" customFormat="1" x14ac:dyDescent="0.35">
      <c r="A462" s="122" t="s">
        <v>1093</v>
      </c>
      <c r="C462" s="111" t="s">
        <v>4421</v>
      </c>
      <c r="D462" s="111"/>
      <c r="E462" s="125">
        <v>34360</v>
      </c>
      <c r="F462" s="111" t="s">
        <v>443</v>
      </c>
      <c r="G462" s="110" t="s">
        <v>1116</v>
      </c>
      <c r="J462" s="111"/>
      <c r="K462" s="110" t="s">
        <v>93</v>
      </c>
      <c r="L462" s="110" t="s">
        <v>195</v>
      </c>
      <c r="M462" s="111" t="s">
        <v>1094</v>
      </c>
      <c r="N462" s="110" t="s">
        <v>954</v>
      </c>
      <c r="O462" s="110" t="s">
        <v>471</v>
      </c>
      <c r="P462" s="111" t="s">
        <v>1095</v>
      </c>
      <c r="Q462" s="110" t="s">
        <v>93</v>
      </c>
      <c r="R462" s="110" t="s">
        <v>78</v>
      </c>
      <c r="S462" s="111" t="s">
        <v>1096</v>
      </c>
      <c r="T462" s="110" t="s">
        <v>93</v>
      </c>
      <c r="U462" s="110" t="s">
        <v>78</v>
      </c>
      <c r="V462" s="111" t="s">
        <v>1097</v>
      </c>
      <c r="W462" s="110" t="s">
        <v>954</v>
      </c>
      <c r="X462" s="110" t="s">
        <v>109</v>
      </c>
      <c r="Y462" s="111" t="s">
        <v>1098</v>
      </c>
      <c r="Z462" s="110" t="s">
        <v>93</v>
      </c>
      <c r="AA462" s="110" t="s">
        <v>109</v>
      </c>
      <c r="AB462" s="111" t="s">
        <v>1099</v>
      </c>
      <c r="AC462" s="110" t="s">
        <v>954</v>
      </c>
      <c r="AD462" s="110" t="s">
        <v>109</v>
      </c>
      <c r="AE462" s="111" t="s">
        <v>1100</v>
      </c>
    </row>
    <row r="463" spans="1:76" s="110" customFormat="1" x14ac:dyDescent="0.35">
      <c r="A463" s="122" t="s">
        <v>981</v>
      </c>
      <c r="B463" s="110" t="s">
        <v>744</v>
      </c>
      <c r="C463" s="110" t="s">
        <v>151</v>
      </c>
      <c r="D463" s="122" t="s">
        <v>231</v>
      </c>
      <c r="E463" s="125">
        <v>35521</v>
      </c>
      <c r="F463" s="118" t="s">
        <v>108</v>
      </c>
      <c r="G463" s="122" t="s">
        <v>102</v>
      </c>
      <c r="H463" s="110" t="s">
        <v>744</v>
      </c>
      <c r="I463" s="110" t="s">
        <v>151</v>
      </c>
      <c r="J463" s="122" t="s">
        <v>231</v>
      </c>
      <c r="K463" s="110" t="s">
        <v>220</v>
      </c>
      <c r="L463" s="110" t="s">
        <v>151</v>
      </c>
      <c r="M463" s="122" t="s">
        <v>168</v>
      </c>
      <c r="N463" s="110" t="s">
        <v>578</v>
      </c>
      <c r="O463" s="110" t="s">
        <v>151</v>
      </c>
      <c r="P463" s="122" t="s">
        <v>183</v>
      </c>
      <c r="Q463" s="110" t="s">
        <v>220</v>
      </c>
      <c r="R463" s="110" t="s">
        <v>151</v>
      </c>
      <c r="S463" s="122" t="s">
        <v>231</v>
      </c>
      <c r="V463" s="122"/>
      <c r="Y463" s="122"/>
      <c r="AB463" s="122"/>
    </row>
    <row r="464" spans="1:76" s="110" customFormat="1" x14ac:dyDescent="0.35">
      <c r="A464" s="122" t="s">
        <v>3780</v>
      </c>
      <c r="B464" s="110" t="s">
        <v>220</v>
      </c>
      <c r="C464" s="110" t="s">
        <v>326</v>
      </c>
      <c r="D464" s="122" t="s">
        <v>231</v>
      </c>
      <c r="E464" s="125">
        <v>36706</v>
      </c>
      <c r="F464" s="111" t="s">
        <v>3960</v>
      </c>
      <c r="G464" s="122"/>
      <c r="J464" s="122"/>
      <c r="M464" s="122"/>
      <c r="P464" s="122"/>
      <c r="S464" s="122"/>
      <c r="V464" s="122"/>
      <c r="Y464" s="122"/>
      <c r="AB464" s="122"/>
    </row>
    <row r="465" spans="1:256" s="110" customFormat="1" x14ac:dyDescent="0.35">
      <c r="A465" s="122" t="s">
        <v>3865</v>
      </c>
      <c r="B465" s="110" t="s">
        <v>327</v>
      </c>
      <c r="C465" s="110" t="s">
        <v>109</v>
      </c>
      <c r="D465" s="122" t="s">
        <v>328</v>
      </c>
      <c r="E465" s="125">
        <v>36875</v>
      </c>
      <c r="F465" s="111" t="s">
        <v>3960</v>
      </c>
      <c r="G465" s="122"/>
      <c r="J465" s="122"/>
      <c r="M465" s="122"/>
      <c r="P465" s="122"/>
      <c r="S465" s="122"/>
      <c r="V465" s="122"/>
      <c r="Y465" s="122"/>
      <c r="AB465" s="122"/>
    </row>
    <row r="466" spans="1:256" s="110" customFormat="1" x14ac:dyDescent="0.35">
      <c r="A466" s="122" t="s">
        <v>1936</v>
      </c>
      <c r="B466" s="110" t="s">
        <v>331</v>
      </c>
      <c r="C466" s="110" t="s">
        <v>85</v>
      </c>
      <c r="D466" s="122" t="s">
        <v>335</v>
      </c>
      <c r="E466" s="125">
        <v>35146</v>
      </c>
      <c r="F466" s="118" t="s">
        <v>204</v>
      </c>
      <c r="G466" s="122" t="s">
        <v>130</v>
      </c>
      <c r="H466" s="110" t="s">
        <v>331</v>
      </c>
      <c r="I466" s="110" t="s">
        <v>85</v>
      </c>
      <c r="J466" s="122" t="s">
        <v>301</v>
      </c>
      <c r="K466" s="110" t="s">
        <v>331</v>
      </c>
      <c r="L466" s="110" t="s">
        <v>85</v>
      </c>
      <c r="M466" s="122" t="s">
        <v>682</v>
      </c>
      <c r="N466" s="110" t="s">
        <v>331</v>
      </c>
      <c r="O466" s="110" t="s">
        <v>85</v>
      </c>
      <c r="P466" s="122" t="s">
        <v>334</v>
      </c>
      <c r="Q466" s="110" t="s">
        <v>331</v>
      </c>
      <c r="R466" s="110" t="s">
        <v>85</v>
      </c>
      <c r="S466" s="122" t="s">
        <v>301</v>
      </c>
      <c r="V466" s="122"/>
      <c r="Y466" s="122"/>
      <c r="AB466" s="122"/>
    </row>
    <row r="467" spans="1:256" s="110" customFormat="1" x14ac:dyDescent="0.35">
      <c r="A467" s="122" t="s">
        <v>1247</v>
      </c>
      <c r="C467" s="111" t="s">
        <v>4421</v>
      </c>
      <c r="D467" s="122"/>
      <c r="E467" s="125">
        <v>36611</v>
      </c>
      <c r="F467" s="111" t="s">
        <v>171</v>
      </c>
      <c r="G467" s="122" t="s">
        <v>84</v>
      </c>
      <c r="J467" s="122"/>
      <c r="K467" s="110" t="s">
        <v>147</v>
      </c>
      <c r="L467" s="110" t="s">
        <v>116</v>
      </c>
      <c r="M467" s="122" t="s">
        <v>148</v>
      </c>
      <c r="P467" s="122"/>
      <c r="S467" s="122"/>
      <c r="V467" s="122"/>
      <c r="Y467" s="122"/>
      <c r="AB467" s="122"/>
    </row>
    <row r="468" spans="1:256" s="110" customFormat="1" x14ac:dyDescent="0.35">
      <c r="A468" s="122" t="s">
        <v>869</v>
      </c>
      <c r="B468" s="110" t="s">
        <v>220</v>
      </c>
      <c r="C468" s="118" t="s">
        <v>268</v>
      </c>
      <c r="D468" s="122" t="s">
        <v>231</v>
      </c>
      <c r="E468" s="125">
        <v>36715</v>
      </c>
      <c r="F468" s="111" t="s">
        <v>313</v>
      </c>
      <c r="G468" s="111" t="s">
        <v>1286</v>
      </c>
      <c r="H468" s="110" t="s">
        <v>220</v>
      </c>
      <c r="I468" s="118" t="s">
        <v>268</v>
      </c>
      <c r="J468" s="122" t="s">
        <v>231</v>
      </c>
      <c r="L468" s="118"/>
      <c r="M468" s="122"/>
      <c r="O468" s="118"/>
      <c r="P468" s="122"/>
      <c r="R468" s="118"/>
      <c r="S468" s="122"/>
      <c r="U468" s="118"/>
      <c r="V468" s="122"/>
      <c r="X468" s="118"/>
      <c r="Y468" s="122"/>
      <c r="AA468" s="118"/>
      <c r="AB468" s="122"/>
      <c r="AD468" s="118"/>
      <c r="AE468" s="122"/>
      <c r="AG468" s="118"/>
      <c r="AH468" s="122"/>
      <c r="AJ468" s="118"/>
      <c r="AK468" s="122"/>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110" customFormat="1" x14ac:dyDescent="0.35">
      <c r="A469" s="8" t="s">
        <v>4795</v>
      </c>
      <c r="B469" s="102"/>
      <c r="C469" s="111" t="s">
        <v>4421</v>
      </c>
      <c r="D469" s="131"/>
      <c r="E469" s="40">
        <v>32567</v>
      </c>
      <c r="F469" s="36" t="s">
        <v>3221</v>
      </c>
      <c r="G469" s="36" t="s">
        <v>4796</v>
      </c>
      <c r="H469" s="102"/>
      <c r="I469" s="131"/>
      <c r="J469" s="131"/>
      <c r="K469" s="102" t="s">
        <v>273</v>
      </c>
      <c r="L469" s="131" t="s">
        <v>326</v>
      </c>
      <c r="M469" s="131" t="s">
        <v>227</v>
      </c>
      <c r="N469" s="102" t="s">
        <v>758</v>
      </c>
      <c r="O469" s="131" t="s">
        <v>259</v>
      </c>
      <c r="P469" s="131" t="s">
        <v>4797</v>
      </c>
      <c r="Q469" s="102" t="s">
        <v>273</v>
      </c>
      <c r="R469" s="131" t="s">
        <v>259</v>
      </c>
      <c r="S469" s="131" t="s">
        <v>260</v>
      </c>
      <c r="T469" s="102" t="s">
        <v>242</v>
      </c>
      <c r="U469" s="131" t="s">
        <v>123</v>
      </c>
      <c r="V469" s="131" t="s">
        <v>596</v>
      </c>
      <c r="W469" s="102" t="s">
        <v>242</v>
      </c>
      <c r="X469" s="131" t="s">
        <v>123</v>
      </c>
      <c r="Y469" s="131" t="s">
        <v>1145</v>
      </c>
      <c r="Z469" s="102" t="s">
        <v>242</v>
      </c>
      <c r="AA469" s="131" t="s">
        <v>123</v>
      </c>
      <c r="AB469" s="131" t="s">
        <v>604</v>
      </c>
      <c r="AC469" s="102" t="s">
        <v>242</v>
      </c>
      <c r="AD469" s="131" t="s">
        <v>123</v>
      </c>
      <c r="AE469" s="131" t="s">
        <v>483</v>
      </c>
      <c r="AF469" s="102" t="s">
        <v>242</v>
      </c>
      <c r="AG469" s="131" t="s">
        <v>123</v>
      </c>
      <c r="AH469" s="131" t="s">
        <v>878</v>
      </c>
      <c r="AI469" s="102" t="s">
        <v>242</v>
      </c>
      <c r="AJ469" s="131" t="s">
        <v>123</v>
      </c>
      <c r="AK469" s="131" t="s">
        <v>1145</v>
      </c>
      <c r="AL469" t="s">
        <v>242</v>
      </c>
      <c r="AM469" s="36" t="s">
        <v>123</v>
      </c>
      <c r="AN469" s="36" t="s">
        <v>877</v>
      </c>
      <c r="AO469" t="s">
        <v>273</v>
      </c>
      <c r="AP469" s="36" t="s">
        <v>123</v>
      </c>
      <c r="AQ469" s="36" t="s">
        <v>178</v>
      </c>
      <c r="AR469" t="s">
        <v>273</v>
      </c>
      <c r="AS469" s="36" t="s">
        <v>123</v>
      </c>
      <c r="AT469" s="36" t="s">
        <v>743</v>
      </c>
      <c r="AU469" t="s">
        <v>273</v>
      </c>
      <c r="AV469" s="36" t="s">
        <v>123</v>
      </c>
      <c r="AW469" s="36" t="s">
        <v>885</v>
      </c>
      <c r="AX469"/>
      <c r="AY469" s="36"/>
      <c r="AZ469" s="36"/>
      <c r="BA469"/>
      <c r="BB469" s="36"/>
      <c r="BC469" s="36"/>
      <c r="BD469"/>
      <c r="BE469" s="36"/>
      <c r="BF469" s="36"/>
      <c r="BG469"/>
      <c r="BH469" s="36"/>
      <c r="BI469" s="36"/>
      <c r="BJ469"/>
      <c r="BK469" s="36"/>
      <c r="BL469" s="36"/>
      <c r="BM469"/>
      <c r="BN469" s="36"/>
      <c r="BO469" s="36"/>
      <c r="BP469"/>
      <c r="BQ469" s="40"/>
      <c r="BR469" s="36"/>
      <c r="BS469" s="9"/>
      <c r="BT469"/>
      <c r="BU469" s="8"/>
      <c r="BV469" s="9"/>
      <c r="BW469" s="9"/>
      <c r="BX469" s="128"/>
    </row>
    <row r="470" spans="1:256" s="110" customFormat="1" x14ac:dyDescent="0.35">
      <c r="A470" s="122" t="s">
        <v>2497</v>
      </c>
      <c r="B470" s="110" t="s">
        <v>1365</v>
      </c>
      <c r="C470" s="110" t="s">
        <v>460</v>
      </c>
      <c r="D470" s="122" t="s">
        <v>1261</v>
      </c>
      <c r="E470" s="125">
        <v>34574</v>
      </c>
      <c r="F470" s="111" t="s">
        <v>720</v>
      </c>
      <c r="G470" s="122"/>
      <c r="H470" s="110" t="s">
        <v>864</v>
      </c>
      <c r="I470" s="110" t="s">
        <v>460</v>
      </c>
      <c r="J470" s="122" t="s">
        <v>223</v>
      </c>
      <c r="K470" s="110" t="s">
        <v>459</v>
      </c>
      <c r="L470" s="110" t="s">
        <v>460</v>
      </c>
      <c r="M470" s="122" t="s">
        <v>166</v>
      </c>
      <c r="N470" s="110" t="s">
        <v>461</v>
      </c>
      <c r="O470" s="110" t="s">
        <v>460</v>
      </c>
      <c r="P470" s="122" t="s">
        <v>231</v>
      </c>
      <c r="S470" s="122"/>
      <c r="V470" s="122"/>
      <c r="Y470" s="122"/>
      <c r="AB470" s="122"/>
    </row>
    <row r="471" spans="1:256" x14ac:dyDescent="0.35">
      <c r="A471" s="122" t="s">
        <v>2900</v>
      </c>
      <c r="B471" s="110" t="s">
        <v>758</v>
      </c>
      <c r="C471" s="118" t="s">
        <v>224</v>
      </c>
      <c r="D471" s="122" t="s">
        <v>634</v>
      </c>
      <c r="E471" s="125">
        <v>34012</v>
      </c>
      <c r="F471" s="111" t="s">
        <v>2901</v>
      </c>
      <c r="G471" s="111" t="s">
        <v>1108</v>
      </c>
      <c r="H471" s="110" t="s">
        <v>504</v>
      </c>
      <c r="I471" s="118" t="s">
        <v>94</v>
      </c>
      <c r="J471" s="122" t="s">
        <v>3396</v>
      </c>
      <c r="K471" s="110" t="s">
        <v>656</v>
      </c>
      <c r="L471" s="118" t="s">
        <v>268</v>
      </c>
      <c r="M471" s="122" t="s">
        <v>906</v>
      </c>
      <c r="N471" s="110" t="s">
        <v>656</v>
      </c>
      <c r="O471" s="118" t="s">
        <v>268</v>
      </c>
      <c r="P471" s="122" t="s">
        <v>1823</v>
      </c>
      <c r="Q471" s="110" t="s">
        <v>656</v>
      </c>
      <c r="R471" s="118" t="s">
        <v>158</v>
      </c>
      <c r="S471" s="122" t="s">
        <v>2988</v>
      </c>
      <c r="T471" s="110" t="s">
        <v>656</v>
      </c>
      <c r="U471" s="118" t="s">
        <v>158</v>
      </c>
      <c r="V471" s="122" t="s">
        <v>2128</v>
      </c>
      <c r="W471" s="110" t="s">
        <v>656</v>
      </c>
      <c r="X471" s="118" t="s">
        <v>158</v>
      </c>
      <c r="Y471" s="122" t="s">
        <v>1159</v>
      </c>
      <c r="Z471" s="110" t="s">
        <v>504</v>
      </c>
      <c r="AA471" s="118" t="s">
        <v>158</v>
      </c>
      <c r="AB471" s="122" t="s">
        <v>1390</v>
      </c>
      <c r="AC471" s="110" t="s">
        <v>504</v>
      </c>
      <c r="AD471" s="118" t="s">
        <v>158</v>
      </c>
      <c r="AE471" s="122" t="s">
        <v>778</v>
      </c>
      <c r="AF471" s="110" t="s">
        <v>480</v>
      </c>
      <c r="AG471" s="118" t="s">
        <v>158</v>
      </c>
      <c r="AH471" s="122" t="s">
        <v>1020</v>
      </c>
      <c r="AI471" s="110"/>
      <c r="AJ471" s="118"/>
      <c r="AK471" s="122"/>
      <c r="AL471" s="110"/>
      <c r="AM471" s="118"/>
      <c r="AN471" s="122"/>
      <c r="AO471" s="110"/>
      <c r="AP471" s="118"/>
      <c r="AQ471" s="122"/>
      <c r="AR471" s="110"/>
      <c r="AS471" s="118"/>
      <c r="AT471" s="122"/>
      <c r="AU471" s="110"/>
      <c r="AV471" s="118"/>
      <c r="AW471" s="122"/>
      <c r="AX471" s="110"/>
      <c r="AY471" s="118"/>
      <c r="AZ471" s="122"/>
      <c r="BA471" s="110"/>
      <c r="BB471" s="118"/>
      <c r="BC471" s="122"/>
      <c r="BD471" s="110"/>
      <c r="BE471" s="118"/>
      <c r="BF471" s="122"/>
      <c r="BG471" s="110"/>
      <c r="BH471" s="118"/>
      <c r="BI471" s="122"/>
      <c r="BJ471" s="110"/>
      <c r="BK471" s="118"/>
      <c r="BL471" s="122"/>
      <c r="BM471" s="110"/>
      <c r="BN471" s="118"/>
      <c r="BO471" s="122"/>
      <c r="BP471" s="110"/>
      <c r="BQ471" s="110"/>
      <c r="BR471" s="122"/>
      <c r="BS471" s="118"/>
      <c r="BT471" s="118"/>
      <c r="BU471" s="118"/>
      <c r="BV471" s="118"/>
      <c r="BW471" s="118"/>
      <c r="BX471" s="118"/>
      <c r="BY471" s="110"/>
      <c r="BZ471" s="110"/>
      <c r="CA471" s="110"/>
      <c r="CB471" s="110"/>
      <c r="CC471" s="110"/>
      <c r="CD471" s="110"/>
      <c r="CE471" s="110"/>
      <c r="CF471" s="110"/>
      <c r="CG471" s="110"/>
      <c r="CH471" s="110"/>
      <c r="CI471" s="110"/>
      <c r="CJ471" s="110"/>
      <c r="CK471" s="110"/>
      <c r="CL471" s="110"/>
      <c r="CM471" s="110"/>
      <c r="CN471" s="110"/>
      <c r="CO471" s="110"/>
      <c r="CP471" s="110"/>
      <c r="CQ471" s="110"/>
      <c r="CR471" s="110"/>
      <c r="CS471" s="110"/>
      <c r="CT471" s="110"/>
      <c r="CU471" s="110"/>
      <c r="CV471" s="110"/>
      <c r="CW471" s="110"/>
      <c r="CX471" s="110"/>
      <c r="CY471" s="110"/>
      <c r="CZ471" s="110"/>
      <c r="DA471" s="110"/>
      <c r="DB471" s="110"/>
      <c r="DC471" s="110"/>
      <c r="DD471" s="110"/>
      <c r="DE471" s="110"/>
      <c r="DF471" s="110"/>
      <c r="DG471" s="110"/>
      <c r="DH471" s="110"/>
      <c r="DI471" s="110"/>
      <c r="DJ471" s="110"/>
      <c r="DK471" s="110"/>
      <c r="DL471" s="110"/>
      <c r="DM471" s="110"/>
      <c r="DN471" s="110"/>
      <c r="DO471" s="110"/>
      <c r="DP471" s="110"/>
      <c r="DQ471" s="110"/>
      <c r="DR471" s="110"/>
      <c r="DS471" s="110"/>
      <c r="DT471" s="110"/>
      <c r="DU471" s="110"/>
      <c r="DV471" s="110"/>
      <c r="DW471" s="110"/>
      <c r="DX471" s="110"/>
      <c r="DY471" s="110"/>
      <c r="DZ471" s="110"/>
      <c r="EA471" s="110"/>
      <c r="EB471" s="110"/>
      <c r="EC471" s="110"/>
      <c r="ED471" s="110"/>
      <c r="EE471" s="110"/>
      <c r="EF471" s="110"/>
      <c r="EG471" s="110"/>
      <c r="EH471" s="110"/>
      <c r="EI471" s="110"/>
      <c r="EJ471" s="110"/>
      <c r="EK471" s="110"/>
      <c r="EL471" s="110"/>
      <c r="EM471" s="110"/>
      <c r="EN471" s="110"/>
      <c r="EO471" s="110"/>
      <c r="EP471" s="110"/>
      <c r="EQ471" s="110"/>
      <c r="ER471" s="110"/>
      <c r="ES471" s="110"/>
      <c r="ET471" s="110"/>
      <c r="EU471" s="110"/>
      <c r="EV471" s="110"/>
      <c r="EW471" s="110"/>
      <c r="EX471" s="110"/>
      <c r="EY471" s="110"/>
      <c r="EZ471" s="110"/>
      <c r="FA471" s="110"/>
      <c r="FB471" s="110"/>
      <c r="FC471" s="110"/>
      <c r="FD471" s="110"/>
      <c r="FE471" s="110"/>
      <c r="FF471" s="110"/>
      <c r="FG471" s="110"/>
      <c r="FH471" s="110"/>
      <c r="FI471" s="110"/>
      <c r="FJ471" s="110"/>
      <c r="FK471" s="110"/>
      <c r="FL471" s="110"/>
      <c r="FM471" s="110"/>
      <c r="FN471" s="110"/>
      <c r="FO471" s="110"/>
      <c r="FP471" s="110"/>
      <c r="FQ471" s="110"/>
      <c r="FR471" s="110"/>
      <c r="FS471" s="110"/>
      <c r="FT471" s="110"/>
      <c r="FU471" s="110"/>
      <c r="FV471" s="110"/>
      <c r="FW471" s="110"/>
      <c r="FX471" s="110"/>
      <c r="FY471" s="110"/>
      <c r="FZ471" s="110"/>
      <c r="GA471" s="110"/>
      <c r="GB471" s="110"/>
      <c r="GC471" s="110"/>
      <c r="GD471" s="110"/>
      <c r="GE471" s="110"/>
      <c r="GF471" s="110"/>
      <c r="GG471" s="110"/>
      <c r="GH471" s="110"/>
      <c r="GI471" s="110"/>
      <c r="GJ471" s="110"/>
      <c r="GK471" s="110"/>
      <c r="GL471" s="110"/>
      <c r="GM471" s="110"/>
      <c r="GN471" s="110"/>
      <c r="GO471" s="110"/>
      <c r="GP471" s="110"/>
      <c r="GQ471" s="110"/>
      <c r="GR471" s="110"/>
      <c r="GS471" s="110"/>
      <c r="GT471" s="110"/>
      <c r="GU471" s="110"/>
      <c r="GV471" s="110"/>
      <c r="GW471" s="110"/>
      <c r="GX471" s="110"/>
      <c r="GY471" s="110"/>
      <c r="GZ471" s="110"/>
      <c r="HA471" s="110"/>
      <c r="HB471" s="110"/>
      <c r="HC471" s="110"/>
      <c r="HD471" s="110"/>
      <c r="HE471" s="110"/>
      <c r="HF471" s="110"/>
      <c r="HG471" s="110"/>
      <c r="HH471" s="110"/>
      <c r="HI471" s="110"/>
      <c r="HJ471" s="110"/>
      <c r="HK471" s="110"/>
      <c r="HL471" s="110"/>
      <c r="HM471" s="110"/>
      <c r="HN471" s="110"/>
      <c r="HO471" s="110"/>
      <c r="HP471" s="110"/>
      <c r="HQ471" s="110"/>
      <c r="HR471" s="110"/>
      <c r="HS471" s="110"/>
      <c r="HT471" s="110"/>
      <c r="HU471" s="110"/>
      <c r="HV471" s="110"/>
      <c r="HW471" s="110"/>
      <c r="HX471" s="110"/>
      <c r="HY471" s="110"/>
      <c r="HZ471" s="110"/>
      <c r="IA471" s="110"/>
      <c r="IB471" s="110"/>
      <c r="IC471" s="110"/>
      <c r="ID471" s="110"/>
      <c r="IE471" s="110"/>
      <c r="IF471" s="110"/>
      <c r="IG471" s="110"/>
      <c r="IH471" s="110"/>
      <c r="II471" s="110"/>
      <c r="IJ471" s="110"/>
      <c r="IK471" s="110"/>
      <c r="IL471" s="110"/>
      <c r="IM471" s="110"/>
      <c r="IN471" s="110"/>
      <c r="IO471" s="110"/>
      <c r="IP471" s="110"/>
      <c r="IQ471" s="110"/>
      <c r="IR471" s="110"/>
      <c r="IS471" s="110"/>
      <c r="IT471" s="110"/>
      <c r="IU471" s="110"/>
      <c r="IV471" s="110"/>
    </row>
    <row r="472" spans="1:256" s="110" customFormat="1" x14ac:dyDescent="0.35">
      <c r="A472" s="122" t="s">
        <v>2142</v>
      </c>
      <c r="B472" s="110" t="s">
        <v>323</v>
      </c>
      <c r="C472" s="110" t="s">
        <v>229</v>
      </c>
      <c r="D472" s="122" t="s">
        <v>154</v>
      </c>
      <c r="E472" s="125">
        <v>35835</v>
      </c>
      <c r="F472" s="111" t="s">
        <v>83</v>
      </c>
      <c r="G472" s="122" t="s">
        <v>91</v>
      </c>
      <c r="H472" s="110" t="s">
        <v>327</v>
      </c>
      <c r="I472" s="110" t="s">
        <v>229</v>
      </c>
      <c r="J472" s="122" t="s">
        <v>328</v>
      </c>
      <c r="K472" s="110" t="s">
        <v>345</v>
      </c>
      <c r="L472" s="110" t="s">
        <v>229</v>
      </c>
      <c r="M472" s="122" t="s">
        <v>154</v>
      </c>
      <c r="P472" s="122"/>
      <c r="S472" s="122"/>
      <c r="V472" s="122"/>
      <c r="Y472" s="122"/>
      <c r="AB472" s="122"/>
    </row>
    <row r="473" spans="1:256" s="110" customFormat="1" x14ac:dyDescent="0.35">
      <c r="A473" s="122" t="s">
        <v>3269</v>
      </c>
      <c r="B473" s="110" t="s">
        <v>258</v>
      </c>
      <c r="C473" s="118" t="s">
        <v>206</v>
      </c>
      <c r="D473" s="122" t="s">
        <v>231</v>
      </c>
      <c r="E473" s="125">
        <v>36186</v>
      </c>
      <c r="F473" s="111" t="s">
        <v>391</v>
      </c>
      <c r="G473" s="111"/>
      <c r="H473" s="110" t="s">
        <v>258</v>
      </c>
      <c r="I473" s="118" t="s">
        <v>229</v>
      </c>
      <c r="J473" s="122" t="s">
        <v>231</v>
      </c>
      <c r="L473" s="118"/>
      <c r="M473" s="122"/>
      <c r="O473" s="118"/>
      <c r="P473" s="122"/>
      <c r="R473" s="118"/>
      <c r="S473" s="122"/>
      <c r="U473" s="118"/>
      <c r="V473" s="122"/>
      <c r="X473" s="118"/>
      <c r="Y473" s="122"/>
      <c r="AA473" s="118"/>
      <c r="AB473" s="122"/>
      <c r="AD473" s="118"/>
      <c r="AE473" s="122"/>
      <c r="AG473" s="118"/>
      <c r="AH473" s="122"/>
      <c r="AJ473" s="118"/>
      <c r="AK473" s="122"/>
    </row>
    <row r="474" spans="1:256" s="110" customFormat="1" x14ac:dyDescent="0.35">
      <c r="A474" s="122" t="s">
        <v>2585</v>
      </c>
      <c r="B474" s="110" t="s">
        <v>156</v>
      </c>
      <c r="C474" s="118" t="s">
        <v>341</v>
      </c>
      <c r="D474" s="122" t="s">
        <v>161</v>
      </c>
      <c r="E474" s="125">
        <v>36692</v>
      </c>
      <c r="F474" s="111" t="s">
        <v>88</v>
      </c>
      <c r="G474" s="111" t="s">
        <v>230</v>
      </c>
      <c r="H474" s="110" t="s">
        <v>156</v>
      </c>
      <c r="I474" s="118" t="s">
        <v>341</v>
      </c>
      <c r="J474" s="122" t="s">
        <v>848</v>
      </c>
      <c r="L474" s="118"/>
      <c r="M474" s="122"/>
      <c r="O474" s="118"/>
      <c r="P474" s="122"/>
      <c r="R474" s="118"/>
      <c r="S474" s="122"/>
      <c r="U474" s="118"/>
      <c r="V474" s="122"/>
      <c r="X474" s="118"/>
      <c r="Y474" s="122"/>
      <c r="AA474" s="118"/>
      <c r="AB474" s="122"/>
      <c r="AD474" s="118"/>
      <c r="AE474" s="122"/>
      <c r="AG474" s="118"/>
      <c r="AH474" s="122"/>
      <c r="AJ474" s="118"/>
      <c r="AK474" s="122"/>
    </row>
    <row r="475" spans="1:256" s="110" customFormat="1" x14ac:dyDescent="0.35">
      <c r="A475" s="122" t="s">
        <v>2830</v>
      </c>
      <c r="B475" s="110" t="s">
        <v>409</v>
      </c>
      <c r="C475" s="110" t="s">
        <v>96</v>
      </c>
      <c r="D475" s="122"/>
      <c r="E475" s="125">
        <v>35685</v>
      </c>
      <c r="F475" s="118" t="s">
        <v>130</v>
      </c>
      <c r="G475" s="122" t="s">
        <v>965</v>
      </c>
      <c r="H475" s="110" t="s">
        <v>415</v>
      </c>
      <c r="I475" s="110" t="s">
        <v>195</v>
      </c>
      <c r="J475" s="122"/>
      <c r="K475" s="110" t="s">
        <v>561</v>
      </c>
      <c r="L475" s="110" t="s">
        <v>195</v>
      </c>
      <c r="M475" s="122"/>
      <c r="N475" s="110" t="s">
        <v>413</v>
      </c>
      <c r="O475" s="110" t="s">
        <v>195</v>
      </c>
      <c r="P475" s="122"/>
      <c r="Q475" s="110" t="s">
        <v>2266</v>
      </c>
      <c r="R475" s="110" t="s">
        <v>195</v>
      </c>
      <c r="S475" s="122"/>
      <c r="V475" s="122"/>
      <c r="Y475" s="122"/>
      <c r="AB475" s="122"/>
    </row>
    <row r="476" spans="1:256" s="110" customFormat="1" x14ac:dyDescent="0.35">
      <c r="A476" s="122" t="s">
        <v>4431</v>
      </c>
      <c r="C476" s="111" t="s">
        <v>4421</v>
      </c>
      <c r="D476" s="122"/>
      <c r="E476" s="125">
        <v>33280</v>
      </c>
      <c r="F476" s="111" t="s">
        <v>3397</v>
      </c>
      <c r="G476" s="111" t="s">
        <v>4432</v>
      </c>
      <c r="I476" s="118"/>
      <c r="J476" s="122"/>
      <c r="K476" s="110" t="s">
        <v>461</v>
      </c>
      <c r="L476" s="118" t="s">
        <v>165</v>
      </c>
      <c r="M476" s="122" t="s">
        <v>231</v>
      </c>
      <c r="N476" s="110" t="s">
        <v>198</v>
      </c>
      <c r="O476" s="118" t="s">
        <v>165</v>
      </c>
      <c r="P476" s="122" t="s">
        <v>186</v>
      </c>
      <c r="R476" s="118"/>
      <c r="S476" s="122"/>
      <c r="T476" s="110" t="s">
        <v>198</v>
      </c>
      <c r="U476" s="118" t="s">
        <v>326</v>
      </c>
      <c r="V476" s="122" t="s">
        <v>477</v>
      </c>
      <c r="W476" s="110" t="s">
        <v>861</v>
      </c>
      <c r="X476" s="118"/>
      <c r="Y476" s="122"/>
      <c r="Z476" s="110" t="s">
        <v>198</v>
      </c>
      <c r="AA476" s="118" t="s">
        <v>326</v>
      </c>
      <c r="AB476" s="122" t="s">
        <v>430</v>
      </c>
      <c r="AC476" s="110" t="s">
        <v>198</v>
      </c>
      <c r="AD476" s="118" t="s">
        <v>326</v>
      </c>
      <c r="AE476" s="122" t="s">
        <v>201</v>
      </c>
      <c r="AF476" s="110" t="s">
        <v>198</v>
      </c>
      <c r="AG476" s="118" t="s">
        <v>326</v>
      </c>
      <c r="AH476" s="122" t="s">
        <v>254</v>
      </c>
      <c r="AJ476" s="118"/>
      <c r="AK476" s="122"/>
      <c r="AM476" s="118"/>
      <c r="AN476" s="122"/>
      <c r="AP476" s="118"/>
      <c r="AQ476" s="122"/>
      <c r="AS476" s="118"/>
      <c r="AT476" s="122"/>
      <c r="AV476" s="118"/>
      <c r="AW476" s="122"/>
      <c r="AY476" s="118"/>
      <c r="AZ476" s="122"/>
      <c r="BB476" s="118"/>
      <c r="BC476" s="122"/>
      <c r="BE476" s="118"/>
      <c r="BF476" s="122"/>
      <c r="BH476" s="118"/>
      <c r="BI476" s="122"/>
      <c r="BK476" s="118"/>
      <c r="BL476" s="122"/>
      <c r="BN476" s="118"/>
      <c r="BO476" s="122"/>
      <c r="BR476" s="122"/>
      <c r="BS476" s="118"/>
      <c r="BT476" s="118"/>
      <c r="BU476" s="118"/>
      <c r="BV476" s="118"/>
      <c r="BW476" s="118"/>
      <c r="BX476" s="118"/>
    </row>
    <row r="477" spans="1:256" s="110" customFormat="1" x14ac:dyDescent="0.35">
      <c r="A477" s="122" t="s">
        <v>3304</v>
      </c>
      <c r="B477" s="111" t="s">
        <v>153</v>
      </c>
      <c r="C477" s="131" t="s">
        <v>94</v>
      </c>
      <c r="D477" s="122" t="s">
        <v>149</v>
      </c>
      <c r="E477" s="125">
        <v>34725</v>
      </c>
      <c r="F477" s="118" t="s">
        <v>114</v>
      </c>
      <c r="G477" s="122" t="s">
        <v>932</v>
      </c>
      <c r="H477" s="111"/>
      <c r="I477" s="131"/>
      <c r="J477" s="122"/>
      <c r="M477" s="122"/>
      <c r="N477" s="110" t="s">
        <v>156</v>
      </c>
      <c r="O477" s="110" t="s">
        <v>252</v>
      </c>
      <c r="P477" s="122" t="s">
        <v>161</v>
      </c>
      <c r="Q477" s="110" t="s">
        <v>156</v>
      </c>
      <c r="R477" s="110" t="s">
        <v>252</v>
      </c>
      <c r="S477" s="122" t="s">
        <v>161</v>
      </c>
      <c r="T477" s="110" t="s">
        <v>156</v>
      </c>
      <c r="U477" s="110" t="s">
        <v>252</v>
      </c>
      <c r="V477" s="122" t="s">
        <v>161</v>
      </c>
      <c r="Y477" s="122"/>
      <c r="AB477" s="122"/>
    </row>
    <row r="478" spans="1:256" s="110" customFormat="1" x14ac:dyDescent="0.35">
      <c r="A478" s="122" t="s">
        <v>2811</v>
      </c>
      <c r="B478" s="110" t="s">
        <v>304</v>
      </c>
      <c r="C478" s="110" t="s">
        <v>224</v>
      </c>
      <c r="D478" s="122" t="s">
        <v>906</v>
      </c>
      <c r="E478" s="125">
        <v>35326</v>
      </c>
      <c r="F478" s="118" t="s">
        <v>108</v>
      </c>
      <c r="G478" s="122" t="s">
        <v>892</v>
      </c>
      <c r="H478" s="110" t="s">
        <v>304</v>
      </c>
      <c r="I478" s="110" t="s">
        <v>86</v>
      </c>
      <c r="J478" s="122" t="s">
        <v>317</v>
      </c>
      <c r="K478" s="110" t="s">
        <v>307</v>
      </c>
      <c r="L478" s="110" t="s">
        <v>86</v>
      </c>
      <c r="M478" s="122" t="s">
        <v>310</v>
      </c>
      <c r="N478" s="110" t="s">
        <v>307</v>
      </c>
      <c r="O478" s="110" t="s">
        <v>86</v>
      </c>
      <c r="P478" s="122" t="s">
        <v>310</v>
      </c>
      <c r="Q478" s="110" t="s">
        <v>304</v>
      </c>
      <c r="R478" s="110" t="s">
        <v>86</v>
      </c>
      <c r="S478" s="122" t="s">
        <v>310</v>
      </c>
      <c r="V478" s="122"/>
      <c r="Y478" s="122"/>
      <c r="AB478" s="122"/>
      <c r="BY478" s="130"/>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110" customFormat="1" x14ac:dyDescent="0.35">
      <c r="A479" s="122" t="s">
        <v>2806</v>
      </c>
      <c r="B479" s="110" t="s">
        <v>480</v>
      </c>
      <c r="C479" s="110" t="s">
        <v>94</v>
      </c>
      <c r="D479" s="122" t="s">
        <v>2325</v>
      </c>
      <c r="E479" s="125">
        <v>36183</v>
      </c>
      <c r="F479" s="111" t="s">
        <v>84</v>
      </c>
      <c r="G479" s="122" t="s">
        <v>91</v>
      </c>
      <c r="H479" s="110" t="s">
        <v>656</v>
      </c>
      <c r="I479" s="110" t="s">
        <v>94</v>
      </c>
      <c r="J479" s="122" t="s">
        <v>1390</v>
      </c>
      <c r="K479" s="110" t="s">
        <v>758</v>
      </c>
      <c r="L479" s="110" t="s">
        <v>94</v>
      </c>
      <c r="M479" s="122" t="s">
        <v>2807</v>
      </c>
      <c r="P479" s="122"/>
      <c r="S479" s="122"/>
      <c r="V479" s="122"/>
      <c r="Y479" s="122"/>
      <c r="AB479" s="122"/>
    </row>
    <row r="480" spans="1:256" s="110" customFormat="1" x14ac:dyDescent="0.35">
      <c r="A480" s="122" t="s">
        <v>4970</v>
      </c>
      <c r="C480" s="111" t="s">
        <v>4421</v>
      </c>
      <c r="D480" s="122"/>
      <c r="E480" s="125">
        <v>36162</v>
      </c>
      <c r="F480" s="111" t="s">
        <v>295</v>
      </c>
      <c r="G480" s="122" t="s">
        <v>280</v>
      </c>
      <c r="J480" s="122"/>
      <c r="K480" s="110" t="s">
        <v>954</v>
      </c>
      <c r="L480" s="110" t="s">
        <v>421</v>
      </c>
      <c r="M480" s="122" t="s">
        <v>117</v>
      </c>
      <c r="P480" s="122"/>
      <c r="S480" s="122"/>
      <c r="V480" s="122"/>
      <c r="Y480" s="122"/>
      <c r="AB480" s="122"/>
    </row>
    <row r="481" spans="1:256" s="110" customFormat="1" x14ac:dyDescent="0.35">
      <c r="A481" s="122" t="s">
        <v>3687</v>
      </c>
      <c r="B481" s="110" t="s">
        <v>258</v>
      </c>
      <c r="C481" s="110" t="s">
        <v>224</v>
      </c>
      <c r="D481" s="122" t="s">
        <v>231</v>
      </c>
      <c r="E481" s="125">
        <v>36990</v>
      </c>
      <c r="F481" s="111" t="s">
        <v>5138</v>
      </c>
      <c r="G481" s="122"/>
      <c r="J481" s="122"/>
      <c r="M481" s="122"/>
      <c r="P481" s="122"/>
      <c r="S481" s="122"/>
      <c r="V481" s="122"/>
      <c r="Y481" s="122"/>
      <c r="AB481" s="122"/>
    </row>
    <row r="482" spans="1:256" x14ac:dyDescent="0.35">
      <c r="A482" s="122" t="s">
        <v>2198</v>
      </c>
      <c r="B482" s="110"/>
      <c r="C482" s="118"/>
      <c r="D482" s="122"/>
      <c r="E482" s="125">
        <v>34828</v>
      </c>
      <c r="F482" s="118" t="s">
        <v>486</v>
      </c>
      <c r="G482" s="122" t="s">
        <v>486</v>
      </c>
      <c r="H482" s="110" t="s">
        <v>253</v>
      </c>
      <c r="I482" s="118" t="s">
        <v>172</v>
      </c>
      <c r="J482" s="122" t="s">
        <v>595</v>
      </c>
      <c r="K482" s="110" t="s">
        <v>253</v>
      </c>
      <c r="L482" s="118" t="s">
        <v>252</v>
      </c>
      <c r="M482" s="122" t="s">
        <v>761</v>
      </c>
      <c r="N482" s="110" t="s">
        <v>253</v>
      </c>
      <c r="O482" s="118" t="s">
        <v>252</v>
      </c>
      <c r="P482" s="122" t="s">
        <v>761</v>
      </c>
      <c r="Q482" s="110" t="s">
        <v>656</v>
      </c>
      <c r="R482" s="118" t="s">
        <v>229</v>
      </c>
      <c r="S482" s="122" t="s">
        <v>1174</v>
      </c>
      <c r="T482" s="110" t="s">
        <v>480</v>
      </c>
      <c r="U482" s="118" t="s">
        <v>229</v>
      </c>
      <c r="V482" s="122" t="s">
        <v>621</v>
      </c>
      <c r="W482" s="110" t="s">
        <v>504</v>
      </c>
      <c r="X482" s="118" t="s">
        <v>229</v>
      </c>
      <c r="Y482" s="122" t="s">
        <v>906</v>
      </c>
      <c r="Z482" s="110" t="s">
        <v>480</v>
      </c>
      <c r="AA482" s="118" t="s">
        <v>229</v>
      </c>
      <c r="AB482" s="122" t="s">
        <v>906</v>
      </c>
      <c r="AC482" s="110"/>
      <c r="AD482" s="110"/>
      <c r="AE482" s="110"/>
      <c r="AF482" s="110"/>
      <c r="AG482" s="110"/>
      <c r="AH482" s="110"/>
      <c r="AI482" s="110"/>
      <c r="AJ482" s="110"/>
      <c r="AK482" s="110"/>
      <c r="AL482" s="110"/>
      <c r="AM482" s="110"/>
      <c r="AN482" s="110"/>
      <c r="AO482" s="110"/>
      <c r="AP482" s="110"/>
      <c r="AQ482" s="110"/>
      <c r="AR482" s="110"/>
      <c r="AS482" s="110"/>
      <c r="AT482" s="110"/>
      <c r="AU482" s="110"/>
      <c r="AV482" s="110"/>
      <c r="AW482" s="110"/>
      <c r="AX482" s="110"/>
      <c r="AY482" s="110"/>
      <c r="AZ482" s="110"/>
      <c r="BA482" s="110"/>
      <c r="BB482" s="110"/>
      <c r="BC482" s="110"/>
      <c r="BD482" s="110"/>
      <c r="BE482" s="110"/>
      <c r="BF482" s="110"/>
      <c r="BG482" s="110"/>
      <c r="BH482" s="110"/>
      <c r="BI482" s="110"/>
      <c r="BJ482" s="110"/>
      <c r="BK482" s="110"/>
      <c r="BL482" s="110"/>
      <c r="BM482" s="110"/>
      <c r="BN482" s="110"/>
      <c r="BO482" s="110"/>
      <c r="BP482" s="110"/>
      <c r="BQ482" s="110"/>
      <c r="BR482" s="110"/>
      <c r="BS482" s="110"/>
      <c r="BT482" s="110"/>
      <c r="BU482" s="110"/>
      <c r="BV482" s="110"/>
      <c r="BW482" s="110"/>
      <c r="BX482" s="110"/>
      <c r="BY482" s="110"/>
      <c r="BZ482" s="110"/>
      <c r="CA482" s="110"/>
      <c r="CB482" s="110"/>
      <c r="CC482" s="110"/>
      <c r="CD482" s="110"/>
      <c r="CE482" s="110"/>
      <c r="CF482" s="110"/>
      <c r="CG482" s="110"/>
      <c r="CH482" s="110"/>
      <c r="CI482" s="110"/>
      <c r="CJ482" s="110"/>
      <c r="CK482" s="110"/>
      <c r="CL482" s="110"/>
      <c r="CM482" s="110"/>
      <c r="CN482" s="110"/>
      <c r="CO482" s="110"/>
      <c r="CP482" s="110"/>
      <c r="CQ482" s="110"/>
      <c r="CR482" s="110"/>
      <c r="CS482" s="110"/>
      <c r="CT482" s="110"/>
      <c r="CU482" s="110"/>
      <c r="CV482" s="110"/>
      <c r="CW482" s="110"/>
      <c r="CX482" s="110"/>
      <c r="CY482" s="110"/>
      <c r="CZ482" s="110"/>
      <c r="DA482" s="110"/>
      <c r="DB482" s="110"/>
      <c r="DC482" s="110"/>
      <c r="DD482" s="110"/>
      <c r="DE482" s="110"/>
      <c r="DF482" s="110"/>
      <c r="DG482" s="110"/>
      <c r="DH482" s="110"/>
      <c r="DI482" s="110"/>
      <c r="DJ482" s="110"/>
      <c r="DK482" s="110"/>
      <c r="DL482" s="110"/>
      <c r="DM482" s="110"/>
      <c r="DN482" s="110"/>
      <c r="DO482" s="110"/>
      <c r="DP482" s="110"/>
      <c r="DQ482" s="110"/>
      <c r="DR482" s="110"/>
      <c r="DS482" s="110"/>
      <c r="DT482" s="110"/>
      <c r="DU482" s="110"/>
      <c r="DV482" s="110"/>
      <c r="DW482" s="110"/>
      <c r="DX482" s="110"/>
      <c r="DY482" s="110"/>
      <c r="DZ482" s="110"/>
      <c r="EA482" s="110"/>
      <c r="EB482" s="110"/>
      <c r="EC482" s="110"/>
      <c r="ED482" s="110"/>
      <c r="EE482" s="110"/>
      <c r="EF482" s="110"/>
      <c r="EG482" s="110"/>
      <c r="EH482" s="110"/>
      <c r="EI482" s="110"/>
      <c r="EJ482" s="110"/>
      <c r="EK482" s="110"/>
      <c r="EL482" s="110"/>
      <c r="EM482" s="110"/>
      <c r="EN482" s="110"/>
      <c r="EO482" s="110"/>
      <c r="EP482" s="110"/>
      <c r="EQ482" s="110"/>
      <c r="ER482" s="110"/>
      <c r="ES482" s="110"/>
      <c r="ET482" s="110"/>
      <c r="EU482" s="110"/>
      <c r="EV482" s="110"/>
      <c r="EW482" s="110"/>
      <c r="EX482" s="110"/>
      <c r="EY482" s="110"/>
      <c r="EZ482" s="110"/>
      <c r="FA482" s="110"/>
      <c r="FB482" s="110"/>
      <c r="FC482" s="110"/>
      <c r="FD482" s="110"/>
      <c r="FE482" s="110"/>
      <c r="FF482" s="110"/>
      <c r="FG482" s="110"/>
      <c r="FH482" s="110"/>
      <c r="FI482" s="110"/>
      <c r="FJ482" s="110"/>
      <c r="FK482" s="110"/>
      <c r="FL482" s="110"/>
      <c r="FM482" s="110"/>
      <c r="FN482" s="110"/>
      <c r="FO482" s="110"/>
      <c r="FP482" s="110"/>
      <c r="FQ482" s="110"/>
      <c r="FR482" s="110"/>
      <c r="FS482" s="110"/>
      <c r="FT482" s="110"/>
      <c r="FU482" s="110"/>
      <c r="FV482" s="110"/>
      <c r="FW482" s="110"/>
      <c r="FX482" s="110"/>
      <c r="FY482" s="110"/>
      <c r="FZ482" s="110"/>
      <c r="GA482" s="110"/>
      <c r="GB482" s="110"/>
      <c r="GC482" s="110"/>
      <c r="GD482" s="110"/>
      <c r="GE482" s="110"/>
      <c r="GF482" s="110"/>
      <c r="GG482" s="110"/>
      <c r="GH482" s="110"/>
      <c r="GI482" s="110"/>
      <c r="GJ482" s="110"/>
      <c r="GK482" s="110"/>
      <c r="GL482" s="110"/>
      <c r="GM482" s="110"/>
      <c r="GN482" s="110"/>
      <c r="GO482" s="110"/>
      <c r="GP482" s="110"/>
      <c r="GQ482" s="110"/>
      <c r="GR482" s="110"/>
      <c r="GS482" s="110"/>
      <c r="GT482" s="110"/>
      <c r="GU482" s="110"/>
      <c r="GV482" s="110"/>
      <c r="GW482" s="110"/>
      <c r="GX482" s="110"/>
      <c r="GY482" s="110"/>
      <c r="GZ482" s="110"/>
      <c r="HA482" s="110"/>
      <c r="HB482" s="110"/>
      <c r="HC482" s="110"/>
      <c r="HD482" s="110"/>
      <c r="HE482" s="110"/>
      <c r="HF482" s="110"/>
      <c r="HG482" s="110"/>
      <c r="HH482" s="110"/>
      <c r="HI482" s="110"/>
      <c r="HJ482" s="110"/>
      <c r="HK482" s="110"/>
      <c r="HL482" s="110"/>
      <c r="HM482" s="110"/>
      <c r="HN482" s="110"/>
      <c r="HO482" s="110"/>
      <c r="HP482" s="110"/>
      <c r="HQ482" s="110"/>
      <c r="HR482" s="110"/>
      <c r="HS482" s="110"/>
      <c r="HT482" s="110"/>
      <c r="HU482" s="110"/>
      <c r="HV482" s="110"/>
      <c r="HW482" s="110"/>
      <c r="HX482" s="110"/>
      <c r="HY482" s="110"/>
      <c r="HZ482" s="110"/>
      <c r="IA482" s="110"/>
      <c r="IB482" s="110"/>
      <c r="IC482" s="110"/>
      <c r="ID482" s="110"/>
      <c r="IE482" s="110"/>
      <c r="IF482" s="110"/>
      <c r="IG482" s="110"/>
      <c r="IH482" s="110"/>
      <c r="II482" s="110"/>
      <c r="IJ482" s="110"/>
      <c r="IK482" s="110"/>
      <c r="IL482" s="110"/>
      <c r="IM482" s="110"/>
      <c r="IN482" s="110"/>
      <c r="IO482" s="110"/>
      <c r="IP482" s="110"/>
      <c r="IQ482" s="110"/>
      <c r="IR482" s="110"/>
      <c r="IS482" s="110"/>
      <c r="IT482" s="110"/>
      <c r="IU482" s="110"/>
      <c r="IV482" s="110"/>
    </row>
    <row r="483" spans="1:256" s="110" customFormat="1" x14ac:dyDescent="0.35">
      <c r="A483" s="122" t="s">
        <v>348</v>
      </c>
      <c r="B483" s="110" t="s">
        <v>345</v>
      </c>
      <c r="C483" s="110" t="s">
        <v>165</v>
      </c>
      <c r="D483" s="122" t="s">
        <v>154</v>
      </c>
      <c r="E483" s="125">
        <v>35719</v>
      </c>
      <c r="F483" s="118" t="s">
        <v>102</v>
      </c>
      <c r="G483" s="122" t="s">
        <v>508</v>
      </c>
      <c r="H483" s="110" t="s">
        <v>327</v>
      </c>
      <c r="I483" s="110" t="s">
        <v>165</v>
      </c>
      <c r="J483" s="122" t="s">
        <v>335</v>
      </c>
      <c r="K483" s="110" t="s">
        <v>327</v>
      </c>
      <c r="L483" s="110" t="s">
        <v>165</v>
      </c>
      <c r="M483" s="122" t="s">
        <v>328</v>
      </c>
      <c r="N483" s="110" t="s">
        <v>354</v>
      </c>
      <c r="O483" s="110" t="s">
        <v>165</v>
      </c>
      <c r="P483" s="122" t="s">
        <v>149</v>
      </c>
      <c r="S483" s="122"/>
      <c r="V483" s="122"/>
      <c r="Y483" s="122"/>
      <c r="AB483" s="122"/>
    </row>
    <row r="484" spans="1:256" s="110" customFormat="1" x14ac:dyDescent="0.35">
      <c r="A484" s="122" t="s">
        <v>3186</v>
      </c>
      <c r="C484" s="111"/>
      <c r="D484" s="111"/>
      <c r="E484" s="125">
        <v>35168</v>
      </c>
      <c r="F484" s="111" t="s">
        <v>303</v>
      </c>
      <c r="G484" s="111" t="s">
        <v>303</v>
      </c>
      <c r="H484" s="110" t="s">
        <v>93</v>
      </c>
      <c r="I484" s="111" t="s">
        <v>341</v>
      </c>
      <c r="J484" s="111" t="s">
        <v>1968</v>
      </c>
      <c r="K484" s="110" t="s">
        <v>93</v>
      </c>
      <c r="L484" s="111" t="s">
        <v>116</v>
      </c>
      <c r="M484" s="111" t="s">
        <v>1475</v>
      </c>
      <c r="N484" s="110" t="s">
        <v>93</v>
      </c>
      <c r="O484" s="111" t="s">
        <v>78</v>
      </c>
      <c r="P484" s="111" t="s">
        <v>3107</v>
      </c>
      <c r="Q484" s="110" t="s">
        <v>954</v>
      </c>
      <c r="R484" s="111" t="s">
        <v>78</v>
      </c>
      <c r="S484" s="111" t="s">
        <v>3187</v>
      </c>
      <c r="T484" s="110" t="s">
        <v>93</v>
      </c>
      <c r="U484" s="111" t="s">
        <v>78</v>
      </c>
      <c r="V484" s="111" t="s">
        <v>3188</v>
      </c>
      <c r="W484" s="110" t="s">
        <v>93</v>
      </c>
      <c r="X484" s="111" t="s">
        <v>78</v>
      </c>
      <c r="Y484" s="111" t="s">
        <v>3189</v>
      </c>
      <c r="AA484" s="111"/>
      <c r="AB484" s="111"/>
      <c r="AD484" s="111"/>
      <c r="AE484" s="111"/>
      <c r="AG484" s="111"/>
      <c r="AH484" s="111"/>
      <c r="AJ484" s="111"/>
      <c r="AK484" s="111"/>
      <c r="AM484" s="111"/>
      <c r="AN484" s="111"/>
      <c r="AP484" s="111"/>
      <c r="AQ484" s="111"/>
      <c r="AS484" s="111"/>
      <c r="AT484" s="111"/>
      <c r="AV484" s="111"/>
      <c r="AW484" s="111"/>
      <c r="AY484" s="111"/>
      <c r="AZ484" s="111"/>
      <c r="BB484" s="111"/>
      <c r="BC484" s="111"/>
      <c r="BE484" s="111"/>
      <c r="BF484" s="111"/>
      <c r="BH484" s="111"/>
      <c r="BI484" s="111"/>
      <c r="BK484" s="111"/>
      <c r="BL484" s="111"/>
      <c r="BN484" s="111"/>
      <c r="BO484" s="111"/>
      <c r="BQ484" s="125"/>
      <c r="BR484" s="111"/>
      <c r="BS484" s="118"/>
      <c r="BU484" s="122"/>
      <c r="BV484" s="118"/>
      <c r="BW484" s="118"/>
      <c r="BX484" s="127"/>
    </row>
    <row r="485" spans="1:256" x14ac:dyDescent="0.35">
      <c r="A485" s="122" t="s">
        <v>1047</v>
      </c>
      <c r="B485" s="110" t="s">
        <v>327</v>
      </c>
      <c r="C485" s="111" t="s">
        <v>158</v>
      </c>
      <c r="D485" s="111" t="s">
        <v>328</v>
      </c>
      <c r="E485" s="125">
        <v>35450</v>
      </c>
      <c r="F485" s="111" t="s">
        <v>1048</v>
      </c>
      <c r="G485" s="111" t="s">
        <v>140</v>
      </c>
      <c r="H485" s="110" t="s">
        <v>327</v>
      </c>
      <c r="I485" s="111" t="s">
        <v>268</v>
      </c>
      <c r="J485" s="111" t="s">
        <v>328</v>
      </c>
      <c r="K485" s="110" t="s">
        <v>331</v>
      </c>
      <c r="L485" s="111" t="s">
        <v>158</v>
      </c>
      <c r="M485" s="111" t="s">
        <v>297</v>
      </c>
      <c r="N485" s="110" t="s">
        <v>331</v>
      </c>
      <c r="O485" s="111" t="s">
        <v>158</v>
      </c>
      <c r="P485" s="111" t="s">
        <v>342</v>
      </c>
      <c r="Q485" s="110" t="s">
        <v>331</v>
      </c>
      <c r="R485" s="111" t="s">
        <v>158</v>
      </c>
      <c r="S485" s="111" t="s">
        <v>334</v>
      </c>
      <c r="T485" s="110" t="s">
        <v>331</v>
      </c>
      <c r="U485" s="111" t="s">
        <v>158</v>
      </c>
      <c r="V485" s="111" t="s">
        <v>335</v>
      </c>
      <c r="W485" s="110" t="s">
        <v>331</v>
      </c>
      <c r="X485" s="111" t="s">
        <v>158</v>
      </c>
      <c r="Y485" s="111" t="s">
        <v>335</v>
      </c>
      <c r="Z485" s="110"/>
      <c r="AA485" s="111"/>
      <c r="AB485" s="111"/>
      <c r="AC485" s="110"/>
      <c r="AD485" s="111"/>
      <c r="AE485" s="111"/>
      <c r="AF485" s="110"/>
      <c r="AG485" s="111"/>
      <c r="AH485" s="111"/>
      <c r="AI485" s="110"/>
      <c r="AJ485" s="111"/>
      <c r="AK485" s="111"/>
      <c r="AL485" s="110"/>
      <c r="AM485" s="111"/>
      <c r="AN485" s="111"/>
      <c r="AO485" s="110"/>
      <c r="AP485" s="111"/>
      <c r="AQ485" s="111"/>
      <c r="AR485" s="110"/>
      <c r="AS485" s="111"/>
      <c r="AT485" s="111"/>
      <c r="AU485" s="110"/>
      <c r="AV485" s="111"/>
      <c r="AW485" s="111"/>
      <c r="AX485" s="110"/>
      <c r="AY485" s="111"/>
      <c r="AZ485" s="111"/>
      <c r="BA485" s="110"/>
      <c r="BB485" s="111"/>
      <c r="BC485" s="111"/>
      <c r="BD485" s="110"/>
      <c r="BE485" s="111"/>
      <c r="BF485" s="111"/>
      <c r="BG485" s="110"/>
      <c r="BH485" s="111"/>
      <c r="BI485" s="111"/>
      <c r="BJ485" s="110"/>
      <c r="BK485" s="111"/>
      <c r="BL485" s="111"/>
      <c r="BM485" s="110"/>
      <c r="BN485" s="111"/>
      <c r="BO485" s="111"/>
      <c r="BP485" s="110"/>
      <c r="BQ485" s="125"/>
      <c r="BR485" s="111"/>
      <c r="BS485" s="118"/>
      <c r="BT485" s="110"/>
      <c r="BU485" s="122"/>
      <c r="BV485" s="118"/>
      <c r="BW485" s="118"/>
      <c r="BX485" s="127"/>
      <c r="BY485" s="110"/>
      <c r="BZ485" s="110"/>
      <c r="CA485" s="110"/>
      <c r="CB485" s="110"/>
      <c r="CC485" s="110"/>
      <c r="CD485" s="110"/>
      <c r="CE485" s="110"/>
      <c r="CF485" s="110"/>
      <c r="CG485" s="110"/>
      <c r="CH485" s="110"/>
      <c r="CI485" s="110"/>
      <c r="CJ485" s="110"/>
      <c r="CK485" s="110"/>
      <c r="CL485" s="110"/>
      <c r="CM485" s="110"/>
      <c r="CN485" s="110"/>
      <c r="CO485" s="110"/>
      <c r="CP485" s="110"/>
      <c r="CQ485" s="110"/>
      <c r="CR485" s="110"/>
      <c r="CS485" s="110"/>
      <c r="CT485" s="110"/>
      <c r="CU485" s="110"/>
      <c r="CV485" s="110"/>
      <c r="CW485" s="110"/>
      <c r="CX485" s="110"/>
      <c r="CY485" s="110"/>
      <c r="CZ485" s="110"/>
      <c r="DA485" s="110"/>
      <c r="DB485" s="110"/>
      <c r="DC485" s="110"/>
      <c r="DD485" s="110"/>
      <c r="DE485" s="110"/>
      <c r="DF485" s="110"/>
      <c r="DG485" s="110"/>
      <c r="DH485" s="110"/>
      <c r="DI485" s="110"/>
      <c r="DJ485" s="110"/>
      <c r="DK485" s="110"/>
      <c r="DL485" s="110"/>
      <c r="DM485" s="110"/>
      <c r="DN485" s="110"/>
      <c r="DO485" s="110"/>
      <c r="DP485" s="110"/>
      <c r="DQ485" s="110"/>
      <c r="DR485" s="110"/>
      <c r="DS485" s="110"/>
      <c r="DT485" s="110"/>
      <c r="DU485" s="110"/>
      <c r="DV485" s="110"/>
      <c r="DW485" s="110"/>
      <c r="DX485" s="110"/>
      <c r="DY485" s="110"/>
      <c r="DZ485" s="110"/>
      <c r="EA485" s="110"/>
      <c r="EB485" s="110"/>
      <c r="EC485" s="110"/>
      <c r="ED485" s="110"/>
      <c r="EE485" s="110"/>
      <c r="EF485" s="110"/>
      <c r="EG485" s="110"/>
      <c r="EH485" s="110"/>
      <c r="EI485" s="110"/>
      <c r="EJ485" s="110"/>
      <c r="EK485" s="110"/>
      <c r="EL485" s="110"/>
      <c r="EM485" s="110"/>
      <c r="EN485" s="110"/>
      <c r="EO485" s="110"/>
      <c r="EP485" s="110"/>
      <c r="EQ485" s="110"/>
      <c r="ER485" s="110"/>
      <c r="ES485" s="110"/>
      <c r="ET485" s="110"/>
      <c r="EU485" s="110"/>
      <c r="EV485" s="110"/>
      <c r="EW485" s="110"/>
      <c r="EX485" s="110"/>
      <c r="EY485" s="110"/>
      <c r="EZ485" s="110"/>
      <c r="FA485" s="110"/>
      <c r="FB485" s="110"/>
      <c r="FC485" s="110"/>
      <c r="FD485" s="110"/>
      <c r="FE485" s="110"/>
      <c r="FF485" s="110"/>
      <c r="FG485" s="110"/>
      <c r="FH485" s="110"/>
      <c r="FI485" s="110"/>
      <c r="FJ485" s="110"/>
      <c r="FK485" s="110"/>
      <c r="FL485" s="110"/>
      <c r="FM485" s="110"/>
      <c r="FN485" s="110"/>
      <c r="FO485" s="110"/>
      <c r="FP485" s="110"/>
      <c r="FQ485" s="110"/>
      <c r="FR485" s="110"/>
      <c r="FS485" s="110"/>
      <c r="FT485" s="110"/>
      <c r="FU485" s="110"/>
      <c r="FV485" s="110"/>
      <c r="FW485" s="110"/>
      <c r="FX485" s="110"/>
      <c r="FY485" s="110"/>
      <c r="FZ485" s="110"/>
      <c r="GA485" s="110"/>
      <c r="GB485" s="110"/>
      <c r="GC485" s="110"/>
      <c r="GD485" s="110"/>
      <c r="GE485" s="110"/>
      <c r="GF485" s="110"/>
      <c r="GG485" s="110"/>
      <c r="GH485" s="110"/>
      <c r="GI485" s="110"/>
      <c r="GJ485" s="110"/>
      <c r="GK485" s="110"/>
      <c r="GL485" s="110"/>
      <c r="GM485" s="110"/>
      <c r="GN485" s="110"/>
      <c r="GO485" s="110"/>
      <c r="GP485" s="110"/>
      <c r="GQ485" s="110"/>
      <c r="GR485" s="110"/>
      <c r="GS485" s="110"/>
      <c r="GT485" s="110"/>
      <c r="GU485" s="110"/>
      <c r="GV485" s="110"/>
      <c r="GW485" s="110"/>
      <c r="GX485" s="110"/>
      <c r="GY485" s="110"/>
      <c r="GZ485" s="110"/>
      <c r="HA485" s="110"/>
      <c r="HB485" s="110"/>
      <c r="HC485" s="110"/>
      <c r="HD485" s="110"/>
      <c r="HE485" s="110"/>
      <c r="HF485" s="110"/>
      <c r="HG485" s="110"/>
      <c r="HH485" s="110"/>
      <c r="HI485" s="110"/>
      <c r="HJ485" s="110"/>
      <c r="HK485" s="110"/>
      <c r="HL485" s="110"/>
      <c r="HM485" s="110"/>
      <c r="HN485" s="110"/>
      <c r="HO485" s="110"/>
      <c r="HP485" s="110"/>
      <c r="HQ485" s="110"/>
      <c r="HR485" s="110"/>
      <c r="HS485" s="110"/>
      <c r="HT485" s="110"/>
      <c r="HU485" s="110"/>
      <c r="HV485" s="110"/>
      <c r="HW485" s="110"/>
      <c r="HX485" s="110"/>
      <c r="HY485" s="110"/>
      <c r="HZ485" s="110"/>
      <c r="IA485" s="110"/>
      <c r="IB485" s="110"/>
      <c r="IC485" s="110"/>
      <c r="ID485" s="110"/>
      <c r="IE485" s="110"/>
      <c r="IF485" s="110"/>
      <c r="IG485" s="110"/>
      <c r="IH485" s="110"/>
      <c r="II485" s="110"/>
      <c r="IJ485" s="110"/>
      <c r="IK485" s="110"/>
      <c r="IL485" s="110"/>
      <c r="IM485" s="110"/>
      <c r="IN485" s="110"/>
      <c r="IO485" s="110"/>
      <c r="IP485" s="110"/>
      <c r="IQ485" s="110"/>
      <c r="IR485" s="110"/>
      <c r="IS485" s="110"/>
      <c r="IT485" s="110"/>
      <c r="IU485" s="110"/>
      <c r="IV485" s="110"/>
    </row>
    <row r="486" spans="1:256" s="110" customFormat="1" x14ac:dyDescent="0.35">
      <c r="A486" s="122" t="s">
        <v>1805</v>
      </c>
      <c r="B486" s="110" t="s">
        <v>654</v>
      </c>
      <c r="C486" s="118" t="s">
        <v>421</v>
      </c>
      <c r="D486" s="111" t="s">
        <v>1406</v>
      </c>
      <c r="E486" s="125">
        <v>35917</v>
      </c>
      <c r="F486" s="111" t="s">
        <v>1177</v>
      </c>
      <c r="G486" s="111" t="s">
        <v>4455</v>
      </c>
      <c r="H486" s="110" t="s">
        <v>654</v>
      </c>
      <c r="I486" s="118" t="s">
        <v>421</v>
      </c>
      <c r="J486" s="111" t="s">
        <v>651</v>
      </c>
      <c r="K486" s="110" t="s">
        <v>654</v>
      </c>
      <c r="L486" s="118" t="s">
        <v>131</v>
      </c>
      <c r="M486" s="111" t="s">
        <v>1721</v>
      </c>
      <c r="N486" s="110" t="s">
        <v>654</v>
      </c>
      <c r="O486" s="118" t="s">
        <v>131</v>
      </c>
      <c r="P486" s="111" t="s">
        <v>896</v>
      </c>
      <c r="Q486" s="110" t="s">
        <v>654</v>
      </c>
      <c r="R486" s="111" t="s">
        <v>131</v>
      </c>
      <c r="S486" s="111" t="s">
        <v>3383</v>
      </c>
      <c r="T486" s="110" t="s">
        <v>654</v>
      </c>
      <c r="U486" s="111" t="s">
        <v>131</v>
      </c>
      <c r="V486" s="111" t="s">
        <v>1808</v>
      </c>
      <c r="W486" s="110" t="s">
        <v>654</v>
      </c>
      <c r="X486" s="111" t="s">
        <v>131</v>
      </c>
      <c r="Y486" s="111" t="s">
        <v>1421</v>
      </c>
      <c r="AA486" s="111"/>
      <c r="AB486" s="111"/>
      <c r="AD486" s="111"/>
      <c r="AE486" s="111"/>
      <c r="AG486" s="111"/>
      <c r="AH486" s="111"/>
      <c r="AJ486" s="111"/>
      <c r="AK486" s="111"/>
      <c r="AM486" s="111"/>
      <c r="AN486" s="111"/>
      <c r="AP486" s="111"/>
      <c r="AQ486" s="111"/>
      <c r="AS486" s="111"/>
      <c r="AT486" s="111"/>
      <c r="AV486" s="111"/>
      <c r="AW486" s="111"/>
      <c r="AY486" s="111"/>
      <c r="AZ486" s="111"/>
      <c r="BB486" s="111"/>
      <c r="BC486" s="111"/>
      <c r="BE486" s="111"/>
      <c r="BF486" s="111"/>
      <c r="BH486" s="111"/>
      <c r="BI486" s="111"/>
      <c r="BK486" s="111"/>
      <c r="BL486" s="111"/>
      <c r="BN486" s="111"/>
      <c r="BO486" s="111"/>
      <c r="BQ486" s="125"/>
      <c r="BR486" s="111"/>
      <c r="BS486" s="118"/>
      <c r="BU486" s="122"/>
      <c r="BV486" s="118"/>
      <c r="BW486" s="118"/>
      <c r="BX486" s="127"/>
    </row>
    <row r="487" spans="1:256" s="110" customFormat="1" x14ac:dyDescent="0.35">
      <c r="A487" s="122" t="s">
        <v>1377</v>
      </c>
      <c r="B487" s="110" t="s">
        <v>744</v>
      </c>
      <c r="C487" s="110" t="s">
        <v>142</v>
      </c>
      <c r="D487" s="122" t="s">
        <v>231</v>
      </c>
      <c r="E487" s="125">
        <v>35575</v>
      </c>
      <c r="F487" s="118" t="s">
        <v>125</v>
      </c>
      <c r="G487" s="122" t="s">
        <v>4564</v>
      </c>
      <c r="H487" s="110" t="s">
        <v>744</v>
      </c>
      <c r="I487" s="110" t="s">
        <v>142</v>
      </c>
      <c r="J487" s="122" t="s">
        <v>231</v>
      </c>
      <c r="K487" s="110" t="s">
        <v>461</v>
      </c>
      <c r="L487" s="110" t="s">
        <v>94</v>
      </c>
      <c r="M487" s="122" t="s">
        <v>186</v>
      </c>
      <c r="N487" s="110" t="s">
        <v>220</v>
      </c>
      <c r="O487" s="110" t="s">
        <v>165</v>
      </c>
      <c r="P487" s="122" t="s">
        <v>231</v>
      </c>
      <c r="Q487" s="110" t="s">
        <v>220</v>
      </c>
      <c r="R487" s="110" t="s">
        <v>165</v>
      </c>
      <c r="S487" s="122" t="s">
        <v>231</v>
      </c>
      <c r="T487" s="110" t="s">
        <v>220</v>
      </c>
      <c r="U487" s="110" t="s">
        <v>165</v>
      </c>
      <c r="V487" s="122" t="s">
        <v>231</v>
      </c>
      <c r="Y487" s="122"/>
      <c r="AB487" s="122"/>
    </row>
    <row r="488" spans="1:256" s="110" customFormat="1" x14ac:dyDescent="0.35">
      <c r="A488" s="122" t="s">
        <v>5058</v>
      </c>
      <c r="B488" s="110" t="s">
        <v>284</v>
      </c>
      <c r="C488" s="118" t="s">
        <v>235</v>
      </c>
      <c r="D488" s="122" t="s">
        <v>477</v>
      </c>
      <c r="E488" s="125">
        <v>34359</v>
      </c>
      <c r="F488" s="111" t="s">
        <v>265</v>
      </c>
      <c r="G488" s="111" t="s">
        <v>91</v>
      </c>
      <c r="H488" s="110" t="s">
        <v>258</v>
      </c>
      <c r="I488" s="118" t="s">
        <v>259</v>
      </c>
      <c r="J488" s="122" t="s">
        <v>186</v>
      </c>
      <c r="K488" s="110" t="s">
        <v>267</v>
      </c>
      <c r="L488" s="118" t="s">
        <v>268</v>
      </c>
      <c r="M488" s="122" t="s">
        <v>269</v>
      </c>
      <c r="N488" s="110" t="s">
        <v>273</v>
      </c>
      <c r="O488" s="118" t="s">
        <v>421</v>
      </c>
      <c r="P488" s="122" t="s">
        <v>264</v>
      </c>
      <c r="Q488" s="110" t="s">
        <v>273</v>
      </c>
      <c r="R488" s="118" t="s">
        <v>421</v>
      </c>
      <c r="S488" s="122" t="s">
        <v>254</v>
      </c>
      <c r="T488" s="110" t="s">
        <v>273</v>
      </c>
      <c r="U488" s="118" t="s">
        <v>274</v>
      </c>
      <c r="V488" s="122" t="s">
        <v>264</v>
      </c>
      <c r="W488" s="110" t="s">
        <v>273</v>
      </c>
      <c r="X488" s="118" t="s">
        <v>206</v>
      </c>
      <c r="Y488" s="122" t="s">
        <v>185</v>
      </c>
      <c r="Z488" s="110" t="s">
        <v>253</v>
      </c>
      <c r="AA488" s="118" t="s">
        <v>275</v>
      </c>
      <c r="AB488" s="122" t="s">
        <v>254</v>
      </c>
      <c r="AC488" s="110" t="s">
        <v>273</v>
      </c>
      <c r="AD488" s="118" t="s">
        <v>275</v>
      </c>
      <c r="AE488" s="122" t="s">
        <v>231</v>
      </c>
      <c r="AF488" s="110" t="s">
        <v>276</v>
      </c>
      <c r="AG488" s="118" t="s">
        <v>275</v>
      </c>
      <c r="AH488" s="122" t="s">
        <v>277</v>
      </c>
      <c r="AJ488" s="118"/>
      <c r="AK488" s="122"/>
      <c r="AM488" s="118"/>
      <c r="AN488" s="122"/>
      <c r="AP488" s="118"/>
      <c r="AQ488" s="122"/>
      <c r="AS488" s="118"/>
      <c r="AT488" s="122"/>
      <c r="AV488" s="118"/>
      <c r="AW488" s="122"/>
      <c r="AY488" s="118"/>
      <c r="AZ488" s="122"/>
      <c r="BB488" s="118"/>
      <c r="BC488" s="122"/>
      <c r="BE488" s="118"/>
      <c r="BF488" s="122"/>
      <c r="BH488" s="118"/>
      <c r="BI488" s="122"/>
      <c r="BK488" s="118"/>
      <c r="BL488" s="122"/>
      <c r="BN488" s="118"/>
      <c r="BO488" s="122"/>
      <c r="BR488" s="122"/>
      <c r="BS488" s="118"/>
      <c r="BT488" s="118"/>
      <c r="BU488" s="118"/>
      <c r="BV488" s="118"/>
      <c r="BW488" s="118"/>
      <c r="BX488" s="118"/>
    </row>
    <row r="489" spans="1:256" s="110" customFormat="1" x14ac:dyDescent="0.35">
      <c r="A489" s="122" t="s">
        <v>2867</v>
      </c>
      <c r="B489" s="110" t="s">
        <v>192</v>
      </c>
      <c r="C489" s="110" t="s">
        <v>131</v>
      </c>
      <c r="D489" s="122" t="s">
        <v>178</v>
      </c>
      <c r="E489" s="125">
        <v>35509</v>
      </c>
      <c r="F489" s="118" t="s">
        <v>498</v>
      </c>
      <c r="G489" s="122" t="s">
        <v>125</v>
      </c>
      <c r="H489" s="110" t="s">
        <v>4406</v>
      </c>
      <c r="I489" s="110" t="s">
        <v>131</v>
      </c>
      <c r="J489" s="122" t="s">
        <v>3398</v>
      </c>
      <c r="M489" s="122"/>
      <c r="N489" s="110" t="s">
        <v>1672</v>
      </c>
      <c r="O489" s="110" t="s">
        <v>229</v>
      </c>
      <c r="P489" s="122" t="s">
        <v>1501</v>
      </c>
      <c r="Q489" s="110" t="s">
        <v>192</v>
      </c>
      <c r="R489" s="110" t="s">
        <v>229</v>
      </c>
      <c r="S489" s="122" t="s">
        <v>201</v>
      </c>
      <c r="T489" s="110" t="s">
        <v>578</v>
      </c>
      <c r="U489" s="110" t="s">
        <v>229</v>
      </c>
      <c r="V489" s="122" t="s">
        <v>201</v>
      </c>
      <c r="Y489" s="122"/>
      <c r="AB489" s="122"/>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110" customFormat="1" x14ac:dyDescent="0.35">
      <c r="A490" s="122" t="s">
        <v>1954</v>
      </c>
      <c r="B490" s="102" t="s">
        <v>93</v>
      </c>
      <c r="C490" s="102" t="s">
        <v>224</v>
      </c>
      <c r="D490" s="122" t="s">
        <v>5023</v>
      </c>
      <c r="E490" s="125">
        <v>34802</v>
      </c>
      <c r="F490" s="111" t="s">
        <v>114</v>
      </c>
      <c r="G490" s="111" t="s">
        <v>425</v>
      </c>
      <c r="H490" s="102" t="s">
        <v>93</v>
      </c>
      <c r="I490" s="102" t="s">
        <v>195</v>
      </c>
      <c r="J490" s="102" t="s">
        <v>3399</v>
      </c>
      <c r="K490" t="s">
        <v>93</v>
      </c>
      <c r="L490" t="s">
        <v>195</v>
      </c>
      <c r="M490" t="s">
        <v>1956</v>
      </c>
      <c r="O490" s="111"/>
      <c r="P490" s="111"/>
      <c r="Q490" s="110" t="s">
        <v>93</v>
      </c>
      <c r="R490" s="111" t="s">
        <v>195</v>
      </c>
      <c r="S490" s="111" t="s">
        <v>1957</v>
      </c>
      <c r="T490" s="110" t="s">
        <v>93</v>
      </c>
      <c r="U490" s="111" t="s">
        <v>195</v>
      </c>
      <c r="V490" s="111" t="s">
        <v>1958</v>
      </c>
      <c r="W490" s="110" t="s">
        <v>93</v>
      </c>
      <c r="X490" s="111" t="s">
        <v>195</v>
      </c>
      <c r="Y490" s="111" t="s">
        <v>1959</v>
      </c>
      <c r="AA490" s="111"/>
      <c r="AB490" s="111"/>
      <c r="AD490" s="111"/>
      <c r="AE490" s="111"/>
      <c r="AG490" s="111"/>
      <c r="AH490" s="111"/>
      <c r="AJ490" s="111"/>
      <c r="AK490" s="111"/>
      <c r="AM490" s="111"/>
      <c r="AN490" s="111"/>
      <c r="AP490" s="111"/>
      <c r="AQ490" s="111"/>
      <c r="AS490" s="111"/>
      <c r="AT490" s="111"/>
      <c r="AV490" s="111"/>
      <c r="AW490" s="111"/>
      <c r="AY490" s="111"/>
      <c r="AZ490" s="111"/>
      <c r="BB490" s="111"/>
      <c r="BC490" s="111"/>
      <c r="BE490" s="111"/>
      <c r="BF490" s="111"/>
      <c r="BH490" s="111"/>
      <c r="BI490" s="111"/>
      <c r="BK490" s="111"/>
      <c r="BL490" s="111"/>
      <c r="BN490" s="111"/>
      <c r="BO490" s="111"/>
      <c r="BQ490" s="125"/>
      <c r="BR490" s="111"/>
      <c r="BS490" s="118"/>
      <c r="BU490" s="122"/>
      <c r="BV490" s="118"/>
      <c r="BW490" s="118"/>
      <c r="BX490" s="127"/>
    </row>
    <row r="491" spans="1:256" s="110" customFormat="1" x14ac:dyDescent="0.35">
      <c r="A491" s="122" t="s">
        <v>1549</v>
      </c>
      <c r="B491" s="110" t="s">
        <v>327</v>
      </c>
      <c r="C491" s="110" t="s">
        <v>341</v>
      </c>
      <c r="D491" s="122" t="s">
        <v>335</v>
      </c>
      <c r="E491" s="125">
        <v>35203</v>
      </c>
      <c r="F491" s="118" t="s">
        <v>125</v>
      </c>
      <c r="G491" s="122" t="s">
        <v>490</v>
      </c>
      <c r="H491" s="110" t="s">
        <v>296</v>
      </c>
      <c r="I491" s="110" t="s">
        <v>326</v>
      </c>
      <c r="J491" s="122" t="s">
        <v>342</v>
      </c>
      <c r="K491" s="110" t="s">
        <v>331</v>
      </c>
      <c r="L491" s="110" t="s">
        <v>341</v>
      </c>
      <c r="M491" s="122" t="s">
        <v>328</v>
      </c>
      <c r="N491" s="110" t="s">
        <v>296</v>
      </c>
      <c r="O491" s="110" t="s">
        <v>341</v>
      </c>
      <c r="P491" s="122" t="s">
        <v>342</v>
      </c>
      <c r="Q491" s="110" t="s">
        <v>296</v>
      </c>
      <c r="R491" s="110" t="s">
        <v>341</v>
      </c>
      <c r="S491" s="122" t="s">
        <v>342</v>
      </c>
      <c r="T491" s="110" t="s">
        <v>327</v>
      </c>
      <c r="U491" s="110" t="s">
        <v>341</v>
      </c>
      <c r="V491" s="122" t="s">
        <v>328</v>
      </c>
      <c r="Y491" s="122"/>
      <c r="AB491" s="122"/>
    </row>
    <row r="492" spans="1:256" s="110" customFormat="1" x14ac:dyDescent="0.35">
      <c r="A492" s="122" t="s">
        <v>1608</v>
      </c>
      <c r="B492" s="110" t="s">
        <v>648</v>
      </c>
      <c r="C492" s="110" t="s">
        <v>421</v>
      </c>
      <c r="D492" s="122" t="s">
        <v>1168</v>
      </c>
      <c r="E492" s="125">
        <v>35289</v>
      </c>
      <c r="F492" s="118" t="s">
        <v>101</v>
      </c>
      <c r="G492" s="122" t="s">
        <v>115</v>
      </c>
      <c r="H492" s="110" t="s">
        <v>648</v>
      </c>
      <c r="I492" s="110" t="s">
        <v>421</v>
      </c>
      <c r="J492" s="122" t="s">
        <v>3400</v>
      </c>
      <c r="K492" s="110" t="s">
        <v>654</v>
      </c>
      <c r="L492" s="110" t="s">
        <v>151</v>
      </c>
      <c r="M492" s="122" t="s">
        <v>1609</v>
      </c>
      <c r="N492" s="110" t="s">
        <v>654</v>
      </c>
      <c r="O492" s="110" t="s">
        <v>151</v>
      </c>
      <c r="P492" s="122" t="s">
        <v>1610</v>
      </c>
      <c r="Q492" s="110" t="s">
        <v>654</v>
      </c>
      <c r="R492" s="110" t="s">
        <v>151</v>
      </c>
      <c r="S492" s="122" t="s">
        <v>1406</v>
      </c>
      <c r="T492" s="110" t="s">
        <v>654</v>
      </c>
      <c r="U492" s="110" t="s">
        <v>151</v>
      </c>
      <c r="V492" s="122" t="s">
        <v>496</v>
      </c>
      <c r="Y492" s="122"/>
      <c r="AB492" s="122"/>
    </row>
    <row r="493" spans="1:256" s="110" customFormat="1" x14ac:dyDescent="0.35">
      <c r="A493" s="122" t="s">
        <v>1960</v>
      </c>
      <c r="D493" s="122"/>
      <c r="E493" s="125">
        <v>36261</v>
      </c>
      <c r="F493" s="118" t="s">
        <v>1961</v>
      </c>
      <c r="G493" s="118" t="s">
        <v>4782</v>
      </c>
      <c r="H493" s="110" t="s">
        <v>93</v>
      </c>
      <c r="I493" s="110" t="s">
        <v>326</v>
      </c>
      <c r="J493" s="122" t="s">
        <v>3401</v>
      </c>
      <c r="K493" s="110" t="s">
        <v>93</v>
      </c>
      <c r="L493" s="110" t="s">
        <v>326</v>
      </c>
      <c r="M493" s="122" t="s">
        <v>1963</v>
      </c>
      <c r="N493" s="110" t="s">
        <v>93</v>
      </c>
      <c r="O493" s="110" t="s">
        <v>326</v>
      </c>
      <c r="P493" s="122" t="s">
        <v>1964</v>
      </c>
      <c r="Q493" s="110" t="s">
        <v>93</v>
      </c>
      <c r="R493" s="110" t="s">
        <v>326</v>
      </c>
      <c r="S493" s="122" t="s">
        <v>1341</v>
      </c>
      <c r="V493" s="122"/>
      <c r="Y493" s="122"/>
      <c r="AB493" s="122"/>
    </row>
    <row r="494" spans="1:256" s="110" customFormat="1" x14ac:dyDescent="0.35">
      <c r="A494" s="122" t="s">
        <v>2021</v>
      </c>
      <c r="B494" s="110" t="s">
        <v>304</v>
      </c>
      <c r="C494" s="110" t="s">
        <v>165</v>
      </c>
      <c r="D494" s="122" t="s">
        <v>310</v>
      </c>
      <c r="E494" s="125">
        <v>34022</v>
      </c>
      <c r="F494" s="111" t="s">
        <v>454</v>
      </c>
      <c r="G494" s="122"/>
      <c r="H494" s="110" t="s">
        <v>304</v>
      </c>
      <c r="I494" s="110" t="s">
        <v>165</v>
      </c>
      <c r="J494" s="122" t="s">
        <v>310</v>
      </c>
      <c r="K494" s="110" t="s">
        <v>307</v>
      </c>
      <c r="L494" s="110" t="s">
        <v>109</v>
      </c>
      <c r="M494" s="122" t="s">
        <v>310</v>
      </c>
      <c r="N494" s="110" t="s">
        <v>307</v>
      </c>
      <c r="O494" s="110" t="s">
        <v>109</v>
      </c>
      <c r="P494" s="122" t="s">
        <v>317</v>
      </c>
      <c r="Q494" s="110" t="s">
        <v>480</v>
      </c>
      <c r="R494" s="110" t="s">
        <v>109</v>
      </c>
      <c r="S494" s="122" t="s">
        <v>310</v>
      </c>
      <c r="T494" s="110" t="s">
        <v>304</v>
      </c>
      <c r="U494" s="110" t="s">
        <v>109</v>
      </c>
      <c r="V494" s="122" t="s">
        <v>671</v>
      </c>
      <c r="Y494" s="122"/>
      <c r="AB494" s="122"/>
    </row>
    <row r="495" spans="1:256" s="110" customFormat="1" x14ac:dyDescent="0.35">
      <c r="A495" s="122" t="s">
        <v>2554</v>
      </c>
      <c r="C495" s="111" t="s">
        <v>4421</v>
      </c>
      <c r="D495" s="122"/>
      <c r="E495" s="125">
        <v>36068</v>
      </c>
      <c r="F495" s="111" t="s">
        <v>102</v>
      </c>
      <c r="G495" s="122" t="s">
        <v>822</v>
      </c>
      <c r="J495" s="122"/>
      <c r="K495" s="110" t="s">
        <v>77</v>
      </c>
      <c r="L495" s="110" t="s">
        <v>172</v>
      </c>
      <c r="M495" s="122"/>
      <c r="P495" s="122"/>
      <c r="S495" s="122"/>
      <c r="V495" s="122"/>
      <c r="Y495" s="122"/>
      <c r="AB495" s="122"/>
    </row>
    <row r="496" spans="1:256" s="110" customFormat="1" x14ac:dyDescent="0.35">
      <c r="A496" s="122" t="s">
        <v>1686</v>
      </c>
      <c r="B496" s="110" t="s">
        <v>198</v>
      </c>
      <c r="C496" s="110" t="s">
        <v>109</v>
      </c>
      <c r="D496" s="122" t="s">
        <v>264</v>
      </c>
      <c r="E496" s="125">
        <v>35814</v>
      </c>
      <c r="F496" s="118" t="s">
        <v>241</v>
      </c>
      <c r="G496" s="122" t="s">
        <v>387</v>
      </c>
      <c r="H496" s="110" t="s">
        <v>184</v>
      </c>
      <c r="I496" s="110" t="s">
        <v>109</v>
      </c>
      <c r="J496" s="122" t="s">
        <v>231</v>
      </c>
      <c r="K496" s="110" t="s">
        <v>192</v>
      </c>
      <c r="L496" s="110" t="s">
        <v>109</v>
      </c>
      <c r="M496" s="122" t="s">
        <v>264</v>
      </c>
      <c r="N496" s="110" t="s">
        <v>205</v>
      </c>
      <c r="O496" s="110" t="s">
        <v>109</v>
      </c>
      <c r="P496" s="122" t="s">
        <v>227</v>
      </c>
      <c r="S496" s="122"/>
      <c r="V496" s="122"/>
      <c r="Y496" s="122"/>
      <c r="AB496" s="122"/>
    </row>
    <row r="497" spans="1:256" s="110" customFormat="1" x14ac:dyDescent="0.35">
      <c r="A497" s="122" t="s">
        <v>3666</v>
      </c>
      <c r="B497" s="110" t="s">
        <v>304</v>
      </c>
      <c r="C497" s="110" t="s">
        <v>471</v>
      </c>
      <c r="D497" s="122" t="s">
        <v>310</v>
      </c>
      <c r="E497" s="125">
        <v>36902</v>
      </c>
      <c r="F497" s="111" t="s">
        <v>5136</v>
      </c>
      <c r="G497" s="122"/>
      <c r="J497" s="122"/>
      <c r="M497" s="122"/>
      <c r="P497" s="122"/>
      <c r="S497" s="122"/>
      <c r="V497" s="122"/>
      <c r="Y497" s="122"/>
      <c r="AB497" s="122"/>
    </row>
    <row r="498" spans="1:256" s="110" customFormat="1" x14ac:dyDescent="0.35">
      <c r="A498" s="122" t="s">
        <v>3104</v>
      </c>
      <c r="B498" s="110" t="s">
        <v>954</v>
      </c>
      <c r="C498" s="110" t="s">
        <v>128</v>
      </c>
      <c r="D498" s="122" t="s">
        <v>1477</v>
      </c>
      <c r="E498" s="125">
        <v>34836</v>
      </c>
      <c r="F498" s="118" t="s">
        <v>720</v>
      </c>
      <c r="G498" s="122" t="s">
        <v>330</v>
      </c>
      <c r="H498" s="110" t="s">
        <v>93</v>
      </c>
      <c r="I498" s="110" t="s">
        <v>224</v>
      </c>
      <c r="J498" s="122" t="s">
        <v>3402</v>
      </c>
      <c r="K498" s="110" t="s">
        <v>93</v>
      </c>
      <c r="L498" s="110" t="s">
        <v>224</v>
      </c>
      <c r="M498" s="122" t="s">
        <v>3105</v>
      </c>
      <c r="N498" s="110" t="s">
        <v>93</v>
      </c>
      <c r="O498" s="110" t="s">
        <v>224</v>
      </c>
      <c r="P498" s="122" t="s">
        <v>3106</v>
      </c>
      <c r="Q498" s="110" t="s">
        <v>93</v>
      </c>
      <c r="R498" s="110" t="s">
        <v>224</v>
      </c>
      <c r="S498" s="122" t="s">
        <v>3107</v>
      </c>
      <c r="T498" s="110" t="s">
        <v>3108</v>
      </c>
      <c r="U498" s="110" t="s">
        <v>224</v>
      </c>
      <c r="V498" s="122" t="s">
        <v>3109</v>
      </c>
      <c r="W498" s="110" t="s">
        <v>93</v>
      </c>
      <c r="X498" s="110" t="s">
        <v>224</v>
      </c>
      <c r="Y498" s="122" t="s">
        <v>3110</v>
      </c>
      <c r="Z498" s="110" t="s">
        <v>954</v>
      </c>
      <c r="AA498" s="110" t="s">
        <v>224</v>
      </c>
      <c r="AB498" s="122" t="s">
        <v>3021</v>
      </c>
    </row>
    <row r="499" spans="1:256" s="110" customFormat="1" x14ac:dyDescent="0.35">
      <c r="A499" s="122" t="s">
        <v>893</v>
      </c>
      <c r="B499" s="110" t="s">
        <v>253</v>
      </c>
      <c r="C499" s="110" t="s">
        <v>85</v>
      </c>
      <c r="D499" s="122" t="s">
        <v>216</v>
      </c>
      <c r="E499" s="125">
        <v>34347</v>
      </c>
      <c r="F499" s="111" t="s">
        <v>114</v>
      </c>
      <c r="G499" s="122"/>
      <c r="J499" s="122"/>
      <c r="K499" s="110" t="s">
        <v>250</v>
      </c>
      <c r="L499" s="110" t="s">
        <v>85</v>
      </c>
      <c r="M499" s="122" t="s">
        <v>186</v>
      </c>
      <c r="N499" s="110" t="s">
        <v>258</v>
      </c>
      <c r="O499" s="110" t="s">
        <v>85</v>
      </c>
      <c r="P499" s="122" t="s">
        <v>264</v>
      </c>
      <c r="Q499" s="110" t="s">
        <v>258</v>
      </c>
      <c r="R499" s="110" t="s">
        <v>96</v>
      </c>
      <c r="S499" s="122" t="s">
        <v>186</v>
      </c>
      <c r="T499" s="110" t="s">
        <v>258</v>
      </c>
      <c r="U499" s="110" t="s">
        <v>460</v>
      </c>
      <c r="V499" s="122" t="s">
        <v>231</v>
      </c>
      <c r="Y499" s="122"/>
      <c r="AB499" s="122"/>
    </row>
    <row r="500" spans="1:256" s="110" customFormat="1" x14ac:dyDescent="0.35">
      <c r="A500" s="122" t="s">
        <v>2684</v>
      </c>
      <c r="B500" s="110" t="s">
        <v>205</v>
      </c>
      <c r="C500" s="110" t="s">
        <v>190</v>
      </c>
      <c r="D500" s="122" t="s">
        <v>430</v>
      </c>
      <c r="E500" s="125">
        <v>36830</v>
      </c>
      <c r="F500" s="111" t="s">
        <v>1826</v>
      </c>
      <c r="G500" s="122" t="s">
        <v>5105</v>
      </c>
      <c r="H500" s="110" t="s">
        <v>205</v>
      </c>
      <c r="I500" s="110" t="s">
        <v>190</v>
      </c>
      <c r="J500" s="122" t="s">
        <v>191</v>
      </c>
      <c r="K500" s="110" t="s">
        <v>205</v>
      </c>
      <c r="L500" s="110" t="s">
        <v>190</v>
      </c>
      <c r="M500" s="122" t="s">
        <v>254</v>
      </c>
      <c r="P500" s="122"/>
      <c r="S500" s="122"/>
      <c r="V500" s="122"/>
      <c r="Y500" s="122"/>
      <c r="AB500" s="122"/>
    </row>
    <row r="501" spans="1:256" s="110" customFormat="1" x14ac:dyDescent="0.35">
      <c r="A501" s="122" t="s">
        <v>1436</v>
      </c>
      <c r="B501" s="110" t="s">
        <v>327</v>
      </c>
      <c r="C501" s="110" t="s">
        <v>131</v>
      </c>
      <c r="D501" s="122" t="s">
        <v>300</v>
      </c>
      <c r="E501" s="125">
        <v>37016</v>
      </c>
      <c r="F501" s="111" t="s">
        <v>1437</v>
      </c>
      <c r="G501" s="122" t="s">
        <v>83</v>
      </c>
      <c r="H501" s="110" t="s">
        <v>327</v>
      </c>
      <c r="I501" s="110" t="s">
        <v>131</v>
      </c>
      <c r="J501" s="122" t="s">
        <v>328</v>
      </c>
      <c r="K501" s="110" t="s">
        <v>327</v>
      </c>
      <c r="L501" s="110" t="s">
        <v>131</v>
      </c>
      <c r="M501" s="122" t="s">
        <v>328</v>
      </c>
      <c r="P501" s="122"/>
      <c r="S501" s="122"/>
      <c r="V501" s="122"/>
      <c r="Y501" s="122"/>
      <c r="AB501" s="122"/>
    </row>
    <row r="502" spans="1:256" s="110" customFormat="1" x14ac:dyDescent="0.35">
      <c r="A502" s="122" t="s">
        <v>1180</v>
      </c>
      <c r="B502" s="110" t="s">
        <v>331</v>
      </c>
      <c r="C502" s="110" t="s">
        <v>158</v>
      </c>
      <c r="D502" s="122" t="s">
        <v>301</v>
      </c>
      <c r="E502" s="125">
        <v>35541</v>
      </c>
      <c r="F502" s="118" t="s">
        <v>188</v>
      </c>
      <c r="G502" s="122" t="s">
        <v>282</v>
      </c>
      <c r="H502" s="110" t="s">
        <v>299</v>
      </c>
      <c r="I502" s="110" t="s">
        <v>109</v>
      </c>
      <c r="J502" s="122" t="s">
        <v>332</v>
      </c>
      <c r="K502" s="110" t="s">
        <v>331</v>
      </c>
      <c r="L502" s="110" t="s">
        <v>103</v>
      </c>
      <c r="M502" s="122" t="s">
        <v>297</v>
      </c>
      <c r="P502" s="122"/>
      <c r="Q502" s="110" t="s">
        <v>331</v>
      </c>
      <c r="R502" s="110" t="s">
        <v>195</v>
      </c>
      <c r="S502" s="122" t="s">
        <v>301</v>
      </c>
      <c r="T502" s="110" t="s">
        <v>327</v>
      </c>
      <c r="U502" s="110" t="s">
        <v>195</v>
      </c>
      <c r="V502" s="122" t="s">
        <v>328</v>
      </c>
      <c r="Y502" s="122"/>
      <c r="AB502" s="122"/>
    </row>
    <row r="503" spans="1:256" s="110" customFormat="1" x14ac:dyDescent="0.35">
      <c r="A503" s="122" t="s">
        <v>2048</v>
      </c>
      <c r="B503" s="110" t="s">
        <v>93</v>
      </c>
      <c r="C503" s="110" t="s">
        <v>142</v>
      </c>
      <c r="D503" s="111" t="s">
        <v>550</v>
      </c>
      <c r="E503" s="125">
        <v>34902</v>
      </c>
      <c r="F503" s="111" t="s">
        <v>2049</v>
      </c>
      <c r="G503" s="110" t="s">
        <v>4965</v>
      </c>
      <c r="H503" s="110" t="s">
        <v>93</v>
      </c>
      <c r="I503" s="110" t="s">
        <v>85</v>
      </c>
      <c r="J503" s="111" t="s">
        <v>3403</v>
      </c>
      <c r="K503" s="110" t="s">
        <v>93</v>
      </c>
      <c r="L503" s="110" t="s">
        <v>142</v>
      </c>
      <c r="M503" s="111" t="s">
        <v>2051</v>
      </c>
      <c r="N503" s="110" t="s">
        <v>93</v>
      </c>
      <c r="O503" s="110" t="s">
        <v>142</v>
      </c>
      <c r="P503" s="111" t="s">
        <v>2052</v>
      </c>
      <c r="Q503" s="110" t="s">
        <v>93</v>
      </c>
      <c r="R503" s="110" t="s">
        <v>142</v>
      </c>
      <c r="S503" s="111" t="s">
        <v>2053</v>
      </c>
      <c r="T503" s="110" t="s">
        <v>93</v>
      </c>
      <c r="U503" s="110" t="s">
        <v>142</v>
      </c>
      <c r="V503" s="111" t="s">
        <v>2054</v>
      </c>
      <c r="W503" s="110" t="s">
        <v>93</v>
      </c>
      <c r="X503" s="110" t="s">
        <v>142</v>
      </c>
      <c r="Y503" s="111" t="s">
        <v>2055</v>
      </c>
      <c r="Z503" s="110" t="s">
        <v>93</v>
      </c>
      <c r="AA503" s="110" t="s">
        <v>142</v>
      </c>
      <c r="AB503" s="111" t="s">
        <v>2056</v>
      </c>
      <c r="AC503" s="110" t="s">
        <v>93</v>
      </c>
      <c r="AD503" s="110" t="s">
        <v>142</v>
      </c>
      <c r="AE503" s="111" t="s">
        <v>2057</v>
      </c>
    </row>
    <row r="504" spans="1:256" s="110" customFormat="1" x14ac:dyDescent="0.35">
      <c r="A504" s="122" t="s">
        <v>2038</v>
      </c>
      <c r="B504" s="110" t="s">
        <v>365</v>
      </c>
      <c r="C504" s="110" t="s">
        <v>151</v>
      </c>
      <c r="D504" s="122"/>
      <c r="E504" s="125">
        <v>34720</v>
      </c>
      <c r="F504" s="118" t="s">
        <v>405</v>
      </c>
      <c r="G504" s="122" t="s">
        <v>160</v>
      </c>
      <c r="H504" s="110" t="s">
        <v>365</v>
      </c>
      <c r="I504" s="110" t="s">
        <v>151</v>
      </c>
      <c r="J504" s="122"/>
      <c r="K504" s="110" t="s">
        <v>365</v>
      </c>
      <c r="L504" s="110" t="s">
        <v>151</v>
      </c>
      <c r="M504" s="122"/>
      <c r="N504" s="110" t="s">
        <v>365</v>
      </c>
      <c r="O504" s="110" t="s">
        <v>151</v>
      </c>
      <c r="P504" s="122"/>
      <c r="Q504" s="110" t="s">
        <v>365</v>
      </c>
      <c r="R504" s="110" t="s">
        <v>151</v>
      </c>
      <c r="S504" s="122"/>
      <c r="T504" s="110" t="s">
        <v>365</v>
      </c>
      <c r="U504" s="110" t="s">
        <v>151</v>
      </c>
      <c r="V504" s="122"/>
      <c r="W504" s="110" t="s">
        <v>365</v>
      </c>
      <c r="X504" s="110" t="s">
        <v>151</v>
      </c>
      <c r="Y504" s="122"/>
      <c r="Z504" s="110" t="s">
        <v>365</v>
      </c>
      <c r="AA504" s="110" t="s">
        <v>151</v>
      </c>
      <c r="AB504" s="122"/>
    </row>
    <row r="505" spans="1:256" s="110" customFormat="1" x14ac:dyDescent="0.35">
      <c r="A505" s="122" t="s">
        <v>1910</v>
      </c>
      <c r="B505" s="110" t="s">
        <v>284</v>
      </c>
      <c r="C505" s="110" t="s">
        <v>252</v>
      </c>
      <c r="D505" s="122" t="s">
        <v>168</v>
      </c>
      <c r="E505" s="125">
        <v>35757</v>
      </c>
      <c r="F505" s="118" t="s">
        <v>130</v>
      </c>
      <c r="G505" s="122" t="s">
        <v>218</v>
      </c>
      <c r="H505" s="110" t="s">
        <v>284</v>
      </c>
      <c r="I505" s="110" t="s">
        <v>460</v>
      </c>
      <c r="J505" s="122" t="s">
        <v>477</v>
      </c>
      <c r="K505" s="110" t="s">
        <v>284</v>
      </c>
      <c r="L505" s="110" t="s">
        <v>460</v>
      </c>
      <c r="M505" s="122" t="s">
        <v>264</v>
      </c>
      <c r="N505" s="110" t="s">
        <v>258</v>
      </c>
      <c r="O505" s="110" t="s">
        <v>460</v>
      </c>
      <c r="P505" s="122" t="s">
        <v>484</v>
      </c>
      <c r="Q505" s="110" t="s">
        <v>258</v>
      </c>
      <c r="R505" s="110" t="s">
        <v>460</v>
      </c>
      <c r="S505" s="122" t="s">
        <v>231</v>
      </c>
      <c r="V505" s="122"/>
      <c r="Y505" s="122"/>
      <c r="AB505" s="122"/>
    </row>
    <row r="506" spans="1:256" s="110" customFormat="1" x14ac:dyDescent="0.35">
      <c r="A506" s="122" t="s">
        <v>1619</v>
      </c>
      <c r="B506" s="110" t="s">
        <v>292</v>
      </c>
      <c r="C506" s="118" t="s">
        <v>85</v>
      </c>
      <c r="D506" s="122" t="s">
        <v>1421</v>
      </c>
      <c r="E506" s="125">
        <v>36162</v>
      </c>
      <c r="F506" s="111" t="s">
        <v>359</v>
      </c>
      <c r="G506" s="111"/>
      <c r="H506" s="110" t="s">
        <v>304</v>
      </c>
      <c r="I506" s="118" t="s">
        <v>151</v>
      </c>
      <c r="J506" s="122" t="s">
        <v>310</v>
      </c>
      <c r="L506" s="118"/>
      <c r="M506" s="122"/>
      <c r="O506" s="118"/>
      <c r="P506" s="122"/>
      <c r="R506" s="118"/>
      <c r="S506" s="122"/>
      <c r="U506" s="118"/>
      <c r="V506" s="122"/>
      <c r="X506" s="118"/>
      <c r="Y506" s="122"/>
      <c r="AA506" s="118"/>
      <c r="AB506" s="122"/>
      <c r="AD506" s="118"/>
      <c r="AE506" s="122"/>
      <c r="AG506" s="118"/>
      <c r="AH506" s="122"/>
      <c r="AJ506" s="118"/>
      <c r="AK506" s="122"/>
    </row>
    <row r="507" spans="1:256" ht="12.75" customHeight="1" x14ac:dyDescent="0.35">
      <c r="A507" s="122" t="s">
        <v>3590</v>
      </c>
      <c r="B507" s="110" t="s">
        <v>480</v>
      </c>
      <c r="C507" s="110" t="s">
        <v>116</v>
      </c>
      <c r="D507" s="122" t="s">
        <v>1168</v>
      </c>
      <c r="E507" s="125">
        <v>37714</v>
      </c>
      <c r="F507" s="111" t="s">
        <v>5137</v>
      </c>
      <c r="G507" s="122"/>
      <c r="H507" s="110"/>
      <c r="I507" s="110"/>
      <c r="J507" s="122"/>
      <c r="K507" s="110"/>
      <c r="L507" s="110"/>
      <c r="M507" s="122"/>
      <c r="N507" s="110"/>
      <c r="O507" s="110"/>
      <c r="P507" s="122"/>
      <c r="Q507" s="110"/>
      <c r="R507" s="110"/>
      <c r="S507" s="122"/>
      <c r="T507" s="110"/>
      <c r="U507" s="110"/>
      <c r="V507" s="122"/>
      <c r="W507" s="110"/>
      <c r="X507" s="110"/>
      <c r="Y507" s="122"/>
      <c r="Z507" s="110"/>
      <c r="AA507" s="110"/>
      <c r="AB507" s="122"/>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Q507" s="110"/>
      <c r="BR507" s="110"/>
      <c r="BS507" s="110"/>
      <c r="BT507" s="110"/>
      <c r="BU507" s="110"/>
      <c r="BV507" s="110"/>
      <c r="BW507" s="110"/>
      <c r="BX507" s="110"/>
      <c r="BY507" s="110"/>
      <c r="BZ507" s="110"/>
      <c r="CA507" s="110"/>
      <c r="CB507" s="110"/>
      <c r="CC507" s="110"/>
      <c r="CD507" s="110"/>
      <c r="CE507" s="110"/>
      <c r="CF507" s="110"/>
      <c r="CG507" s="110"/>
      <c r="CH507" s="110"/>
      <c r="CI507" s="110"/>
      <c r="CJ507" s="110"/>
      <c r="CK507" s="110"/>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U507" s="110"/>
      <c r="EV507" s="110"/>
      <c r="EW507" s="110"/>
      <c r="EX507" s="110"/>
      <c r="EY507" s="110"/>
      <c r="EZ507" s="110"/>
      <c r="FA507" s="110"/>
      <c r="FB507" s="110"/>
      <c r="FC507" s="110"/>
      <c r="FD507" s="110"/>
      <c r="FE507" s="110"/>
      <c r="FF507" s="110"/>
      <c r="FG507" s="110"/>
      <c r="FH507" s="110"/>
      <c r="FI507" s="110"/>
      <c r="FJ507" s="110"/>
      <c r="FK507" s="110"/>
      <c r="FL507" s="110"/>
      <c r="FM507" s="110"/>
      <c r="FN507" s="110"/>
      <c r="FO507" s="110"/>
      <c r="FP507" s="110"/>
      <c r="FQ507" s="110"/>
      <c r="FR507" s="110"/>
      <c r="FS507" s="110"/>
      <c r="FT507" s="110"/>
      <c r="FU507" s="110"/>
      <c r="FV507" s="110"/>
      <c r="FW507" s="110"/>
      <c r="FX507" s="110"/>
      <c r="FY507" s="110"/>
      <c r="FZ507" s="110"/>
      <c r="GA507" s="110"/>
      <c r="GB507" s="110"/>
      <c r="GC507" s="110"/>
      <c r="GD507" s="110"/>
      <c r="GE507" s="110"/>
      <c r="GF507" s="110"/>
      <c r="GG507" s="110"/>
      <c r="GH507" s="110"/>
      <c r="GI507" s="110"/>
      <c r="GJ507" s="110"/>
      <c r="GK507" s="110"/>
      <c r="GL507" s="110"/>
      <c r="GM507" s="110"/>
      <c r="GN507" s="110"/>
      <c r="GO507" s="110"/>
      <c r="GP507" s="110"/>
      <c r="GQ507" s="110"/>
      <c r="GR507" s="110"/>
      <c r="GS507" s="110"/>
      <c r="GT507" s="110"/>
      <c r="GU507" s="110"/>
      <c r="GV507" s="110"/>
      <c r="GW507" s="110"/>
      <c r="GX507" s="110"/>
      <c r="GY507" s="110"/>
      <c r="GZ507" s="110"/>
      <c r="HA507" s="110"/>
      <c r="HB507" s="110"/>
      <c r="HC507" s="110"/>
      <c r="HD507" s="110"/>
      <c r="HE507" s="110"/>
      <c r="HF507" s="110"/>
      <c r="HG507" s="110"/>
      <c r="HH507" s="110"/>
      <c r="HI507" s="110"/>
      <c r="HJ507" s="110"/>
      <c r="HK507" s="110"/>
      <c r="HL507" s="110"/>
      <c r="HM507" s="110"/>
      <c r="HN507" s="110"/>
      <c r="HO507" s="110"/>
      <c r="HP507" s="110"/>
      <c r="HQ507" s="110"/>
      <c r="HR507" s="110"/>
      <c r="HS507" s="110"/>
      <c r="HT507" s="110"/>
      <c r="HU507" s="110"/>
      <c r="HV507" s="110"/>
      <c r="HW507" s="110"/>
      <c r="HX507" s="110"/>
      <c r="HY507" s="110"/>
      <c r="HZ507" s="110"/>
      <c r="IA507" s="110"/>
      <c r="IB507" s="110"/>
      <c r="IC507" s="110"/>
      <c r="ID507" s="110"/>
      <c r="IE507" s="110"/>
      <c r="IF507" s="110"/>
      <c r="IG507" s="110"/>
      <c r="IH507" s="110"/>
      <c r="II507" s="110"/>
      <c r="IJ507" s="110"/>
      <c r="IK507" s="110"/>
      <c r="IL507" s="110"/>
      <c r="IM507" s="110"/>
      <c r="IN507" s="110"/>
      <c r="IO507" s="110"/>
      <c r="IP507" s="110"/>
      <c r="IQ507" s="110"/>
      <c r="IR507" s="110"/>
      <c r="IS507" s="110"/>
      <c r="IT507" s="110"/>
      <c r="IU507" s="110"/>
      <c r="IV507" s="110"/>
    </row>
    <row r="508" spans="1:256" s="110" customFormat="1" x14ac:dyDescent="0.35">
      <c r="A508" s="122" t="s">
        <v>1288</v>
      </c>
      <c r="B508" s="110" t="s">
        <v>311</v>
      </c>
      <c r="C508" s="110" t="s">
        <v>94</v>
      </c>
      <c r="D508" s="122" t="s">
        <v>3481</v>
      </c>
      <c r="E508" s="125">
        <v>34890</v>
      </c>
      <c r="F508" s="118" t="s">
        <v>996</v>
      </c>
      <c r="G508" s="122" t="s">
        <v>361</v>
      </c>
      <c r="H508" s="110" t="s">
        <v>311</v>
      </c>
      <c r="I508" s="110" t="s">
        <v>94</v>
      </c>
      <c r="J508" s="122" t="s">
        <v>775</v>
      </c>
      <c r="K508" s="110" t="s">
        <v>276</v>
      </c>
      <c r="L508" s="110" t="s">
        <v>274</v>
      </c>
      <c r="M508" s="122" t="s">
        <v>1289</v>
      </c>
      <c r="N508" s="110" t="s">
        <v>480</v>
      </c>
      <c r="O508" s="110" t="s">
        <v>274</v>
      </c>
      <c r="P508" s="122" t="s">
        <v>520</v>
      </c>
      <c r="S508" s="122"/>
      <c r="V508" s="122"/>
      <c r="Y508" s="122"/>
      <c r="AB508" s="122"/>
    </row>
    <row r="509" spans="1:256" s="110" customFormat="1" x14ac:dyDescent="0.35">
      <c r="A509" s="122" t="s">
        <v>1989</v>
      </c>
      <c r="B509" s="110" t="s">
        <v>205</v>
      </c>
      <c r="C509" s="110" t="s">
        <v>206</v>
      </c>
      <c r="D509" s="122" t="s">
        <v>743</v>
      </c>
      <c r="E509" s="125">
        <v>34681</v>
      </c>
      <c r="F509" s="118" t="s">
        <v>405</v>
      </c>
      <c r="G509" s="122" t="s">
        <v>508</v>
      </c>
      <c r="H509" s="110" t="s">
        <v>211</v>
      </c>
      <c r="I509" s="110" t="s">
        <v>471</v>
      </c>
      <c r="J509" s="122" t="s">
        <v>430</v>
      </c>
      <c r="K509" s="110" t="s">
        <v>974</v>
      </c>
      <c r="L509" s="110" t="s">
        <v>471</v>
      </c>
      <c r="M509" s="122" t="s">
        <v>1990</v>
      </c>
      <c r="N509" s="110" t="s">
        <v>461</v>
      </c>
      <c r="O509" s="110" t="s">
        <v>471</v>
      </c>
      <c r="P509" s="122" t="s">
        <v>186</v>
      </c>
      <c r="Q509" s="110" t="s">
        <v>864</v>
      </c>
      <c r="R509" s="110" t="s">
        <v>85</v>
      </c>
      <c r="S509" s="122" t="s">
        <v>1261</v>
      </c>
      <c r="T509" s="110" t="s">
        <v>864</v>
      </c>
      <c r="U509" s="110" t="s">
        <v>85</v>
      </c>
      <c r="V509" s="122" t="s">
        <v>1130</v>
      </c>
      <c r="W509" s="110" t="s">
        <v>744</v>
      </c>
      <c r="X509" s="110" t="s">
        <v>195</v>
      </c>
      <c r="Y509" s="122" t="s">
        <v>186</v>
      </c>
      <c r="Z509" s="110" t="s">
        <v>461</v>
      </c>
      <c r="AA509" s="110" t="s">
        <v>195</v>
      </c>
      <c r="AB509" s="122" t="s">
        <v>231</v>
      </c>
    </row>
    <row r="510" spans="1:256" s="110" customFormat="1" x14ac:dyDescent="0.35">
      <c r="A510" s="122" t="s">
        <v>2917</v>
      </c>
      <c r="B510" s="110" t="s">
        <v>354</v>
      </c>
      <c r="C510" s="110" t="s">
        <v>460</v>
      </c>
      <c r="D510" s="122" t="s">
        <v>149</v>
      </c>
      <c r="E510" s="125">
        <v>36796</v>
      </c>
      <c r="F510" s="111" t="s">
        <v>171</v>
      </c>
      <c r="G510" s="122" t="s">
        <v>84</v>
      </c>
      <c r="H510" s="110" t="s">
        <v>354</v>
      </c>
      <c r="I510" s="110" t="s">
        <v>460</v>
      </c>
      <c r="J510" s="122" t="s">
        <v>154</v>
      </c>
      <c r="K510" s="110" t="s">
        <v>345</v>
      </c>
      <c r="L510" s="110" t="s">
        <v>460</v>
      </c>
      <c r="M510" s="122" t="s">
        <v>422</v>
      </c>
      <c r="P510" s="122"/>
      <c r="S510" s="122"/>
      <c r="V510" s="122"/>
      <c r="Y510" s="122"/>
      <c r="AB510" s="122"/>
    </row>
    <row r="511" spans="1:256" s="110" customFormat="1" x14ac:dyDescent="0.35">
      <c r="A511" s="122" t="s">
        <v>2723</v>
      </c>
      <c r="B511" s="110" t="s">
        <v>2897</v>
      </c>
      <c r="C511" s="110" t="s">
        <v>135</v>
      </c>
      <c r="D511" s="122" t="s">
        <v>3376</v>
      </c>
      <c r="E511" s="125">
        <v>36543</v>
      </c>
      <c r="F511" s="111" t="s">
        <v>91</v>
      </c>
      <c r="G511" s="122" t="s">
        <v>137</v>
      </c>
      <c r="H511" s="110" t="s">
        <v>480</v>
      </c>
      <c r="I511" s="110" t="s">
        <v>135</v>
      </c>
      <c r="J511" s="122" t="s">
        <v>1174</v>
      </c>
      <c r="K511" s="110" t="s">
        <v>480</v>
      </c>
      <c r="L511" s="110" t="s">
        <v>135</v>
      </c>
      <c r="M511" s="122" t="s">
        <v>1174</v>
      </c>
      <c r="P511" s="122"/>
      <c r="S511" s="122"/>
      <c r="V511" s="122"/>
      <c r="Y511" s="122"/>
      <c r="AB511" s="122"/>
    </row>
    <row r="512" spans="1:256" s="110" customFormat="1" x14ac:dyDescent="0.35">
      <c r="A512" s="122" t="s">
        <v>2582</v>
      </c>
      <c r="B512" s="110" t="s">
        <v>153</v>
      </c>
      <c r="C512" s="110" t="s">
        <v>96</v>
      </c>
      <c r="D512" s="122" t="s">
        <v>154</v>
      </c>
      <c r="E512" s="125">
        <v>34579</v>
      </c>
      <c r="F512" s="118" t="s">
        <v>1636</v>
      </c>
      <c r="G512" s="122" t="s">
        <v>249</v>
      </c>
      <c r="H512" s="110" t="s">
        <v>153</v>
      </c>
      <c r="I512" s="110" t="s">
        <v>96</v>
      </c>
      <c r="J512" s="122" t="s">
        <v>154</v>
      </c>
      <c r="K512" s="110" t="s">
        <v>153</v>
      </c>
      <c r="L512" s="110" t="s">
        <v>96</v>
      </c>
      <c r="M512" s="122" t="s">
        <v>154</v>
      </c>
      <c r="N512" s="110" t="s">
        <v>153</v>
      </c>
      <c r="O512" s="110" t="s">
        <v>206</v>
      </c>
      <c r="P512" s="122" t="s">
        <v>149</v>
      </c>
      <c r="Q512" s="110" t="s">
        <v>153</v>
      </c>
      <c r="R512" s="110" t="s">
        <v>206</v>
      </c>
      <c r="S512" s="122" t="s">
        <v>154</v>
      </c>
      <c r="T512" s="110" t="s">
        <v>153</v>
      </c>
      <c r="U512" s="110" t="s">
        <v>206</v>
      </c>
      <c r="V512" s="122" t="s">
        <v>154</v>
      </c>
      <c r="W512" s="110" t="s">
        <v>153</v>
      </c>
      <c r="X512" s="110" t="s">
        <v>206</v>
      </c>
      <c r="Y512" s="122" t="s">
        <v>149</v>
      </c>
      <c r="Z512" s="110" t="s">
        <v>153</v>
      </c>
      <c r="AA512" s="110" t="s">
        <v>206</v>
      </c>
      <c r="AB512" s="122" t="s">
        <v>149</v>
      </c>
    </row>
    <row r="513" spans="1:256" s="110" customFormat="1" x14ac:dyDescent="0.35">
      <c r="A513" s="122" t="s">
        <v>1691</v>
      </c>
      <c r="B513" s="110" t="s">
        <v>253</v>
      </c>
      <c r="C513" s="110" t="s">
        <v>131</v>
      </c>
      <c r="D513" s="122" t="s">
        <v>604</v>
      </c>
      <c r="E513" s="125">
        <v>36053</v>
      </c>
      <c r="F513" s="118" t="s">
        <v>204</v>
      </c>
      <c r="G513" s="122" t="s">
        <v>130</v>
      </c>
      <c r="H513" s="110" t="s">
        <v>273</v>
      </c>
      <c r="I513" s="110" t="s">
        <v>131</v>
      </c>
      <c r="J513" s="122" t="s">
        <v>604</v>
      </c>
      <c r="K513" s="110" t="s">
        <v>273</v>
      </c>
      <c r="L513" s="110" t="s">
        <v>131</v>
      </c>
      <c r="M513" s="122" t="s">
        <v>743</v>
      </c>
      <c r="N513" s="110" t="s">
        <v>273</v>
      </c>
      <c r="O513" s="110" t="s">
        <v>131</v>
      </c>
      <c r="P513" s="122" t="s">
        <v>254</v>
      </c>
      <c r="Q513" s="110" t="s">
        <v>273</v>
      </c>
      <c r="R513" s="110" t="s">
        <v>131</v>
      </c>
      <c r="S513" s="122" t="s">
        <v>484</v>
      </c>
      <c r="V513" s="122"/>
      <c r="Y513" s="122"/>
      <c r="AB513" s="122"/>
      <c r="BY513" s="126"/>
    </row>
    <row r="514" spans="1:256" s="110" customFormat="1" x14ac:dyDescent="0.35">
      <c r="A514" s="122" t="s">
        <v>2998</v>
      </c>
      <c r="D514" s="111"/>
      <c r="E514" s="125">
        <v>35091</v>
      </c>
      <c r="F514" s="118" t="s">
        <v>282</v>
      </c>
      <c r="G514" s="122" t="s">
        <v>932</v>
      </c>
      <c r="H514" s="110" t="s">
        <v>299</v>
      </c>
      <c r="I514" s="110" t="s">
        <v>471</v>
      </c>
      <c r="J514" s="111" t="s">
        <v>297</v>
      </c>
      <c r="K514" s="110" t="s">
        <v>299</v>
      </c>
      <c r="L514" s="110" t="s">
        <v>151</v>
      </c>
      <c r="M514" s="111" t="s">
        <v>332</v>
      </c>
      <c r="N514" s="110" t="s">
        <v>296</v>
      </c>
      <c r="O514" s="110" t="s">
        <v>151</v>
      </c>
      <c r="P514" s="111" t="s">
        <v>297</v>
      </c>
      <c r="Q514" s="110" t="s">
        <v>296</v>
      </c>
      <c r="R514" s="110" t="s">
        <v>151</v>
      </c>
      <c r="S514" s="111" t="s">
        <v>342</v>
      </c>
      <c r="T514" s="110" t="s">
        <v>327</v>
      </c>
      <c r="U514" s="110" t="s">
        <v>151</v>
      </c>
      <c r="V514" s="111" t="s">
        <v>328</v>
      </c>
      <c r="Y514" s="122"/>
      <c r="AB514" s="122"/>
    </row>
    <row r="515" spans="1:256" x14ac:dyDescent="0.35">
      <c r="A515" s="122" t="s">
        <v>4568</v>
      </c>
      <c r="B515" s="110"/>
      <c r="C515" s="110"/>
      <c r="D515" s="111"/>
      <c r="E515" s="125">
        <v>33914</v>
      </c>
      <c r="F515" s="118" t="s">
        <v>344</v>
      </c>
      <c r="G515" s="110" t="s">
        <v>256</v>
      </c>
      <c r="H515" s="110" t="s">
        <v>132</v>
      </c>
      <c r="I515" s="110" t="s">
        <v>224</v>
      </c>
      <c r="J515" s="111"/>
      <c r="K515" s="110"/>
      <c r="L515" s="110"/>
      <c r="M515" s="111"/>
      <c r="N515" s="110" t="s">
        <v>4376</v>
      </c>
      <c r="O515" s="110" t="s">
        <v>190</v>
      </c>
      <c r="P515" s="111"/>
      <c r="Q515" s="110" t="s">
        <v>569</v>
      </c>
      <c r="R515" s="110" t="s">
        <v>123</v>
      </c>
      <c r="S515" s="111"/>
      <c r="T515" s="110" t="s">
        <v>569</v>
      </c>
      <c r="U515" s="110" t="s">
        <v>123</v>
      </c>
      <c r="V515" s="111"/>
      <c r="W515" s="110" t="s">
        <v>413</v>
      </c>
      <c r="X515" s="110" t="s">
        <v>123</v>
      </c>
      <c r="Y515" s="111"/>
      <c r="Z515" s="110" t="s">
        <v>413</v>
      </c>
      <c r="AA515" s="110" t="s">
        <v>123</v>
      </c>
      <c r="AB515" s="111"/>
      <c r="AC515" s="110" t="s">
        <v>357</v>
      </c>
      <c r="AD515" s="110" t="s">
        <v>123</v>
      </c>
      <c r="AE515" s="111"/>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c r="BQ515" s="110"/>
      <c r="BR515" s="110"/>
      <c r="BS515" s="110"/>
      <c r="BT515" s="110"/>
      <c r="BU515" s="110"/>
      <c r="BV515" s="110"/>
      <c r="BW515" s="110"/>
      <c r="BX515" s="110"/>
      <c r="BY515" s="110"/>
      <c r="BZ515" s="110"/>
      <c r="CA515" s="110"/>
      <c r="CB515" s="110"/>
      <c r="CC515" s="110"/>
      <c r="CD515" s="110"/>
      <c r="CE515" s="110"/>
      <c r="CF515" s="110"/>
      <c r="CG515" s="110"/>
      <c r="CH515" s="110"/>
      <c r="CI515" s="110"/>
      <c r="CJ515" s="110"/>
      <c r="CK515" s="110"/>
      <c r="CL515" s="110"/>
      <c r="CM515" s="110"/>
      <c r="CN515" s="110"/>
      <c r="CO515" s="110"/>
      <c r="CP515" s="110"/>
      <c r="CQ515" s="110"/>
      <c r="CR515" s="110"/>
      <c r="CS515" s="110"/>
      <c r="CT515" s="110"/>
      <c r="CU515" s="110"/>
      <c r="CV515" s="110"/>
      <c r="CW515" s="110"/>
      <c r="CX515" s="110"/>
      <c r="CY515" s="110"/>
      <c r="CZ515" s="110"/>
      <c r="DA515" s="110"/>
      <c r="DB515" s="11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H515" s="110"/>
      <c r="EI515" s="110"/>
      <c r="EJ515" s="110"/>
      <c r="EK515" s="110"/>
      <c r="EL515" s="110"/>
      <c r="EM515" s="110"/>
      <c r="EN515" s="110"/>
      <c r="EO515" s="110"/>
      <c r="EP515" s="110"/>
      <c r="EQ515" s="110"/>
      <c r="ER515" s="110"/>
      <c r="ES515" s="110"/>
      <c r="ET515" s="110"/>
      <c r="EU515" s="110"/>
      <c r="EV515" s="110"/>
      <c r="EW515" s="110"/>
      <c r="EX515" s="110"/>
      <c r="EY515" s="110"/>
      <c r="EZ515" s="110"/>
      <c r="FA515" s="110"/>
      <c r="FB515" s="110"/>
      <c r="FC515" s="110"/>
      <c r="FD515" s="110"/>
      <c r="FE515" s="110"/>
      <c r="FF515" s="110"/>
      <c r="FG515" s="110"/>
      <c r="FH515" s="110"/>
      <c r="FI515" s="110"/>
      <c r="FJ515" s="110"/>
      <c r="FK515" s="110"/>
      <c r="FL515" s="110"/>
      <c r="FM515" s="110"/>
      <c r="FN515" s="110"/>
      <c r="FO515" s="110"/>
      <c r="FP515" s="110"/>
      <c r="FQ515" s="110"/>
      <c r="FR515" s="110"/>
      <c r="FS515" s="110"/>
      <c r="FT515" s="110"/>
      <c r="FU515" s="110"/>
      <c r="FV515" s="110"/>
      <c r="FW515" s="110"/>
      <c r="FX515" s="110"/>
      <c r="FY515" s="110"/>
      <c r="FZ515" s="110"/>
      <c r="GA515" s="110"/>
      <c r="GB515" s="110"/>
      <c r="GC515" s="110"/>
      <c r="GD515" s="110"/>
      <c r="GE515" s="110"/>
      <c r="GF515" s="110"/>
      <c r="GG515" s="110"/>
      <c r="GH515" s="110"/>
      <c r="GI515" s="110"/>
      <c r="GJ515" s="110"/>
      <c r="GK515" s="110"/>
      <c r="GL515" s="110"/>
      <c r="GM515" s="110"/>
      <c r="GN515" s="110"/>
      <c r="GO515" s="110"/>
      <c r="GP515" s="110"/>
      <c r="GQ515" s="110"/>
      <c r="GR515" s="110"/>
      <c r="GS515" s="110"/>
      <c r="GT515" s="110"/>
      <c r="GU515" s="110"/>
      <c r="GV515" s="110"/>
      <c r="GW515" s="110"/>
      <c r="GX515" s="110"/>
      <c r="GY515" s="110"/>
      <c r="GZ515" s="110"/>
      <c r="HA515" s="110"/>
      <c r="HB515" s="110"/>
      <c r="HC515" s="110"/>
      <c r="HD515" s="110"/>
      <c r="HE515" s="110"/>
      <c r="HF515" s="110"/>
      <c r="HG515" s="110"/>
      <c r="HH515" s="110"/>
      <c r="HI515" s="110"/>
      <c r="HJ515" s="110"/>
      <c r="HK515" s="110"/>
      <c r="HL515" s="110"/>
      <c r="HM515" s="110"/>
      <c r="HN515" s="110"/>
      <c r="HO515" s="110"/>
      <c r="HP515" s="110"/>
      <c r="HQ515" s="110"/>
      <c r="HR515" s="110"/>
      <c r="HS515" s="110"/>
      <c r="HT515" s="110"/>
      <c r="HU515" s="110"/>
      <c r="HV515" s="110"/>
      <c r="HW515" s="110"/>
      <c r="HX515" s="110"/>
      <c r="HY515" s="110"/>
      <c r="HZ515" s="110"/>
      <c r="IA515" s="110"/>
      <c r="IB515" s="110"/>
      <c r="IC515" s="110"/>
      <c r="ID515" s="110"/>
      <c r="IE515" s="110"/>
      <c r="IF515" s="110"/>
      <c r="IG515" s="110"/>
      <c r="IH515" s="110"/>
      <c r="II515" s="110"/>
      <c r="IJ515" s="110"/>
      <c r="IK515" s="110"/>
      <c r="IL515" s="110"/>
      <c r="IM515" s="110"/>
      <c r="IN515" s="110"/>
      <c r="IO515" s="110"/>
      <c r="IP515" s="110"/>
      <c r="IQ515" s="110"/>
      <c r="IR515" s="110"/>
      <c r="IS515" s="110"/>
      <c r="IT515" s="110"/>
      <c r="IU515" s="110"/>
      <c r="IV515" s="110"/>
    </row>
    <row r="516" spans="1:256" s="110" customFormat="1" x14ac:dyDescent="0.35">
      <c r="A516" s="122" t="s">
        <v>144</v>
      </c>
      <c r="B516" s="110" t="s">
        <v>153</v>
      </c>
      <c r="C516" s="118" t="s">
        <v>128</v>
      </c>
      <c r="D516" s="122" t="s">
        <v>149</v>
      </c>
      <c r="E516" s="125">
        <v>33187</v>
      </c>
      <c r="F516" s="111" t="s">
        <v>145</v>
      </c>
      <c r="G516" s="111" t="s">
        <v>145</v>
      </c>
      <c r="H516" s="110" t="s">
        <v>147</v>
      </c>
      <c r="I516" s="118" t="s">
        <v>78</v>
      </c>
      <c r="J516" s="122" t="s">
        <v>166</v>
      </c>
      <c r="K516" s="110" t="s">
        <v>147</v>
      </c>
      <c r="L516" s="118" t="s">
        <v>78</v>
      </c>
      <c r="M516" s="122" t="s">
        <v>148</v>
      </c>
      <c r="N516" s="110" t="s">
        <v>153</v>
      </c>
      <c r="O516" s="118" t="s">
        <v>78</v>
      </c>
      <c r="P516" s="122" t="s">
        <v>149</v>
      </c>
      <c r="Q516" s="110" t="s">
        <v>147</v>
      </c>
      <c r="R516" s="118" t="s">
        <v>151</v>
      </c>
      <c r="S516" s="122" t="s">
        <v>1380</v>
      </c>
      <c r="T516" s="110" t="s">
        <v>153</v>
      </c>
      <c r="U516" s="118" t="s">
        <v>151</v>
      </c>
      <c r="V516" s="122" t="s">
        <v>154</v>
      </c>
      <c r="W516" s="110" t="s">
        <v>153</v>
      </c>
      <c r="X516" s="118" t="s">
        <v>151</v>
      </c>
      <c r="Y516" s="122" t="s">
        <v>149</v>
      </c>
      <c r="Z516" s="110" t="s">
        <v>153</v>
      </c>
      <c r="AA516" s="118" t="s">
        <v>151</v>
      </c>
      <c r="AB516" s="122" t="s">
        <v>149</v>
      </c>
      <c r="AC516" s="110" t="s">
        <v>153</v>
      </c>
      <c r="AD516" s="118" t="s">
        <v>151</v>
      </c>
      <c r="AE516" s="122" t="s">
        <v>154</v>
      </c>
      <c r="AF516" s="110" t="s">
        <v>153</v>
      </c>
      <c r="AG516" s="118" t="s">
        <v>151</v>
      </c>
      <c r="AH516" s="122" t="s">
        <v>155</v>
      </c>
      <c r="AI516" s="110" t="s">
        <v>156</v>
      </c>
      <c r="AJ516" s="118" t="s">
        <v>151</v>
      </c>
      <c r="AK516" s="122" t="s">
        <v>157</v>
      </c>
      <c r="AL516" s="110" t="s">
        <v>156</v>
      </c>
      <c r="AM516" s="118" t="s">
        <v>151</v>
      </c>
      <c r="AN516" s="122" t="s">
        <v>161</v>
      </c>
      <c r="AP516" s="118"/>
      <c r="AQ516" s="122"/>
      <c r="AS516" s="118"/>
      <c r="AT516" s="122"/>
      <c r="AV516" s="118"/>
      <c r="AW516" s="122"/>
      <c r="AY516" s="118"/>
      <c r="AZ516" s="122"/>
      <c r="BB516" s="118"/>
      <c r="BC516" s="122"/>
      <c r="BE516" s="118"/>
      <c r="BF516" s="122"/>
      <c r="BH516" s="118"/>
      <c r="BI516" s="122"/>
      <c r="BK516" s="118"/>
      <c r="BL516" s="122"/>
      <c r="BN516" s="118"/>
      <c r="BO516" s="122"/>
      <c r="BR516" s="122"/>
      <c r="BS516" s="118"/>
      <c r="BT516" s="118"/>
      <c r="BU516" s="118"/>
      <c r="BV516" s="118"/>
      <c r="BW516" s="118"/>
      <c r="BX516" s="118"/>
    </row>
    <row r="517" spans="1:256" s="110" customFormat="1" x14ac:dyDescent="0.35">
      <c r="A517" s="122" t="s">
        <v>862</v>
      </c>
      <c r="C517" s="118"/>
      <c r="D517" s="122"/>
      <c r="E517" s="125">
        <v>33839</v>
      </c>
      <c r="F517" s="111" t="s">
        <v>863</v>
      </c>
      <c r="G517" s="111" t="s">
        <v>2909</v>
      </c>
      <c r="H517" s="110" t="s">
        <v>220</v>
      </c>
      <c r="I517" s="118" t="s">
        <v>274</v>
      </c>
      <c r="J517" s="122" t="s">
        <v>477</v>
      </c>
      <c r="K517" s="110" t="s">
        <v>459</v>
      </c>
      <c r="L517" s="118" t="s">
        <v>190</v>
      </c>
      <c r="M517" s="122" t="s">
        <v>426</v>
      </c>
      <c r="N517" s="110" t="s">
        <v>205</v>
      </c>
      <c r="O517" s="118" t="s">
        <v>190</v>
      </c>
      <c r="P517" s="122" t="s">
        <v>264</v>
      </c>
      <c r="Q517" s="110" t="s">
        <v>220</v>
      </c>
      <c r="R517" s="118" t="s">
        <v>142</v>
      </c>
      <c r="S517" s="122" t="s">
        <v>231</v>
      </c>
      <c r="T517" s="110" t="s">
        <v>220</v>
      </c>
      <c r="U517" s="118" t="s">
        <v>326</v>
      </c>
      <c r="V517" s="122" t="s">
        <v>186</v>
      </c>
      <c r="W517" s="110" t="s">
        <v>192</v>
      </c>
      <c r="X517" s="118" t="s">
        <v>326</v>
      </c>
      <c r="Y517" s="122" t="s">
        <v>201</v>
      </c>
      <c r="Z517" s="110" t="s">
        <v>864</v>
      </c>
      <c r="AA517" s="118" t="s">
        <v>326</v>
      </c>
      <c r="AB517" s="122" t="s">
        <v>865</v>
      </c>
      <c r="AC517" s="110" t="s">
        <v>866</v>
      </c>
      <c r="AD517" s="118" t="s">
        <v>460</v>
      </c>
      <c r="AE517" s="122" t="s">
        <v>231</v>
      </c>
      <c r="AF517" s="110" t="s">
        <v>867</v>
      </c>
      <c r="AG517" s="118" t="s">
        <v>460</v>
      </c>
      <c r="AH517" s="122" t="s">
        <v>231</v>
      </c>
      <c r="AJ517" s="118"/>
      <c r="AK517" s="122"/>
      <c r="AM517" s="118"/>
      <c r="AN517" s="122"/>
      <c r="AP517" s="118"/>
      <c r="AQ517" s="122"/>
      <c r="AS517" s="118"/>
      <c r="AT517" s="122"/>
      <c r="AV517" s="118"/>
      <c r="AW517" s="122"/>
      <c r="AY517" s="118"/>
      <c r="AZ517" s="122"/>
      <c r="BB517" s="118"/>
      <c r="BC517" s="122"/>
      <c r="BE517" s="118"/>
      <c r="BF517" s="122"/>
      <c r="BH517" s="118"/>
      <c r="BI517" s="122"/>
      <c r="BK517" s="118"/>
      <c r="BL517" s="122"/>
      <c r="BN517" s="118"/>
      <c r="BO517" s="122"/>
      <c r="BR517" s="122"/>
      <c r="BS517" s="118"/>
      <c r="BT517" s="118"/>
      <c r="BU517" s="118"/>
      <c r="BV517" s="118"/>
      <c r="BW517" s="118"/>
      <c r="BX517" s="118"/>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s="110" customFormat="1" x14ac:dyDescent="0.35">
      <c r="A518" s="122" t="s">
        <v>1194</v>
      </c>
      <c r="B518" s="110" t="s">
        <v>1190</v>
      </c>
      <c r="C518" s="110" t="s">
        <v>109</v>
      </c>
      <c r="D518" s="122"/>
      <c r="E518" s="125">
        <v>35512</v>
      </c>
      <c r="F518" s="118" t="s">
        <v>241</v>
      </c>
      <c r="G518" s="122" t="s">
        <v>349</v>
      </c>
      <c r="H518" s="110" t="s">
        <v>1190</v>
      </c>
      <c r="I518" s="110" t="s">
        <v>259</v>
      </c>
      <c r="J518" s="122"/>
      <c r="K518" s="110" t="s">
        <v>132</v>
      </c>
      <c r="L518" s="110" t="s">
        <v>259</v>
      </c>
      <c r="M518" s="122"/>
      <c r="N518" s="110" t="s">
        <v>132</v>
      </c>
      <c r="O518" s="110" t="s">
        <v>259</v>
      </c>
      <c r="P518" s="122"/>
      <c r="S518" s="122"/>
      <c r="V518" s="122"/>
      <c r="Y518" s="122"/>
      <c r="AB518" s="122"/>
    </row>
    <row r="519" spans="1:256" x14ac:dyDescent="0.35">
      <c r="A519" s="122" t="s">
        <v>3781</v>
      </c>
      <c r="B519" s="110" t="s">
        <v>93</v>
      </c>
      <c r="C519" s="110" t="s">
        <v>116</v>
      </c>
      <c r="D519" s="122" t="s">
        <v>3024</v>
      </c>
      <c r="E519" s="125">
        <v>37870</v>
      </c>
      <c r="F519" s="111" t="s">
        <v>5136</v>
      </c>
      <c r="G519" s="122"/>
      <c r="H519" s="110"/>
      <c r="I519" s="110"/>
      <c r="J519" s="122"/>
      <c r="K519" s="110"/>
      <c r="L519" s="110"/>
      <c r="M519" s="122"/>
      <c r="N519" s="110"/>
      <c r="O519" s="110"/>
      <c r="P519" s="122"/>
      <c r="Q519" s="110"/>
      <c r="R519" s="110"/>
      <c r="S519" s="122"/>
      <c r="T519" s="110"/>
      <c r="U519" s="110"/>
      <c r="V519" s="122"/>
      <c r="W519" s="110"/>
      <c r="X519" s="110"/>
      <c r="Y519" s="122"/>
      <c r="Z519" s="110"/>
      <c r="AA519" s="110"/>
      <c r="AB519" s="122"/>
      <c r="AC519" s="110"/>
      <c r="AD519" s="110"/>
      <c r="AE519" s="110"/>
      <c r="AF519" s="110"/>
      <c r="AG519" s="110"/>
      <c r="AH519" s="110"/>
      <c r="AI519" s="110"/>
      <c r="AJ519" s="110"/>
      <c r="AK519" s="110"/>
      <c r="AL519" s="110"/>
      <c r="AM519" s="110"/>
      <c r="AN519" s="110"/>
      <c r="AO519" s="110"/>
      <c r="AP519" s="110"/>
      <c r="AQ519" s="110"/>
      <c r="AR519" s="110"/>
      <c r="AS519" s="110"/>
      <c r="AT519" s="110"/>
      <c r="AU519" s="110"/>
      <c r="AV519" s="110"/>
      <c r="AW519" s="110"/>
      <c r="AX519" s="110"/>
      <c r="AY519" s="110"/>
      <c r="AZ519" s="110"/>
      <c r="BA519" s="110"/>
      <c r="BB519" s="110"/>
      <c r="BC519" s="110"/>
      <c r="BD519" s="110"/>
      <c r="BE519" s="110"/>
      <c r="BF519" s="110"/>
      <c r="BG519" s="110"/>
      <c r="BH519" s="110"/>
      <c r="BI519" s="110"/>
      <c r="BJ519" s="110"/>
      <c r="BK519" s="110"/>
      <c r="BL519" s="110"/>
      <c r="BM519" s="110"/>
      <c r="BN519" s="110"/>
      <c r="BO519" s="110"/>
      <c r="BP519" s="110"/>
      <c r="BQ519" s="110"/>
      <c r="BR519" s="110"/>
      <c r="BS519" s="110"/>
      <c r="BT519" s="110"/>
      <c r="BU519" s="110"/>
      <c r="BV519" s="110"/>
      <c r="BW519" s="110"/>
      <c r="BX519" s="110"/>
      <c r="BY519" s="110"/>
      <c r="BZ519" s="110"/>
      <c r="CA519" s="110"/>
      <c r="CB519" s="110"/>
      <c r="CC519" s="110"/>
      <c r="CD519" s="110"/>
      <c r="CE519" s="110"/>
      <c r="CF519" s="110"/>
      <c r="CG519" s="110"/>
      <c r="CH519" s="110"/>
      <c r="CI519" s="110"/>
      <c r="CJ519" s="110"/>
      <c r="CK519" s="110"/>
      <c r="CL519" s="110"/>
      <c r="CM519" s="110"/>
      <c r="CN519" s="110"/>
      <c r="CO519" s="110"/>
      <c r="CP519" s="110"/>
      <c r="CQ519" s="110"/>
      <c r="CR519" s="110"/>
      <c r="CS519" s="110"/>
      <c r="CT519" s="110"/>
      <c r="CU519" s="110"/>
      <c r="CV519" s="110"/>
      <c r="CW519" s="110"/>
      <c r="CX519" s="110"/>
      <c r="CY519" s="110"/>
      <c r="CZ519" s="110"/>
      <c r="DA519" s="110"/>
      <c r="DB519" s="110"/>
      <c r="DC519" s="110"/>
      <c r="DD519" s="110"/>
      <c r="DE519" s="110"/>
      <c r="DF519" s="110"/>
      <c r="DG519" s="110"/>
      <c r="DH519" s="110"/>
      <c r="DI519" s="110"/>
      <c r="DJ519" s="110"/>
      <c r="DK519" s="110"/>
      <c r="DL519" s="110"/>
      <c r="DM519" s="110"/>
      <c r="DN519" s="110"/>
      <c r="DO519" s="110"/>
      <c r="DP519" s="110"/>
      <c r="DQ519" s="110"/>
      <c r="DR519" s="110"/>
      <c r="DS519" s="110"/>
      <c r="DT519" s="110"/>
      <c r="DU519" s="110"/>
      <c r="DV519" s="110"/>
      <c r="DW519" s="110"/>
      <c r="DX519" s="110"/>
      <c r="DY519" s="110"/>
      <c r="DZ519" s="110"/>
      <c r="EA519" s="110"/>
      <c r="EB519" s="110"/>
      <c r="EC519" s="110"/>
      <c r="ED519" s="110"/>
      <c r="EE519" s="110"/>
      <c r="EF519" s="110"/>
      <c r="EG519" s="110"/>
      <c r="EH519" s="110"/>
      <c r="EI519" s="110"/>
      <c r="EJ519" s="110"/>
      <c r="EK519" s="110"/>
      <c r="EL519" s="110"/>
      <c r="EM519" s="110"/>
      <c r="EN519" s="110"/>
      <c r="EO519" s="110"/>
      <c r="EP519" s="110"/>
      <c r="EQ519" s="110"/>
      <c r="ER519" s="110"/>
      <c r="ES519" s="110"/>
      <c r="ET519" s="110"/>
      <c r="EU519" s="110"/>
      <c r="EV519" s="110"/>
      <c r="EW519" s="110"/>
      <c r="EX519" s="110"/>
      <c r="EY519" s="110"/>
      <c r="EZ519" s="110"/>
      <c r="FA519" s="110"/>
      <c r="FB519" s="110"/>
      <c r="FC519" s="110"/>
      <c r="FD519" s="110"/>
      <c r="FE519" s="110"/>
      <c r="FF519" s="110"/>
      <c r="FG519" s="110"/>
      <c r="FH519" s="110"/>
      <c r="FI519" s="110"/>
      <c r="FJ519" s="110"/>
      <c r="FK519" s="110"/>
      <c r="FL519" s="110"/>
      <c r="FM519" s="110"/>
      <c r="FN519" s="110"/>
      <c r="FO519" s="110"/>
      <c r="FP519" s="110"/>
      <c r="FQ519" s="110"/>
      <c r="FR519" s="110"/>
      <c r="FS519" s="110"/>
      <c r="FT519" s="110"/>
      <c r="FU519" s="110"/>
      <c r="FV519" s="110"/>
      <c r="FW519" s="110"/>
      <c r="FX519" s="110"/>
      <c r="FY519" s="110"/>
      <c r="FZ519" s="110"/>
      <c r="GA519" s="110"/>
      <c r="GB519" s="110"/>
      <c r="GC519" s="110"/>
      <c r="GD519" s="110"/>
      <c r="GE519" s="110"/>
      <c r="GF519" s="110"/>
      <c r="GG519" s="110"/>
      <c r="GH519" s="110"/>
      <c r="GI519" s="110"/>
      <c r="GJ519" s="110"/>
      <c r="GK519" s="110"/>
      <c r="GL519" s="110"/>
      <c r="GM519" s="110"/>
      <c r="GN519" s="110"/>
      <c r="GO519" s="110"/>
      <c r="GP519" s="110"/>
      <c r="GQ519" s="110"/>
      <c r="GR519" s="110"/>
      <c r="GS519" s="110"/>
      <c r="GT519" s="110"/>
      <c r="GU519" s="110"/>
      <c r="GV519" s="110"/>
      <c r="GW519" s="110"/>
      <c r="GX519" s="110"/>
      <c r="GY519" s="110"/>
      <c r="GZ519" s="110"/>
      <c r="HA519" s="110"/>
      <c r="HB519" s="110"/>
      <c r="HC519" s="110"/>
      <c r="HD519" s="110"/>
      <c r="HE519" s="110"/>
      <c r="HF519" s="110"/>
      <c r="HG519" s="110"/>
      <c r="HH519" s="110"/>
      <c r="HI519" s="110"/>
      <c r="HJ519" s="110"/>
      <c r="HK519" s="110"/>
      <c r="HL519" s="110"/>
      <c r="HM519" s="110"/>
      <c r="HN519" s="110"/>
      <c r="HO519" s="110"/>
      <c r="HP519" s="110"/>
      <c r="HQ519" s="110"/>
      <c r="HR519" s="110"/>
      <c r="HS519" s="110"/>
      <c r="HT519" s="110"/>
      <c r="HU519" s="110"/>
      <c r="HV519" s="110"/>
      <c r="HW519" s="110"/>
      <c r="HX519" s="110"/>
      <c r="HY519" s="110"/>
      <c r="HZ519" s="110"/>
      <c r="IA519" s="110"/>
      <c r="IB519" s="110"/>
      <c r="IC519" s="110"/>
      <c r="ID519" s="110"/>
      <c r="IE519" s="110"/>
      <c r="IF519" s="110"/>
      <c r="IG519" s="110"/>
      <c r="IH519" s="110"/>
      <c r="II519" s="110"/>
      <c r="IJ519" s="110"/>
      <c r="IK519" s="110"/>
      <c r="IL519" s="110"/>
      <c r="IM519" s="110"/>
      <c r="IN519" s="110"/>
      <c r="IO519" s="110"/>
      <c r="IP519" s="110"/>
      <c r="IQ519" s="110"/>
      <c r="IR519" s="110"/>
      <c r="IS519" s="110"/>
      <c r="IT519" s="110"/>
      <c r="IU519" s="110"/>
      <c r="IV519" s="110"/>
    </row>
    <row r="520" spans="1:256" s="110" customFormat="1" x14ac:dyDescent="0.35">
      <c r="A520" s="122" t="s">
        <v>2157</v>
      </c>
      <c r="B520" s="110" t="s">
        <v>93</v>
      </c>
      <c r="C520" s="110" t="s">
        <v>96</v>
      </c>
      <c r="D520" s="122" t="s">
        <v>4779</v>
      </c>
      <c r="E520" s="125">
        <v>36186</v>
      </c>
      <c r="F520" s="111" t="s">
        <v>2158</v>
      </c>
      <c r="G520" s="111" t="s">
        <v>4780</v>
      </c>
      <c r="H520" s="110" t="s">
        <v>93</v>
      </c>
      <c r="I520" s="110" t="s">
        <v>96</v>
      </c>
      <c r="J520" s="122" t="s">
        <v>3404</v>
      </c>
      <c r="K520" s="110" t="s">
        <v>93</v>
      </c>
      <c r="L520" s="110" t="s">
        <v>96</v>
      </c>
      <c r="M520" s="122" t="s">
        <v>2160</v>
      </c>
      <c r="P520" s="122"/>
      <c r="S520" s="122"/>
      <c r="V520" s="122"/>
      <c r="Y520" s="122"/>
      <c r="AB520" s="122"/>
    </row>
    <row r="521" spans="1:256" x14ac:dyDescent="0.35">
      <c r="A521" s="122" t="s">
        <v>2739</v>
      </c>
      <c r="B521" s="110"/>
      <c r="C521" s="110"/>
      <c r="D521" s="122"/>
      <c r="E521" s="125">
        <v>36333</v>
      </c>
      <c r="F521" s="111" t="s">
        <v>83</v>
      </c>
      <c r="G521" s="122" t="s">
        <v>295</v>
      </c>
      <c r="H521" s="110" t="s">
        <v>354</v>
      </c>
      <c r="I521" s="110" t="s">
        <v>86</v>
      </c>
      <c r="J521" s="122" t="s">
        <v>149</v>
      </c>
      <c r="K521" s="110" t="s">
        <v>327</v>
      </c>
      <c r="L521" s="110" t="s">
        <v>86</v>
      </c>
      <c r="M521" s="122" t="s">
        <v>335</v>
      </c>
      <c r="N521" s="110"/>
      <c r="O521" s="110"/>
      <c r="P521" s="122"/>
      <c r="Q521" s="110"/>
      <c r="R521" s="110"/>
      <c r="S521" s="122"/>
      <c r="T521" s="110"/>
      <c r="U521" s="110"/>
      <c r="V521" s="122"/>
      <c r="W521" s="110"/>
      <c r="X521" s="110"/>
      <c r="Y521" s="122"/>
      <c r="Z521" s="110"/>
      <c r="AA521" s="110"/>
      <c r="AB521" s="122"/>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W521" s="110"/>
      <c r="AX521" s="110"/>
      <c r="AY521" s="110"/>
      <c r="AZ521" s="110"/>
      <c r="BA521" s="110"/>
      <c r="BB521" s="110"/>
      <c r="BC521" s="110"/>
      <c r="BD521" s="110"/>
      <c r="BE521" s="110"/>
      <c r="BF521" s="110"/>
      <c r="BG521" s="110"/>
      <c r="BH521" s="110"/>
      <c r="BI521" s="110"/>
      <c r="BJ521" s="110"/>
      <c r="BK521" s="110"/>
      <c r="BL521" s="110"/>
      <c r="BM521" s="110"/>
      <c r="BN521" s="110"/>
      <c r="BO521" s="110"/>
      <c r="BP521" s="110"/>
      <c r="BQ521" s="110"/>
      <c r="BR521" s="110"/>
      <c r="BS521" s="110"/>
      <c r="BT521" s="110"/>
      <c r="BU521" s="110"/>
      <c r="BV521" s="110"/>
      <c r="BW521" s="110"/>
      <c r="BX521" s="110"/>
      <c r="BY521" s="110"/>
      <c r="BZ521" s="110"/>
      <c r="CA521" s="110"/>
      <c r="CB521" s="110"/>
      <c r="CC521" s="110"/>
      <c r="CD521" s="110"/>
      <c r="CE521" s="110"/>
      <c r="CF521" s="110"/>
      <c r="CG521" s="110"/>
      <c r="CH521" s="110"/>
      <c r="CI521" s="110"/>
      <c r="CJ521" s="110"/>
      <c r="CK521" s="110"/>
      <c r="CL521" s="110"/>
      <c r="CM521" s="110"/>
      <c r="CN521" s="110"/>
      <c r="CO521" s="110"/>
      <c r="CP521" s="110"/>
      <c r="CQ521" s="110"/>
      <c r="CR521" s="110"/>
      <c r="CS521" s="110"/>
      <c r="CT521" s="110"/>
      <c r="CU521" s="110"/>
      <c r="CV521" s="110"/>
      <c r="CW521" s="110"/>
      <c r="CX521" s="110"/>
      <c r="CY521" s="110"/>
      <c r="CZ521" s="110"/>
      <c r="DA521" s="110"/>
      <c r="DB521" s="110"/>
      <c r="DC521" s="110"/>
      <c r="DD521" s="110"/>
      <c r="DE521" s="110"/>
      <c r="DF521" s="110"/>
      <c r="DG521" s="110"/>
      <c r="DH521" s="110"/>
      <c r="DI521" s="110"/>
      <c r="DJ521" s="110"/>
      <c r="DK521" s="110"/>
      <c r="DL521" s="110"/>
      <c r="DM521" s="110"/>
      <c r="DN521" s="110"/>
      <c r="DO521" s="110"/>
      <c r="DP521" s="110"/>
      <c r="DQ521" s="110"/>
      <c r="DR521" s="110"/>
      <c r="DS521" s="110"/>
      <c r="DT521" s="110"/>
      <c r="DU521" s="110"/>
      <c r="DV521" s="110"/>
      <c r="DW521" s="110"/>
      <c r="DX521" s="110"/>
      <c r="DY521" s="110"/>
      <c r="DZ521" s="110"/>
      <c r="EA521" s="110"/>
      <c r="EB521" s="110"/>
      <c r="EC521" s="110"/>
      <c r="ED521" s="110"/>
      <c r="EE521" s="110"/>
      <c r="EF521" s="110"/>
      <c r="EG521" s="110"/>
      <c r="EH521" s="110"/>
      <c r="EI521" s="110"/>
      <c r="EJ521" s="110"/>
      <c r="EK521" s="110"/>
      <c r="EL521" s="110"/>
      <c r="EM521" s="110"/>
      <c r="EN521" s="110"/>
      <c r="EO521" s="110"/>
      <c r="EP521" s="110"/>
      <c r="EQ521" s="110"/>
      <c r="ER521" s="110"/>
      <c r="ES521" s="110"/>
      <c r="ET521" s="110"/>
      <c r="EU521" s="110"/>
      <c r="EV521" s="110"/>
      <c r="EW521" s="110"/>
      <c r="EX521" s="110"/>
      <c r="EY521" s="110"/>
      <c r="EZ521" s="110"/>
      <c r="FA521" s="110"/>
      <c r="FB521" s="110"/>
      <c r="FC521" s="110"/>
      <c r="FD521" s="110"/>
      <c r="FE521" s="110"/>
      <c r="FF521" s="110"/>
      <c r="FG521" s="110"/>
      <c r="FH521" s="110"/>
      <c r="FI521" s="110"/>
      <c r="FJ521" s="110"/>
      <c r="FK521" s="110"/>
      <c r="FL521" s="110"/>
      <c r="FM521" s="110"/>
      <c r="FN521" s="110"/>
      <c r="FO521" s="110"/>
      <c r="FP521" s="110"/>
      <c r="FQ521" s="110"/>
      <c r="FR521" s="110"/>
      <c r="FS521" s="110"/>
      <c r="FT521" s="110"/>
      <c r="FU521" s="110"/>
      <c r="FV521" s="110"/>
      <c r="FW521" s="110"/>
      <c r="FX521" s="110"/>
      <c r="FY521" s="110"/>
      <c r="FZ521" s="110"/>
      <c r="GA521" s="110"/>
      <c r="GB521" s="110"/>
      <c r="GC521" s="110"/>
      <c r="GD521" s="110"/>
      <c r="GE521" s="110"/>
      <c r="GF521" s="110"/>
      <c r="GG521" s="110"/>
      <c r="GH521" s="110"/>
      <c r="GI521" s="110"/>
      <c r="GJ521" s="110"/>
      <c r="GK521" s="110"/>
      <c r="GL521" s="110"/>
      <c r="GM521" s="110"/>
      <c r="GN521" s="110"/>
      <c r="GO521" s="110"/>
      <c r="GP521" s="110"/>
      <c r="GQ521" s="110"/>
      <c r="GR521" s="110"/>
      <c r="GS521" s="110"/>
      <c r="GT521" s="110"/>
      <c r="GU521" s="110"/>
      <c r="GV521" s="110"/>
      <c r="GW521" s="110"/>
      <c r="GX521" s="110"/>
      <c r="GY521" s="110"/>
      <c r="GZ521" s="110"/>
      <c r="HA521" s="110"/>
      <c r="HB521" s="110"/>
      <c r="HC521" s="110"/>
      <c r="HD521" s="110"/>
      <c r="HE521" s="110"/>
      <c r="HF521" s="110"/>
      <c r="HG521" s="110"/>
      <c r="HH521" s="110"/>
      <c r="HI521" s="110"/>
      <c r="HJ521" s="110"/>
      <c r="HK521" s="110"/>
      <c r="HL521" s="110"/>
      <c r="HM521" s="110"/>
      <c r="HN521" s="110"/>
      <c r="HO521" s="110"/>
      <c r="HP521" s="110"/>
      <c r="HQ521" s="110"/>
      <c r="HR521" s="110"/>
      <c r="HS521" s="110"/>
      <c r="HT521" s="110"/>
      <c r="HU521" s="110"/>
      <c r="HV521" s="110"/>
      <c r="HW521" s="110"/>
      <c r="HX521" s="110"/>
      <c r="HY521" s="110"/>
      <c r="HZ521" s="110"/>
      <c r="IA521" s="110"/>
      <c r="IB521" s="110"/>
      <c r="IC521" s="110"/>
      <c r="ID521" s="110"/>
      <c r="IE521" s="110"/>
      <c r="IF521" s="110"/>
      <c r="IG521" s="110"/>
      <c r="IH521" s="110"/>
      <c r="II521" s="110"/>
      <c r="IJ521" s="110"/>
      <c r="IK521" s="110"/>
      <c r="IL521" s="110"/>
      <c r="IM521" s="110"/>
      <c r="IN521" s="110"/>
      <c r="IO521" s="110"/>
      <c r="IP521" s="110"/>
      <c r="IQ521" s="110"/>
      <c r="IR521" s="110"/>
      <c r="IS521" s="110"/>
      <c r="IT521" s="110"/>
      <c r="IU521" s="110"/>
      <c r="IV521" s="110"/>
    </row>
    <row r="522" spans="1:256" x14ac:dyDescent="0.35">
      <c r="A522" s="122" t="s">
        <v>1189</v>
      </c>
      <c r="B522" s="110"/>
      <c r="C522" s="111" t="s">
        <v>4421</v>
      </c>
      <c r="D522" s="122"/>
      <c r="E522" s="125">
        <v>35708</v>
      </c>
      <c r="F522" s="118" t="s">
        <v>102</v>
      </c>
      <c r="G522" s="122" t="s">
        <v>361</v>
      </c>
      <c r="H522" s="110"/>
      <c r="I522" s="110"/>
      <c r="J522" s="122"/>
      <c r="K522" s="110" t="s">
        <v>1190</v>
      </c>
      <c r="L522" s="110" t="s">
        <v>123</v>
      </c>
      <c r="M522" s="122"/>
      <c r="N522" s="110" t="s">
        <v>93</v>
      </c>
      <c r="O522" s="110" t="s">
        <v>123</v>
      </c>
      <c r="P522" s="122" t="s">
        <v>1191</v>
      </c>
      <c r="Q522" s="110"/>
      <c r="R522" s="110"/>
      <c r="S522" s="122"/>
      <c r="T522" s="110"/>
      <c r="U522" s="110"/>
      <c r="V522" s="122"/>
      <c r="W522" s="110"/>
      <c r="X522" s="110"/>
      <c r="Y522" s="122"/>
      <c r="Z522" s="110"/>
      <c r="AA522" s="110"/>
      <c r="AB522" s="122"/>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c r="AY522" s="110"/>
      <c r="AZ522" s="110"/>
      <c r="BA522" s="110"/>
      <c r="BB522" s="110"/>
      <c r="BC522" s="110"/>
      <c r="BD522" s="110"/>
      <c r="BE522" s="110"/>
      <c r="BF522" s="110"/>
      <c r="BG522" s="110"/>
      <c r="BH522" s="110"/>
      <c r="BI522" s="110"/>
      <c r="BJ522" s="110"/>
      <c r="BK522" s="110"/>
      <c r="BL522" s="110"/>
      <c r="BM522" s="110"/>
      <c r="BN522" s="110"/>
      <c r="BO522" s="110"/>
      <c r="BP522" s="110"/>
      <c r="BQ522" s="110"/>
      <c r="BR522" s="110"/>
      <c r="BS522" s="110"/>
      <c r="BT522" s="110"/>
      <c r="BU522" s="110"/>
      <c r="BV522" s="110"/>
      <c r="BW522" s="110"/>
      <c r="BX522" s="110"/>
    </row>
    <row r="523" spans="1:256" s="110" customFormat="1" x14ac:dyDescent="0.35">
      <c r="A523" s="122" t="s">
        <v>3256</v>
      </c>
      <c r="B523" s="110" t="s">
        <v>362</v>
      </c>
      <c r="C523" s="118" t="s">
        <v>229</v>
      </c>
      <c r="D523" s="122"/>
      <c r="E523" s="125">
        <v>37091</v>
      </c>
      <c r="F523" s="111" t="s">
        <v>134</v>
      </c>
      <c r="G523" s="111"/>
      <c r="H523" s="110" t="s">
        <v>362</v>
      </c>
      <c r="I523" s="118" t="s">
        <v>229</v>
      </c>
      <c r="J523" s="122"/>
      <c r="L523" s="118"/>
      <c r="M523" s="122"/>
      <c r="O523" s="118"/>
      <c r="P523" s="122"/>
      <c r="R523" s="118"/>
      <c r="S523" s="122"/>
      <c r="U523" s="118"/>
      <c r="V523" s="122"/>
      <c r="X523" s="118"/>
      <c r="Y523" s="122"/>
      <c r="AA523" s="118"/>
      <c r="AB523" s="122"/>
      <c r="AD523" s="118"/>
      <c r="AE523" s="122"/>
      <c r="AG523" s="118"/>
      <c r="AH523" s="122"/>
      <c r="AJ523" s="118"/>
      <c r="AK523" s="122"/>
    </row>
    <row r="524" spans="1:256" s="110" customFormat="1" x14ac:dyDescent="0.35">
      <c r="A524" s="122" t="s">
        <v>2036</v>
      </c>
      <c r="C524" s="111" t="s">
        <v>4421</v>
      </c>
      <c r="D524" s="122"/>
      <c r="E524" s="125">
        <v>34937</v>
      </c>
      <c r="F524" s="111" t="s">
        <v>249</v>
      </c>
      <c r="G524" s="122" t="s">
        <v>137</v>
      </c>
      <c r="J524" s="122"/>
      <c r="K524" s="110" t="s">
        <v>296</v>
      </c>
      <c r="L524" s="110" t="s">
        <v>274</v>
      </c>
      <c r="M524" s="122" t="s">
        <v>342</v>
      </c>
      <c r="P524" s="122"/>
      <c r="R524" s="122"/>
      <c r="V524" s="122"/>
      <c r="W524" s="110" t="s">
        <v>299</v>
      </c>
      <c r="X524" s="110" t="s">
        <v>341</v>
      </c>
      <c r="Y524" s="122" t="s">
        <v>297</v>
      </c>
      <c r="Z524" s="110" t="s">
        <v>299</v>
      </c>
      <c r="AA524" s="110" t="s">
        <v>341</v>
      </c>
      <c r="AB524" s="122" t="s">
        <v>300</v>
      </c>
    </row>
    <row r="525" spans="1:256" s="110" customFormat="1" x14ac:dyDescent="0.35">
      <c r="A525" s="129" t="s">
        <v>712</v>
      </c>
      <c r="B525" s="110" t="s">
        <v>127</v>
      </c>
      <c r="C525" s="118" t="s">
        <v>341</v>
      </c>
      <c r="D525" s="129"/>
      <c r="E525" s="40">
        <v>34202</v>
      </c>
      <c r="F525" s="111" t="s">
        <v>713</v>
      </c>
      <c r="G525" s="111" t="s">
        <v>4724</v>
      </c>
      <c r="H525" s="110" t="s">
        <v>127</v>
      </c>
      <c r="I525" s="118" t="s">
        <v>341</v>
      </c>
      <c r="J525" s="129"/>
      <c r="K525" s="110" t="s">
        <v>127</v>
      </c>
      <c r="L525" s="118" t="s">
        <v>341</v>
      </c>
      <c r="M525" s="129"/>
      <c r="N525" s="110" t="s">
        <v>127</v>
      </c>
      <c r="O525" s="118" t="s">
        <v>341</v>
      </c>
      <c r="P525" s="129"/>
      <c r="Q525" s="110" t="s">
        <v>127</v>
      </c>
      <c r="R525" s="118" t="s">
        <v>341</v>
      </c>
      <c r="S525" s="129"/>
      <c r="T525" s="110" t="s">
        <v>127</v>
      </c>
      <c r="U525" s="118" t="s">
        <v>341</v>
      </c>
      <c r="V525" s="129"/>
      <c r="W525" s="102" t="s">
        <v>127</v>
      </c>
      <c r="X525" s="118" t="s">
        <v>341</v>
      </c>
      <c r="Y525" s="129"/>
      <c r="Z525" s="102" t="s">
        <v>127</v>
      </c>
      <c r="AA525" s="118" t="s">
        <v>341</v>
      </c>
      <c r="AB525" s="129"/>
      <c r="AC525" s="102" t="s">
        <v>127</v>
      </c>
      <c r="AD525" s="118" t="s">
        <v>341</v>
      </c>
      <c r="AE525" s="129"/>
      <c r="AF525" s="102" t="s">
        <v>122</v>
      </c>
      <c r="AG525" s="118" t="s">
        <v>341</v>
      </c>
      <c r="AH525" s="129"/>
      <c r="AI525" s="102" t="s">
        <v>122</v>
      </c>
      <c r="AJ525" s="118" t="s">
        <v>341</v>
      </c>
      <c r="AK525" s="129"/>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256" x14ac:dyDescent="0.35">
      <c r="A526" s="122" t="s">
        <v>2857</v>
      </c>
      <c r="B526" s="110" t="s">
        <v>156</v>
      </c>
      <c r="C526" s="110" t="s">
        <v>421</v>
      </c>
      <c r="D526" s="111" t="s">
        <v>173</v>
      </c>
      <c r="E526" s="125">
        <v>34510</v>
      </c>
      <c r="F526" s="118" t="s">
        <v>249</v>
      </c>
      <c r="G526" s="122" t="s">
        <v>486</v>
      </c>
      <c r="H526" s="110" t="s">
        <v>153</v>
      </c>
      <c r="I526" s="110" t="s">
        <v>224</v>
      </c>
      <c r="J526" s="111" t="s">
        <v>154</v>
      </c>
      <c r="K526" s="110" t="s">
        <v>153</v>
      </c>
      <c r="L526" s="110" t="s">
        <v>224</v>
      </c>
      <c r="M526" s="111" t="s">
        <v>149</v>
      </c>
      <c r="N526" s="110" t="s">
        <v>147</v>
      </c>
      <c r="O526" s="110" t="s">
        <v>259</v>
      </c>
      <c r="P526" s="111" t="s">
        <v>1380</v>
      </c>
      <c r="Q526" s="110" t="s">
        <v>156</v>
      </c>
      <c r="R526" s="110" t="s">
        <v>229</v>
      </c>
      <c r="S526" s="111" t="s">
        <v>161</v>
      </c>
      <c r="T526" s="110" t="s">
        <v>156</v>
      </c>
      <c r="U526" s="110" t="s">
        <v>229</v>
      </c>
      <c r="V526" s="111" t="s">
        <v>161</v>
      </c>
      <c r="W526" s="110" t="s">
        <v>2082</v>
      </c>
      <c r="X526" s="110" t="s">
        <v>229</v>
      </c>
      <c r="Y526" s="122" t="s">
        <v>2858</v>
      </c>
      <c r="Z526" s="110" t="s">
        <v>156</v>
      </c>
      <c r="AA526" s="110" t="s">
        <v>229</v>
      </c>
      <c r="AB526" s="122" t="s">
        <v>1757</v>
      </c>
      <c r="AC526" s="110"/>
      <c r="AD526" s="110"/>
      <c r="AE526" s="110"/>
      <c r="AF526" s="110"/>
      <c r="AG526" s="110"/>
      <c r="AH526" s="110"/>
      <c r="AI526" s="110"/>
      <c r="AJ526" s="110"/>
      <c r="AK526" s="110"/>
      <c r="AL526" s="110"/>
      <c r="AM526" s="110"/>
      <c r="AN526" s="110"/>
      <c r="AO526" s="110"/>
      <c r="AP526" s="110"/>
      <c r="AQ526" s="110"/>
      <c r="AR526" s="110"/>
      <c r="AS526" s="110"/>
      <c r="AT526" s="110"/>
      <c r="AU526" s="110"/>
      <c r="AV526" s="110"/>
      <c r="AW526" s="110"/>
      <c r="AX526" s="110"/>
      <c r="AY526" s="110"/>
      <c r="AZ526" s="110"/>
      <c r="BA526" s="110"/>
      <c r="BB526" s="110"/>
      <c r="BC526" s="110"/>
      <c r="BD526" s="110"/>
      <c r="BE526" s="110"/>
      <c r="BF526" s="110"/>
      <c r="BG526" s="110"/>
      <c r="BH526" s="110"/>
      <c r="BI526" s="110"/>
      <c r="BJ526" s="110"/>
      <c r="BK526" s="110"/>
      <c r="BL526" s="110"/>
      <c r="BM526" s="110"/>
      <c r="BN526" s="110"/>
      <c r="BO526" s="110"/>
      <c r="BP526" s="110"/>
      <c r="BQ526" s="110"/>
      <c r="BR526" s="110"/>
      <c r="BS526" s="110"/>
      <c r="BT526" s="110"/>
      <c r="BU526" s="110"/>
      <c r="BV526" s="110"/>
      <c r="BW526" s="110"/>
      <c r="BX526" s="110"/>
    </row>
    <row r="527" spans="1:256" s="110" customFormat="1" x14ac:dyDescent="0.35">
      <c r="A527" s="122" t="s">
        <v>2697</v>
      </c>
      <c r="B527" s="110" t="s">
        <v>4406</v>
      </c>
      <c r="C527" s="110" t="s">
        <v>206</v>
      </c>
      <c r="D527" s="122" t="s">
        <v>223</v>
      </c>
      <c r="E527" s="125">
        <v>36422</v>
      </c>
      <c r="F527" s="111" t="s">
        <v>171</v>
      </c>
      <c r="G527" s="122" t="s">
        <v>287</v>
      </c>
      <c r="H527" s="110" t="s">
        <v>220</v>
      </c>
      <c r="I527" s="110" t="s">
        <v>206</v>
      </c>
      <c r="J527" s="122" t="s">
        <v>231</v>
      </c>
      <c r="K527" s="110" t="s">
        <v>461</v>
      </c>
      <c r="L527" s="110" t="s">
        <v>206</v>
      </c>
      <c r="M527" s="122" t="s">
        <v>231</v>
      </c>
      <c r="P527" s="122"/>
      <c r="S527" s="122"/>
      <c r="V527" s="122"/>
      <c r="Y527" s="122"/>
      <c r="AB527" s="122"/>
    </row>
    <row r="528" spans="1:256" s="110" customFormat="1" x14ac:dyDescent="0.35">
      <c r="A528" s="122" t="s">
        <v>1128</v>
      </c>
      <c r="B528" s="110" t="s">
        <v>198</v>
      </c>
      <c r="C528" s="110" t="s">
        <v>195</v>
      </c>
      <c r="D528" s="122" t="s">
        <v>201</v>
      </c>
      <c r="E528" s="125">
        <v>36473</v>
      </c>
      <c r="F528" s="111" t="s">
        <v>83</v>
      </c>
      <c r="G528" s="122" t="s">
        <v>287</v>
      </c>
      <c r="H528" s="110" t="s">
        <v>220</v>
      </c>
      <c r="I528" s="110" t="s">
        <v>195</v>
      </c>
      <c r="J528" s="122" t="s">
        <v>231</v>
      </c>
      <c r="K528" s="110" t="s">
        <v>459</v>
      </c>
      <c r="L528" s="110" t="s">
        <v>195</v>
      </c>
      <c r="M528" s="122" t="s">
        <v>166</v>
      </c>
      <c r="P528" s="122"/>
      <c r="S528" s="122"/>
      <c r="V528" s="122"/>
      <c r="Y528" s="122"/>
      <c r="AB528" s="122"/>
    </row>
    <row r="529" spans="1:256" s="110" customFormat="1" x14ac:dyDescent="0.35">
      <c r="A529" s="122" t="s">
        <v>800</v>
      </c>
      <c r="B529" s="110" t="s">
        <v>365</v>
      </c>
      <c r="C529" s="110" t="s">
        <v>235</v>
      </c>
      <c r="D529" s="122"/>
      <c r="E529" s="125">
        <v>34363</v>
      </c>
      <c r="F529" s="111" t="s">
        <v>344</v>
      </c>
      <c r="G529" s="122" t="s">
        <v>295</v>
      </c>
      <c r="H529" s="110" t="s">
        <v>365</v>
      </c>
      <c r="I529" s="110" t="s">
        <v>235</v>
      </c>
      <c r="J529" s="122"/>
      <c r="K529" s="110" t="s">
        <v>365</v>
      </c>
      <c r="L529" s="110" t="s">
        <v>235</v>
      </c>
      <c r="M529" s="122"/>
      <c r="N529" s="110" t="s">
        <v>365</v>
      </c>
      <c r="O529" s="110" t="s">
        <v>235</v>
      </c>
      <c r="P529" s="122"/>
      <c r="Q529" s="110" t="s">
        <v>365</v>
      </c>
      <c r="R529" s="110" t="s">
        <v>235</v>
      </c>
      <c r="S529" s="122"/>
      <c r="T529" s="110" t="s">
        <v>365</v>
      </c>
      <c r="U529" s="110" t="s">
        <v>235</v>
      </c>
      <c r="V529" s="122"/>
      <c r="W529" s="110" t="s">
        <v>365</v>
      </c>
      <c r="X529" s="110" t="s">
        <v>235</v>
      </c>
      <c r="Y529" s="122"/>
      <c r="Z529" s="110" t="s">
        <v>365</v>
      </c>
      <c r="AA529" s="110" t="s">
        <v>235</v>
      </c>
      <c r="AB529" s="122"/>
    </row>
    <row r="530" spans="1:256" s="110" customFormat="1" x14ac:dyDescent="0.35">
      <c r="A530" s="122" t="s">
        <v>1773</v>
      </c>
      <c r="B530" s="118"/>
      <c r="C530" s="118"/>
      <c r="D530" s="111"/>
      <c r="E530" s="125">
        <v>33804</v>
      </c>
      <c r="F530" s="111" t="s">
        <v>344</v>
      </c>
      <c r="G530" s="122" t="s">
        <v>2193</v>
      </c>
      <c r="H530" s="118" t="s">
        <v>211</v>
      </c>
      <c r="I530" s="118" t="s">
        <v>235</v>
      </c>
      <c r="J530" s="111" t="s">
        <v>227</v>
      </c>
      <c r="K530" s="118" t="s">
        <v>211</v>
      </c>
      <c r="L530" s="118" t="s">
        <v>165</v>
      </c>
      <c r="M530" s="111" t="s">
        <v>231</v>
      </c>
      <c r="N530" s="118" t="s">
        <v>205</v>
      </c>
      <c r="O530" s="118" t="s">
        <v>165</v>
      </c>
      <c r="P530" s="111" t="s">
        <v>178</v>
      </c>
      <c r="Q530" s="118" t="s">
        <v>211</v>
      </c>
      <c r="R530" s="118" t="s">
        <v>165</v>
      </c>
      <c r="S530" s="111" t="s">
        <v>477</v>
      </c>
      <c r="T530" s="118" t="s">
        <v>459</v>
      </c>
      <c r="U530" s="118" t="s">
        <v>259</v>
      </c>
      <c r="V530" s="111" t="s">
        <v>426</v>
      </c>
      <c r="W530" s="118" t="s">
        <v>459</v>
      </c>
      <c r="X530" s="118" t="s">
        <v>259</v>
      </c>
      <c r="Y530" s="111" t="s">
        <v>148</v>
      </c>
      <c r="AB530" s="111"/>
      <c r="AC530" s="110" t="s">
        <v>205</v>
      </c>
      <c r="AD530" s="110" t="s">
        <v>259</v>
      </c>
      <c r="AE530" s="111" t="s">
        <v>477</v>
      </c>
    </row>
    <row r="531" spans="1:256" s="110" customFormat="1" x14ac:dyDescent="0.35">
      <c r="A531" s="122" t="s">
        <v>1241</v>
      </c>
      <c r="B531" s="110" t="s">
        <v>153</v>
      </c>
      <c r="C531" s="110" t="s">
        <v>259</v>
      </c>
      <c r="D531" s="122" t="s">
        <v>149</v>
      </c>
      <c r="E531" s="125">
        <v>35754</v>
      </c>
      <c r="F531" s="118" t="s">
        <v>1242</v>
      </c>
      <c r="G531" s="118" t="s">
        <v>4452</v>
      </c>
      <c r="H531" s="110" t="s">
        <v>153</v>
      </c>
      <c r="I531" s="110" t="s">
        <v>259</v>
      </c>
      <c r="J531" s="122" t="s">
        <v>154</v>
      </c>
      <c r="K531" s="110" t="s">
        <v>147</v>
      </c>
      <c r="L531" s="110" t="s">
        <v>259</v>
      </c>
      <c r="M531" s="122" t="s">
        <v>1243</v>
      </c>
      <c r="N531" s="110" t="s">
        <v>153</v>
      </c>
      <c r="O531" s="110" t="s">
        <v>116</v>
      </c>
      <c r="P531" s="122" t="s">
        <v>149</v>
      </c>
      <c r="Q531" s="110" t="s">
        <v>153</v>
      </c>
      <c r="R531" s="110" t="s">
        <v>116</v>
      </c>
      <c r="S531" s="122" t="s">
        <v>154</v>
      </c>
      <c r="T531" s="110" t="s">
        <v>147</v>
      </c>
      <c r="U531" s="110" t="s">
        <v>116</v>
      </c>
      <c r="V531" s="122" t="s">
        <v>1118</v>
      </c>
      <c r="Y531" s="122"/>
      <c r="AB531" s="122"/>
    </row>
    <row r="532" spans="1:256" s="110" customFormat="1" x14ac:dyDescent="0.35">
      <c r="A532" s="122" t="s">
        <v>3866</v>
      </c>
      <c r="B532" s="110" t="s">
        <v>327</v>
      </c>
      <c r="C532" s="110" t="s">
        <v>190</v>
      </c>
      <c r="D532" s="122" t="s">
        <v>328</v>
      </c>
      <c r="E532" s="125">
        <v>36101</v>
      </c>
      <c r="F532" s="111" t="s">
        <v>1349</v>
      </c>
      <c r="G532" s="122"/>
      <c r="J532" s="122"/>
      <c r="M532" s="122"/>
      <c r="P532" s="122"/>
      <c r="S532" s="122"/>
      <c r="V532" s="122"/>
      <c r="Y532" s="122"/>
      <c r="AB532" s="122"/>
    </row>
    <row r="533" spans="1:256" s="110" customFormat="1" x14ac:dyDescent="0.35">
      <c r="A533" s="122" t="s">
        <v>4761</v>
      </c>
      <c r="B533" s="110" t="s">
        <v>258</v>
      </c>
      <c r="C533" s="110" t="s">
        <v>109</v>
      </c>
      <c r="D533" s="122" t="s">
        <v>231</v>
      </c>
      <c r="E533" s="125">
        <v>36047</v>
      </c>
      <c r="F533" s="111" t="s">
        <v>83</v>
      </c>
      <c r="G533" s="122" t="s">
        <v>1428</v>
      </c>
      <c r="J533" s="122"/>
      <c r="K533" s="110" t="s">
        <v>258</v>
      </c>
      <c r="L533" s="110" t="s">
        <v>471</v>
      </c>
      <c r="M533" s="122" t="s">
        <v>231</v>
      </c>
      <c r="P533" s="122"/>
      <c r="S533" s="122"/>
      <c r="V533" s="122"/>
      <c r="Y533" s="122"/>
      <c r="AB533" s="122"/>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x14ac:dyDescent="0.35">
      <c r="A534" s="122" t="s">
        <v>2951</v>
      </c>
      <c r="B534" s="110" t="s">
        <v>156</v>
      </c>
      <c r="C534" s="110" t="s">
        <v>96</v>
      </c>
      <c r="D534" s="122" t="s">
        <v>161</v>
      </c>
      <c r="E534" s="125">
        <v>35717</v>
      </c>
      <c r="F534" s="111" t="s">
        <v>566</v>
      </c>
      <c r="G534" s="122" t="s">
        <v>287</v>
      </c>
      <c r="H534" s="110" t="s">
        <v>147</v>
      </c>
      <c r="I534" s="110" t="s">
        <v>96</v>
      </c>
      <c r="J534" s="122" t="s">
        <v>1380</v>
      </c>
      <c r="K534" s="110" t="s">
        <v>156</v>
      </c>
      <c r="L534" s="110" t="s">
        <v>96</v>
      </c>
      <c r="M534" s="122" t="s">
        <v>161</v>
      </c>
      <c r="N534" s="110"/>
      <c r="O534" s="110"/>
      <c r="P534" s="122"/>
      <c r="Q534" s="110"/>
      <c r="R534" s="110"/>
      <c r="S534" s="122"/>
      <c r="T534" s="110"/>
      <c r="U534" s="110"/>
      <c r="V534" s="122"/>
      <c r="W534" s="110"/>
      <c r="X534" s="110"/>
      <c r="Y534" s="122"/>
      <c r="Z534" s="110"/>
      <c r="AA534" s="110"/>
      <c r="AB534" s="122"/>
      <c r="AC534" s="110"/>
      <c r="AD534" s="110"/>
      <c r="AE534" s="110"/>
      <c r="AF534" s="110"/>
      <c r="AG534" s="110"/>
      <c r="AH534" s="110"/>
      <c r="AI534" s="110"/>
      <c r="AJ534" s="110"/>
      <c r="AK534" s="110"/>
      <c r="AL534" s="110"/>
      <c r="AM534" s="110"/>
      <c r="AN534" s="110"/>
      <c r="AO534" s="110"/>
      <c r="AP534" s="110"/>
      <c r="AQ534" s="110"/>
      <c r="AR534" s="110"/>
      <c r="AS534" s="110"/>
      <c r="AT534" s="110"/>
      <c r="AU534" s="110"/>
      <c r="AV534" s="110"/>
      <c r="AW534" s="110"/>
      <c r="AX534" s="110"/>
      <c r="AY534" s="110"/>
      <c r="AZ534" s="110"/>
      <c r="BA534" s="110"/>
      <c r="BB534" s="110"/>
      <c r="BC534" s="110"/>
      <c r="BD534" s="110"/>
      <c r="BE534" s="110"/>
      <c r="BF534" s="110"/>
      <c r="BG534" s="110"/>
      <c r="BH534" s="110"/>
      <c r="BI534" s="110"/>
      <c r="BJ534" s="110"/>
      <c r="BK534" s="110"/>
      <c r="BL534" s="110"/>
      <c r="BM534" s="110"/>
      <c r="BN534" s="110"/>
      <c r="BO534" s="110"/>
      <c r="BP534" s="110"/>
      <c r="BQ534" s="110"/>
      <c r="BR534" s="110"/>
      <c r="BS534" s="110"/>
      <c r="BT534" s="110"/>
      <c r="BU534" s="110"/>
      <c r="BV534" s="110"/>
      <c r="BW534" s="110"/>
      <c r="BX534" s="110"/>
      <c r="BY534" s="110"/>
      <c r="BZ534" s="110"/>
      <c r="CA534" s="110"/>
      <c r="CB534" s="110"/>
      <c r="CC534" s="110"/>
      <c r="CD534" s="110"/>
      <c r="CE534" s="110"/>
      <c r="CF534" s="110"/>
      <c r="CG534" s="110"/>
      <c r="CH534" s="110"/>
      <c r="CI534" s="110"/>
      <c r="CJ534" s="110"/>
      <c r="CK534" s="110"/>
      <c r="CL534" s="110"/>
      <c r="CM534" s="110"/>
      <c r="CN534" s="110"/>
      <c r="CO534" s="110"/>
      <c r="CP534" s="110"/>
      <c r="CQ534" s="110"/>
      <c r="CR534" s="110"/>
      <c r="CS534" s="110"/>
      <c r="CT534" s="110"/>
      <c r="CU534" s="110"/>
      <c r="CV534" s="110"/>
      <c r="CW534" s="110"/>
      <c r="CX534" s="110"/>
      <c r="CY534" s="110"/>
      <c r="CZ534" s="110"/>
      <c r="DA534" s="110"/>
      <c r="DB534" s="110"/>
      <c r="DC534" s="110"/>
      <c r="DD534" s="110"/>
      <c r="DE534" s="110"/>
      <c r="DF534" s="110"/>
      <c r="DG534" s="110"/>
      <c r="DH534" s="110"/>
      <c r="DI534" s="110"/>
      <c r="DJ534" s="110"/>
      <c r="DK534" s="110"/>
      <c r="DL534" s="110"/>
      <c r="DM534" s="110"/>
      <c r="DN534" s="110"/>
      <c r="DO534" s="110"/>
      <c r="DP534" s="110"/>
      <c r="DQ534" s="110"/>
      <c r="DR534" s="110"/>
      <c r="DS534" s="110"/>
      <c r="DT534" s="110"/>
      <c r="DU534" s="110"/>
      <c r="DV534" s="110"/>
      <c r="DW534" s="110"/>
      <c r="DX534" s="110"/>
      <c r="DY534" s="110"/>
      <c r="DZ534" s="110"/>
      <c r="EA534" s="110"/>
      <c r="EB534" s="110"/>
      <c r="EC534" s="110"/>
      <c r="ED534" s="110"/>
      <c r="EE534" s="110"/>
      <c r="EF534" s="110"/>
      <c r="EG534" s="110"/>
      <c r="EH534" s="110"/>
      <c r="EI534" s="110"/>
      <c r="EJ534" s="110"/>
      <c r="EK534" s="110"/>
      <c r="EL534" s="110"/>
      <c r="EM534" s="110"/>
      <c r="EN534" s="110"/>
      <c r="EO534" s="110"/>
      <c r="EP534" s="110"/>
      <c r="EQ534" s="110"/>
      <c r="ER534" s="110"/>
      <c r="ES534" s="110"/>
      <c r="ET534" s="110"/>
      <c r="EU534" s="110"/>
      <c r="EV534" s="110"/>
      <c r="EW534" s="110"/>
      <c r="EX534" s="110"/>
      <c r="EY534" s="110"/>
      <c r="EZ534" s="110"/>
      <c r="FA534" s="110"/>
      <c r="FB534" s="110"/>
      <c r="FC534" s="110"/>
      <c r="FD534" s="110"/>
      <c r="FE534" s="110"/>
      <c r="FF534" s="110"/>
      <c r="FG534" s="110"/>
      <c r="FH534" s="110"/>
      <c r="FI534" s="110"/>
      <c r="FJ534" s="110"/>
      <c r="FK534" s="110"/>
      <c r="FL534" s="110"/>
      <c r="FM534" s="110"/>
      <c r="FN534" s="110"/>
      <c r="FO534" s="110"/>
      <c r="FP534" s="110"/>
      <c r="FQ534" s="110"/>
      <c r="FR534" s="110"/>
      <c r="FS534" s="110"/>
      <c r="FT534" s="110"/>
      <c r="FU534" s="110"/>
      <c r="FV534" s="110"/>
      <c r="FW534" s="110"/>
      <c r="FX534" s="110"/>
      <c r="FY534" s="110"/>
      <c r="FZ534" s="110"/>
      <c r="GA534" s="110"/>
      <c r="GB534" s="110"/>
      <c r="GC534" s="110"/>
      <c r="GD534" s="110"/>
      <c r="GE534" s="110"/>
      <c r="GF534" s="110"/>
      <c r="GG534" s="110"/>
      <c r="GH534" s="110"/>
      <c r="GI534" s="110"/>
      <c r="GJ534" s="110"/>
      <c r="GK534" s="110"/>
      <c r="GL534" s="110"/>
      <c r="GM534" s="110"/>
      <c r="GN534" s="110"/>
      <c r="GO534" s="110"/>
      <c r="GP534" s="110"/>
      <c r="GQ534" s="110"/>
      <c r="GR534" s="110"/>
      <c r="GS534" s="110"/>
      <c r="GT534" s="110"/>
      <c r="GU534" s="110"/>
      <c r="GV534" s="110"/>
      <c r="GW534" s="110"/>
      <c r="GX534" s="110"/>
      <c r="GY534" s="110"/>
      <c r="GZ534" s="110"/>
      <c r="HA534" s="110"/>
      <c r="HB534" s="110"/>
      <c r="HC534" s="110"/>
      <c r="HD534" s="110"/>
      <c r="HE534" s="110"/>
      <c r="HF534" s="110"/>
      <c r="HG534" s="110"/>
      <c r="HH534" s="110"/>
      <c r="HI534" s="110"/>
      <c r="HJ534" s="110"/>
      <c r="HK534" s="110"/>
      <c r="HL534" s="110"/>
      <c r="HM534" s="110"/>
      <c r="HN534" s="110"/>
      <c r="HO534" s="110"/>
      <c r="HP534" s="110"/>
      <c r="HQ534" s="110"/>
      <c r="HR534" s="110"/>
      <c r="HS534" s="110"/>
      <c r="HT534" s="110"/>
      <c r="HU534" s="110"/>
      <c r="HV534" s="110"/>
      <c r="HW534" s="110"/>
      <c r="HX534" s="110"/>
      <c r="HY534" s="110"/>
      <c r="HZ534" s="110"/>
      <c r="IA534" s="110"/>
      <c r="IB534" s="110"/>
      <c r="IC534" s="110"/>
      <c r="ID534" s="110"/>
      <c r="IE534" s="110"/>
      <c r="IF534" s="110"/>
      <c r="IG534" s="110"/>
      <c r="IH534" s="110"/>
      <c r="II534" s="110"/>
      <c r="IJ534" s="110"/>
      <c r="IK534" s="110"/>
      <c r="IL534" s="110"/>
      <c r="IM534" s="110"/>
      <c r="IN534" s="110"/>
      <c r="IO534" s="110"/>
      <c r="IP534" s="110"/>
      <c r="IQ534" s="110"/>
      <c r="IR534" s="110"/>
      <c r="IS534" s="110"/>
      <c r="IT534" s="110"/>
      <c r="IU534" s="110"/>
      <c r="IV534" s="110"/>
    </row>
    <row r="535" spans="1:256" s="110" customFormat="1" x14ac:dyDescent="0.35">
      <c r="A535" s="122" t="s">
        <v>5155</v>
      </c>
      <c r="B535" s="110" t="s">
        <v>2197</v>
      </c>
      <c r="C535" s="110" t="s">
        <v>165</v>
      </c>
      <c r="D535" s="122" t="s">
        <v>767</v>
      </c>
      <c r="E535" s="125">
        <v>37599</v>
      </c>
      <c r="F535" s="111" t="s">
        <v>5156</v>
      </c>
      <c r="G535" s="122"/>
      <c r="J535" s="122"/>
      <c r="M535" s="122"/>
      <c r="P535" s="122"/>
      <c r="S535" s="122"/>
      <c r="V535" s="122"/>
      <c r="Y535" s="122"/>
      <c r="AB535" s="122"/>
    </row>
    <row r="536" spans="1:256" ht="12.75" customHeight="1" x14ac:dyDescent="0.35">
      <c r="A536" s="122" t="s">
        <v>3049</v>
      </c>
      <c r="B536" s="110" t="s">
        <v>258</v>
      </c>
      <c r="C536" s="110" t="s">
        <v>235</v>
      </c>
      <c r="D536" s="122" t="s">
        <v>186</v>
      </c>
      <c r="E536" s="125">
        <v>34762</v>
      </c>
      <c r="F536" s="118" t="s">
        <v>188</v>
      </c>
      <c r="G536" s="122" t="s">
        <v>996</v>
      </c>
      <c r="H536" s="110" t="s">
        <v>243</v>
      </c>
      <c r="I536" s="110" t="s">
        <v>96</v>
      </c>
      <c r="J536" s="122" t="s">
        <v>168</v>
      </c>
      <c r="K536" s="110" t="s">
        <v>610</v>
      </c>
      <c r="L536" s="110" t="s">
        <v>96</v>
      </c>
      <c r="M536" s="122" t="s">
        <v>767</v>
      </c>
      <c r="N536" s="110" t="s">
        <v>491</v>
      </c>
      <c r="O536" s="110" t="s">
        <v>165</v>
      </c>
      <c r="P536" s="122" t="s">
        <v>168</v>
      </c>
      <c r="Q536" s="110" t="s">
        <v>243</v>
      </c>
      <c r="R536" s="110" t="s">
        <v>165</v>
      </c>
      <c r="S536" s="122" t="s">
        <v>464</v>
      </c>
      <c r="T536" s="110" t="s">
        <v>258</v>
      </c>
      <c r="U536" s="110" t="s">
        <v>165</v>
      </c>
      <c r="V536" s="122" t="s">
        <v>185</v>
      </c>
      <c r="W536" s="110"/>
      <c r="X536" s="110"/>
      <c r="Y536" s="122"/>
      <c r="Z536" s="110"/>
      <c r="AA536" s="110"/>
      <c r="AB536" s="122"/>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0"/>
      <c r="AX536" s="110"/>
      <c r="AY536" s="110"/>
      <c r="AZ536" s="110"/>
      <c r="BA536" s="110"/>
      <c r="BB536" s="110"/>
      <c r="BC536" s="110"/>
      <c r="BD536" s="110"/>
      <c r="BE536" s="110"/>
      <c r="BF536" s="110"/>
      <c r="BG536" s="110"/>
      <c r="BH536" s="110"/>
      <c r="BI536" s="110"/>
      <c r="BJ536" s="110"/>
      <c r="BK536" s="110"/>
      <c r="BL536" s="110"/>
      <c r="BM536" s="110"/>
      <c r="BN536" s="110"/>
      <c r="BO536" s="110"/>
      <c r="BP536" s="110"/>
      <c r="BQ536" s="110"/>
      <c r="BR536" s="110"/>
      <c r="BS536" s="110"/>
      <c r="BT536" s="110"/>
      <c r="BU536" s="110"/>
      <c r="BV536" s="110"/>
      <c r="BW536" s="110"/>
      <c r="BX536" s="110"/>
      <c r="BY536" s="110"/>
      <c r="BZ536" s="110"/>
      <c r="CA536" s="110"/>
      <c r="CB536" s="110"/>
      <c r="CC536" s="110"/>
      <c r="CD536" s="110"/>
      <c r="CE536" s="110"/>
      <c r="CF536" s="110"/>
      <c r="CG536" s="110"/>
      <c r="CH536" s="110"/>
      <c r="CI536" s="110"/>
      <c r="CJ536" s="110"/>
      <c r="CK536" s="110"/>
      <c r="CL536" s="110"/>
      <c r="CM536" s="110"/>
      <c r="CN536" s="110"/>
      <c r="CO536" s="110"/>
      <c r="CP536" s="110"/>
      <c r="CQ536" s="110"/>
      <c r="CR536" s="110"/>
      <c r="CS536" s="110"/>
      <c r="CT536" s="110"/>
      <c r="CU536" s="110"/>
      <c r="CV536" s="110"/>
      <c r="CW536" s="110"/>
      <c r="CX536" s="110"/>
      <c r="CY536" s="110"/>
      <c r="CZ536" s="110"/>
      <c r="DA536" s="110"/>
      <c r="DB536" s="110"/>
      <c r="DC536" s="110"/>
      <c r="DD536" s="110"/>
      <c r="DE536" s="110"/>
      <c r="DF536" s="110"/>
      <c r="DG536" s="110"/>
      <c r="DH536" s="110"/>
      <c r="DI536" s="110"/>
      <c r="DJ536" s="110"/>
      <c r="DK536" s="110"/>
      <c r="DL536" s="110"/>
      <c r="DM536" s="110"/>
      <c r="DN536" s="110"/>
      <c r="DO536" s="110"/>
      <c r="DP536" s="110"/>
      <c r="DQ536" s="110"/>
      <c r="DR536" s="110"/>
      <c r="DS536" s="110"/>
      <c r="DT536" s="110"/>
      <c r="DU536" s="110"/>
      <c r="DV536" s="110"/>
      <c r="DW536" s="110"/>
      <c r="DX536" s="110"/>
      <c r="DY536" s="110"/>
      <c r="DZ536" s="110"/>
      <c r="EA536" s="110"/>
      <c r="EB536" s="110"/>
      <c r="EC536" s="110"/>
      <c r="ED536" s="110"/>
      <c r="EE536" s="110"/>
      <c r="EF536" s="110"/>
      <c r="EG536" s="110"/>
      <c r="EH536" s="110"/>
      <c r="EI536" s="110"/>
      <c r="EJ536" s="110"/>
      <c r="EK536" s="110"/>
      <c r="EL536" s="110"/>
      <c r="EM536" s="110"/>
      <c r="EN536" s="110"/>
      <c r="EO536" s="110"/>
      <c r="EP536" s="110"/>
      <c r="EQ536" s="110"/>
      <c r="ER536" s="110"/>
      <c r="ES536" s="110"/>
      <c r="ET536" s="110"/>
      <c r="EU536" s="110"/>
      <c r="EV536" s="110"/>
      <c r="EW536" s="110"/>
      <c r="EX536" s="110"/>
      <c r="EY536" s="110"/>
      <c r="EZ536" s="110"/>
      <c r="FA536" s="110"/>
      <c r="FB536" s="110"/>
      <c r="FC536" s="110"/>
      <c r="FD536" s="110"/>
      <c r="FE536" s="110"/>
      <c r="FF536" s="110"/>
      <c r="FG536" s="110"/>
      <c r="FH536" s="110"/>
      <c r="FI536" s="110"/>
      <c r="FJ536" s="110"/>
      <c r="FK536" s="110"/>
      <c r="FL536" s="110"/>
      <c r="FM536" s="110"/>
      <c r="FN536" s="110"/>
      <c r="FO536" s="110"/>
      <c r="FP536" s="110"/>
      <c r="FQ536" s="110"/>
      <c r="FR536" s="110"/>
      <c r="FS536" s="110"/>
      <c r="FT536" s="110"/>
      <c r="FU536" s="110"/>
      <c r="FV536" s="110"/>
      <c r="FW536" s="110"/>
      <c r="FX536" s="110"/>
      <c r="FY536" s="110"/>
      <c r="FZ536" s="110"/>
      <c r="GA536" s="110"/>
      <c r="GB536" s="110"/>
      <c r="GC536" s="110"/>
      <c r="GD536" s="110"/>
      <c r="GE536" s="110"/>
      <c r="GF536" s="110"/>
      <c r="GG536" s="110"/>
      <c r="GH536" s="110"/>
      <c r="GI536" s="110"/>
      <c r="GJ536" s="110"/>
      <c r="GK536" s="110"/>
      <c r="GL536" s="110"/>
      <c r="GM536" s="110"/>
      <c r="GN536" s="110"/>
      <c r="GO536" s="110"/>
      <c r="GP536" s="110"/>
      <c r="GQ536" s="110"/>
      <c r="GR536" s="110"/>
      <c r="GS536" s="110"/>
      <c r="GT536" s="110"/>
      <c r="GU536" s="110"/>
      <c r="GV536" s="110"/>
      <c r="GW536" s="110"/>
      <c r="GX536" s="110"/>
      <c r="GY536" s="110"/>
      <c r="GZ536" s="110"/>
      <c r="HA536" s="110"/>
      <c r="HB536" s="110"/>
      <c r="HC536" s="110"/>
      <c r="HD536" s="110"/>
      <c r="HE536" s="110"/>
      <c r="HF536" s="110"/>
      <c r="HG536" s="110"/>
      <c r="HH536" s="110"/>
      <c r="HI536" s="110"/>
      <c r="HJ536" s="110"/>
      <c r="HK536" s="110"/>
      <c r="HL536" s="110"/>
      <c r="HM536" s="110"/>
      <c r="HN536" s="110"/>
      <c r="HO536" s="110"/>
      <c r="HP536" s="110"/>
      <c r="HQ536" s="110"/>
      <c r="HR536" s="110"/>
      <c r="HS536" s="110"/>
      <c r="HT536" s="110"/>
      <c r="HU536" s="110"/>
      <c r="HV536" s="110"/>
      <c r="HW536" s="110"/>
      <c r="HX536" s="110"/>
      <c r="HY536" s="110"/>
      <c r="HZ536" s="110"/>
      <c r="IA536" s="110"/>
      <c r="IB536" s="110"/>
      <c r="IC536" s="110"/>
      <c r="ID536" s="110"/>
      <c r="IE536" s="110"/>
      <c r="IF536" s="110"/>
      <c r="IG536" s="110"/>
      <c r="IH536" s="110"/>
      <c r="II536" s="110"/>
      <c r="IJ536" s="110"/>
      <c r="IK536" s="110"/>
      <c r="IL536" s="110"/>
      <c r="IM536" s="110"/>
      <c r="IN536" s="110"/>
      <c r="IO536" s="110"/>
      <c r="IP536" s="110"/>
      <c r="IQ536" s="110"/>
      <c r="IR536" s="110"/>
      <c r="IS536" s="110"/>
      <c r="IT536" s="110"/>
      <c r="IU536" s="110"/>
      <c r="IV536" s="110"/>
    </row>
    <row r="537" spans="1:256" ht="12.75" customHeight="1" x14ac:dyDescent="0.35">
      <c r="A537" s="122" t="s">
        <v>221</v>
      </c>
      <c r="B537" s="110" t="s">
        <v>177</v>
      </c>
      <c r="C537" s="110" t="s">
        <v>86</v>
      </c>
      <c r="D537" s="122" t="s">
        <v>231</v>
      </c>
      <c r="E537" s="125">
        <v>34483</v>
      </c>
      <c r="F537" s="118" t="s">
        <v>222</v>
      </c>
      <c r="G537" s="122" t="s">
        <v>769</v>
      </c>
      <c r="H537" s="110" t="s">
        <v>177</v>
      </c>
      <c r="I537" s="110" t="s">
        <v>421</v>
      </c>
      <c r="J537" s="122" t="s">
        <v>231</v>
      </c>
      <c r="K537" s="110" t="s">
        <v>184</v>
      </c>
      <c r="L537" s="110" t="s">
        <v>165</v>
      </c>
      <c r="M537" s="122" t="s">
        <v>186</v>
      </c>
      <c r="N537" s="110" t="s">
        <v>1365</v>
      </c>
      <c r="O537" s="110" t="s">
        <v>165</v>
      </c>
      <c r="P537" s="122" t="s">
        <v>223</v>
      </c>
      <c r="Q537" s="110" t="s">
        <v>177</v>
      </c>
      <c r="R537" s="110" t="s">
        <v>224</v>
      </c>
      <c r="S537" s="122" t="s">
        <v>227</v>
      </c>
      <c r="T537" s="110" t="s">
        <v>226</v>
      </c>
      <c r="U537" s="110" t="s">
        <v>224</v>
      </c>
      <c r="V537" s="122" t="s">
        <v>227</v>
      </c>
      <c r="W537" s="110" t="s">
        <v>192</v>
      </c>
      <c r="X537" s="110" t="s">
        <v>224</v>
      </c>
      <c r="Y537" s="122" t="s">
        <v>208</v>
      </c>
      <c r="Z537" s="110" t="s">
        <v>226</v>
      </c>
      <c r="AA537" s="110" t="s">
        <v>224</v>
      </c>
      <c r="AB537" s="122" t="s">
        <v>228</v>
      </c>
      <c r="AC537" s="110"/>
      <c r="AD537" s="110"/>
      <c r="AE537" s="110"/>
      <c r="AF537" s="110"/>
      <c r="AG537" s="110"/>
      <c r="AH537" s="110"/>
      <c r="AI537" s="110"/>
      <c r="AJ537" s="110"/>
      <c r="AK537" s="110"/>
      <c r="AL537" s="110"/>
      <c r="AM537" s="110"/>
      <c r="AN537" s="110"/>
      <c r="AO537" s="110"/>
      <c r="AP537" s="110"/>
      <c r="AQ537" s="110"/>
      <c r="AR537" s="110"/>
      <c r="AS537" s="110"/>
      <c r="AT537" s="110"/>
      <c r="AU537" s="110"/>
      <c r="AV537" s="110"/>
      <c r="AW537" s="110"/>
      <c r="AX537" s="110"/>
      <c r="AY537" s="110"/>
      <c r="AZ537" s="110"/>
      <c r="BA537" s="110"/>
      <c r="BB537" s="110"/>
      <c r="BC537" s="110"/>
      <c r="BD537" s="110"/>
      <c r="BE537" s="110"/>
      <c r="BF537" s="110"/>
      <c r="BG537" s="110"/>
      <c r="BH537" s="110"/>
      <c r="BI537" s="110"/>
      <c r="BJ537" s="110"/>
      <c r="BK537" s="110"/>
      <c r="BL537" s="110"/>
      <c r="BM537" s="110"/>
      <c r="BN537" s="110"/>
      <c r="BO537" s="110"/>
      <c r="BP537" s="110"/>
      <c r="BQ537" s="110"/>
      <c r="BR537" s="110"/>
      <c r="BS537" s="110"/>
      <c r="BT537" s="110"/>
      <c r="BU537" s="110"/>
      <c r="BV537" s="110"/>
      <c r="BW537" s="110"/>
      <c r="BX537" s="110"/>
      <c r="BY537" s="110"/>
      <c r="BZ537" s="110"/>
      <c r="CA537" s="110"/>
      <c r="CB537" s="110"/>
      <c r="CC537" s="110"/>
      <c r="CD537" s="110"/>
      <c r="CE537" s="110"/>
      <c r="CF537" s="110"/>
      <c r="CG537" s="110"/>
      <c r="CH537" s="110"/>
      <c r="CI537" s="110"/>
      <c r="CJ537" s="110"/>
      <c r="CK537" s="110"/>
      <c r="CL537" s="110"/>
      <c r="CM537" s="110"/>
      <c r="CN537" s="110"/>
      <c r="CO537" s="110"/>
      <c r="CP537" s="110"/>
      <c r="CQ537" s="110"/>
      <c r="CR537" s="110"/>
      <c r="CS537" s="110"/>
      <c r="CT537" s="110"/>
      <c r="CU537" s="110"/>
      <c r="CV537" s="110"/>
      <c r="CW537" s="110"/>
      <c r="CX537" s="110"/>
      <c r="CY537" s="110"/>
      <c r="CZ537" s="110"/>
      <c r="DA537" s="110"/>
      <c r="DB537" s="110"/>
      <c r="DC537" s="110"/>
      <c r="DD537" s="110"/>
      <c r="DE537" s="110"/>
      <c r="DF537" s="110"/>
      <c r="DG537" s="110"/>
      <c r="DH537" s="110"/>
      <c r="DI537" s="110"/>
      <c r="DJ537" s="110"/>
      <c r="DK537" s="110"/>
      <c r="DL537" s="110"/>
      <c r="DM537" s="110"/>
      <c r="DN537" s="110"/>
      <c r="DO537" s="110"/>
      <c r="DP537" s="110"/>
      <c r="DQ537" s="110"/>
      <c r="DR537" s="110"/>
      <c r="DS537" s="110"/>
      <c r="DT537" s="110"/>
      <c r="DU537" s="110"/>
      <c r="DV537" s="110"/>
      <c r="DW537" s="110"/>
      <c r="DX537" s="110"/>
      <c r="DY537" s="110"/>
      <c r="DZ537" s="110"/>
      <c r="EA537" s="110"/>
      <c r="EB537" s="110"/>
      <c r="EC537" s="110"/>
      <c r="ED537" s="110"/>
      <c r="EE537" s="110"/>
      <c r="EF537" s="110"/>
      <c r="EG537" s="110"/>
      <c r="EH537" s="110"/>
      <c r="EI537" s="110"/>
      <c r="EJ537" s="110"/>
      <c r="EK537" s="110"/>
      <c r="EL537" s="110"/>
      <c r="EM537" s="110"/>
      <c r="EN537" s="110"/>
      <c r="EO537" s="110"/>
      <c r="EP537" s="110"/>
      <c r="EQ537" s="110"/>
      <c r="ER537" s="110"/>
      <c r="ES537" s="110"/>
      <c r="ET537" s="110"/>
      <c r="EU537" s="110"/>
      <c r="EV537" s="110"/>
      <c r="EW537" s="110"/>
      <c r="EX537" s="110"/>
      <c r="EY537" s="110"/>
      <c r="EZ537" s="110"/>
      <c r="FA537" s="110"/>
      <c r="FB537" s="110"/>
      <c r="FC537" s="110"/>
      <c r="FD537" s="110"/>
      <c r="FE537" s="110"/>
      <c r="FF537" s="110"/>
      <c r="FG537" s="110"/>
      <c r="FH537" s="110"/>
      <c r="FI537" s="110"/>
      <c r="FJ537" s="110"/>
      <c r="FK537" s="110"/>
      <c r="FL537" s="110"/>
      <c r="FM537" s="110"/>
      <c r="FN537" s="110"/>
      <c r="FO537" s="110"/>
      <c r="FP537" s="110"/>
      <c r="FQ537" s="110"/>
      <c r="FR537" s="110"/>
      <c r="FS537" s="110"/>
      <c r="FT537" s="110"/>
      <c r="FU537" s="110"/>
      <c r="FV537" s="110"/>
      <c r="FW537" s="110"/>
      <c r="FX537" s="110"/>
      <c r="FY537" s="110"/>
      <c r="FZ537" s="110"/>
      <c r="GA537" s="110"/>
      <c r="GB537" s="110"/>
      <c r="GC537" s="110"/>
      <c r="GD537" s="110"/>
      <c r="GE537" s="110"/>
      <c r="GF537" s="110"/>
      <c r="GG537" s="110"/>
      <c r="GH537" s="110"/>
      <c r="GI537" s="110"/>
      <c r="GJ537" s="110"/>
      <c r="GK537" s="110"/>
      <c r="GL537" s="110"/>
      <c r="GM537" s="110"/>
      <c r="GN537" s="110"/>
      <c r="GO537" s="110"/>
      <c r="GP537" s="110"/>
      <c r="GQ537" s="110"/>
      <c r="GR537" s="110"/>
      <c r="GS537" s="110"/>
      <c r="GT537" s="110"/>
      <c r="GU537" s="110"/>
      <c r="GV537" s="110"/>
      <c r="GW537" s="110"/>
      <c r="GX537" s="110"/>
      <c r="GY537" s="110"/>
      <c r="GZ537" s="110"/>
      <c r="HA537" s="110"/>
      <c r="HB537" s="110"/>
      <c r="HC537" s="110"/>
      <c r="HD537" s="110"/>
      <c r="HE537" s="110"/>
      <c r="HF537" s="110"/>
      <c r="HG537" s="110"/>
      <c r="HH537" s="110"/>
      <c r="HI537" s="110"/>
      <c r="HJ537" s="110"/>
      <c r="HK537" s="110"/>
      <c r="HL537" s="110"/>
      <c r="HM537" s="110"/>
      <c r="HN537" s="110"/>
      <c r="HO537" s="110"/>
      <c r="HP537" s="110"/>
      <c r="HQ537" s="110"/>
      <c r="HR537" s="110"/>
      <c r="HS537" s="110"/>
      <c r="HT537" s="110"/>
      <c r="HU537" s="110"/>
      <c r="HV537" s="110"/>
      <c r="HW537" s="110"/>
      <c r="HX537" s="110"/>
      <c r="HY537" s="110"/>
      <c r="HZ537" s="110"/>
      <c r="IA537" s="110"/>
      <c r="IB537" s="110"/>
      <c r="IC537" s="110"/>
      <c r="ID537" s="110"/>
      <c r="IE537" s="110"/>
      <c r="IF537" s="110"/>
      <c r="IG537" s="110"/>
      <c r="IH537" s="110"/>
      <c r="II537" s="110"/>
      <c r="IJ537" s="110"/>
      <c r="IK537" s="110"/>
      <c r="IL537" s="110"/>
      <c r="IM537" s="110"/>
      <c r="IN537" s="110"/>
      <c r="IO537" s="110"/>
      <c r="IP537" s="110"/>
      <c r="IQ537" s="110"/>
      <c r="IR537" s="110"/>
      <c r="IS537" s="110"/>
      <c r="IT537" s="110"/>
      <c r="IU537" s="110"/>
      <c r="IV537" s="110"/>
    </row>
    <row r="538" spans="1:256" s="110" customFormat="1" x14ac:dyDescent="0.35">
      <c r="A538" s="122" t="s">
        <v>3211</v>
      </c>
      <c r="D538" s="122"/>
      <c r="E538" s="125">
        <v>33792</v>
      </c>
      <c r="F538" s="118" t="s">
        <v>900</v>
      </c>
      <c r="G538" s="122" t="s">
        <v>1286</v>
      </c>
      <c r="H538" s="110" t="s">
        <v>461</v>
      </c>
      <c r="I538" s="110" t="s">
        <v>341</v>
      </c>
      <c r="J538" s="122" t="s">
        <v>264</v>
      </c>
      <c r="K538" s="110" t="s">
        <v>192</v>
      </c>
      <c r="L538" s="110" t="s">
        <v>224</v>
      </c>
      <c r="M538" s="122" t="s">
        <v>201</v>
      </c>
      <c r="N538" s="110" t="s">
        <v>192</v>
      </c>
      <c r="O538" s="110" t="s">
        <v>224</v>
      </c>
      <c r="P538" s="122" t="s">
        <v>191</v>
      </c>
      <c r="Q538" s="110" t="s">
        <v>1672</v>
      </c>
      <c r="R538" s="110" t="s">
        <v>158</v>
      </c>
      <c r="S538" s="122" t="s">
        <v>179</v>
      </c>
      <c r="T538" s="110" t="s">
        <v>211</v>
      </c>
      <c r="U538" s="110" t="s">
        <v>158</v>
      </c>
      <c r="V538" s="122" t="s">
        <v>201</v>
      </c>
      <c r="W538" s="110" t="s">
        <v>974</v>
      </c>
      <c r="X538" s="110" t="s">
        <v>158</v>
      </c>
      <c r="Y538" s="122" t="s">
        <v>1501</v>
      </c>
      <c r="Z538" s="110" t="s">
        <v>744</v>
      </c>
      <c r="AA538" s="110" t="s">
        <v>158</v>
      </c>
      <c r="AB538" s="122" t="s">
        <v>231</v>
      </c>
    </row>
    <row r="539" spans="1:256" s="110" customFormat="1" x14ac:dyDescent="0.35">
      <c r="A539" s="122" t="s">
        <v>1676</v>
      </c>
      <c r="C539" s="118"/>
      <c r="D539" s="122"/>
      <c r="E539" s="125">
        <v>33644</v>
      </c>
      <c r="F539" s="111" t="s">
        <v>1108</v>
      </c>
      <c r="G539" s="110" t="s">
        <v>508</v>
      </c>
      <c r="H539" s="110" t="s">
        <v>184</v>
      </c>
      <c r="I539" s="118" t="s">
        <v>252</v>
      </c>
      <c r="J539" s="122" t="s">
        <v>168</v>
      </c>
      <c r="K539" s="110" t="s">
        <v>177</v>
      </c>
      <c r="L539" s="118" t="s">
        <v>206</v>
      </c>
      <c r="M539" s="122" t="s">
        <v>477</v>
      </c>
      <c r="N539" s="110" t="s">
        <v>1379</v>
      </c>
      <c r="O539" s="118" t="s">
        <v>131</v>
      </c>
      <c r="P539" s="122" t="s">
        <v>166</v>
      </c>
      <c r="Q539" s="110" t="s">
        <v>446</v>
      </c>
      <c r="R539" s="118" t="s">
        <v>131</v>
      </c>
      <c r="S539" s="122" t="s">
        <v>4429</v>
      </c>
      <c r="T539" s="110" t="s">
        <v>446</v>
      </c>
      <c r="U539" s="118" t="s">
        <v>131</v>
      </c>
      <c r="V539" s="122" t="s">
        <v>183</v>
      </c>
      <c r="W539" s="110" t="s">
        <v>1365</v>
      </c>
      <c r="X539" s="118" t="s">
        <v>275</v>
      </c>
      <c r="Y539" s="122" t="s">
        <v>1680</v>
      </c>
      <c r="Z539" s="110" t="s">
        <v>184</v>
      </c>
      <c r="AA539" s="118" t="s">
        <v>275</v>
      </c>
      <c r="AB539" s="122" t="s">
        <v>264</v>
      </c>
      <c r="AC539" s="110" t="s">
        <v>184</v>
      </c>
      <c r="AD539" s="118" t="s">
        <v>275</v>
      </c>
      <c r="AE539" s="122" t="s">
        <v>186</v>
      </c>
      <c r="AF539" s="110" t="s">
        <v>461</v>
      </c>
      <c r="AG539" s="118" t="s">
        <v>275</v>
      </c>
      <c r="AH539" s="122" t="s">
        <v>231</v>
      </c>
      <c r="AJ539" s="118"/>
      <c r="AK539" s="122"/>
      <c r="AM539" s="118"/>
      <c r="AN539" s="122"/>
      <c r="AP539" s="118"/>
      <c r="AQ539" s="122"/>
      <c r="AS539" s="118"/>
      <c r="AT539" s="122"/>
      <c r="AV539" s="118"/>
      <c r="AW539" s="122"/>
      <c r="AY539" s="118"/>
      <c r="AZ539" s="122"/>
      <c r="BB539" s="118"/>
      <c r="BC539" s="122"/>
      <c r="BE539" s="118"/>
      <c r="BF539" s="122"/>
      <c r="BH539" s="118"/>
      <c r="BI539" s="122"/>
      <c r="BK539" s="118"/>
      <c r="BL539" s="122"/>
      <c r="BN539" s="118"/>
      <c r="BO539" s="122"/>
      <c r="BR539" s="122"/>
      <c r="BS539" s="118"/>
      <c r="BT539" s="118"/>
      <c r="BU539" s="118"/>
      <c r="BV539" s="118"/>
      <c r="BW539" s="118"/>
      <c r="BX539" s="118"/>
    </row>
    <row r="540" spans="1:256" s="110" customFormat="1" x14ac:dyDescent="0.35">
      <c r="A540" s="122" t="s">
        <v>4773</v>
      </c>
      <c r="C540" s="111" t="s">
        <v>4421</v>
      </c>
      <c r="D540" s="122"/>
      <c r="E540" s="125">
        <v>35992</v>
      </c>
      <c r="F540" s="118" t="s">
        <v>102</v>
      </c>
      <c r="G540" s="122" t="s">
        <v>566</v>
      </c>
      <c r="J540" s="122"/>
      <c r="K540" s="110" t="s">
        <v>410</v>
      </c>
      <c r="L540" s="110" t="s">
        <v>460</v>
      </c>
      <c r="M540" s="122"/>
      <c r="N540" s="110" t="s">
        <v>3179</v>
      </c>
      <c r="O540" s="110" t="s">
        <v>460</v>
      </c>
      <c r="P540" s="122" t="s">
        <v>4774</v>
      </c>
      <c r="S540" s="122"/>
      <c r="V540" s="122"/>
      <c r="Y540" s="122"/>
      <c r="AB540" s="122"/>
    </row>
    <row r="541" spans="1:256" s="110" customFormat="1" x14ac:dyDescent="0.35">
      <c r="A541" s="122" t="s">
        <v>2856</v>
      </c>
      <c r="B541" s="110" t="s">
        <v>153</v>
      </c>
      <c r="C541" s="110" t="s">
        <v>142</v>
      </c>
      <c r="D541" s="122" t="s">
        <v>154</v>
      </c>
      <c r="E541" s="125">
        <v>36178</v>
      </c>
      <c r="F541" s="111" t="s">
        <v>83</v>
      </c>
      <c r="G541" s="111" t="s">
        <v>83</v>
      </c>
      <c r="H541" s="110" t="s">
        <v>153</v>
      </c>
      <c r="I541" s="110" t="s">
        <v>142</v>
      </c>
      <c r="J541" s="122" t="s">
        <v>422</v>
      </c>
      <c r="K541" s="110" t="s">
        <v>153</v>
      </c>
      <c r="L541" s="110" t="s">
        <v>142</v>
      </c>
      <c r="M541" s="122" t="s">
        <v>154</v>
      </c>
      <c r="P541" s="122"/>
      <c r="S541" s="122"/>
      <c r="V541" s="122"/>
      <c r="Y541" s="122"/>
      <c r="AB541" s="122"/>
      <c r="BY541" s="126"/>
    </row>
    <row r="542" spans="1:256" x14ac:dyDescent="0.35">
      <c r="A542" s="122" t="s">
        <v>755</v>
      </c>
      <c r="B542" s="110" t="s">
        <v>242</v>
      </c>
      <c r="C542" s="110" t="s">
        <v>128</v>
      </c>
      <c r="D542" s="122" t="s">
        <v>761</v>
      </c>
      <c r="E542" s="125">
        <v>35567</v>
      </c>
      <c r="F542" s="118" t="s">
        <v>756</v>
      </c>
      <c r="G542" s="122" t="s">
        <v>398</v>
      </c>
      <c r="H542" s="110" t="s">
        <v>253</v>
      </c>
      <c r="I542" s="110" t="s">
        <v>252</v>
      </c>
      <c r="J542" s="122" t="s">
        <v>201</v>
      </c>
      <c r="K542" s="110" t="s">
        <v>758</v>
      </c>
      <c r="L542" s="110" t="s">
        <v>471</v>
      </c>
      <c r="M542" s="122" t="s">
        <v>759</v>
      </c>
      <c r="N542" s="110" t="s">
        <v>273</v>
      </c>
      <c r="O542" s="110" t="s">
        <v>471</v>
      </c>
      <c r="P542" s="122" t="s">
        <v>264</v>
      </c>
      <c r="Q542" s="110" t="s">
        <v>253</v>
      </c>
      <c r="R542" s="110" t="s">
        <v>471</v>
      </c>
      <c r="S542" s="122" t="s">
        <v>576</v>
      </c>
      <c r="T542" s="110" t="s">
        <v>253</v>
      </c>
      <c r="U542" s="110" t="s">
        <v>275</v>
      </c>
      <c r="V542" s="122" t="s">
        <v>761</v>
      </c>
      <c r="W542" s="110"/>
      <c r="X542" s="110"/>
      <c r="Y542" s="122"/>
      <c r="Z542" s="110"/>
      <c r="AA542" s="110"/>
      <c r="AB542" s="122"/>
      <c r="AC542" s="110"/>
      <c r="AD542" s="110"/>
      <c r="AE542" s="110"/>
      <c r="AF542" s="110"/>
      <c r="AG542" s="110"/>
      <c r="AH542" s="110"/>
      <c r="AI542" s="110"/>
      <c r="AJ542" s="110"/>
      <c r="AK542" s="110"/>
      <c r="AL542" s="110"/>
      <c r="AM542" s="110"/>
      <c r="AN542" s="110"/>
      <c r="AO542" s="110"/>
      <c r="AP542" s="110"/>
      <c r="AQ542" s="110"/>
      <c r="AR542" s="110"/>
      <c r="AS542" s="110"/>
      <c r="AT542" s="110"/>
      <c r="AU542" s="110"/>
      <c r="AV542" s="110"/>
      <c r="AW542" s="110"/>
      <c r="AX542" s="110"/>
      <c r="AY542" s="110"/>
      <c r="AZ542" s="110"/>
      <c r="BA542" s="110"/>
      <c r="BB542" s="110"/>
      <c r="BC542" s="110"/>
      <c r="BD542" s="110"/>
      <c r="BE542" s="110"/>
      <c r="BF542" s="110"/>
      <c r="BG542" s="110"/>
      <c r="BH542" s="110"/>
      <c r="BI542" s="110"/>
      <c r="BJ542" s="110"/>
      <c r="BK542" s="110"/>
      <c r="BL542" s="110"/>
      <c r="BM542" s="110"/>
      <c r="BN542" s="110"/>
      <c r="BO542" s="110"/>
      <c r="BP542" s="110"/>
      <c r="BQ542" s="110"/>
      <c r="BR542" s="110"/>
      <c r="BS542" s="110"/>
      <c r="BT542" s="110"/>
      <c r="BU542" s="110"/>
      <c r="BV542" s="110"/>
      <c r="BW542" s="110"/>
      <c r="BX542" s="110"/>
      <c r="BY542" s="126"/>
      <c r="BZ542" s="110"/>
      <c r="CA542" s="110"/>
      <c r="CB542" s="110"/>
      <c r="CC542" s="110"/>
      <c r="CD542" s="110"/>
      <c r="CE542" s="110"/>
      <c r="CF542" s="110"/>
      <c r="CG542" s="110"/>
      <c r="CH542" s="110"/>
      <c r="CI542" s="110"/>
      <c r="CJ542" s="110"/>
      <c r="CK542" s="110"/>
      <c r="CL542" s="110"/>
      <c r="CM542" s="110"/>
      <c r="CN542" s="110"/>
      <c r="CO542" s="110"/>
      <c r="CP542" s="110"/>
      <c r="CQ542" s="110"/>
      <c r="CR542" s="110"/>
      <c r="CS542" s="110"/>
      <c r="CT542" s="110"/>
      <c r="CU542" s="110"/>
      <c r="CV542" s="110"/>
      <c r="CW542" s="110"/>
      <c r="CX542" s="110"/>
      <c r="CY542" s="110"/>
      <c r="CZ542" s="110"/>
      <c r="DA542" s="110"/>
      <c r="DB542" s="110"/>
      <c r="DC542" s="110"/>
      <c r="DD542" s="110"/>
      <c r="DE542" s="110"/>
      <c r="DF542" s="110"/>
      <c r="DG542" s="110"/>
      <c r="DH542" s="110"/>
      <c r="DI542" s="110"/>
      <c r="DJ542" s="110"/>
      <c r="DK542" s="110"/>
      <c r="DL542" s="110"/>
      <c r="DM542" s="110"/>
      <c r="DN542" s="110"/>
      <c r="DO542" s="110"/>
      <c r="DP542" s="110"/>
      <c r="DQ542" s="110"/>
      <c r="DR542" s="110"/>
      <c r="DS542" s="110"/>
      <c r="DT542" s="110"/>
      <c r="DU542" s="110"/>
      <c r="DV542" s="110"/>
      <c r="DW542" s="110"/>
      <c r="DX542" s="110"/>
      <c r="DY542" s="110"/>
      <c r="DZ542" s="110"/>
      <c r="EA542" s="110"/>
      <c r="EB542" s="110"/>
      <c r="EC542" s="110"/>
      <c r="ED542" s="110"/>
      <c r="EE542" s="110"/>
      <c r="EF542" s="110"/>
      <c r="EG542" s="110"/>
      <c r="EH542" s="110"/>
      <c r="EI542" s="110"/>
      <c r="EJ542" s="110"/>
      <c r="EK542" s="110"/>
      <c r="EL542" s="110"/>
      <c r="EM542" s="110"/>
      <c r="EN542" s="110"/>
      <c r="EO542" s="110"/>
      <c r="EP542" s="110"/>
      <c r="EQ542" s="110"/>
      <c r="ER542" s="110"/>
      <c r="ES542" s="110"/>
      <c r="ET542" s="110"/>
      <c r="EU542" s="110"/>
      <c r="EV542" s="110"/>
      <c r="EW542" s="110"/>
      <c r="EX542" s="110"/>
      <c r="EY542" s="110"/>
      <c r="EZ542" s="110"/>
      <c r="FA542" s="110"/>
      <c r="FB542" s="110"/>
      <c r="FC542" s="110"/>
      <c r="FD542" s="110"/>
      <c r="FE542" s="110"/>
      <c r="FF542" s="110"/>
      <c r="FG542" s="110"/>
      <c r="FH542" s="110"/>
      <c r="FI542" s="110"/>
      <c r="FJ542" s="110"/>
      <c r="FK542" s="110"/>
      <c r="FL542" s="110"/>
      <c r="FM542" s="110"/>
      <c r="FN542" s="110"/>
      <c r="FO542" s="110"/>
      <c r="FP542" s="110"/>
      <c r="FQ542" s="110"/>
      <c r="FR542" s="110"/>
      <c r="FS542" s="110"/>
      <c r="FT542" s="110"/>
      <c r="FU542" s="110"/>
      <c r="FV542" s="110"/>
      <c r="FW542" s="110"/>
      <c r="FX542" s="110"/>
      <c r="FY542" s="110"/>
      <c r="FZ542" s="110"/>
      <c r="GA542" s="110"/>
      <c r="GB542" s="110"/>
      <c r="GC542" s="110"/>
      <c r="GD542" s="110"/>
      <c r="GE542" s="110"/>
      <c r="GF542" s="110"/>
      <c r="GG542" s="110"/>
      <c r="GH542" s="110"/>
      <c r="GI542" s="110"/>
      <c r="GJ542" s="110"/>
      <c r="GK542" s="110"/>
      <c r="GL542" s="110"/>
      <c r="GM542" s="110"/>
      <c r="GN542" s="110"/>
      <c r="GO542" s="110"/>
      <c r="GP542" s="110"/>
      <c r="GQ542" s="110"/>
      <c r="GR542" s="110"/>
      <c r="GS542" s="110"/>
      <c r="GT542" s="110"/>
      <c r="GU542" s="110"/>
      <c r="GV542" s="110"/>
      <c r="GW542" s="110"/>
      <c r="GX542" s="110"/>
      <c r="GY542" s="110"/>
      <c r="GZ542" s="110"/>
      <c r="HA542" s="110"/>
      <c r="HB542" s="110"/>
      <c r="HC542" s="110"/>
      <c r="HD542" s="110"/>
      <c r="HE542" s="110"/>
      <c r="HF542" s="110"/>
      <c r="HG542" s="110"/>
      <c r="HH542" s="110"/>
      <c r="HI542" s="110"/>
      <c r="HJ542" s="110"/>
      <c r="HK542" s="110"/>
      <c r="HL542" s="110"/>
      <c r="HM542" s="110"/>
      <c r="HN542" s="110"/>
      <c r="HO542" s="110"/>
      <c r="HP542" s="110"/>
      <c r="HQ542" s="110"/>
      <c r="HR542" s="110"/>
      <c r="HS542" s="110"/>
      <c r="HT542" s="110"/>
      <c r="HU542" s="110"/>
      <c r="HV542" s="110"/>
      <c r="HW542" s="110"/>
      <c r="HX542" s="110"/>
      <c r="HY542" s="110"/>
      <c r="HZ542" s="110"/>
      <c r="IA542" s="110"/>
      <c r="IB542" s="110"/>
      <c r="IC542" s="110"/>
      <c r="ID542" s="110"/>
      <c r="IE542" s="110"/>
      <c r="IF542" s="110"/>
      <c r="IG542" s="110"/>
      <c r="IH542" s="110"/>
      <c r="II542" s="110"/>
      <c r="IJ542" s="110"/>
      <c r="IK542" s="110"/>
      <c r="IL542" s="110"/>
      <c r="IM542" s="110"/>
      <c r="IN542" s="110"/>
      <c r="IO542" s="110"/>
      <c r="IP542" s="110"/>
      <c r="IQ542" s="110"/>
      <c r="IR542" s="110"/>
      <c r="IS542" s="110"/>
      <c r="IT542" s="110"/>
      <c r="IU542" s="110"/>
      <c r="IV542" s="110"/>
    </row>
    <row r="543" spans="1:256" x14ac:dyDescent="0.35">
      <c r="A543" s="122" t="s">
        <v>2834</v>
      </c>
      <c r="B543" s="110" t="s">
        <v>77</v>
      </c>
      <c r="C543" s="110" t="s">
        <v>158</v>
      </c>
      <c r="D543" s="122"/>
      <c r="E543" s="125">
        <v>36224</v>
      </c>
      <c r="F543" s="118" t="s">
        <v>2552</v>
      </c>
      <c r="G543" s="122" t="s">
        <v>3405</v>
      </c>
      <c r="H543" s="110" t="s">
        <v>77</v>
      </c>
      <c r="I543" s="110" t="s">
        <v>421</v>
      </c>
      <c r="J543" s="122"/>
      <c r="K543" s="110" t="s">
        <v>77</v>
      </c>
      <c r="L543" s="110" t="s">
        <v>421</v>
      </c>
      <c r="M543" s="122"/>
      <c r="N543" s="110" t="s">
        <v>77</v>
      </c>
      <c r="O543" s="110" t="s">
        <v>421</v>
      </c>
      <c r="P543" s="122"/>
      <c r="Q543" s="110"/>
      <c r="R543" s="110"/>
      <c r="S543" s="122"/>
      <c r="T543" s="110"/>
      <c r="U543" s="110"/>
      <c r="V543" s="122"/>
      <c r="W543" s="110"/>
      <c r="X543" s="110"/>
      <c r="Y543" s="122"/>
      <c r="Z543" s="110"/>
      <c r="AA543" s="110"/>
      <c r="AB543" s="122"/>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BQ543" s="110"/>
      <c r="BR543" s="110"/>
      <c r="BS543" s="110"/>
      <c r="BT543" s="110"/>
      <c r="BU543" s="110"/>
      <c r="BV543" s="110"/>
      <c r="BW543" s="110"/>
      <c r="BX543" s="110"/>
      <c r="BY543" s="110"/>
      <c r="BZ543" s="110"/>
      <c r="CA543" s="110"/>
      <c r="CB543" s="110"/>
      <c r="CC543" s="110"/>
      <c r="CD543" s="110"/>
      <c r="CE543" s="110"/>
      <c r="CF543" s="110"/>
      <c r="CG543" s="110"/>
      <c r="CH543" s="110"/>
      <c r="CI543" s="110"/>
      <c r="CJ543" s="110"/>
      <c r="CK543" s="110"/>
      <c r="CL543" s="110"/>
      <c r="CM543" s="110"/>
      <c r="CN543" s="110"/>
      <c r="CO543" s="110"/>
      <c r="CP543" s="110"/>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c r="EU543" s="110"/>
      <c r="EV543" s="110"/>
      <c r="EW543" s="110"/>
      <c r="EX543" s="110"/>
      <c r="EY543" s="110"/>
      <c r="EZ543" s="110"/>
      <c r="FA543" s="110"/>
      <c r="FB543" s="110"/>
      <c r="FC543" s="110"/>
      <c r="FD543" s="110"/>
      <c r="FE543" s="110"/>
      <c r="FF543" s="110"/>
      <c r="FG543" s="110"/>
      <c r="FH543" s="110"/>
      <c r="FI543" s="110"/>
      <c r="FJ543" s="110"/>
      <c r="FK543" s="110"/>
      <c r="FL543" s="110"/>
      <c r="FM543" s="110"/>
      <c r="FN543" s="110"/>
      <c r="FO543" s="110"/>
      <c r="FP543" s="110"/>
      <c r="FQ543" s="110"/>
      <c r="FR543" s="110"/>
      <c r="FS543" s="110"/>
      <c r="FT543" s="110"/>
      <c r="FU543" s="110"/>
      <c r="FV543" s="110"/>
      <c r="FW543" s="110"/>
      <c r="FX543" s="110"/>
      <c r="FY543" s="110"/>
      <c r="FZ543" s="110"/>
      <c r="GA543" s="110"/>
      <c r="GB543" s="110"/>
      <c r="GC543" s="110"/>
      <c r="GD543" s="110"/>
      <c r="GE543" s="110"/>
      <c r="GF543" s="110"/>
      <c r="GG543" s="110"/>
      <c r="GH543" s="110"/>
      <c r="GI543" s="110"/>
      <c r="GJ543" s="110"/>
      <c r="GK543" s="110"/>
      <c r="GL543" s="110"/>
      <c r="GM543" s="110"/>
      <c r="GN543" s="110"/>
      <c r="GO543" s="110"/>
      <c r="GP543" s="110"/>
      <c r="GQ543" s="110"/>
      <c r="GR543" s="110"/>
      <c r="GS543" s="110"/>
      <c r="GT543" s="110"/>
      <c r="GU543" s="110"/>
      <c r="GV543" s="110"/>
      <c r="GW543" s="110"/>
      <c r="GX543" s="110"/>
      <c r="GY543" s="110"/>
      <c r="GZ543" s="110"/>
      <c r="HA543" s="110"/>
      <c r="HB543" s="110"/>
      <c r="HC543" s="110"/>
      <c r="HD543" s="110"/>
      <c r="HE543" s="110"/>
      <c r="HF543" s="110"/>
      <c r="HG543" s="110"/>
      <c r="HH543" s="110"/>
      <c r="HI543" s="110"/>
      <c r="HJ543" s="110"/>
      <c r="HK543" s="110"/>
      <c r="HL543" s="110"/>
      <c r="HM543" s="110"/>
      <c r="HN543" s="110"/>
      <c r="HO543" s="110"/>
      <c r="HP543" s="110"/>
      <c r="HQ543" s="110"/>
      <c r="HR543" s="110"/>
      <c r="HS543" s="110"/>
      <c r="HT543" s="110"/>
      <c r="HU543" s="110"/>
      <c r="HV543" s="110"/>
      <c r="HW543" s="110"/>
      <c r="HX543" s="110"/>
      <c r="HY543" s="110"/>
      <c r="HZ543" s="110"/>
      <c r="IA543" s="110"/>
      <c r="IB543" s="110"/>
      <c r="IC543" s="110"/>
      <c r="ID543" s="110"/>
      <c r="IE543" s="110"/>
      <c r="IF543" s="110"/>
      <c r="IG543" s="110"/>
      <c r="IH543" s="110"/>
      <c r="II543" s="110"/>
      <c r="IJ543" s="110"/>
      <c r="IK543" s="110"/>
      <c r="IL543" s="110"/>
      <c r="IM543" s="110"/>
      <c r="IN543" s="110"/>
      <c r="IO543" s="110"/>
      <c r="IP543" s="110"/>
      <c r="IQ543" s="110"/>
      <c r="IR543" s="110"/>
      <c r="IS543" s="110"/>
      <c r="IT543" s="110"/>
      <c r="IU543" s="110"/>
      <c r="IV543" s="110"/>
    </row>
    <row r="544" spans="1:256" s="110" customFormat="1" x14ac:dyDescent="0.35">
      <c r="A544" s="122" t="s">
        <v>2435</v>
      </c>
      <c r="D544" s="122"/>
      <c r="E544" s="125">
        <v>36329</v>
      </c>
      <c r="F544" s="111" t="s">
        <v>566</v>
      </c>
      <c r="G544" s="122" t="s">
        <v>320</v>
      </c>
      <c r="H544" s="110" t="s">
        <v>304</v>
      </c>
      <c r="I544" s="110" t="s">
        <v>460</v>
      </c>
      <c r="J544" s="122" t="s">
        <v>310</v>
      </c>
      <c r="K544" s="110" t="s">
        <v>304</v>
      </c>
      <c r="L544" s="110" t="s">
        <v>460</v>
      </c>
      <c r="M544" s="122" t="s">
        <v>310</v>
      </c>
      <c r="P544" s="122"/>
      <c r="S544" s="122"/>
      <c r="V544" s="122"/>
      <c r="Y544" s="122"/>
      <c r="AB544" s="122"/>
      <c r="BY544" s="130"/>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s="110" customFormat="1" x14ac:dyDescent="0.35">
      <c r="A545" s="122" t="s">
        <v>3737</v>
      </c>
      <c r="B545" s="110" t="s">
        <v>220</v>
      </c>
      <c r="C545" s="110" t="s">
        <v>235</v>
      </c>
      <c r="D545" s="122" t="s">
        <v>186</v>
      </c>
      <c r="E545" s="125">
        <v>37705</v>
      </c>
      <c r="F545" s="111" t="s">
        <v>5149</v>
      </c>
      <c r="G545" s="122"/>
      <c r="J545" s="122"/>
      <c r="M545" s="122"/>
      <c r="P545" s="122"/>
      <c r="S545" s="122"/>
      <c r="V545" s="122"/>
      <c r="Y545" s="122"/>
      <c r="AB545" s="122"/>
    </row>
    <row r="546" spans="1:256" ht="12.75" customHeight="1" x14ac:dyDescent="0.35">
      <c r="A546" s="122" t="s">
        <v>3588</v>
      </c>
      <c r="B546" s="110" t="s">
        <v>242</v>
      </c>
      <c r="C546" s="110" t="s">
        <v>229</v>
      </c>
      <c r="D546" s="122" t="s">
        <v>628</v>
      </c>
      <c r="E546" s="125">
        <v>36543</v>
      </c>
      <c r="F546" s="111" t="s">
        <v>5149</v>
      </c>
      <c r="G546" s="122"/>
      <c r="H546" s="110"/>
      <c r="I546" s="110"/>
      <c r="J546" s="122"/>
      <c r="K546" s="110"/>
      <c r="L546" s="110"/>
      <c r="M546" s="122"/>
      <c r="N546" s="110"/>
      <c r="O546" s="110"/>
      <c r="P546" s="122"/>
      <c r="Q546" s="110"/>
      <c r="R546" s="110"/>
      <c r="S546" s="122"/>
      <c r="T546" s="110"/>
      <c r="U546" s="110"/>
      <c r="V546" s="122"/>
      <c r="W546" s="110"/>
      <c r="X546" s="110"/>
      <c r="Y546" s="122"/>
      <c r="Z546" s="110"/>
      <c r="AA546" s="110"/>
      <c r="AB546" s="122"/>
      <c r="AC546" s="110"/>
      <c r="AD546" s="110"/>
      <c r="AE546" s="110"/>
      <c r="AF546" s="110"/>
      <c r="AG546" s="110"/>
      <c r="AH546" s="110"/>
      <c r="AI546" s="110"/>
      <c r="AJ546" s="110"/>
      <c r="AK546" s="110"/>
      <c r="AL546" s="110"/>
      <c r="AM546" s="110"/>
      <c r="AN546" s="110"/>
      <c r="AO546" s="110"/>
      <c r="AP546" s="110"/>
      <c r="AQ546" s="110"/>
      <c r="AR546" s="110"/>
      <c r="AS546" s="110"/>
      <c r="AT546" s="110"/>
      <c r="AU546" s="110"/>
      <c r="AV546" s="110"/>
      <c r="AW546" s="110"/>
      <c r="AX546" s="110"/>
      <c r="AY546" s="110"/>
      <c r="AZ546" s="110"/>
      <c r="BA546" s="110"/>
      <c r="BB546" s="110"/>
      <c r="BC546" s="110"/>
      <c r="BD546" s="110"/>
      <c r="BE546" s="110"/>
      <c r="BF546" s="110"/>
      <c r="BG546" s="110"/>
      <c r="BH546" s="110"/>
      <c r="BI546" s="110"/>
      <c r="BJ546" s="110"/>
      <c r="BK546" s="110"/>
      <c r="BL546" s="110"/>
      <c r="BM546" s="110"/>
      <c r="BN546" s="110"/>
      <c r="BO546" s="110"/>
      <c r="BP546" s="110"/>
      <c r="BQ546" s="110"/>
      <c r="BR546" s="110"/>
      <c r="BS546" s="110"/>
      <c r="BT546" s="110"/>
      <c r="BU546" s="110"/>
      <c r="BV546" s="110"/>
      <c r="BW546" s="110"/>
      <c r="BX546" s="110"/>
      <c r="BY546" s="110"/>
      <c r="BZ546" s="110"/>
      <c r="CA546" s="110"/>
      <c r="CB546" s="110"/>
      <c r="CC546" s="110"/>
      <c r="CD546" s="110"/>
      <c r="CE546" s="110"/>
      <c r="CF546" s="110"/>
      <c r="CG546" s="110"/>
      <c r="CH546" s="110"/>
      <c r="CI546" s="110"/>
      <c r="CJ546" s="110"/>
      <c r="CK546" s="110"/>
      <c r="CL546" s="110"/>
      <c r="CM546" s="110"/>
      <c r="CN546" s="110"/>
      <c r="CO546" s="110"/>
      <c r="CP546" s="110"/>
      <c r="CQ546" s="110"/>
      <c r="CR546" s="110"/>
      <c r="CS546" s="110"/>
      <c r="CT546" s="110"/>
      <c r="CU546" s="110"/>
      <c r="CV546" s="110"/>
      <c r="CW546" s="110"/>
      <c r="CX546" s="110"/>
      <c r="CY546" s="110"/>
      <c r="CZ546" s="110"/>
      <c r="DA546" s="110"/>
      <c r="DB546" s="110"/>
      <c r="DC546" s="110"/>
      <c r="DD546" s="110"/>
      <c r="DE546" s="110"/>
      <c r="DF546" s="110"/>
      <c r="DG546" s="110"/>
      <c r="DH546" s="110"/>
      <c r="DI546" s="110"/>
      <c r="DJ546" s="110"/>
      <c r="DK546" s="110"/>
      <c r="DL546" s="110"/>
      <c r="DM546" s="110"/>
      <c r="DN546" s="110"/>
      <c r="DO546" s="110"/>
      <c r="DP546" s="110"/>
      <c r="DQ546" s="110"/>
      <c r="DR546" s="110"/>
      <c r="DS546" s="110"/>
      <c r="DT546" s="110"/>
      <c r="DU546" s="110"/>
      <c r="DV546" s="110"/>
      <c r="DW546" s="110"/>
      <c r="DX546" s="110"/>
      <c r="DY546" s="110"/>
      <c r="DZ546" s="110"/>
      <c r="EA546" s="110"/>
      <c r="EB546" s="110"/>
      <c r="EC546" s="110"/>
      <c r="ED546" s="110"/>
      <c r="EE546" s="110"/>
      <c r="EF546" s="110"/>
      <c r="EG546" s="110"/>
      <c r="EH546" s="110"/>
      <c r="EI546" s="110"/>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0"/>
      <c r="FU546" s="110"/>
      <c r="FV546" s="110"/>
      <c r="FW546" s="110"/>
      <c r="FX546" s="110"/>
      <c r="FY546" s="110"/>
      <c r="FZ546" s="110"/>
      <c r="GA546" s="110"/>
      <c r="GB546" s="110"/>
      <c r="GC546" s="110"/>
      <c r="GD546" s="110"/>
      <c r="GE546" s="110"/>
      <c r="GF546" s="110"/>
      <c r="GG546" s="110"/>
      <c r="GH546" s="110"/>
      <c r="GI546" s="110"/>
      <c r="GJ546" s="110"/>
      <c r="GK546" s="110"/>
      <c r="GL546" s="110"/>
      <c r="GM546" s="110"/>
      <c r="GN546" s="110"/>
      <c r="GO546" s="110"/>
      <c r="GP546" s="110"/>
      <c r="GQ546" s="110"/>
      <c r="GR546" s="110"/>
      <c r="GS546" s="110"/>
      <c r="GT546" s="110"/>
      <c r="GU546" s="110"/>
      <c r="GV546" s="110"/>
      <c r="GW546" s="110"/>
      <c r="GX546" s="110"/>
      <c r="GY546" s="110"/>
      <c r="GZ546" s="110"/>
      <c r="HA546" s="110"/>
      <c r="HB546" s="110"/>
      <c r="HC546" s="110"/>
      <c r="HD546" s="110"/>
      <c r="HE546" s="110"/>
      <c r="HF546" s="110"/>
      <c r="HG546" s="110"/>
      <c r="HH546" s="110"/>
      <c r="HI546" s="110"/>
      <c r="HJ546" s="110"/>
      <c r="HK546" s="110"/>
      <c r="HL546" s="110"/>
      <c r="HM546" s="110"/>
      <c r="HN546" s="110"/>
      <c r="HO546" s="110"/>
      <c r="HP546" s="110"/>
      <c r="HQ546" s="110"/>
      <c r="HR546" s="110"/>
      <c r="HS546" s="110"/>
      <c r="HT546" s="110"/>
      <c r="HU546" s="110"/>
      <c r="HV546" s="110"/>
      <c r="HW546" s="110"/>
      <c r="HX546" s="110"/>
      <c r="HY546" s="110"/>
      <c r="HZ546" s="110"/>
      <c r="IA546" s="110"/>
      <c r="IB546" s="110"/>
      <c r="IC546" s="110"/>
      <c r="ID546" s="110"/>
      <c r="IE546" s="110"/>
      <c r="IF546" s="110"/>
      <c r="IG546" s="110"/>
      <c r="IH546" s="110"/>
      <c r="II546" s="110"/>
      <c r="IJ546" s="110"/>
      <c r="IK546" s="110"/>
      <c r="IL546" s="110"/>
      <c r="IM546" s="110"/>
      <c r="IN546" s="110"/>
      <c r="IO546" s="110"/>
      <c r="IP546" s="110"/>
      <c r="IQ546" s="110"/>
      <c r="IR546" s="110"/>
      <c r="IS546" s="110"/>
      <c r="IT546" s="110"/>
      <c r="IU546" s="110"/>
      <c r="IV546" s="110"/>
    </row>
    <row r="547" spans="1:256" s="110" customFormat="1" x14ac:dyDescent="0.35">
      <c r="A547" s="122" t="s">
        <v>2640</v>
      </c>
      <c r="B547" s="110" t="s">
        <v>299</v>
      </c>
      <c r="C547" s="111" t="s">
        <v>158</v>
      </c>
      <c r="D547" s="111" t="s">
        <v>791</v>
      </c>
      <c r="E547" s="125">
        <v>35386</v>
      </c>
      <c r="F547" s="111" t="s">
        <v>2641</v>
      </c>
      <c r="G547" s="111" t="s">
        <v>4719</v>
      </c>
      <c r="H547" s="110" t="s">
        <v>299</v>
      </c>
      <c r="I547" s="111" t="s">
        <v>158</v>
      </c>
      <c r="J547" s="111" t="s">
        <v>929</v>
      </c>
      <c r="K547" s="110" t="s">
        <v>299</v>
      </c>
      <c r="L547" s="111" t="s">
        <v>158</v>
      </c>
      <c r="M547" s="111" t="s">
        <v>684</v>
      </c>
      <c r="N547" s="110" t="s">
        <v>299</v>
      </c>
      <c r="O547" s="111" t="s">
        <v>158</v>
      </c>
      <c r="P547" s="111" t="s">
        <v>332</v>
      </c>
      <c r="Q547" s="110" t="s">
        <v>299</v>
      </c>
      <c r="R547" s="111" t="s">
        <v>158</v>
      </c>
      <c r="S547" s="111" t="s">
        <v>684</v>
      </c>
      <c r="T547" s="110" t="s">
        <v>299</v>
      </c>
      <c r="U547" s="111" t="s">
        <v>158</v>
      </c>
      <c r="V547" s="111" t="s">
        <v>684</v>
      </c>
      <c r="W547" s="110" t="s">
        <v>323</v>
      </c>
      <c r="X547" s="111" t="s">
        <v>109</v>
      </c>
      <c r="Y547" s="111" t="s">
        <v>154</v>
      </c>
      <c r="AA547" s="111"/>
      <c r="AB547" s="111"/>
      <c r="AD547" s="111"/>
      <c r="AE547" s="111"/>
      <c r="AG547" s="111"/>
      <c r="AH547" s="111"/>
      <c r="AJ547" s="111"/>
      <c r="AK547" s="111"/>
      <c r="AM547" s="111"/>
      <c r="AN547" s="111"/>
      <c r="AP547" s="111"/>
      <c r="AQ547" s="111"/>
      <c r="AS547" s="111"/>
      <c r="AT547" s="111"/>
      <c r="AV547" s="111"/>
      <c r="AW547" s="111"/>
      <c r="AY547" s="111"/>
      <c r="AZ547" s="111"/>
      <c r="BB547" s="111"/>
      <c r="BC547" s="111"/>
      <c r="BE547" s="111"/>
      <c r="BF547" s="111"/>
      <c r="BH547" s="111"/>
      <c r="BI547" s="111"/>
      <c r="BK547" s="111"/>
      <c r="BL547" s="111"/>
      <c r="BN547" s="111"/>
      <c r="BO547" s="111"/>
      <c r="BQ547" s="125"/>
      <c r="BR547" s="111"/>
      <c r="BS547" s="118"/>
      <c r="BU547" s="122"/>
      <c r="BV547" s="118"/>
      <c r="BW547" s="118"/>
      <c r="BX547" s="127"/>
    </row>
    <row r="548" spans="1:256" s="110" customFormat="1" x14ac:dyDescent="0.35">
      <c r="A548" s="8" t="s">
        <v>2358</v>
      </c>
      <c r="B548" s="110" t="s">
        <v>77</v>
      </c>
      <c r="C548" s="36" t="s">
        <v>172</v>
      </c>
      <c r="D548" s="36"/>
      <c r="E548" s="40">
        <v>31063</v>
      </c>
      <c r="F548" s="36" t="s">
        <v>2359</v>
      </c>
      <c r="G548" s="36" t="s">
        <v>138</v>
      </c>
      <c r="H548" s="110" t="s">
        <v>77</v>
      </c>
      <c r="I548" s="36" t="s">
        <v>460</v>
      </c>
      <c r="J548" s="36"/>
      <c r="K548" s="110" t="s">
        <v>77</v>
      </c>
      <c r="L548" s="36" t="s">
        <v>165</v>
      </c>
      <c r="M548" s="36"/>
      <c r="N548" s="110" t="s">
        <v>77</v>
      </c>
      <c r="O548" s="36" t="s">
        <v>165</v>
      </c>
      <c r="P548" s="36" t="s">
        <v>2249</v>
      </c>
      <c r="Q548" s="110" t="s">
        <v>77</v>
      </c>
      <c r="R548" s="36" t="s">
        <v>165</v>
      </c>
      <c r="S548" s="36"/>
      <c r="T548" t="s">
        <v>77</v>
      </c>
      <c r="U548" s="36" t="s">
        <v>116</v>
      </c>
      <c r="V548" s="36"/>
      <c r="W548" t="s">
        <v>77</v>
      </c>
      <c r="X548" s="36" t="s">
        <v>195</v>
      </c>
      <c r="Y548" s="36"/>
      <c r="Z548" t="s">
        <v>77</v>
      </c>
      <c r="AA548" s="36" t="s">
        <v>195</v>
      </c>
      <c r="AB548" s="36"/>
      <c r="AC548" t="s">
        <v>77</v>
      </c>
      <c r="AD548" s="36" t="s">
        <v>195</v>
      </c>
      <c r="AE548" s="36"/>
      <c r="AF548" t="s">
        <v>77</v>
      </c>
      <c r="AG548" s="36" t="s">
        <v>195</v>
      </c>
      <c r="AH548" s="36"/>
      <c r="AI548" t="s">
        <v>77</v>
      </c>
      <c r="AJ548" s="36" t="s">
        <v>195</v>
      </c>
      <c r="AK548" s="36"/>
      <c r="AL548" t="s">
        <v>77</v>
      </c>
      <c r="AM548" s="36" t="s">
        <v>195</v>
      </c>
      <c r="AN548" s="36"/>
      <c r="AO548" t="s">
        <v>77</v>
      </c>
      <c r="AP548" s="36" t="s">
        <v>195</v>
      </c>
      <c r="AQ548" s="36"/>
      <c r="AR548" t="s">
        <v>77</v>
      </c>
      <c r="AS548" s="36" t="s">
        <v>195</v>
      </c>
      <c r="AT548" s="36"/>
      <c r="AU548" t="s">
        <v>77</v>
      </c>
      <c r="AV548" s="36" t="s">
        <v>195</v>
      </c>
      <c r="AW548" s="36"/>
      <c r="AX548" t="s">
        <v>77</v>
      </c>
      <c r="AY548" s="36" t="s">
        <v>195</v>
      </c>
      <c r="AZ548" s="36"/>
      <c r="BA548" t="s">
        <v>77</v>
      </c>
      <c r="BB548" s="36" t="s">
        <v>195</v>
      </c>
      <c r="BC548" s="36" t="s">
        <v>4839</v>
      </c>
      <c r="BD548"/>
      <c r="BE548" s="36"/>
      <c r="BF548" s="36"/>
      <c r="BG548"/>
      <c r="BH548" s="36"/>
      <c r="BI548" s="36"/>
      <c r="BJ548"/>
      <c r="BK548" s="36"/>
      <c r="BL548" s="36"/>
      <c r="BM548"/>
      <c r="BN548" s="36"/>
      <c r="BO548" s="8"/>
      <c r="BP548"/>
      <c r="BQ548"/>
      <c r="BR548" s="8"/>
      <c r="BS548" s="8"/>
      <c r="BT548" s="8"/>
      <c r="BU548" s="8"/>
      <c r="BV548"/>
      <c r="BW548" s="9"/>
      <c r="BX548" s="9"/>
    </row>
    <row r="549" spans="1:256" s="110" customFormat="1" x14ac:dyDescent="0.35">
      <c r="A549" s="122" t="s">
        <v>315</v>
      </c>
      <c r="B549" s="110" t="s">
        <v>304</v>
      </c>
      <c r="C549" s="110" t="s">
        <v>252</v>
      </c>
      <c r="D549" s="122" t="s">
        <v>310</v>
      </c>
      <c r="E549" s="125">
        <v>35312</v>
      </c>
      <c r="F549" s="111" t="s">
        <v>101</v>
      </c>
      <c r="G549" s="122" t="s">
        <v>2909</v>
      </c>
      <c r="H549" s="110" t="s">
        <v>304</v>
      </c>
      <c r="I549" s="110" t="s">
        <v>252</v>
      </c>
      <c r="J549" s="122" t="s">
        <v>310</v>
      </c>
      <c r="K549" s="110" t="s">
        <v>304</v>
      </c>
      <c r="L549" s="110" t="s">
        <v>252</v>
      </c>
      <c r="M549" s="122" t="s">
        <v>317</v>
      </c>
      <c r="N549" s="110" t="s">
        <v>304</v>
      </c>
      <c r="O549" s="110" t="s">
        <v>252</v>
      </c>
      <c r="P549" s="122" t="s">
        <v>310</v>
      </c>
      <c r="Q549" s="110" t="s">
        <v>304</v>
      </c>
      <c r="R549" s="110" t="s">
        <v>252</v>
      </c>
      <c r="S549" s="122" t="s">
        <v>310</v>
      </c>
      <c r="V549" s="122"/>
      <c r="Y549" s="122"/>
      <c r="AB549" s="122"/>
    </row>
    <row r="550" spans="1:256" s="110" customFormat="1" x14ac:dyDescent="0.35">
      <c r="A550" s="122" t="s">
        <v>2238</v>
      </c>
      <c r="B550" s="110" t="s">
        <v>323</v>
      </c>
      <c r="C550" s="110" t="s">
        <v>206</v>
      </c>
      <c r="D550" s="122" t="s">
        <v>154</v>
      </c>
      <c r="E550" s="125">
        <v>37127</v>
      </c>
      <c r="F550" s="111" t="s">
        <v>171</v>
      </c>
      <c r="G550" s="122" t="s">
        <v>280</v>
      </c>
      <c r="H550" s="110" t="s">
        <v>327</v>
      </c>
      <c r="I550" s="110" t="s">
        <v>206</v>
      </c>
      <c r="J550" s="122" t="s">
        <v>328</v>
      </c>
      <c r="K550" s="110" t="s">
        <v>327</v>
      </c>
      <c r="L550" s="110" t="s">
        <v>206</v>
      </c>
      <c r="M550" s="122" t="s">
        <v>328</v>
      </c>
      <c r="P550" s="122"/>
      <c r="S550" s="122"/>
      <c r="V550" s="122"/>
      <c r="Y550" s="122"/>
      <c r="AB550" s="122"/>
    </row>
    <row r="551" spans="1:256" s="110" customFormat="1" x14ac:dyDescent="0.35">
      <c r="A551" s="122" t="s">
        <v>3900</v>
      </c>
      <c r="B551" s="110" t="s">
        <v>132</v>
      </c>
      <c r="C551" s="110" t="s">
        <v>142</v>
      </c>
      <c r="D551" s="122"/>
      <c r="E551" s="125">
        <v>36460</v>
      </c>
      <c r="F551" s="111" t="s">
        <v>5154</v>
      </c>
      <c r="G551" s="122"/>
      <c r="J551" s="122"/>
      <c r="M551" s="122"/>
      <c r="P551" s="122"/>
      <c r="S551" s="122"/>
      <c r="V551" s="122"/>
      <c r="Y551" s="122"/>
      <c r="AB551" s="122"/>
    </row>
    <row r="552" spans="1:256" s="110" customFormat="1" x14ac:dyDescent="0.35">
      <c r="A552" s="122" t="s">
        <v>355</v>
      </c>
      <c r="C552" s="111" t="s">
        <v>4421</v>
      </c>
      <c r="D552" s="122"/>
      <c r="E552" s="125">
        <v>35585</v>
      </c>
      <c r="F552" s="111" t="s">
        <v>279</v>
      </c>
      <c r="G552" s="122" t="s">
        <v>83</v>
      </c>
      <c r="J552" s="122"/>
      <c r="K552" s="110" t="s">
        <v>356</v>
      </c>
      <c r="L552" s="110" t="s">
        <v>172</v>
      </c>
      <c r="M552" s="122" t="s">
        <v>328</v>
      </c>
      <c r="P552" s="122"/>
      <c r="S552" s="122"/>
      <c r="V552" s="122"/>
      <c r="Y552" s="122"/>
      <c r="AB552" s="12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x14ac:dyDescent="0.35">
      <c r="A553" s="122" t="s">
        <v>715</v>
      </c>
      <c r="B553" s="110" t="s">
        <v>122</v>
      </c>
      <c r="C553" s="118" t="s">
        <v>195</v>
      </c>
      <c r="D553" s="122"/>
      <c r="E553" s="125">
        <v>36780</v>
      </c>
      <c r="F553" s="111" t="s">
        <v>716</v>
      </c>
      <c r="G553" s="111" t="s">
        <v>200</v>
      </c>
      <c r="H553" s="110" t="s">
        <v>127</v>
      </c>
      <c r="I553" s="118" t="s">
        <v>195</v>
      </c>
      <c r="J553" s="122"/>
      <c r="K553" s="110"/>
      <c r="L553" s="118"/>
      <c r="M553" s="122"/>
      <c r="N553" s="110"/>
      <c r="O553" s="118"/>
      <c r="P553" s="122"/>
      <c r="Q553" s="110"/>
      <c r="R553" s="118"/>
      <c r="S553" s="122"/>
      <c r="T553" s="110"/>
      <c r="U553" s="118"/>
      <c r="V553" s="122"/>
      <c r="W553" s="110"/>
      <c r="X553" s="118"/>
      <c r="Y553" s="122"/>
      <c r="Z553" s="110"/>
      <c r="AA553" s="118"/>
      <c r="AB553" s="122"/>
      <c r="AC553" s="110"/>
      <c r="AD553" s="118"/>
      <c r="AE553" s="122"/>
      <c r="AF553" s="110"/>
      <c r="AG553" s="118"/>
      <c r="AH553" s="122"/>
      <c r="AI553" s="110"/>
      <c r="AJ553" s="118"/>
      <c r="AK553" s="122"/>
      <c r="AL553" s="110"/>
      <c r="AM553" s="110"/>
      <c r="AN553" s="110"/>
      <c r="AO553" s="110"/>
      <c r="AP553" s="110"/>
      <c r="AQ553" s="110"/>
      <c r="AR553" s="110"/>
      <c r="AS553" s="110"/>
      <c r="AT553" s="110"/>
      <c r="AU553" s="110"/>
      <c r="AV553" s="110"/>
      <c r="AW553" s="110"/>
      <c r="AX553" s="110"/>
      <c r="AY553" s="110"/>
      <c r="AZ553" s="110"/>
      <c r="BA553" s="110"/>
      <c r="BB553" s="110"/>
      <c r="BC553" s="110"/>
      <c r="BD553" s="110"/>
      <c r="BE553" s="110"/>
      <c r="BF553" s="110"/>
      <c r="BG553" s="110"/>
      <c r="BH553" s="110"/>
      <c r="BI553" s="110"/>
      <c r="BJ553" s="110"/>
      <c r="BK553" s="110"/>
      <c r="BL553" s="110"/>
      <c r="BM553" s="110"/>
      <c r="BN553" s="110"/>
      <c r="BO553" s="110"/>
      <c r="BP553" s="110"/>
      <c r="BQ553" s="110"/>
      <c r="BR553" s="110"/>
      <c r="BS553" s="110"/>
      <c r="BT553" s="110"/>
      <c r="BU553" s="110"/>
      <c r="BV553" s="110"/>
      <c r="BW553" s="110"/>
      <c r="BX553" s="110"/>
      <c r="BY553" s="110"/>
      <c r="BZ553" s="110"/>
      <c r="CA553" s="110"/>
      <c r="CB553" s="110"/>
      <c r="CC553" s="110"/>
      <c r="CD553" s="110"/>
      <c r="CE553" s="110"/>
      <c r="CF553" s="110"/>
      <c r="CG553" s="110"/>
      <c r="CH553" s="110"/>
      <c r="CI553" s="110"/>
      <c r="CJ553" s="110"/>
      <c r="CK553" s="110"/>
      <c r="CL553" s="110"/>
      <c r="CM553" s="110"/>
      <c r="CN553" s="110"/>
      <c r="CO553" s="110"/>
      <c r="CP553" s="110"/>
      <c r="CQ553" s="110"/>
      <c r="CR553" s="110"/>
      <c r="CS553" s="110"/>
      <c r="CT553" s="110"/>
      <c r="CU553" s="110"/>
      <c r="CV553" s="110"/>
      <c r="CW553" s="110"/>
      <c r="CX553" s="110"/>
      <c r="CY553" s="110"/>
      <c r="CZ553" s="110"/>
      <c r="DA553" s="110"/>
      <c r="DB553" s="110"/>
      <c r="DC553" s="110"/>
      <c r="DD553" s="110"/>
      <c r="DE553" s="110"/>
      <c r="DF553" s="110"/>
      <c r="DG553" s="110"/>
      <c r="DH553" s="110"/>
      <c r="DI553" s="110"/>
      <c r="DJ553" s="110"/>
      <c r="DK553" s="110"/>
      <c r="DL553" s="110"/>
      <c r="DM553" s="110"/>
      <c r="DN553" s="110"/>
      <c r="DO553" s="110"/>
      <c r="DP553" s="110"/>
      <c r="DQ553" s="110"/>
      <c r="DR553" s="110"/>
      <c r="DS553" s="110"/>
      <c r="DT553" s="110"/>
      <c r="DU553" s="110"/>
      <c r="DV553" s="110"/>
      <c r="DW553" s="110"/>
      <c r="DX553" s="110"/>
      <c r="DY553" s="110"/>
      <c r="DZ553" s="110"/>
      <c r="EA553" s="110"/>
      <c r="EB553" s="110"/>
      <c r="EC553" s="110"/>
      <c r="ED553" s="110"/>
      <c r="EE553" s="110"/>
      <c r="EF553" s="110"/>
      <c r="EG553" s="110"/>
      <c r="EH553" s="110"/>
      <c r="EI553" s="110"/>
      <c r="EJ553" s="110"/>
      <c r="EK553" s="110"/>
      <c r="EL553" s="110"/>
      <c r="EM553" s="110"/>
      <c r="EN553" s="110"/>
      <c r="EO553" s="110"/>
      <c r="EP553" s="110"/>
      <c r="EQ553" s="110"/>
      <c r="ER553" s="110"/>
      <c r="ES553" s="110"/>
      <c r="ET553" s="110"/>
      <c r="EU553" s="110"/>
      <c r="EV553" s="110"/>
      <c r="EW553" s="110"/>
      <c r="EX553" s="110"/>
      <c r="EY553" s="110"/>
      <c r="EZ553" s="110"/>
      <c r="FA553" s="110"/>
      <c r="FB553" s="110"/>
      <c r="FC553" s="110"/>
      <c r="FD553" s="110"/>
      <c r="FE553" s="110"/>
      <c r="FF553" s="110"/>
      <c r="FG553" s="110"/>
      <c r="FH553" s="110"/>
      <c r="FI553" s="110"/>
      <c r="FJ553" s="110"/>
      <c r="FK553" s="110"/>
      <c r="FL553" s="110"/>
      <c r="FM553" s="110"/>
      <c r="FN553" s="110"/>
      <c r="FO553" s="110"/>
      <c r="FP553" s="110"/>
      <c r="FQ553" s="110"/>
      <c r="FR553" s="110"/>
      <c r="FS553" s="110"/>
      <c r="FT553" s="110"/>
      <c r="FU553" s="110"/>
      <c r="FV553" s="110"/>
      <c r="FW553" s="110"/>
      <c r="FX553" s="110"/>
      <c r="FY553" s="110"/>
      <c r="FZ553" s="110"/>
      <c r="GA553" s="110"/>
      <c r="GB553" s="110"/>
      <c r="GC553" s="110"/>
      <c r="GD553" s="110"/>
      <c r="GE553" s="110"/>
      <c r="GF553" s="110"/>
      <c r="GG553" s="110"/>
      <c r="GH553" s="110"/>
      <c r="GI553" s="110"/>
      <c r="GJ553" s="110"/>
      <c r="GK553" s="110"/>
      <c r="GL553" s="110"/>
      <c r="GM553" s="110"/>
      <c r="GN553" s="110"/>
      <c r="GO553" s="110"/>
      <c r="GP553" s="110"/>
      <c r="GQ553" s="110"/>
      <c r="GR553" s="110"/>
      <c r="GS553" s="110"/>
      <c r="GT553" s="110"/>
      <c r="GU553" s="110"/>
      <c r="GV553" s="110"/>
      <c r="GW553" s="110"/>
      <c r="GX553" s="110"/>
      <c r="GY553" s="110"/>
      <c r="GZ553" s="110"/>
      <c r="HA553" s="110"/>
      <c r="HB553" s="110"/>
      <c r="HC553" s="110"/>
      <c r="HD553" s="110"/>
      <c r="HE553" s="110"/>
      <c r="HF553" s="110"/>
      <c r="HG553" s="110"/>
      <c r="HH553" s="110"/>
      <c r="HI553" s="110"/>
      <c r="HJ553" s="110"/>
      <c r="HK553" s="110"/>
      <c r="HL553" s="110"/>
      <c r="HM553" s="110"/>
      <c r="HN553" s="110"/>
      <c r="HO553" s="110"/>
      <c r="HP553" s="110"/>
      <c r="HQ553" s="110"/>
      <c r="HR553" s="110"/>
      <c r="HS553" s="110"/>
      <c r="HT553" s="110"/>
      <c r="HU553" s="110"/>
      <c r="HV553" s="110"/>
      <c r="HW553" s="110"/>
      <c r="HX553" s="110"/>
      <c r="HY553" s="110"/>
      <c r="HZ553" s="110"/>
      <c r="IA553" s="110"/>
      <c r="IB553" s="110"/>
      <c r="IC553" s="110"/>
      <c r="ID553" s="110"/>
      <c r="IE553" s="110"/>
      <c r="IF553" s="110"/>
      <c r="IG553" s="110"/>
      <c r="IH553" s="110"/>
      <c r="II553" s="110"/>
      <c r="IJ553" s="110"/>
      <c r="IK553" s="110"/>
      <c r="IL553" s="110"/>
      <c r="IM553" s="110"/>
      <c r="IN553" s="110"/>
      <c r="IO553" s="110"/>
      <c r="IP553" s="110"/>
      <c r="IQ553" s="110"/>
      <c r="IR553" s="110"/>
      <c r="IS553" s="110"/>
      <c r="IT553" s="110"/>
      <c r="IU553" s="110"/>
      <c r="IV553" s="110"/>
    </row>
    <row r="554" spans="1:256" x14ac:dyDescent="0.35">
      <c r="A554" s="122" t="s">
        <v>613</v>
      </c>
      <c r="B554" s="110" t="s">
        <v>242</v>
      </c>
      <c r="C554" s="110" t="s">
        <v>252</v>
      </c>
      <c r="D554" s="111" t="s">
        <v>2885</v>
      </c>
      <c r="E554" s="125">
        <v>33855</v>
      </c>
      <c r="F554" s="111" t="s">
        <v>614</v>
      </c>
      <c r="G554" s="110" t="s">
        <v>4486</v>
      </c>
      <c r="H554" s="110" t="s">
        <v>242</v>
      </c>
      <c r="I554" s="110" t="s">
        <v>131</v>
      </c>
      <c r="J554" s="111" t="s">
        <v>2884</v>
      </c>
      <c r="K554" s="110" t="s">
        <v>504</v>
      </c>
      <c r="L554" s="110" t="s">
        <v>229</v>
      </c>
      <c r="M554" s="111" t="s">
        <v>616</v>
      </c>
      <c r="N554" s="110" t="s">
        <v>656</v>
      </c>
      <c r="O554" s="110" t="s">
        <v>229</v>
      </c>
      <c r="P554" s="111" t="s">
        <v>617</v>
      </c>
      <c r="Q554" s="110" t="s">
        <v>504</v>
      </c>
      <c r="R554" s="110" t="s">
        <v>229</v>
      </c>
      <c r="S554" s="111" t="s">
        <v>1422</v>
      </c>
      <c r="T554" s="110" t="s">
        <v>504</v>
      </c>
      <c r="U554" s="110" t="s">
        <v>421</v>
      </c>
      <c r="V554" s="111" t="s">
        <v>619</v>
      </c>
      <c r="W554" s="110" t="s">
        <v>504</v>
      </c>
      <c r="X554" s="110" t="s">
        <v>421</v>
      </c>
      <c r="Y554" s="111" t="s">
        <v>620</v>
      </c>
      <c r="Z554" s="110" t="s">
        <v>276</v>
      </c>
      <c r="AA554" s="110" t="s">
        <v>421</v>
      </c>
      <c r="AB554" s="111" t="s">
        <v>621</v>
      </c>
      <c r="AC554" s="110" t="s">
        <v>504</v>
      </c>
      <c r="AD554" s="110" t="s">
        <v>421</v>
      </c>
      <c r="AE554" s="111" t="s">
        <v>622</v>
      </c>
      <c r="AF554" s="110"/>
      <c r="AG554" s="110"/>
      <c r="AH554" s="110"/>
      <c r="AI554" s="110"/>
      <c r="AJ554" s="110"/>
      <c r="AK554" s="110"/>
      <c r="AL554" s="110"/>
      <c r="AM554" s="110"/>
      <c r="AN554" s="110"/>
      <c r="AO554" s="110"/>
      <c r="AP554" s="110"/>
      <c r="AQ554" s="110"/>
      <c r="AR554" s="110"/>
      <c r="AS554" s="110"/>
      <c r="AT554" s="110"/>
      <c r="AU554" s="110"/>
      <c r="AV554" s="110"/>
      <c r="AW554" s="110"/>
      <c r="AX554" s="110"/>
      <c r="AY554" s="110"/>
      <c r="AZ554" s="110"/>
      <c r="BA554" s="110"/>
      <c r="BB554" s="110"/>
      <c r="BC554" s="110"/>
      <c r="BD554" s="110"/>
      <c r="BE554" s="110"/>
      <c r="BF554" s="110"/>
      <c r="BG554" s="110"/>
      <c r="BH554" s="110"/>
      <c r="BI554" s="110"/>
      <c r="BJ554" s="110"/>
      <c r="BK554" s="110"/>
      <c r="BL554" s="110"/>
      <c r="BM554" s="110"/>
      <c r="BN554" s="110"/>
      <c r="BO554" s="110"/>
      <c r="BP554" s="110"/>
      <c r="BQ554" s="110"/>
      <c r="BR554" s="110"/>
      <c r="BS554" s="110"/>
      <c r="BT554" s="110"/>
      <c r="BU554" s="110"/>
      <c r="BV554" s="110"/>
      <c r="BW554" s="110"/>
      <c r="BX554" s="110"/>
      <c r="BY554" s="110"/>
      <c r="BZ554" s="110"/>
      <c r="CA554" s="110"/>
      <c r="CB554" s="110"/>
      <c r="CC554" s="110"/>
      <c r="CD554" s="110"/>
      <c r="CE554" s="110"/>
      <c r="CF554" s="110"/>
      <c r="CG554" s="110"/>
      <c r="CH554" s="110"/>
      <c r="CI554" s="110"/>
      <c r="CJ554" s="110"/>
      <c r="CK554" s="110"/>
      <c r="CL554" s="110"/>
      <c r="CM554" s="110"/>
      <c r="CN554" s="110"/>
      <c r="CO554" s="110"/>
      <c r="CP554" s="110"/>
      <c r="CQ554" s="110"/>
      <c r="CR554" s="110"/>
      <c r="CS554" s="110"/>
      <c r="CT554" s="110"/>
      <c r="CU554" s="110"/>
      <c r="CV554" s="110"/>
      <c r="CW554" s="110"/>
      <c r="CX554" s="110"/>
      <c r="CY554" s="110"/>
      <c r="CZ554" s="110"/>
      <c r="DA554" s="110"/>
      <c r="DB554" s="110"/>
      <c r="DC554" s="110"/>
      <c r="DD554" s="110"/>
      <c r="DE554" s="110"/>
      <c r="DF554" s="110"/>
      <c r="DG554" s="110"/>
      <c r="DH554" s="110"/>
      <c r="DI554" s="110"/>
      <c r="DJ554" s="110"/>
      <c r="DK554" s="110"/>
      <c r="DL554" s="110"/>
      <c r="DM554" s="110"/>
      <c r="DN554" s="110"/>
      <c r="DO554" s="110"/>
      <c r="DP554" s="110"/>
      <c r="DQ554" s="110"/>
      <c r="DR554" s="110"/>
      <c r="DS554" s="110"/>
      <c r="DT554" s="110"/>
      <c r="DU554" s="110"/>
      <c r="DV554" s="110"/>
      <c r="DW554" s="110"/>
      <c r="DX554" s="110"/>
      <c r="DY554" s="110"/>
      <c r="DZ554" s="110"/>
      <c r="EA554" s="110"/>
      <c r="EB554" s="110"/>
      <c r="EC554" s="110"/>
      <c r="ED554" s="110"/>
      <c r="EE554" s="110"/>
      <c r="EF554" s="110"/>
      <c r="EG554" s="110"/>
      <c r="EH554" s="110"/>
      <c r="EI554" s="110"/>
      <c r="EJ554" s="110"/>
      <c r="EK554" s="110"/>
      <c r="EL554" s="110"/>
      <c r="EM554" s="110"/>
      <c r="EN554" s="110"/>
      <c r="EO554" s="110"/>
      <c r="EP554" s="110"/>
      <c r="EQ554" s="110"/>
      <c r="ER554" s="110"/>
      <c r="ES554" s="110"/>
      <c r="ET554" s="110"/>
      <c r="EU554" s="110"/>
      <c r="EV554" s="110"/>
      <c r="EW554" s="110"/>
      <c r="EX554" s="110"/>
      <c r="EY554" s="110"/>
      <c r="EZ554" s="110"/>
      <c r="FA554" s="110"/>
      <c r="FB554" s="110"/>
      <c r="FC554" s="110"/>
      <c r="FD554" s="110"/>
      <c r="FE554" s="110"/>
      <c r="FF554" s="110"/>
      <c r="FG554" s="110"/>
      <c r="FH554" s="110"/>
      <c r="FI554" s="110"/>
      <c r="FJ554" s="110"/>
      <c r="FK554" s="110"/>
      <c r="FL554" s="110"/>
      <c r="FM554" s="110"/>
      <c r="FN554" s="110"/>
      <c r="FO554" s="110"/>
      <c r="FP554" s="110"/>
      <c r="FQ554" s="110"/>
      <c r="FR554" s="110"/>
      <c r="FS554" s="110"/>
      <c r="FT554" s="110"/>
      <c r="FU554" s="110"/>
      <c r="FV554" s="110"/>
      <c r="FW554" s="110"/>
      <c r="FX554" s="110"/>
      <c r="FY554" s="110"/>
      <c r="FZ554" s="110"/>
      <c r="GA554" s="110"/>
      <c r="GB554" s="110"/>
      <c r="GC554" s="110"/>
      <c r="GD554" s="110"/>
      <c r="GE554" s="110"/>
      <c r="GF554" s="110"/>
      <c r="GG554" s="110"/>
      <c r="GH554" s="110"/>
      <c r="GI554" s="110"/>
      <c r="GJ554" s="110"/>
      <c r="GK554" s="110"/>
      <c r="GL554" s="110"/>
      <c r="GM554" s="110"/>
      <c r="GN554" s="110"/>
      <c r="GO554" s="110"/>
      <c r="GP554" s="110"/>
      <c r="GQ554" s="110"/>
      <c r="GR554" s="110"/>
      <c r="GS554" s="110"/>
      <c r="GT554" s="110"/>
      <c r="GU554" s="110"/>
      <c r="GV554" s="110"/>
      <c r="GW554" s="110"/>
      <c r="GX554" s="110"/>
      <c r="GY554" s="110"/>
      <c r="GZ554" s="110"/>
      <c r="HA554" s="110"/>
      <c r="HB554" s="110"/>
      <c r="HC554" s="110"/>
      <c r="HD554" s="110"/>
      <c r="HE554" s="110"/>
      <c r="HF554" s="110"/>
      <c r="HG554" s="110"/>
      <c r="HH554" s="110"/>
      <c r="HI554" s="110"/>
      <c r="HJ554" s="110"/>
      <c r="HK554" s="110"/>
      <c r="HL554" s="110"/>
      <c r="HM554" s="110"/>
      <c r="HN554" s="110"/>
      <c r="HO554" s="110"/>
      <c r="HP554" s="110"/>
      <c r="HQ554" s="110"/>
      <c r="HR554" s="110"/>
      <c r="HS554" s="110"/>
      <c r="HT554" s="110"/>
      <c r="HU554" s="110"/>
      <c r="HV554" s="110"/>
      <c r="HW554" s="110"/>
      <c r="HX554" s="110"/>
      <c r="HY554" s="110"/>
      <c r="HZ554" s="110"/>
      <c r="IA554" s="110"/>
      <c r="IB554" s="110"/>
      <c r="IC554" s="110"/>
      <c r="ID554" s="110"/>
      <c r="IE554" s="110"/>
      <c r="IF554" s="110"/>
      <c r="IG554" s="110"/>
      <c r="IH554" s="110"/>
      <c r="II554" s="110"/>
      <c r="IJ554" s="110"/>
      <c r="IK554" s="110"/>
      <c r="IL554" s="110"/>
      <c r="IM554" s="110"/>
      <c r="IN554" s="110"/>
      <c r="IO554" s="110"/>
      <c r="IP554" s="110"/>
      <c r="IQ554" s="110"/>
      <c r="IR554" s="110"/>
      <c r="IS554" s="110"/>
      <c r="IT554" s="110"/>
      <c r="IU554" s="110"/>
      <c r="IV554" s="110"/>
    </row>
    <row r="555" spans="1:256" s="110" customFormat="1" x14ac:dyDescent="0.35">
      <c r="A555" s="122" t="s">
        <v>4494</v>
      </c>
      <c r="C555" s="111" t="s">
        <v>4421</v>
      </c>
      <c r="D555" s="111"/>
      <c r="E555" s="125">
        <v>32528</v>
      </c>
      <c r="F555" s="111" t="s">
        <v>1399</v>
      </c>
      <c r="G555" s="111" t="s">
        <v>369</v>
      </c>
      <c r="I555" s="36"/>
      <c r="J555" s="111"/>
      <c r="K555" s="110" t="s">
        <v>77</v>
      </c>
      <c r="L555" s="36" t="s">
        <v>172</v>
      </c>
      <c r="M555" s="111" t="s">
        <v>2249</v>
      </c>
      <c r="N555" s="110" t="s">
        <v>77</v>
      </c>
      <c r="O555" s="36" t="s">
        <v>421</v>
      </c>
      <c r="P555" s="111" t="s">
        <v>535</v>
      </c>
      <c r="Q555" s="110" t="s">
        <v>77</v>
      </c>
      <c r="R555" s="36" t="s">
        <v>421</v>
      </c>
      <c r="S555" s="111"/>
      <c r="T555" s="110" t="s">
        <v>77</v>
      </c>
      <c r="U555" s="36" t="s">
        <v>96</v>
      </c>
      <c r="V555" s="111"/>
      <c r="W555" s="110" t="s">
        <v>77</v>
      </c>
      <c r="X555" s="36" t="s">
        <v>151</v>
      </c>
      <c r="Y555" s="111"/>
      <c r="Z555" t="s">
        <v>77</v>
      </c>
      <c r="AA555" s="36" t="s">
        <v>151</v>
      </c>
      <c r="AB555" s="111"/>
      <c r="AC555" t="s">
        <v>77</v>
      </c>
      <c r="AD555" s="36" t="s">
        <v>326</v>
      </c>
      <c r="AE555" s="111" t="s">
        <v>2750</v>
      </c>
      <c r="AF555" t="s">
        <v>77</v>
      </c>
      <c r="AG555" s="36" t="s">
        <v>1447</v>
      </c>
      <c r="AH555" s="111"/>
      <c r="AI555" t="s">
        <v>77</v>
      </c>
      <c r="AJ555" s="36" t="s">
        <v>151</v>
      </c>
      <c r="AK555" s="111"/>
      <c r="AL555" s="110" t="s">
        <v>77</v>
      </c>
      <c r="AM555" s="111" t="s">
        <v>151</v>
      </c>
      <c r="AN555" s="111"/>
      <c r="AO555" s="110" t="s">
        <v>77</v>
      </c>
      <c r="AP555" s="111" t="s">
        <v>151</v>
      </c>
      <c r="AQ555" s="111"/>
      <c r="AS555" s="111"/>
      <c r="AT555" s="111"/>
      <c r="AV555" s="111"/>
      <c r="AW555" s="111"/>
      <c r="AY555" s="111"/>
      <c r="AZ555" s="111"/>
      <c r="BB555" s="111"/>
      <c r="BC555" s="111"/>
      <c r="BE555" s="111"/>
      <c r="BF555" s="111"/>
      <c r="BH555" s="111"/>
      <c r="BI555" s="111"/>
      <c r="BK555" s="111"/>
      <c r="BL555" s="111"/>
      <c r="BN555" s="111"/>
      <c r="BO555" s="122"/>
      <c r="BR555" s="122"/>
      <c r="BS555" s="122"/>
      <c r="BT555" s="122"/>
      <c r="BU555" s="122"/>
      <c r="BW555" s="118"/>
      <c r="BX555" s="118"/>
    </row>
    <row r="556" spans="1:256" s="110" customFormat="1" x14ac:dyDescent="0.35">
      <c r="A556" s="122" t="s">
        <v>2921</v>
      </c>
      <c r="B556" s="118" t="s">
        <v>365</v>
      </c>
      <c r="C556" s="118" t="s">
        <v>268</v>
      </c>
      <c r="D556" s="111"/>
      <c r="E556" s="125">
        <v>30991</v>
      </c>
      <c r="F556" s="111" t="s">
        <v>3406</v>
      </c>
      <c r="G556" s="111" t="s">
        <v>88</v>
      </c>
      <c r="H556" s="118" t="s">
        <v>365</v>
      </c>
      <c r="I556" s="118" t="s">
        <v>268</v>
      </c>
      <c r="J556" s="111"/>
      <c r="K556" s="118" t="s">
        <v>365</v>
      </c>
      <c r="L556" s="118" t="s">
        <v>85</v>
      </c>
      <c r="M556" s="111"/>
      <c r="N556" s="118" t="s">
        <v>365</v>
      </c>
      <c r="O556" s="118" t="s">
        <v>85</v>
      </c>
      <c r="P556" s="111"/>
      <c r="Q556" s="118" t="s">
        <v>365</v>
      </c>
      <c r="R556" s="118" t="s">
        <v>85</v>
      </c>
      <c r="S556" s="111"/>
      <c r="T556" s="118" t="s">
        <v>365</v>
      </c>
      <c r="U556" s="118" t="s">
        <v>85</v>
      </c>
      <c r="V556" s="111"/>
      <c r="W556" s="111"/>
      <c r="Y556" s="122"/>
      <c r="AA556" s="111"/>
      <c r="AB556" s="111"/>
      <c r="AC556" s="110" t="s">
        <v>365</v>
      </c>
      <c r="AD556" s="111" t="s">
        <v>165</v>
      </c>
      <c r="AE556" s="111"/>
      <c r="AG556" s="111"/>
      <c r="AH556" s="111"/>
      <c r="AI556" s="110" t="s">
        <v>365</v>
      </c>
      <c r="AJ556" s="111" t="s">
        <v>165</v>
      </c>
      <c r="AK556" s="111"/>
      <c r="AL556" s="110" t="s">
        <v>365</v>
      </c>
      <c r="AM556" s="111" t="s">
        <v>165</v>
      </c>
      <c r="AN556" s="111"/>
      <c r="AO556" s="110" t="s">
        <v>365</v>
      </c>
      <c r="AP556" s="111" t="s">
        <v>165</v>
      </c>
      <c r="AQ556" s="111"/>
      <c r="AR556" s="110" t="s">
        <v>365</v>
      </c>
      <c r="AS556" s="111" t="s">
        <v>165</v>
      </c>
      <c r="AT556" s="111"/>
      <c r="AU556" s="110" t="s">
        <v>365</v>
      </c>
      <c r="AV556" s="111" t="s">
        <v>165</v>
      </c>
      <c r="AW556" s="111"/>
      <c r="AY556" s="111"/>
      <c r="AZ556" s="111"/>
      <c r="BA556" s="110" t="s">
        <v>365</v>
      </c>
      <c r="BB556" s="111" t="s">
        <v>142</v>
      </c>
      <c r="BC556" s="111" t="s">
        <v>2922</v>
      </c>
      <c r="BD556" s="110" t="s">
        <v>365</v>
      </c>
      <c r="BE556" s="111" t="s">
        <v>142</v>
      </c>
      <c r="BF556" s="111" t="s">
        <v>2923</v>
      </c>
      <c r="BH556" s="111"/>
      <c r="BI556" s="111"/>
      <c r="BK556" s="111"/>
      <c r="BL556" s="111"/>
      <c r="BN556" s="111"/>
      <c r="BO556" s="122"/>
      <c r="BR556" s="122"/>
      <c r="BS556" s="122"/>
      <c r="BT556" s="122"/>
      <c r="BU556" s="122"/>
      <c r="BW556" s="118"/>
      <c r="BY556" s="126"/>
      <c r="BZ556" s="126"/>
      <c r="CA556" s="126"/>
      <c r="CB556" s="126"/>
      <c r="CC556" s="126"/>
      <c r="CD556" s="126"/>
      <c r="CE556" s="126"/>
      <c r="CF556" s="126"/>
      <c r="CG556" s="126"/>
      <c r="CH556" s="126"/>
      <c r="CI556" s="126"/>
      <c r="CJ556" s="126"/>
      <c r="CK556" s="126"/>
      <c r="CL556" s="126"/>
      <c r="CM556" s="126"/>
      <c r="CN556" s="126"/>
      <c r="CO556" s="126"/>
      <c r="CP556" s="126"/>
      <c r="CQ556" s="126"/>
      <c r="CR556" s="126"/>
      <c r="CS556" s="126"/>
      <c r="CT556" s="126"/>
      <c r="CU556" s="126"/>
      <c r="CV556" s="126"/>
      <c r="CW556" s="126"/>
      <c r="CX556" s="126"/>
      <c r="CY556" s="126"/>
      <c r="CZ556" s="126"/>
      <c r="DA556" s="126"/>
      <c r="DB556" s="126"/>
      <c r="DC556" s="126"/>
      <c r="DD556" s="126"/>
      <c r="DE556" s="126"/>
      <c r="DF556" s="126"/>
      <c r="DG556" s="126"/>
      <c r="DH556" s="126"/>
      <c r="DI556" s="126"/>
      <c r="DJ556" s="126"/>
      <c r="DK556" s="126"/>
      <c r="DL556" s="126"/>
      <c r="DM556" s="126"/>
      <c r="DN556" s="126"/>
      <c r="DO556" s="126"/>
      <c r="DP556" s="126"/>
      <c r="DQ556" s="126"/>
      <c r="DR556" s="126"/>
      <c r="DS556" s="126"/>
      <c r="DT556" s="126"/>
      <c r="DU556" s="126"/>
      <c r="DV556" s="126"/>
      <c r="DW556" s="126"/>
      <c r="DX556" s="126"/>
      <c r="DY556" s="126"/>
      <c r="DZ556" s="126"/>
      <c r="EA556" s="126"/>
      <c r="EB556" s="126"/>
      <c r="EC556" s="126"/>
      <c r="ED556" s="126"/>
      <c r="EE556" s="126"/>
      <c r="EF556" s="126"/>
      <c r="EG556" s="126"/>
      <c r="EH556" s="126"/>
      <c r="EI556" s="126"/>
      <c r="EJ556" s="126"/>
      <c r="EK556" s="126"/>
      <c r="EL556" s="126"/>
      <c r="EM556" s="126"/>
      <c r="EN556" s="126"/>
      <c r="EO556" s="126"/>
      <c r="EP556" s="126"/>
      <c r="EQ556" s="126"/>
      <c r="ER556" s="126"/>
      <c r="ES556" s="126"/>
      <c r="ET556" s="126"/>
      <c r="EU556" s="126"/>
      <c r="EV556" s="126"/>
      <c r="EW556" s="126"/>
      <c r="EX556" s="126"/>
      <c r="EY556" s="126"/>
      <c r="EZ556" s="126"/>
      <c r="FA556" s="126"/>
      <c r="FB556" s="126"/>
      <c r="FC556" s="126"/>
      <c r="FD556" s="126"/>
      <c r="FE556" s="126"/>
      <c r="FF556" s="126"/>
      <c r="FG556" s="126"/>
      <c r="FH556" s="126"/>
      <c r="FI556" s="126"/>
      <c r="FJ556" s="126"/>
      <c r="FK556" s="126"/>
      <c r="FL556" s="126"/>
      <c r="FM556" s="126"/>
      <c r="FN556" s="126"/>
      <c r="FO556" s="126"/>
      <c r="FP556" s="126"/>
      <c r="FQ556" s="126"/>
      <c r="FR556" s="126"/>
      <c r="FS556" s="126"/>
      <c r="FT556" s="126"/>
      <c r="FU556" s="126"/>
      <c r="FV556" s="126"/>
      <c r="FW556" s="126"/>
      <c r="FX556" s="126"/>
      <c r="FY556" s="126"/>
      <c r="FZ556" s="126"/>
      <c r="GA556" s="126"/>
      <c r="GB556" s="126"/>
      <c r="GC556" s="126"/>
      <c r="GD556" s="126"/>
      <c r="GE556" s="126"/>
      <c r="GF556" s="126"/>
      <c r="GG556" s="126"/>
      <c r="GH556" s="126"/>
      <c r="GI556" s="126"/>
      <c r="GJ556" s="126"/>
      <c r="GK556" s="126"/>
      <c r="GL556" s="126"/>
      <c r="GM556" s="126"/>
      <c r="GN556" s="126"/>
      <c r="GO556" s="126"/>
      <c r="GP556" s="126"/>
      <c r="GQ556" s="126"/>
      <c r="GR556" s="126"/>
      <c r="GS556" s="126"/>
      <c r="GT556" s="126"/>
      <c r="GU556" s="126"/>
      <c r="GV556" s="126"/>
      <c r="GW556" s="126"/>
      <c r="GX556" s="126"/>
      <c r="GY556" s="126"/>
      <c r="GZ556" s="126"/>
      <c r="HA556" s="126"/>
      <c r="HB556" s="126"/>
      <c r="HC556" s="126"/>
      <c r="HD556" s="126"/>
      <c r="HE556" s="126"/>
      <c r="HF556" s="126"/>
      <c r="HG556" s="126"/>
      <c r="HH556" s="126"/>
      <c r="HI556" s="126"/>
      <c r="HJ556" s="126"/>
      <c r="HK556" s="126"/>
      <c r="HL556" s="126"/>
      <c r="HM556" s="126"/>
      <c r="HN556" s="126"/>
      <c r="HO556" s="126"/>
      <c r="HP556" s="126"/>
      <c r="HQ556" s="126"/>
      <c r="HR556" s="126"/>
      <c r="HS556" s="126"/>
      <c r="HT556" s="126"/>
      <c r="HU556" s="126"/>
      <c r="HV556" s="126"/>
      <c r="HW556" s="126"/>
      <c r="HX556" s="126"/>
      <c r="HY556" s="126"/>
      <c r="HZ556" s="126"/>
      <c r="IA556" s="126"/>
      <c r="IB556" s="126"/>
      <c r="IC556" s="126"/>
      <c r="ID556" s="126"/>
      <c r="IE556" s="126"/>
      <c r="IF556" s="126"/>
      <c r="IG556" s="126"/>
      <c r="IH556" s="126"/>
      <c r="II556" s="126"/>
      <c r="IJ556" s="126"/>
      <c r="IK556" s="126"/>
      <c r="IL556" s="126"/>
      <c r="IM556" s="126"/>
      <c r="IN556" s="126"/>
      <c r="IO556" s="126"/>
      <c r="IP556" s="126"/>
      <c r="IQ556" s="126"/>
      <c r="IR556" s="126"/>
      <c r="IS556" s="126"/>
      <c r="IT556" s="126"/>
      <c r="IU556" s="126"/>
      <c r="IV556" s="126"/>
    </row>
    <row r="557" spans="1:256" s="110" customFormat="1" x14ac:dyDescent="0.35">
      <c r="A557" s="122" t="s">
        <v>2537</v>
      </c>
      <c r="B557" s="110" t="s">
        <v>327</v>
      </c>
      <c r="C557" s="118" t="s">
        <v>229</v>
      </c>
      <c r="D557" s="122" t="s">
        <v>328</v>
      </c>
      <c r="E557" s="125">
        <v>36904</v>
      </c>
      <c r="F557" s="111" t="s">
        <v>1759</v>
      </c>
      <c r="G557" s="111" t="s">
        <v>160</v>
      </c>
      <c r="H557" s="110" t="s">
        <v>327</v>
      </c>
      <c r="I557" s="118" t="s">
        <v>128</v>
      </c>
      <c r="J557" s="122" t="s">
        <v>328</v>
      </c>
      <c r="L557" s="118"/>
      <c r="M557" s="122"/>
      <c r="O557" s="118"/>
      <c r="P557" s="122"/>
      <c r="R557" s="118"/>
      <c r="S557" s="122"/>
      <c r="U557" s="118"/>
      <c r="V557" s="122"/>
      <c r="X557" s="118"/>
      <c r="Y557" s="122"/>
      <c r="AA557" s="118"/>
      <c r="AB557" s="122"/>
      <c r="AD557" s="118"/>
      <c r="AE557" s="122"/>
      <c r="AG557" s="118"/>
      <c r="AH557" s="122"/>
      <c r="AJ557" s="118"/>
      <c r="AK557" s="122"/>
    </row>
    <row r="558" spans="1:256" s="110" customFormat="1" x14ac:dyDescent="0.35">
      <c r="A558" s="122" t="s">
        <v>2093</v>
      </c>
      <c r="B558" s="110" t="s">
        <v>864</v>
      </c>
      <c r="C558" s="110" t="s">
        <v>123</v>
      </c>
      <c r="D558" s="122" t="s">
        <v>1261</v>
      </c>
      <c r="E558" s="125">
        <v>35427</v>
      </c>
      <c r="F558" s="118" t="s">
        <v>398</v>
      </c>
      <c r="G558" s="122" t="s">
        <v>892</v>
      </c>
      <c r="H558" s="110" t="s">
        <v>864</v>
      </c>
      <c r="I558" s="110" t="s">
        <v>123</v>
      </c>
      <c r="J558" s="122" t="s">
        <v>223</v>
      </c>
      <c r="K558" s="110" t="s">
        <v>744</v>
      </c>
      <c r="L558" s="110" t="s">
        <v>78</v>
      </c>
      <c r="M558" s="122" t="s">
        <v>231</v>
      </c>
      <c r="N558" s="110" t="s">
        <v>461</v>
      </c>
      <c r="O558" s="110" t="s">
        <v>131</v>
      </c>
      <c r="P558" s="122" t="s">
        <v>231</v>
      </c>
      <c r="Q558" s="110" t="s">
        <v>461</v>
      </c>
      <c r="R558" s="110" t="s">
        <v>131</v>
      </c>
      <c r="S558" s="122" t="s">
        <v>186</v>
      </c>
      <c r="T558" s="110" t="s">
        <v>974</v>
      </c>
      <c r="U558" s="110" t="s">
        <v>131</v>
      </c>
      <c r="V558" s="122" t="s">
        <v>264</v>
      </c>
      <c r="Y558" s="122"/>
      <c r="AB558" s="122"/>
    </row>
    <row r="559" spans="1:256" s="110" customFormat="1" x14ac:dyDescent="0.35">
      <c r="A559" s="122" t="s">
        <v>2567</v>
      </c>
      <c r="B559" s="110" t="s">
        <v>954</v>
      </c>
      <c r="C559" s="110" t="s">
        <v>460</v>
      </c>
      <c r="D559" s="122" t="s">
        <v>4919</v>
      </c>
      <c r="E559" s="125">
        <v>36415</v>
      </c>
      <c r="F559" s="111" t="s">
        <v>91</v>
      </c>
      <c r="G559" s="122" t="s">
        <v>295</v>
      </c>
      <c r="H559" s="110" t="s">
        <v>93</v>
      </c>
      <c r="I559" s="110" t="s">
        <v>460</v>
      </c>
      <c r="J559" s="122" t="s">
        <v>3407</v>
      </c>
      <c r="K559" s="110" t="s">
        <v>2568</v>
      </c>
      <c r="L559" s="110" t="s">
        <v>460</v>
      </c>
      <c r="M559" s="122" t="s">
        <v>2569</v>
      </c>
      <c r="P559" s="122"/>
      <c r="S559" s="122"/>
      <c r="V559" s="122"/>
      <c r="Y559" s="122"/>
      <c r="AB559" s="122"/>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110" customFormat="1" x14ac:dyDescent="0.35">
      <c r="A560" s="122" t="s">
        <v>1703</v>
      </c>
      <c r="B560" s="110" t="s">
        <v>253</v>
      </c>
      <c r="C560" s="111" t="s">
        <v>224</v>
      </c>
      <c r="D560" s="111" t="s">
        <v>464</v>
      </c>
      <c r="E560" s="125">
        <v>35022</v>
      </c>
      <c r="F560" s="111" t="s">
        <v>114</v>
      </c>
      <c r="G560" s="111" t="s">
        <v>337</v>
      </c>
      <c r="H560" s="110" t="s">
        <v>258</v>
      </c>
      <c r="I560" s="111" t="s">
        <v>131</v>
      </c>
      <c r="J560" s="111" t="s">
        <v>264</v>
      </c>
      <c r="K560" s="110" t="s">
        <v>242</v>
      </c>
      <c r="L560" s="111" t="s">
        <v>259</v>
      </c>
      <c r="M560" s="111" t="s">
        <v>477</v>
      </c>
      <c r="N560" s="110" t="s">
        <v>284</v>
      </c>
      <c r="O560" s="111" t="s">
        <v>259</v>
      </c>
      <c r="P560" s="111" t="s">
        <v>208</v>
      </c>
      <c r="Q560" s="110" t="s">
        <v>284</v>
      </c>
      <c r="R560" s="111" t="s">
        <v>259</v>
      </c>
      <c r="S560" s="111" t="s">
        <v>216</v>
      </c>
      <c r="T560" s="110" t="s">
        <v>284</v>
      </c>
      <c r="U560" s="111" t="s">
        <v>259</v>
      </c>
      <c r="V560" s="111" t="s">
        <v>246</v>
      </c>
      <c r="W560" s="110" t="s">
        <v>258</v>
      </c>
      <c r="X560" s="111" t="s">
        <v>259</v>
      </c>
      <c r="Y560" s="111" t="s">
        <v>168</v>
      </c>
      <c r="AA560" s="111"/>
      <c r="AB560" s="111"/>
      <c r="AD560" s="111"/>
      <c r="AE560" s="111"/>
      <c r="AG560" s="111"/>
      <c r="AH560" s="111"/>
      <c r="AJ560" s="111"/>
      <c r="AK560" s="111"/>
      <c r="AM560" s="111"/>
      <c r="AN560" s="111"/>
      <c r="AP560" s="111"/>
      <c r="AQ560" s="111"/>
      <c r="AS560" s="111"/>
      <c r="AT560" s="111"/>
      <c r="AV560" s="111"/>
      <c r="AW560" s="111"/>
      <c r="AY560" s="111"/>
      <c r="AZ560" s="111"/>
      <c r="BB560" s="111"/>
      <c r="BC560" s="111"/>
      <c r="BE560" s="111"/>
      <c r="BF560" s="111"/>
      <c r="BH560" s="111"/>
      <c r="BI560" s="111"/>
      <c r="BK560" s="111"/>
      <c r="BL560" s="111"/>
      <c r="BN560" s="111"/>
      <c r="BO560" s="111"/>
      <c r="BQ560" s="125"/>
      <c r="BR560" s="111"/>
      <c r="BS560" s="118"/>
      <c r="BU560" s="122"/>
      <c r="BV560" s="118"/>
      <c r="BW560" s="118"/>
      <c r="BX560" s="127"/>
    </row>
    <row r="561" spans="1:256" s="110" customFormat="1" x14ac:dyDescent="0.35">
      <c r="A561" s="122" t="s">
        <v>2535</v>
      </c>
      <c r="D561" s="122"/>
      <c r="E561" s="125">
        <v>34639</v>
      </c>
      <c r="F561" s="111" t="s">
        <v>330</v>
      </c>
      <c r="G561" s="122" t="s">
        <v>295</v>
      </c>
      <c r="H561" s="110" t="s">
        <v>296</v>
      </c>
      <c r="I561" s="110" t="s">
        <v>135</v>
      </c>
      <c r="J561" s="122" t="s">
        <v>342</v>
      </c>
      <c r="K561" s="110" t="s">
        <v>296</v>
      </c>
      <c r="L561" s="110" t="s">
        <v>135</v>
      </c>
      <c r="M561" s="122" t="s">
        <v>342</v>
      </c>
      <c r="N561" s="110" t="s">
        <v>327</v>
      </c>
      <c r="O561" s="110" t="s">
        <v>96</v>
      </c>
      <c r="P561" s="122" t="s">
        <v>328</v>
      </c>
      <c r="S561" s="122"/>
      <c r="V561" s="122"/>
      <c r="W561" s="110" t="s">
        <v>327</v>
      </c>
      <c r="X561" s="110" t="s">
        <v>78</v>
      </c>
      <c r="Y561" s="122" t="s">
        <v>328</v>
      </c>
      <c r="AB561" s="122"/>
    </row>
    <row r="562" spans="1:256" s="110" customFormat="1" x14ac:dyDescent="0.35">
      <c r="A562" s="122" t="s">
        <v>1744</v>
      </c>
      <c r="B562" s="110" t="s">
        <v>93</v>
      </c>
      <c r="C562" s="110" t="s">
        <v>460</v>
      </c>
      <c r="D562" s="122" t="s">
        <v>1963</v>
      </c>
      <c r="E562" s="125">
        <v>35179</v>
      </c>
      <c r="F562" s="118" t="s">
        <v>222</v>
      </c>
      <c r="G562" s="122" t="s">
        <v>222</v>
      </c>
      <c r="H562" s="110" t="s">
        <v>93</v>
      </c>
      <c r="I562" s="110" t="s">
        <v>421</v>
      </c>
      <c r="J562" s="122" t="s">
        <v>1094</v>
      </c>
      <c r="K562" s="110" t="s">
        <v>93</v>
      </c>
      <c r="L562" s="110" t="s">
        <v>190</v>
      </c>
      <c r="M562" s="122" t="s">
        <v>1745</v>
      </c>
      <c r="N562" s="110" t="s">
        <v>93</v>
      </c>
      <c r="O562" s="110" t="s">
        <v>268</v>
      </c>
      <c r="P562" s="122" t="s">
        <v>1746</v>
      </c>
      <c r="Q562" s="110" t="s">
        <v>93</v>
      </c>
      <c r="R562" s="110" t="s">
        <v>268</v>
      </c>
      <c r="S562" s="122" t="s">
        <v>1224</v>
      </c>
      <c r="T562" s="110" t="s">
        <v>861</v>
      </c>
      <c r="V562" s="122"/>
      <c r="W562" s="110" t="s">
        <v>93</v>
      </c>
      <c r="X562" s="110" t="s">
        <v>235</v>
      </c>
      <c r="Y562" s="122" t="s">
        <v>4774</v>
      </c>
      <c r="Z562" s="110" t="s">
        <v>93</v>
      </c>
      <c r="AA562" s="110" t="s">
        <v>235</v>
      </c>
      <c r="AB562" s="122" t="s">
        <v>4920</v>
      </c>
    </row>
    <row r="563" spans="1:256" s="110" customFormat="1" x14ac:dyDescent="0.35">
      <c r="A563" s="122" t="s">
        <v>3246</v>
      </c>
      <c r="B563" s="110" t="s">
        <v>327</v>
      </c>
      <c r="C563" s="110" t="s">
        <v>128</v>
      </c>
      <c r="D563" s="122" t="s">
        <v>328</v>
      </c>
      <c r="E563" s="125">
        <v>36302</v>
      </c>
      <c r="F563" s="111" t="s">
        <v>566</v>
      </c>
      <c r="G563" s="122" t="s">
        <v>84</v>
      </c>
      <c r="J563" s="122"/>
      <c r="K563" s="110" t="s">
        <v>299</v>
      </c>
      <c r="L563" s="110" t="s">
        <v>128</v>
      </c>
      <c r="M563" s="122" t="s">
        <v>334</v>
      </c>
      <c r="P563" s="122"/>
      <c r="S563" s="122"/>
      <c r="V563" s="122"/>
      <c r="Y563" s="122"/>
      <c r="AB563" s="122"/>
    </row>
    <row r="564" spans="1:256" s="110" customFormat="1" x14ac:dyDescent="0.35">
      <c r="A564" s="122" t="s">
        <v>3715</v>
      </c>
      <c r="B564" s="110" t="s">
        <v>177</v>
      </c>
      <c r="C564" s="110" t="s">
        <v>116</v>
      </c>
      <c r="D564" s="122" t="s">
        <v>208</v>
      </c>
      <c r="E564" s="125">
        <v>36204</v>
      </c>
      <c r="F564" s="111" t="s">
        <v>134</v>
      </c>
      <c r="G564" s="122"/>
      <c r="J564" s="122"/>
      <c r="M564" s="122"/>
      <c r="P564" s="122"/>
      <c r="S564" s="122"/>
      <c r="V564" s="122"/>
      <c r="Y564" s="122"/>
      <c r="AB564" s="122"/>
    </row>
    <row r="565" spans="1:256" s="110" customFormat="1" x14ac:dyDescent="0.35">
      <c r="A565" s="122" t="s">
        <v>1991</v>
      </c>
      <c r="B565" s="110" t="s">
        <v>220</v>
      </c>
      <c r="C565" s="110" t="s">
        <v>259</v>
      </c>
      <c r="D565" s="122" t="s">
        <v>231</v>
      </c>
      <c r="E565" s="125">
        <v>35793</v>
      </c>
      <c r="F565" s="111" t="s">
        <v>102</v>
      </c>
      <c r="G565" s="122" t="s">
        <v>769</v>
      </c>
      <c r="H565" s="110" t="s">
        <v>211</v>
      </c>
      <c r="I565" s="110" t="s">
        <v>259</v>
      </c>
      <c r="J565" s="122" t="s">
        <v>191</v>
      </c>
      <c r="K565" s="110" t="s">
        <v>459</v>
      </c>
      <c r="L565" s="110" t="s">
        <v>259</v>
      </c>
      <c r="M565" s="122" t="s">
        <v>166</v>
      </c>
      <c r="N565" s="110" t="s">
        <v>220</v>
      </c>
      <c r="O565" s="110" t="s">
        <v>259</v>
      </c>
      <c r="P565" s="122" t="s">
        <v>231</v>
      </c>
      <c r="S565" s="122"/>
      <c r="V565" s="122"/>
      <c r="Y565" s="122"/>
      <c r="AB565" s="122"/>
    </row>
    <row r="566" spans="1:256" s="110" customFormat="1" x14ac:dyDescent="0.35">
      <c r="A566" s="122" t="s">
        <v>1597</v>
      </c>
      <c r="B566" s="110" t="s">
        <v>866</v>
      </c>
      <c r="C566" s="110" t="s">
        <v>96</v>
      </c>
      <c r="D566" s="122" t="s">
        <v>231</v>
      </c>
      <c r="E566" s="125">
        <v>35930</v>
      </c>
      <c r="F566" s="111" t="s">
        <v>171</v>
      </c>
      <c r="G566" s="122" t="s">
        <v>83</v>
      </c>
      <c r="H566" s="110" t="s">
        <v>177</v>
      </c>
      <c r="I566" s="110" t="s">
        <v>96</v>
      </c>
      <c r="J566" s="122" t="s">
        <v>477</v>
      </c>
      <c r="K566" s="110" t="s">
        <v>177</v>
      </c>
      <c r="L566" s="110" t="s">
        <v>96</v>
      </c>
      <c r="M566" s="122" t="s">
        <v>186</v>
      </c>
      <c r="P566" s="122"/>
      <c r="S566" s="122"/>
      <c r="V566" s="122"/>
      <c r="Y566" s="122"/>
      <c r="AB566" s="122"/>
    </row>
    <row r="567" spans="1:256" ht="12.75" customHeight="1" x14ac:dyDescent="0.35">
      <c r="A567" s="122" t="s">
        <v>4868</v>
      </c>
      <c r="B567" s="110"/>
      <c r="C567" s="111" t="s">
        <v>4421</v>
      </c>
      <c r="D567" s="122"/>
      <c r="E567" s="125">
        <v>35040</v>
      </c>
      <c r="F567" s="111" t="s">
        <v>101</v>
      </c>
      <c r="G567" s="122" t="s">
        <v>892</v>
      </c>
      <c r="H567" s="110"/>
      <c r="I567" s="110"/>
      <c r="J567" s="122"/>
      <c r="K567" s="110" t="s">
        <v>156</v>
      </c>
      <c r="L567" s="110" t="s">
        <v>326</v>
      </c>
      <c r="M567" s="122" t="s">
        <v>848</v>
      </c>
      <c r="N567" s="110"/>
      <c r="O567" s="110"/>
      <c r="P567" s="122"/>
      <c r="Q567" s="110"/>
      <c r="R567" s="110"/>
      <c r="S567" s="122"/>
      <c r="T567" s="110"/>
      <c r="U567" s="110"/>
      <c r="V567" s="122"/>
      <c r="W567" s="110"/>
      <c r="X567" s="110"/>
      <c r="Y567" s="122"/>
      <c r="Z567" s="110"/>
      <c r="AA567" s="110"/>
      <c r="AB567" s="122"/>
      <c r="AC567" s="110"/>
      <c r="AD567" s="110"/>
      <c r="AE567" s="110"/>
      <c r="AF567" s="110"/>
      <c r="AG567" s="110"/>
      <c r="AH567" s="110"/>
      <c r="AI567" s="110"/>
      <c r="AJ567" s="110"/>
      <c r="AK567" s="110"/>
      <c r="AL567" s="110"/>
      <c r="AM567" s="110"/>
      <c r="AN567" s="110"/>
      <c r="AO567" s="110"/>
      <c r="AP567" s="110"/>
      <c r="AQ567" s="110"/>
      <c r="AR567" s="110"/>
      <c r="AS567" s="110"/>
      <c r="AT567" s="110"/>
      <c r="AU567" s="110"/>
      <c r="AV567" s="110"/>
      <c r="AW567" s="110"/>
      <c r="AX567" s="110"/>
      <c r="AY567" s="110"/>
      <c r="AZ567" s="110"/>
      <c r="BA567" s="110"/>
      <c r="BB567" s="110"/>
      <c r="BC567" s="110"/>
      <c r="BD567" s="110"/>
      <c r="BE567" s="110"/>
      <c r="BF567" s="110"/>
      <c r="BG567" s="110"/>
      <c r="BH567" s="110"/>
      <c r="BI567" s="110"/>
      <c r="BJ567" s="110"/>
      <c r="BK567" s="110"/>
      <c r="BL567" s="110"/>
      <c r="BM567" s="110"/>
      <c r="BN567" s="110"/>
      <c r="BO567" s="110"/>
      <c r="BP567" s="110"/>
      <c r="BQ567" s="110"/>
      <c r="BR567" s="110"/>
      <c r="BS567" s="110"/>
      <c r="BT567" s="110"/>
      <c r="BU567" s="110"/>
      <c r="BV567" s="110"/>
      <c r="BW567" s="110"/>
      <c r="BX567" s="110"/>
      <c r="BY567" s="110"/>
      <c r="BZ567" s="110"/>
      <c r="CA567" s="110"/>
      <c r="CB567" s="110"/>
      <c r="CC567" s="110"/>
      <c r="CD567" s="110"/>
      <c r="CE567" s="110"/>
      <c r="CF567" s="110"/>
      <c r="CG567" s="110"/>
      <c r="CH567" s="110"/>
      <c r="CI567" s="110"/>
      <c r="CJ567" s="110"/>
      <c r="CK567" s="110"/>
      <c r="CL567" s="110"/>
      <c r="CM567" s="110"/>
      <c r="CN567" s="110"/>
      <c r="CO567" s="110"/>
      <c r="CP567" s="110"/>
      <c r="CQ567" s="110"/>
      <c r="CR567" s="110"/>
      <c r="CS567" s="110"/>
      <c r="CT567" s="110"/>
      <c r="CU567" s="110"/>
      <c r="CV567" s="110"/>
      <c r="CW567" s="110"/>
      <c r="CX567" s="110"/>
      <c r="CY567" s="110"/>
      <c r="CZ567" s="110"/>
      <c r="DA567" s="110"/>
      <c r="DB567" s="110"/>
      <c r="DC567" s="110"/>
      <c r="DD567" s="110"/>
      <c r="DE567" s="110"/>
      <c r="DF567" s="110"/>
      <c r="DG567" s="110"/>
      <c r="DH567" s="110"/>
      <c r="DI567" s="110"/>
      <c r="DJ567" s="110"/>
      <c r="DK567" s="110"/>
      <c r="DL567" s="110"/>
      <c r="DM567" s="110"/>
      <c r="DN567" s="110"/>
      <c r="DO567" s="110"/>
      <c r="DP567" s="110"/>
      <c r="DQ567" s="110"/>
      <c r="DR567" s="110"/>
      <c r="DS567" s="110"/>
      <c r="DT567" s="110"/>
      <c r="DU567" s="110"/>
      <c r="DV567" s="110"/>
      <c r="DW567" s="110"/>
      <c r="DX567" s="110"/>
      <c r="DY567" s="110"/>
      <c r="DZ567" s="110"/>
      <c r="EA567" s="110"/>
      <c r="EB567" s="110"/>
      <c r="EC567" s="110"/>
      <c r="ED567" s="110"/>
      <c r="EE567" s="110"/>
      <c r="EF567" s="110"/>
      <c r="EG567" s="110"/>
      <c r="EH567" s="110"/>
      <c r="EI567" s="110"/>
      <c r="EJ567" s="110"/>
      <c r="EK567" s="110"/>
      <c r="EL567" s="110"/>
      <c r="EM567" s="110"/>
      <c r="EN567" s="110"/>
      <c r="EO567" s="110"/>
      <c r="EP567" s="110"/>
      <c r="EQ567" s="110"/>
      <c r="ER567" s="110"/>
      <c r="ES567" s="110"/>
      <c r="ET567" s="110"/>
      <c r="EU567" s="110"/>
      <c r="EV567" s="110"/>
      <c r="EW567" s="110"/>
      <c r="EX567" s="110"/>
      <c r="EY567" s="110"/>
      <c r="EZ567" s="110"/>
      <c r="FA567" s="110"/>
      <c r="FB567" s="110"/>
      <c r="FC567" s="110"/>
      <c r="FD567" s="110"/>
      <c r="FE567" s="110"/>
      <c r="FF567" s="110"/>
      <c r="FG567" s="110"/>
      <c r="FH567" s="110"/>
      <c r="FI567" s="110"/>
      <c r="FJ567" s="110"/>
      <c r="FK567" s="110"/>
      <c r="FL567" s="110"/>
      <c r="FM567" s="110"/>
      <c r="FN567" s="110"/>
      <c r="FO567" s="110"/>
      <c r="FP567" s="110"/>
      <c r="FQ567" s="110"/>
      <c r="FR567" s="110"/>
      <c r="FS567" s="110"/>
      <c r="FT567" s="110"/>
      <c r="FU567" s="110"/>
      <c r="FV567" s="110"/>
      <c r="FW567" s="110"/>
      <c r="FX567" s="110"/>
      <c r="FY567" s="110"/>
      <c r="FZ567" s="110"/>
      <c r="GA567" s="110"/>
      <c r="GB567" s="110"/>
      <c r="GC567" s="110"/>
      <c r="GD567" s="110"/>
      <c r="GE567" s="110"/>
      <c r="GF567" s="110"/>
      <c r="GG567" s="110"/>
      <c r="GH567" s="110"/>
      <c r="GI567" s="110"/>
      <c r="GJ567" s="110"/>
      <c r="GK567" s="110"/>
      <c r="GL567" s="110"/>
      <c r="GM567" s="110"/>
      <c r="GN567" s="110"/>
      <c r="GO567" s="110"/>
      <c r="GP567" s="110"/>
      <c r="GQ567" s="110"/>
      <c r="GR567" s="110"/>
      <c r="GS567" s="110"/>
      <c r="GT567" s="110"/>
      <c r="GU567" s="110"/>
      <c r="GV567" s="110"/>
      <c r="GW567" s="110"/>
      <c r="GX567" s="110"/>
      <c r="GY567" s="110"/>
      <c r="GZ567" s="110"/>
      <c r="HA567" s="110"/>
      <c r="HB567" s="110"/>
      <c r="HC567" s="110"/>
      <c r="HD567" s="110"/>
      <c r="HE567" s="110"/>
      <c r="HF567" s="110"/>
      <c r="HG567" s="110"/>
      <c r="HH567" s="110"/>
      <c r="HI567" s="110"/>
      <c r="HJ567" s="110"/>
      <c r="HK567" s="110"/>
      <c r="HL567" s="110"/>
      <c r="HM567" s="110"/>
      <c r="HN567" s="110"/>
      <c r="HO567" s="110"/>
      <c r="HP567" s="110"/>
      <c r="HQ567" s="110"/>
      <c r="HR567" s="110"/>
      <c r="HS567" s="110"/>
      <c r="HT567" s="110"/>
      <c r="HU567" s="110"/>
      <c r="HV567" s="110"/>
      <c r="HW567" s="110"/>
      <c r="HX567" s="110"/>
      <c r="HY567" s="110"/>
      <c r="HZ567" s="110"/>
      <c r="IA567" s="110"/>
      <c r="IB567" s="110"/>
      <c r="IC567" s="110"/>
      <c r="ID567" s="110"/>
      <c r="IE567" s="110"/>
      <c r="IF567" s="110"/>
      <c r="IG567" s="110"/>
      <c r="IH567" s="110"/>
      <c r="II567" s="110"/>
      <c r="IJ567" s="110"/>
      <c r="IK567" s="110"/>
      <c r="IL567" s="110"/>
      <c r="IM567" s="110"/>
      <c r="IN567" s="110"/>
      <c r="IO567" s="110"/>
      <c r="IP567" s="110"/>
      <c r="IQ567" s="110"/>
      <c r="IR567" s="110"/>
      <c r="IS567" s="110"/>
      <c r="IT567" s="110"/>
      <c r="IU567" s="110"/>
      <c r="IV567" s="110"/>
    </row>
    <row r="568" spans="1:256" s="110" customFormat="1" x14ac:dyDescent="0.35">
      <c r="A568" s="122" t="s">
        <v>2425</v>
      </c>
      <c r="B568" s="110" t="s">
        <v>273</v>
      </c>
      <c r="C568" s="118" t="s">
        <v>274</v>
      </c>
      <c r="D568" s="122" t="s">
        <v>231</v>
      </c>
      <c r="E568" s="125">
        <v>36829</v>
      </c>
      <c r="F568" s="111" t="s">
        <v>200</v>
      </c>
      <c r="G568" s="111" t="s">
        <v>313</v>
      </c>
      <c r="H568" s="110" t="s">
        <v>273</v>
      </c>
      <c r="I568" s="118" t="s">
        <v>274</v>
      </c>
      <c r="J568" s="122" t="s">
        <v>484</v>
      </c>
      <c r="L568" s="118"/>
      <c r="M568" s="122"/>
      <c r="O568" s="118"/>
      <c r="P568" s="122"/>
      <c r="R568" s="118"/>
      <c r="S568" s="122"/>
      <c r="U568" s="118"/>
      <c r="V568" s="122"/>
      <c r="X568" s="118"/>
      <c r="Y568" s="122"/>
      <c r="AA568" s="118"/>
      <c r="AB568" s="122"/>
      <c r="AD568" s="118"/>
      <c r="AE568" s="122"/>
      <c r="AG568" s="118"/>
      <c r="AH568" s="122"/>
      <c r="AJ568" s="118"/>
      <c r="AK568" s="122"/>
    </row>
    <row r="569" spans="1:256" s="110" customFormat="1" x14ac:dyDescent="0.35">
      <c r="A569" s="122" t="s">
        <v>1606</v>
      </c>
      <c r="D569" s="122"/>
      <c r="E569" s="125">
        <v>36030</v>
      </c>
      <c r="F569" s="118" t="s">
        <v>108</v>
      </c>
      <c r="G569" s="122" t="s">
        <v>624</v>
      </c>
      <c r="H569" s="110" t="s">
        <v>258</v>
      </c>
      <c r="I569" s="110" t="s">
        <v>78</v>
      </c>
      <c r="J569" s="122" t="s">
        <v>477</v>
      </c>
      <c r="K569" s="110" t="s">
        <v>243</v>
      </c>
      <c r="L569" s="110" t="s">
        <v>78</v>
      </c>
      <c r="M569" s="122" t="s">
        <v>168</v>
      </c>
      <c r="N569" s="110" t="s">
        <v>258</v>
      </c>
      <c r="O569" s="110" t="s">
        <v>78</v>
      </c>
      <c r="P569" s="122" t="s">
        <v>231</v>
      </c>
      <c r="Q569" s="110" t="s">
        <v>273</v>
      </c>
      <c r="R569" s="110" t="s">
        <v>78</v>
      </c>
      <c r="S569" s="122" t="s">
        <v>186</v>
      </c>
      <c r="V569" s="122"/>
      <c r="Y569" s="122"/>
      <c r="AB569" s="122"/>
    </row>
    <row r="570" spans="1:256" s="110" customFormat="1" x14ac:dyDescent="0.35">
      <c r="A570" s="122" t="s">
        <v>1084</v>
      </c>
      <c r="C570" s="111" t="s">
        <v>4421</v>
      </c>
      <c r="D570" s="122"/>
      <c r="E570" s="125">
        <v>34717</v>
      </c>
      <c r="F570" s="118" t="s">
        <v>1085</v>
      </c>
      <c r="G570" s="122" t="s">
        <v>4997</v>
      </c>
      <c r="J570" s="122"/>
      <c r="K570" s="110" t="s">
        <v>93</v>
      </c>
      <c r="L570" s="110" t="s">
        <v>341</v>
      </c>
      <c r="M570" s="122" t="s">
        <v>1087</v>
      </c>
      <c r="N570" s="110" t="s">
        <v>93</v>
      </c>
      <c r="O570" s="110" t="s">
        <v>341</v>
      </c>
      <c r="P570" s="122" t="s">
        <v>1088</v>
      </c>
      <c r="Q570" s="110" t="s">
        <v>93</v>
      </c>
      <c r="R570" s="110" t="s">
        <v>341</v>
      </c>
      <c r="S570" s="122" t="s">
        <v>1089</v>
      </c>
      <c r="T570" s="110" t="s">
        <v>93</v>
      </c>
      <c r="U570" s="110" t="s">
        <v>96</v>
      </c>
      <c r="V570" s="122" t="s">
        <v>1090</v>
      </c>
      <c r="W570" s="110" t="s">
        <v>93</v>
      </c>
      <c r="X570" s="110" t="s">
        <v>96</v>
      </c>
      <c r="Y570" s="122" t="s">
        <v>1091</v>
      </c>
      <c r="Z570" s="110" t="s">
        <v>93</v>
      </c>
      <c r="AA570" s="110" t="s">
        <v>96</v>
      </c>
      <c r="AB570" s="122" t="s">
        <v>1092</v>
      </c>
    </row>
    <row r="571" spans="1:256" s="110" customFormat="1" x14ac:dyDescent="0.35">
      <c r="A571" s="122" t="s">
        <v>1278</v>
      </c>
      <c r="B571" s="110" t="s">
        <v>276</v>
      </c>
      <c r="C571" s="110" t="s">
        <v>128</v>
      </c>
      <c r="D571" s="111" t="s">
        <v>4298</v>
      </c>
      <c r="E571" s="125">
        <v>34549</v>
      </c>
      <c r="F571" s="111" t="s">
        <v>1279</v>
      </c>
      <c r="G571" s="110" t="s">
        <v>1116</v>
      </c>
      <c r="H571" s="110" t="s">
        <v>273</v>
      </c>
      <c r="I571" s="110" t="s">
        <v>142</v>
      </c>
      <c r="J571" s="111" t="s">
        <v>260</v>
      </c>
      <c r="K571" s="110" t="s">
        <v>273</v>
      </c>
      <c r="L571" s="110" t="s">
        <v>142</v>
      </c>
      <c r="M571" s="111" t="s">
        <v>743</v>
      </c>
      <c r="N571" s="110" t="s">
        <v>2897</v>
      </c>
      <c r="O571" s="110" t="s">
        <v>94</v>
      </c>
      <c r="P571" s="111" t="s">
        <v>1281</v>
      </c>
      <c r="Q571" s="110" t="s">
        <v>253</v>
      </c>
      <c r="R571" s="110" t="s">
        <v>94</v>
      </c>
      <c r="S571" s="111" t="s">
        <v>254</v>
      </c>
      <c r="T571" s="110" t="s">
        <v>656</v>
      </c>
      <c r="U571" s="110" t="s">
        <v>229</v>
      </c>
      <c r="V571" s="111" t="s">
        <v>1282</v>
      </c>
      <c r="W571" s="110" t="s">
        <v>656</v>
      </c>
      <c r="X571" s="110" t="s">
        <v>229</v>
      </c>
      <c r="Y571" s="111" t="s">
        <v>1283</v>
      </c>
      <c r="Z571" s="110" t="s">
        <v>273</v>
      </c>
      <c r="AA571" s="110" t="s">
        <v>96</v>
      </c>
      <c r="AB571" s="111" t="s">
        <v>885</v>
      </c>
      <c r="AC571" s="110" t="s">
        <v>273</v>
      </c>
      <c r="AD571" s="110" t="s">
        <v>96</v>
      </c>
      <c r="AE571" s="111" t="s">
        <v>227</v>
      </c>
    </row>
    <row r="572" spans="1:256" s="110" customFormat="1" x14ac:dyDescent="0.35">
      <c r="A572" s="122" t="s">
        <v>1556</v>
      </c>
      <c r="B572" s="110" t="s">
        <v>362</v>
      </c>
      <c r="C572" s="111" t="s">
        <v>103</v>
      </c>
      <c r="D572" s="111"/>
      <c r="E572" s="125">
        <v>35309</v>
      </c>
      <c r="F572" s="111" t="s">
        <v>101</v>
      </c>
      <c r="G572" s="111" t="s">
        <v>965</v>
      </c>
      <c r="H572" s="110" t="s">
        <v>362</v>
      </c>
      <c r="I572" s="111" t="s">
        <v>103</v>
      </c>
      <c r="J572" s="111"/>
      <c r="K572" s="110" t="s">
        <v>362</v>
      </c>
      <c r="L572" s="111" t="s">
        <v>103</v>
      </c>
      <c r="M572" s="111"/>
      <c r="N572" s="110" t="s">
        <v>362</v>
      </c>
      <c r="O572" s="111" t="s">
        <v>103</v>
      </c>
      <c r="P572" s="111"/>
      <c r="Q572" s="110" t="s">
        <v>362</v>
      </c>
      <c r="R572" s="111" t="s">
        <v>103</v>
      </c>
      <c r="S572" s="111"/>
      <c r="U572" s="111"/>
      <c r="V572" s="111"/>
      <c r="X572" s="111"/>
      <c r="Y572" s="111"/>
      <c r="AA572" s="111"/>
      <c r="AB572" s="111"/>
      <c r="AD572" s="111"/>
      <c r="AE572" s="111"/>
      <c r="AG572" s="111"/>
      <c r="AH572" s="111"/>
      <c r="AJ572" s="111"/>
      <c r="AK572" s="111"/>
      <c r="AM572" s="111"/>
      <c r="AN572" s="111"/>
      <c r="AP572" s="111"/>
      <c r="AQ572" s="111"/>
      <c r="AS572" s="111"/>
      <c r="AT572" s="111"/>
      <c r="AV572" s="111"/>
      <c r="AW572" s="111"/>
      <c r="AY572" s="111"/>
      <c r="AZ572" s="111"/>
      <c r="BB572" s="111"/>
      <c r="BC572" s="111"/>
      <c r="BE572" s="111"/>
      <c r="BF572" s="111"/>
      <c r="BH572" s="111"/>
      <c r="BI572" s="111"/>
      <c r="BK572" s="111"/>
      <c r="BL572" s="111"/>
      <c r="BN572" s="111"/>
      <c r="BO572" s="111"/>
      <c r="BQ572" s="125"/>
      <c r="BR572" s="111"/>
      <c r="BS572" s="118"/>
      <c r="BU572" s="122"/>
      <c r="BV572" s="118"/>
      <c r="BW572" s="118"/>
      <c r="BX572" s="127"/>
    </row>
    <row r="573" spans="1:256" s="110" customFormat="1" x14ac:dyDescent="0.35">
      <c r="A573" s="122" t="s">
        <v>991</v>
      </c>
      <c r="B573" s="110" t="s">
        <v>273</v>
      </c>
      <c r="C573" s="110" t="s">
        <v>224</v>
      </c>
      <c r="D573" s="111" t="s">
        <v>477</v>
      </c>
      <c r="E573" s="125">
        <v>34589</v>
      </c>
      <c r="F573" s="111" t="s">
        <v>344</v>
      </c>
      <c r="G573" s="122" t="s">
        <v>965</v>
      </c>
      <c r="H573" s="110" t="s">
        <v>273</v>
      </c>
      <c r="I573" s="110" t="s">
        <v>224</v>
      </c>
      <c r="J573" s="111" t="s">
        <v>227</v>
      </c>
      <c r="K573" s="110" t="s">
        <v>253</v>
      </c>
      <c r="L573" s="110" t="s">
        <v>224</v>
      </c>
      <c r="M573" s="111" t="s">
        <v>992</v>
      </c>
      <c r="N573" s="110" t="s">
        <v>253</v>
      </c>
      <c r="O573" s="110" t="s">
        <v>190</v>
      </c>
      <c r="P573" s="111" t="s">
        <v>208</v>
      </c>
      <c r="Q573" s="110" t="s">
        <v>273</v>
      </c>
      <c r="R573" s="110" t="s">
        <v>229</v>
      </c>
      <c r="S573" s="111" t="s">
        <v>743</v>
      </c>
      <c r="T573" s="110" t="s">
        <v>250</v>
      </c>
      <c r="U573" s="110" t="s">
        <v>229</v>
      </c>
      <c r="V573" s="111" t="s">
        <v>186</v>
      </c>
      <c r="W573" s="111"/>
      <c r="Y573" s="122"/>
      <c r="Z573" s="110" t="s">
        <v>273</v>
      </c>
      <c r="AA573" s="110" t="s">
        <v>229</v>
      </c>
      <c r="AB573" s="111" t="s">
        <v>264</v>
      </c>
      <c r="AC573" s="110" t="s">
        <v>273</v>
      </c>
      <c r="AD573" s="110" t="s">
        <v>994</v>
      </c>
      <c r="AE573" s="111" t="s">
        <v>231</v>
      </c>
    </row>
    <row r="574" spans="1:256" ht="12.75" customHeight="1" x14ac:dyDescent="0.35">
      <c r="A574" s="122" t="s">
        <v>3593</v>
      </c>
      <c r="B574" s="110" t="s">
        <v>304</v>
      </c>
      <c r="C574" s="110" t="s">
        <v>206</v>
      </c>
      <c r="D574" s="122" t="s">
        <v>671</v>
      </c>
      <c r="E574" s="125">
        <v>35870</v>
      </c>
      <c r="F574" s="111" t="s">
        <v>279</v>
      </c>
      <c r="G574" s="122"/>
      <c r="H574" s="110"/>
      <c r="I574" s="110"/>
      <c r="J574" s="122"/>
      <c r="K574" s="110" t="s">
        <v>480</v>
      </c>
      <c r="L574" s="110" t="s">
        <v>206</v>
      </c>
      <c r="M574" s="122" t="s">
        <v>317</v>
      </c>
      <c r="N574" s="110"/>
      <c r="O574" s="110"/>
      <c r="P574" s="122"/>
      <c r="Q574" s="110"/>
      <c r="R574" s="110"/>
      <c r="S574" s="122"/>
      <c r="T574" s="110"/>
      <c r="U574" s="110"/>
      <c r="V574" s="122"/>
      <c r="W574" s="110"/>
      <c r="X574" s="110"/>
      <c r="Y574" s="122"/>
      <c r="Z574" s="110"/>
      <c r="AA574" s="110"/>
      <c r="AB574" s="122"/>
      <c r="AC574" s="110"/>
      <c r="AD574" s="110"/>
      <c r="AE574" s="110"/>
      <c r="AF574" s="110"/>
      <c r="AG574" s="110"/>
      <c r="AH574" s="110"/>
      <c r="AI574" s="110"/>
      <c r="AJ574" s="110"/>
      <c r="AK574" s="110"/>
      <c r="AL574" s="110"/>
      <c r="AM574" s="110"/>
      <c r="AN574" s="110"/>
      <c r="AO574" s="110"/>
      <c r="AP574" s="110"/>
      <c r="AQ574" s="110"/>
      <c r="AR574" s="110"/>
      <c r="AS574" s="110"/>
      <c r="AT574" s="110"/>
      <c r="AU574" s="110"/>
      <c r="AV574" s="110"/>
      <c r="AW574" s="110"/>
      <c r="AX574" s="110"/>
      <c r="AY574" s="110"/>
      <c r="AZ574" s="110"/>
      <c r="BA574" s="110"/>
      <c r="BB574" s="110"/>
      <c r="BC574" s="110"/>
      <c r="BD574" s="110"/>
      <c r="BE574" s="110"/>
      <c r="BF574" s="110"/>
      <c r="BG574" s="110"/>
      <c r="BH574" s="110"/>
      <c r="BI574" s="110"/>
      <c r="BJ574" s="110"/>
      <c r="BK574" s="110"/>
      <c r="BL574" s="110"/>
      <c r="BM574" s="110"/>
      <c r="BN574" s="110"/>
      <c r="BO574" s="110"/>
      <c r="BP574" s="110"/>
      <c r="BQ574" s="110"/>
      <c r="BR574" s="110"/>
      <c r="BS574" s="110"/>
      <c r="BT574" s="110"/>
      <c r="BU574" s="110"/>
      <c r="BV574" s="110"/>
      <c r="BW574" s="110"/>
      <c r="BX574" s="110"/>
      <c r="BY574" s="130"/>
    </row>
    <row r="575" spans="1:256" s="110" customFormat="1" x14ac:dyDescent="0.35">
      <c r="A575" s="122" t="s">
        <v>3901</v>
      </c>
      <c r="B575" s="110" t="s">
        <v>132</v>
      </c>
      <c r="C575" s="110" t="s">
        <v>116</v>
      </c>
      <c r="D575" s="122"/>
      <c r="E575" s="125">
        <v>37658</v>
      </c>
      <c r="F575" s="111" t="s">
        <v>5138</v>
      </c>
      <c r="G575" s="122"/>
      <c r="J575" s="122"/>
      <c r="M575" s="122"/>
      <c r="P575" s="122"/>
      <c r="S575" s="122"/>
      <c r="V575" s="122"/>
      <c r="Y575" s="122"/>
      <c r="AB575" s="122"/>
    </row>
    <row r="576" spans="1:256" s="110" customFormat="1" x14ac:dyDescent="0.35">
      <c r="A576" s="122" t="s">
        <v>1407</v>
      </c>
      <c r="B576" s="110" t="s">
        <v>654</v>
      </c>
      <c r="C576" s="110" t="s">
        <v>172</v>
      </c>
      <c r="D576" s="122" t="s">
        <v>4912</v>
      </c>
      <c r="E576" s="125">
        <v>35248</v>
      </c>
      <c r="F576" s="118" t="s">
        <v>189</v>
      </c>
      <c r="G576" s="122" t="s">
        <v>316</v>
      </c>
      <c r="H576" s="110" t="s">
        <v>654</v>
      </c>
      <c r="I576" s="110" t="s">
        <v>172</v>
      </c>
      <c r="J576" s="122" t="s">
        <v>1808</v>
      </c>
      <c r="K576" s="110" t="s">
        <v>648</v>
      </c>
      <c r="L576" s="110" t="s">
        <v>172</v>
      </c>
      <c r="M576" s="122" t="s">
        <v>619</v>
      </c>
      <c r="N576" s="110" t="s">
        <v>648</v>
      </c>
      <c r="O576" s="110" t="s">
        <v>172</v>
      </c>
      <c r="P576" s="122" t="s">
        <v>896</v>
      </c>
      <c r="Q576" s="110" t="s">
        <v>480</v>
      </c>
      <c r="R576" s="110" t="s">
        <v>172</v>
      </c>
      <c r="S576" s="122" t="s">
        <v>310</v>
      </c>
      <c r="V576" s="122"/>
      <c r="W576" s="110" t="s">
        <v>304</v>
      </c>
      <c r="X576" s="111" t="s">
        <v>172</v>
      </c>
      <c r="Y576" s="111" t="s">
        <v>310</v>
      </c>
      <c r="AB576" s="122"/>
    </row>
    <row r="577" spans="1:256" s="110" customFormat="1" x14ac:dyDescent="0.35">
      <c r="A577" s="122" t="s">
        <v>2873</v>
      </c>
      <c r="B577" s="110" t="s">
        <v>253</v>
      </c>
      <c r="C577" s="110" t="s">
        <v>116</v>
      </c>
      <c r="D577" s="122" t="s">
        <v>743</v>
      </c>
      <c r="E577" s="125">
        <v>35334</v>
      </c>
      <c r="F577" s="118" t="s">
        <v>303</v>
      </c>
      <c r="G577" s="122" t="s">
        <v>108</v>
      </c>
      <c r="H577" s="110" t="s">
        <v>242</v>
      </c>
      <c r="I577" s="110" t="s">
        <v>165</v>
      </c>
      <c r="J577" s="122" t="s">
        <v>430</v>
      </c>
      <c r="K577" s="110" t="s">
        <v>242</v>
      </c>
      <c r="L577" s="110" t="s">
        <v>165</v>
      </c>
      <c r="M577" s="122" t="s">
        <v>181</v>
      </c>
      <c r="N577" s="110" t="s">
        <v>242</v>
      </c>
      <c r="O577" s="110" t="s">
        <v>165</v>
      </c>
      <c r="P577" s="122" t="s">
        <v>181</v>
      </c>
      <c r="Q577" s="110" t="s">
        <v>273</v>
      </c>
      <c r="R577" s="110" t="s">
        <v>165</v>
      </c>
      <c r="S577" s="122" t="s">
        <v>477</v>
      </c>
      <c r="V577" s="122"/>
      <c r="Y577" s="122"/>
      <c r="AB577" s="122"/>
    </row>
    <row r="578" spans="1:256" s="110" customFormat="1" x14ac:dyDescent="0.35">
      <c r="A578" s="122" t="s">
        <v>3705</v>
      </c>
      <c r="B578" s="110" t="s">
        <v>177</v>
      </c>
      <c r="C578" s="110" t="s">
        <v>158</v>
      </c>
      <c r="D578" s="122" t="s">
        <v>191</v>
      </c>
      <c r="E578" s="125">
        <v>37132</v>
      </c>
      <c r="F578" s="111" t="s">
        <v>5149</v>
      </c>
      <c r="G578" s="122"/>
      <c r="J578" s="122"/>
      <c r="M578" s="122"/>
      <c r="P578" s="122"/>
      <c r="S578" s="122"/>
      <c r="V578" s="122"/>
      <c r="Y578" s="122"/>
      <c r="AB578" s="122"/>
    </row>
    <row r="579" spans="1:256" s="110" customFormat="1" x14ac:dyDescent="0.35">
      <c r="A579" s="122" t="s">
        <v>1776</v>
      </c>
      <c r="B579" s="110" t="s">
        <v>744</v>
      </c>
      <c r="C579" s="118" t="s">
        <v>172</v>
      </c>
      <c r="D579" s="122" t="s">
        <v>231</v>
      </c>
      <c r="E579" s="125">
        <v>37014</v>
      </c>
      <c r="F579" s="111" t="s">
        <v>160</v>
      </c>
      <c r="G579" s="111" t="s">
        <v>138</v>
      </c>
      <c r="H579" s="110" t="s">
        <v>220</v>
      </c>
      <c r="I579" s="118" t="s">
        <v>172</v>
      </c>
      <c r="J579" s="122" t="s">
        <v>231</v>
      </c>
      <c r="L579" s="118"/>
      <c r="M579" s="122"/>
      <c r="O579" s="118"/>
      <c r="P579" s="122"/>
      <c r="R579" s="118"/>
      <c r="S579" s="122"/>
      <c r="U579" s="118"/>
      <c r="V579" s="122"/>
      <c r="X579" s="118"/>
      <c r="Y579" s="122"/>
      <c r="AA579" s="118"/>
      <c r="AB579" s="122"/>
      <c r="AD579" s="118"/>
      <c r="AE579" s="122"/>
      <c r="AG579" s="118"/>
      <c r="AH579" s="122"/>
      <c r="AJ579" s="118"/>
      <c r="AK579" s="122"/>
    </row>
    <row r="580" spans="1:256" s="110" customFormat="1" x14ac:dyDescent="0.35">
      <c r="A580" s="122" t="s">
        <v>2381</v>
      </c>
      <c r="C580" s="111"/>
      <c r="D580" s="111"/>
      <c r="E580" s="125">
        <v>35119</v>
      </c>
      <c r="F580" s="111" t="s">
        <v>140</v>
      </c>
      <c r="G580" s="111" t="s">
        <v>140</v>
      </c>
      <c r="H580" s="110" t="s">
        <v>93</v>
      </c>
      <c r="I580" s="111" t="s">
        <v>229</v>
      </c>
      <c r="J580" s="111" t="s">
        <v>3408</v>
      </c>
      <c r="K580" s="110" t="s">
        <v>93</v>
      </c>
      <c r="L580" s="111" t="s">
        <v>235</v>
      </c>
      <c r="M580" s="111" t="s">
        <v>2382</v>
      </c>
      <c r="N580" s="110" t="s">
        <v>93</v>
      </c>
      <c r="O580" s="111" t="s">
        <v>235</v>
      </c>
      <c r="P580" s="111" t="s">
        <v>2383</v>
      </c>
      <c r="Q580" s="110" t="s">
        <v>93</v>
      </c>
      <c r="R580" s="111" t="s">
        <v>116</v>
      </c>
      <c r="S580" s="111" t="s">
        <v>388</v>
      </c>
      <c r="T580" s="110" t="s">
        <v>93</v>
      </c>
      <c r="U580" s="111" t="s">
        <v>116</v>
      </c>
      <c r="V580" s="111" t="s">
        <v>2384</v>
      </c>
      <c r="W580" s="110" t="s">
        <v>93</v>
      </c>
      <c r="X580" s="111" t="s">
        <v>116</v>
      </c>
      <c r="Y580" s="111" t="s">
        <v>2385</v>
      </c>
      <c r="AA580" s="111"/>
      <c r="AB580" s="111"/>
      <c r="AD580" s="111"/>
      <c r="AE580" s="111"/>
      <c r="AG580" s="111"/>
      <c r="AH580" s="111"/>
      <c r="AJ580" s="111"/>
      <c r="AK580" s="111"/>
      <c r="AM580" s="111"/>
      <c r="AN580" s="111"/>
      <c r="AP580" s="111"/>
      <c r="AQ580" s="111"/>
      <c r="AS580" s="111"/>
      <c r="AT580" s="111"/>
      <c r="AV580" s="111"/>
      <c r="AW580" s="111"/>
      <c r="AY580" s="111"/>
      <c r="AZ580" s="111"/>
      <c r="BB580" s="111"/>
      <c r="BC580" s="111"/>
      <c r="BE580" s="111"/>
      <c r="BF580" s="111"/>
      <c r="BH580" s="111"/>
      <c r="BI580" s="111"/>
      <c r="BK580" s="111"/>
      <c r="BL580" s="111"/>
      <c r="BN580" s="111"/>
      <c r="BO580" s="111"/>
      <c r="BQ580" s="125"/>
      <c r="BR580" s="111"/>
      <c r="BS580" s="118"/>
      <c r="BU580" s="122"/>
      <c r="BV580" s="118"/>
      <c r="BW580" s="118"/>
      <c r="BX580" s="127"/>
    </row>
    <row r="581" spans="1:256" s="110" customFormat="1" x14ac:dyDescent="0.35">
      <c r="A581" s="122" t="s">
        <v>2478</v>
      </c>
      <c r="B581" s="110" t="s">
        <v>153</v>
      </c>
      <c r="C581" s="110" t="s">
        <v>158</v>
      </c>
      <c r="D581" s="122" t="s">
        <v>149</v>
      </c>
      <c r="E581" s="125">
        <v>36093</v>
      </c>
      <c r="F581" s="118" t="s">
        <v>241</v>
      </c>
      <c r="G581" s="122" t="s">
        <v>3409</v>
      </c>
      <c r="H581" s="110" t="s">
        <v>153</v>
      </c>
      <c r="I581" s="110" t="s">
        <v>158</v>
      </c>
      <c r="J581" s="122" t="s">
        <v>154</v>
      </c>
      <c r="K581" s="110" t="s">
        <v>147</v>
      </c>
      <c r="L581" s="110" t="s">
        <v>158</v>
      </c>
      <c r="M581" s="122" t="s">
        <v>1380</v>
      </c>
      <c r="N581" s="110" t="s">
        <v>147</v>
      </c>
      <c r="O581" s="110" t="s">
        <v>158</v>
      </c>
      <c r="P581" s="122" t="s">
        <v>2479</v>
      </c>
      <c r="S581" s="122"/>
      <c r="V581" s="122"/>
      <c r="Y581" s="122"/>
      <c r="AB581" s="122"/>
    </row>
    <row r="582" spans="1:256" s="110" customFormat="1" x14ac:dyDescent="0.35">
      <c r="A582" s="122" t="s">
        <v>3130</v>
      </c>
      <c r="D582" s="122"/>
      <c r="E582" s="125">
        <v>35889</v>
      </c>
      <c r="F582" s="111" t="s">
        <v>361</v>
      </c>
      <c r="G582" s="122" t="s">
        <v>137</v>
      </c>
      <c r="H582" s="110" t="s">
        <v>198</v>
      </c>
      <c r="I582" s="110" t="s">
        <v>172</v>
      </c>
      <c r="J582" s="122" t="s">
        <v>208</v>
      </c>
      <c r="K582" s="110" t="s">
        <v>198</v>
      </c>
      <c r="L582" s="110" t="s">
        <v>172</v>
      </c>
      <c r="M582" s="122" t="s">
        <v>168</v>
      </c>
      <c r="N582" s="110" t="s">
        <v>461</v>
      </c>
      <c r="O582" s="110" t="s">
        <v>172</v>
      </c>
      <c r="P582" s="122" t="s">
        <v>231</v>
      </c>
      <c r="S582" s="122"/>
      <c r="V582" s="122"/>
      <c r="Y582" s="122"/>
      <c r="AB582" s="122"/>
    </row>
    <row r="583" spans="1:256" s="110" customFormat="1" x14ac:dyDescent="0.35">
      <c r="A583" s="122" t="s">
        <v>1670</v>
      </c>
      <c r="B583" s="110" t="s">
        <v>177</v>
      </c>
      <c r="C583" s="110" t="s">
        <v>78</v>
      </c>
      <c r="D583" s="122" t="s">
        <v>191</v>
      </c>
      <c r="E583" s="125">
        <v>35297</v>
      </c>
      <c r="F583" s="118" t="s">
        <v>115</v>
      </c>
      <c r="G583" s="122" t="s">
        <v>1137</v>
      </c>
      <c r="H583" s="110" t="s">
        <v>177</v>
      </c>
      <c r="I583" s="110" t="s">
        <v>78</v>
      </c>
      <c r="J583" s="122" t="s">
        <v>576</v>
      </c>
      <c r="K583" s="110" t="s">
        <v>184</v>
      </c>
      <c r="L583" s="110" t="s">
        <v>460</v>
      </c>
      <c r="M583" s="122" t="s">
        <v>488</v>
      </c>
      <c r="P583" s="122"/>
      <c r="Q583" s="110" t="s">
        <v>461</v>
      </c>
      <c r="R583" s="110" t="s">
        <v>85</v>
      </c>
      <c r="S583" s="122" t="s">
        <v>264</v>
      </c>
      <c r="V583" s="122"/>
      <c r="Y583" s="122"/>
      <c r="AB583" s="122"/>
    </row>
    <row r="584" spans="1:256" s="110" customFormat="1" x14ac:dyDescent="0.35">
      <c r="A584" s="122" t="s">
        <v>3708</v>
      </c>
      <c r="B584" s="110" t="s">
        <v>205</v>
      </c>
      <c r="C584" s="110" t="s">
        <v>274</v>
      </c>
      <c r="D584" s="122" t="s">
        <v>254</v>
      </c>
      <c r="E584" s="125">
        <v>37351</v>
      </c>
      <c r="F584" s="111" t="s">
        <v>5157</v>
      </c>
      <c r="G584" s="122"/>
      <c r="J584" s="122"/>
      <c r="M584" s="122"/>
      <c r="P584" s="122"/>
      <c r="S584" s="122"/>
      <c r="V584" s="122"/>
      <c r="Y584" s="122"/>
      <c r="AB584" s="122"/>
    </row>
    <row r="585" spans="1:256" s="110" customFormat="1" x14ac:dyDescent="0.35">
      <c r="A585" s="122" t="s">
        <v>1039</v>
      </c>
      <c r="B585" s="110" t="s">
        <v>331</v>
      </c>
      <c r="C585" s="110" t="s">
        <v>190</v>
      </c>
      <c r="D585" s="122" t="s">
        <v>335</v>
      </c>
      <c r="E585" s="125">
        <v>35858</v>
      </c>
      <c r="F585" s="118" t="s">
        <v>218</v>
      </c>
      <c r="G585" s="122" t="s">
        <v>130</v>
      </c>
      <c r="H585" s="110" t="s">
        <v>331</v>
      </c>
      <c r="I585" s="110" t="s">
        <v>229</v>
      </c>
      <c r="J585" s="122" t="s">
        <v>301</v>
      </c>
      <c r="K585" s="110" t="s">
        <v>327</v>
      </c>
      <c r="L585" s="110" t="s">
        <v>229</v>
      </c>
      <c r="M585" s="122" t="s">
        <v>328</v>
      </c>
      <c r="N585" s="110" t="s">
        <v>331</v>
      </c>
      <c r="O585" s="110" t="s">
        <v>229</v>
      </c>
      <c r="P585" s="122" t="s">
        <v>929</v>
      </c>
      <c r="Q585" s="110" t="s">
        <v>331</v>
      </c>
      <c r="R585" s="110" t="s">
        <v>229</v>
      </c>
      <c r="S585" s="122" t="s">
        <v>297</v>
      </c>
      <c r="V585" s="122"/>
      <c r="Y585" s="122"/>
      <c r="AB585" s="122"/>
    </row>
    <row r="586" spans="1:256" s="110" customFormat="1" x14ac:dyDescent="0.35">
      <c r="A586" s="122" t="s">
        <v>2817</v>
      </c>
      <c r="B586" s="110" t="s">
        <v>323</v>
      </c>
      <c r="C586" s="110" t="s">
        <v>109</v>
      </c>
      <c r="D586" s="111" t="s">
        <v>422</v>
      </c>
      <c r="E586" s="125">
        <v>34743</v>
      </c>
      <c r="F586" s="111" t="s">
        <v>443</v>
      </c>
      <c r="G586" s="110" t="s">
        <v>2133</v>
      </c>
      <c r="H586" s="110" t="s">
        <v>323</v>
      </c>
      <c r="I586" s="110" t="s">
        <v>128</v>
      </c>
      <c r="J586" s="111" t="s">
        <v>155</v>
      </c>
      <c r="K586" s="110" t="s">
        <v>354</v>
      </c>
      <c r="L586" s="110" t="s">
        <v>128</v>
      </c>
      <c r="M586" s="111" t="s">
        <v>422</v>
      </c>
      <c r="N586" s="110" t="s">
        <v>354</v>
      </c>
      <c r="O586" s="110" t="s">
        <v>128</v>
      </c>
      <c r="P586" s="111" t="s">
        <v>155</v>
      </c>
      <c r="Q586" s="110" t="s">
        <v>354</v>
      </c>
      <c r="R586" s="110" t="s">
        <v>128</v>
      </c>
      <c r="S586" s="111" t="s">
        <v>422</v>
      </c>
      <c r="T586" s="110" t="s">
        <v>345</v>
      </c>
      <c r="U586" s="110" t="s">
        <v>326</v>
      </c>
      <c r="V586" s="111" t="s">
        <v>154</v>
      </c>
      <c r="W586" s="110" t="s">
        <v>323</v>
      </c>
      <c r="X586" s="110" t="s">
        <v>326</v>
      </c>
      <c r="Y586" s="111" t="s">
        <v>422</v>
      </c>
      <c r="Z586" s="110" t="s">
        <v>1044</v>
      </c>
      <c r="AA586" s="110" t="s">
        <v>128</v>
      </c>
      <c r="AB586" s="111" t="s">
        <v>155</v>
      </c>
      <c r="AC586" s="110" t="s">
        <v>327</v>
      </c>
      <c r="AD586" s="110" t="s">
        <v>128</v>
      </c>
      <c r="AE586" s="111" t="s">
        <v>328</v>
      </c>
    </row>
    <row r="587" spans="1:256" s="110" customFormat="1" x14ac:dyDescent="0.35">
      <c r="A587" s="122" t="s">
        <v>1184</v>
      </c>
      <c r="B587" s="110" t="s">
        <v>354</v>
      </c>
      <c r="C587" s="110" t="s">
        <v>224</v>
      </c>
      <c r="D587" s="122" t="s">
        <v>154</v>
      </c>
      <c r="E587" s="125">
        <v>36041</v>
      </c>
      <c r="F587" s="118" t="s">
        <v>204</v>
      </c>
      <c r="G587" s="122" t="s">
        <v>130</v>
      </c>
      <c r="H587" s="110" t="s">
        <v>354</v>
      </c>
      <c r="I587" s="110" t="s">
        <v>268</v>
      </c>
      <c r="J587" s="122" t="s">
        <v>149</v>
      </c>
      <c r="K587" s="110" t="s">
        <v>354</v>
      </c>
      <c r="L587" s="110" t="s">
        <v>268</v>
      </c>
      <c r="M587" s="122" t="s">
        <v>154</v>
      </c>
      <c r="N587" s="110" t="s">
        <v>354</v>
      </c>
      <c r="O587" s="110" t="s">
        <v>268</v>
      </c>
      <c r="P587" s="122" t="s">
        <v>422</v>
      </c>
      <c r="Q587" s="110" t="s">
        <v>327</v>
      </c>
      <c r="R587" s="110" t="s">
        <v>268</v>
      </c>
      <c r="S587" s="122" t="s">
        <v>328</v>
      </c>
      <c r="V587" s="122"/>
      <c r="Y587" s="122"/>
      <c r="AB587" s="122"/>
    </row>
    <row r="588" spans="1:256" s="110" customFormat="1" x14ac:dyDescent="0.35">
      <c r="A588" s="122" t="s">
        <v>3867</v>
      </c>
      <c r="B588" s="110" t="s">
        <v>327</v>
      </c>
      <c r="C588" s="110" t="s">
        <v>341</v>
      </c>
      <c r="D588" s="122" t="s">
        <v>328</v>
      </c>
      <c r="E588" s="125">
        <v>36858</v>
      </c>
      <c r="F588" s="111" t="s">
        <v>3960</v>
      </c>
      <c r="G588" s="122"/>
      <c r="J588" s="122"/>
      <c r="M588" s="122"/>
      <c r="P588" s="122"/>
      <c r="S588" s="122"/>
      <c r="V588" s="122"/>
      <c r="Y588" s="122"/>
      <c r="AB588" s="122"/>
    </row>
    <row r="589" spans="1:256" s="102" customFormat="1" x14ac:dyDescent="0.35">
      <c r="A589" s="122" t="s">
        <v>4707</v>
      </c>
      <c r="B589" s="110"/>
      <c r="C589" s="111" t="s">
        <v>4421</v>
      </c>
      <c r="D589" s="122"/>
      <c r="E589" s="125">
        <v>35086</v>
      </c>
      <c r="F589" s="118" t="s">
        <v>188</v>
      </c>
      <c r="G589" s="122" t="s">
        <v>282</v>
      </c>
      <c r="H589" s="110"/>
      <c r="I589" s="110"/>
      <c r="J589" s="122"/>
      <c r="K589" s="110" t="s">
        <v>132</v>
      </c>
      <c r="L589" s="110" t="s">
        <v>341</v>
      </c>
      <c r="M589" s="122"/>
      <c r="N589" s="110" t="s">
        <v>122</v>
      </c>
      <c r="O589" s="110" t="s">
        <v>94</v>
      </c>
      <c r="P589" s="122"/>
      <c r="Q589" s="110" t="s">
        <v>132</v>
      </c>
      <c r="R589" s="110" t="s">
        <v>94</v>
      </c>
      <c r="S589" s="122"/>
      <c r="T589" s="110" t="s">
        <v>132</v>
      </c>
      <c r="U589" s="110" t="s">
        <v>94</v>
      </c>
      <c r="V589" s="122"/>
      <c r="W589" s="110"/>
      <c r="X589" s="110"/>
      <c r="Y589" s="122"/>
      <c r="Z589" s="110"/>
      <c r="AA589" s="110"/>
      <c r="AB589" s="122"/>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W589" s="110"/>
      <c r="AX589" s="110"/>
      <c r="AY589" s="110"/>
      <c r="AZ589" s="110"/>
      <c r="BA589" s="110"/>
      <c r="BB589" s="110"/>
      <c r="BC589" s="110"/>
      <c r="BD589" s="110"/>
      <c r="BE589" s="110"/>
      <c r="BF589" s="110"/>
      <c r="BG589" s="110"/>
      <c r="BH589" s="110"/>
      <c r="BI589" s="110"/>
      <c r="BJ589" s="110"/>
      <c r="BK589" s="110"/>
      <c r="BL589" s="110"/>
      <c r="BM589" s="110"/>
      <c r="BN589" s="110"/>
      <c r="BO589" s="110"/>
      <c r="BP589" s="110"/>
      <c r="BQ589" s="110"/>
      <c r="BR589" s="110"/>
      <c r="BS589" s="110"/>
      <c r="BT589" s="110"/>
      <c r="BU589" s="110"/>
      <c r="BV589" s="110"/>
      <c r="BW589" s="110"/>
      <c r="BX589" s="110"/>
      <c r="BY589" s="110"/>
      <c r="BZ589" s="110"/>
      <c r="CA589" s="110"/>
      <c r="CB589" s="110"/>
      <c r="CC589" s="110"/>
      <c r="CD589" s="110"/>
      <c r="CE589" s="110"/>
      <c r="CF589" s="110"/>
      <c r="CG589" s="110"/>
      <c r="CH589" s="110"/>
      <c r="CI589" s="110"/>
      <c r="CJ589" s="110"/>
      <c r="CK589" s="110"/>
      <c r="CL589" s="110"/>
      <c r="CM589" s="110"/>
      <c r="CN589" s="110"/>
      <c r="CO589" s="110"/>
      <c r="CP589" s="110"/>
      <c r="CQ589" s="110"/>
      <c r="CR589" s="110"/>
      <c r="CS589" s="110"/>
      <c r="CT589" s="110"/>
      <c r="CU589" s="110"/>
      <c r="CV589" s="110"/>
      <c r="CW589" s="110"/>
      <c r="CX589" s="110"/>
      <c r="CY589" s="110"/>
      <c r="CZ589" s="110"/>
      <c r="DA589" s="110"/>
      <c r="DB589" s="110"/>
      <c r="DC589" s="110"/>
      <c r="DD589" s="110"/>
      <c r="DE589" s="110"/>
      <c r="DF589" s="110"/>
      <c r="DG589" s="110"/>
      <c r="DH589" s="110"/>
      <c r="DI589" s="110"/>
      <c r="DJ589" s="110"/>
      <c r="DK589" s="110"/>
      <c r="DL589" s="110"/>
      <c r="DM589" s="110"/>
      <c r="DN589" s="110"/>
      <c r="DO589" s="110"/>
      <c r="DP589" s="110"/>
      <c r="DQ589" s="110"/>
      <c r="DR589" s="110"/>
      <c r="DS589" s="110"/>
      <c r="DT589" s="110"/>
      <c r="DU589" s="110"/>
      <c r="DV589" s="110"/>
      <c r="DW589" s="110"/>
      <c r="DX589" s="110"/>
      <c r="DY589" s="110"/>
      <c r="DZ589" s="110"/>
      <c r="EA589" s="110"/>
      <c r="EB589" s="110"/>
      <c r="EC589" s="110"/>
      <c r="ED589" s="110"/>
      <c r="EE589" s="110"/>
      <c r="EF589" s="110"/>
      <c r="EG589" s="110"/>
      <c r="EH589" s="110"/>
      <c r="EI589" s="110"/>
      <c r="EJ589" s="110"/>
      <c r="EK589" s="110"/>
      <c r="EL589" s="110"/>
      <c r="EM589" s="110"/>
      <c r="EN589" s="110"/>
      <c r="EO589" s="110"/>
      <c r="EP589" s="110"/>
      <c r="EQ589" s="110"/>
      <c r="ER589" s="110"/>
      <c r="ES589" s="110"/>
      <c r="ET589" s="110"/>
      <c r="EU589" s="110"/>
      <c r="EV589" s="110"/>
      <c r="EW589" s="110"/>
      <c r="EX589" s="110"/>
      <c r="EY589" s="110"/>
      <c r="EZ589" s="110"/>
      <c r="FA589" s="110"/>
      <c r="FB589" s="110"/>
      <c r="FC589" s="110"/>
      <c r="FD589" s="110"/>
      <c r="FE589" s="110"/>
      <c r="FF589" s="110"/>
      <c r="FG589" s="110"/>
      <c r="FH589" s="110"/>
      <c r="FI589" s="110"/>
      <c r="FJ589" s="110"/>
      <c r="FK589" s="110"/>
      <c r="FL589" s="110"/>
      <c r="FM589" s="110"/>
      <c r="FN589" s="110"/>
      <c r="FO589" s="110"/>
      <c r="FP589" s="110"/>
      <c r="FQ589" s="110"/>
      <c r="FR589" s="110"/>
      <c r="FS589" s="110"/>
      <c r="FT589" s="110"/>
      <c r="FU589" s="110"/>
      <c r="FV589" s="110"/>
      <c r="FW589" s="110"/>
      <c r="FX589" s="110"/>
      <c r="FY589" s="110"/>
      <c r="FZ589" s="110"/>
      <c r="GA589" s="110"/>
      <c r="GB589" s="110"/>
      <c r="GC589" s="110"/>
      <c r="GD589" s="110"/>
      <c r="GE589" s="110"/>
      <c r="GF589" s="110"/>
      <c r="GG589" s="110"/>
      <c r="GH589" s="110"/>
      <c r="GI589" s="110"/>
      <c r="GJ589" s="110"/>
      <c r="GK589" s="110"/>
      <c r="GL589" s="110"/>
      <c r="GM589" s="110"/>
      <c r="GN589" s="110"/>
      <c r="GO589" s="110"/>
      <c r="GP589" s="110"/>
      <c r="GQ589" s="110"/>
      <c r="GR589" s="110"/>
      <c r="GS589" s="110"/>
      <c r="GT589" s="110"/>
      <c r="GU589" s="110"/>
      <c r="GV589" s="110"/>
      <c r="GW589" s="110"/>
      <c r="GX589" s="110"/>
      <c r="GY589" s="110"/>
      <c r="GZ589" s="110"/>
      <c r="HA589" s="110"/>
      <c r="HB589" s="110"/>
      <c r="HC589" s="110"/>
      <c r="HD589" s="110"/>
      <c r="HE589" s="110"/>
      <c r="HF589" s="110"/>
      <c r="HG589" s="110"/>
      <c r="HH589" s="110"/>
      <c r="HI589" s="110"/>
      <c r="HJ589" s="110"/>
      <c r="HK589" s="110"/>
      <c r="HL589" s="110"/>
      <c r="HM589" s="110"/>
      <c r="HN589" s="110"/>
      <c r="HO589" s="110"/>
      <c r="HP589" s="110"/>
      <c r="HQ589" s="110"/>
      <c r="HR589" s="110"/>
      <c r="HS589" s="110"/>
      <c r="HT589" s="110"/>
      <c r="HU589" s="110"/>
      <c r="HV589" s="110"/>
      <c r="HW589" s="110"/>
      <c r="HX589" s="110"/>
      <c r="HY589" s="110"/>
      <c r="HZ589" s="110"/>
      <c r="IA589" s="110"/>
      <c r="IB589" s="110"/>
      <c r="IC589" s="110"/>
      <c r="ID589" s="110"/>
      <c r="IE589" s="110"/>
      <c r="IF589" s="110"/>
      <c r="IG589" s="110"/>
      <c r="IH589" s="110"/>
      <c r="II589" s="110"/>
      <c r="IJ589" s="110"/>
      <c r="IK589" s="110"/>
      <c r="IL589" s="110"/>
      <c r="IM589" s="110"/>
      <c r="IN589" s="110"/>
      <c r="IO589" s="110"/>
      <c r="IP589" s="110"/>
      <c r="IQ589" s="110"/>
      <c r="IR589" s="110"/>
      <c r="IS589" s="110"/>
      <c r="IT589" s="110"/>
      <c r="IU589" s="110"/>
      <c r="IV589" s="110"/>
    </row>
    <row r="590" spans="1:256" s="110" customFormat="1" x14ac:dyDescent="0.35">
      <c r="A590" s="122" t="s">
        <v>995</v>
      </c>
      <c r="B590" s="110" t="s">
        <v>250</v>
      </c>
      <c r="C590" s="111" t="s">
        <v>341</v>
      </c>
      <c r="D590" s="122" t="s">
        <v>484</v>
      </c>
      <c r="E590" s="125">
        <v>35191</v>
      </c>
      <c r="F590" s="111" t="s">
        <v>115</v>
      </c>
      <c r="G590" s="111" t="s">
        <v>4543</v>
      </c>
      <c r="H590" s="110" t="s">
        <v>258</v>
      </c>
      <c r="I590" s="111" t="s">
        <v>341</v>
      </c>
      <c r="J590" s="122" t="s">
        <v>484</v>
      </c>
      <c r="K590" s="110" t="s">
        <v>243</v>
      </c>
      <c r="L590" s="111" t="s">
        <v>229</v>
      </c>
      <c r="M590" s="122" t="s">
        <v>201</v>
      </c>
      <c r="N590" s="110" t="s">
        <v>243</v>
      </c>
      <c r="O590" s="111" t="s">
        <v>229</v>
      </c>
      <c r="P590" s="122" t="s">
        <v>430</v>
      </c>
      <c r="Q590" s="110" t="s">
        <v>258</v>
      </c>
      <c r="R590" s="111" t="s">
        <v>229</v>
      </c>
      <c r="S590" s="122" t="s">
        <v>186</v>
      </c>
      <c r="T590" s="110" t="s">
        <v>258</v>
      </c>
      <c r="U590" s="111" t="s">
        <v>229</v>
      </c>
      <c r="V590" s="111" t="s">
        <v>289</v>
      </c>
      <c r="X590" s="111"/>
      <c r="Y590" s="111"/>
      <c r="AA590" s="111"/>
      <c r="AB590" s="111"/>
      <c r="AD590" s="111"/>
      <c r="AE590" s="111"/>
      <c r="AG590" s="111"/>
      <c r="AH590" s="111"/>
      <c r="AJ590" s="111"/>
      <c r="AK590" s="111"/>
      <c r="AM590" s="111"/>
      <c r="AN590" s="111"/>
      <c r="AP590" s="111"/>
      <c r="AQ590" s="111"/>
      <c r="AS590" s="111"/>
      <c r="AT590" s="111"/>
      <c r="AV590" s="111"/>
      <c r="AW590" s="111"/>
      <c r="AY590" s="111"/>
      <c r="AZ590" s="111"/>
      <c r="BB590" s="111"/>
      <c r="BC590" s="111"/>
      <c r="BE590" s="111"/>
      <c r="BF590" s="111"/>
      <c r="BH590" s="111"/>
      <c r="BI590" s="111"/>
      <c r="BK590" s="111"/>
      <c r="BL590" s="111"/>
      <c r="BN590" s="111"/>
      <c r="BO590" s="122"/>
      <c r="BR590" s="122"/>
      <c r="BS590" s="122"/>
      <c r="BT590" s="122"/>
      <c r="BU590" s="122"/>
      <c r="BW590" s="118"/>
      <c r="BX590" s="118"/>
    </row>
    <row r="591" spans="1:256" s="110" customFormat="1" x14ac:dyDescent="0.35">
      <c r="A591" s="122" t="s">
        <v>3738</v>
      </c>
      <c r="B591" s="110" t="s">
        <v>177</v>
      </c>
      <c r="C591" s="110" t="s">
        <v>78</v>
      </c>
      <c r="D591" s="122" t="s">
        <v>186</v>
      </c>
      <c r="E591" s="125">
        <v>36304</v>
      </c>
      <c r="F591" s="111" t="s">
        <v>160</v>
      </c>
      <c r="G591" s="122"/>
      <c r="J591" s="122"/>
      <c r="M591" s="122"/>
      <c r="P591" s="122"/>
      <c r="S591" s="122"/>
      <c r="V591" s="122"/>
      <c r="Y591" s="122"/>
      <c r="AB591" s="122"/>
    </row>
    <row r="592" spans="1:256" s="110" customFormat="1" x14ac:dyDescent="0.35">
      <c r="A592" s="122" t="s">
        <v>1648</v>
      </c>
      <c r="B592" s="110" t="s">
        <v>954</v>
      </c>
      <c r="C592" s="110" t="s">
        <v>151</v>
      </c>
      <c r="D592" s="122" t="s">
        <v>112</v>
      </c>
      <c r="E592" s="125">
        <v>36233</v>
      </c>
      <c r="F592" s="118" t="s">
        <v>566</v>
      </c>
      <c r="G592" s="122" t="s">
        <v>241</v>
      </c>
      <c r="H592" s="110" t="s">
        <v>93</v>
      </c>
      <c r="I592" s="110" t="s">
        <v>151</v>
      </c>
      <c r="J592" s="122" t="s">
        <v>3410</v>
      </c>
      <c r="K592" s="110" t="s">
        <v>93</v>
      </c>
      <c r="L592" s="110" t="s">
        <v>151</v>
      </c>
      <c r="M592" s="122" t="s">
        <v>1649</v>
      </c>
      <c r="N592" s="110" t="s">
        <v>954</v>
      </c>
      <c r="O592" s="110" t="s">
        <v>151</v>
      </c>
      <c r="P592" s="122" t="s">
        <v>1650</v>
      </c>
      <c r="S592" s="122"/>
      <c r="V592" s="122"/>
      <c r="Y592" s="122"/>
      <c r="AB592" s="122"/>
    </row>
    <row r="593" spans="1:256" s="110" customFormat="1" x14ac:dyDescent="0.35">
      <c r="A593" s="122" t="s">
        <v>1799</v>
      </c>
      <c r="B593" s="110" t="s">
        <v>250</v>
      </c>
      <c r="C593" s="110" t="s">
        <v>229</v>
      </c>
      <c r="D593" s="122" t="s">
        <v>231</v>
      </c>
      <c r="E593" s="125">
        <v>35447</v>
      </c>
      <c r="F593" s="118" t="s">
        <v>130</v>
      </c>
      <c r="G593" s="122" t="s">
        <v>316</v>
      </c>
      <c r="H593" s="110" t="s">
        <v>258</v>
      </c>
      <c r="I593" s="110" t="s">
        <v>142</v>
      </c>
      <c r="J593" s="122" t="s">
        <v>264</v>
      </c>
      <c r="K593" s="110" t="s">
        <v>258</v>
      </c>
      <c r="L593" s="110" t="s">
        <v>142</v>
      </c>
      <c r="M593" s="122" t="s">
        <v>186</v>
      </c>
      <c r="N593" s="110" t="s">
        <v>258</v>
      </c>
      <c r="O593" s="110" t="s">
        <v>142</v>
      </c>
      <c r="P593" s="122" t="s">
        <v>186</v>
      </c>
      <c r="Q593" s="110" t="s">
        <v>284</v>
      </c>
      <c r="R593" s="110" t="s">
        <v>142</v>
      </c>
      <c r="S593" s="122" t="s">
        <v>186</v>
      </c>
      <c r="V593" s="122"/>
      <c r="Y593" s="122"/>
      <c r="AB593" s="122"/>
    </row>
    <row r="594" spans="1:256" s="110" customFormat="1" x14ac:dyDescent="0.35">
      <c r="A594" s="122" t="s">
        <v>139</v>
      </c>
      <c r="C594" s="111"/>
      <c r="D594" s="111"/>
      <c r="E594" s="125">
        <v>35128</v>
      </c>
      <c r="F594" s="111" t="s">
        <v>140</v>
      </c>
      <c r="G594" s="111" t="s">
        <v>303</v>
      </c>
      <c r="H594" s="110" t="s">
        <v>132</v>
      </c>
      <c r="I594" s="111" t="s">
        <v>142</v>
      </c>
      <c r="J594" s="111"/>
      <c r="K594" s="110" t="s">
        <v>132</v>
      </c>
      <c r="L594" s="111" t="s">
        <v>142</v>
      </c>
      <c r="M594" s="111"/>
      <c r="N594" s="110" t="s">
        <v>132</v>
      </c>
      <c r="O594" s="111" t="s">
        <v>142</v>
      </c>
      <c r="P594" s="111"/>
      <c r="Q594" s="110" t="s">
        <v>127</v>
      </c>
      <c r="R594" s="111" t="s">
        <v>142</v>
      </c>
      <c r="S594" s="111"/>
      <c r="T594" s="110" t="s">
        <v>127</v>
      </c>
      <c r="U594" s="111" t="s">
        <v>142</v>
      </c>
      <c r="V594" s="111"/>
      <c r="W594" s="110" t="s">
        <v>127</v>
      </c>
      <c r="X594" s="111" t="s">
        <v>142</v>
      </c>
      <c r="Y594" s="111"/>
      <c r="AA594" s="111"/>
      <c r="AB594" s="111"/>
      <c r="AD594" s="111"/>
      <c r="AE594" s="111"/>
      <c r="AG594" s="111"/>
      <c r="AH594" s="111"/>
      <c r="AJ594" s="111"/>
      <c r="AK594" s="111"/>
      <c r="AM594" s="111"/>
      <c r="AN594" s="111"/>
      <c r="AP594" s="111"/>
      <c r="AQ594" s="111"/>
      <c r="AS594" s="111"/>
      <c r="AT594" s="111"/>
      <c r="AV594" s="111"/>
      <c r="AW594" s="111"/>
      <c r="AY594" s="111"/>
      <c r="AZ594" s="111"/>
      <c r="BB594" s="111"/>
      <c r="BC594" s="111"/>
      <c r="BE594" s="111"/>
      <c r="BF594" s="111"/>
      <c r="BH594" s="111"/>
      <c r="BI594" s="111"/>
      <c r="BK594" s="111"/>
      <c r="BL594" s="111"/>
      <c r="BN594" s="111"/>
      <c r="BO594" s="111"/>
      <c r="BQ594" s="125"/>
      <c r="BR594" s="111"/>
      <c r="BS594" s="118"/>
      <c r="BU594" s="122"/>
      <c r="BV594" s="118"/>
      <c r="BW594" s="118"/>
      <c r="BX594" s="127"/>
    </row>
    <row r="595" spans="1:256" s="110" customFormat="1" x14ac:dyDescent="0.35">
      <c r="A595" s="122" t="s">
        <v>3011</v>
      </c>
      <c r="B595" s="110" t="s">
        <v>365</v>
      </c>
      <c r="C595" s="111" t="s">
        <v>206</v>
      </c>
      <c r="D595" s="111"/>
      <c r="E595" s="125">
        <v>31876</v>
      </c>
      <c r="F595" s="111" t="s">
        <v>2363</v>
      </c>
      <c r="G595" s="111" t="s">
        <v>825</v>
      </c>
      <c r="I595" s="111"/>
      <c r="J595" s="111"/>
      <c r="K595" s="110" t="s">
        <v>365</v>
      </c>
      <c r="L595" s="111" t="s">
        <v>206</v>
      </c>
      <c r="M595" s="111"/>
      <c r="N595" s="110" t="s">
        <v>365</v>
      </c>
      <c r="O595" s="111" t="s">
        <v>206</v>
      </c>
      <c r="P595" s="111"/>
      <c r="Q595" s="110" t="s">
        <v>365</v>
      </c>
      <c r="R595" s="111" t="s">
        <v>206</v>
      </c>
      <c r="S595" s="111"/>
      <c r="T595" s="110" t="s">
        <v>861</v>
      </c>
      <c r="U595" s="111"/>
      <c r="V595" s="111"/>
      <c r="W595" s="110" t="s">
        <v>365</v>
      </c>
      <c r="X595" s="111" t="s">
        <v>190</v>
      </c>
      <c r="Y595" s="111"/>
      <c r="Z595" s="110" t="s">
        <v>365</v>
      </c>
      <c r="AA595" s="111" t="s">
        <v>190</v>
      </c>
      <c r="AB595" s="111"/>
      <c r="AC595" s="110" t="s">
        <v>365</v>
      </c>
      <c r="AD595" s="111" t="s">
        <v>190</v>
      </c>
      <c r="AE595" s="111"/>
      <c r="AF595" s="110" t="s">
        <v>365</v>
      </c>
      <c r="AG595" s="111" t="s">
        <v>190</v>
      </c>
      <c r="AH595" s="111"/>
      <c r="AI595" s="110" t="s">
        <v>365</v>
      </c>
      <c r="AJ595" s="111" t="s">
        <v>190</v>
      </c>
      <c r="AK595" s="111"/>
      <c r="AL595" s="110" t="s">
        <v>365</v>
      </c>
      <c r="AM595" s="111" t="s">
        <v>190</v>
      </c>
      <c r="AN595" s="111"/>
      <c r="AO595" s="110" t="s">
        <v>365</v>
      </c>
      <c r="AP595" s="111" t="s">
        <v>190</v>
      </c>
      <c r="AQ595" s="111"/>
      <c r="AR595" s="110" t="s">
        <v>365</v>
      </c>
      <c r="AS595" s="111" t="s">
        <v>128</v>
      </c>
      <c r="AT595" s="111"/>
      <c r="AU595" s="110" t="s">
        <v>365</v>
      </c>
      <c r="AV595" s="111" t="s">
        <v>128</v>
      </c>
      <c r="AW595" s="111"/>
      <c r="AX595" s="110" t="s">
        <v>365</v>
      </c>
      <c r="AY595" s="111" t="s">
        <v>128</v>
      </c>
      <c r="AZ595" s="111"/>
      <c r="BB595" s="111"/>
      <c r="BC595" s="111"/>
      <c r="BE595" s="111"/>
      <c r="BF595" s="111"/>
      <c r="BH595" s="111"/>
      <c r="BI595" s="111"/>
      <c r="BK595" s="111"/>
      <c r="BL595" s="111"/>
      <c r="BN595" s="111"/>
      <c r="BO595" s="122"/>
      <c r="BR595" s="122"/>
      <c r="BS595" s="122"/>
      <c r="BT595" s="122"/>
      <c r="BU595" s="122"/>
      <c r="BW595" s="118"/>
      <c r="BX595" s="118"/>
    </row>
    <row r="596" spans="1:256" s="110" customFormat="1" x14ac:dyDescent="0.35">
      <c r="A596" s="122" t="s">
        <v>3270</v>
      </c>
      <c r="B596" s="110" t="s">
        <v>250</v>
      </c>
      <c r="C596" s="118" t="s">
        <v>206</v>
      </c>
      <c r="D596" s="122" t="s">
        <v>488</v>
      </c>
      <c r="E596" s="125">
        <v>35865</v>
      </c>
      <c r="F596" s="111" t="s">
        <v>279</v>
      </c>
      <c r="G596" s="111"/>
      <c r="H596" s="110" t="s">
        <v>250</v>
      </c>
      <c r="I596" s="118" t="s">
        <v>116</v>
      </c>
      <c r="J596" s="122" t="s">
        <v>186</v>
      </c>
      <c r="L596" s="118"/>
      <c r="M596" s="122"/>
      <c r="O596" s="118"/>
      <c r="P596" s="122"/>
      <c r="R596" s="118"/>
      <c r="S596" s="122"/>
      <c r="U596" s="118"/>
      <c r="V596" s="122"/>
      <c r="X596" s="118"/>
      <c r="Y596" s="122"/>
      <c r="AA596" s="118"/>
      <c r="AB596" s="122"/>
      <c r="AD596" s="118"/>
      <c r="AE596" s="122"/>
      <c r="AG596" s="118"/>
      <c r="AH596" s="122"/>
      <c r="AJ596" s="118"/>
      <c r="AK596" s="122"/>
    </row>
    <row r="597" spans="1:256" s="110" customFormat="1" x14ac:dyDescent="0.35">
      <c r="A597" s="122" t="s">
        <v>2324</v>
      </c>
      <c r="B597" s="110" t="s">
        <v>480</v>
      </c>
      <c r="C597" s="118" t="s">
        <v>78</v>
      </c>
      <c r="D597" s="122" t="s">
        <v>783</v>
      </c>
      <c r="E597" s="125">
        <v>34555</v>
      </c>
      <c r="F597" s="111" t="s">
        <v>114</v>
      </c>
      <c r="G597" s="110" t="s">
        <v>4862</v>
      </c>
      <c r="H597" s="110" t="s">
        <v>656</v>
      </c>
      <c r="I597" s="118" t="s">
        <v>78</v>
      </c>
      <c r="J597" s="122" t="s">
        <v>1390</v>
      </c>
      <c r="K597" s="110" t="s">
        <v>480</v>
      </c>
      <c r="L597" s="118" t="s">
        <v>78</v>
      </c>
      <c r="M597" s="122" t="s">
        <v>520</v>
      </c>
      <c r="N597" s="110" t="s">
        <v>480</v>
      </c>
      <c r="O597" s="110" t="s">
        <v>78</v>
      </c>
      <c r="P597" s="110" t="s">
        <v>310</v>
      </c>
      <c r="Q597" s="110" t="s">
        <v>480</v>
      </c>
      <c r="R597" s="110" t="s">
        <v>78</v>
      </c>
      <c r="S597" s="110" t="s">
        <v>2325</v>
      </c>
      <c r="U597" s="111"/>
      <c r="V597" s="111"/>
      <c r="W597" s="110" t="s">
        <v>304</v>
      </c>
      <c r="X597" s="111" t="s">
        <v>78</v>
      </c>
      <c r="Y597" s="111" t="s">
        <v>310</v>
      </c>
      <c r="AA597" s="111"/>
      <c r="AB597" s="111"/>
      <c r="AD597" s="111"/>
      <c r="AE597" s="111"/>
      <c r="AG597" s="111"/>
      <c r="AH597" s="111"/>
      <c r="AJ597" s="111"/>
      <c r="AK597" s="111"/>
      <c r="AM597" s="111"/>
      <c r="AN597" s="111"/>
      <c r="AP597" s="111"/>
      <c r="AQ597" s="111"/>
      <c r="AS597" s="111"/>
      <c r="AT597" s="111"/>
      <c r="AV597" s="111"/>
      <c r="AW597" s="111"/>
      <c r="AY597" s="111"/>
      <c r="AZ597" s="111"/>
      <c r="BB597" s="111"/>
      <c r="BC597" s="111"/>
      <c r="BE597" s="111"/>
      <c r="BF597" s="111"/>
      <c r="BH597" s="111"/>
      <c r="BI597" s="111"/>
      <c r="BK597" s="125"/>
      <c r="BL597" s="111"/>
      <c r="BM597" s="118"/>
      <c r="BO597" s="122"/>
      <c r="BP597" s="118"/>
      <c r="BQ597" s="118"/>
      <c r="BR597" s="127"/>
    </row>
    <row r="598" spans="1:256" s="110" customFormat="1" x14ac:dyDescent="0.35">
      <c r="A598" s="122" t="s">
        <v>3080</v>
      </c>
      <c r="B598" s="110" t="s">
        <v>323</v>
      </c>
      <c r="C598" s="110" t="s">
        <v>165</v>
      </c>
      <c r="D598" s="122" t="s">
        <v>422</v>
      </c>
      <c r="E598" s="125">
        <v>36769</v>
      </c>
      <c r="F598" s="111" t="s">
        <v>2473</v>
      </c>
      <c r="G598" s="111" t="s">
        <v>4768</v>
      </c>
      <c r="H598" s="110" t="s">
        <v>323</v>
      </c>
      <c r="I598" s="110" t="s">
        <v>165</v>
      </c>
      <c r="J598" s="122" t="s">
        <v>155</v>
      </c>
      <c r="K598" s="110" t="s">
        <v>323</v>
      </c>
      <c r="L598" s="110" t="s">
        <v>165</v>
      </c>
      <c r="M598" s="122" t="s">
        <v>155</v>
      </c>
      <c r="P598" s="122"/>
      <c r="S598" s="122"/>
      <c r="V598" s="122"/>
      <c r="Y598" s="122"/>
      <c r="AB598" s="122"/>
    </row>
    <row r="599" spans="1:256" s="110" customFormat="1" x14ac:dyDescent="0.35">
      <c r="A599" s="122" t="s">
        <v>4766</v>
      </c>
      <c r="B599" s="110" t="s">
        <v>331</v>
      </c>
      <c r="C599" s="110" t="s">
        <v>151</v>
      </c>
      <c r="D599" s="122" t="s">
        <v>681</v>
      </c>
      <c r="E599" s="125">
        <v>35784</v>
      </c>
      <c r="F599" s="118" t="s">
        <v>115</v>
      </c>
      <c r="G599" s="122" t="s">
        <v>125</v>
      </c>
      <c r="H599" s="110" t="s">
        <v>327</v>
      </c>
      <c r="I599" s="110" t="s">
        <v>103</v>
      </c>
      <c r="J599" s="122" t="s">
        <v>4767</v>
      </c>
      <c r="K599" s="110" t="s">
        <v>331</v>
      </c>
      <c r="L599" s="110" t="s">
        <v>151</v>
      </c>
      <c r="M599" s="122" t="s">
        <v>528</v>
      </c>
      <c r="N599" s="110" t="s">
        <v>345</v>
      </c>
      <c r="O599" s="110" t="s">
        <v>274</v>
      </c>
      <c r="P599" s="122" t="s">
        <v>154</v>
      </c>
      <c r="Q599" s="110" t="s">
        <v>345</v>
      </c>
      <c r="R599" s="110" t="s">
        <v>274</v>
      </c>
      <c r="S599" s="122" t="s">
        <v>154</v>
      </c>
      <c r="T599" s="110" t="s">
        <v>296</v>
      </c>
      <c r="U599" s="110" t="s">
        <v>274</v>
      </c>
      <c r="V599" s="122" t="s">
        <v>301</v>
      </c>
      <c r="Y599" s="122"/>
      <c r="AB599" s="122"/>
    </row>
    <row r="600" spans="1:256" s="110" customFormat="1" x14ac:dyDescent="0.35">
      <c r="A600" s="122" t="s">
        <v>1325</v>
      </c>
      <c r="B600" s="110" t="s">
        <v>77</v>
      </c>
      <c r="C600" s="118" t="s">
        <v>229</v>
      </c>
      <c r="D600" s="122" t="s">
        <v>4720</v>
      </c>
      <c r="E600" s="125">
        <v>33544</v>
      </c>
      <c r="F600" s="111" t="s">
        <v>1140</v>
      </c>
      <c r="G600" s="111" t="s">
        <v>600</v>
      </c>
      <c r="H600" s="110" t="s">
        <v>77</v>
      </c>
      <c r="I600" s="118" t="s">
        <v>471</v>
      </c>
      <c r="J600" s="122"/>
      <c r="K600" s="110" t="s">
        <v>77</v>
      </c>
      <c r="L600" s="118" t="s">
        <v>252</v>
      </c>
      <c r="M600" s="122"/>
      <c r="N600" s="110" t="s">
        <v>77</v>
      </c>
      <c r="O600" s="118" t="s">
        <v>252</v>
      </c>
      <c r="P600" s="122"/>
      <c r="Q600" s="110" t="s">
        <v>77</v>
      </c>
      <c r="R600" s="118" t="s">
        <v>252</v>
      </c>
      <c r="S600" s="122"/>
      <c r="T600" s="110" t="s">
        <v>77</v>
      </c>
      <c r="U600" s="118" t="s">
        <v>252</v>
      </c>
      <c r="V600" s="122"/>
      <c r="W600" s="110" t="s">
        <v>77</v>
      </c>
      <c r="X600" s="118" t="s">
        <v>252</v>
      </c>
      <c r="Y600" s="122" t="s">
        <v>1327</v>
      </c>
      <c r="Z600" s="110" t="s">
        <v>77</v>
      </c>
      <c r="AA600" s="118" t="s">
        <v>252</v>
      </c>
      <c r="AB600" s="122"/>
      <c r="AC600" s="110" t="s">
        <v>77</v>
      </c>
      <c r="AD600" s="118" t="s">
        <v>85</v>
      </c>
      <c r="AE600" s="122" t="s">
        <v>1328</v>
      </c>
      <c r="AF600" s="110" t="s">
        <v>77</v>
      </c>
      <c r="AG600" s="118" t="s">
        <v>85</v>
      </c>
      <c r="AH600" s="122" t="s">
        <v>1208</v>
      </c>
      <c r="AI600" s="110" t="s">
        <v>77</v>
      </c>
      <c r="AJ600" s="118" t="s">
        <v>85</v>
      </c>
      <c r="AK600" s="122" t="s">
        <v>1329</v>
      </c>
      <c r="AM600" s="118"/>
      <c r="AN600" s="122"/>
      <c r="AP600" s="118"/>
      <c r="AQ600" s="122"/>
      <c r="AS600" s="118"/>
      <c r="AT600" s="122"/>
      <c r="AV600" s="118"/>
      <c r="AW600" s="122"/>
      <c r="AY600" s="118"/>
      <c r="AZ600" s="122"/>
      <c r="BB600" s="118"/>
      <c r="BC600" s="122"/>
      <c r="BE600" s="118"/>
      <c r="BF600" s="122"/>
      <c r="BH600" s="118"/>
      <c r="BI600" s="122"/>
      <c r="BK600" s="118"/>
      <c r="BL600" s="122"/>
      <c r="BN600" s="118"/>
      <c r="BO600" s="122"/>
      <c r="BR600" s="122"/>
      <c r="BS600" s="118"/>
      <c r="BT600" s="118"/>
      <c r="BU600" s="118"/>
      <c r="BV600" s="118"/>
      <c r="BW600" s="118"/>
      <c r="BX600" s="118"/>
    </row>
    <row r="601" spans="1:256" s="110" customFormat="1" x14ac:dyDescent="0.35">
      <c r="A601" s="122" t="s">
        <v>2101</v>
      </c>
      <c r="B601" s="110" t="s">
        <v>242</v>
      </c>
      <c r="C601" s="110" t="s">
        <v>460</v>
      </c>
      <c r="D601" s="122" t="s">
        <v>1144</v>
      </c>
      <c r="E601" s="125">
        <v>35062</v>
      </c>
      <c r="F601" s="118" t="s">
        <v>534</v>
      </c>
      <c r="G601" s="122" t="s">
        <v>4870</v>
      </c>
      <c r="H601" s="110" t="s">
        <v>253</v>
      </c>
      <c r="I601" s="110" t="s">
        <v>460</v>
      </c>
      <c r="J601" s="122" t="s">
        <v>2102</v>
      </c>
      <c r="K601" s="110" t="s">
        <v>253</v>
      </c>
      <c r="L601" s="110" t="s">
        <v>460</v>
      </c>
      <c r="M601" s="122" t="s">
        <v>2102</v>
      </c>
      <c r="N601" s="110" t="s">
        <v>253</v>
      </c>
      <c r="O601" s="110" t="s">
        <v>460</v>
      </c>
      <c r="P601" s="122" t="s">
        <v>2103</v>
      </c>
      <c r="Q601" s="110" t="s">
        <v>253</v>
      </c>
      <c r="R601" s="110" t="s">
        <v>460</v>
      </c>
      <c r="S601" s="122" t="s">
        <v>595</v>
      </c>
      <c r="T601" s="110" t="s">
        <v>242</v>
      </c>
      <c r="U601" s="110" t="s">
        <v>460</v>
      </c>
      <c r="V601" s="122" t="s">
        <v>2010</v>
      </c>
      <c r="W601" s="110" t="s">
        <v>242</v>
      </c>
      <c r="X601" s="110" t="s">
        <v>460</v>
      </c>
      <c r="Y601" s="122" t="s">
        <v>2104</v>
      </c>
      <c r="Z601" s="110" t="s">
        <v>253</v>
      </c>
      <c r="AA601" s="110" t="s">
        <v>460</v>
      </c>
      <c r="AB601" s="122" t="s">
        <v>877</v>
      </c>
    </row>
    <row r="602" spans="1:256" s="110" customFormat="1" x14ac:dyDescent="0.35">
      <c r="A602" s="122" t="s">
        <v>3089</v>
      </c>
      <c r="C602" s="118"/>
      <c r="D602" s="122"/>
      <c r="E602" s="125">
        <v>36616</v>
      </c>
      <c r="F602" s="111" t="s">
        <v>391</v>
      </c>
      <c r="G602" s="111" t="s">
        <v>230</v>
      </c>
      <c r="H602" s="110" t="s">
        <v>920</v>
      </c>
      <c r="I602" s="118" t="s">
        <v>268</v>
      </c>
      <c r="J602" s="122" t="s">
        <v>328</v>
      </c>
      <c r="L602" s="118"/>
      <c r="M602" s="122"/>
      <c r="O602" s="118"/>
      <c r="P602" s="122"/>
      <c r="R602" s="118"/>
      <c r="S602" s="122"/>
      <c r="U602" s="118"/>
      <c r="V602" s="122"/>
      <c r="X602" s="118"/>
      <c r="Y602" s="122"/>
      <c r="AA602" s="118"/>
      <c r="AB602" s="122"/>
      <c r="AD602" s="118"/>
      <c r="AE602" s="122"/>
      <c r="AG602" s="118"/>
      <c r="AH602" s="122"/>
      <c r="AJ602" s="118"/>
      <c r="AK602" s="122"/>
    </row>
    <row r="603" spans="1:256" s="110" customFormat="1" x14ac:dyDescent="0.35">
      <c r="A603" s="122" t="s">
        <v>2987</v>
      </c>
      <c r="B603" s="110" t="s">
        <v>253</v>
      </c>
      <c r="C603" s="110" t="s">
        <v>135</v>
      </c>
      <c r="D603" s="122" t="s">
        <v>876</v>
      </c>
      <c r="E603" s="125">
        <v>35767</v>
      </c>
      <c r="F603" s="118" t="s">
        <v>1490</v>
      </c>
      <c r="G603" s="122" t="s">
        <v>125</v>
      </c>
      <c r="H603" s="110" t="s">
        <v>504</v>
      </c>
      <c r="I603" s="110" t="s">
        <v>135</v>
      </c>
      <c r="J603" s="122" t="s">
        <v>3411</v>
      </c>
      <c r="K603" s="110" t="s">
        <v>504</v>
      </c>
      <c r="L603" s="110" t="s">
        <v>135</v>
      </c>
      <c r="M603" s="122" t="s">
        <v>2988</v>
      </c>
      <c r="N603" s="110" t="s">
        <v>504</v>
      </c>
      <c r="O603" s="110" t="s">
        <v>135</v>
      </c>
      <c r="P603" s="122" t="s">
        <v>2988</v>
      </c>
      <c r="Q603" s="110" t="s">
        <v>480</v>
      </c>
      <c r="R603" s="110" t="s">
        <v>135</v>
      </c>
      <c r="S603" s="122" t="s">
        <v>510</v>
      </c>
      <c r="T603" s="110" t="s">
        <v>480</v>
      </c>
      <c r="U603" s="110" t="s">
        <v>135</v>
      </c>
      <c r="V603" s="122" t="s">
        <v>1537</v>
      </c>
      <c r="Y603" s="122"/>
      <c r="AB603" s="122"/>
    </row>
    <row r="604" spans="1:256" ht="12.75" customHeight="1" x14ac:dyDescent="0.35">
      <c r="A604" s="122" t="s">
        <v>4422</v>
      </c>
      <c r="B604" s="111"/>
      <c r="C604" s="111" t="s">
        <v>4421</v>
      </c>
      <c r="D604" s="122"/>
      <c r="E604" s="125">
        <v>35476</v>
      </c>
      <c r="F604" s="118" t="s">
        <v>996</v>
      </c>
      <c r="G604" s="122" t="s">
        <v>204</v>
      </c>
      <c r="H604" s="111"/>
      <c r="I604" s="111"/>
      <c r="J604" s="122"/>
      <c r="K604" s="110"/>
      <c r="L604" s="110"/>
      <c r="M604" s="122"/>
      <c r="N604" s="110" t="s">
        <v>93</v>
      </c>
      <c r="O604" s="110" t="s">
        <v>109</v>
      </c>
      <c r="P604" s="122" t="s">
        <v>4423</v>
      </c>
      <c r="Q604" s="110" t="s">
        <v>93</v>
      </c>
      <c r="R604" s="110" t="s">
        <v>109</v>
      </c>
      <c r="S604" s="122" t="s">
        <v>4424</v>
      </c>
      <c r="T604" s="110"/>
      <c r="U604" s="110"/>
      <c r="V604" s="122"/>
      <c r="W604" s="110"/>
      <c r="X604" s="110"/>
      <c r="Y604" s="122"/>
      <c r="Z604" s="110"/>
      <c r="AA604" s="110"/>
      <c r="AB604" s="122"/>
      <c r="AC604" s="110"/>
      <c r="AD604" s="110"/>
      <c r="AE604" s="110"/>
      <c r="AF604" s="110"/>
      <c r="AG604" s="110"/>
      <c r="AH604" s="110"/>
      <c r="AI604" s="110"/>
      <c r="AJ604" s="110"/>
      <c r="AK604" s="110"/>
      <c r="AL604" s="110"/>
      <c r="AM604" s="110"/>
      <c r="AN604" s="110"/>
      <c r="AO604" s="110"/>
      <c r="AP604" s="110"/>
      <c r="AQ604" s="110"/>
      <c r="AR604" s="110"/>
      <c r="AS604" s="110"/>
      <c r="AT604" s="110"/>
      <c r="AU604" s="110"/>
      <c r="AV604" s="110"/>
      <c r="AW604" s="110"/>
      <c r="AX604" s="110"/>
      <c r="AY604" s="110"/>
      <c r="AZ604" s="110"/>
      <c r="BA604" s="110"/>
      <c r="BB604" s="110"/>
      <c r="BC604" s="110"/>
      <c r="BD604" s="110"/>
      <c r="BE604" s="110"/>
      <c r="BF604" s="110"/>
      <c r="BG604" s="110"/>
      <c r="BH604" s="110"/>
      <c r="BI604" s="110"/>
      <c r="BJ604" s="110"/>
      <c r="BK604" s="110"/>
      <c r="BL604" s="110"/>
      <c r="BM604" s="110"/>
      <c r="BN604" s="110"/>
      <c r="BO604" s="110"/>
      <c r="BP604" s="110"/>
      <c r="BQ604" s="110"/>
      <c r="BR604" s="110"/>
      <c r="BS604" s="110"/>
      <c r="BT604" s="110"/>
      <c r="BU604" s="110"/>
      <c r="BV604" s="110"/>
      <c r="BW604" s="110"/>
      <c r="BX604" s="110"/>
      <c r="BY604" s="110"/>
      <c r="BZ604" s="110"/>
      <c r="CA604" s="110"/>
      <c r="CB604" s="110"/>
      <c r="CC604" s="110"/>
      <c r="CD604" s="110"/>
      <c r="CE604" s="110"/>
      <c r="CF604" s="110"/>
      <c r="CG604" s="110"/>
      <c r="CH604" s="110"/>
      <c r="CI604" s="110"/>
      <c r="CJ604" s="110"/>
      <c r="CK604" s="110"/>
      <c r="CL604" s="110"/>
      <c r="CM604" s="110"/>
      <c r="CN604" s="110"/>
      <c r="CO604" s="110"/>
      <c r="CP604" s="110"/>
      <c r="CQ604" s="110"/>
      <c r="CR604" s="110"/>
      <c r="CS604" s="110"/>
      <c r="CT604" s="110"/>
      <c r="CU604" s="110"/>
      <c r="CV604" s="110"/>
      <c r="CW604" s="110"/>
      <c r="CX604" s="110"/>
      <c r="CY604" s="110"/>
      <c r="CZ604" s="110"/>
      <c r="DA604" s="110"/>
      <c r="DB604" s="110"/>
      <c r="DC604" s="110"/>
      <c r="DD604" s="110"/>
      <c r="DE604" s="110"/>
      <c r="DF604" s="110"/>
      <c r="DG604" s="110"/>
      <c r="DH604" s="110"/>
      <c r="DI604" s="110"/>
      <c r="DJ604" s="110"/>
      <c r="DK604" s="110"/>
      <c r="DL604" s="110"/>
      <c r="DM604" s="110"/>
      <c r="DN604" s="110"/>
      <c r="DO604" s="110"/>
      <c r="DP604" s="110"/>
      <c r="DQ604" s="110"/>
      <c r="DR604" s="110"/>
      <c r="DS604" s="110"/>
      <c r="DT604" s="110"/>
      <c r="DU604" s="110"/>
      <c r="DV604" s="110"/>
      <c r="DW604" s="110"/>
      <c r="DX604" s="110"/>
      <c r="DY604" s="110"/>
      <c r="DZ604" s="110"/>
      <c r="EA604" s="110"/>
      <c r="EB604" s="110"/>
      <c r="EC604" s="110"/>
      <c r="ED604" s="110"/>
      <c r="EE604" s="110"/>
      <c r="EF604" s="110"/>
      <c r="EG604" s="110"/>
      <c r="EH604" s="110"/>
      <c r="EI604" s="110"/>
      <c r="EJ604" s="110"/>
      <c r="EK604" s="110"/>
      <c r="EL604" s="110"/>
      <c r="EM604" s="110"/>
      <c r="EN604" s="110"/>
      <c r="EO604" s="110"/>
      <c r="EP604" s="110"/>
      <c r="EQ604" s="110"/>
      <c r="ER604" s="110"/>
      <c r="ES604" s="110"/>
      <c r="ET604" s="110"/>
      <c r="EU604" s="110"/>
      <c r="EV604" s="110"/>
      <c r="EW604" s="110"/>
      <c r="EX604" s="110"/>
      <c r="EY604" s="110"/>
      <c r="EZ604" s="110"/>
      <c r="FA604" s="110"/>
      <c r="FB604" s="110"/>
      <c r="FC604" s="110"/>
      <c r="FD604" s="110"/>
      <c r="FE604" s="110"/>
      <c r="FF604" s="110"/>
      <c r="FG604" s="110"/>
      <c r="FH604" s="110"/>
      <c r="FI604" s="110"/>
      <c r="FJ604" s="110"/>
      <c r="FK604" s="110"/>
      <c r="FL604" s="110"/>
      <c r="FM604" s="110"/>
      <c r="FN604" s="110"/>
      <c r="FO604" s="110"/>
      <c r="FP604" s="110"/>
      <c r="FQ604" s="110"/>
      <c r="FR604" s="110"/>
      <c r="FS604" s="110"/>
      <c r="FT604" s="110"/>
      <c r="FU604" s="110"/>
      <c r="FV604" s="110"/>
      <c r="FW604" s="110"/>
      <c r="FX604" s="110"/>
      <c r="FY604" s="110"/>
      <c r="FZ604" s="110"/>
      <c r="GA604" s="110"/>
      <c r="GB604" s="110"/>
      <c r="GC604" s="110"/>
      <c r="GD604" s="110"/>
      <c r="GE604" s="110"/>
      <c r="GF604" s="110"/>
      <c r="GG604" s="110"/>
      <c r="GH604" s="110"/>
      <c r="GI604" s="110"/>
      <c r="GJ604" s="110"/>
      <c r="GK604" s="110"/>
      <c r="GL604" s="110"/>
      <c r="GM604" s="110"/>
      <c r="GN604" s="110"/>
      <c r="GO604" s="110"/>
      <c r="GP604" s="110"/>
      <c r="GQ604" s="110"/>
      <c r="GR604" s="110"/>
      <c r="GS604" s="110"/>
      <c r="GT604" s="110"/>
      <c r="GU604" s="110"/>
      <c r="GV604" s="110"/>
      <c r="GW604" s="110"/>
      <c r="GX604" s="110"/>
      <c r="GY604" s="110"/>
      <c r="GZ604" s="110"/>
      <c r="HA604" s="110"/>
      <c r="HB604" s="110"/>
      <c r="HC604" s="110"/>
      <c r="HD604" s="110"/>
      <c r="HE604" s="110"/>
      <c r="HF604" s="110"/>
      <c r="HG604" s="110"/>
      <c r="HH604" s="110"/>
      <c r="HI604" s="110"/>
      <c r="HJ604" s="110"/>
      <c r="HK604" s="110"/>
      <c r="HL604" s="110"/>
      <c r="HM604" s="110"/>
      <c r="HN604" s="110"/>
      <c r="HO604" s="110"/>
      <c r="HP604" s="110"/>
      <c r="HQ604" s="110"/>
      <c r="HR604" s="110"/>
      <c r="HS604" s="110"/>
      <c r="HT604" s="110"/>
      <c r="HU604" s="110"/>
      <c r="HV604" s="110"/>
      <c r="HW604" s="110"/>
      <c r="HX604" s="110"/>
      <c r="HY604" s="110"/>
      <c r="HZ604" s="110"/>
      <c r="IA604" s="110"/>
      <c r="IB604" s="110"/>
      <c r="IC604" s="110"/>
      <c r="ID604" s="110"/>
      <c r="IE604" s="110"/>
      <c r="IF604" s="110"/>
      <c r="IG604" s="110"/>
      <c r="IH604" s="110"/>
      <c r="II604" s="110"/>
      <c r="IJ604" s="110"/>
      <c r="IK604" s="110"/>
      <c r="IL604" s="110"/>
      <c r="IM604" s="110"/>
      <c r="IN604" s="110"/>
      <c r="IO604" s="110"/>
      <c r="IP604" s="110"/>
      <c r="IQ604" s="110"/>
      <c r="IR604" s="110"/>
      <c r="IS604" s="110"/>
      <c r="IT604" s="110"/>
      <c r="IU604" s="110"/>
      <c r="IV604" s="110"/>
    </row>
    <row r="605" spans="1:256" s="110" customFormat="1" x14ac:dyDescent="0.35">
      <c r="A605" s="122" t="s">
        <v>2181</v>
      </c>
      <c r="B605" s="110" t="s">
        <v>184</v>
      </c>
      <c r="C605" s="110" t="s">
        <v>151</v>
      </c>
      <c r="D605" s="122" t="s">
        <v>231</v>
      </c>
      <c r="E605" s="125">
        <v>35030</v>
      </c>
      <c r="F605" s="118" t="s">
        <v>114</v>
      </c>
      <c r="G605" s="122" t="s">
        <v>498</v>
      </c>
      <c r="H605" s="110" t="s">
        <v>177</v>
      </c>
      <c r="I605" s="110" t="s">
        <v>128</v>
      </c>
      <c r="J605" s="122" t="s">
        <v>216</v>
      </c>
      <c r="K605" s="110" t="s">
        <v>184</v>
      </c>
      <c r="L605" s="110" t="s">
        <v>206</v>
      </c>
      <c r="M605" s="122" t="s">
        <v>231</v>
      </c>
      <c r="P605" s="122"/>
      <c r="Q605" s="110" t="s">
        <v>177</v>
      </c>
      <c r="R605" s="110" t="s">
        <v>206</v>
      </c>
      <c r="S605" s="122" t="s">
        <v>254</v>
      </c>
      <c r="T605" s="110" t="s">
        <v>864</v>
      </c>
      <c r="U605" s="110" t="s">
        <v>206</v>
      </c>
      <c r="V605" s="122" t="s">
        <v>1130</v>
      </c>
      <c r="Y605" s="122"/>
      <c r="AB605" s="122"/>
    </row>
    <row r="606" spans="1:256" s="110" customFormat="1" x14ac:dyDescent="0.35">
      <c r="A606" s="122" t="s">
        <v>2148</v>
      </c>
      <c r="B606" s="110" t="s">
        <v>365</v>
      </c>
      <c r="C606" s="110" t="s">
        <v>172</v>
      </c>
      <c r="D606" s="122"/>
      <c r="E606" s="125">
        <v>34408</v>
      </c>
      <c r="F606" s="118" t="s">
        <v>498</v>
      </c>
      <c r="G606" s="122" t="s">
        <v>1624</v>
      </c>
      <c r="H606" s="110" t="s">
        <v>365</v>
      </c>
      <c r="I606" s="110" t="s">
        <v>172</v>
      </c>
      <c r="J606" s="122"/>
      <c r="K606" s="110" t="s">
        <v>365</v>
      </c>
      <c r="L606" s="110" t="s">
        <v>229</v>
      </c>
      <c r="M606" s="122"/>
      <c r="N606" s="110" t="s">
        <v>365</v>
      </c>
      <c r="O606" s="110" t="s">
        <v>229</v>
      </c>
      <c r="P606" s="122"/>
      <c r="Q606" s="110" t="s">
        <v>365</v>
      </c>
      <c r="R606" s="110" t="s">
        <v>229</v>
      </c>
      <c r="S606" s="122"/>
      <c r="T606" s="110" t="s">
        <v>365</v>
      </c>
      <c r="U606" s="110" t="s">
        <v>341</v>
      </c>
      <c r="V606" s="122"/>
      <c r="Y606" s="122"/>
      <c r="AB606" s="122"/>
    </row>
    <row r="607" spans="1:256" s="110" customFormat="1" x14ac:dyDescent="0.35">
      <c r="A607" s="122" t="s">
        <v>1162</v>
      </c>
      <c r="B607" s="110" t="s">
        <v>276</v>
      </c>
      <c r="C607" s="110" t="s">
        <v>274</v>
      </c>
      <c r="D607" s="122" t="s">
        <v>1537</v>
      </c>
      <c r="E607" s="125">
        <v>35841</v>
      </c>
      <c r="F607" s="118" t="s">
        <v>204</v>
      </c>
      <c r="G607" s="122" t="s">
        <v>5114</v>
      </c>
      <c r="H607" s="110" t="s">
        <v>648</v>
      </c>
      <c r="I607" s="110" t="s">
        <v>326</v>
      </c>
      <c r="J607" s="122" t="s">
        <v>1160</v>
      </c>
      <c r="K607" s="110" t="s">
        <v>648</v>
      </c>
      <c r="L607" s="110" t="s">
        <v>326</v>
      </c>
      <c r="M607" s="122" t="s">
        <v>777</v>
      </c>
      <c r="N607" s="110" t="s">
        <v>276</v>
      </c>
      <c r="O607" s="110" t="s">
        <v>326</v>
      </c>
      <c r="P607" s="122" t="s">
        <v>305</v>
      </c>
      <c r="Q607" s="110" t="s">
        <v>276</v>
      </c>
      <c r="R607" s="110" t="s">
        <v>326</v>
      </c>
      <c r="S607" s="122" t="s">
        <v>1160</v>
      </c>
      <c r="V607" s="122"/>
      <c r="Y607" s="122"/>
      <c r="AB607" s="122"/>
    </row>
    <row r="608" spans="1:256" s="110" customFormat="1" ht="12.75" customHeight="1" x14ac:dyDescent="0.35">
      <c r="A608" s="122" t="s">
        <v>3599</v>
      </c>
      <c r="B608" s="110" t="s">
        <v>758</v>
      </c>
      <c r="C608" s="110" t="s">
        <v>268</v>
      </c>
      <c r="D608" s="122" t="s">
        <v>4634</v>
      </c>
      <c r="E608" s="125">
        <v>36128</v>
      </c>
      <c r="F608" s="111" t="s">
        <v>391</v>
      </c>
      <c r="G608" s="122"/>
      <c r="J608" s="122"/>
      <c r="M608" s="122"/>
      <c r="P608" s="122"/>
      <c r="S608" s="122"/>
      <c r="V608" s="122"/>
      <c r="Y608" s="122"/>
      <c r="AB608" s="122"/>
    </row>
    <row r="609" spans="1:256" s="110" customFormat="1" x14ac:dyDescent="0.35">
      <c r="A609" s="122" t="s">
        <v>424</v>
      </c>
      <c r="B609" s="110" t="s">
        <v>147</v>
      </c>
      <c r="C609" s="111" t="s">
        <v>123</v>
      </c>
      <c r="D609" s="111" t="s">
        <v>426</v>
      </c>
      <c r="E609" s="125">
        <v>34975</v>
      </c>
      <c r="F609" s="111" t="s">
        <v>425</v>
      </c>
      <c r="G609" s="111" t="s">
        <v>337</v>
      </c>
      <c r="H609" s="110" t="s">
        <v>147</v>
      </c>
      <c r="I609" s="111" t="s">
        <v>85</v>
      </c>
      <c r="J609" s="111" t="s">
        <v>1764</v>
      </c>
      <c r="K609" s="110" t="s">
        <v>156</v>
      </c>
      <c r="L609" s="111" t="s">
        <v>109</v>
      </c>
      <c r="M609" s="111" t="s">
        <v>173</v>
      </c>
      <c r="N609" s="110" t="s">
        <v>153</v>
      </c>
      <c r="O609" s="111" t="s">
        <v>109</v>
      </c>
      <c r="P609" s="111" t="s">
        <v>149</v>
      </c>
      <c r="Q609" s="110" t="s">
        <v>153</v>
      </c>
      <c r="R609" s="111" t="s">
        <v>109</v>
      </c>
      <c r="S609" s="111" t="s">
        <v>149</v>
      </c>
      <c r="T609" s="110" t="s">
        <v>147</v>
      </c>
      <c r="U609" s="111" t="s">
        <v>109</v>
      </c>
      <c r="V609" s="111" t="s">
        <v>426</v>
      </c>
      <c r="W609" s="110" t="s">
        <v>156</v>
      </c>
      <c r="X609" s="111" t="s">
        <v>109</v>
      </c>
      <c r="Y609" s="111" t="s">
        <v>173</v>
      </c>
      <c r="AA609" s="111"/>
      <c r="AB609" s="111"/>
      <c r="AD609" s="111"/>
      <c r="AE609" s="111"/>
      <c r="AG609" s="111"/>
      <c r="AH609" s="111"/>
      <c r="AJ609" s="111"/>
      <c r="AK609" s="111"/>
      <c r="AM609" s="111"/>
      <c r="AN609" s="111"/>
      <c r="AP609" s="111"/>
      <c r="AQ609" s="111"/>
      <c r="AS609" s="111"/>
      <c r="AT609" s="111"/>
      <c r="AV609" s="111"/>
      <c r="AW609" s="111"/>
      <c r="AY609" s="111"/>
      <c r="AZ609" s="111"/>
      <c r="BB609" s="111"/>
      <c r="BC609" s="111"/>
      <c r="BE609" s="111"/>
      <c r="BF609" s="111"/>
      <c r="BH609" s="111"/>
      <c r="BI609" s="111"/>
      <c r="BK609" s="111"/>
      <c r="BL609" s="111"/>
      <c r="BN609" s="111"/>
      <c r="BO609" s="111"/>
      <c r="BQ609" s="125"/>
      <c r="BR609" s="111"/>
      <c r="BS609" s="118"/>
      <c r="BU609" s="122"/>
      <c r="BV609" s="118"/>
      <c r="BW609" s="118"/>
      <c r="BX609" s="127"/>
    </row>
    <row r="610" spans="1:256" s="110" customFormat="1" x14ac:dyDescent="0.35">
      <c r="A610" s="8" t="s">
        <v>2513</v>
      </c>
      <c r="B610" s="110" t="s">
        <v>250</v>
      </c>
      <c r="C610" s="36" t="s">
        <v>341</v>
      </c>
      <c r="D610" s="36" t="s">
        <v>484</v>
      </c>
      <c r="E610" s="125">
        <v>33450</v>
      </c>
      <c r="F610" s="111" t="s">
        <v>825</v>
      </c>
      <c r="G610" s="111" t="s">
        <v>4915</v>
      </c>
      <c r="H610" s="110" t="s">
        <v>250</v>
      </c>
      <c r="I610" s="36" t="s">
        <v>341</v>
      </c>
      <c r="J610" s="36" t="s">
        <v>231</v>
      </c>
      <c r="K610" s="110" t="s">
        <v>253</v>
      </c>
      <c r="L610" s="36" t="s">
        <v>341</v>
      </c>
      <c r="M610" s="36" t="s">
        <v>168</v>
      </c>
      <c r="N610" s="110" t="s">
        <v>253</v>
      </c>
      <c r="O610" s="36" t="s">
        <v>341</v>
      </c>
      <c r="P610" s="36" t="s">
        <v>254</v>
      </c>
      <c r="Q610" s="110" t="s">
        <v>253</v>
      </c>
      <c r="R610" s="36" t="s">
        <v>341</v>
      </c>
      <c r="S610" s="36" t="s">
        <v>208</v>
      </c>
      <c r="T610" s="110" t="s">
        <v>250</v>
      </c>
      <c r="U610" s="36" t="s">
        <v>341</v>
      </c>
      <c r="V610" s="36" t="s">
        <v>289</v>
      </c>
      <c r="W610" s="110" t="s">
        <v>250</v>
      </c>
      <c r="X610" s="36" t="s">
        <v>341</v>
      </c>
      <c r="Y610" s="36" t="s">
        <v>484</v>
      </c>
      <c r="Z610" s="110" t="s">
        <v>242</v>
      </c>
      <c r="AA610" s="36" t="s">
        <v>341</v>
      </c>
      <c r="AB610" s="36" t="s">
        <v>168</v>
      </c>
      <c r="AC610" s="110" t="s">
        <v>242</v>
      </c>
      <c r="AD610" s="36" t="s">
        <v>341</v>
      </c>
      <c r="AE610" s="36" t="s">
        <v>430</v>
      </c>
      <c r="AF610" s="110" t="s">
        <v>242</v>
      </c>
      <c r="AG610" s="36" t="s">
        <v>341</v>
      </c>
      <c r="AH610" s="36" t="s">
        <v>254</v>
      </c>
      <c r="AI610" t="s">
        <v>250</v>
      </c>
      <c r="AJ610" s="36" t="s">
        <v>341</v>
      </c>
      <c r="AK610" s="36" t="s">
        <v>231</v>
      </c>
      <c r="AL610" s="110" t="s">
        <v>273</v>
      </c>
      <c r="AM610" s="118" t="s">
        <v>341</v>
      </c>
      <c r="AN610" s="122" t="s">
        <v>264</v>
      </c>
      <c r="AP610" s="118"/>
      <c r="AQ610" s="122"/>
      <c r="AS610" s="118"/>
      <c r="AT610" s="122"/>
      <c r="AV610" s="118"/>
      <c r="AW610" s="122"/>
      <c r="AY610" s="118"/>
      <c r="AZ610" s="122"/>
      <c r="BB610" s="118"/>
      <c r="BC610" s="122"/>
      <c r="BE610" s="118"/>
      <c r="BF610" s="122"/>
      <c r="BH610" s="118"/>
      <c r="BI610" s="122"/>
      <c r="BK610" s="118"/>
      <c r="BL610" s="122"/>
      <c r="BN610" s="118"/>
      <c r="BO610" s="122"/>
      <c r="BR610" s="122"/>
      <c r="BS610" s="118"/>
      <c r="BT610" s="118"/>
      <c r="BU610" s="118"/>
      <c r="BV610" s="118"/>
      <c r="BW610" s="118"/>
      <c r="BX610" s="118"/>
    </row>
    <row r="611" spans="1:256" s="110" customFormat="1" x14ac:dyDescent="0.35">
      <c r="A611" s="122" t="s">
        <v>3072</v>
      </c>
      <c r="B611" s="110" t="s">
        <v>307</v>
      </c>
      <c r="C611" s="110" t="s">
        <v>268</v>
      </c>
      <c r="D611" s="122" t="s">
        <v>1421</v>
      </c>
      <c r="E611" s="125">
        <v>36123</v>
      </c>
      <c r="F611" s="111" t="s">
        <v>279</v>
      </c>
      <c r="G611" s="122" t="s">
        <v>137</v>
      </c>
      <c r="H611" s="110" t="s">
        <v>311</v>
      </c>
      <c r="I611" s="110" t="s">
        <v>268</v>
      </c>
      <c r="J611" s="122" t="s">
        <v>293</v>
      </c>
      <c r="K611" s="110" t="s">
        <v>307</v>
      </c>
      <c r="L611" s="110" t="s">
        <v>268</v>
      </c>
      <c r="M611" s="122" t="s">
        <v>310</v>
      </c>
      <c r="P611" s="122"/>
      <c r="S611" s="122"/>
      <c r="V611" s="122"/>
      <c r="Y611" s="122"/>
      <c r="AB611" s="122"/>
    </row>
    <row r="612" spans="1:256" s="110" customFormat="1" x14ac:dyDescent="0.35">
      <c r="A612" s="122" t="s">
        <v>1463</v>
      </c>
      <c r="B612" s="110" t="s">
        <v>93</v>
      </c>
      <c r="C612" s="118" t="s">
        <v>103</v>
      </c>
      <c r="D612" s="122" t="s">
        <v>4446</v>
      </c>
      <c r="E612" s="125">
        <v>37335</v>
      </c>
      <c r="F612" s="111" t="s">
        <v>1464</v>
      </c>
      <c r="G612" s="111" t="s">
        <v>4447</v>
      </c>
      <c r="H612" s="110" t="s">
        <v>93</v>
      </c>
      <c r="I612" s="118" t="s">
        <v>103</v>
      </c>
      <c r="J612" s="122" t="s">
        <v>1465</v>
      </c>
      <c r="L612" s="118"/>
      <c r="M612" s="122"/>
      <c r="O612" s="118"/>
      <c r="P612" s="122"/>
      <c r="R612" s="118"/>
      <c r="S612" s="122"/>
      <c r="U612" s="118"/>
      <c r="V612" s="122"/>
      <c r="X612" s="118"/>
      <c r="Y612" s="122"/>
      <c r="AA612" s="118"/>
      <c r="AB612" s="122"/>
      <c r="AD612" s="118"/>
      <c r="AE612" s="122"/>
      <c r="AG612" s="118"/>
      <c r="AH612" s="122"/>
      <c r="AJ612" s="118"/>
      <c r="AK612" s="122"/>
    </row>
    <row r="613" spans="1:256" s="110" customFormat="1" x14ac:dyDescent="0.35">
      <c r="A613" s="122" t="s">
        <v>952</v>
      </c>
      <c r="B613" s="110" t="s">
        <v>954</v>
      </c>
      <c r="C613" s="110" t="s">
        <v>85</v>
      </c>
      <c r="D613" s="122" t="s">
        <v>1098</v>
      </c>
      <c r="E613" s="125">
        <v>35969</v>
      </c>
      <c r="F613" s="118" t="s">
        <v>130</v>
      </c>
      <c r="G613" s="122" t="s">
        <v>4814</v>
      </c>
      <c r="H613" s="110" t="s">
        <v>954</v>
      </c>
      <c r="I613" s="110" t="s">
        <v>128</v>
      </c>
      <c r="J613" s="122" t="s">
        <v>3412</v>
      </c>
      <c r="K613" s="110" t="s">
        <v>954</v>
      </c>
      <c r="L613" s="110" t="s">
        <v>128</v>
      </c>
      <c r="M613" s="122" t="s">
        <v>955</v>
      </c>
      <c r="N613" s="110" t="s">
        <v>93</v>
      </c>
      <c r="O613" s="110" t="s">
        <v>128</v>
      </c>
      <c r="P613" s="122" t="s">
        <v>956</v>
      </c>
      <c r="Q613" s="110" t="s">
        <v>93</v>
      </c>
      <c r="R613" s="110" t="s">
        <v>128</v>
      </c>
      <c r="S613" s="122" t="s">
        <v>699</v>
      </c>
      <c r="V613" s="122"/>
      <c r="Y613" s="122"/>
      <c r="AB613" s="122"/>
    </row>
    <row r="614" spans="1:256" s="110" customFormat="1" x14ac:dyDescent="0.35">
      <c r="A614" s="122" t="s">
        <v>3654</v>
      </c>
      <c r="B614" s="110" t="s">
        <v>307</v>
      </c>
      <c r="C614" s="110" t="s">
        <v>268</v>
      </c>
      <c r="D614" s="122" t="s">
        <v>314</v>
      </c>
      <c r="E614" s="125">
        <v>34939</v>
      </c>
      <c r="F614" s="111" t="s">
        <v>101</v>
      </c>
      <c r="G614" s="122"/>
      <c r="J614" s="122"/>
      <c r="K614" s="110" t="s">
        <v>304</v>
      </c>
      <c r="L614" s="110" t="s">
        <v>142</v>
      </c>
      <c r="M614" s="122" t="s">
        <v>310</v>
      </c>
      <c r="N614" s="110" t="s">
        <v>304</v>
      </c>
      <c r="O614" s="110" t="s">
        <v>142</v>
      </c>
      <c r="P614" s="122" t="s">
        <v>310</v>
      </c>
      <c r="S614" s="122"/>
      <c r="V614" s="122"/>
      <c r="Y614" s="122"/>
      <c r="AB614" s="122"/>
    </row>
    <row r="615" spans="1:256" s="110" customFormat="1" x14ac:dyDescent="0.35">
      <c r="A615" s="122" t="s">
        <v>2018</v>
      </c>
      <c r="B615" s="110" t="s">
        <v>480</v>
      </c>
      <c r="C615" s="110" t="s">
        <v>190</v>
      </c>
      <c r="D615" s="122" t="s">
        <v>310</v>
      </c>
      <c r="E615" s="125">
        <v>35778</v>
      </c>
      <c r="F615" s="118" t="s">
        <v>107</v>
      </c>
      <c r="G615" s="122"/>
      <c r="H615" s="110" t="s">
        <v>304</v>
      </c>
      <c r="I615" s="110" t="s">
        <v>341</v>
      </c>
      <c r="J615" s="122" t="s">
        <v>317</v>
      </c>
      <c r="M615" s="122"/>
      <c r="N615" s="110" t="s">
        <v>273</v>
      </c>
      <c r="O615" s="110" t="s">
        <v>341</v>
      </c>
      <c r="P615" s="122" t="s">
        <v>484</v>
      </c>
      <c r="Q615" s="110" t="s">
        <v>304</v>
      </c>
      <c r="R615" s="110" t="s">
        <v>341</v>
      </c>
      <c r="S615" s="122" t="s">
        <v>310</v>
      </c>
      <c r="V615" s="122"/>
      <c r="Y615" s="122"/>
      <c r="AB615" s="122"/>
    </row>
    <row r="616" spans="1:256" s="110" customFormat="1" x14ac:dyDescent="0.35">
      <c r="A616" s="122" t="s">
        <v>3257</v>
      </c>
      <c r="B616" s="110" t="s">
        <v>362</v>
      </c>
      <c r="C616" s="110" t="s">
        <v>341</v>
      </c>
      <c r="D616" s="122"/>
      <c r="E616" s="125">
        <v>36161</v>
      </c>
      <c r="F616" s="111" t="s">
        <v>137</v>
      </c>
      <c r="G616" s="122" t="s">
        <v>280</v>
      </c>
      <c r="H616" s="110" t="s">
        <v>362</v>
      </c>
      <c r="I616" s="110" t="s">
        <v>421</v>
      </c>
      <c r="J616" s="122"/>
      <c r="K616" s="110" t="s">
        <v>362</v>
      </c>
      <c r="L616" s="110" t="s">
        <v>421</v>
      </c>
      <c r="M616" s="122"/>
      <c r="P616" s="122"/>
      <c r="S616" s="122"/>
      <c r="V616" s="122"/>
      <c r="Y616" s="122"/>
      <c r="AB616" s="122"/>
    </row>
    <row r="617" spans="1:256" s="110" customFormat="1" x14ac:dyDescent="0.35">
      <c r="A617" s="122" t="s">
        <v>3166</v>
      </c>
      <c r="B617" s="110" t="s">
        <v>362</v>
      </c>
      <c r="C617" s="110" t="s">
        <v>206</v>
      </c>
      <c r="D617" s="122"/>
      <c r="E617" s="125">
        <v>35615</v>
      </c>
      <c r="F617" s="118" t="s">
        <v>101</v>
      </c>
      <c r="G617" s="122" t="s">
        <v>724</v>
      </c>
      <c r="H617" s="110" t="s">
        <v>362</v>
      </c>
      <c r="I617" s="110" t="s">
        <v>206</v>
      </c>
      <c r="J617" s="122"/>
      <c r="K617" s="110" t="s">
        <v>362</v>
      </c>
      <c r="L617" s="110" t="s">
        <v>206</v>
      </c>
      <c r="M617" s="122"/>
      <c r="N617" s="110" t="s">
        <v>362</v>
      </c>
      <c r="O617" s="110" t="s">
        <v>460</v>
      </c>
      <c r="P617" s="122"/>
      <c r="Q617" s="110" t="s">
        <v>362</v>
      </c>
      <c r="R617" s="110" t="s">
        <v>460</v>
      </c>
      <c r="S617" s="122"/>
      <c r="T617" s="110" t="s">
        <v>362</v>
      </c>
      <c r="U617" s="110" t="s">
        <v>460</v>
      </c>
      <c r="V617" s="122"/>
      <c r="Y617" s="122"/>
      <c r="AB617" s="122"/>
    </row>
    <row r="618" spans="1:256" s="110" customFormat="1" x14ac:dyDescent="0.35">
      <c r="A618" s="122" t="s">
        <v>957</v>
      </c>
      <c r="B618" s="110" t="s">
        <v>826</v>
      </c>
      <c r="C618" s="110" t="s">
        <v>131</v>
      </c>
      <c r="D618" s="122" t="s">
        <v>4750</v>
      </c>
      <c r="E618" s="125">
        <v>35662</v>
      </c>
      <c r="F618" s="118" t="s">
        <v>107</v>
      </c>
      <c r="G618" s="122" t="s">
        <v>361</v>
      </c>
      <c r="J618" s="122"/>
      <c r="K618" s="110" t="s">
        <v>826</v>
      </c>
      <c r="L618" s="110" t="s">
        <v>131</v>
      </c>
      <c r="M618" s="122" t="s">
        <v>958</v>
      </c>
      <c r="N618" s="110" t="s">
        <v>389</v>
      </c>
      <c r="O618" s="110" t="s">
        <v>131</v>
      </c>
      <c r="P618" s="122" t="s">
        <v>959</v>
      </c>
      <c r="S618" s="122"/>
      <c r="V618" s="122"/>
      <c r="Y618" s="122"/>
      <c r="AB618" s="122"/>
    </row>
    <row r="619" spans="1:256" s="110" customFormat="1" x14ac:dyDescent="0.35">
      <c r="A619" s="122" t="s">
        <v>2920</v>
      </c>
      <c r="B619" s="110" t="s">
        <v>362</v>
      </c>
      <c r="C619" s="110" t="s">
        <v>78</v>
      </c>
      <c r="D619" s="122"/>
      <c r="E619" s="125">
        <v>35816</v>
      </c>
      <c r="F619" s="118" t="s">
        <v>107</v>
      </c>
      <c r="G619" s="122" t="s">
        <v>457</v>
      </c>
      <c r="H619" s="110" t="s">
        <v>362</v>
      </c>
      <c r="I619" s="110" t="s">
        <v>78</v>
      </c>
      <c r="J619" s="122"/>
      <c r="K619" s="110" t="s">
        <v>362</v>
      </c>
      <c r="L619" s="110" t="s">
        <v>274</v>
      </c>
      <c r="M619" s="122"/>
      <c r="N619" s="110" t="s">
        <v>362</v>
      </c>
      <c r="O619" s="110" t="s">
        <v>274</v>
      </c>
      <c r="P619" s="122"/>
      <c r="S619" s="122"/>
      <c r="V619" s="122"/>
      <c r="Y619" s="122"/>
      <c r="AB619" s="122"/>
    </row>
    <row r="620" spans="1:256" s="110" customFormat="1" x14ac:dyDescent="0.35">
      <c r="A620" s="122" t="s">
        <v>2136</v>
      </c>
      <c r="B620" s="110" t="s">
        <v>299</v>
      </c>
      <c r="C620" s="110" t="s">
        <v>224</v>
      </c>
      <c r="D620" s="122" t="s">
        <v>335</v>
      </c>
      <c r="E620" s="125">
        <v>35690</v>
      </c>
      <c r="F620" s="118" t="s">
        <v>218</v>
      </c>
      <c r="G620" s="122" t="s">
        <v>624</v>
      </c>
      <c r="H620" s="110" t="s">
        <v>299</v>
      </c>
      <c r="I620" s="110" t="s">
        <v>224</v>
      </c>
      <c r="J620" s="122" t="s">
        <v>791</v>
      </c>
      <c r="K620" s="110" t="s">
        <v>327</v>
      </c>
      <c r="L620" s="110" t="s">
        <v>224</v>
      </c>
      <c r="M620" s="122" t="s">
        <v>335</v>
      </c>
      <c r="N620" s="110" t="s">
        <v>327</v>
      </c>
      <c r="O620" s="110" t="s">
        <v>224</v>
      </c>
      <c r="P620" s="122" t="s">
        <v>328</v>
      </c>
      <c r="Q620" s="110" t="s">
        <v>327</v>
      </c>
      <c r="R620" s="110" t="s">
        <v>224</v>
      </c>
      <c r="S620" s="122" t="s">
        <v>328</v>
      </c>
      <c r="V620" s="122"/>
      <c r="Y620" s="122"/>
      <c r="AB620" s="122"/>
    </row>
    <row r="621" spans="1:256" s="110" customFormat="1" x14ac:dyDescent="0.35">
      <c r="A621" s="122" t="s">
        <v>1828</v>
      </c>
      <c r="B621" s="110" t="s">
        <v>323</v>
      </c>
      <c r="C621" s="111" t="s">
        <v>86</v>
      </c>
      <c r="D621" s="111" t="s">
        <v>154</v>
      </c>
      <c r="E621" s="125">
        <v>33135</v>
      </c>
      <c r="F621" s="111" t="s">
        <v>1829</v>
      </c>
      <c r="G621" s="111" t="s">
        <v>4837</v>
      </c>
      <c r="H621" s="110" t="s">
        <v>323</v>
      </c>
      <c r="I621" s="111" t="s">
        <v>142</v>
      </c>
      <c r="J621" s="111" t="s">
        <v>422</v>
      </c>
      <c r="K621" s="110" t="s">
        <v>354</v>
      </c>
      <c r="L621" s="111" t="s">
        <v>172</v>
      </c>
      <c r="M621" s="111" t="s">
        <v>155</v>
      </c>
      <c r="N621" s="110" t="s">
        <v>345</v>
      </c>
      <c r="O621" s="111" t="s">
        <v>190</v>
      </c>
      <c r="P621" s="111" t="s">
        <v>154</v>
      </c>
      <c r="Q621" s="110" t="s">
        <v>354</v>
      </c>
      <c r="R621" s="111" t="s">
        <v>85</v>
      </c>
      <c r="S621" s="111" t="s">
        <v>155</v>
      </c>
      <c r="T621" s="110" t="s">
        <v>354</v>
      </c>
      <c r="U621" s="111" t="s">
        <v>85</v>
      </c>
      <c r="V621" s="111" t="s">
        <v>155</v>
      </c>
      <c r="W621" s="110" t="s">
        <v>354</v>
      </c>
      <c r="X621" s="111" t="s">
        <v>85</v>
      </c>
      <c r="Y621" s="111" t="s">
        <v>155</v>
      </c>
      <c r="Z621" s="110" t="s">
        <v>354</v>
      </c>
      <c r="AA621" s="111" t="s">
        <v>85</v>
      </c>
      <c r="AB621" s="111" t="s">
        <v>155</v>
      </c>
      <c r="AC621" s="110" t="s">
        <v>354</v>
      </c>
      <c r="AD621" s="111" t="s">
        <v>131</v>
      </c>
      <c r="AE621" s="111" t="s">
        <v>422</v>
      </c>
      <c r="AF621" s="110" t="s">
        <v>354</v>
      </c>
      <c r="AG621" s="111" t="s">
        <v>131</v>
      </c>
      <c r="AH621" s="111" t="s">
        <v>422</v>
      </c>
      <c r="AI621" s="110" t="s">
        <v>354</v>
      </c>
      <c r="AJ621" s="111" t="s">
        <v>131</v>
      </c>
      <c r="AK621" s="111" t="s">
        <v>422</v>
      </c>
      <c r="AL621" s="110" t="s">
        <v>354</v>
      </c>
      <c r="AM621" s="111" t="s">
        <v>131</v>
      </c>
      <c r="AN621" s="111" t="s">
        <v>154</v>
      </c>
      <c r="AO621" s="110" t="s">
        <v>354</v>
      </c>
      <c r="AP621" s="111" t="s">
        <v>131</v>
      </c>
      <c r="AQ621" s="111" t="s">
        <v>154</v>
      </c>
      <c r="AS621" s="111"/>
      <c r="AT621" s="111"/>
      <c r="AV621" s="111"/>
      <c r="AW621" s="111"/>
      <c r="AY621" s="111"/>
      <c r="AZ621" s="111"/>
      <c r="BB621" s="111"/>
      <c r="BC621" s="111"/>
      <c r="BE621" s="111"/>
      <c r="BF621" s="111"/>
      <c r="BH621" s="111"/>
      <c r="BI621" s="111"/>
      <c r="BK621" s="111"/>
      <c r="BL621" s="111"/>
      <c r="BN621" s="111"/>
      <c r="BO621" s="122"/>
      <c r="BR621" s="122"/>
      <c r="BS621" s="122"/>
      <c r="BT621" s="122"/>
      <c r="BU621" s="122"/>
      <c r="BW621" s="118"/>
      <c r="BX621" s="118"/>
    </row>
    <row r="622" spans="1:256" s="110" customFormat="1" x14ac:dyDescent="0.35">
      <c r="A622" s="122" t="s">
        <v>2029</v>
      </c>
      <c r="C622" s="111"/>
      <c r="D622" s="111"/>
      <c r="E622" s="125">
        <v>33092</v>
      </c>
      <c r="F622" s="111" t="s">
        <v>1443</v>
      </c>
      <c r="G622" s="111" t="s">
        <v>364</v>
      </c>
      <c r="H622" s="110" t="s">
        <v>299</v>
      </c>
      <c r="I622" s="111" t="s">
        <v>252</v>
      </c>
      <c r="J622" s="111" t="s">
        <v>929</v>
      </c>
      <c r="K622" s="110" t="s">
        <v>299</v>
      </c>
      <c r="L622" s="111" t="s">
        <v>252</v>
      </c>
      <c r="M622" s="111" t="s">
        <v>929</v>
      </c>
      <c r="N622" s="110" t="s">
        <v>331</v>
      </c>
      <c r="O622" s="111" t="s">
        <v>421</v>
      </c>
      <c r="P622" s="111" t="s">
        <v>297</v>
      </c>
      <c r="Q622" s="110" t="s">
        <v>299</v>
      </c>
      <c r="R622" s="111" t="s">
        <v>421</v>
      </c>
      <c r="S622" s="111" t="s">
        <v>301</v>
      </c>
      <c r="T622" s="110" t="s">
        <v>299</v>
      </c>
      <c r="U622" s="111" t="s">
        <v>235</v>
      </c>
      <c r="V622" s="111" t="s">
        <v>342</v>
      </c>
      <c r="W622" s="110" t="s">
        <v>299</v>
      </c>
      <c r="X622" s="111" t="s">
        <v>96</v>
      </c>
      <c r="Y622" s="111" t="s">
        <v>297</v>
      </c>
      <c r="Z622" s="110" t="s">
        <v>299</v>
      </c>
      <c r="AA622" s="111" t="s">
        <v>96</v>
      </c>
      <c r="AB622" s="111" t="s">
        <v>301</v>
      </c>
      <c r="AC622" s="110" t="s">
        <v>299</v>
      </c>
      <c r="AD622" s="111" t="s">
        <v>96</v>
      </c>
      <c r="AE622" s="111" t="s">
        <v>297</v>
      </c>
      <c r="AF622" s="110" t="s">
        <v>299</v>
      </c>
      <c r="AG622" s="111" t="s">
        <v>460</v>
      </c>
      <c r="AH622" s="111" t="s">
        <v>297</v>
      </c>
      <c r="AI622" s="110" t="s">
        <v>299</v>
      </c>
      <c r="AJ622" s="111" t="s">
        <v>460</v>
      </c>
      <c r="AK622" s="111" t="s">
        <v>791</v>
      </c>
      <c r="AL622" s="110" t="s">
        <v>299</v>
      </c>
      <c r="AM622" s="111" t="s">
        <v>460</v>
      </c>
      <c r="AN622" s="111" t="s">
        <v>154</v>
      </c>
      <c r="AO622" s="110" t="s">
        <v>327</v>
      </c>
      <c r="AP622" s="111" t="s">
        <v>460</v>
      </c>
      <c r="AQ622" s="111" t="s">
        <v>149</v>
      </c>
      <c r="AS622" s="111"/>
      <c r="AT622" s="111"/>
      <c r="AV622" s="111"/>
      <c r="AW622" s="111"/>
      <c r="AY622" s="111"/>
      <c r="AZ622" s="111"/>
      <c r="BB622" s="111"/>
      <c r="BC622" s="111"/>
      <c r="BE622" s="111"/>
      <c r="BF622" s="111"/>
      <c r="BH622" s="111"/>
      <c r="BI622" s="111"/>
      <c r="BK622" s="111"/>
      <c r="BL622" s="111"/>
      <c r="BN622" s="111"/>
      <c r="BO622" s="122"/>
      <c r="BR622" s="122"/>
      <c r="BS622" s="122"/>
      <c r="BT622" s="122"/>
      <c r="BU622" s="122"/>
      <c r="BW622" s="118"/>
      <c r="BX622" s="118"/>
    </row>
    <row r="623" spans="1:256" ht="12.75" customHeight="1" x14ac:dyDescent="0.35">
      <c r="A623" s="122" t="s">
        <v>2635</v>
      </c>
      <c r="B623" s="110"/>
      <c r="C623" s="110"/>
      <c r="D623" s="122"/>
      <c r="E623" s="125">
        <v>35594</v>
      </c>
      <c r="F623" s="118" t="s">
        <v>965</v>
      </c>
      <c r="G623" s="122" t="s">
        <v>932</v>
      </c>
      <c r="H623" s="110" t="s">
        <v>480</v>
      </c>
      <c r="I623" s="110" t="s">
        <v>268</v>
      </c>
      <c r="J623" s="122" t="s">
        <v>317</v>
      </c>
      <c r="K623" s="110" t="s">
        <v>242</v>
      </c>
      <c r="L623" s="110" t="s">
        <v>421</v>
      </c>
      <c r="M623" s="122" t="s">
        <v>477</v>
      </c>
      <c r="N623" s="110" t="s">
        <v>504</v>
      </c>
      <c r="O623" s="110" t="s">
        <v>421</v>
      </c>
      <c r="P623" s="122" t="s">
        <v>2636</v>
      </c>
      <c r="Q623" s="110" t="s">
        <v>4387</v>
      </c>
      <c r="R623" s="110" t="s">
        <v>421</v>
      </c>
      <c r="S623" s="122" t="s">
        <v>2741</v>
      </c>
      <c r="T623" s="110"/>
      <c r="U623" s="110"/>
      <c r="V623" s="122"/>
      <c r="W623" s="110"/>
      <c r="X623" s="110"/>
      <c r="Y623" s="122"/>
      <c r="Z623" s="110"/>
      <c r="AA623" s="110"/>
      <c r="AB623" s="122"/>
      <c r="AC623" s="110"/>
      <c r="AD623" s="110"/>
      <c r="AE623" s="110"/>
      <c r="AF623" s="110"/>
      <c r="AG623" s="110"/>
      <c r="AH623" s="110"/>
      <c r="AI623" s="110"/>
      <c r="AJ623" s="110"/>
      <c r="AK623" s="110"/>
      <c r="AL623" s="110"/>
      <c r="AM623" s="110"/>
      <c r="AN623" s="110"/>
      <c r="AO623" s="110"/>
      <c r="AP623" s="110"/>
      <c r="AQ623" s="110"/>
      <c r="AR623" s="110"/>
      <c r="AS623" s="110"/>
      <c r="AT623" s="110"/>
      <c r="AU623" s="110"/>
      <c r="AV623" s="110"/>
      <c r="AW623" s="110"/>
      <c r="AX623" s="110"/>
      <c r="AY623" s="110"/>
      <c r="AZ623" s="110"/>
      <c r="BA623" s="110"/>
      <c r="BB623" s="110"/>
      <c r="BC623" s="110"/>
      <c r="BD623" s="110"/>
      <c r="BE623" s="110"/>
      <c r="BF623" s="110"/>
      <c r="BG623" s="110"/>
      <c r="BH623" s="110"/>
      <c r="BI623" s="110"/>
      <c r="BJ623" s="110"/>
      <c r="BK623" s="110"/>
      <c r="BL623" s="110"/>
      <c r="BM623" s="110"/>
      <c r="BN623" s="110"/>
      <c r="BO623" s="110"/>
      <c r="BP623" s="110"/>
      <c r="BQ623" s="110"/>
      <c r="BR623" s="110"/>
      <c r="BS623" s="110"/>
      <c r="BT623" s="110"/>
      <c r="BU623" s="110"/>
      <c r="BV623" s="110"/>
      <c r="BW623" s="110"/>
      <c r="BX623" s="110"/>
      <c r="BY623" s="110"/>
      <c r="BZ623" s="110"/>
      <c r="CA623" s="110"/>
      <c r="CB623" s="110"/>
      <c r="CC623" s="110"/>
      <c r="CD623" s="110"/>
      <c r="CE623" s="110"/>
      <c r="CF623" s="110"/>
      <c r="CG623" s="110"/>
      <c r="CH623" s="110"/>
      <c r="CI623" s="110"/>
      <c r="CJ623" s="110"/>
      <c r="CK623" s="110"/>
      <c r="CL623" s="110"/>
      <c r="CM623" s="110"/>
      <c r="CN623" s="110"/>
      <c r="CO623" s="110"/>
      <c r="CP623" s="110"/>
      <c r="CQ623" s="110"/>
      <c r="CR623" s="110"/>
      <c r="CS623" s="110"/>
      <c r="CT623" s="110"/>
      <c r="CU623" s="110"/>
      <c r="CV623" s="110"/>
      <c r="CW623" s="110"/>
      <c r="CX623" s="110"/>
      <c r="CY623" s="110"/>
      <c r="CZ623" s="110"/>
      <c r="DA623" s="110"/>
      <c r="DB623" s="110"/>
      <c r="DC623" s="110"/>
      <c r="DD623" s="110"/>
      <c r="DE623" s="110"/>
      <c r="DF623" s="110"/>
      <c r="DG623" s="110"/>
      <c r="DH623" s="110"/>
      <c r="DI623" s="110"/>
      <c r="DJ623" s="110"/>
      <c r="DK623" s="110"/>
      <c r="DL623" s="110"/>
      <c r="DM623" s="110"/>
      <c r="DN623" s="110"/>
      <c r="DO623" s="110"/>
      <c r="DP623" s="110"/>
      <c r="DQ623" s="110"/>
      <c r="DR623" s="110"/>
      <c r="DS623" s="110"/>
      <c r="DT623" s="110"/>
      <c r="DU623" s="110"/>
      <c r="DV623" s="110"/>
      <c r="DW623" s="110"/>
      <c r="DX623" s="110"/>
      <c r="DY623" s="110"/>
      <c r="DZ623" s="110"/>
      <c r="EA623" s="110"/>
      <c r="EB623" s="110"/>
      <c r="EC623" s="110"/>
      <c r="ED623" s="110"/>
      <c r="EE623" s="110"/>
      <c r="EF623" s="110"/>
      <c r="EG623" s="110"/>
      <c r="EH623" s="110"/>
      <c r="EI623" s="110"/>
      <c r="EJ623" s="110"/>
      <c r="EK623" s="110"/>
      <c r="EL623" s="110"/>
      <c r="EM623" s="110"/>
      <c r="EN623" s="110"/>
      <c r="EO623" s="110"/>
      <c r="EP623" s="110"/>
      <c r="EQ623" s="110"/>
      <c r="ER623" s="110"/>
      <c r="ES623" s="110"/>
      <c r="ET623" s="110"/>
      <c r="EU623" s="110"/>
      <c r="EV623" s="110"/>
      <c r="EW623" s="110"/>
      <c r="EX623" s="110"/>
      <c r="EY623" s="110"/>
      <c r="EZ623" s="110"/>
      <c r="FA623" s="110"/>
      <c r="FB623" s="110"/>
      <c r="FC623" s="110"/>
      <c r="FD623" s="110"/>
      <c r="FE623" s="110"/>
      <c r="FF623" s="110"/>
      <c r="FG623" s="110"/>
      <c r="FH623" s="110"/>
      <c r="FI623" s="110"/>
      <c r="FJ623" s="110"/>
      <c r="FK623" s="110"/>
      <c r="FL623" s="110"/>
      <c r="FM623" s="110"/>
      <c r="FN623" s="110"/>
      <c r="FO623" s="110"/>
      <c r="FP623" s="110"/>
      <c r="FQ623" s="110"/>
      <c r="FR623" s="110"/>
      <c r="FS623" s="110"/>
      <c r="FT623" s="110"/>
      <c r="FU623" s="110"/>
      <c r="FV623" s="110"/>
      <c r="FW623" s="110"/>
      <c r="FX623" s="110"/>
      <c r="FY623" s="110"/>
      <c r="FZ623" s="110"/>
      <c r="GA623" s="110"/>
      <c r="GB623" s="110"/>
      <c r="GC623" s="110"/>
      <c r="GD623" s="110"/>
      <c r="GE623" s="110"/>
      <c r="GF623" s="110"/>
      <c r="GG623" s="110"/>
      <c r="GH623" s="110"/>
      <c r="GI623" s="110"/>
      <c r="GJ623" s="110"/>
      <c r="GK623" s="110"/>
      <c r="GL623" s="110"/>
      <c r="GM623" s="110"/>
      <c r="GN623" s="110"/>
      <c r="GO623" s="110"/>
      <c r="GP623" s="110"/>
      <c r="GQ623" s="110"/>
      <c r="GR623" s="110"/>
      <c r="GS623" s="110"/>
      <c r="GT623" s="110"/>
      <c r="GU623" s="110"/>
      <c r="GV623" s="110"/>
      <c r="GW623" s="110"/>
      <c r="GX623" s="110"/>
      <c r="GY623" s="110"/>
      <c r="GZ623" s="110"/>
      <c r="HA623" s="110"/>
      <c r="HB623" s="110"/>
      <c r="HC623" s="110"/>
      <c r="HD623" s="110"/>
      <c r="HE623" s="110"/>
      <c r="HF623" s="110"/>
      <c r="HG623" s="110"/>
      <c r="HH623" s="110"/>
      <c r="HI623" s="110"/>
      <c r="HJ623" s="110"/>
      <c r="HK623" s="110"/>
      <c r="HL623" s="110"/>
      <c r="HM623" s="110"/>
      <c r="HN623" s="110"/>
      <c r="HO623" s="110"/>
      <c r="HP623" s="110"/>
      <c r="HQ623" s="110"/>
      <c r="HR623" s="110"/>
      <c r="HS623" s="110"/>
      <c r="HT623" s="110"/>
      <c r="HU623" s="110"/>
      <c r="HV623" s="110"/>
      <c r="HW623" s="110"/>
      <c r="HX623" s="110"/>
      <c r="HY623" s="110"/>
      <c r="HZ623" s="110"/>
      <c r="IA623" s="110"/>
      <c r="IB623" s="110"/>
      <c r="IC623" s="110"/>
      <c r="ID623" s="110"/>
      <c r="IE623" s="110"/>
      <c r="IF623" s="110"/>
      <c r="IG623" s="110"/>
      <c r="IH623" s="110"/>
      <c r="II623" s="110"/>
      <c r="IJ623" s="110"/>
      <c r="IK623" s="110"/>
      <c r="IL623" s="110"/>
      <c r="IM623" s="110"/>
      <c r="IN623" s="110"/>
      <c r="IO623" s="110"/>
      <c r="IP623" s="110"/>
      <c r="IQ623" s="110"/>
      <c r="IR623" s="110"/>
      <c r="IS623" s="110"/>
      <c r="IT623" s="110"/>
      <c r="IU623" s="110"/>
      <c r="IV623" s="110"/>
    </row>
    <row r="624" spans="1:256" s="110" customFormat="1" x14ac:dyDescent="0.35">
      <c r="A624" s="122" t="s">
        <v>2580</v>
      </c>
      <c r="B624" s="110" t="s">
        <v>562</v>
      </c>
      <c r="C624" s="118" t="s">
        <v>165</v>
      </c>
      <c r="D624" s="122"/>
      <c r="E624" s="125">
        <v>36958</v>
      </c>
      <c r="F624" s="111" t="s">
        <v>391</v>
      </c>
      <c r="G624" s="111" t="s">
        <v>98</v>
      </c>
      <c r="H624" s="110" t="s">
        <v>413</v>
      </c>
      <c r="I624" s="118" t="s">
        <v>165</v>
      </c>
      <c r="J624" s="122"/>
      <c r="L624" s="118"/>
      <c r="M624" s="122"/>
      <c r="O624" s="118"/>
      <c r="P624" s="122"/>
      <c r="R624" s="118"/>
      <c r="S624" s="122"/>
      <c r="U624" s="118"/>
      <c r="V624" s="122"/>
      <c r="X624" s="118"/>
      <c r="Y624" s="122"/>
      <c r="AA624" s="118"/>
      <c r="AB624" s="122"/>
      <c r="AD624" s="118"/>
      <c r="AE624" s="122"/>
      <c r="AG624" s="118"/>
      <c r="AH624" s="122"/>
      <c r="AJ624" s="118"/>
      <c r="AK624" s="122"/>
    </row>
    <row r="625" spans="1:77" s="110" customFormat="1" x14ac:dyDescent="0.35">
      <c r="A625" s="122" t="s">
        <v>2012</v>
      </c>
      <c r="B625" s="110" t="s">
        <v>258</v>
      </c>
      <c r="C625" s="110" t="s">
        <v>252</v>
      </c>
      <c r="D625" s="122" t="s">
        <v>260</v>
      </c>
      <c r="E625" s="125">
        <v>35490</v>
      </c>
      <c r="F625" s="118" t="s">
        <v>101</v>
      </c>
      <c r="G625" s="122" t="s">
        <v>1137</v>
      </c>
      <c r="H625" s="110" t="s">
        <v>258</v>
      </c>
      <c r="I625" s="110" t="s">
        <v>252</v>
      </c>
      <c r="J625" s="122" t="s">
        <v>264</v>
      </c>
      <c r="K625" s="110" t="s">
        <v>258</v>
      </c>
      <c r="L625" s="110" t="s">
        <v>252</v>
      </c>
      <c r="M625" s="122" t="s">
        <v>264</v>
      </c>
      <c r="N625" s="110" t="s">
        <v>258</v>
      </c>
      <c r="O625" s="110" t="s">
        <v>252</v>
      </c>
      <c r="P625" s="122" t="s">
        <v>231</v>
      </c>
      <c r="Q625" s="110" t="s">
        <v>258</v>
      </c>
      <c r="R625" s="110" t="s">
        <v>252</v>
      </c>
      <c r="S625" s="122" t="s">
        <v>186</v>
      </c>
      <c r="V625" s="122"/>
      <c r="Y625" s="122"/>
      <c r="AB625" s="122"/>
    </row>
    <row r="626" spans="1:77" s="110" customFormat="1" x14ac:dyDescent="0.35">
      <c r="A626" s="122" t="s">
        <v>442</v>
      </c>
      <c r="B626" s="110" t="s">
        <v>226</v>
      </c>
      <c r="C626" s="110" t="s">
        <v>103</v>
      </c>
      <c r="D626" s="111" t="s">
        <v>767</v>
      </c>
      <c r="E626" s="125">
        <v>33804</v>
      </c>
      <c r="F626" s="111" t="s">
        <v>443</v>
      </c>
      <c r="G626" s="110" t="s">
        <v>256</v>
      </c>
      <c r="H626" s="110" t="s">
        <v>446</v>
      </c>
      <c r="I626" s="110" t="s">
        <v>103</v>
      </c>
      <c r="J626" s="111" t="s">
        <v>473</v>
      </c>
      <c r="K626" s="110" t="s">
        <v>184</v>
      </c>
      <c r="L626" s="110" t="s">
        <v>116</v>
      </c>
      <c r="M626" s="111" t="s">
        <v>231</v>
      </c>
      <c r="P626" s="111"/>
      <c r="Q626" s="110" t="s">
        <v>198</v>
      </c>
      <c r="R626" s="110" t="s">
        <v>116</v>
      </c>
      <c r="S626" s="111" t="s">
        <v>430</v>
      </c>
      <c r="T626" s="110" t="s">
        <v>446</v>
      </c>
      <c r="U626" s="110" t="s">
        <v>103</v>
      </c>
      <c r="V626" s="111" t="s">
        <v>447</v>
      </c>
      <c r="W626" s="110" t="s">
        <v>177</v>
      </c>
      <c r="X626" s="110" t="s">
        <v>103</v>
      </c>
      <c r="Y626" s="111" t="s">
        <v>201</v>
      </c>
      <c r="Z626" s="110" t="s">
        <v>226</v>
      </c>
      <c r="AA626" s="110" t="s">
        <v>103</v>
      </c>
      <c r="AB626" s="111" t="s">
        <v>447</v>
      </c>
      <c r="AC626" s="110" t="s">
        <v>184</v>
      </c>
      <c r="AD626" s="110" t="s">
        <v>103</v>
      </c>
      <c r="AE626" s="111" t="s">
        <v>264</v>
      </c>
    </row>
    <row r="627" spans="1:77" s="110" customFormat="1" x14ac:dyDescent="0.35">
      <c r="A627" s="122" t="s">
        <v>5158</v>
      </c>
      <c r="B627" s="110" t="s">
        <v>211</v>
      </c>
      <c r="C627" s="110" t="s">
        <v>471</v>
      </c>
      <c r="D627" s="122" t="s">
        <v>208</v>
      </c>
      <c r="E627" s="125">
        <v>37472</v>
      </c>
      <c r="F627" s="111" t="s">
        <v>5137</v>
      </c>
      <c r="G627" s="122"/>
      <c r="J627" s="122"/>
      <c r="M627" s="122"/>
      <c r="P627" s="122"/>
      <c r="S627" s="122"/>
      <c r="V627" s="122"/>
      <c r="Y627" s="122"/>
      <c r="AB627" s="122"/>
    </row>
    <row r="628" spans="1:77" s="110" customFormat="1" x14ac:dyDescent="0.35">
      <c r="A628" s="122" t="s">
        <v>3762</v>
      </c>
      <c r="B628" s="110" t="s">
        <v>744</v>
      </c>
      <c r="C628" s="110" t="s">
        <v>135</v>
      </c>
      <c r="D628" s="122" t="s">
        <v>231</v>
      </c>
      <c r="E628" s="125">
        <v>36755</v>
      </c>
      <c r="F628" s="111" t="s">
        <v>5154</v>
      </c>
      <c r="G628" s="122"/>
      <c r="J628" s="122"/>
      <c r="M628" s="122"/>
      <c r="P628" s="122"/>
      <c r="S628" s="122"/>
      <c r="V628" s="122"/>
      <c r="Y628" s="122"/>
      <c r="AB628" s="122"/>
    </row>
    <row r="629" spans="1:77" s="110" customFormat="1" x14ac:dyDescent="0.35">
      <c r="A629" s="122" t="s">
        <v>1151</v>
      </c>
      <c r="B629" s="110" t="s">
        <v>243</v>
      </c>
      <c r="C629" s="110" t="s">
        <v>85</v>
      </c>
      <c r="D629" s="122" t="s">
        <v>168</v>
      </c>
      <c r="E629" s="125">
        <v>34649</v>
      </c>
      <c r="F629" s="118" t="s">
        <v>405</v>
      </c>
      <c r="G629" s="122" t="s">
        <v>603</v>
      </c>
      <c r="H629" s="110" t="s">
        <v>243</v>
      </c>
      <c r="I629" s="110" t="s">
        <v>85</v>
      </c>
      <c r="J629" s="122" t="s">
        <v>472</v>
      </c>
      <c r="K629" s="110" t="s">
        <v>243</v>
      </c>
      <c r="L629" s="110" t="s">
        <v>85</v>
      </c>
      <c r="M629" s="122" t="s">
        <v>185</v>
      </c>
      <c r="N629" s="110" t="s">
        <v>243</v>
      </c>
      <c r="O629" s="110" t="s">
        <v>85</v>
      </c>
      <c r="P629" s="122" t="s">
        <v>185</v>
      </c>
      <c r="S629" s="122"/>
      <c r="T629" s="110" t="s">
        <v>284</v>
      </c>
      <c r="U629" s="110" t="s">
        <v>109</v>
      </c>
      <c r="V629" s="122" t="s">
        <v>576</v>
      </c>
      <c r="W629" s="110" t="s">
        <v>491</v>
      </c>
      <c r="X629" s="110" t="s">
        <v>109</v>
      </c>
      <c r="Y629" s="122" t="s">
        <v>576</v>
      </c>
      <c r="Z629" s="110" t="s">
        <v>258</v>
      </c>
      <c r="AA629" s="110" t="s">
        <v>109</v>
      </c>
      <c r="AB629" s="122" t="s">
        <v>231</v>
      </c>
    </row>
    <row r="630" spans="1:77" s="110" customFormat="1" x14ac:dyDescent="0.35">
      <c r="A630" s="122" t="s">
        <v>1235</v>
      </c>
      <c r="B630" s="110" t="s">
        <v>122</v>
      </c>
      <c r="C630" s="110" t="s">
        <v>341</v>
      </c>
      <c r="D630" s="122"/>
      <c r="E630" s="125">
        <v>35122</v>
      </c>
      <c r="F630" s="118" t="s">
        <v>222</v>
      </c>
      <c r="G630" s="122" t="s">
        <v>486</v>
      </c>
      <c r="H630" s="110" t="s">
        <v>122</v>
      </c>
      <c r="I630" s="110" t="s">
        <v>341</v>
      </c>
      <c r="J630" s="122"/>
      <c r="K630" s="110" t="s">
        <v>122</v>
      </c>
      <c r="L630" s="110" t="s">
        <v>341</v>
      </c>
      <c r="M630" s="122"/>
      <c r="N630" s="110" t="s">
        <v>122</v>
      </c>
      <c r="O630" s="110" t="s">
        <v>341</v>
      </c>
      <c r="P630" s="122"/>
      <c r="Q630" s="110" t="s">
        <v>122</v>
      </c>
      <c r="R630" s="110" t="s">
        <v>341</v>
      </c>
      <c r="S630" s="122"/>
      <c r="T630" s="110" t="s">
        <v>122</v>
      </c>
      <c r="U630" s="110" t="s">
        <v>341</v>
      </c>
      <c r="V630" s="122"/>
      <c r="W630" s="110" t="s">
        <v>132</v>
      </c>
      <c r="X630" s="110" t="s">
        <v>341</v>
      </c>
      <c r="Y630" s="122"/>
      <c r="Z630" s="110" t="s">
        <v>132</v>
      </c>
      <c r="AA630" s="110" t="s">
        <v>341</v>
      </c>
      <c r="AB630" s="122"/>
    </row>
    <row r="631" spans="1:77" s="110" customFormat="1" x14ac:dyDescent="0.35">
      <c r="A631" s="122" t="s">
        <v>2864</v>
      </c>
      <c r="B631" s="110" t="s">
        <v>211</v>
      </c>
      <c r="C631" s="110" t="s">
        <v>341</v>
      </c>
      <c r="D631" s="122" t="s">
        <v>430</v>
      </c>
      <c r="E631" s="125">
        <v>36120</v>
      </c>
      <c r="F631" s="111" t="s">
        <v>84</v>
      </c>
      <c r="G631" s="122" t="s">
        <v>83</v>
      </c>
      <c r="H631" s="110" t="s">
        <v>211</v>
      </c>
      <c r="I631" s="110" t="s">
        <v>341</v>
      </c>
      <c r="J631" s="122" t="s">
        <v>181</v>
      </c>
      <c r="K631" s="110" t="s">
        <v>2865</v>
      </c>
      <c r="L631" s="110" t="s">
        <v>341</v>
      </c>
      <c r="M631" s="122" t="s">
        <v>166</v>
      </c>
      <c r="P631" s="122"/>
      <c r="S631" s="122"/>
      <c r="V631" s="122"/>
      <c r="Y631" s="122"/>
      <c r="AB631" s="122"/>
    </row>
    <row r="632" spans="1:77" s="110" customFormat="1" x14ac:dyDescent="0.35">
      <c r="A632" s="122" t="s">
        <v>2774</v>
      </c>
      <c r="B632" s="110" t="s">
        <v>153</v>
      </c>
      <c r="C632" s="111" t="s">
        <v>151</v>
      </c>
      <c r="D632" s="111" t="s">
        <v>149</v>
      </c>
      <c r="E632" s="125">
        <v>34702</v>
      </c>
      <c r="F632" s="111" t="s">
        <v>425</v>
      </c>
      <c r="G632" s="111" t="s">
        <v>425</v>
      </c>
      <c r="H632" s="110" t="s">
        <v>153</v>
      </c>
      <c r="I632" s="111" t="s">
        <v>151</v>
      </c>
      <c r="J632" s="111" t="s">
        <v>155</v>
      </c>
      <c r="K632" s="110" t="s">
        <v>147</v>
      </c>
      <c r="L632" s="111" t="s">
        <v>151</v>
      </c>
      <c r="M632" s="111" t="s">
        <v>969</v>
      </c>
      <c r="N632" s="110" t="s">
        <v>153</v>
      </c>
      <c r="O632" s="111" t="s">
        <v>151</v>
      </c>
      <c r="P632" s="111" t="s">
        <v>154</v>
      </c>
      <c r="Q632" s="110" t="s">
        <v>153</v>
      </c>
      <c r="R632" s="111" t="s">
        <v>151</v>
      </c>
      <c r="S632" s="111" t="s">
        <v>155</v>
      </c>
      <c r="T632" s="110" t="s">
        <v>147</v>
      </c>
      <c r="U632" s="111" t="s">
        <v>151</v>
      </c>
      <c r="V632" s="111" t="s">
        <v>2775</v>
      </c>
      <c r="W632" s="110" t="s">
        <v>147</v>
      </c>
      <c r="X632" s="111" t="s">
        <v>151</v>
      </c>
      <c r="Y632" s="111" t="s">
        <v>1493</v>
      </c>
      <c r="AA632" s="111"/>
      <c r="AB632" s="111"/>
      <c r="AD632" s="111"/>
      <c r="AE632" s="111"/>
      <c r="AG632" s="111"/>
      <c r="AH632" s="111"/>
      <c r="AJ632" s="111"/>
      <c r="AK632" s="111"/>
      <c r="AM632" s="111"/>
      <c r="AN632" s="111"/>
      <c r="AP632" s="111"/>
      <c r="AQ632" s="111"/>
      <c r="AS632" s="111"/>
      <c r="AT632" s="111"/>
      <c r="AV632" s="111"/>
      <c r="AW632" s="111"/>
      <c r="AY632" s="111"/>
      <c r="AZ632" s="111"/>
      <c r="BB632" s="111"/>
      <c r="BC632" s="111"/>
      <c r="BE632" s="111"/>
      <c r="BF632" s="111"/>
      <c r="BH632" s="111"/>
      <c r="BI632" s="111"/>
      <c r="BK632" s="111"/>
      <c r="BL632" s="111"/>
      <c r="BN632" s="111"/>
      <c r="BO632" s="111"/>
      <c r="BQ632" s="125"/>
      <c r="BR632" s="111"/>
      <c r="BS632" s="118"/>
      <c r="BU632" s="122"/>
      <c r="BV632" s="118"/>
      <c r="BW632" s="118"/>
      <c r="BX632" s="127"/>
    </row>
    <row r="633" spans="1:77" s="110" customFormat="1" x14ac:dyDescent="0.35">
      <c r="A633" s="122" t="s">
        <v>3169</v>
      </c>
      <c r="B633" s="110" t="s">
        <v>77</v>
      </c>
      <c r="C633" s="110" t="s">
        <v>103</v>
      </c>
      <c r="D633" s="111"/>
      <c r="E633" s="125">
        <v>34621</v>
      </c>
      <c r="F633" s="118" t="s">
        <v>3170</v>
      </c>
      <c r="G633" s="110" t="s">
        <v>4863</v>
      </c>
      <c r="H633" s="110" t="s">
        <v>77</v>
      </c>
      <c r="I633" s="110" t="s">
        <v>103</v>
      </c>
      <c r="J633" s="111"/>
      <c r="K633" s="110" t="s">
        <v>77</v>
      </c>
      <c r="L633" s="110" t="s">
        <v>103</v>
      </c>
      <c r="M633" s="111"/>
      <c r="N633" s="110" t="s">
        <v>77</v>
      </c>
      <c r="O633" s="110" t="s">
        <v>103</v>
      </c>
      <c r="P633" s="111"/>
      <c r="Q633" s="110" t="s">
        <v>77</v>
      </c>
      <c r="R633" s="110" t="s">
        <v>229</v>
      </c>
      <c r="S633" s="111"/>
      <c r="T633" s="110" t="s">
        <v>77</v>
      </c>
      <c r="U633" s="110" t="s">
        <v>229</v>
      </c>
      <c r="V633" s="111"/>
      <c r="W633" s="110" t="s">
        <v>77</v>
      </c>
      <c r="X633" s="110" t="s">
        <v>229</v>
      </c>
      <c r="Y633" s="111"/>
      <c r="Z633" s="110" t="s">
        <v>77</v>
      </c>
      <c r="AA633" s="110" t="s">
        <v>229</v>
      </c>
      <c r="AB633" s="111"/>
      <c r="AC633" s="110" t="s">
        <v>77</v>
      </c>
      <c r="AD633" s="110" t="s">
        <v>994</v>
      </c>
      <c r="AE633" s="111"/>
    </row>
    <row r="634" spans="1:77" s="110" customFormat="1" x14ac:dyDescent="0.35">
      <c r="A634" s="122" t="s">
        <v>1420</v>
      </c>
      <c r="C634" s="118"/>
      <c r="D634" s="122"/>
      <c r="E634" s="125">
        <v>33310</v>
      </c>
      <c r="F634" s="111" t="s">
        <v>265</v>
      </c>
      <c r="G634" s="111" t="s">
        <v>265</v>
      </c>
      <c r="H634" s="110" t="s">
        <v>480</v>
      </c>
      <c r="I634" s="118" t="s">
        <v>158</v>
      </c>
      <c r="J634" s="122" t="s">
        <v>671</v>
      </c>
      <c r="K634" s="110" t="s">
        <v>504</v>
      </c>
      <c r="L634" s="118" t="s">
        <v>78</v>
      </c>
      <c r="M634" s="122" t="s">
        <v>1421</v>
      </c>
      <c r="N634" s="110" t="s">
        <v>504</v>
      </c>
      <c r="O634" s="118" t="s">
        <v>78</v>
      </c>
      <c r="P634" s="122" t="s">
        <v>1422</v>
      </c>
      <c r="Q634" s="110" t="s">
        <v>504</v>
      </c>
      <c r="R634" s="118" t="s">
        <v>78</v>
      </c>
      <c r="S634" s="122" t="s">
        <v>1168</v>
      </c>
      <c r="T634" s="110" t="s">
        <v>504</v>
      </c>
      <c r="U634" s="118" t="s">
        <v>206</v>
      </c>
      <c r="V634" s="122" t="s">
        <v>1423</v>
      </c>
      <c r="W634" s="110" t="s">
        <v>242</v>
      </c>
      <c r="X634" s="118" t="s">
        <v>78</v>
      </c>
      <c r="Y634" s="122" t="s">
        <v>201</v>
      </c>
      <c r="Z634" s="110" t="s">
        <v>861</v>
      </c>
      <c r="AA634" s="118"/>
      <c r="AB634" s="122"/>
      <c r="AC634" s="110" t="s">
        <v>656</v>
      </c>
      <c r="AD634" s="118" t="s">
        <v>78</v>
      </c>
      <c r="AE634" s="122" t="s">
        <v>1424</v>
      </c>
      <c r="AF634" s="110" t="s">
        <v>504</v>
      </c>
      <c r="AG634" s="118" t="s">
        <v>78</v>
      </c>
      <c r="AH634" s="122" t="s">
        <v>778</v>
      </c>
      <c r="AJ634" s="118"/>
      <c r="AK634" s="122"/>
      <c r="AM634" s="118"/>
      <c r="AN634" s="122"/>
      <c r="AP634" s="118"/>
      <c r="AQ634" s="122"/>
      <c r="AS634" s="118"/>
      <c r="AT634" s="122"/>
      <c r="AV634" s="118"/>
      <c r="AW634" s="122"/>
      <c r="AY634" s="118"/>
      <c r="AZ634" s="122"/>
      <c r="BB634" s="118"/>
      <c r="BC634" s="122"/>
      <c r="BE634" s="118"/>
      <c r="BF634" s="122"/>
      <c r="BH634" s="118"/>
      <c r="BI634" s="122"/>
      <c r="BK634" s="118"/>
      <c r="BL634" s="122"/>
      <c r="BN634" s="118"/>
      <c r="BO634" s="122"/>
      <c r="BR634" s="122"/>
      <c r="BS634" s="118"/>
      <c r="BT634" s="118"/>
      <c r="BU634" s="118"/>
      <c r="BV634" s="118"/>
      <c r="BW634" s="118"/>
      <c r="BX634" s="118"/>
    </row>
    <row r="635" spans="1:77" s="110" customFormat="1" x14ac:dyDescent="0.35">
      <c r="A635" s="122" t="s">
        <v>3413</v>
      </c>
      <c r="B635" s="111" t="s">
        <v>243</v>
      </c>
      <c r="C635" s="118" t="s">
        <v>94</v>
      </c>
      <c r="D635" s="122" t="s">
        <v>289</v>
      </c>
      <c r="E635" s="125">
        <v>34340</v>
      </c>
      <c r="F635" s="111" t="s">
        <v>265</v>
      </c>
      <c r="G635" s="111" t="s">
        <v>5134</v>
      </c>
      <c r="H635" s="111"/>
      <c r="I635" s="118"/>
      <c r="J635" s="122"/>
      <c r="L635" s="118"/>
      <c r="M635" s="122"/>
      <c r="N635" s="110" t="s">
        <v>243</v>
      </c>
      <c r="O635" s="118" t="s">
        <v>421</v>
      </c>
      <c r="P635" s="122" t="s">
        <v>186</v>
      </c>
      <c r="R635" s="118"/>
      <c r="S635" s="122"/>
      <c r="T635" s="110" t="s">
        <v>243</v>
      </c>
      <c r="U635" s="118" t="s">
        <v>421</v>
      </c>
      <c r="V635" s="122" t="s">
        <v>246</v>
      </c>
      <c r="W635" s="110" t="s">
        <v>243</v>
      </c>
      <c r="X635" s="118" t="s">
        <v>421</v>
      </c>
      <c r="Y635" s="122" t="s">
        <v>464</v>
      </c>
      <c r="Z635" s="110" t="s">
        <v>243</v>
      </c>
      <c r="AA635" s="118" t="s">
        <v>421</v>
      </c>
      <c r="AB635" s="122" t="s">
        <v>185</v>
      </c>
      <c r="AC635" s="110" t="s">
        <v>243</v>
      </c>
      <c r="AD635" s="118" t="s">
        <v>421</v>
      </c>
      <c r="AE635" s="122" t="s">
        <v>254</v>
      </c>
      <c r="AF635" s="110" t="s">
        <v>243</v>
      </c>
      <c r="AG635" s="118" t="s">
        <v>421</v>
      </c>
      <c r="AH635" s="122" t="s">
        <v>201</v>
      </c>
      <c r="AJ635" s="118"/>
      <c r="AK635" s="122"/>
      <c r="AM635" s="118"/>
      <c r="AN635" s="122"/>
      <c r="AP635" s="118"/>
      <c r="AQ635" s="122"/>
      <c r="AS635" s="118"/>
      <c r="AT635" s="122"/>
      <c r="AV635" s="118"/>
      <c r="AW635" s="122"/>
      <c r="AY635" s="118"/>
      <c r="AZ635" s="122"/>
      <c r="BB635" s="118"/>
      <c r="BC635" s="122"/>
      <c r="BE635" s="118"/>
      <c r="BF635" s="122"/>
      <c r="BH635" s="118"/>
      <c r="BI635" s="122"/>
      <c r="BK635" s="118"/>
      <c r="BL635" s="122"/>
      <c r="BN635" s="118"/>
      <c r="BO635" s="122"/>
      <c r="BR635" s="122"/>
      <c r="BS635" s="118"/>
      <c r="BT635" s="118"/>
      <c r="BU635" s="118"/>
      <c r="BV635" s="118"/>
      <c r="BW635" s="118"/>
      <c r="BX635" s="118"/>
    </row>
    <row r="636" spans="1:77" s="110" customFormat="1" x14ac:dyDescent="0.35">
      <c r="A636" s="122" t="s">
        <v>2114</v>
      </c>
      <c r="B636" s="110" t="s">
        <v>242</v>
      </c>
      <c r="C636" s="110" t="s">
        <v>142</v>
      </c>
      <c r="D636" s="122" t="s">
        <v>743</v>
      </c>
      <c r="E636" s="125">
        <v>35846</v>
      </c>
      <c r="F636" s="118" t="s">
        <v>387</v>
      </c>
      <c r="G636" s="122" t="s">
        <v>1132</v>
      </c>
      <c r="H636" s="110" t="s">
        <v>250</v>
      </c>
      <c r="I636" s="110" t="s">
        <v>142</v>
      </c>
      <c r="J636" s="122" t="s">
        <v>477</v>
      </c>
      <c r="K636" s="110" t="s">
        <v>273</v>
      </c>
      <c r="L636" s="110" t="s">
        <v>142</v>
      </c>
      <c r="M636" s="122" t="s">
        <v>186</v>
      </c>
      <c r="N636" s="110" t="s">
        <v>273</v>
      </c>
      <c r="O636" s="110" t="s">
        <v>142</v>
      </c>
      <c r="P636" s="122" t="s">
        <v>186</v>
      </c>
      <c r="S636" s="122"/>
      <c r="V636" s="122"/>
      <c r="Y636" s="122"/>
      <c r="AB636" s="122"/>
      <c r="BY636" s="126"/>
    </row>
    <row r="637" spans="1:77" s="110" customFormat="1" x14ac:dyDescent="0.35">
      <c r="A637" s="122" t="s">
        <v>3746</v>
      </c>
      <c r="B637" s="110" t="s">
        <v>2197</v>
      </c>
      <c r="C637" s="110" t="s">
        <v>172</v>
      </c>
      <c r="D637" s="122" t="s">
        <v>488</v>
      </c>
      <c r="E637" s="125">
        <v>36917</v>
      </c>
      <c r="F637" s="111" t="s">
        <v>5137</v>
      </c>
      <c r="G637" s="122"/>
      <c r="J637" s="122"/>
      <c r="M637" s="122"/>
      <c r="P637" s="122"/>
      <c r="S637" s="122"/>
      <c r="V637" s="122"/>
      <c r="Y637" s="122"/>
      <c r="AB637" s="122"/>
    </row>
    <row r="638" spans="1:77" s="110" customFormat="1" x14ac:dyDescent="0.35">
      <c r="A638" s="122" t="s">
        <v>3819</v>
      </c>
      <c r="B638" s="110" t="s">
        <v>354</v>
      </c>
      <c r="C638" s="110" t="s">
        <v>85</v>
      </c>
      <c r="D638" s="122" t="s">
        <v>155</v>
      </c>
      <c r="E638" s="125">
        <v>37435</v>
      </c>
      <c r="F638" s="111" t="s">
        <v>943</v>
      </c>
      <c r="G638" s="122"/>
      <c r="J638" s="122"/>
      <c r="M638" s="122"/>
      <c r="P638" s="122"/>
      <c r="S638" s="122"/>
      <c r="V638" s="122"/>
      <c r="Y638" s="122"/>
      <c r="AB638" s="122"/>
    </row>
    <row r="639" spans="1:77" s="110" customFormat="1" x14ac:dyDescent="0.35">
      <c r="A639" s="122" t="s">
        <v>3305</v>
      </c>
      <c r="B639" s="111" t="s">
        <v>365</v>
      </c>
      <c r="C639" s="110" t="s">
        <v>128</v>
      </c>
      <c r="D639" s="122"/>
      <c r="E639" s="125">
        <v>34826</v>
      </c>
      <c r="F639" s="118" t="s">
        <v>1005</v>
      </c>
      <c r="G639" s="122" t="s">
        <v>282</v>
      </c>
      <c r="H639" s="111"/>
      <c r="J639" s="122"/>
      <c r="M639" s="122"/>
      <c r="N639" s="110" t="s">
        <v>365</v>
      </c>
      <c r="O639" s="110" t="s">
        <v>190</v>
      </c>
      <c r="P639" s="122"/>
      <c r="Q639" s="110" t="s">
        <v>365</v>
      </c>
      <c r="R639" s="110" t="s">
        <v>78</v>
      </c>
      <c r="S639" s="122"/>
      <c r="T639" s="110" t="s">
        <v>365</v>
      </c>
      <c r="U639" s="110" t="s">
        <v>78</v>
      </c>
      <c r="V639" s="122"/>
      <c r="W639" s="122"/>
      <c r="Y639" s="122"/>
      <c r="Z639" s="110" t="s">
        <v>365</v>
      </c>
      <c r="AA639" s="110" t="s">
        <v>460</v>
      </c>
      <c r="AB639" s="122"/>
    </row>
    <row r="640" spans="1:77" s="110" customFormat="1" x14ac:dyDescent="0.35">
      <c r="A640" s="122" t="s">
        <v>3782</v>
      </c>
      <c r="B640" s="110" t="s">
        <v>954</v>
      </c>
      <c r="C640" s="110" t="s">
        <v>172</v>
      </c>
      <c r="D640" s="122" t="s">
        <v>1575</v>
      </c>
      <c r="E640" s="125">
        <v>36840</v>
      </c>
      <c r="F640" s="111" t="s">
        <v>279</v>
      </c>
      <c r="G640" s="122"/>
      <c r="J640" s="122"/>
      <c r="M640" s="122"/>
      <c r="P640" s="122"/>
      <c r="S640" s="122"/>
      <c r="V640" s="122"/>
      <c r="Y640" s="122"/>
      <c r="AB640" s="122"/>
    </row>
    <row r="641" spans="1:76" x14ac:dyDescent="0.35">
      <c r="A641" s="122" t="s">
        <v>4569</v>
      </c>
      <c r="B641" s="110"/>
      <c r="C641" s="111" t="s">
        <v>4421</v>
      </c>
      <c r="D641" s="122"/>
      <c r="E641" s="125">
        <v>33196</v>
      </c>
      <c r="F641" s="111" t="s">
        <v>1509</v>
      </c>
      <c r="G641" s="111" t="s">
        <v>763</v>
      </c>
      <c r="H641" s="110"/>
      <c r="I641" s="118"/>
      <c r="J641" s="122"/>
      <c r="K641" s="110" t="s">
        <v>132</v>
      </c>
      <c r="L641" s="118" t="s">
        <v>259</v>
      </c>
      <c r="M641" s="122"/>
      <c r="N641" s="110" t="s">
        <v>132</v>
      </c>
      <c r="O641" s="118" t="s">
        <v>421</v>
      </c>
      <c r="P641" s="122"/>
      <c r="Q641" s="110"/>
      <c r="R641" s="118"/>
      <c r="S641" s="122"/>
      <c r="T641" s="110" t="s">
        <v>132</v>
      </c>
      <c r="U641" s="118" t="s">
        <v>252</v>
      </c>
      <c r="V641" s="122"/>
      <c r="W641" s="110" t="s">
        <v>132</v>
      </c>
      <c r="X641" s="118" t="s">
        <v>252</v>
      </c>
      <c r="Y641" s="122"/>
      <c r="Z641" s="110" t="s">
        <v>127</v>
      </c>
      <c r="AA641" s="118" t="s">
        <v>252</v>
      </c>
      <c r="AB641" s="122"/>
      <c r="AC641" s="110" t="s">
        <v>132</v>
      </c>
      <c r="AD641" s="118" t="s">
        <v>131</v>
      </c>
      <c r="AE641" s="122"/>
      <c r="AF641" s="110"/>
      <c r="AG641" s="118"/>
      <c r="AH641" s="122"/>
      <c r="AI641" s="110"/>
      <c r="AJ641" s="118"/>
      <c r="AK641" s="122"/>
      <c r="AL641" s="110" t="s">
        <v>2266</v>
      </c>
      <c r="AM641" s="118" t="s">
        <v>131</v>
      </c>
      <c r="AN641" s="122"/>
      <c r="AO641" s="110"/>
      <c r="AP641" s="118"/>
      <c r="AQ641" s="122"/>
      <c r="AR641" s="110"/>
      <c r="AS641" s="118"/>
      <c r="AT641" s="122"/>
      <c r="AU641" s="110"/>
      <c r="AV641" s="118"/>
      <c r="AW641" s="122"/>
      <c r="AX641" s="110"/>
      <c r="AY641" s="118"/>
      <c r="AZ641" s="122"/>
      <c r="BA641" s="110"/>
      <c r="BB641" s="118"/>
      <c r="BC641" s="122"/>
      <c r="BD641" s="110"/>
      <c r="BE641" s="118"/>
      <c r="BF641" s="122"/>
      <c r="BG641" s="110"/>
      <c r="BH641" s="118"/>
      <c r="BI641" s="122"/>
      <c r="BJ641" s="110"/>
      <c r="BK641" s="118"/>
      <c r="BL641" s="122"/>
      <c r="BM641" s="110"/>
      <c r="BN641" s="118"/>
      <c r="BO641" s="122"/>
      <c r="BP641" s="110"/>
      <c r="BQ641" s="110"/>
      <c r="BR641" s="122"/>
      <c r="BS641" s="118"/>
      <c r="BT641" s="118"/>
      <c r="BU641" s="118"/>
      <c r="BV641" s="118"/>
      <c r="BW641" s="118"/>
      <c r="BX641" s="118"/>
    </row>
    <row r="642" spans="1:76" s="110" customFormat="1" x14ac:dyDescent="0.35">
      <c r="A642" s="122" t="s">
        <v>2822</v>
      </c>
      <c r="B642" s="110" t="s">
        <v>345</v>
      </c>
      <c r="C642" s="110" t="s">
        <v>421</v>
      </c>
      <c r="D642" s="122" t="s">
        <v>422</v>
      </c>
      <c r="E642" s="125">
        <v>36511</v>
      </c>
      <c r="F642" s="111" t="s">
        <v>84</v>
      </c>
      <c r="G642" s="122" t="s">
        <v>83</v>
      </c>
      <c r="H642" s="110" t="s">
        <v>345</v>
      </c>
      <c r="I642" s="110" t="s">
        <v>421</v>
      </c>
      <c r="J642" s="122" t="s">
        <v>154</v>
      </c>
      <c r="K642" s="110" t="s">
        <v>323</v>
      </c>
      <c r="L642" s="110" t="s">
        <v>421</v>
      </c>
      <c r="M642" s="122" t="s">
        <v>149</v>
      </c>
      <c r="P642" s="122"/>
      <c r="S642" s="122"/>
      <c r="V642" s="122"/>
      <c r="Y642" s="122"/>
      <c r="AB642" s="122"/>
    </row>
    <row r="643" spans="1:76" x14ac:dyDescent="0.35">
      <c r="A643" s="122" t="s">
        <v>4892</v>
      </c>
      <c r="B643" s="110"/>
      <c r="C643" s="111" t="s">
        <v>4421</v>
      </c>
      <c r="D643" s="122"/>
      <c r="E643" s="125">
        <v>34072</v>
      </c>
      <c r="F643" s="111" t="s">
        <v>4893</v>
      </c>
      <c r="G643" s="111" t="s">
        <v>265</v>
      </c>
      <c r="H643" s="110"/>
      <c r="I643" s="118"/>
      <c r="J643" s="122"/>
      <c r="K643" s="110" t="s">
        <v>93</v>
      </c>
      <c r="L643" s="118" t="s">
        <v>116</v>
      </c>
      <c r="M643" s="122" t="s">
        <v>4894</v>
      </c>
      <c r="N643" s="110" t="s">
        <v>93</v>
      </c>
      <c r="O643" s="118" t="s">
        <v>116</v>
      </c>
      <c r="P643" s="122" t="s">
        <v>4895</v>
      </c>
      <c r="Q643" s="110" t="s">
        <v>93</v>
      </c>
      <c r="R643" s="118" t="s">
        <v>116</v>
      </c>
      <c r="S643" s="122" t="s">
        <v>4896</v>
      </c>
      <c r="T643" s="110" t="s">
        <v>93</v>
      </c>
      <c r="U643" s="118" t="s">
        <v>224</v>
      </c>
      <c r="V643" s="122" t="s">
        <v>2257</v>
      </c>
      <c r="W643" s="110" t="s">
        <v>93</v>
      </c>
      <c r="X643" s="118" t="s">
        <v>224</v>
      </c>
      <c r="Y643" s="122" t="s">
        <v>2060</v>
      </c>
      <c r="Z643" s="110" t="s">
        <v>93</v>
      </c>
      <c r="AA643" s="118" t="s">
        <v>224</v>
      </c>
      <c r="AB643" s="122" t="s">
        <v>4897</v>
      </c>
      <c r="AC643" s="110" t="s">
        <v>93</v>
      </c>
      <c r="AD643" s="118" t="s">
        <v>1111</v>
      </c>
      <c r="AE643" s="122" t="s">
        <v>4898</v>
      </c>
      <c r="AF643" s="110" t="s">
        <v>93</v>
      </c>
      <c r="AG643" s="118" t="s">
        <v>1111</v>
      </c>
      <c r="AH643" s="122" t="s">
        <v>4899</v>
      </c>
      <c r="AI643" s="110"/>
      <c r="AJ643" s="118"/>
      <c r="AK643" s="122"/>
      <c r="AL643" s="110"/>
      <c r="AM643" s="118"/>
      <c r="AN643" s="122"/>
      <c r="AO643" s="110"/>
      <c r="AP643" s="118"/>
      <c r="AQ643" s="122"/>
      <c r="AR643" s="110"/>
      <c r="AS643" s="118"/>
      <c r="AT643" s="122"/>
      <c r="AU643" s="110"/>
      <c r="AV643" s="118"/>
      <c r="AW643" s="122"/>
      <c r="AX643" s="110"/>
      <c r="AY643" s="118"/>
      <c r="AZ643" s="122"/>
      <c r="BA643" s="110"/>
      <c r="BB643" s="118"/>
      <c r="BC643" s="122"/>
      <c r="BD643" s="110"/>
      <c r="BE643" s="118"/>
      <c r="BF643" s="122"/>
      <c r="BG643" s="110"/>
      <c r="BH643" s="118"/>
      <c r="BI643" s="122"/>
      <c r="BJ643" s="110"/>
      <c r="BK643" s="118"/>
      <c r="BL643" s="122"/>
      <c r="BM643" s="110"/>
      <c r="BN643" s="118"/>
      <c r="BO643" s="122"/>
      <c r="BP643" s="110"/>
      <c r="BQ643" s="110"/>
      <c r="BR643" s="122"/>
      <c r="BS643" s="118"/>
      <c r="BT643" s="118"/>
      <c r="BU643" s="118"/>
      <c r="BV643" s="118"/>
      <c r="BW643" s="118"/>
      <c r="BX643" s="118"/>
    </row>
    <row r="644" spans="1:76" s="110" customFormat="1" x14ac:dyDescent="0.35">
      <c r="A644" s="122" t="s">
        <v>2305</v>
      </c>
      <c r="B644" s="110" t="s">
        <v>258</v>
      </c>
      <c r="C644" s="110" t="s">
        <v>172</v>
      </c>
      <c r="D644" s="111" t="s">
        <v>231</v>
      </c>
      <c r="E644" s="125">
        <v>33870</v>
      </c>
      <c r="F644" s="111" t="s">
        <v>540</v>
      </c>
      <c r="G644" s="110" t="s">
        <v>4576</v>
      </c>
      <c r="H644" s="110" t="s">
        <v>242</v>
      </c>
      <c r="I644" s="110" t="s">
        <v>96</v>
      </c>
      <c r="J644" s="111" t="s">
        <v>289</v>
      </c>
      <c r="K644" s="110" t="s">
        <v>273</v>
      </c>
      <c r="L644" s="110" t="s">
        <v>96</v>
      </c>
      <c r="M644" s="111" t="s">
        <v>264</v>
      </c>
      <c r="N644" s="110" t="s">
        <v>273</v>
      </c>
      <c r="O644" s="110" t="s">
        <v>96</v>
      </c>
      <c r="P644" s="111" t="s">
        <v>227</v>
      </c>
      <c r="Q644" s="110" t="s">
        <v>253</v>
      </c>
      <c r="R644" s="110" t="s">
        <v>96</v>
      </c>
      <c r="S644" s="111" t="s">
        <v>168</v>
      </c>
      <c r="T644" s="110" t="s">
        <v>250</v>
      </c>
      <c r="U644" s="110" t="s">
        <v>116</v>
      </c>
      <c r="V644" s="111" t="s">
        <v>168</v>
      </c>
      <c r="W644" s="110" t="s">
        <v>253</v>
      </c>
      <c r="X644" s="110" t="s">
        <v>116</v>
      </c>
      <c r="Y644" s="111" t="s">
        <v>208</v>
      </c>
      <c r="Z644" s="110" t="s">
        <v>253</v>
      </c>
      <c r="AA644" s="110" t="s">
        <v>116</v>
      </c>
      <c r="AB644" s="111" t="s">
        <v>576</v>
      </c>
      <c r="AC644" s="110" t="s">
        <v>273</v>
      </c>
      <c r="AD644" s="110" t="s">
        <v>116</v>
      </c>
      <c r="AE644" s="111" t="s">
        <v>231</v>
      </c>
    </row>
    <row r="645" spans="1:76" s="110" customFormat="1" x14ac:dyDescent="0.35">
      <c r="A645" s="122" t="s">
        <v>3902</v>
      </c>
      <c r="B645" s="110" t="s">
        <v>415</v>
      </c>
      <c r="C645" s="110" t="s">
        <v>172</v>
      </c>
      <c r="D645" s="122"/>
      <c r="E645" s="125">
        <v>36987</v>
      </c>
      <c r="F645" s="111" t="s">
        <v>5136</v>
      </c>
      <c r="G645" s="122"/>
      <c r="J645" s="122"/>
      <c r="M645" s="122"/>
      <c r="P645" s="122"/>
      <c r="S645" s="122"/>
      <c r="V645" s="122"/>
      <c r="Y645" s="122"/>
      <c r="AB645" s="122"/>
    </row>
    <row r="646" spans="1:76" s="110" customFormat="1" x14ac:dyDescent="0.35">
      <c r="A646" s="122" t="s">
        <v>3739</v>
      </c>
      <c r="B646" s="110" t="s">
        <v>220</v>
      </c>
      <c r="C646" s="110" t="s">
        <v>131</v>
      </c>
      <c r="D646" s="122" t="s">
        <v>186</v>
      </c>
      <c r="E646" s="125">
        <v>36437</v>
      </c>
      <c r="F646" s="111" t="s">
        <v>5154</v>
      </c>
      <c r="G646" s="122"/>
      <c r="J646" s="122"/>
      <c r="M646" s="122"/>
      <c r="P646" s="122"/>
      <c r="S646" s="122"/>
      <c r="V646" s="122"/>
      <c r="Y646" s="122"/>
      <c r="AB646" s="122"/>
    </row>
    <row r="647" spans="1:76" s="110" customFormat="1" x14ac:dyDescent="0.35">
      <c r="A647" s="8" t="s">
        <v>1271</v>
      </c>
      <c r="B647" s="110" t="s">
        <v>2904</v>
      </c>
      <c r="C647" s="36" t="s">
        <v>151</v>
      </c>
      <c r="D647" s="36" t="s">
        <v>4823</v>
      </c>
      <c r="E647" s="40">
        <v>32236</v>
      </c>
      <c r="F647" s="36" t="s">
        <v>1272</v>
      </c>
      <c r="G647" s="36" t="s">
        <v>1285</v>
      </c>
      <c r="H647" s="110" t="s">
        <v>273</v>
      </c>
      <c r="I647" s="36" t="s">
        <v>151</v>
      </c>
      <c r="J647" s="36" t="s">
        <v>208</v>
      </c>
      <c r="K647" s="110" t="s">
        <v>273</v>
      </c>
      <c r="L647" s="36" t="s">
        <v>151</v>
      </c>
      <c r="M647" s="36" t="s">
        <v>598</v>
      </c>
      <c r="O647" s="36"/>
      <c r="P647" s="36"/>
      <c r="Q647" s="110" t="s">
        <v>242</v>
      </c>
      <c r="R647" s="36" t="s">
        <v>151</v>
      </c>
      <c r="S647" s="36" t="s">
        <v>595</v>
      </c>
      <c r="T647" s="102" t="s">
        <v>242</v>
      </c>
      <c r="U647" s="36" t="s">
        <v>151</v>
      </c>
      <c r="V647" s="36" t="s">
        <v>1145</v>
      </c>
      <c r="W647" s="102" t="s">
        <v>242</v>
      </c>
      <c r="X647" s="36" t="s">
        <v>151</v>
      </c>
      <c r="Y647" s="36" t="s">
        <v>191</v>
      </c>
      <c r="Z647" s="102" t="s">
        <v>242</v>
      </c>
      <c r="AA647" s="36" t="s">
        <v>151</v>
      </c>
      <c r="AB647" s="36" t="s">
        <v>1145</v>
      </c>
      <c r="AC647" s="102" t="s">
        <v>253</v>
      </c>
      <c r="AD647" s="36" t="s">
        <v>151</v>
      </c>
      <c r="AE647" s="36" t="s">
        <v>207</v>
      </c>
      <c r="AF647" s="102" t="s">
        <v>656</v>
      </c>
      <c r="AG647" s="36" t="s">
        <v>151</v>
      </c>
      <c r="AH647" s="36" t="s">
        <v>1274</v>
      </c>
      <c r="AI647" s="102" t="s">
        <v>480</v>
      </c>
      <c r="AJ647" s="36" t="s">
        <v>151</v>
      </c>
      <c r="AK647" s="36" t="s">
        <v>1275</v>
      </c>
      <c r="AL647" s="102" t="s">
        <v>480</v>
      </c>
      <c r="AM647" s="36" t="s">
        <v>151</v>
      </c>
      <c r="AN647" s="36" t="s">
        <v>477</v>
      </c>
      <c r="AO647" s="102" t="s">
        <v>242</v>
      </c>
      <c r="AP647" s="36" t="s">
        <v>151</v>
      </c>
      <c r="AQ647" s="36" t="s">
        <v>604</v>
      </c>
      <c r="AR647" s="102"/>
      <c r="AS647" s="36"/>
      <c r="AT647" s="36"/>
      <c r="AU647" t="s">
        <v>273</v>
      </c>
      <c r="AV647" s="36" t="s">
        <v>151</v>
      </c>
      <c r="AW647" s="36" t="s">
        <v>227</v>
      </c>
      <c r="AX647"/>
      <c r="AY647" s="36"/>
      <c r="AZ647" s="36"/>
      <c r="BA647"/>
      <c r="BB647" s="36"/>
      <c r="BC647" s="36"/>
      <c r="BD647"/>
      <c r="BE647" s="36"/>
      <c r="BF647" s="36"/>
      <c r="BG647"/>
      <c r="BH647" s="36"/>
      <c r="BI647" s="36"/>
      <c r="BJ647"/>
      <c r="BK647" s="36"/>
      <c r="BL647" s="36"/>
      <c r="BM647"/>
      <c r="BN647" s="36"/>
      <c r="BO647" s="36"/>
      <c r="BP647"/>
      <c r="BQ647" s="40"/>
      <c r="BR647" s="36"/>
      <c r="BS647" s="9"/>
      <c r="BT647"/>
      <c r="BU647" s="8"/>
      <c r="BV647" s="9"/>
      <c r="BW647" s="9"/>
      <c r="BX647" s="128"/>
    </row>
    <row r="648" spans="1:76" s="110" customFormat="1" x14ac:dyDescent="0.35">
      <c r="A648" s="122" t="s">
        <v>3668</v>
      </c>
      <c r="B648" s="110" t="s">
        <v>304</v>
      </c>
      <c r="C648" s="110" t="s">
        <v>252</v>
      </c>
      <c r="D648" s="122" t="s">
        <v>310</v>
      </c>
      <c r="E648" s="125">
        <v>36902</v>
      </c>
      <c r="F648" s="111" t="s">
        <v>134</v>
      </c>
      <c r="G648" s="122"/>
      <c r="J648" s="122"/>
      <c r="M648" s="122"/>
      <c r="P648" s="122"/>
      <c r="S648" s="122"/>
      <c r="V648" s="122"/>
      <c r="Y648" s="122"/>
      <c r="AB648" s="122"/>
    </row>
    <row r="649" spans="1:76" s="110" customFormat="1" x14ac:dyDescent="0.35">
      <c r="A649" s="122" t="s">
        <v>2976</v>
      </c>
      <c r="B649" s="110" t="s">
        <v>258</v>
      </c>
      <c r="C649" s="110" t="s">
        <v>94</v>
      </c>
      <c r="D649" s="122" t="s">
        <v>168</v>
      </c>
      <c r="E649" s="125">
        <v>36130</v>
      </c>
      <c r="F649" s="118" t="s">
        <v>566</v>
      </c>
      <c r="G649" s="122" t="s">
        <v>102</v>
      </c>
      <c r="H649" s="110" t="s">
        <v>258</v>
      </c>
      <c r="I649" s="110" t="s">
        <v>94</v>
      </c>
      <c r="J649" s="122" t="s">
        <v>186</v>
      </c>
      <c r="K649" s="110" t="s">
        <v>242</v>
      </c>
      <c r="L649" s="110" t="s">
        <v>94</v>
      </c>
      <c r="M649" s="122" t="s">
        <v>472</v>
      </c>
      <c r="N649" s="110" t="s">
        <v>250</v>
      </c>
      <c r="O649" s="110" t="s">
        <v>94</v>
      </c>
      <c r="P649" s="122" t="s">
        <v>231</v>
      </c>
      <c r="S649" s="122"/>
      <c r="V649" s="122"/>
      <c r="Y649" s="122"/>
      <c r="AB649" s="122"/>
    </row>
    <row r="650" spans="1:76" s="110" customFormat="1" x14ac:dyDescent="0.35">
      <c r="A650" s="122" t="s">
        <v>3215</v>
      </c>
      <c r="B650" s="110" t="s">
        <v>253</v>
      </c>
      <c r="C650" s="110" t="s">
        <v>274</v>
      </c>
      <c r="D650" s="122" t="s">
        <v>629</v>
      </c>
      <c r="E650" s="125">
        <v>35417</v>
      </c>
      <c r="F650" s="118" t="s">
        <v>101</v>
      </c>
      <c r="G650" s="122" t="s">
        <v>932</v>
      </c>
      <c r="H650" s="110" t="s">
        <v>253</v>
      </c>
      <c r="I650" s="110" t="s">
        <v>274</v>
      </c>
      <c r="J650" s="122" t="s">
        <v>483</v>
      </c>
      <c r="K650" s="110" t="s">
        <v>273</v>
      </c>
      <c r="L650" s="110" t="s">
        <v>274</v>
      </c>
      <c r="M650" s="122" t="s">
        <v>178</v>
      </c>
      <c r="N650" s="110" t="s">
        <v>273</v>
      </c>
      <c r="O650" s="110" t="s">
        <v>274</v>
      </c>
      <c r="P650" s="122" t="s">
        <v>254</v>
      </c>
      <c r="Q650" s="110" t="s">
        <v>273</v>
      </c>
      <c r="R650" s="110" t="s">
        <v>274</v>
      </c>
      <c r="S650" s="122" t="s">
        <v>260</v>
      </c>
      <c r="T650" s="110" t="s">
        <v>273</v>
      </c>
      <c r="U650" s="110" t="s">
        <v>274</v>
      </c>
      <c r="V650" s="122" t="s">
        <v>484</v>
      </c>
      <c r="Y650" s="122"/>
      <c r="AB650" s="122"/>
    </row>
    <row r="651" spans="1:76" x14ac:dyDescent="0.35">
      <c r="A651" s="122" t="s">
        <v>967</v>
      </c>
      <c r="B651" s="110" t="s">
        <v>156</v>
      </c>
      <c r="C651" s="110" t="s">
        <v>172</v>
      </c>
      <c r="D651" s="122" t="s">
        <v>161</v>
      </c>
      <c r="E651" s="125">
        <v>35881</v>
      </c>
      <c r="F651" s="118" t="s">
        <v>457</v>
      </c>
      <c r="G651" s="122" t="s">
        <v>349</v>
      </c>
      <c r="H651" s="110" t="s">
        <v>153</v>
      </c>
      <c r="I651" s="110" t="s">
        <v>172</v>
      </c>
      <c r="J651" s="122" t="s">
        <v>154</v>
      </c>
      <c r="K651" s="110" t="s">
        <v>156</v>
      </c>
      <c r="L651" s="110" t="s">
        <v>172</v>
      </c>
      <c r="M651" s="122" t="s">
        <v>173</v>
      </c>
      <c r="N651" s="110" t="s">
        <v>156</v>
      </c>
      <c r="O651" s="110" t="s">
        <v>172</v>
      </c>
      <c r="P651" s="122" t="s">
        <v>173</v>
      </c>
      <c r="Q651" s="110"/>
      <c r="R651" s="110"/>
      <c r="S651" s="122"/>
      <c r="T651" s="110"/>
      <c r="U651" s="110"/>
      <c r="V651" s="122"/>
      <c r="W651" s="110"/>
      <c r="X651" s="110"/>
      <c r="Y651" s="122"/>
      <c r="Z651" s="110"/>
      <c r="AA651" s="110"/>
      <c r="AB651" s="122"/>
      <c r="AC651" s="110"/>
      <c r="AD651" s="110"/>
      <c r="AE651" s="110"/>
      <c r="AF651" s="110"/>
      <c r="AG651" s="110"/>
      <c r="AH651" s="110"/>
      <c r="AI651" s="110"/>
      <c r="AJ651" s="110"/>
      <c r="AK651" s="110"/>
      <c r="AL651" s="110"/>
      <c r="AM651" s="110"/>
      <c r="AN651" s="110"/>
      <c r="AO651" s="110"/>
      <c r="AP651" s="110"/>
      <c r="AQ651" s="110"/>
      <c r="AR651" s="110"/>
      <c r="AS651" s="110"/>
      <c r="AT651" s="110"/>
      <c r="AU651" s="110"/>
      <c r="AV651" s="110"/>
      <c r="AW651" s="110"/>
      <c r="AX651" s="110"/>
      <c r="AY651" s="110"/>
      <c r="AZ651" s="110"/>
      <c r="BA651" s="110"/>
      <c r="BB651" s="110"/>
      <c r="BC651" s="110"/>
      <c r="BD651" s="110"/>
      <c r="BE651" s="110"/>
      <c r="BF651" s="110"/>
      <c r="BG651" s="110"/>
      <c r="BH651" s="110"/>
      <c r="BI651" s="110"/>
      <c r="BJ651" s="110"/>
      <c r="BK651" s="110"/>
      <c r="BL651" s="110"/>
      <c r="BM651" s="110"/>
      <c r="BN651" s="110"/>
      <c r="BO651" s="110"/>
      <c r="BP651" s="110"/>
      <c r="BQ651" s="110"/>
      <c r="BR651" s="110"/>
      <c r="BS651" s="110"/>
      <c r="BT651" s="110"/>
      <c r="BU651" s="110"/>
      <c r="BV651" s="110"/>
      <c r="BW651" s="110"/>
      <c r="BX651" s="110"/>
    </row>
    <row r="652" spans="1:76" s="110" customFormat="1" x14ac:dyDescent="0.35">
      <c r="A652" s="122" t="s">
        <v>1183</v>
      </c>
      <c r="B652" s="110" t="s">
        <v>327</v>
      </c>
      <c r="C652" s="110" t="s">
        <v>94</v>
      </c>
      <c r="D652" s="122" t="s">
        <v>328</v>
      </c>
      <c r="E652" s="125">
        <v>35743</v>
      </c>
      <c r="F652" s="118" t="s">
        <v>241</v>
      </c>
      <c r="G652" s="122" t="s">
        <v>457</v>
      </c>
      <c r="H652" s="110" t="s">
        <v>331</v>
      </c>
      <c r="I652" s="110" t="s">
        <v>94</v>
      </c>
      <c r="J652" s="122" t="s">
        <v>335</v>
      </c>
      <c r="K652" s="110" t="s">
        <v>331</v>
      </c>
      <c r="L652" s="110" t="s">
        <v>94</v>
      </c>
      <c r="M652" s="122" t="s">
        <v>342</v>
      </c>
      <c r="N652" s="110" t="s">
        <v>327</v>
      </c>
      <c r="O652" s="110" t="s">
        <v>94</v>
      </c>
      <c r="P652" s="122" t="s">
        <v>335</v>
      </c>
      <c r="S652" s="122"/>
      <c r="V652" s="122"/>
      <c r="Y652" s="122"/>
      <c r="AB652" s="122"/>
    </row>
    <row r="653" spans="1:76" s="110" customFormat="1" x14ac:dyDescent="0.35">
      <c r="A653" s="122" t="s">
        <v>3669</v>
      </c>
      <c r="B653" s="110" t="s">
        <v>304</v>
      </c>
      <c r="C653" s="110" t="s">
        <v>268</v>
      </c>
      <c r="D653" s="122" t="s">
        <v>310</v>
      </c>
      <c r="E653" s="125">
        <v>37559</v>
      </c>
      <c r="F653" s="111" t="s">
        <v>5138</v>
      </c>
      <c r="G653" s="122"/>
      <c r="J653" s="122"/>
      <c r="M653" s="122"/>
      <c r="P653" s="122"/>
      <c r="S653" s="122"/>
      <c r="V653" s="122"/>
      <c r="Y653" s="122"/>
      <c r="AB653" s="122"/>
    </row>
    <row r="654" spans="1:76" s="110" customFormat="1" x14ac:dyDescent="0.35">
      <c r="A654" s="122" t="s">
        <v>3115</v>
      </c>
      <c r="B654" s="110" t="s">
        <v>954</v>
      </c>
      <c r="C654" s="118" t="s">
        <v>206</v>
      </c>
      <c r="D654" s="122" t="s">
        <v>3374</v>
      </c>
      <c r="E654" s="125">
        <v>36468</v>
      </c>
      <c r="F654" s="111" t="s">
        <v>88</v>
      </c>
      <c r="G654" s="111" t="s">
        <v>134</v>
      </c>
      <c r="H654" s="110" t="s">
        <v>954</v>
      </c>
      <c r="I654" s="118" t="s">
        <v>206</v>
      </c>
      <c r="J654" s="122" t="s">
        <v>1754</v>
      </c>
      <c r="L654" s="118"/>
      <c r="M654" s="122"/>
      <c r="O654" s="118"/>
      <c r="P654" s="122"/>
      <c r="R654" s="118"/>
      <c r="S654" s="122"/>
      <c r="U654" s="118"/>
      <c r="V654" s="122"/>
      <c r="X654" s="118"/>
      <c r="Y654" s="122"/>
      <c r="AA654" s="118"/>
      <c r="AB654" s="122"/>
      <c r="AD654" s="118"/>
      <c r="AE654" s="122"/>
      <c r="AG654" s="118"/>
      <c r="AH654" s="122"/>
      <c r="AJ654" s="118"/>
      <c r="AK654" s="122"/>
    </row>
    <row r="655" spans="1:76" s="110" customFormat="1" x14ac:dyDescent="0.35">
      <c r="A655" s="122" t="s">
        <v>3868</v>
      </c>
      <c r="B655" s="110" t="s">
        <v>327</v>
      </c>
      <c r="C655" s="110" t="s">
        <v>274</v>
      </c>
      <c r="D655" s="111" t="s">
        <v>328</v>
      </c>
      <c r="E655" s="125">
        <v>35082</v>
      </c>
      <c r="F655" s="118" t="s">
        <v>114</v>
      </c>
      <c r="G655" s="122"/>
      <c r="J655" s="111"/>
      <c r="M655" s="111"/>
      <c r="P655" s="111"/>
      <c r="Q655" s="110" t="s">
        <v>327</v>
      </c>
      <c r="R655" s="110" t="s">
        <v>274</v>
      </c>
      <c r="S655" s="122" t="s">
        <v>328</v>
      </c>
      <c r="V655" s="122"/>
      <c r="Y655" s="122"/>
      <c r="AB655" s="122"/>
    </row>
    <row r="656" spans="1:76" s="110" customFormat="1" x14ac:dyDescent="0.35">
      <c r="A656" s="122" t="s">
        <v>1593</v>
      </c>
      <c r="B656" s="110" t="s">
        <v>147</v>
      </c>
      <c r="C656" s="110" t="s">
        <v>326</v>
      </c>
      <c r="D656" s="122" t="s">
        <v>855</v>
      </c>
      <c r="E656" s="125">
        <v>36280</v>
      </c>
      <c r="F656" s="111" t="s">
        <v>566</v>
      </c>
      <c r="G656" s="122" t="s">
        <v>137</v>
      </c>
      <c r="H656" s="110" t="s">
        <v>147</v>
      </c>
      <c r="I656" s="110" t="s">
        <v>326</v>
      </c>
      <c r="J656" s="122" t="s">
        <v>2288</v>
      </c>
      <c r="K656" s="110" t="s">
        <v>156</v>
      </c>
      <c r="L656" s="110" t="s">
        <v>326</v>
      </c>
      <c r="M656" s="122" t="s">
        <v>161</v>
      </c>
      <c r="P656" s="122"/>
      <c r="S656" s="122"/>
      <c r="V656" s="122"/>
      <c r="Y656" s="122"/>
      <c r="AB656" s="122"/>
    </row>
    <row r="657" spans="1:256" ht="12.75" customHeight="1" x14ac:dyDescent="0.35">
      <c r="A657" s="8" t="s">
        <v>4816</v>
      </c>
      <c r="B657" s="110"/>
      <c r="C657" s="111" t="s">
        <v>4421</v>
      </c>
      <c r="D657" s="36"/>
      <c r="E657" s="40">
        <v>32355</v>
      </c>
      <c r="F657" s="36" t="s">
        <v>4817</v>
      </c>
      <c r="G657" s="36" t="s">
        <v>4818</v>
      </c>
      <c r="H657" s="110"/>
      <c r="I657" s="131"/>
      <c r="J657" s="36"/>
      <c r="K657" s="110" t="s">
        <v>132</v>
      </c>
      <c r="L657" s="131" t="s">
        <v>78</v>
      </c>
      <c r="M657" s="36"/>
      <c r="N657" s="110" t="s">
        <v>132</v>
      </c>
      <c r="O657" s="131" t="s">
        <v>78</v>
      </c>
      <c r="P657" s="36"/>
      <c r="Q657" s="110" t="s">
        <v>127</v>
      </c>
      <c r="R657" s="131" t="s">
        <v>123</v>
      </c>
      <c r="S657" s="36"/>
      <c r="T657" s="110" t="s">
        <v>861</v>
      </c>
      <c r="U657" s="131"/>
      <c r="V657" s="36"/>
      <c r="W657" s="102" t="s">
        <v>127</v>
      </c>
      <c r="X657" s="131" t="s">
        <v>123</v>
      </c>
      <c r="Y657" s="36"/>
      <c r="Z657" s="102" t="s">
        <v>127</v>
      </c>
      <c r="AA657" s="131" t="s">
        <v>123</v>
      </c>
      <c r="AB657" s="36"/>
      <c r="AC657" s="102" t="s">
        <v>127</v>
      </c>
      <c r="AD657" s="131" t="s">
        <v>123</v>
      </c>
      <c r="AE657" s="36"/>
      <c r="AF657" s="102" t="s">
        <v>127</v>
      </c>
      <c r="AG657" s="131" t="s">
        <v>123</v>
      </c>
      <c r="AH657" s="36"/>
      <c r="AI657" s="102" t="s">
        <v>127</v>
      </c>
      <c r="AJ657" s="131" t="s">
        <v>123</v>
      </c>
      <c r="AK657" s="36"/>
      <c r="AL657" t="s">
        <v>127</v>
      </c>
      <c r="AM657" s="36" t="s">
        <v>123</v>
      </c>
      <c r="AN657" s="36"/>
      <c r="AO657" t="s">
        <v>127</v>
      </c>
      <c r="AP657" s="36" t="s">
        <v>123</v>
      </c>
      <c r="AQ657" s="36"/>
      <c r="AR657" t="s">
        <v>127</v>
      </c>
      <c r="AS657" s="36" t="s">
        <v>123</v>
      </c>
      <c r="AT657" s="36"/>
      <c r="AV657" s="36"/>
      <c r="AW657" s="36"/>
      <c r="AY657" s="36"/>
      <c r="AZ657" s="36"/>
      <c r="BB657" s="36"/>
      <c r="BC657" s="36"/>
      <c r="BE657" s="36"/>
      <c r="BF657" s="36"/>
      <c r="BH657" s="36"/>
      <c r="BI657" s="36"/>
      <c r="BK657" s="36"/>
      <c r="BL657" s="36"/>
      <c r="BN657" s="36"/>
      <c r="BO657" s="8"/>
      <c r="BR657" s="8"/>
      <c r="BS657" s="8"/>
      <c r="BT657" s="8"/>
      <c r="BU657" s="8"/>
      <c r="BW657" s="9"/>
      <c r="BX657" s="9"/>
      <c r="BY657" s="110"/>
      <c r="BZ657" s="110"/>
      <c r="CA657" s="110"/>
      <c r="CB657" s="110"/>
      <c r="CC657" s="110"/>
      <c r="CD657" s="110"/>
      <c r="CE657" s="110"/>
      <c r="CF657" s="110"/>
      <c r="CG657" s="110"/>
      <c r="CH657" s="110"/>
      <c r="CI657" s="110"/>
      <c r="CJ657" s="110"/>
      <c r="CK657" s="110"/>
      <c r="CL657" s="110"/>
      <c r="CM657" s="110"/>
      <c r="CN657" s="110"/>
      <c r="CO657" s="110"/>
      <c r="CP657" s="110"/>
      <c r="CQ657" s="110"/>
      <c r="CR657" s="110"/>
      <c r="CS657" s="110"/>
      <c r="CT657" s="110"/>
      <c r="CU657" s="110"/>
      <c r="CV657" s="110"/>
      <c r="CW657" s="110"/>
      <c r="CX657" s="110"/>
      <c r="CY657" s="110"/>
      <c r="CZ657" s="110"/>
      <c r="DA657" s="110"/>
      <c r="DB657" s="110"/>
      <c r="DC657" s="110"/>
      <c r="DD657" s="110"/>
      <c r="DE657" s="110"/>
      <c r="DF657" s="110"/>
      <c r="DG657" s="110"/>
      <c r="DH657" s="110"/>
      <c r="DI657" s="110"/>
      <c r="DJ657" s="110"/>
      <c r="DK657" s="110"/>
      <c r="DL657" s="110"/>
      <c r="DM657" s="110"/>
      <c r="DN657" s="110"/>
      <c r="DO657" s="110"/>
      <c r="DP657" s="110"/>
      <c r="DQ657" s="110"/>
      <c r="DR657" s="110"/>
      <c r="DS657" s="110"/>
      <c r="DT657" s="110"/>
      <c r="DU657" s="110"/>
      <c r="DV657" s="110"/>
      <c r="DW657" s="110"/>
      <c r="DX657" s="110"/>
      <c r="DY657" s="110"/>
      <c r="DZ657" s="110"/>
      <c r="EA657" s="110"/>
      <c r="EB657" s="110"/>
      <c r="EC657" s="110"/>
      <c r="ED657" s="110"/>
      <c r="EE657" s="110"/>
      <c r="EF657" s="110"/>
      <c r="EG657" s="110"/>
      <c r="EH657" s="110"/>
      <c r="EI657" s="110"/>
      <c r="EJ657" s="110"/>
      <c r="EK657" s="110"/>
      <c r="EL657" s="110"/>
      <c r="EM657" s="110"/>
      <c r="EN657" s="110"/>
      <c r="EO657" s="110"/>
      <c r="EP657" s="110"/>
      <c r="EQ657" s="110"/>
      <c r="ER657" s="110"/>
      <c r="ES657" s="110"/>
      <c r="ET657" s="110"/>
      <c r="EU657" s="110"/>
      <c r="EV657" s="110"/>
      <c r="EW657" s="110"/>
      <c r="EX657" s="110"/>
      <c r="EY657" s="110"/>
      <c r="EZ657" s="110"/>
      <c r="FA657" s="110"/>
      <c r="FB657" s="110"/>
      <c r="FC657" s="110"/>
      <c r="FD657" s="110"/>
      <c r="FE657" s="110"/>
      <c r="FF657" s="110"/>
      <c r="FG657" s="110"/>
      <c r="FH657" s="110"/>
      <c r="FI657" s="110"/>
      <c r="FJ657" s="110"/>
      <c r="FK657" s="110"/>
      <c r="FL657" s="110"/>
      <c r="FM657" s="110"/>
      <c r="FN657" s="110"/>
      <c r="FO657" s="110"/>
      <c r="FP657" s="110"/>
      <c r="FQ657" s="110"/>
      <c r="FR657" s="110"/>
      <c r="FS657" s="110"/>
      <c r="FT657" s="110"/>
      <c r="FU657" s="110"/>
      <c r="FV657" s="110"/>
      <c r="FW657" s="110"/>
      <c r="FX657" s="110"/>
      <c r="FY657" s="110"/>
      <c r="FZ657" s="110"/>
      <c r="GA657" s="110"/>
      <c r="GB657" s="110"/>
      <c r="GC657" s="110"/>
      <c r="GD657" s="110"/>
      <c r="GE657" s="110"/>
      <c r="GF657" s="110"/>
      <c r="GG657" s="110"/>
      <c r="GH657" s="110"/>
      <c r="GI657" s="110"/>
      <c r="GJ657" s="110"/>
      <c r="GK657" s="110"/>
      <c r="GL657" s="110"/>
      <c r="GM657" s="110"/>
      <c r="GN657" s="110"/>
      <c r="GO657" s="110"/>
      <c r="GP657" s="110"/>
      <c r="GQ657" s="110"/>
      <c r="GR657" s="110"/>
      <c r="GS657" s="110"/>
      <c r="GT657" s="110"/>
      <c r="GU657" s="110"/>
      <c r="GV657" s="110"/>
      <c r="GW657" s="110"/>
      <c r="GX657" s="110"/>
      <c r="GY657" s="110"/>
      <c r="GZ657" s="110"/>
      <c r="HA657" s="110"/>
      <c r="HB657" s="110"/>
      <c r="HC657" s="110"/>
      <c r="HD657" s="110"/>
      <c r="HE657" s="110"/>
      <c r="HF657" s="110"/>
      <c r="HG657" s="110"/>
      <c r="HH657" s="110"/>
      <c r="HI657" s="110"/>
      <c r="HJ657" s="110"/>
      <c r="HK657" s="110"/>
      <c r="HL657" s="110"/>
      <c r="HM657" s="110"/>
      <c r="HN657" s="110"/>
      <c r="HO657" s="110"/>
      <c r="HP657" s="110"/>
      <c r="HQ657" s="110"/>
      <c r="HR657" s="110"/>
      <c r="HS657" s="110"/>
      <c r="HT657" s="110"/>
      <c r="HU657" s="110"/>
      <c r="HV657" s="110"/>
      <c r="HW657" s="110"/>
      <c r="HX657" s="110"/>
      <c r="HY657" s="110"/>
      <c r="HZ657" s="110"/>
      <c r="IA657" s="110"/>
      <c r="IB657" s="110"/>
      <c r="IC657" s="110"/>
      <c r="ID657" s="110"/>
      <c r="IE657" s="110"/>
      <c r="IF657" s="110"/>
      <c r="IG657" s="110"/>
      <c r="IH657" s="110"/>
      <c r="II657" s="110"/>
      <c r="IJ657" s="110"/>
      <c r="IK657" s="110"/>
      <c r="IL657" s="110"/>
      <c r="IM657" s="110"/>
      <c r="IN657" s="110"/>
      <c r="IO657" s="110"/>
      <c r="IP657" s="110"/>
      <c r="IQ657" s="110"/>
      <c r="IR657" s="110"/>
      <c r="IS657" s="110"/>
      <c r="IT657" s="110"/>
      <c r="IU657" s="110"/>
      <c r="IV657" s="110"/>
    </row>
    <row r="658" spans="1:256" s="110" customFormat="1" x14ac:dyDescent="0.35">
      <c r="A658" s="122" t="s">
        <v>1256</v>
      </c>
      <c r="B658" s="110" t="s">
        <v>461</v>
      </c>
      <c r="C658" s="110" t="s">
        <v>235</v>
      </c>
      <c r="D658" s="122" t="s">
        <v>231</v>
      </c>
      <c r="E658" s="125">
        <v>36151</v>
      </c>
      <c r="F658" s="118" t="s">
        <v>387</v>
      </c>
      <c r="G658" s="122" t="s">
        <v>102</v>
      </c>
      <c r="H658" s="110" t="s">
        <v>184</v>
      </c>
      <c r="I658" s="110" t="s">
        <v>235</v>
      </c>
      <c r="J658" s="122" t="s">
        <v>264</v>
      </c>
      <c r="M658" s="122"/>
      <c r="N658" s="110" t="s">
        <v>177</v>
      </c>
      <c r="O658" s="110" t="s">
        <v>158</v>
      </c>
      <c r="P658" s="122" t="s">
        <v>477</v>
      </c>
      <c r="S658" s="122"/>
      <c r="V658" s="122"/>
      <c r="Y658" s="122"/>
      <c r="AB658" s="122"/>
    </row>
    <row r="659" spans="1:256" s="110" customFormat="1" x14ac:dyDescent="0.35">
      <c r="A659" s="122" t="s">
        <v>1779</v>
      </c>
      <c r="B659" s="110" t="s">
        <v>192</v>
      </c>
      <c r="C659" s="110" t="s">
        <v>235</v>
      </c>
      <c r="D659" s="122" t="s">
        <v>231</v>
      </c>
      <c r="E659" s="125">
        <v>44270</v>
      </c>
      <c r="F659" s="111" t="s">
        <v>1780</v>
      </c>
      <c r="G659" s="122" t="s">
        <v>83</v>
      </c>
      <c r="J659" s="122"/>
      <c r="K659" s="110" t="s">
        <v>192</v>
      </c>
      <c r="L659" s="110" t="s">
        <v>235</v>
      </c>
      <c r="M659" s="122" t="s">
        <v>186</v>
      </c>
      <c r="P659" s="122"/>
      <c r="S659" s="122"/>
      <c r="V659" s="122"/>
      <c r="Y659" s="122"/>
      <c r="AB659" s="122"/>
    </row>
    <row r="660" spans="1:256" x14ac:dyDescent="0.35">
      <c r="A660" s="122" t="s">
        <v>3821</v>
      </c>
      <c r="B660" s="110" t="s">
        <v>354</v>
      </c>
      <c r="C660" s="110" t="s">
        <v>252</v>
      </c>
      <c r="D660" s="122" t="s">
        <v>422</v>
      </c>
      <c r="E660" s="125">
        <v>36839</v>
      </c>
      <c r="F660" s="111" t="s">
        <v>5149</v>
      </c>
      <c r="G660" s="122"/>
      <c r="H660" s="110"/>
      <c r="I660" s="110"/>
      <c r="J660" s="122"/>
      <c r="K660" s="110"/>
      <c r="L660" s="110"/>
      <c r="M660" s="122"/>
      <c r="N660" s="110"/>
      <c r="O660" s="110"/>
      <c r="P660" s="122"/>
      <c r="Q660" s="110"/>
      <c r="R660" s="110"/>
      <c r="S660" s="122"/>
      <c r="T660" s="110"/>
      <c r="U660" s="110"/>
      <c r="V660" s="122"/>
      <c r="W660" s="110"/>
      <c r="X660" s="110"/>
      <c r="Y660" s="122"/>
      <c r="Z660" s="110"/>
      <c r="AA660" s="110"/>
      <c r="AB660" s="122"/>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W660" s="110"/>
      <c r="AX660" s="110"/>
      <c r="AY660" s="110"/>
      <c r="AZ660" s="110"/>
      <c r="BA660" s="110"/>
      <c r="BB660" s="110"/>
      <c r="BC660" s="110"/>
      <c r="BD660" s="110"/>
      <c r="BE660" s="110"/>
      <c r="BF660" s="110"/>
      <c r="BG660" s="110"/>
      <c r="BH660" s="110"/>
      <c r="BI660" s="110"/>
      <c r="BJ660" s="110"/>
      <c r="BK660" s="110"/>
      <c r="BL660" s="110"/>
      <c r="BM660" s="110"/>
      <c r="BN660" s="110"/>
      <c r="BO660" s="110"/>
      <c r="BP660" s="110"/>
      <c r="BQ660" s="110"/>
      <c r="BR660" s="110"/>
      <c r="BS660" s="110"/>
      <c r="BT660" s="110"/>
      <c r="BU660" s="110"/>
      <c r="BV660" s="110"/>
      <c r="BW660" s="110"/>
      <c r="BX660" s="110"/>
      <c r="BY660" s="110"/>
      <c r="BZ660" s="110"/>
      <c r="CA660" s="110"/>
      <c r="CB660" s="110"/>
      <c r="CC660" s="110"/>
      <c r="CD660" s="110"/>
      <c r="CE660" s="110"/>
      <c r="CF660" s="110"/>
      <c r="CG660" s="110"/>
      <c r="CH660" s="110"/>
      <c r="CI660" s="110"/>
      <c r="CJ660" s="110"/>
      <c r="CK660" s="110"/>
      <c r="CL660" s="110"/>
      <c r="CM660" s="110"/>
      <c r="CN660" s="110"/>
      <c r="CO660" s="110"/>
      <c r="CP660" s="110"/>
      <c r="CQ660" s="110"/>
      <c r="CR660" s="110"/>
      <c r="CS660" s="110"/>
      <c r="CT660" s="110"/>
      <c r="CU660" s="110"/>
      <c r="CV660" s="110"/>
      <c r="CW660" s="110"/>
      <c r="CX660" s="110"/>
      <c r="CY660" s="110"/>
      <c r="CZ660" s="110"/>
      <c r="DA660" s="110"/>
      <c r="DB660" s="110"/>
      <c r="DC660" s="110"/>
      <c r="DD660" s="110"/>
      <c r="DE660" s="110"/>
      <c r="DF660" s="110"/>
      <c r="DG660" s="110"/>
      <c r="DH660" s="110"/>
      <c r="DI660" s="110"/>
      <c r="DJ660" s="110"/>
      <c r="DK660" s="110"/>
      <c r="DL660" s="110"/>
      <c r="DM660" s="110"/>
      <c r="DN660" s="110"/>
      <c r="DO660" s="110"/>
      <c r="DP660" s="110"/>
      <c r="DQ660" s="110"/>
      <c r="DR660" s="110"/>
      <c r="DS660" s="110"/>
      <c r="DT660" s="110"/>
      <c r="DU660" s="110"/>
      <c r="DV660" s="110"/>
      <c r="DW660" s="110"/>
      <c r="DX660" s="110"/>
      <c r="DY660" s="110"/>
      <c r="DZ660" s="110"/>
      <c r="EA660" s="110"/>
      <c r="EB660" s="110"/>
      <c r="EC660" s="110"/>
      <c r="ED660" s="110"/>
      <c r="EE660" s="110"/>
      <c r="EF660" s="110"/>
      <c r="EG660" s="110"/>
      <c r="EH660" s="110"/>
      <c r="EI660" s="110"/>
      <c r="EJ660" s="110"/>
      <c r="EK660" s="110"/>
      <c r="EL660" s="110"/>
      <c r="EM660" s="110"/>
      <c r="EN660" s="110"/>
      <c r="EO660" s="110"/>
      <c r="EP660" s="110"/>
      <c r="EQ660" s="110"/>
      <c r="ER660" s="110"/>
      <c r="ES660" s="110"/>
      <c r="ET660" s="110"/>
      <c r="EU660" s="110"/>
      <c r="EV660" s="110"/>
      <c r="EW660" s="110"/>
      <c r="EX660" s="110"/>
      <c r="EY660" s="110"/>
      <c r="EZ660" s="110"/>
      <c r="FA660" s="110"/>
      <c r="FB660" s="110"/>
      <c r="FC660" s="110"/>
      <c r="FD660" s="110"/>
      <c r="FE660" s="110"/>
      <c r="FF660" s="110"/>
      <c r="FG660" s="110"/>
      <c r="FH660" s="110"/>
      <c r="FI660" s="110"/>
      <c r="FJ660" s="110"/>
      <c r="FK660" s="110"/>
      <c r="FL660" s="110"/>
      <c r="FM660" s="110"/>
      <c r="FN660" s="110"/>
      <c r="FO660" s="110"/>
      <c r="FP660" s="110"/>
      <c r="FQ660" s="110"/>
      <c r="FR660" s="110"/>
      <c r="FS660" s="110"/>
      <c r="FT660" s="110"/>
      <c r="FU660" s="110"/>
      <c r="FV660" s="110"/>
      <c r="FW660" s="110"/>
      <c r="FX660" s="110"/>
      <c r="FY660" s="110"/>
      <c r="FZ660" s="110"/>
      <c r="GA660" s="110"/>
      <c r="GB660" s="110"/>
      <c r="GC660" s="110"/>
      <c r="GD660" s="110"/>
      <c r="GE660" s="110"/>
      <c r="GF660" s="110"/>
      <c r="GG660" s="110"/>
      <c r="GH660" s="110"/>
      <c r="GI660" s="110"/>
      <c r="GJ660" s="110"/>
      <c r="GK660" s="110"/>
      <c r="GL660" s="110"/>
      <c r="GM660" s="110"/>
      <c r="GN660" s="110"/>
      <c r="GO660" s="110"/>
      <c r="GP660" s="110"/>
      <c r="GQ660" s="110"/>
      <c r="GR660" s="110"/>
      <c r="GS660" s="110"/>
      <c r="GT660" s="110"/>
      <c r="GU660" s="110"/>
      <c r="GV660" s="110"/>
      <c r="GW660" s="110"/>
      <c r="GX660" s="110"/>
      <c r="GY660" s="110"/>
      <c r="GZ660" s="110"/>
      <c r="HA660" s="110"/>
      <c r="HB660" s="110"/>
      <c r="HC660" s="110"/>
      <c r="HD660" s="110"/>
      <c r="HE660" s="110"/>
      <c r="HF660" s="110"/>
      <c r="HG660" s="110"/>
      <c r="HH660" s="110"/>
      <c r="HI660" s="110"/>
      <c r="HJ660" s="110"/>
      <c r="HK660" s="110"/>
      <c r="HL660" s="110"/>
      <c r="HM660" s="110"/>
      <c r="HN660" s="110"/>
      <c r="HO660" s="110"/>
      <c r="HP660" s="110"/>
      <c r="HQ660" s="110"/>
      <c r="HR660" s="110"/>
      <c r="HS660" s="110"/>
      <c r="HT660" s="110"/>
      <c r="HU660" s="110"/>
      <c r="HV660" s="110"/>
      <c r="HW660" s="110"/>
      <c r="HX660" s="110"/>
      <c r="HY660" s="110"/>
      <c r="HZ660" s="110"/>
      <c r="IA660" s="110"/>
      <c r="IB660" s="110"/>
      <c r="IC660" s="110"/>
      <c r="ID660" s="110"/>
      <c r="IE660" s="110"/>
      <c r="IF660" s="110"/>
      <c r="IG660" s="110"/>
      <c r="IH660" s="110"/>
      <c r="II660" s="110"/>
      <c r="IJ660" s="110"/>
      <c r="IK660" s="110"/>
      <c r="IL660" s="110"/>
      <c r="IM660" s="110"/>
      <c r="IN660" s="110"/>
      <c r="IO660" s="110"/>
      <c r="IP660" s="110"/>
      <c r="IQ660" s="110"/>
      <c r="IR660" s="110"/>
      <c r="IS660" s="110"/>
      <c r="IT660" s="110"/>
      <c r="IU660" s="110"/>
      <c r="IV660" s="110"/>
    </row>
    <row r="661" spans="1:256" s="110" customFormat="1" x14ac:dyDescent="0.35">
      <c r="A661" s="122" t="s">
        <v>2968</v>
      </c>
      <c r="B661" s="110" t="s">
        <v>2307</v>
      </c>
      <c r="C661" s="110" t="s">
        <v>86</v>
      </c>
      <c r="D661" s="122" t="s">
        <v>4603</v>
      </c>
      <c r="E661" s="125">
        <v>35575</v>
      </c>
      <c r="F661" s="118" t="s">
        <v>130</v>
      </c>
      <c r="G661" s="122" t="s">
        <v>932</v>
      </c>
      <c r="H661" s="110" t="s">
        <v>253</v>
      </c>
      <c r="I661" s="110" t="s">
        <v>235</v>
      </c>
      <c r="J661" s="122" t="s">
        <v>3414</v>
      </c>
      <c r="K661" s="110" t="s">
        <v>273</v>
      </c>
      <c r="L661" s="110" t="s">
        <v>235</v>
      </c>
      <c r="M661" s="122" t="s">
        <v>254</v>
      </c>
      <c r="N661" s="110" t="s">
        <v>253</v>
      </c>
      <c r="O661" s="110" t="s">
        <v>235</v>
      </c>
      <c r="P661" s="122" t="s">
        <v>2010</v>
      </c>
      <c r="Q661" s="110" t="s">
        <v>304</v>
      </c>
      <c r="R661" s="110" t="s">
        <v>235</v>
      </c>
      <c r="S661" s="122" t="s">
        <v>1823</v>
      </c>
      <c r="V661" s="122"/>
      <c r="Y661" s="122"/>
      <c r="AB661" s="122"/>
    </row>
    <row r="662" spans="1:256" s="110" customFormat="1" x14ac:dyDescent="0.35">
      <c r="A662" s="122" t="s">
        <v>3223</v>
      </c>
      <c r="B662" s="110" t="s">
        <v>258</v>
      </c>
      <c r="C662" s="118" t="s">
        <v>341</v>
      </c>
      <c r="D662" s="122" t="s">
        <v>231</v>
      </c>
      <c r="E662" s="125">
        <v>36283</v>
      </c>
      <c r="F662" s="111" t="s">
        <v>279</v>
      </c>
      <c r="G662" s="111"/>
      <c r="H662" s="110" t="s">
        <v>250</v>
      </c>
      <c r="I662" s="118" t="s">
        <v>341</v>
      </c>
      <c r="J662" s="122" t="s">
        <v>231</v>
      </c>
      <c r="L662" s="118"/>
      <c r="M662" s="122"/>
      <c r="O662" s="118"/>
      <c r="P662" s="122"/>
      <c r="R662" s="118"/>
      <c r="S662" s="122"/>
      <c r="U662" s="118"/>
      <c r="V662" s="122"/>
      <c r="X662" s="118"/>
      <c r="Y662" s="122"/>
      <c r="AA662" s="118"/>
      <c r="AB662" s="122"/>
      <c r="AD662" s="118"/>
      <c r="AE662" s="122"/>
      <c r="AG662" s="118"/>
      <c r="AH662" s="122"/>
      <c r="AJ662" s="118"/>
      <c r="AK662" s="122"/>
    </row>
    <row r="663" spans="1:256" s="110" customFormat="1" x14ac:dyDescent="0.35">
      <c r="A663" s="122" t="s">
        <v>2515</v>
      </c>
      <c r="D663" s="122"/>
      <c r="E663" s="125">
        <v>35575</v>
      </c>
      <c r="F663" s="118" t="s">
        <v>498</v>
      </c>
      <c r="G663" s="122" t="s">
        <v>398</v>
      </c>
      <c r="H663" s="110" t="s">
        <v>648</v>
      </c>
      <c r="I663" s="110" t="s">
        <v>252</v>
      </c>
      <c r="J663" s="122" t="s">
        <v>2714</v>
      </c>
      <c r="K663" s="110" t="s">
        <v>648</v>
      </c>
      <c r="L663" s="110" t="s">
        <v>252</v>
      </c>
      <c r="M663" s="122" t="s">
        <v>2516</v>
      </c>
      <c r="N663" s="110" t="s">
        <v>304</v>
      </c>
      <c r="O663" s="110" t="s">
        <v>252</v>
      </c>
      <c r="P663" s="122" t="s">
        <v>310</v>
      </c>
      <c r="Q663" s="110" t="s">
        <v>276</v>
      </c>
      <c r="R663" s="110" t="s">
        <v>252</v>
      </c>
      <c r="S663" s="122" t="s">
        <v>897</v>
      </c>
      <c r="T663" s="110" t="s">
        <v>276</v>
      </c>
      <c r="U663" s="110" t="s">
        <v>252</v>
      </c>
      <c r="V663" s="122" t="s">
        <v>2518</v>
      </c>
      <c r="Y663" s="122"/>
      <c r="AB663" s="122"/>
    </row>
    <row r="664" spans="1:256" s="110" customFormat="1" x14ac:dyDescent="0.35">
      <c r="A664" s="122" t="s">
        <v>4913</v>
      </c>
      <c r="C664" s="118"/>
      <c r="D664" s="122"/>
      <c r="E664" s="125">
        <v>33870</v>
      </c>
      <c r="F664" s="111" t="s">
        <v>265</v>
      </c>
      <c r="G664" s="111" t="s">
        <v>581</v>
      </c>
      <c r="H664" s="110" t="s">
        <v>480</v>
      </c>
      <c r="I664" s="118" t="s">
        <v>252</v>
      </c>
      <c r="J664" s="122" t="s">
        <v>481</v>
      </c>
      <c r="K664" s="110" t="s">
        <v>304</v>
      </c>
      <c r="L664" s="118" t="s">
        <v>116</v>
      </c>
      <c r="M664" s="122" t="s">
        <v>1823</v>
      </c>
      <c r="N664" s="110" t="s">
        <v>253</v>
      </c>
      <c r="O664" s="118" t="s">
        <v>142</v>
      </c>
      <c r="P664" s="122" t="s">
        <v>178</v>
      </c>
      <c r="Q664" s="110" t="s">
        <v>273</v>
      </c>
      <c r="R664" s="118" t="s">
        <v>142</v>
      </c>
      <c r="S664" s="122" t="s">
        <v>227</v>
      </c>
      <c r="T664" s="110" t="s">
        <v>861</v>
      </c>
      <c r="U664" s="118"/>
      <c r="V664" s="122"/>
      <c r="W664" s="110" t="s">
        <v>273</v>
      </c>
      <c r="X664" s="118" t="s">
        <v>142</v>
      </c>
      <c r="Y664" s="122" t="s">
        <v>743</v>
      </c>
      <c r="Z664" s="110" t="s">
        <v>861</v>
      </c>
      <c r="AA664" s="118"/>
      <c r="AB664" s="122"/>
      <c r="AC664" s="110" t="s">
        <v>273</v>
      </c>
      <c r="AD664" s="118" t="s">
        <v>142</v>
      </c>
      <c r="AE664" s="122" t="s">
        <v>186</v>
      </c>
      <c r="AF664" s="110" t="s">
        <v>273</v>
      </c>
      <c r="AG664" s="118" t="s">
        <v>142</v>
      </c>
      <c r="AH664" s="122" t="s">
        <v>231</v>
      </c>
      <c r="AJ664" s="118"/>
      <c r="AK664" s="122"/>
      <c r="AM664" s="118"/>
      <c r="AN664" s="122"/>
      <c r="AP664" s="118"/>
      <c r="AQ664" s="122"/>
      <c r="AS664" s="118"/>
      <c r="AT664" s="122"/>
      <c r="AV664" s="118"/>
      <c r="AW664" s="122"/>
      <c r="AY664" s="118"/>
      <c r="AZ664" s="122"/>
      <c r="BB664" s="118"/>
      <c r="BC664" s="122"/>
      <c r="BE664" s="118"/>
      <c r="BF664" s="122"/>
      <c r="BH664" s="118"/>
      <c r="BI664" s="122"/>
      <c r="BK664" s="118"/>
      <c r="BL664" s="122"/>
      <c r="BN664" s="118"/>
      <c r="BO664" s="122"/>
      <c r="BR664" s="122"/>
      <c r="BS664" s="118"/>
      <c r="BT664" s="118"/>
      <c r="BU664" s="118"/>
      <c r="BV664" s="118"/>
      <c r="BW664" s="118"/>
      <c r="BX664" s="118"/>
    </row>
    <row r="665" spans="1:256" s="110" customFormat="1" x14ac:dyDescent="0.35">
      <c r="A665" s="122" t="s">
        <v>4971</v>
      </c>
      <c r="C665" s="111" t="s">
        <v>4421</v>
      </c>
      <c r="D665" s="122"/>
      <c r="E665" s="125">
        <v>32884</v>
      </c>
      <c r="F665" s="111" t="s">
        <v>1849</v>
      </c>
      <c r="G665" s="111" t="s">
        <v>581</v>
      </c>
      <c r="I665" s="118"/>
      <c r="J665" s="122"/>
      <c r="K665" s="110" t="s">
        <v>156</v>
      </c>
      <c r="L665" s="118" t="s">
        <v>421</v>
      </c>
      <c r="M665" s="122" t="s">
        <v>848</v>
      </c>
      <c r="N665" s="110" t="s">
        <v>153</v>
      </c>
      <c r="O665" s="118" t="s">
        <v>165</v>
      </c>
      <c r="P665" s="122" t="s">
        <v>154</v>
      </c>
      <c r="Q665" s="110" t="s">
        <v>147</v>
      </c>
      <c r="R665" s="118" t="s">
        <v>165</v>
      </c>
      <c r="S665" s="122" t="s">
        <v>1133</v>
      </c>
      <c r="T665" s="110" t="s">
        <v>153</v>
      </c>
      <c r="U665" s="118" t="s">
        <v>165</v>
      </c>
      <c r="V665" s="122" t="s">
        <v>154</v>
      </c>
      <c r="W665" s="110" t="s">
        <v>147</v>
      </c>
      <c r="X665" s="118" t="s">
        <v>235</v>
      </c>
      <c r="Y665" s="122" t="s">
        <v>166</v>
      </c>
      <c r="Z665" s="110" t="s">
        <v>156</v>
      </c>
      <c r="AA665" s="118" t="s">
        <v>235</v>
      </c>
      <c r="AB665" s="122" t="s">
        <v>1757</v>
      </c>
      <c r="AC665" s="110" t="s">
        <v>147</v>
      </c>
      <c r="AD665" s="118" t="s">
        <v>235</v>
      </c>
      <c r="AE665" s="122" t="s">
        <v>1380</v>
      </c>
      <c r="AF665" s="110" t="s">
        <v>147</v>
      </c>
      <c r="AG665" s="118" t="s">
        <v>235</v>
      </c>
      <c r="AH665" s="122" t="s">
        <v>201</v>
      </c>
      <c r="AI665" s="110" t="s">
        <v>156</v>
      </c>
      <c r="AJ665" s="118" t="s">
        <v>235</v>
      </c>
      <c r="AK665" s="122" t="s">
        <v>161</v>
      </c>
      <c r="AL665" s="110" t="s">
        <v>156</v>
      </c>
      <c r="AM665" s="118" t="s">
        <v>235</v>
      </c>
      <c r="AN665" s="122" t="s">
        <v>161</v>
      </c>
      <c r="AP665" s="118"/>
      <c r="AQ665" s="122"/>
      <c r="AS665" s="118"/>
      <c r="AT665" s="122"/>
      <c r="AV665" s="118"/>
      <c r="AW665" s="122"/>
      <c r="AY665" s="118"/>
      <c r="AZ665" s="122"/>
      <c r="BB665" s="118"/>
      <c r="BC665" s="122"/>
      <c r="BE665" s="118"/>
      <c r="BF665" s="122"/>
      <c r="BH665" s="118"/>
      <c r="BI665" s="122"/>
      <c r="BK665" s="118"/>
      <c r="BL665" s="122"/>
      <c r="BN665" s="118"/>
      <c r="BO665" s="122"/>
      <c r="BR665" s="122"/>
      <c r="BS665" s="118"/>
      <c r="BT665" s="118"/>
      <c r="BU665" s="118"/>
      <c r="BV665" s="118"/>
      <c r="BW665" s="118"/>
      <c r="BX665" s="118"/>
    </row>
    <row r="666" spans="1:256" s="110" customFormat="1" x14ac:dyDescent="0.35">
      <c r="A666" s="122" t="s">
        <v>3007</v>
      </c>
      <c r="B666" s="110" t="s">
        <v>327</v>
      </c>
      <c r="C666" s="111" t="s">
        <v>86</v>
      </c>
      <c r="D666" s="111" t="s">
        <v>335</v>
      </c>
      <c r="E666" s="125">
        <v>34900</v>
      </c>
      <c r="F666" s="118" t="s">
        <v>222</v>
      </c>
      <c r="G666" s="122" t="s">
        <v>222</v>
      </c>
      <c r="H666" s="111"/>
      <c r="J666" s="122"/>
      <c r="M666" s="122"/>
      <c r="N666" s="110" t="s">
        <v>323</v>
      </c>
      <c r="O666" s="110" t="s">
        <v>96</v>
      </c>
      <c r="P666" s="122" t="s">
        <v>422</v>
      </c>
      <c r="Q666" s="110" t="s">
        <v>323</v>
      </c>
      <c r="R666" s="110" t="s">
        <v>259</v>
      </c>
      <c r="S666" s="122" t="s">
        <v>154</v>
      </c>
      <c r="T666" s="110" t="s">
        <v>323</v>
      </c>
      <c r="U666" s="110" t="s">
        <v>259</v>
      </c>
      <c r="V666" s="122" t="s">
        <v>422</v>
      </c>
      <c r="W666" s="110" t="s">
        <v>323</v>
      </c>
      <c r="X666" s="110" t="s">
        <v>259</v>
      </c>
      <c r="Y666" s="122" t="s">
        <v>154</v>
      </c>
      <c r="Z666" s="110" t="s">
        <v>354</v>
      </c>
      <c r="AA666" s="110" t="s">
        <v>259</v>
      </c>
      <c r="AB666" s="122" t="s">
        <v>154</v>
      </c>
    </row>
    <row r="667" spans="1:256" s="110" customFormat="1" ht="12.75" customHeight="1" x14ac:dyDescent="0.35">
      <c r="A667" s="8" t="s">
        <v>5004</v>
      </c>
      <c r="B667" s="111"/>
      <c r="C667" s="111" t="s">
        <v>4421</v>
      </c>
      <c r="D667" s="131"/>
      <c r="E667" s="40">
        <v>32642</v>
      </c>
      <c r="F667" s="36" t="s">
        <v>3221</v>
      </c>
      <c r="G667" s="36" t="s">
        <v>3221</v>
      </c>
      <c r="H667" s="111"/>
      <c r="I667" s="131"/>
      <c r="J667" s="131"/>
      <c r="L667" s="131"/>
      <c r="M667" s="131"/>
      <c r="N667" s="110" t="s">
        <v>153</v>
      </c>
      <c r="O667" s="131" t="s">
        <v>341</v>
      </c>
      <c r="P667" s="131" t="s">
        <v>154</v>
      </c>
      <c r="Q667" s="110" t="s">
        <v>153</v>
      </c>
      <c r="R667" s="131" t="s">
        <v>341</v>
      </c>
      <c r="S667" s="131" t="s">
        <v>422</v>
      </c>
      <c r="T667" s="110" t="s">
        <v>861</v>
      </c>
      <c r="U667" s="131"/>
      <c r="V667" s="131"/>
      <c r="W667" s="110" t="s">
        <v>153</v>
      </c>
      <c r="X667" s="131" t="s">
        <v>85</v>
      </c>
      <c r="Y667" s="131" t="s">
        <v>422</v>
      </c>
      <c r="Z667" s="110" t="s">
        <v>153</v>
      </c>
      <c r="AA667" s="131" t="s">
        <v>85</v>
      </c>
      <c r="AB667" s="131" t="s">
        <v>155</v>
      </c>
      <c r="AC667" s="110" t="s">
        <v>147</v>
      </c>
      <c r="AD667" s="131" t="s">
        <v>85</v>
      </c>
      <c r="AE667" s="131" t="s">
        <v>5005</v>
      </c>
      <c r="AF667" s="110" t="s">
        <v>153</v>
      </c>
      <c r="AG667" s="131" t="s">
        <v>85</v>
      </c>
      <c r="AH667" s="131" t="s">
        <v>155</v>
      </c>
      <c r="AI667" s="102" t="s">
        <v>153</v>
      </c>
      <c r="AJ667" s="131" t="s">
        <v>85</v>
      </c>
      <c r="AK667" s="131" t="s">
        <v>422</v>
      </c>
      <c r="AL667" s="102" t="s">
        <v>153</v>
      </c>
      <c r="AM667" s="131" t="s">
        <v>85</v>
      </c>
      <c r="AN667" s="131" t="s">
        <v>154</v>
      </c>
      <c r="AO667" t="s">
        <v>153</v>
      </c>
      <c r="AP667" s="36" t="s">
        <v>85</v>
      </c>
      <c r="AQ667" s="36" t="s">
        <v>422</v>
      </c>
      <c r="AR667" t="s">
        <v>153</v>
      </c>
      <c r="AS667" s="36" t="s">
        <v>85</v>
      </c>
      <c r="AT667" s="36" t="s">
        <v>422</v>
      </c>
      <c r="AU667" t="s">
        <v>147</v>
      </c>
      <c r="AV667" s="36" t="s">
        <v>85</v>
      </c>
      <c r="AW667" s="36" t="s">
        <v>254</v>
      </c>
      <c r="AX667"/>
      <c r="AY667" s="36"/>
      <c r="AZ667" s="36"/>
      <c r="BA667"/>
      <c r="BB667" s="36"/>
      <c r="BC667" s="36"/>
      <c r="BD667"/>
      <c r="BE667" s="36"/>
      <c r="BF667" s="36"/>
      <c r="BG667"/>
      <c r="BH667" s="36"/>
      <c r="BI667" s="36"/>
      <c r="BJ667"/>
      <c r="BK667" s="36"/>
      <c r="BL667" s="36"/>
      <c r="BM667"/>
      <c r="BN667" s="36"/>
      <c r="BO667" s="36"/>
      <c r="BP667"/>
      <c r="BQ667" s="40"/>
      <c r="BR667" s="36"/>
      <c r="BS667" s="9"/>
      <c r="BT667"/>
      <c r="BU667" s="8"/>
      <c r="BV667" s="9"/>
      <c r="BW667" s="9"/>
      <c r="BX667" s="128"/>
    </row>
    <row r="668" spans="1:256" s="110" customFormat="1" x14ac:dyDescent="0.35">
      <c r="A668" s="122" t="s">
        <v>2215</v>
      </c>
      <c r="B668" s="110" t="s">
        <v>273</v>
      </c>
      <c r="C668" s="110" t="s">
        <v>252</v>
      </c>
      <c r="D668" s="122" t="s">
        <v>260</v>
      </c>
      <c r="E668" s="125">
        <v>35852</v>
      </c>
      <c r="F668" s="118" t="s">
        <v>204</v>
      </c>
      <c r="G668" s="122" t="s">
        <v>130</v>
      </c>
      <c r="H668" s="110" t="s">
        <v>656</v>
      </c>
      <c r="I668" s="110" t="s">
        <v>190</v>
      </c>
      <c r="J668" s="122" t="s">
        <v>2620</v>
      </c>
      <c r="K668" s="110" t="s">
        <v>242</v>
      </c>
      <c r="L668" s="110" t="s">
        <v>190</v>
      </c>
      <c r="M668" s="122" t="s">
        <v>576</v>
      </c>
      <c r="N668" s="110" t="s">
        <v>273</v>
      </c>
      <c r="O668" s="110" t="s">
        <v>190</v>
      </c>
      <c r="P668" s="122" t="s">
        <v>227</v>
      </c>
      <c r="Q668" s="110" t="s">
        <v>273</v>
      </c>
      <c r="R668" s="110" t="s">
        <v>190</v>
      </c>
      <c r="S668" s="122" t="s">
        <v>477</v>
      </c>
      <c r="V668" s="122"/>
      <c r="Y668" s="122"/>
      <c r="AB668" s="122"/>
    </row>
    <row r="669" spans="1:256" s="110" customFormat="1" x14ac:dyDescent="0.35">
      <c r="A669" s="122" t="s">
        <v>1009</v>
      </c>
      <c r="B669" s="110" t="s">
        <v>307</v>
      </c>
      <c r="C669" s="110" t="s">
        <v>86</v>
      </c>
      <c r="D669" s="111" t="s">
        <v>310</v>
      </c>
      <c r="E669" s="125">
        <v>34470</v>
      </c>
      <c r="F669" s="111" t="s">
        <v>175</v>
      </c>
      <c r="G669" s="122" t="s">
        <v>4758</v>
      </c>
      <c r="H669" s="110" t="s">
        <v>292</v>
      </c>
      <c r="I669" s="110" t="s">
        <v>190</v>
      </c>
      <c r="J669" s="111" t="s">
        <v>1020</v>
      </c>
      <c r="K669" s="110" t="s">
        <v>307</v>
      </c>
      <c r="L669" s="110" t="s">
        <v>78</v>
      </c>
      <c r="M669" s="111" t="s">
        <v>310</v>
      </c>
      <c r="N669" s="110" t="s">
        <v>648</v>
      </c>
      <c r="O669" s="110" t="s">
        <v>235</v>
      </c>
      <c r="P669" s="111" t="s">
        <v>783</v>
      </c>
      <c r="Q669" s="110" t="s">
        <v>304</v>
      </c>
      <c r="R669" s="110" t="s">
        <v>109</v>
      </c>
      <c r="S669" s="111" t="s">
        <v>1823</v>
      </c>
      <c r="T669" s="110" t="s">
        <v>648</v>
      </c>
      <c r="U669" s="110" t="s">
        <v>151</v>
      </c>
      <c r="V669" s="111" t="s">
        <v>496</v>
      </c>
      <c r="W669" s="110" t="s">
        <v>648</v>
      </c>
      <c r="X669" s="110" t="s">
        <v>151</v>
      </c>
      <c r="Y669" s="111" t="s">
        <v>1012</v>
      </c>
      <c r="Z669" s="110" t="s">
        <v>304</v>
      </c>
      <c r="AA669" s="110" t="s">
        <v>151</v>
      </c>
      <c r="AB669" s="111" t="s">
        <v>310</v>
      </c>
      <c r="AC669" s="110" t="s">
        <v>258</v>
      </c>
      <c r="AD669" s="110" t="s">
        <v>151</v>
      </c>
      <c r="AE669" s="111" t="s">
        <v>231</v>
      </c>
    </row>
    <row r="670" spans="1:256" s="110" customFormat="1" x14ac:dyDescent="0.35">
      <c r="A670" s="122" t="s">
        <v>1641</v>
      </c>
      <c r="B670" s="110" t="s">
        <v>365</v>
      </c>
      <c r="C670" s="118" t="s">
        <v>274</v>
      </c>
      <c r="D670" s="122"/>
      <c r="E670" s="125">
        <v>36104</v>
      </c>
      <c r="F670" s="111" t="s">
        <v>391</v>
      </c>
      <c r="G670" s="111" t="s">
        <v>88</v>
      </c>
      <c r="H670" s="110" t="s">
        <v>365</v>
      </c>
      <c r="I670" s="118" t="s">
        <v>274</v>
      </c>
      <c r="J670" s="122"/>
      <c r="L670" s="118"/>
      <c r="M670" s="122"/>
      <c r="O670" s="118"/>
      <c r="P670" s="122"/>
      <c r="R670" s="118"/>
      <c r="S670" s="122"/>
      <c r="U670" s="118"/>
      <c r="V670" s="122"/>
      <c r="X670" s="118"/>
      <c r="Y670" s="122"/>
      <c r="AA670" s="118"/>
      <c r="AB670" s="122"/>
      <c r="AD670" s="118"/>
      <c r="AE670" s="122"/>
      <c r="AG670" s="118"/>
      <c r="AH670" s="122"/>
      <c r="AJ670" s="118"/>
      <c r="AK670" s="122"/>
    </row>
    <row r="671" spans="1:256" s="110" customFormat="1" x14ac:dyDescent="0.35">
      <c r="A671" s="122" t="s">
        <v>3783</v>
      </c>
      <c r="B671" s="110" t="s">
        <v>954</v>
      </c>
      <c r="C671" s="110" t="s">
        <v>252</v>
      </c>
      <c r="D671" s="122" t="s">
        <v>3410</v>
      </c>
      <c r="E671" s="125">
        <v>36705</v>
      </c>
      <c r="F671" s="111" t="s">
        <v>5138</v>
      </c>
      <c r="G671" s="122"/>
      <c r="J671" s="122"/>
      <c r="M671" s="122"/>
      <c r="P671" s="122"/>
      <c r="S671" s="122"/>
      <c r="V671" s="122"/>
      <c r="Y671" s="122"/>
      <c r="AB671" s="122"/>
    </row>
    <row r="672" spans="1:256" s="110" customFormat="1" x14ac:dyDescent="0.35">
      <c r="A672" s="122" t="s">
        <v>3050</v>
      </c>
      <c r="C672" s="111"/>
      <c r="D672" s="111"/>
      <c r="E672" s="125">
        <v>32949</v>
      </c>
      <c r="F672" s="111" t="s">
        <v>3051</v>
      </c>
      <c r="G672" s="111" t="s">
        <v>581</v>
      </c>
      <c r="H672" s="110" t="s">
        <v>250</v>
      </c>
      <c r="I672" s="111" t="s">
        <v>85</v>
      </c>
      <c r="J672" s="111" t="s">
        <v>168</v>
      </c>
      <c r="K672" s="110" t="s">
        <v>242</v>
      </c>
      <c r="L672" s="111" t="s">
        <v>85</v>
      </c>
      <c r="M672" s="111" t="s">
        <v>185</v>
      </c>
      <c r="N672" s="110" t="s">
        <v>242</v>
      </c>
      <c r="O672" s="111" t="s">
        <v>85</v>
      </c>
      <c r="P672" s="111" t="s">
        <v>576</v>
      </c>
      <c r="Q672" s="110" t="s">
        <v>242</v>
      </c>
      <c r="R672" s="111" t="s">
        <v>85</v>
      </c>
      <c r="S672" s="111" t="s">
        <v>208</v>
      </c>
      <c r="T672" s="110" t="s">
        <v>610</v>
      </c>
      <c r="U672" s="111" t="s">
        <v>85</v>
      </c>
      <c r="V672" s="111" t="s">
        <v>183</v>
      </c>
      <c r="W672" s="110" t="s">
        <v>491</v>
      </c>
      <c r="X672" s="111" t="s">
        <v>85</v>
      </c>
      <c r="Y672" s="111" t="s">
        <v>3052</v>
      </c>
      <c r="Z672" s="110" t="s">
        <v>242</v>
      </c>
      <c r="AA672" s="111" t="s">
        <v>85</v>
      </c>
      <c r="AB672" s="111" t="s">
        <v>289</v>
      </c>
      <c r="AC672" s="110" t="s">
        <v>3053</v>
      </c>
      <c r="AD672" s="111" t="s">
        <v>195</v>
      </c>
      <c r="AE672" s="111" t="s">
        <v>3054</v>
      </c>
      <c r="AF672" s="110" t="s">
        <v>273</v>
      </c>
      <c r="AG672" s="111" t="s">
        <v>195</v>
      </c>
      <c r="AH672" s="111" t="s">
        <v>201</v>
      </c>
      <c r="AI672" s="110" t="s">
        <v>250</v>
      </c>
      <c r="AJ672" s="111" t="s">
        <v>195</v>
      </c>
      <c r="AK672" s="111" t="s">
        <v>231</v>
      </c>
      <c r="AL672" s="110" t="s">
        <v>273</v>
      </c>
      <c r="AM672" s="111" t="s">
        <v>1111</v>
      </c>
      <c r="AN672" s="111" t="s">
        <v>231</v>
      </c>
      <c r="AO672" s="110" t="s">
        <v>273</v>
      </c>
      <c r="AP672" s="111" t="s">
        <v>172</v>
      </c>
      <c r="AQ672" s="111" t="s">
        <v>186</v>
      </c>
      <c r="AS672" s="111"/>
      <c r="AT672" s="111"/>
      <c r="AV672" s="111"/>
      <c r="AW672" s="111"/>
      <c r="AY672" s="111"/>
      <c r="AZ672" s="111"/>
      <c r="BB672" s="111"/>
      <c r="BC672" s="111"/>
      <c r="BE672" s="111"/>
      <c r="BF672" s="111"/>
      <c r="BH672" s="111"/>
      <c r="BI672" s="111"/>
      <c r="BK672" s="111"/>
      <c r="BL672" s="111"/>
      <c r="BN672" s="111"/>
      <c r="BO672" s="122"/>
      <c r="BR672" s="122"/>
      <c r="BS672" s="122"/>
      <c r="BT672" s="122"/>
      <c r="BU672" s="122"/>
      <c r="BW672" s="118"/>
      <c r="BX672" s="118"/>
    </row>
    <row r="673" spans="1:256" s="110" customFormat="1" x14ac:dyDescent="0.35">
      <c r="A673" s="122" t="s">
        <v>3722</v>
      </c>
      <c r="B673" s="110" t="s">
        <v>205</v>
      </c>
      <c r="C673" s="110" t="s">
        <v>142</v>
      </c>
      <c r="D673" s="122" t="s">
        <v>264</v>
      </c>
      <c r="E673" s="125">
        <v>37053</v>
      </c>
      <c r="F673" s="111" t="s">
        <v>5159</v>
      </c>
      <c r="G673" s="122"/>
      <c r="J673" s="122"/>
      <c r="M673" s="122"/>
      <c r="P673" s="122"/>
      <c r="S673" s="122"/>
      <c r="V673" s="122"/>
      <c r="Y673" s="122"/>
      <c r="AB673" s="122"/>
    </row>
    <row r="674" spans="1:256" s="110" customFormat="1" x14ac:dyDescent="0.35">
      <c r="A674" s="122" t="s">
        <v>3903</v>
      </c>
      <c r="B674" s="110" t="s">
        <v>77</v>
      </c>
      <c r="C674" s="110" t="s">
        <v>274</v>
      </c>
      <c r="D674" s="122" t="s">
        <v>4746</v>
      </c>
      <c r="E674" s="125">
        <v>36229</v>
      </c>
      <c r="F674" s="111" t="s">
        <v>160</v>
      </c>
      <c r="G674" s="122"/>
      <c r="J674" s="122"/>
      <c r="M674" s="122"/>
      <c r="P674" s="122"/>
      <c r="S674" s="122"/>
      <c r="V674" s="122"/>
      <c r="Y674" s="122"/>
      <c r="AB674" s="122"/>
    </row>
    <row r="675" spans="1:256" s="110" customFormat="1" x14ac:dyDescent="0.35">
      <c r="A675" s="122" t="s">
        <v>1774</v>
      </c>
      <c r="B675" s="110" t="s">
        <v>182</v>
      </c>
      <c r="C675" s="110" t="s">
        <v>341</v>
      </c>
      <c r="D675" s="122" t="s">
        <v>488</v>
      </c>
      <c r="E675" s="125">
        <v>36019</v>
      </c>
      <c r="F675" s="118" t="s">
        <v>387</v>
      </c>
      <c r="G675" s="122" t="s">
        <v>457</v>
      </c>
      <c r="H675" s="110" t="s">
        <v>177</v>
      </c>
      <c r="I675" s="110" t="s">
        <v>341</v>
      </c>
      <c r="J675" s="122" t="s">
        <v>477</v>
      </c>
      <c r="K675" s="110" t="s">
        <v>177</v>
      </c>
      <c r="L675" s="110" t="s">
        <v>341</v>
      </c>
      <c r="M675" s="122" t="s">
        <v>178</v>
      </c>
      <c r="N675" s="110" t="s">
        <v>177</v>
      </c>
      <c r="O675" s="110" t="s">
        <v>341</v>
      </c>
      <c r="P675" s="122" t="s">
        <v>186</v>
      </c>
      <c r="S675" s="122"/>
      <c r="V675" s="122"/>
      <c r="Y675" s="122"/>
      <c r="AB675" s="122"/>
    </row>
    <row r="676" spans="1:256" s="110" customFormat="1" ht="12.75" customHeight="1" x14ac:dyDescent="0.35">
      <c r="A676" s="122" t="s">
        <v>5160</v>
      </c>
      <c r="B676" s="110" t="s">
        <v>250</v>
      </c>
      <c r="C676" s="110" t="s">
        <v>460</v>
      </c>
      <c r="D676" s="122" t="s">
        <v>228</v>
      </c>
      <c r="E676" s="125">
        <v>37785</v>
      </c>
      <c r="F676" s="111" t="s">
        <v>5149</v>
      </c>
      <c r="G676" s="122"/>
      <c r="J676" s="122"/>
      <c r="M676" s="122"/>
      <c r="P676" s="122"/>
      <c r="S676" s="122"/>
      <c r="V676" s="122"/>
      <c r="Y676" s="122"/>
      <c r="AB676" s="122"/>
    </row>
    <row r="677" spans="1:256" s="110" customFormat="1" x14ac:dyDescent="0.35">
      <c r="A677" s="122" t="s">
        <v>1846</v>
      </c>
      <c r="B677" s="110" t="s">
        <v>93</v>
      </c>
      <c r="C677" s="110" t="s">
        <v>165</v>
      </c>
      <c r="D677" s="122" t="s">
        <v>4598</v>
      </c>
      <c r="E677" s="125">
        <v>37032</v>
      </c>
      <c r="F677" s="111" t="s">
        <v>84</v>
      </c>
      <c r="G677" s="122" t="s">
        <v>4599</v>
      </c>
      <c r="H677" s="110" t="s">
        <v>93</v>
      </c>
      <c r="I677" s="110" t="s">
        <v>165</v>
      </c>
      <c r="J677" s="122" t="s">
        <v>3415</v>
      </c>
      <c r="K677" s="110" t="s">
        <v>93</v>
      </c>
      <c r="L677" s="110" t="s">
        <v>165</v>
      </c>
      <c r="M677" s="122" t="s">
        <v>1847</v>
      </c>
      <c r="P677" s="122"/>
      <c r="S677" s="122"/>
      <c r="V677" s="122"/>
      <c r="Y677" s="122"/>
      <c r="AB677" s="122"/>
      <c r="BY677" s="126"/>
    </row>
    <row r="678" spans="1:256" s="110" customFormat="1" x14ac:dyDescent="0.35">
      <c r="A678" s="122" t="s">
        <v>2441</v>
      </c>
      <c r="D678" s="122"/>
      <c r="E678" s="125">
        <v>35739</v>
      </c>
      <c r="F678" s="118" t="s">
        <v>965</v>
      </c>
      <c r="G678" s="122" t="s">
        <v>204</v>
      </c>
      <c r="H678" s="110" t="s">
        <v>345</v>
      </c>
      <c r="I678" s="110" t="s">
        <v>165</v>
      </c>
      <c r="J678" s="122" t="s">
        <v>154</v>
      </c>
      <c r="M678" s="122"/>
      <c r="N678" s="110" t="s">
        <v>323</v>
      </c>
      <c r="O678" s="110" t="s">
        <v>165</v>
      </c>
      <c r="P678" s="122" t="s">
        <v>154</v>
      </c>
      <c r="Q678" s="110" t="s">
        <v>323</v>
      </c>
      <c r="R678" s="110" t="s">
        <v>165</v>
      </c>
      <c r="S678" s="122" t="s">
        <v>154</v>
      </c>
      <c r="V678" s="122"/>
      <c r="Y678" s="122"/>
      <c r="AB678" s="122"/>
    </row>
    <row r="679" spans="1:256" s="110" customFormat="1" x14ac:dyDescent="0.35">
      <c r="A679" s="122" t="s">
        <v>2511</v>
      </c>
      <c r="B679" s="110" t="s">
        <v>656</v>
      </c>
      <c r="C679" s="118" t="s">
        <v>259</v>
      </c>
      <c r="D679" s="122" t="s">
        <v>4165</v>
      </c>
      <c r="E679" s="125">
        <v>36969</v>
      </c>
      <c r="F679" s="111" t="s">
        <v>200</v>
      </c>
      <c r="G679" s="111" t="s">
        <v>313</v>
      </c>
      <c r="H679" s="110" t="s">
        <v>758</v>
      </c>
      <c r="I679" s="118" t="s">
        <v>259</v>
      </c>
      <c r="J679" s="122" t="s">
        <v>2512</v>
      </c>
      <c r="L679" s="118"/>
      <c r="M679" s="122"/>
      <c r="O679" s="118"/>
      <c r="P679" s="122"/>
      <c r="R679" s="118"/>
      <c r="S679" s="122"/>
      <c r="U679" s="118"/>
      <c r="V679" s="122"/>
      <c r="X679" s="118"/>
      <c r="Y679" s="122"/>
      <c r="AA679" s="118"/>
      <c r="AB679" s="122"/>
      <c r="AD679" s="118"/>
      <c r="AE679" s="122"/>
      <c r="AG679" s="118"/>
      <c r="AH679" s="122"/>
      <c r="AJ679" s="118"/>
      <c r="AK679" s="122"/>
    </row>
    <row r="680" spans="1:256" s="110" customFormat="1" x14ac:dyDescent="0.35">
      <c r="A680" s="122" t="s">
        <v>1153</v>
      </c>
      <c r="B680" s="110" t="s">
        <v>253</v>
      </c>
      <c r="C680" s="110" t="s">
        <v>341</v>
      </c>
      <c r="D680" s="122" t="s">
        <v>761</v>
      </c>
      <c r="E680" s="125">
        <v>36638</v>
      </c>
      <c r="F680" s="111" t="s">
        <v>84</v>
      </c>
      <c r="G680" s="122" t="s">
        <v>91</v>
      </c>
      <c r="H680" s="110" t="s">
        <v>253</v>
      </c>
      <c r="I680" s="110" t="s">
        <v>341</v>
      </c>
      <c r="J680" s="122" t="s">
        <v>484</v>
      </c>
      <c r="K680" s="110" t="s">
        <v>273</v>
      </c>
      <c r="L680" s="110" t="s">
        <v>341</v>
      </c>
      <c r="M680" s="122" t="s">
        <v>264</v>
      </c>
      <c r="P680" s="122"/>
      <c r="S680" s="122"/>
      <c r="V680" s="122"/>
      <c r="Y680" s="122"/>
      <c r="AB680" s="122"/>
    </row>
    <row r="681" spans="1:256" s="110" customFormat="1" x14ac:dyDescent="0.35">
      <c r="A681" s="122" t="s">
        <v>2063</v>
      </c>
      <c r="B681" s="110" t="s">
        <v>389</v>
      </c>
      <c r="C681" s="110" t="s">
        <v>86</v>
      </c>
      <c r="D681" s="122" t="s">
        <v>4651</v>
      </c>
      <c r="E681" s="125">
        <v>34172</v>
      </c>
      <c r="F681" s="118" t="s">
        <v>344</v>
      </c>
      <c r="G681" s="122" t="s">
        <v>322</v>
      </c>
      <c r="H681" s="110" t="s">
        <v>389</v>
      </c>
      <c r="I681" s="110" t="s">
        <v>86</v>
      </c>
      <c r="J681" s="122" t="s">
        <v>3416</v>
      </c>
      <c r="K681" s="110" t="s">
        <v>389</v>
      </c>
      <c r="L681" s="110" t="s">
        <v>86</v>
      </c>
      <c r="M681" s="122" t="s">
        <v>2064</v>
      </c>
      <c r="N681" s="110" t="s">
        <v>826</v>
      </c>
      <c r="O681" s="110" t="s">
        <v>86</v>
      </c>
      <c r="P681" s="122" t="s">
        <v>2065</v>
      </c>
      <c r="Q681" s="110" t="s">
        <v>826</v>
      </c>
      <c r="R681" s="110" t="s">
        <v>86</v>
      </c>
      <c r="S681" s="122" t="s">
        <v>2066</v>
      </c>
      <c r="T681" s="110" t="s">
        <v>389</v>
      </c>
      <c r="U681" s="110" t="s">
        <v>86</v>
      </c>
      <c r="V681" s="122" t="s">
        <v>2067</v>
      </c>
      <c r="W681" s="110" t="s">
        <v>826</v>
      </c>
      <c r="X681" s="110" t="s">
        <v>86</v>
      </c>
      <c r="Y681" s="122" t="s">
        <v>2068</v>
      </c>
      <c r="Z681" s="110" t="s">
        <v>389</v>
      </c>
      <c r="AA681" s="110" t="s">
        <v>86</v>
      </c>
      <c r="AB681" s="122" t="s">
        <v>2069</v>
      </c>
    </row>
    <row r="682" spans="1:256" s="110" customFormat="1" x14ac:dyDescent="0.35">
      <c r="A682" s="122" t="s">
        <v>514</v>
      </c>
      <c r="D682" s="122"/>
      <c r="E682" s="125">
        <v>33993</v>
      </c>
      <c r="F682" s="111" t="s">
        <v>344</v>
      </c>
      <c r="G682" s="122" t="s">
        <v>769</v>
      </c>
      <c r="H682" s="110" t="s">
        <v>323</v>
      </c>
      <c r="I682" s="110" t="s">
        <v>78</v>
      </c>
      <c r="J682" s="122" t="s">
        <v>154</v>
      </c>
      <c r="K682" s="110" t="s">
        <v>345</v>
      </c>
      <c r="L682" s="110" t="s">
        <v>78</v>
      </c>
      <c r="M682" s="122" t="s">
        <v>154</v>
      </c>
      <c r="N682" s="110" t="s">
        <v>327</v>
      </c>
      <c r="O682" s="110" t="s">
        <v>78</v>
      </c>
      <c r="P682" s="122" t="s">
        <v>335</v>
      </c>
      <c r="Q682" s="110" t="s">
        <v>327</v>
      </c>
      <c r="R682" s="110" t="s">
        <v>326</v>
      </c>
      <c r="S682" s="122" t="s">
        <v>328</v>
      </c>
      <c r="T682" s="110" t="s">
        <v>327</v>
      </c>
      <c r="U682" s="110" t="s">
        <v>206</v>
      </c>
      <c r="V682" s="122" t="s">
        <v>328</v>
      </c>
      <c r="W682" s="122"/>
      <c r="Y682" s="122"/>
      <c r="Z682" s="110" t="s">
        <v>327</v>
      </c>
      <c r="AA682" s="110" t="s">
        <v>275</v>
      </c>
      <c r="AB682" s="122" t="s">
        <v>328</v>
      </c>
    </row>
    <row r="683" spans="1:256" s="110" customFormat="1" x14ac:dyDescent="0.35">
      <c r="A683" s="122" t="s">
        <v>1001</v>
      </c>
      <c r="B683" s="110" t="s">
        <v>491</v>
      </c>
      <c r="C683" s="110" t="s">
        <v>96</v>
      </c>
      <c r="D683" s="122" t="s">
        <v>168</v>
      </c>
      <c r="E683" s="125">
        <v>35462</v>
      </c>
      <c r="F683" s="118" t="s">
        <v>130</v>
      </c>
      <c r="G683" s="122" t="s">
        <v>108</v>
      </c>
      <c r="H683" s="110" t="s">
        <v>258</v>
      </c>
      <c r="I683" s="110" t="s">
        <v>96</v>
      </c>
      <c r="J683" s="122" t="s">
        <v>231</v>
      </c>
      <c r="K683" s="110" t="s">
        <v>243</v>
      </c>
      <c r="L683" s="110" t="s">
        <v>96</v>
      </c>
      <c r="M683" s="122" t="s">
        <v>208</v>
      </c>
      <c r="N683" s="110" t="s">
        <v>258</v>
      </c>
      <c r="O683" s="110" t="s">
        <v>96</v>
      </c>
      <c r="P683" s="122" t="s">
        <v>264</v>
      </c>
      <c r="Q683" s="110" t="s">
        <v>258</v>
      </c>
      <c r="R683" s="110" t="s">
        <v>96</v>
      </c>
      <c r="S683" s="122" t="s">
        <v>186</v>
      </c>
      <c r="V683" s="122"/>
      <c r="Y683" s="122"/>
      <c r="AB683" s="122"/>
    </row>
    <row r="684" spans="1:256" s="110" customFormat="1" x14ac:dyDescent="0.35">
      <c r="A684" s="122" t="s">
        <v>1824</v>
      </c>
      <c r="B684" s="110" t="s">
        <v>4612</v>
      </c>
      <c r="C684" s="110" t="s">
        <v>195</v>
      </c>
      <c r="D684" s="122" t="s">
        <v>4188</v>
      </c>
      <c r="E684" s="125">
        <v>36966</v>
      </c>
      <c r="F684" s="111" t="s">
        <v>1825</v>
      </c>
      <c r="G684" s="122" t="s">
        <v>4613</v>
      </c>
      <c r="H684" s="110" t="s">
        <v>4397</v>
      </c>
      <c r="I684" s="110" t="s">
        <v>195</v>
      </c>
      <c r="J684" s="122" t="s">
        <v>3417</v>
      </c>
      <c r="K684" s="110" t="s">
        <v>345</v>
      </c>
      <c r="L684" s="110" t="s">
        <v>195</v>
      </c>
      <c r="M684" s="122" t="s">
        <v>422</v>
      </c>
      <c r="P684" s="122"/>
      <c r="S684" s="122"/>
      <c r="V684" s="122"/>
      <c r="Y684" s="122"/>
      <c r="AB684" s="122"/>
    </row>
    <row r="685" spans="1:256" s="110" customFormat="1" x14ac:dyDescent="0.35">
      <c r="A685" s="122" t="s">
        <v>4506</v>
      </c>
      <c r="C685" s="111" t="s">
        <v>4421</v>
      </c>
      <c r="D685" s="122"/>
      <c r="E685" s="125">
        <v>36349</v>
      </c>
      <c r="F685" s="118" t="s">
        <v>204</v>
      </c>
      <c r="G685" s="122" t="s">
        <v>965</v>
      </c>
      <c r="J685" s="122"/>
      <c r="K685" s="110" t="s">
        <v>132</v>
      </c>
      <c r="L685" s="110" t="s">
        <v>116</v>
      </c>
      <c r="M685" s="122"/>
      <c r="N685" s="110" t="s">
        <v>132</v>
      </c>
      <c r="O685" s="110" t="s">
        <v>116</v>
      </c>
      <c r="P685" s="122"/>
      <c r="Q685" s="110" t="s">
        <v>132</v>
      </c>
      <c r="R685" s="110" t="s">
        <v>116</v>
      </c>
      <c r="S685" s="122"/>
      <c r="V685" s="122"/>
      <c r="Y685" s="122"/>
      <c r="AB685" s="122"/>
    </row>
    <row r="686" spans="1:256" x14ac:dyDescent="0.35">
      <c r="A686" s="122" t="s">
        <v>1049</v>
      </c>
      <c r="B686" s="110" t="s">
        <v>299</v>
      </c>
      <c r="C686" s="110" t="s">
        <v>131</v>
      </c>
      <c r="D686" s="122" t="s">
        <v>300</v>
      </c>
      <c r="E686" s="125">
        <v>35878</v>
      </c>
      <c r="F686" s="111" t="s">
        <v>102</v>
      </c>
      <c r="G686" s="122" t="s">
        <v>280</v>
      </c>
      <c r="H686" s="110"/>
      <c r="I686" s="110"/>
      <c r="J686" s="122"/>
      <c r="K686" s="110" t="s">
        <v>331</v>
      </c>
      <c r="L686" s="110" t="s">
        <v>131</v>
      </c>
      <c r="M686" s="122" t="s">
        <v>342</v>
      </c>
      <c r="N686" s="110"/>
      <c r="O686" s="110"/>
      <c r="P686" s="122"/>
      <c r="Q686" s="110"/>
      <c r="R686" s="110"/>
      <c r="S686" s="122"/>
      <c r="T686" s="110"/>
      <c r="U686" s="110"/>
      <c r="V686" s="122"/>
      <c r="W686" s="110"/>
      <c r="X686" s="110"/>
      <c r="Y686" s="122"/>
      <c r="Z686" s="110"/>
      <c r="AA686" s="110"/>
      <c r="AB686" s="122"/>
      <c r="AC686" s="110"/>
      <c r="AD686" s="110"/>
      <c r="AE686" s="110"/>
      <c r="AF686" s="110"/>
      <c r="AG686" s="110"/>
      <c r="AH686" s="110"/>
      <c r="AI686" s="110"/>
      <c r="AJ686" s="110"/>
      <c r="AK686" s="110"/>
      <c r="AL686" s="110"/>
      <c r="AM686" s="110"/>
      <c r="AN686" s="110"/>
      <c r="AO686" s="110"/>
      <c r="AP686" s="110"/>
      <c r="AQ686" s="110"/>
      <c r="AR686" s="110"/>
      <c r="AS686" s="110"/>
      <c r="AT686" s="110"/>
      <c r="AU686" s="110"/>
      <c r="AV686" s="110"/>
      <c r="AW686" s="110"/>
      <c r="AX686" s="110"/>
      <c r="AY686" s="110"/>
      <c r="AZ686" s="110"/>
      <c r="BA686" s="110"/>
      <c r="BB686" s="110"/>
      <c r="BC686" s="110"/>
      <c r="BD686" s="110"/>
      <c r="BE686" s="110"/>
      <c r="BF686" s="110"/>
      <c r="BG686" s="110"/>
      <c r="BH686" s="110"/>
      <c r="BI686" s="110"/>
      <c r="BJ686" s="110"/>
      <c r="BK686" s="110"/>
      <c r="BL686" s="110"/>
      <c r="BM686" s="110"/>
      <c r="BN686" s="110"/>
      <c r="BO686" s="110"/>
      <c r="BP686" s="110"/>
      <c r="BQ686" s="110"/>
      <c r="BR686" s="110"/>
      <c r="BS686" s="110"/>
      <c r="BT686" s="110"/>
      <c r="BU686" s="110"/>
      <c r="BV686" s="110"/>
      <c r="BW686" s="110"/>
      <c r="BX686" s="110"/>
      <c r="BY686" s="110"/>
      <c r="BZ686" s="110"/>
      <c r="CA686" s="110"/>
      <c r="CB686" s="110"/>
      <c r="CC686" s="110"/>
      <c r="CD686" s="110"/>
      <c r="CE686" s="110"/>
      <c r="CF686" s="110"/>
      <c r="CG686" s="110"/>
      <c r="CH686" s="110"/>
      <c r="CI686" s="110"/>
      <c r="CJ686" s="110"/>
      <c r="CK686" s="110"/>
      <c r="CL686" s="110"/>
      <c r="CM686" s="110"/>
      <c r="CN686" s="110"/>
      <c r="CO686" s="110"/>
      <c r="CP686" s="110"/>
      <c r="CQ686" s="110"/>
      <c r="CR686" s="110"/>
      <c r="CS686" s="110"/>
      <c r="CT686" s="110"/>
      <c r="CU686" s="110"/>
      <c r="CV686" s="110"/>
      <c r="CW686" s="110"/>
      <c r="CX686" s="110"/>
      <c r="CY686" s="110"/>
      <c r="CZ686" s="110"/>
      <c r="DA686" s="110"/>
      <c r="DB686" s="110"/>
      <c r="DC686" s="110"/>
      <c r="DD686" s="110"/>
      <c r="DE686" s="110"/>
      <c r="DF686" s="110"/>
      <c r="DG686" s="110"/>
      <c r="DH686" s="110"/>
      <c r="DI686" s="110"/>
      <c r="DJ686" s="110"/>
      <c r="DK686" s="110"/>
      <c r="DL686" s="110"/>
      <c r="DM686" s="110"/>
      <c r="DN686" s="110"/>
      <c r="DO686" s="110"/>
      <c r="DP686" s="110"/>
      <c r="DQ686" s="110"/>
      <c r="DR686" s="110"/>
      <c r="DS686" s="110"/>
      <c r="DT686" s="110"/>
      <c r="DU686" s="110"/>
      <c r="DV686" s="110"/>
      <c r="DW686" s="110"/>
      <c r="DX686" s="110"/>
      <c r="DY686" s="110"/>
      <c r="DZ686" s="110"/>
      <c r="EA686" s="110"/>
      <c r="EB686" s="110"/>
      <c r="EC686" s="110"/>
      <c r="ED686" s="110"/>
      <c r="EE686" s="110"/>
      <c r="EF686" s="110"/>
      <c r="EG686" s="110"/>
      <c r="EH686" s="110"/>
      <c r="EI686" s="110"/>
      <c r="EJ686" s="110"/>
      <c r="EK686" s="110"/>
      <c r="EL686" s="110"/>
      <c r="EM686" s="110"/>
      <c r="EN686" s="110"/>
      <c r="EO686" s="110"/>
      <c r="EP686" s="110"/>
      <c r="EQ686" s="110"/>
      <c r="ER686" s="110"/>
      <c r="ES686" s="110"/>
      <c r="ET686" s="110"/>
      <c r="EU686" s="110"/>
      <c r="EV686" s="110"/>
      <c r="EW686" s="110"/>
      <c r="EX686" s="110"/>
      <c r="EY686" s="110"/>
      <c r="EZ686" s="110"/>
      <c r="FA686" s="110"/>
      <c r="FB686" s="110"/>
      <c r="FC686" s="110"/>
      <c r="FD686" s="110"/>
      <c r="FE686" s="110"/>
      <c r="FF686" s="110"/>
      <c r="FG686" s="110"/>
      <c r="FH686" s="110"/>
      <c r="FI686" s="110"/>
      <c r="FJ686" s="110"/>
      <c r="FK686" s="110"/>
      <c r="FL686" s="110"/>
      <c r="FM686" s="110"/>
      <c r="FN686" s="110"/>
      <c r="FO686" s="110"/>
      <c r="FP686" s="110"/>
      <c r="FQ686" s="110"/>
      <c r="FR686" s="110"/>
      <c r="FS686" s="110"/>
      <c r="FT686" s="110"/>
      <c r="FU686" s="110"/>
      <c r="FV686" s="110"/>
      <c r="FW686" s="110"/>
      <c r="FX686" s="110"/>
      <c r="FY686" s="110"/>
      <c r="FZ686" s="110"/>
      <c r="GA686" s="110"/>
      <c r="GB686" s="110"/>
      <c r="GC686" s="110"/>
      <c r="GD686" s="110"/>
      <c r="GE686" s="110"/>
      <c r="GF686" s="110"/>
      <c r="GG686" s="110"/>
      <c r="GH686" s="110"/>
      <c r="GI686" s="110"/>
      <c r="GJ686" s="110"/>
      <c r="GK686" s="110"/>
      <c r="GL686" s="110"/>
      <c r="GM686" s="110"/>
      <c r="GN686" s="110"/>
      <c r="GO686" s="110"/>
      <c r="GP686" s="110"/>
      <c r="GQ686" s="110"/>
      <c r="GR686" s="110"/>
      <c r="GS686" s="110"/>
      <c r="GT686" s="110"/>
      <c r="GU686" s="110"/>
      <c r="GV686" s="110"/>
      <c r="GW686" s="110"/>
      <c r="GX686" s="110"/>
      <c r="GY686" s="110"/>
      <c r="GZ686" s="110"/>
      <c r="HA686" s="110"/>
      <c r="HB686" s="110"/>
      <c r="HC686" s="110"/>
      <c r="HD686" s="110"/>
      <c r="HE686" s="110"/>
      <c r="HF686" s="110"/>
      <c r="HG686" s="110"/>
      <c r="HH686" s="110"/>
      <c r="HI686" s="110"/>
      <c r="HJ686" s="110"/>
      <c r="HK686" s="110"/>
      <c r="HL686" s="110"/>
      <c r="HM686" s="110"/>
      <c r="HN686" s="110"/>
      <c r="HO686" s="110"/>
      <c r="HP686" s="110"/>
      <c r="HQ686" s="110"/>
      <c r="HR686" s="110"/>
      <c r="HS686" s="110"/>
      <c r="HT686" s="110"/>
      <c r="HU686" s="110"/>
      <c r="HV686" s="110"/>
      <c r="HW686" s="110"/>
      <c r="HX686" s="110"/>
      <c r="HY686" s="110"/>
      <c r="HZ686" s="110"/>
      <c r="IA686" s="110"/>
      <c r="IB686" s="110"/>
      <c r="IC686" s="110"/>
      <c r="ID686" s="110"/>
      <c r="IE686" s="110"/>
      <c r="IF686" s="110"/>
      <c r="IG686" s="110"/>
      <c r="IH686" s="110"/>
      <c r="II686" s="110"/>
      <c r="IJ686" s="110"/>
      <c r="IK686" s="110"/>
      <c r="IL686" s="110"/>
      <c r="IM686" s="110"/>
      <c r="IN686" s="110"/>
      <c r="IO686" s="110"/>
      <c r="IP686" s="110"/>
      <c r="IQ686" s="110"/>
      <c r="IR686" s="110"/>
      <c r="IS686" s="110"/>
      <c r="IT686" s="110"/>
      <c r="IU686" s="110"/>
      <c r="IV686" s="110"/>
    </row>
    <row r="687" spans="1:256" s="110" customFormat="1" x14ac:dyDescent="0.35">
      <c r="A687" s="122" t="s">
        <v>2022</v>
      </c>
      <c r="B687" s="110" t="s">
        <v>304</v>
      </c>
      <c r="C687" s="118" t="s">
        <v>229</v>
      </c>
      <c r="D687" s="122" t="s">
        <v>310</v>
      </c>
      <c r="E687" s="125">
        <v>36621</v>
      </c>
      <c r="F687" s="111" t="s">
        <v>88</v>
      </c>
      <c r="G687" s="111" t="s">
        <v>138</v>
      </c>
      <c r="H687" s="110" t="s">
        <v>480</v>
      </c>
      <c r="I687" s="118" t="s">
        <v>229</v>
      </c>
      <c r="J687" s="122" t="s">
        <v>310</v>
      </c>
      <c r="L687" s="118"/>
      <c r="M687" s="122"/>
      <c r="O687" s="118"/>
      <c r="P687" s="122"/>
      <c r="R687" s="118"/>
      <c r="S687" s="122"/>
      <c r="U687" s="118"/>
      <c r="V687" s="122"/>
      <c r="X687" s="118"/>
      <c r="Y687" s="122"/>
      <c r="AA687" s="118"/>
      <c r="AB687" s="122"/>
      <c r="AD687" s="118"/>
      <c r="AE687" s="122"/>
      <c r="AG687" s="118"/>
      <c r="AH687" s="122"/>
      <c r="AJ687" s="118"/>
      <c r="AK687" s="122"/>
    </row>
    <row r="688" spans="1:256" s="110" customFormat="1" x14ac:dyDescent="0.35">
      <c r="A688" s="122" t="s">
        <v>1381</v>
      </c>
      <c r="B688" s="110" t="s">
        <v>744</v>
      </c>
      <c r="C688" s="110" t="s">
        <v>96</v>
      </c>
      <c r="D688" s="122" t="s">
        <v>186</v>
      </c>
      <c r="E688" s="125">
        <v>35075</v>
      </c>
      <c r="F688" s="111" t="s">
        <v>101</v>
      </c>
      <c r="G688" s="122"/>
      <c r="H688" s="110" t="s">
        <v>864</v>
      </c>
      <c r="I688" s="110" t="s">
        <v>96</v>
      </c>
      <c r="J688" s="122" t="s">
        <v>1130</v>
      </c>
      <c r="K688" s="110" t="s">
        <v>744</v>
      </c>
      <c r="L688" s="110" t="s">
        <v>96</v>
      </c>
      <c r="M688" s="122" t="s">
        <v>231</v>
      </c>
      <c r="N688" s="110" t="s">
        <v>234</v>
      </c>
      <c r="O688" s="110" t="s">
        <v>460</v>
      </c>
      <c r="P688" s="122" t="s">
        <v>1382</v>
      </c>
      <c r="S688" s="122"/>
      <c r="V688" s="122"/>
      <c r="Y688" s="122"/>
      <c r="AB688" s="122"/>
    </row>
    <row r="689" spans="1:256" x14ac:dyDescent="0.35">
      <c r="A689" s="122" t="s">
        <v>2109</v>
      </c>
      <c r="B689" s="110" t="s">
        <v>258</v>
      </c>
      <c r="C689" s="111" t="s">
        <v>109</v>
      </c>
      <c r="D689" s="111" t="s">
        <v>484</v>
      </c>
      <c r="E689" s="125">
        <v>35017</v>
      </c>
      <c r="F689" s="111" t="s">
        <v>303</v>
      </c>
      <c r="G689" s="111" t="s">
        <v>230</v>
      </c>
      <c r="H689" s="110" t="s">
        <v>258</v>
      </c>
      <c r="I689" s="111" t="s">
        <v>109</v>
      </c>
      <c r="J689" s="111" t="s">
        <v>289</v>
      </c>
      <c r="K689" s="110"/>
      <c r="L689" s="111"/>
      <c r="M689" s="111"/>
      <c r="N689" s="110"/>
      <c r="O689" s="111"/>
      <c r="P689" s="111"/>
      <c r="Q689" s="110" t="s">
        <v>258</v>
      </c>
      <c r="R689" s="111" t="s">
        <v>103</v>
      </c>
      <c r="S689" s="111" t="s">
        <v>231</v>
      </c>
      <c r="T689" s="110"/>
      <c r="U689" s="111"/>
      <c r="V689" s="111"/>
      <c r="W689" s="110" t="s">
        <v>491</v>
      </c>
      <c r="X689" s="111" t="s">
        <v>103</v>
      </c>
      <c r="Y689" s="111" t="s">
        <v>191</v>
      </c>
      <c r="Z689" s="110"/>
      <c r="AA689" s="111"/>
      <c r="AB689" s="111"/>
      <c r="AC689" s="110"/>
      <c r="AD689" s="111"/>
      <c r="AE689" s="111"/>
      <c r="AF689" s="110"/>
      <c r="AG689" s="111"/>
      <c r="AH689" s="111"/>
      <c r="AI689" s="110"/>
      <c r="AJ689" s="111"/>
      <c r="AK689" s="111"/>
      <c r="AL689" s="110"/>
      <c r="AM689" s="111"/>
      <c r="AN689" s="111"/>
      <c r="AO689" s="110"/>
      <c r="AP689" s="111"/>
      <c r="AQ689" s="111"/>
      <c r="AR689" s="110"/>
      <c r="AS689" s="111"/>
      <c r="AT689" s="111"/>
      <c r="AU689" s="110"/>
      <c r="AV689" s="111"/>
      <c r="AW689" s="111"/>
      <c r="AX689" s="110"/>
      <c r="AY689" s="111"/>
      <c r="AZ689" s="111"/>
      <c r="BA689" s="110"/>
      <c r="BB689" s="111"/>
      <c r="BC689" s="111"/>
      <c r="BD689" s="110"/>
      <c r="BE689" s="111"/>
      <c r="BF689" s="111"/>
      <c r="BG689" s="110"/>
      <c r="BH689" s="111"/>
      <c r="BI689" s="111"/>
      <c r="BJ689" s="110"/>
      <c r="BK689" s="111"/>
      <c r="BL689" s="111"/>
      <c r="BM689" s="110"/>
      <c r="BN689" s="111"/>
      <c r="BO689" s="111"/>
      <c r="BP689" s="110"/>
      <c r="BQ689" s="125"/>
      <c r="BR689" s="111"/>
      <c r="BS689" s="118"/>
      <c r="BT689" s="110"/>
      <c r="BU689" s="122"/>
      <c r="BV689" s="118"/>
      <c r="BW689" s="118"/>
      <c r="BX689" s="127"/>
      <c r="BY689" s="110"/>
      <c r="BZ689" s="110"/>
      <c r="CA689" s="110"/>
      <c r="CB689" s="110"/>
      <c r="CC689" s="110"/>
      <c r="CD689" s="110"/>
      <c r="CE689" s="110"/>
      <c r="CF689" s="110"/>
      <c r="CG689" s="110"/>
      <c r="CH689" s="110"/>
      <c r="CI689" s="110"/>
      <c r="CJ689" s="110"/>
      <c r="CK689" s="110"/>
      <c r="CL689" s="110"/>
      <c r="CM689" s="110"/>
      <c r="CN689" s="110"/>
      <c r="CO689" s="110"/>
      <c r="CP689" s="110"/>
      <c r="CQ689" s="110"/>
      <c r="CR689" s="110"/>
      <c r="CS689" s="110"/>
      <c r="CT689" s="110"/>
      <c r="CU689" s="110"/>
      <c r="CV689" s="110"/>
      <c r="CW689" s="110"/>
      <c r="CX689" s="110"/>
      <c r="CY689" s="110"/>
      <c r="CZ689" s="110"/>
      <c r="DA689" s="110"/>
      <c r="DB689" s="110"/>
      <c r="DC689" s="110"/>
      <c r="DD689" s="110"/>
      <c r="DE689" s="110"/>
      <c r="DF689" s="110"/>
      <c r="DG689" s="110"/>
      <c r="DH689" s="110"/>
      <c r="DI689" s="110"/>
      <c r="DJ689" s="110"/>
      <c r="DK689" s="110"/>
      <c r="DL689" s="110"/>
      <c r="DM689" s="110"/>
      <c r="DN689" s="110"/>
      <c r="DO689" s="110"/>
      <c r="DP689" s="110"/>
      <c r="DQ689" s="110"/>
      <c r="DR689" s="110"/>
      <c r="DS689" s="110"/>
      <c r="DT689" s="110"/>
      <c r="DU689" s="110"/>
      <c r="DV689" s="110"/>
      <c r="DW689" s="110"/>
      <c r="DX689" s="110"/>
      <c r="DY689" s="110"/>
      <c r="DZ689" s="110"/>
      <c r="EA689" s="110"/>
      <c r="EB689" s="110"/>
      <c r="EC689" s="110"/>
      <c r="ED689" s="110"/>
      <c r="EE689" s="110"/>
      <c r="EF689" s="110"/>
      <c r="EG689" s="110"/>
      <c r="EH689" s="110"/>
      <c r="EI689" s="110"/>
      <c r="EJ689" s="110"/>
      <c r="EK689" s="110"/>
      <c r="EL689" s="110"/>
      <c r="EM689" s="110"/>
      <c r="EN689" s="110"/>
      <c r="EO689" s="110"/>
      <c r="EP689" s="110"/>
      <c r="EQ689" s="110"/>
      <c r="ER689" s="110"/>
      <c r="ES689" s="110"/>
      <c r="ET689" s="110"/>
      <c r="EU689" s="110"/>
      <c r="EV689" s="110"/>
      <c r="EW689" s="110"/>
      <c r="EX689" s="110"/>
      <c r="EY689" s="110"/>
      <c r="EZ689" s="110"/>
      <c r="FA689" s="110"/>
      <c r="FB689" s="110"/>
      <c r="FC689" s="110"/>
      <c r="FD689" s="110"/>
      <c r="FE689" s="110"/>
      <c r="FF689" s="110"/>
      <c r="FG689" s="110"/>
      <c r="FH689" s="110"/>
      <c r="FI689" s="110"/>
      <c r="FJ689" s="110"/>
      <c r="FK689" s="110"/>
      <c r="FL689" s="110"/>
      <c r="FM689" s="110"/>
      <c r="FN689" s="110"/>
      <c r="FO689" s="110"/>
      <c r="FP689" s="110"/>
      <c r="FQ689" s="110"/>
      <c r="FR689" s="110"/>
      <c r="FS689" s="110"/>
      <c r="FT689" s="110"/>
      <c r="FU689" s="110"/>
      <c r="FV689" s="110"/>
      <c r="FW689" s="110"/>
      <c r="FX689" s="110"/>
      <c r="FY689" s="110"/>
      <c r="FZ689" s="110"/>
      <c r="GA689" s="110"/>
      <c r="GB689" s="110"/>
      <c r="GC689" s="110"/>
      <c r="GD689" s="110"/>
      <c r="GE689" s="110"/>
      <c r="GF689" s="110"/>
      <c r="GG689" s="110"/>
      <c r="GH689" s="110"/>
      <c r="GI689" s="110"/>
      <c r="GJ689" s="110"/>
      <c r="GK689" s="110"/>
      <c r="GL689" s="110"/>
      <c r="GM689" s="110"/>
      <c r="GN689" s="110"/>
      <c r="GO689" s="110"/>
      <c r="GP689" s="110"/>
      <c r="GQ689" s="110"/>
      <c r="GR689" s="110"/>
      <c r="GS689" s="110"/>
      <c r="GT689" s="110"/>
      <c r="GU689" s="110"/>
      <c r="GV689" s="110"/>
      <c r="GW689" s="110"/>
      <c r="GX689" s="110"/>
      <c r="GY689" s="110"/>
      <c r="GZ689" s="110"/>
      <c r="HA689" s="110"/>
      <c r="HB689" s="110"/>
      <c r="HC689" s="110"/>
      <c r="HD689" s="110"/>
      <c r="HE689" s="110"/>
      <c r="HF689" s="110"/>
      <c r="HG689" s="110"/>
      <c r="HH689" s="110"/>
      <c r="HI689" s="110"/>
      <c r="HJ689" s="110"/>
      <c r="HK689" s="110"/>
      <c r="HL689" s="110"/>
      <c r="HM689" s="110"/>
      <c r="HN689" s="110"/>
      <c r="HO689" s="110"/>
      <c r="HP689" s="110"/>
      <c r="HQ689" s="110"/>
      <c r="HR689" s="110"/>
      <c r="HS689" s="110"/>
      <c r="HT689" s="110"/>
      <c r="HU689" s="110"/>
      <c r="HV689" s="110"/>
      <c r="HW689" s="110"/>
      <c r="HX689" s="110"/>
      <c r="HY689" s="110"/>
      <c r="HZ689" s="110"/>
      <c r="IA689" s="110"/>
      <c r="IB689" s="110"/>
      <c r="IC689" s="110"/>
      <c r="ID689" s="110"/>
      <c r="IE689" s="110"/>
      <c r="IF689" s="110"/>
      <c r="IG689" s="110"/>
      <c r="IH689" s="110"/>
      <c r="II689" s="110"/>
      <c r="IJ689" s="110"/>
      <c r="IK689" s="110"/>
      <c r="IL689" s="110"/>
      <c r="IM689" s="110"/>
      <c r="IN689" s="110"/>
      <c r="IO689" s="110"/>
      <c r="IP689" s="110"/>
      <c r="IQ689" s="110"/>
      <c r="IR689" s="110"/>
      <c r="IS689" s="110"/>
      <c r="IT689" s="110"/>
      <c r="IU689" s="110"/>
      <c r="IV689" s="110"/>
    </row>
    <row r="690" spans="1:256" s="110" customFormat="1" x14ac:dyDescent="0.35">
      <c r="A690" s="122" t="s">
        <v>3142</v>
      </c>
      <c r="B690" s="110" t="s">
        <v>258</v>
      </c>
      <c r="C690" s="118" t="s">
        <v>259</v>
      </c>
      <c r="D690" s="122" t="s">
        <v>484</v>
      </c>
      <c r="E690" s="125">
        <v>33692</v>
      </c>
      <c r="F690" s="111" t="s">
        <v>145</v>
      </c>
      <c r="G690" s="111" t="s">
        <v>4432</v>
      </c>
      <c r="H690" s="110" t="s">
        <v>491</v>
      </c>
      <c r="I690" s="118" t="s">
        <v>142</v>
      </c>
      <c r="J690" s="122" t="s">
        <v>227</v>
      </c>
      <c r="K690" s="110" t="s">
        <v>258</v>
      </c>
      <c r="L690" s="118" t="s">
        <v>142</v>
      </c>
      <c r="M690" s="122" t="s">
        <v>231</v>
      </c>
      <c r="N690" s="110" t="s">
        <v>491</v>
      </c>
      <c r="O690" s="118" t="s">
        <v>471</v>
      </c>
      <c r="P690" s="122" t="s">
        <v>168</v>
      </c>
      <c r="Q690" s="110" t="s">
        <v>284</v>
      </c>
      <c r="R690" s="118" t="s">
        <v>206</v>
      </c>
      <c r="S690" s="122" t="s">
        <v>185</v>
      </c>
      <c r="T690" s="110" t="s">
        <v>491</v>
      </c>
      <c r="U690" s="118" t="s">
        <v>275</v>
      </c>
      <c r="V690" s="122" t="s">
        <v>576</v>
      </c>
      <c r="W690" s="110" t="s">
        <v>284</v>
      </c>
      <c r="X690" s="118" t="s">
        <v>275</v>
      </c>
      <c r="Y690" s="122" t="s">
        <v>168</v>
      </c>
      <c r="Z690" s="110" t="s">
        <v>242</v>
      </c>
      <c r="AA690" s="118" t="s">
        <v>172</v>
      </c>
      <c r="AB690" s="122" t="s">
        <v>464</v>
      </c>
      <c r="AC690" s="110" t="s">
        <v>284</v>
      </c>
      <c r="AD690" s="118" t="s">
        <v>206</v>
      </c>
      <c r="AE690" s="122" t="s">
        <v>208</v>
      </c>
      <c r="AF690" s="110" t="s">
        <v>284</v>
      </c>
      <c r="AG690" s="118" t="s">
        <v>206</v>
      </c>
      <c r="AH690" s="122" t="s">
        <v>472</v>
      </c>
      <c r="AI690" s="110" t="s">
        <v>284</v>
      </c>
      <c r="AJ690" s="118" t="s">
        <v>206</v>
      </c>
      <c r="AK690" s="122" t="s">
        <v>1145</v>
      </c>
      <c r="AL690" s="110" t="s">
        <v>258</v>
      </c>
      <c r="AM690" s="118" t="s">
        <v>206</v>
      </c>
      <c r="AN690" s="122" t="s">
        <v>168</v>
      </c>
      <c r="AP690" s="118"/>
      <c r="AQ690" s="122"/>
      <c r="AS690" s="118"/>
      <c r="AT690" s="122"/>
      <c r="AV690" s="118"/>
      <c r="AW690" s="122"/>
      <c r="AY690" s="118"/>
      <c r="AZ690" s="122"/>
      <c r="BB690" s="118"/>
      <c r="BC690" s="122"/>
      <c r="BE690" s="118"/>
      <c r="BF690" s="122"/>
      <c r="BH690" s="118"/>
      <c r="BI690" s="122"/>
      <c r="BK690" s="118"/>
      <c r="BL690" s="122"/>
      <c r="BN690" s="118"/>
      <c r="BO690" s="122"/>
      <c r="BR690" s="122"/>
      <c r="BS690" s="118"/>
      <c r="BT690" s="118"/>
      <c r="BU690" s="118"/>
      <c r="BV690" s="118"/>
      <c r="BW690" s="118"/>
      <c r="BX690" s="118"/>
    </row>
    <row r="691" spans="1:256" s="110" customFormat="1" x14ac:dyDescent="0.35">
      <c r="A691" s="122" t="s">
        <v>1425</v>
      </c>
      <c r="B691" s="110" t="s">
        <v>304</v>
      </c>
      <c r="C691" s="110" t="s">
        <v>235</v>
      </c>
      <c r="D691" s="122" t="s">
        <v>520</v>
      </c>
      <c r="E691" s="125">
        <v>35965</v>
      </c>
      <c r="F691" s="111" t="s">
        <v>279</v>
      </c>
      <c r="G691" s="122" t="s">
        <v>141</v>
      </c>
      <c r="H691" s="110" t="s">
        <v>304</v>
      </c>
      <c r="I691" s="110" t="s">
        <v>235</v>
      </c>
      <c r="J691" s="122" t="s">
        <v>310</v>
      </c>
      <c r="K691" s="110" t="s">
        <v>276</v>
      </c>
      <c r="L691" s="110" t="s">
        <v>235</v>
      </c>
      <c r="M691" s="122" t="s">
        <v>906</v>
      </c>
      <c r="P691" s="122"/>
      <c r="S691" s="122"/>
      <c r="V691" s="122"/>
      <c r="Y691" s="122"/>
      <c r="AB691" s="122"/>
    </row>
    <row r="692" spans="1:256" s="110" customFormat="1" x14ac:dyDescent="0.35">
      <c r="A692" s="122" t="s">
        <v>2185</v>
      </c>
      <c r="B692" s="110" t="s">
        <v>461</v>
      </c>
      <c r="C692" s="110" t="s">
        <v>165</v>
      </c>
      <c r="D692" s="122" t="s">
        <v>168</v>
      </c>
      <c r="E692" s="125">
        <v>35549</v>
      </c>
      <c r="F692" s="118" t="s">
        <v>458</v>
      </c>
      <c r="G692" s="122" t="s">
        <v>458</v>
      </c>
      <c r="H692" s="110" t="s">
        <v>198</v>
      </c>
      <c r="I692" s="110" t="s">
        <v>165</v>
      </c>
      <c r="J692" s="122" t="s">
        <v>254</v>
      </c>
      <c r="K692" s="110" t="s">
        <v>184</v>
      </c>
      <c r="L692" s="110" t="s">
        <v>135</v>
      </c>
      <c r="M692" s="122" t="s">
        <v>231</v>
      </c>
      <c r="N692" s="110" t="s">
        <v>461</v>
      </c>
      <c r="O692" s="110" t="s">
        <v>135</v>
      </c>
      <c r="P692" s="122" t="s">
        <v>231</v>
      </c>
      <c r="S692" s="122"/>
      <c r="V692" s="122"/>
      <c r="Y692" s="122"/>
      <c r="AB692" s="122"/>
    </row>
    <row r="693" spans="1:256" s="110" customFormat="1" x14ac:dyDescent="0.35">
      <c r="A693" s="122" t="s">
        <v>2852</v>
      </c>
      <c r="B693" s="110" t="s">
        <v>844</v>
      </c>
      <c r="C693" s="110" t="s">
        <v>326</v>
      </c>
      <c r="D693" s="122"/>
      <c r="E693" s="125">
        <v>35866</v>
      </c>
      <c r="F693" s="118" t="s">
        <v>398</v>
      </c>
      <c r="G693" s="122" t="s">
        <v>398</v>
      </c>
      <c r="H693" s="110" t="s">
        <v>132</v>
      </c>
      <c r="I693" s="110" t="s">
        <v>326</v>
      </c>
      <c r="J693" s="122"/>
      <c r="K693" s="110" t="s">
        <v>132</v>
      </c>
      <c r="L693" s="110" t="s">
        <v>326</v>
      </c>
      <c r="M693" s="122"/>
      <c r="N693" s="110" t="s">
        <v>844</v>
      </c>
      <c r="O693" s="110" t="s">
        <v>326</v>
      </c>
      <c r="P693" s="122"/>
      <c r="Q693" s="110" t="s">
        <v>562</v>
      </c>
      <c r="R693" s="110" t="s">
        <v>326</v>
      </c>
      <c r="S693" s="122"/>
      <c r="T693" s="110" t="s">
        <v>2853</v>
      </c>
      <c r="U693" s="110" t="s">
        <v>326</v>
      </c>
      <c r="V693" s="122"/>
      <c r="Y693" s="122"/>
      <c r="AB693" s="122"/>
    </row>
    <row r="694" spans="1:256" s="110" customFormat="1" x14ac:dyDescent="0.35">
      <c r="A694" s="122" t="s">
        <v>625</v>
      </c>
      <c r="D694" s="111"/>
      <c r="E694" s="125">
        <v>34007</v>
      </c>
      <c r="F694" s="111" t="s">
        <v>443</v>
      </c>
      <c r="G694" s="110" t="s">
        <v>4608</v>
      </c>
      <c r="H694" s="110" t="s">
        <v>284</v>
      </c>
      <c r="I694" s="110" t="s">
        <v>252</v>
      </c>
      <c r="J694" s="111" t="s">
        <v>992</v>
      </c>
      <c r="K694" s="110" t="s">
        <v>284</v>
      </c>
      <c r="L694" s="110" t="s">
        <v>151</v>
      </c>
      <c r="M694" s="111" t="s">
        <v>627</v>
      </c>
      <c r="N694" s="110" t="s">
        <v>491</v>
      </c>
      <c r="O694" s="110" t="s">
        <v>151</v>
      </c>
      <c r="P694" s="111" t="s">
        <v>628</v>
      </c>
      <c r="Q694" s="110" t="s">
        <v>284</v>
      </c>
      <c r="R694" s="110" t="s">
        <v>151</v>
      </c>
      <c r="S694" s="111" t="s">
        <v>992</v>
      </c>
      <c r="T694" s="110" t="s">
        <v>243</v>
      </c>
      <c r="U694" s="110" t="s">
        <v>158</v>
      </c>
      <c r="V694" s="111" t="s">
        <v>191</v>
      </c>
      <c r="W694" s="110" t="s">
        <v>243</v>
      </c>
      <c r="X694" s="110" t="s">
        <v>158</v>
      </c>
      <c r="Y694" s="111" t="s">
        <v>629</v>
      </c>
      <c r="Z694" s="110" t="s">
        <v>243</v>
      </c>
      <c r="AA694" s="110" t="s">
        <v>158</v>
      </c>
      <c r="AB694" s="111" t="s">
        <v>185</v>
      </c>
      <c r="AC694" s="110" t="s">
        <v>243</v>
      </c>
      <c r="AD694" s="110" t="s">
        <v>158</v>
      </c>
      <c r="AE694" s="111" t="s">
        <v>185</v>
      </c>
    </row>
    <row r="695" spans="1:256" s="110" customFormat="1" x14ac:dyDescent="0.35">
      <c r="A695" s="122" t="s">
        <v>4821</v>
      </c>
      <c r="C695" s="111" t="s">
        <v>4421</v>
      </c>
      <c r="D695" s="122"/>
      <c r="E695" s="125">
        <v>34786</v>
      </c>
      <c r="F695" s="111" t="s">
        <v>486</v>
      </c>
      <c r="G695" s="122" t="s">
        <v>1428</v>
      </c>
      <c r="J695" s="122"/>
      <c r="K695" s="110" t="s">
        <v>1365</v>
      </c>
      <c r="L695" s="110" t="s">
        <v>78</v>
      </c>
      <c r="M695" s="122" t="s">
        <v>1130</v>
      </c>
      <c r="N695" s="110" t="s">
        <v>184</v>
      </c>
      <c r="O695" s="110" t="s">
        <v>78</v>
      </c>
      <c r="P695" s="122" t="s">
        <v>231</v>
      </c>
      <c r="Q695" s="122"/>
      <c r="T695" s="110" t="s">
        <v>177</v>
      </c>
      <c r="U695" s="110" t="s">
        <v>94</v>
      </c>
      <c r="V695" s="122" t="s">
        <v>231</v>
      </c>
      <c r="Y695" s="122"/>
      <c r="AB695" s="122"/>
    </row>
    <row r="696" spans="1:256" s="110" customFormat="1" x14ac:dyDescent="0.35">
      <c r="A696" s="122" t="s">
        <v>5095</v>
      </c>
      <c r="C696" s="111" t="s">
        <v>4421</v>
      </c>
      <c r="D696" s="122"/>
      <c r="E696" s="125">
        <v>33262</v>
      </c>
      <c r="F696" s="111" t="s">
        <v>1509</v>
      </c>
      <c r="G696" s="111" t="s">
        <v>1849</v>
      </c>
      <c r="I696" s="118"/>
      <c r="J696" s="122"/>
      <c r="K696" s="110" t="s">
        <v>299</v>
      </c>
      <c r="L696" s="118" t="s">
        <v>471</v>
      </c>
      <c r="M696" s="122" t="s">
        <v>334</v>
      </c>
      <c r="N696" s="110" t="s">
        <v>299</v>
      </c>
      <c r="O696" s="118" t="s">
        <v>94</v>
      </c>
      <c r="P696" s="122" t="s">
        <v>297</v>
      </c>
      <c r="Q696" s="110" t="s">
        <v>299</v>
      </c>
      <c r="R696" s="118" t="s">
        <v>103</v>
      </c>
      <c r="S696" s="122" t="s">
        <v>334</v>
      </c>
      <c r="T696" s="110" t="s">
        <v>331</v>
      </c>
      <c r="U696" s="118" t="s">
        <v>85</v>
      </c>
      <c r="V696" s="122" t="s">
        <v>334</v>
      </c>
      <c r="W696" s="110" t="s">
        <v>296</v>
      </c>
      <c r="X696" s="118" t="s">
        <v>85</v>
      </c>
      <c r="Y696" s="122" t="s">
        <v>342</v>
      </c>
      <c r="Z696" s="110" t="s">
        <v>296</v>
      </c>
      <c r="AA696" s="118" t="s">
        <v>85</v>
      </c>
      <c r="AB696" s="122" t="s">
        <v>528</v>
      </c>
      <c r="AC696" s="110" t="s">
        <v>327</v>
      </c>
      <c r="AD696" s="118" t="s">
        <v>85</v>
      </c>
      <c r="AE696" s="122" t="s">
        <v>335</v>
      </c>
      <c r="AF696" s="110" t="s">
        <v>296</v>
      </c>
      <c r="AG696" s="118" t="s">
        <v>85</v>
      </c>
      <c r="AH696" s="122" t="s">
        <v>342</v>
      </c>
      <c r="AI696" s="110" t="s">
        <v>327</v>
      </c>
      <c r="AJ696" s="118" t="s">
        <v>85</v>
      </c>
      <c r="AK696" s="122" t="s">
        <v>328</v>
      </c>
      <c r="AL696" s="110" t="s">
        <v>327</v>
      </c>
      <c r="AM696" s="118" t="s">
        <v>85</v>
      </c>
      <c r="AN696" s="122" t="s">
        <v>149</v>
      </c>
      <c r="AP696" s="118"/>
      <c r="AQ696" s="122"/>
      <c r="AS696" s="118"/>
      <c r="AT696" s="122"/>
      <c r="AV696" s="118"/>
      <c r="AW696" s="122"/>
      <c r="AY696" s="118"/>
      <c r="AZ696" s="122"/>
      <c r="BB696" s="118"/>
      <c r="BC696" s="122"/>
      <c r="BE696" s="118"/>
      <c r="BF696" s="122"/>
      <c r="BH696" s="118"/>
      <c r="BI696" s="122"/>
      <c r="BK696" s="118"/>
      <c r="BL696" s="122"/>
      <c r="BN696" s="118"/>
      <c r="BO696" s="122"/>
      <c r="BR696" s="122"/>
      <c r="BS696" s="118"/>
      <c r="BT696" s="118"/>
      <c r="BU696" s="118"/>
      <c r="BV696" s="118"/>
      <c r="BW696" s="118"/>
      <c r="BX696" s="118"/>
    </row>
    <row r="697" spans="1:256" s="110" customFormat="1" x14ac:dyDescent="0.35">
      <c r="A697" s="122" t="s">
        <v>3869</v>
      </c>
      <c r="B697" s="110" t="s">
        <v>327</v>
      </c>
      <c r="C697" s="110" t="s">
        <v>471</v>
      </c>
      <c r="D697" s="122" t="s">
        <v>328</v>
      </c>
      <c r="E697" s="125">
        <v>36835</v>
      </c>
      <c r="F697" s="111" t="s">
        <v>3960</v>
      </c>
      <c r="G697" s="122"/>
      <c r="J697" s="122"/>
      <c r="M697" s="122"/>
      <c r="P697" s="122"/>
      <c r="S697" s="122"/>
      <c r="V697" s="122"/>
      <c r="Y697" s="122"/>
      <c r="AB697" s="122"/>
    </row>
    <row r="698" spans="1:256" x14ac:dyDescent="0.35">
      <c r="A698" s="122" t="s">
        <v>3655</v>
      </c>
      <c r="B698" s="110" t="s">
        <v>758</v>
      </c>
      <c r="C698" s="110" t="s">
        <v>268</v>
      </c>
      <c r="D698" s="122" t="s">
        <v>5161</v>
      </c>
      <c r="E698" s="125">
        <v>37377</v>
      </c>
      <c r="F698" s="111" t="s">
        <v>5146</v>
      </c>
      <c r="G698" s="122"/>
      <c r="H698" s="110"/>
      <c r="I698" s="110"/>
      <c r="J698" s="122"/>
      <c r="K698" s="110"/>
      <c r="L698" s="110"/>
      <c r="M698" s="122"/>
      <c r="N698" s="110"/>
      <c r="O698" s="110"/>
      <c r="P698" s="122"/>
      <c r="Q698" s="110"/>
      <c r="R698" s="110"/>
      <c r="S698" s="122"/>
      <c r="T698" s="110"/>
      <c r="U698" s="110"/>
      <c r="V698" s="122"/>
      <c r="W698" s="110"/>
      <c r="X698" s="110"/>
      <c r="Y698" s="122"/>
      <c r="Z698" s="110"/>
      <c r="AA698" s="110"/>
      <c r="AB698" s="122"/>
      <c r="AC698" s="110"/>
      <c r="AD698" s="110"/>
      <c r="AE698" s="110"/>
      <c r="AF698" s="110"/>
      <c r="AG698" s="110"/>
      <c r="AH698" s="110"/>
      <c r="AI698" s="110"/>
      <c r="AJ698" s="110"/>
      <c r="AK698" s="110"/>
      <c r="AL698" s="110"/>
      <c r="AM698" s="110"/>
      <c r="AN698" s="110"/>
      <c r="AO698" s="110"/>
      <c r="AP698" s="110"/>
      <c r="AQ698" s="110"/>
      <c r="AR698" s="110"/>
      <c r="AS698" s="110"/>
      <c r="AT698" s="110"/>
      <c r="AU698" s="110"/>
      <c r="AV698" s="110"/>
      <c r="AW698" s="110"/>
      <c r="AX698" s="110"/>
      <c r="AY698" s="110"/>
      <c r="AZ698" s="110"/>
      <c r="BA698" s="110"/>
      <c r="BB698" s="110"/>
      <c r="BC698" s="110"/>
      <c r="BD698" s="110"/>
      <c r="BE698" s="110"/>
      <c r="BF698" s="110"/>
      <c r="BG698" s="110"/>
      <c r="BH698" s="110"/>
      <c r="BI698" s="110"/>
      <c r="BJ698" s="110"/>
      <c r="BK698" s="110"/>
      <c r="BL698" s="110"/>
      <c r="BM698" s="110"/>
      <c r="BN698" s="110"/>
      <c r="BO698" s="110"/>
      <c r="BP698" s="110"/>
      <c r="BQ698" s="110"/>
      <c r="BR698" s="110"/>
      <c r="BS698" s="110"/>
      <c r="BT698" s="110"/>
      <c r="BU698" s="110"/>
      <c r="BV698" s="110"/>
      <c r="BW698" s="110"/>
      <c r="BX698" s="110"/>
      <c r="BY698" s="110"/>
      <c r="BZ698" s="110"/>
      <c r="CA698" s="110"/>
      <c r="CB698" s="110"/>
      <c r="CC698" s="110"/>
      <c r="CD698" s="110"/>
      <c r="CE698" s="110"/>
      <c r="CF698" s="110"/>
      <c r="CG698" s="110"/>
      <c r="CH698" s="110"/>
      <c r="CI698" s="110"/>
      <c r="CJ698" s="110"/>
      <c r="CK698" s="110"/>
      <c r="CL698" s="110"/>
      <c r="CM698" s="110"/>
      <c r="CN698" s="110"/>
      <c r="CO698" s="110"/>
      <c r="CP698" s="110"/>
      <c r="CQ698" s="110"/>
      <c r="CR698" s="110"/>
      <c r="CS698" s="110"/>
      <c r="CT698" s="110"/>
      <c r="CU698" s="110"/>
      <c r="CV698" s="110"/>
      <c r="CW698" s="110"/>
      <c r="CX698" s="110"/>
      <c r="CY698" s="110"/>
      <c r="CZ698" s="110"/>
      <c r="DA698" s="110"/>
      <c r="DB698" s="110"/>
      <c r="DC698" s="110"/>
      <c r="DD698" s="110"/>
      <c r="DE698" s="110"/>
      <c r="DF698" s="110"/>
      <c r="DG698" s="110"/>
      <c r="DH698" s="110"/>
      <c r="DI698" s="110"/>
      <c r="DJ698" s="110"/>
      <c r="DK698" s="110"/>
      <c r="DL698" s="110"/>
      <c r="DM698" s="110"/>
      <c r="DN698" s="110"/>
      <c r="DO698" s="110"/>
      <c r="DP698" s="110"/>
      <c r="DQ698" s="110"/>
      <c r="DR698" s="110"/>
      <c r="DS698" s="110"/>
      <c r="DT698" s="110"/>
      <c r="DU698" s="110"/>
      <c r="DV698" s="110"/>
      <c r="DW698" s="110"/>
      <c r="DX698" s="110"/>
      <c r="DY698" s="110"/>
      <c r="DZ698" s="110"/>
      <c r="EA698" s="110"/>
      <c r="EB698" s="110"/>
      <c r="EC698" s="110"/>
      <c r="ED698" s="110"/>
      <c r="EE698" s="110"/>
      <c r="EF698" s="110"/>
      <c r="EG698" s="110"/>
      <c r="EH698" s="110"/>
      <c r="EI698" s="110"/>
      <c r="EJ698" s="110"/>
      <c r="EK698" s="110"/>
      <c r="EL698" s="110"/>
      <c r="EM698" s="110"/>
      <c r="EN698" s="110"/>
      <c r="EO698" s="110"/>
      <c r="EP698" s="110"/>
      <c r="EQ698" s="110"/>
      <c r="ER698" s="110"/>
      <c r="ES698" s="110"/>
      <c r="ET698" s="110"/>
      <c r="EU698" s="110"/>
      <c r="EV698" s="110"/>
      <c r="EW698" s="110"/>
      <c r="EX698" s="110"/>
      <c r="EY698" s="110"/>
      <c r="EZ698" s="110"/>
      <c r="FA698" s="110"/>
      <c r="FB698" s="110"/>
      <c r="FC698" s="110"/>
      <c r="FD698" s="110"/>
      <c r="FE698" s="110"/>
      <c r="FF698" s="110"/>
      <c r="FG698" s="110"/>
      <c r="FH698" s="110"/>
      <c r="FI698" s="110"/>
      <c r="FJ698" s="110"/>
      <c r="FK698" s="110"/>
      <c r="FL698" s="110"/>
      <c r="FM698" s="110"/>
      <c r="FN698" s="110"/>
      <c r="FO698" s="110"/>
      <c r="FP698" s="110"/>
      <c r="FQ698" s="110"/>
      <c r="FR698" s="110"/>
      <c r="FS698" s="110"/>
      <c r="FT698" s="110"/>
      <c r="FU698" s="110"/>
      <c r="FV698" s="110"/>
      <c r="FW698" s="110"/>
      <c r="FX698" s="110"/>
      <c r="FY698" s="110"/>
      <c r="FZ698" s="110"/>
      <c r="GA698" s="110"/>
      <c r="GB698" s="110"/>
      <c r="GC698" s="110"/>
      <c r="GD698" s="110"/>
      <c r="GE698" s="110"/>
      <c r="GF698" s="110"/>
      <c r="GG698" s="110"/>
      <c r="GH698" s="110"/>
      <c r="GI698" s="110"/>
      <c r="GJ698" s="110"/>
      <c r="GK698" s="110"/>
      <c r="GL698" s="110"/>
      <c r="GM698" s="110"/>
      <c r="GN698" s="110"/>
      <c r="GO698" s="110"/>
      <c r="GP698" s="110"/>
      <c r="GQ698" s="110"/>
      <c r="GR698" s="110"/>
      <c r="GS698" s="110"/>
      <c r="GT698" s="110"/>
      <c r="GU698" s="110"/>
      <c r="GV698" s="110"/>
      <c r="GW698" s="110"/>
      <c r="GX698" s="110"/>
      <c r="GY698" s="110"/>
      <c r="GZ698" s="110"/>
      <c r="HA698" s="110"/>
      <c r="HB698" s="110"/>
      <c r="HC698" s="110"/>
      <c r="HD698" s="110"/>
      <c r="HE698" s="110"/>
      <c r="HF698" s="110"/>
      <c r="HG698" s="110"/>
      <c r="HH698" s="110"/>
      <c r="HI698" s="110"/>
      <c r="HJ698" s="110"/>
      <c r="HK698" s="110"/>
      <c r="HL698" s="110"/>
      <c r="HM698" s="110"/>
      <c r="HN698" s="110"/>
      <c r="HO698" s="110"/>
      <c r="HP698" s="110"/>
      <c r="HQ698" s="110"/>
      <c r="HR698" s="110"/>
      <c r="HS698" s="110"/>
      <c r="HT698" s="110"/>
      <c r="HU698" s="110"/>
      <c r="HV698" s="110"/>
      <c r="HW698" s="110"/>
      <c r="HX698" s="110"/>
      <c r="HY698" s="110"/>
      <c r="HZ698" s="110"/>
      <c r="IA698" s="110"/>
      <c r="IB698" s="110"/>
      <c r="IC698" s="110"/>
      <c r="ID698" s="110"/>
      <c r="IE698" s="110"/>
      <c r="IF698" s="110"/>
      <c r="IG698" s="110"/>
      <c r="IH698" s="110"/>
      <c r="II698" s="110"/>
      <c r="IJ698" s="110"/>
      <c r="IK698" s="110"/>
      <c r="IL698" s="110"/>
      <c r="IM698" s="110"/>
      <c r="IN698" s="110"/>
      <c r="IO698" s="110"/>
      <c r="IP698" s="110"/>
      <c r="IQ698" s="110"/>
      <c r="IR698" s="110"/>
      <c r="IS698" s="110"/>
      <c r="IT698" s="110"/>
      <c r="IU698" s="110"/>
      <c r="IV698" s="110"/>
    </row>
    <row r="699" spans="1:256" x14ac:dyDescent="0.35">
      <c r="A699" s="122" t="s">
        <v>2978</v>
      </c>
      <c r="B699" s="111" t="s">
        <v>480</v>
      </c>
      <c r="C699" s="111" t="s">
        <v>151</v>
      </c>
      <c r="D699" s="111" t="s">
        <v>1020</v>
      </c>
      <c r="E699" s="125">
        <v>34764</v>
      </c>
      <c r="F699" s="118" t="s">
        <v>2176</v>
      </c>
      <c r="G699" s="122" t="s">
        <v>1137</v>
      </c>
      <c r="H699" s="111" t="s">
        <v>273</v>
      </c>
      <c r="I699" s="111" t="s">
        <v>103</v>
      </c>
      <c r="J699" s="111" t="s">
        <v>186</v>
      </c>
      <c r="K699" s="111" t="s">
        <v>480</v>
      </c>
      <c r="L699" s="111" t="s">
        <v>103</v>
      </c>
      <c r="M699" s="111" t="s">
        <v>1823</v>
      </c>
      <c r="N699" s="111" t="s">
        <v>656</v>
      </c>
      <c r="O699" s="111" t="s">
        <v>103</v>
      </c>
      <c r="P699" s="111" t="s">
        <v>1414</v>
      </c>
      <c r="Q699" s="111" t="s">
        <v>273</v>
      </c>
      <c r="R699" s="111" t="s">
        <v>94</v>
      </c>
      <c r="S699" s="111" t="s">
        <v>477</v>
      </c>
      <c r="T699" s="111" t="s">
        <v>273</v>
      </c>
      <c r="U699" s="111" t="s">
        <v>109</v>
      </c>
      <c r="V699" s="111" t="s">
        <v>484</v>
      </c>
      <c r="W699" s="111" t="s">
        <v>273</v>
      </c>
      <c r="X699" s="111" t="s">
        <v>109</v>
      </c>
      <c r="Y699" s="111" t="s">
        <v>264</v>
      </c>
      <c r="Z699" s="110" t="s">
        <v>273</v>
      </c>
      <c r="AA699" s="110" t="s">
        <v>109</v>
      </c>
      <c r="AB699" s="122" t="s">
        <v>264</v>
      </c>
      <c r="AC699" s="110"/>
      <c r="AD699" s="110"/>
      <c r="AE699" s="110"/>
      <c r="AF699" s="110"/>
      <c r="AG699" s="110"/>
      <c r="AH699" s="110"/>
      <c r="AI699" s="110"/>
      <c r="AJ699" s="110"/>
      <c r="AK699" s="110"/>
      <c r="AL699" s="110"/>
      <c r="AM699" s="110"/>
      <c r="AN699" s="110"/>
      <c r="AO699" s="110"/>
      <c r="AP699" s="110"/>
      <c r="AQ699" s="110"/>
      <c r="AR699" s="110"/>
      <c r="AS699" s="110"/>
      <c r="AT699" s="110"/>
      <c r="AU699" s="110"/>
      <c r="AV699" s="110"/>
      <c r="AW699" s="110"/>
      <c r="AX699" s="110"/>
      <c r="AY699" s="110"/>
      <c r="AZ699" s="110"/>
      <c r="BA699" s="110"/>
      <c r="BB699" s="110"/>
      <c r="BC699" s="110"/>
      <c r="BD699" s="110"/>
      <c r="BE699" s="110"/>
      <c r="BF699" s="110"/>
      <c r="BG699" s="110"/>
      <c r="BH699" s="110"/>
      <c r="BI699" s="110"/>
      <c r="BJ699" s="110"/>
      <c r="BK699" s="110"/>
      <c r="BL699" s="110"/>
      <c r="BM699" s="110"/>
      <c r="BN699" s="110"/>
      <c r="BO699" s="110"/>
      <c r="BP699" s="110"/>
      <c r="BQ699" s="110"/>
      <c r="BR699" s="110"/>
      <c r="BS699" s="110"/>
      <c r="BT699" s="110"/>
      <c r="BU699" s="110"/>
      <c r="BV699" s="110"/>
      <c r="BW699" s="110"/>
      <c r="BX699" s="110"/>
    </row>
    <row r="700" spans="1:256" s="110" customFormat="1" x14ac:dyDescent="0.35">
      <c r="A700" s="122" t="s">
        <v>1295</v>
      </c>
      <c r="D700" s="122"/>
      <c r="E700" s="125">
        <v>36907</v>
      </c>
      <c r="F700" s="111" t="s">
        <v>171</v>
      </c>
      <c r="G700" s="111" t="s">
        <v>171</v>
      </c>
      <c r="H700" s="110" t="s">
        <v>648</v>
      </c>
      <c r="I700" s="110" t="s">
        <v>235</v>
      </c>
      <c r="J700" s="122" t="s">
        <v>777</v>
      </c>
      <c r="K700" s="110" t="s">
        <v>648</v>
      </c>
      <c r="L700" s="110" t="s">
        <v>235</v>
      </c>
      <c r="M700" s="122" t="s">
        <v>906</v>
      </c>
      <c r="P700" s="122"/>
      <c r="S700" s="122"/>
      <c r="V700" s="122"/>
      <c r="Y700" s="122"/>
      <c r="AB700" s="122"/>
    </row>
    <row r="701" spans="1:256" s="110" customFormat="1" x14ac:dyDescent="0.35">
      <c r="A701" s="122" t="s">
        <v>5092</v>
      </c>
      <c r="C701" s="111" t="s">
        <v>4421</v>
      </c>
      <c r="D701" s="111"/>
      <c r="E701" s="125">
        <v>35081</v>
      </c>
      <c r="F701" s="111" t="s">
        <v>101</v>
      </c>
      <c r="G701" s="122" t="s">
        <v>892</v>
      </c>
      <c r="J701" s="111"/>
      <c r="K701" s="110" t="s">
        <v>304</v>
      </c>
      <c r="L701" s="110" t="s">
        <v>326</v>
      </c>
      <c r="M701" s="111" t="s">
        <v>520</v>
      </c>
      <c r="P701" s="111"/>
      <c r="Q701" s="110" t="s">
        <v>304</v>
      </c>
      <c r="R701" s="110" t="s">
        <v>326</v>
      </c>
      <c r="S701" s="122" t="s">
        <v>310</v>
      </c>
      <c r="V701" s="122"/>
      <c r="Y701" s="122"/>
      <c r="AB701" s="122"/>
    </row>
    <row r="702" spans="1:256" s="110" customFormat="1" x14ac:dyDescent="0.35">
      <c r="A702" s="122" t="s">
        <v>3656</v>
      </c>
      <c r="B702" s="110" t="s">
        <v>273</v>
      </c>
      <c r="C702" s="110" t="s">
        <v>94</v>
      </c>
      <c r="D702" s="122" t="s">
        <v>168</v>
      </c>
      <c r="E702" s="125">
        <v>35063</v>
      </c>
      <c r="F702" s="111" t="s">
        <v>114</v>
      </c>
      <c r="G702" s="122"/>
      <c r="J702" s="122"/>
      <c r="K702" s="110" t="s">
        <v>273</v>
      </c>
      <c r="L702" s="110" t="s">
        <v>235</v>
      </c>
      <c r="M702" s="122" t="s">
        <v>231</v>
      </c>
      <c r="P702" s="122"/>
      <c r="S702" s="122"/>
      <c r="T702" s="110" t="s">
        <v>273</v>
      </c>
      <c r="U702" s="110" t="s">
        <v>326</v>
      </c>
      <c r="V702" s="122" t="s">
        <v>231</v>
      </c>
      <c r="Y702" s="122"/>
      <c r="AB702" s="122"/>
    </row>
    <row r="703" spans="1:256" s="110" customFormat="1" x14ac:dyDescent="0.35">
      <c r="A703" s="122" t="s">
        <v>4979</v>
      </c>
      <c r="C703" s="111"/>
      <c r="D703" s="129"/>
      <c r="E703" s="125">
        <v>35281</v>
      </c>
      <c r="F703" s="111" t="s">
        <v>101</v>
      </c>
      <c r="G703" s="122" t="s">
        <v>822</v>
      </c>
      <c r="H703" s="110" t="s">
        <v>250</v>
      </c>
      <c r="I703" s="111" t="s">
        <v>116</v>
      </c>
      <c r="J703" s="129" t="s">
        <v>186</v>
      </c>
      <c r="K703" s="110" t="s">
        <v>258</v>
      </c>
      <c r="L703" s="111" t="s">
        <v>116</v>
      </c>
      <c r="M703" s="129" t="s">
        <v>231</v>
      </c>
      <c r="N703" s="110" t="s">
        <v>258</v>
      </c>
      <c r="O703" s="111" t="s">
        <v>116</v>
      </c>
      <c r="P703" s="129" t="s">
        <v>231</v>
      </c>
      <c r="Q703" s="122"/>
      <c r="T703" s="110" t="s">
        <v>250</v>
      </c>
      <c r="U703" s="110" t="s">
        <v>116</v>
      </c>
      <c r="V703" s="122" t="s">
        <v>231</v>
      </c>
      <c r="Y703" s="122"/>
      <c r="AB703" s="122"/>
    </row>
    <row r="704" spans="1:256" s="110" customFormat="1" x14ac:dyDescent="0.35">
      <c r="A704" s="122" t="s">
        <v>821</v>
      </c>
      <c r="D704" s="122"/>
      <c r="E704" s="125">
        <v>36847</v>
      </c>
      <c r="F704" s="111" t="s">
        <v>295</v>
      </c>
      <c r="G704" s="122" t="s">
        <v>138</v>
      </c>
      <c r="H704" s="110" t="s">
        <v>93</v>
      </c>
      <c r="I704" s="110" t="s">
        <v>85</v>
      </c>
      <c r="J704" s="122" t="s">
        <v>3418</v>
      </c>
      <c r="K704" s="110" t="s">
        <v>93</v>
      </c>
      <c r="L704" s="110" t="s">
        <v>85</v>
      </c>
      <c r="M704" s="122" t="s">
        <v>823</v>
      </c>
      <c r="P704" s="122"/>
      <c r="S704" s="122"/>
      <c r="V704" s="122"/>
      <c r="Y704" s="122"/>
      <c r="AB704" s="122"/>
    </row>
    <row r="705" spans="1:256" s="110" customFormat="1" x14ac:dyDescent="0.35">
      <c r="A705" s="122" t="s">
        <v>1740</v>
      </c>
      <c r="B705" s="110" t="s">
        <v>93</v>
      </c>
      <c r="C705" s="118" t="s">
        <v>158</v>
      </c>
      <c r="D705" s="122" t="s">
        <v>4747</v>
      </c>
      <c r="E705" s="125">
        <v>35863</v>
      </c>
      <c r="F705" s="118" t="s">
        <v>1741</v>
      </c>
      <c r="G705" s="122" t="s">
        <v>4748</v>
      </c>
      <c r="H705" s="110" t="s">
        <v>93</v>
      </c>
      <c r="I705" s="118" t="s">
        <v>158</v>
      </c>
      <c r="J705" s="122" t="s">
        <v>3419</v>
      </c>
      <c r="K705" s="110" t="s">
        <v>93</v>
      </c>
      <c r="L705" s="110" t="s">
        <v>158</v>
      </c>
      <c r="M705" s="122" t="s">
        <v>1742</v>
      </c>
      <c r="N705" s="110" t="s">
        <v>93</v>
      </c>
      <c r="O705" s="110" t="s">
        <v>158</v>
      </c>
      <c r="P705" s="122" t="s">
        <v>1743</v>
      </c>
      <c r="S705" s="122"/>
      <c r="V705" s="122"/>
      <c r="Y705" s="122"/>
      <c r="AB705" s="122"/>
    </row>
    <row r="706" spans="1:256" s="110" customFormat="1" x14ac:dyDescent="0.35">
      <c r="A706" s="122" t="s">
        <v>2690</v>
      </c>
      <c r="B706" s="110" t="s">
        <v>177</v>
      </c>
      <c r="C706" s="110" t="s">
        <v>460</v>
      </c>
      <c r="D706" s="122" t="s">
        <v>231</v>
      </c>
      <c r="E706" s="125">
        <v>36112</v>
      </c>
      <c r="F706" s="118" t="s">
        <v>965</v>
      </c>
      <c r="G706" s="122" t="s">
        <v>102</v>
      </c>
      <c r="H706" s="110" t="s">
        <v>4403</v>
      </c>
      <c r="I706" s="110" t="s">
        <v>460</v>
      </c>
      <c r="J706" s="122" t="s">
        <v>3420</v>
      </c>
      <c r="M706" s="122"/>
      <c r="N706" s="110" t="s">
        <v>177</v>
      </c>
      <c r="O706" s="110" t="s">
        <v>460</v>
      </c>
      <c r="P706" s="122" t="s">
        <v>264</v>
      </c>
      <c r="Q706" s="110" t="s">
        <v>184</v>
      </c>
      <c r="R706" s="110" t="s">
        <v>460</v>
      </c>
      <c r="S706" s="122" t="s">
        <v>231</v>
      </c>
      <c r="V706" s="122"/>
      <c r="Y706" s="122"/>
      <c r="AB706" s="122"/>
    </row>
    <row r="707" spans="1:256" x14ac:dyDescent="0.35">
      <c r="A707" s="122" t="s">
        <v>1906</v>
      </c>
      <c r="B707" s="110" t="s">
        <v>284</v>
      </c>
      <c r="C707" s="118" t="s">
        <v>460</v>
      </c>
      <c r="D707" s="122" t="s">
        <v>576</v>
      </c>
      <c r="E707" s="125">
        <v>33461</v>
      </c>
      <c r="F707" s="111" t="s">
        <v>1499</v>
      </c>
      <c r="G707" s="111" t="s">
        <v>406</v>
      </c>
      <c r="H707" s="110" t="s">
        <v>251</v>
      </c>
      <c r="I707" s="118" t="s">
        <v>460</v>
      </c>
      <c r="J707" s="122" t="s">
        <v>228</v>
      </c>
      <c r="K707" s="110" t="s">
        <v>253</v>
      </c>
      <c r="L707" s="118" t="s">
        <v>259</v>
      </c>
      <c r="M707" s="122" t="s">
        <v>576</v>
      </c>
      <c r="N707" s="110" t="s">
        <v>253</v>
      </c>
      <c r="O707" s="118" t="s">
        <v>116</v>
      </c>
      <c r="P707" s="122" t="s">
        <v>178</v>
      </c>
      <c r="Q707" s="110" t="s">
        <v>253</v>
      </c>
      <c r="R707" s="118" t="s">
        <v>116</v>
      </c>
      <c r="S707" s="122" t="s">
        <v>576</v>
      </c>
      <c r="T707" s="110" t="s">
        <v>253</v>
      </c>
      <c r="U707" s="118" t="s">
        <v>116</v>
      </c>
      <c r="V707" s="122" t="s">
        <v>761</v>
      </c>
      <c r="W707" s="110" t="s">
        <v>258</v>
      </c>
      <c r="X707" s="118" t="s">
        <v>116</v>
      </c>
      <c r="Y707" s="122" t="s">
        <v>185</v>
      </c>
      <c r="Z707" s="110" t="s">
        <v>273</v>
      </c>
      <c r="AA707" s="118" t="s">
        <v>116</v>
      </c>
      <c r="AB707" s="122" t="s">
        <v>761</v>
      </c>
      <c r="AC707" s="110"/>
      <c r="AD707" s="118"/>
      <c r="AE707" s="122"/>
      <c r="AF707" s="110" t="s">
        <v>273</v>
      </c>
      <c r="AG707" s="118" t="s">
        <v>275</v>
      </c>
      <c r="AH707" s="122" t="s">
        <v>484</v>
      </c>
      <c r="AI707" s="110"/>
      <c r="AJ707" s="118"/>
      <c r="AK707" s="122"/>
      <c r="AL707" s="110"/>
      <c r="AM707" s="118"/>
      <c r="AN707" s="122"/>
      <c r="AO707" s="110"/>
      <c r="AP707" s="118"/>
      <c r="AQ707" s="122"/>
      <c r="AR707" s="110"/>
      <c r="AS707" s="118"/>
      <c r="AT707" s="122"/>
      <c r="AU707" s="110"/>
      <c r="AV707" s="118"/>
      <c r="AW707" s="122"/>
      <c r="AX707" s="110"/>
      <c r="AY707" s="118"/>
      <c r="AZ707" s="122"/>
      <c r="BA707" s="110"/>
      <c r="BB707" s="118"/>
      <c r="BC707" s="122"/>
      <c r="BD707" s="110"/>
      <c r="BE707" s="118"/>
      <c r="BF707" s="122"/>
      <c r="BG707" s="110"/>
      <c r="BH707" s="118"/>
      <c r="BI707" s="122"/>
      <c r="BJ707" s="110"/>
      <c r="BK707" s="118"/>
      <c r="BL707" s="122"/>
      <c r="BM707" s="110"/>
      <c r="BN707" s="118"/>
      <c r="BO707" s="122"/>
      <c r="BP707" s="110"/>
      <c r="BQ707" s="110"/>
      <c r="BR707" s="122"/>
      <c r="BS707" s="118"/>
      <c r="BT707" s="118"/>
      <c r="BU707" s="118"/>
      <c r="BV707" s="118"/>
      <c r="BW707" s="118"/>
      <c r="BX707" s="118"/>
    </row>
    <row r="708" spans="1:256" s="110" customFormat="1" x14ac:dyDescent="0.35">
      <c r="A708" s="122" t="s">
        <v>3004</v>
      </c>
      <c r="B708" s="110" t="s">
        <v>331</v>
      </c>
      <c r="C708" s="110" t="s">
        <v>274</v>
      </c>
      <c r="D708" s="122" t="s">
        <v>297</v>
      </c>
      <c r="E708" s="125">
        <v>35052</v>
      </c>
      <c r="F708" s="111" t="s">
        <v>125</v>
      </c>
      <c r="G708" s="122" t="s">
        <v>138</v>
      </c>
      <c r="H708" s="110" t="s">
        <v>327</v>
      </c>
      <c r="I708" s="110" t="s">
        <v>103</v>
      </c>
      <c r="J708" s="122" t="s">
        <v>328</v>
      </c>
      <c r="K708" s="110" t="s">
        <v>327</v>
      </c>
      <c r="L708" s="110" t="s">
        <v>103</v>
      </c>
      <c r="M708" s="122" t="s">
        <v>328</v>
      </c>
      <c r="N708" s="110" t="s">
        <v>327</v>
      </c>
      <c r="O708" s="110" t="s">
        <v>103</v>
      </c>
      <c r="P708" s="122" t="s">
        <v>328</v>
      </c>
      <c r="Q708" s="110" t="s">
        <v>327</v>
      </c>
      <c r="R708" s="110" t="s">
        <v>103</v>
      </c>
      <c r="S708" s="122" t="s">
        <v>328</v>
      </c>
      <c r="T708" s="110" t="s">
        <v>327</v>
      </c>
      <c r="U708" s="110" t="s">
        <v>103</v>
      </c>
      <c r="V708" s="122" t="s">
        <v>328</v>
      </c>
      <c r="Y708" s="122"/>
      <c r="AB708" s="122"/>
    </row>
    <row r="709" spans="1:256" s="110" customFormat="1" x14ac:dyDescent="0.35">
      <c r="A709" s="122" t="s">
        <v>5162</v>
      </c>
      <c r="B709" s="110" t="s">
        <v>127</v>
      </c>
      <c r="C709" s="110" t="s">
        <v>78</v>
      </c>
      <c r="D709" s="122"/>
      <c r="E709" s="125">
        <v>37479</v>
      </c>
      <c r="F709" s="111" t="s">
        <v>5163</v>
      </c>
      <c r="G709" s="122"/>
      <c r="J709" s="122"/>
      <c r="M709" s="122"/>
      <c r="P709" s="122"/>
      <c r="S709" s="122"/>
      <c r="V709" s="122"/>
      <c r="Y709" s="122"/>
      <c r="AB709" s="122"/>
    </row>
    <row r="710" spans="1:256" s="110" customFormat="1" x14ac:dyDescent="0.35">
      <c r="A710" s="122" t="s">
        <v>2402</v>
      </c>
      <c r="B710" s="110" t="s">
        <v>211</v>
      </c>
      <c r="C710" s="118" t="s">
        <v>96</v>
      </c>
      <c r="D710" s="122" t="s">
        <v>477</v>
      </c>
      <c r="E710" s="125">
        <v>37289</v>
      </c>
      <c r="F710" s="111" t="s">
        <v>2188</v>
      </c>
      <c r="G710" s="111" t="s">
        <v>200</v>
      </c>
      <c r="H710" s="110" t="s">
        <v>211</v>
      </c>
      <c r="I710" s="118" t="s">
        <v>96</v>
      </c>
      <c r="J710" s="122" t="s">
        <v>201</v>
      </c>
      <c r="L710" s="118"/>
      <c r="M710" s="122"/>
      <c r="O710" s="118"/>
      <c r="P710" s="122"/>
      <c r="R710" s="118"/>
      <c r="S710" s="122"/>
      <c r="U710" s="118"/>
      <c r="V710" s="122"/>
      <c r="X710" s="118"/>
      <c r="Y710" s="122"/>
      <c r="AA710" s="118"/>
      <c r="AB710" s="122"/>
      <c r="AD710" s="118"/>
      <c r="AE710" s="122"/>
      <c r="AG710" s="118"/>
      <c r="AH710" s="122"/>
      <c r="AJ710" s="118"/>
      <c r="AK710" s="122"/>
    </row>
    <row r="711" spans="1:256" s="110" customFormat="1" x14ac:dyDescent="0.35">
      <c r="A711" s="122" t="s">
        <v>1294</v>
      </c>
      <c r="B711" s="110" t="s">
        <v>4391</v>
      </c>
      <c r="C711" s="110" t="s">
        <v>195</v>
      </c>
      <c r="D711" s="122" t="s">
        <v>1537</v>
      </c>
      <c r="E711" s="125">
        <v>35859</v>
      </c>
      <c r="F711" s="118" t="s">
        <v>130</v>
      </c>
      <c r="G711" s="122" t="s">
        <v>769</v>
      </c>
      <c r="H711" s="110" t="s">
        <v>504</v>
      </c>
      <c r="I711" s="110" t="s">
        <v>195</v>
      </c>
      <c r="J711" s="122" t="s">
        <v>651</v>
      </c>
      <c r="K711" s="110" t="s">
        <v>307</v>
      </c>
      <c r="L711" s="110" t="s">
        <v>195</v>
      </c>
      <c r="M711" s="122" t="s">
        <v>496</v>
      </c>
      <c r="N711" s="110" t="s">
        <v>307</v>
      </c>
      <c r="O711" s="110" t="s">
        <v>195</v>
      </c>
      <c r="P711" s="122" t="s">
        <v>310</v>
      </c>
      <c r="Q711" s="110" t="s">
        <v>307</v>
      </c>
      <c r="R711" s="110" t="s">
        <v>195</v>
      </c>
      <c r="S711" s="122" t="s">
        <v>496</v>
      </c>
      <c r="V711" s="122"/>
      <c r="Y711" s="122"/>
      <c r="AB711" s="122"/>
    </row>
    <row r="712" spans="1:256" s="110" customFormat="1" x14ac:dyDescent="0.35">
      <c r="A712" s="122" t="s">
        <v>3058</v>
      </c>
      <c r="B712" s="110" t="s">
        <v>273</v>
      </c>
      <c r="C712" s="118" t="s">
        <v>94</v>
      </c>
      <c r="D712" s="122" t="s">
        <v>484</v>
      </c>
      <c r="E712" s="125">
        <v>37117</v>
      </c>
      <c r="F712" s="111" t="s">
        <v>98</v>
      </c>
      <c r="G712" s="111" t="s">
        <v>160</v>
      </c>
      <c r="H712" s="110" t="s">
        <v>273</v>
      </c>
      <c r="I712" s="118" t="s">
        <v>94</v>
      </c>
      <c r="J712" s="122" t="s">
        <v>477</v>
      </c>
      <c r="L712" s="118"/>
      <c r="M712" s="122"/>
      <c r="O712" s="118"/>
      <c r="P712" s="122"/>
      <c r="R712" s="118"/>
      <c r="S712" s="122"/>
      <c r="U712" s="118"/>
      <c r="V712" s="122"/>
      <c r="X712" s="118"/>
      <c r="Y712" s="122"/>
      <c r="AA712" s="118"/>
      <c r="AB712" s="122"/>
      <c r="AD712" s="118"/>
      <c r="AE712" s="122"/>
      <c r="AG712" s="118"/>
      <c r="AH712" s="122"/>
      <c r="AJ712" s="118"/>
      <c r="AK712" s="122"/>
    </row>
    <row r="713" spans="1:256" s="110" customFormat="1" x14ac:dyDescent="0.35">
      <c r="A713" s="122" t="s">
        <v>3846</v>
      </c>
      <c r="B713" s="110" t="s">
        <v>327</v>
      </c>
      <c r="C713" s="110" t="s">
        <v>224</v>
      </c>
      <c r="D713" s="122" t="s">
        <v>335</v>
      </c>
      <c r="E713" s="125">
        <v>36865</v>
      </c>
      <c r="F713" s="111" t="s">
        <v>5136</v>
      </c>
      <c r="G713" s="122"/>
      <c r="J713" s="122"/>
      <c r="M713" s="122"/>
      <c r="P713" s="122"/>
      <c r="S713" s="122"/>
      <c r="V713" s="122"/>
      <c r="Y713" s="122"/>
      <c r="AB713" s="122"/>
    </row>
    <row r="714" spans="1:256" s="110" customFormat="1" x14ac:dyDescent="0.35">
      <c r="A714" s="122" t="s">
        <v>2678</v>
      </c>
      <c r="B714" s="110" t="s">
        <v>410</v>
      </c>
      <c r="C714" s="110" t="s">
        <v>195</v>
      </c>
      <c r="D714" s="122"/>
      <c r="E714" s="125">
        <v>35768</v>
      </c>
      <c r="F714" s="118" t="s">
        <v>101</v>
      </c>
      <c r="G714" s="122" t="s">
        <v>115</v>
      </c>
      <c r="H714" s="110" t="s">
        <v>569</v>
      </c>
      <c r="I714" s="110" t="s">
        <v>131</v>
      </c>
      <c r="J714" s="122"/>
      <c r="K714" s="110" t="s">
        <v>1190</v>
      </c>
      <c r="L714" s="110" t="s">
        <v>274</v>
      </c>
      <c r="M714" s="122"/>
      <c r="N714" s="110" t="s">
        <v>2853</v>
      </c>
      <c r="O714" s="110" t="s">
        <v>274</v>
      </c>
      <c r="P714" s="122" t="s">
        <v>5097</v>
      </c>
      <c r="Q714" s="110" t="s">
        <v>409</v>
      </c>
      <c r="R714" s="110" t="s">
        <v>274</v>
      </c>
      <c r="S714" s="122"/>
      <c r="T714" s="110" t="s">
        <v>413</v>
      </c>
      <c r="U714" s="110" t="s">
        <v>274</v>
      </c>
      <c r="V714" s="122"/>
      <c r="Y714" s="122"/>
      <c r="AB714" s="122"/>
    </row>
    <row r="715" spans="1:256" s="110" customFormat="1" x14ac:dyDescent="0.35">
      <c r="A715" s="122" t="s">
        <v>4935</v>
      </c>
      <c r="D715" s="122"/>
      <c r="E715" s="125">
        <v>36055</v>
      </c>
      <c r="F715" s="118" t="s">
        <v>361</v>
      </c>
      <c r="G715" s="122" t="s">
        <v>361</v>
      </c>
      <c r="H715" s="110" t="s">
        <v>362</v>
      </c>
      <c r="I715" s="110" t="s">
        <v>158</v>
      </c>
      <c r="J715" s="122"/>
      <c r="K715" s="110" t="s">
        <v>362</v>
      </c>
      <c r="L715" s="110" t="s">
        <v>158</v>
      </c>
      <c r="M715" s="122"/>
      <c r="N715" s="110" t="s">
        <v>362</v>
      </c>
      <c r="O715" s="110" t="s">
        <v>158</v>
      </c>
      <c r="P715" s="122"/>
      <c r="S715" s="122"/>
      <c r="V715" s="122"/>
      <c r="Y715" s="122"/>
      <c r="AB715" s="122"/>
    </row>
    <row r="716" spans="1:256" s="110" customFormat="1" x14ac:dyDescent="0.35">
      <c r="A716" s="122" t="s">
        <v>3116</v>
      </c>
      <c r="B716" s="110" t="s">
        <v>1210</v>
      </c>
      <c r="C716" s="110" t="s">
        <v>224</v>
      </c>
      <c r="D716" s="122" t="s">
        <v>706</v>
      </c>
      <c r="E716" s="125">
        <v>36490</v>
      </c>
      <c r="F716" s="111" t="s">
        <v>83</v>
      </c>
      <c r="G716" s="122" t="s">
        <v>287</v>
      </c>
      <c r="J716" s="122"/>
      <c r="K716" s="110" t="s">
        <v>954</v>
      </c>
      <c r="L716" s="110" t="s">
        <v>268</v>
      </c>
      <c r="M716" s="122" t="s">
        <v>3117</v>
      </c>
      <c r="P716" s="122"/>
      <c r="S716" s="122"/>
      <c r="V716" s="122"/>
      <c r="Y716" s="122"/>
      <c r="AB716" s="122"/>
    </row>
    <row r="717" spans="1:256" x14ac:dyDescent="0.35">
      <c r="A717" s="122" t="s">
        <v>2848</v>
      </c>
      <c r="B717" s="110" t="s">
        <v>954</v>
      </c>
      <c r="C717" s="110" t="s">
        <v>85</v>
      </c>
      <c r="D717" s="122" t="s">
        <v>3319</v>
      </c>
      <c r="E717" s="125">
        <v>35320</v>
      </c>
      <c r="F717" s="118" t="s">
        <v>107</v>
      </c>
      <c r="G717" s="122" t="s">
        <v>508</v>
      </c>
      <c r="H717" s="110"/>
      <c r="I717" s="110"/>
      <c r="J717" s="122"/>
      <c r="K717" s="110" t="s">
        <v>93</v>
      </c>
      <c r="L717" s="110" t="s">
        <v>96</v>
      </c>
      <c r="M717" s="122" t="s">
        <v>2849</v>
      </c>
      <c r="N717" s="110" t="s">
        <v>1190</v>
      </c>
      <c r="O717" s="110" t="s">
        <v>252</v>
      </c>
      <c r="P717" s="122"/>
      <c r="Q717" s="110"/>
      <c r="R717" s="110"/>
      <c r="S717" s="122"/>
      <c r="T717" s="110"/>
      <c r="U717" s="110"/>
      <c r="V717" s="122"/>
      <c r="W717" s="110"/>
      <c r="X717" s="110"/>
      <c r="Y717" s="122"/>
      <c r="Z717" s="110"/>
      <c r="AA717" s="110"/>
      <c r="AB717" s="122"/>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W717" s="110"/>
      <c r="AX717" s="110"/>
      <c r="AY717" s="110"/>
      <c r="AZ717" s="110"/>
      <c r="BA717" s="110"/>
      <c r="BB717" s="110"/>
      <c r="BC717" s="110"/>
      <c r="BD717" s="110"/>
      <c r="BE717" s="110"/>
      <c r="BF717" s="110"/>
      <c r="BG717" s="110"/>
      <c r="BH717" s="110"/>
      <c r="BI717" s="110"/>
      <c r="BJ717" s="110"/>
      <c r="BK717" s="110"/>
      <c r="BL717" s="110"/>
      <c r="BM717" s="110"/>
      <c r="BN717" s="110"/>
      <c r="BO717" s="110"/>
      <c r="BP717" s="110"/>
      <c r="BQ717" s="110"/>
      <c r="BR717" s="110"/>
      <c r="BS717" s="110"/>
      <c r="BT717" s="110"/>
      <c r="BU717" s="110"/>
      <c r="BV717" s="110"/>
      <c r="BW717" s="110"/>
      <c r="BX717" s="110"/>
      <c r="BY717" s="110"/>
      <c r="BZ717" s="110"/>
      <c r="CA717" s="110"/>
      <c r="CB717" s="110"/>
      <c r="CC717" s="110"/>
      <c r="CD717" s="110"/>
      <c r="CE717" s="110"/>
      <c r="CF717" s="110"/>
      <c r="CG717" s="110"/>
      <c r="CH717" s="110"/>
      <c r="CI717" s="110"/>
      <c r="CJ717" s="110"/>
      <c r="CK717" s="110"/>
      <c r="CL717" s="110"/>
      <c r="CM717" s="110"/>
      <c r="CN717" s="110"/>
      <c r="CO717" s="110"/>
      <c r="CP717" s="110"/>
      <c r="CQ717" s="110"/>
      <c r="CR717" s="110"/>
      <c r="CS717" s="110"/>
      <c r="CT717" s="110"/>
      <c r="CU717" s="110"/>
      <c r="CV717" s="110"/>
      <c r="CW717" s="110"/>
      <c r="CX717" s="110"/>
      <c r="CY717" s="110"/>
      <c r="CZ717" s="110"/>
      <c r="DA717" s="110"/>
      <c r="DB717" s="110"/>
      <c r="DC717" s="110"/>
      <c r="DD717" s="110"/>
      <c r="DE717" s="110"/>
      <c r="DF717" s="110"/>
      <c r="DG717" s="110"/>
      <c r="DH717" s="110"/>
      <c r="DI717" s="110"/>
      <c r="DJ717" s="110"/>
      <c r="DK717" s="110"/>
      <c r="DL717" s="110"/>
      <c r="DM717" s="110"/>
      <c r="DN717" s="110"/>
      <c r="DO717" s="110"/>
      <c r="DP717" s="110"/>
      <c r="DQ717" s="110"/>
      <c r="DR717" s="110"/>
      <c r="DS717" s="110"/>
      <c r="DT717" s="110"/>
      <c r="DU717" s="110"/>
      <c r="DV717" s="110"/>
      <c r="DW717" s="110"/>
      <c r="DX717" s="110"/>
      <c r="DY717" s="110"/>
      <c r="DZ717" s="110"/>
      <c r="EA717" s="110"/>
      <c r="EB717" s="110"/>
      <c r="EC717" s="110"/>
      <c r="ED717" s="110"/>
      <c r="EE717" s="110"/>
      <c r="EF717" s="110"/>
      <c r="EG717" s="110"/>
      <c r="EH717" s="110"/>
      <c r="EI717" s="110"/>
      <c r="EJ717" s="110"/>
      <c r="EK717" s="110"/>
      <c r="EL717" s="110"/>
      <c r="EM717" s="110"/>
      <c r="EN717" s="110"/>
      <c r="EO717" s="110"/>
      <c r="EP717" s="110"/>
      <c r="EQ717" s="110"/>
      <c r="ER717" s="110"/>
      <c r="ES717" s="110"/>
      <c r="ET717" s="110"/>
      <c r="EU717" s="110"/>
      <c r="EV717" s="110"/>
      <c r="EW717" s="110"/>
      <c r="EX717" s="110"/>
      <c r="EY717" s="110"/>
      <c r="EZ717" s="110"/>
      <c r="FA717" s="110"/>
      <c r="FB717" s="110"/>
      <c r="FC717" s="110"/>
      <c r="FD717" s="110"/>
      <c r="FE717" s="110"/>
      <c r="FF717" s="110"/>
      <c r="FG717" s="110"/>
      <c r="FH717" s="110"/>
      <c r="FI717" s="110"/>
      <c r="FJ717" s="110"/>
      <c r="FK717" s="110"/>
      <c r="FL717" s="110"/>
      <c r="FM717" s="110"/>
      <c r="FN717" s="110"/>
      <c r="FO717" s="110"/>
      <c r="FP717" s="110"/>
      <c r="FQ717" s="110"/>
      <c r="FR717" s="110"/>
      <c r="FS717" s="110"/>
      <c r="FT717" s="110"/>
      <c r="FU717" s="110"/>
      <c r="FV717" s="110"/>
      <c r="FW717" s="110"/>
      <c r="FX717" s="110"/>
      <c r="FY717" s="110"/>
      <c r="FZ717" s="110"/>
      <c r="GA717" s="110"/>
      <c r="GB717" s="110"/>
      <c r="GC717" s="110"/>
      <c r="GD717" s="110"/>
      <c r="GE717" s="110"/>
      <c r="GF717" s="110"/>
      <c r="GG717" s="110"/>
      <c r="GH717" s="110"/>
      <c r="GI717" s="110"/>
      <c r="GJ717" s="110"/>
      <c r="GK717" s="110"/>
      <c r="GL717" s="110"/>
      <c r="GM717" s="110"/>
      <c r="GN717" s="110"/>
      <c r="GO717" s="110"/>
      <c r="GP717" s="110"/>
      <c r="GQ717" s="110"/>
      <c r="GR717" s="110"/>
      <c r="GS717" s="110"/>
      <c r="GT717" s="110"/>
      <c r="GU717" s="110"/>
      <c r="GV717" s="110"/>
      <c r="GW717" s="110"/>
      <c r="GX717" s="110"/>
      <c r="GY717" s="110"/>
      <c r="GZ717" s="110"/>
      <c r="HA717" s="110"/>
      <c r="HB717" s="110"/>
      <c r="HC717" s="110"/>
      <c r="HD717" s="110"/>
      <c r="HE717" s="110"/>
      <c r="HF717" s="110"/>
      <c r="HG717" s="110"/>
      <c r="HH717" s="110"/>
      <c r="HI717" s="110"/>
      <c r="HJ717" s="110"/>
      <c r="HK717" s="110"/>
      <c r="HL717" s="110"/>
      <c r="HM717" s="110"/>
      <c r="HN717" s="110"/>
      <c r="HO717" s="110"/>
      <c r="HP717" s="110"/>
      <c r="HQ717" s="110"/>
      <c r="HR717" s="110"/>
      <c r="HS717" s="110"/>
      <c r="HT717" s="110"/>
      <c r="HU717" s="110"/>
      <c r="HV717" s="110"/>
      <c r="HW717" s="110"/>
      <c r="HX717" s="110"/>
      <c r="HY717" s="110"/>
      <c r="HZ717" s="110"/>
      <c r="IA717" s="110"/>
      <c r="IB717" s="110"/>
      <c r="IC717" s="110"/>
      <c r="ID717" s="110"/>
      <c r="IE717" s="110"/>
      <c r="IF717" s="110"/>
      <c r="IG717" s="110"/>
      <c r="IH717" s="110"/>
      <c r="II717" s="110"/>
      <c r="IJ717" s="110"/>
      <c r="IK717" s="110"/>
      <c r="IL717" s="110"/>
      <c r="IM717" s="110"/>
      <c r="IN717" s="110"/>
      <c r="IO717" s="110"/>
      <c r="IP717" s="110"/>
      <c r="IQ717" s="110"/>
      <c r="IR717" s="110"/>
      <c r="IS717" s="110"/>
      <c r="IT717" s="110"/>
      <c r="IU717" s="110"/>
      <c r="IV717" s="110"/>
    </row>
    <row r="718" spans="1:256" ht="12.75" customHeight="1" x14ac:dyDescent="0.35">
      <c r="A718" s="122" t="s">
        <v>2179</v>
      </c>
      <c r="B718" s="110" t="s">
        <v>211</v>
      </c>
      <c r="C718" s="118" t="s">
        <v>229</v>
      </c>
      <c r="D718" s="122" t="s">
        <v>181</v>
      </c>
      <c r="E718" s="125">
        <v>33737</v>
      </c>
      <c r="F718" s="111" t="s">
        <v>265</v>
      </c>
      <c r="G718" s="111" t="s">
        <v>265</v>
      </c>
      <c r="H718" s="110" t="s">
        <v>211</v>
      </c>
      <c r="I718" s="118" t="s">
        <v>229</v>
      </c>
      <c r="J718" s="122" t="s">
        <v>207</v>
      </c>
      <c r="K718" s="110" t="s">
        <v>211</v>
      </c>
      <c r="L718" s="118" t="s">
        <v>229</v>
      </c>
      <c r="M718" s="122" t="s">
        <v>576</v>
      </c>
      <c r="N718" s="110" t="s">
        <v>211</v>
      </c>
      <c r="O718" s="118" t="s">
        <v>229</v>
      </c>
      <c r="P718" s="122" t="s">
        <v>181</v>
      </c>
      <c r="Q718" s="110" t="s">
        <v>211</v>
      </c>
      <c r="R718" s="118" t="s">
        <v>229</v>
      </c>
      <c r="S718" s="122" t="s">
        <v>181</v>
      </c>
      <c r="T718" s="110" t="s">
        <v>211</v>
      </c>
      <c r="U718" s="118" t="s">
        <v>229</v>
      </c>
      <c r="V718" s="122" t="s">
        <v>743</v>
      </c>
      <c r="W718" s="110" t="s">
        <v>211</v>
      </c>
      <c r="X718" s="118" t="s">
        <v>229</v>
      </c>
      <c r="Y718" s="122" t="s">
        <v>207</v>
      </c>
      <c r="Z718" s="110" t="s">
        <v>211</v>
      </c>
      <c r="AA718" s="118" t="s">
        <v>229</v>
      </c>
      <c r="AB718" s="122" t="s">
        <v>440</v>
      </c>
      <c r="AC718" s="110" t="s">
        <v>211</v>
      </c>
      <c r="AD718" s="118" t="s">
        <v>994</v>
      </c>
      <c r="AE718" s="122" t="s">
        <v>201</v>
      </c>
      <c r="AF718" s="110" t="s">
        <v>211</v>
      </c>
      <c r="AG718" s="118" t="s">
        <v>1447</v>
      </c>
      <c r="AH718" s="122" t="s">
        <v>178</v>
      </c>
      <c r="AI718" s="110"/>
      <c r="AJ718" s="118"/>
      <c r="AK718" s="122"/>
      <c r="AL718" s="110"/>
      <c r="AM718" s="118"/>
      <c r="AN718" s="122"/>
      <c r="AO718" s="110"/>
      <c r="AP718" s="118"/>
      <c r="AQ718" s="122"/>
      <c r="AR718" s="110"/>
      <c r="AS718" s="118"/>
      <c r="AT718" s="122"/>
      <c r="AU718" s="110"/>
      <c r="AV718" s="118"/>
      <c r="AW718" s="122"/>
      <c r="AX718" s="110"/>
      <c r="AY718" s="118"/>
      <c r="AZ718" s="122"/>
      <c r="BA718" s="110"/>
      <c r="BB718" s="118"/>
      <c r="BC718" s="122"/>
      <c r="BD718" s="110"/>
      <c r="BE718" s="118"/>
      <c r="BF718" s="122"/>
      <c r="BG718" s="110"/>
      <c r="BH718" s="118"/>
      <c r="BI718" s="122"/>
      <c r="BJ718" s="110"/>
      <c r="BK718" s="118"/>
      <c r="BL718" s="122"/>
      <c r="BM718" s="110"/>
      <c r="BN718" s="118"/>
      <c r="BO718" s="122"/>
      <c r="BP718" s="110"/>
      <c r="BQ718" s="110"/>
      <c r="BR718" s="122"/>
      <c r="BS718" s="118"/>
      <c r="BT718" s="118"/>
      <c r="BU718" s="118"/>
      <c r="BV718" s="118"/>
      <c r="BW718" s="118"/>
      <c r="BX718" s="118"/>
      <c r="BY718" s="110"/>
      <c r="BZ718" s="110"/>
      <c r="CA718" s="110"/>
      <c r="CB718" s="110"/>
      <c r="CC718" s="110"/>
      <c r="CD718" s="110"/>
      <c r="CE718" s="110"/>
      <c r="CF718" s="110"/>
      <c r="CG718" s="110"/>
      <c r="CH718" s="110"/>
      <c r="CI718" s="110"/>
      <c r="CJ718" s="110"/>
      <c r="CK718" s="110"/>
      <c r="CL718" s="110"/>
      <c r="CM718" s="110"/>
      <c r="CN718" s="110"/>
      <c r="CO718" s="110"/>
      <c r="CP718" s="110"/>
      <c r="CQ718" s="110"/>
      <c r="CR718" s="110"/>
      <c r="CS718" s="110"/>
      <c r="CT718" s="110"/>
      <c r="CU718" s="110"/>
      <c r="CV718" s="110"/>
      <c r="CW718" s="110"/>
      <c r="CX718" s="110"/>
      <c r="CY718" s="110"/>
      <c r="CZ718" s="110"/>
      <c r="DA718" s="110"/>
      <c r="DB718" s="110"/>
      <c r="DC718" s="110"/>
      <c r="DD718" s="110"/>
      <c r="DE718" s="110"/>
      <c r="DF718" s="110"/>
      <c r="DG718" s="110"/>
      <c r="DH718" s="110"/>
      <c r="DI718" s="110"/>
      <c r="DJ718" s="110"/>
      <c r="DK718" s="110"/>
      <c r="DL718" s="110"/>
      <c r="DM718" s="110"/>
      <c r="DN718" s="110"/>
      <c r="DO718" s="110"/>
      <c r="DP718" s="110"/>
      <c r="DQ718" s="110"/>
      <c r="DR718" s="110"/>
      <c r="DS718" s="110"/>
      <c r="DT718" s="110"/>
      <c r="DU718" s="110"/>
      <c r="DV718" s="110"/>
      <c r="DW718" s="110"/>
      <c r="DX718" s="110"/>
      <c r="DY718" s="110"/>
      <c r="DZ718" s="110"/>
      <c r="EA718" s="110"/>
      <c r="EB718" s="110"/>
      <c r="EC718" s="110"/>
      <c r="ED718" s="110"/>
      <c r="EE718" s="110"/>
      <c r="EF718" s="110"/>
      <c r="EG718" s="110"/>
      <c r="EH718" s="110"/>
      <c r="EI718" s="110"/>
      <c r="EJ718" s="110"/>
      <c r="EK718" s="110"/>
      <c r="EL718" s="110"/>
      <c r="EM718" s="110"/>
      <c r="EN718" s="110"/>
      <c r="EO718" s="110"/>
      <c r="EP718" s="110"/>
      <c r="EQ718" s="110"/>
      <c r="ER718" s="110"/>
      <c r="ES718" s="110"/>
      <c r="ET718" s="110"/>
      <c r="EU718" s="110"/>
      <c r="EV718" s="110"/>
      <c r="EW718" s="110"/>
      <c r="EX718" s="110"/>
      <c r="EY718" s="110"/>
      <c r="EZ718" s="110"/>
      <c r="FA718" s="110"/>
      <c r="FB718" s="110"/>
      <c r="FC718" s="110"/>
      <c r="FD718" s="110"/>
      <c r="FE718" s="110"/>
      <c r="FF718" s="110"/>
      <c r="FG718" s="110"/>
      <c r="FH718" s="110"/>
      <c r="FI718" s="110"/>
      <c r="FJ718" s="110"/>
      <c r="FK718" s="110"/>
      <c r="FL718" s="110"/>
      <c r="FM718" s="110"/>
      <c r="FN718" s="110"/>
      <c r="FO718" s="110"/>
      <c r="FP718" s="110"/>
      <c r="FQ718" s="110"/>
      <c r="FR718" s="110"/>
      <c r="FS718" s="110"/>
      <c r="FT718" s="110"/>
      <c r="FU718" s="110"/>
      <c r="FV718" s="110"/>
      <c r="FW718" s="110"/>
      <c r="FX718" s="110"/>
      <c r="FY718" s="110"/>
      <c r="FZ718" s="110"/>
      <c r="GA718" s="110"/>
      <c r="GB718" s="110"/>
      <c r="GC718" s="110"/>
      <c r="GD718" s="110"/>
      <c r="GE718" s="110"/>
      <c r="GF718" s="110"/>
      <c r="GG718" s="110"/>
      <c r="GH718" s="110"/>
      <c r="GI718" s="110"/>
      <c r="GJ718" s="110"/>
      <c r="GK718" s="110"/>
      <c r="GL718" s="110"/>
      <c r="GM718" s="110"/>
      <c r="GN718" s="110"/>
      <c r="GO718" s="110"/>
      <c r="GP718" s="110"/>
      <c r="GQ718" s="110"/>
      <c r="GR718" s="110"/>
      <c r="GS718" s="110"/>
      <c r="GT718" s="110"/>
      <c r="GU718" s="110"/>
      <c r="GV718" s="110"/>
      <c r="GW718" s="110"/>
      <c r="GX718" s="110"/>
      <c r="GY718" s="110"/>
      <c r="GZ718" s="110"/>
      <c r="HA718" s="110"/>
      <c r="HB718" s="110"/>
      <c r="HC718" s="110"/>
      <c r="HD718" s="110"/>
      <c r="HE718" s="110"/>
      <c r="HF718" s="110"/>
      <c r="HG718" s="110"/>
      <c r="HH718" s="110"/>
      <c r="HI718" s="110"/>
      <c r="HJ718" s="110"/>
      <c r="HK718" s="110"/>
      <c r="HL718" s="110"/>
      <c r="HM718" s="110"/>
      <c r="HN718" s="110"/>
      <c r="HO718" s="110"/>
      <c r="HP718" s="110"/>
      <c r="HQ718" s="110"/>
      <c r="HR718" s="110"/>
      <c r="HS718" s="110"/>
      <c r="HT718" s="110"/>
      <c r="HU718" s="110"/>
      <c r="HV718" s="110"/>
      <c r="HW718" s="110"/>
      <c r="HX718" s="110"/>
      <c r="HY718" s="110"/>
      <c r="HZ718" s="110"/>
      <c r="IA718" s="110"/>
      <c r="IB718" s="110"/>
      <c r="IC718" s="110"/>
      <c r="ID718" s="110"/>
      <c r="IE718" s="110"/>
      <c r="IF718" s="110"/>
      <c r="IG718" s="110"/>
      <c r="IH718" s="110"/>
      <c r="II718" s="110"/>
      <c r="IJ718" s="110"/>
      <c r="IK718" s="110"/>
      <c r="IL718" s="110"/>
      <c r="IM718" s="110"/>
      <c r="IN718" s="110"/>
      <c r="IO718" s="110"/>
      <c r="IP718" s="110"/>
      <c r="IQ718" s="110"/>
      <c r="IR718" s="110"/>
      <c r="IS718" s="110"/>
      <c r="IT718" s="110"/>
      <c r="IU718" s="110"/>
      <c r="IV718" s="110"/>
    </row>
    <row r="719" spans="1:256" s="110" customFormat="1" x14ac:dyDescent="0.35">
      <c r="A719" s="122" t="s">
        <v>518</v>
      </c>
      <c r="B719" s="110" t="s">
        <v>299</v>
      </c>
      <c r="C719" s="110" t="s">
        <v>85</v>
      </c>
      <c r="D719" s="122" t="s">
        <v>335</v>
      </c>
      <c r="E719" s="125">
        <v>35667</v>
      </c>
      <c r="F719" s="118" t="s">
        <v>108</v>
      </c>
      <c r="G719" s="122" t="s">
        <v>218</v>
      </c>
      <c r="H719" s="110" t="s">
        <v>327</v>
      </c>
      <c r="I719" s="110" t="s">
        <v>224</v>
      </c>
      <c r="J719" s="122" t="s">
        <v>335</v>
      </c>
      <c r="K719" s="110" t="s">
        <v>299</v>
      </c>
      <c r="L719" s="110" t="s">
        <v>94</v>
      </c>
      <c r="M719" s="122" t="s">
        <v>342</v>
      </c>
      <c r="N719" s="110" t="s">
        <v>327</v>
      </c>
      <c r="O719" s="110" t="s">
        <v>94</v>
      </c>
      <c r="P719" s="122" t="s">
        <v>342</v>
      </c>
      <c r="Q719" s="110" t="s">
        <v>519</v>
      </c>
      <c r="R719" s="110" t="s">
        <v>94</v>
      </c>
      <c r="S719" s="122" t="s">
        <v>5126</v>
      </c>
      <c r="V719" s="122"/>
      <c r="Y719" s="122"/>
      <c r="AB719" s="122"/>
    </row>
    <row r="720" spans="1:256" s="110" customFormat="1" x14ac:dyDescent="0.35">
      <c r="A720" s="122" t="s">
        <v>3904</v>
      </c>
      <c r="B720" s="110" t="s">
        <v>362</v>
      </c>
      <c r="C720" s="110" t="s">
        <v>274</v>
      </c>
      <c r="D720" s="122"/>
      <c r="E720" s="125">
        <v>35501</v>
      </c>
      <c r="F720" s="111" t="s">
        <v>3960</v>
      </c>
      <c r="G720" s="122"/>
      <c r="J720" s="122"/>
      <c r="M720" s="122"/>
      <c r="P720" s="122"/>
      <c r="S720" s="122"/>
      <c r="V720" s="122"/>
      <c r="Y720" s="122"/>
      <c r="AB720" s="122"/>
    </row>
    <row r="721" spans="1:256" s="110" customFormat="1" x14ac:dyDescent="0.35">
      <c r="A721" s="122" t="s">
        <v>3271</v>
      </c>
      <c r="B721" s="110" t="s">
        <v>327</v>
      </c>
      <c r="C721" s="118" t="s">
        <v>341</v>
      </c>
      <c r="D721" s="122" t="s">
        <v>335</v>
      </c>
      <c r="E721" s="125">
        <v>36274</v>
      </c>
      <c r="F721" s="111" t="s">
        <v>313</v>
      </c>
      <c r="G721" s="111"/>
      <c r="H721" s="110" t="s">
        <v>327</v>
      </c>
      <c r="I721" s="118" t="s">
        <v>341</v>
      </c>
      <c r="J721" s="122" t="s">
        <v>328</v>
      </c>
      <c r="L721" s="118"/>
      <c r="M721" s="122"/>
      <c r="O721" s="118"/>
      <c r="P721" s="122"/>
      <c r="R721" s="118"/>
      <c r="S721" s="122"/>
      <c r="U721" s="118"/>
      <c r="V721" s="122"/>
      <c r="X721" s="118"/>
      <c r="Y721" s="122"/>
      <c r="AA721" s="118"/>
      <c r="AB721" s="122"/>
      <c r="AD721" s="118"/>
      <c r="AE721" s="122"/>
      <c r="AG721" s="118"/>
      <c r="AH721" s="122"/>
      <c r="AJ721" s="118"/>
      <c r="AK721" s="122"/>
    </row>
    <row r="722" spans="1:256" s="110" customFormat="1" x14ac:dyDescent="0.35">
      <c r="A722" s="122" t="s">
        <v>3784</v>
      </c>
      <c r="B722" s="110" t="s">
        <v>461</v>
      </c>
      <c r="C722" s="110" t="s">
        <v>259</v>
      </c>
      <c r="D722" s="122" t="s">
        <v>231</v>
      </c>
      <c r="E722" s="125">
        <v>36629</v>
      </c>
      <c r="F722" s="111" t="s">
        <v>5137</v>
      </c>
      <c r="G722" s="122"/>
      <c r="J722" s="122"/>
      <c r="M722" s="122"/>
      <c r="P722" s="122"/>
      <c r="S722" s="122"/>
      <c r="V722" s="122"/>
      <c r="Y722" s="122"/>
      <c r="AB722" s="122"/>
    </row>
    <row r="723" spans="1:256" s="110" customFormat="1" x14ac:dyDescent="0.35">
      <c r="A723" s="122" t="s">
        <v>2301</v>
      </c>
      <c r="D723" s="122"/>
      <c r="E723" s="125">
        <v>34991</v>
      </c>
      <c r="F723" s="111" t="s">
        <v>115</v>
      </c>
      <c r="G723" s="122" t="s">
        <v>141</v>
      </c>
      <c r="H723" s="110" t="s">
        <v>461</v>
      </c>
      <c r="I723" s="110" t="s">
        <v>259</v>
      </c>
      <c r="J723" s="122" t="s">
        <v>477</v>
      </c>
      <c r="K723" s="110" t="s">
        <v>461</v>
      </c>
      <c r="L723" s="110" t="s">
        <v>259</v>
      </c>
      <c r="M723" s="122" t="s">
        <v>231</v>
      </c>
      <c r="N723" s="110" t="s">
        <v>461</v>
      </c>
      <c r="O723" s="110" t="s">
        <v>259</v>
      </c>
      <c r="P723" s="122" t="s">
        <v>231</v>
      </c>
      <c r="S723" s="122"/>
      <c r="V723" s="122"/>
      <c r="Y723" s="122"/>
      <c r="AB723" s="122"/>
    </row>
    <row r="724" spans="1:256" ht="12.75" customHeight="1" x14ac:dyDescent="0.35">
      <c r="A724" s="122" t="s">
        <v>3905</v>
      </c>
      <c r="B724" s="110" t="s">
        <v>132</v>
      </c>
      <c r="C724" s="110" t="s">
        <v>135</v>
      </c>
      <c r="D724" s="122"/>
      <c r="E724" s="125">
        <v>36588</v>
      </c>
      <c r="F724" s="111" t="s">
        <v>391</v>
      </c>
      <c r="G724" s="122"/>
      <c r="H724" s="110"/>
      <c r="I724" s="110"/>
      <c r="J724" s="122"/>
      <c r="K724" s="110"/>
      <c r="L724" s="110"/>
      <c r="M724" s="122"/>
      <c r="N724" s="110"/>
      <c r="O724" s="110"/>
      <c r="P724" s="122"/>
      <c r="Q724" s="110"/>
      <c r="R724" s="110"/>
      <c r="S724" s="122"/>
      <c r="T724" s="110"/>
      <c r="U724" s="110"/>
      <c r="V724" s="122"/>
      <c r="W724" s="110"/>
      <c r="X724" s="110"/>
      <c r="Y724" s="122"/>
      <c r="Z724" s="110"/>
      <c r="AA724" s="110"/>
      <c r="AB724" s="122"/>
      <c r="AC724" s="110"/>
      <c r="AD724" s="110"/>
      <c r="AE724" s="110"/>
      <c r="AF724" s="110"/>
      <c r="AG724" s="110"/>
      <c r="AH724" s="110"/>
      <c r="AI724" s="110"/>
      <c r="AJ724" s="110"/>
      <c r="AK724" s="110"/>
      <c r="AL724" s="110"/>
      <c r="AM724" s="110"/>
      <c r="AN724" s="110"/>
      <c r="AO724" s="110"/>
      <c r="AP724" s="110"/>
      <c r="AQ724" s="110"/>
      <c r="AR724" s="110"/>
      <c r="AS724" s="110"/>
      <c r="AT724" s="110"/>
      <c r="AU724" s="110"/>
      <c r="AV724" s="110"/>
      <c r="AW724" s="110"/>
      <c r="AX724" s="110"/>
      <c r="AY724" s="110"/>
      <c r="AZ724" s="110"/>
      <c r="BA724" s="110"/>
      <c r="BB724" s="110"/>
      <c r="BC724" s="110"/>
      <c r="BD724" s="110"/>
      <c r="BE724" s="110"/>
      <c r="BF724" s="110"/>
      <c r="BG724" s="110"/>
      <c r="BH724" s="110"/>
      <c r="BI724" s="110"/>
      <c r="BJ724" s="110"/>
      <c r="BK724" s="110"/>
      <c r="BL724" s="110"/>
      <c r="BM724" s="110"/>
      <c r="BN724" s="110"/>
      <c r="BO724" s="110"/>
      <c r="BP724" s="110"/>
      <c r="BQ724" s="110"/>
      <c r="BR724" s="110"/>
      <c r="BS724" s="110"/>
      <c r="BT724" s="110"/>
      <c r="BU724" s="110"/>
      <c r="BV724" s="110"/>
      <c r="BW724" s="110"/>
      <c r="BX724" s="110"/>
      <c r="BY724" s="110"/>
      <c r="BZ724" s="110"/>
      <c r="CA724" s="110"/>
      <c r="CB724" s="110"/>
      <c r="CC724" s="110"/>
      <c r="CD724" s="110"/>
      <c r="CE724" s="110"/>
      <c r="CF724" s="110"/>
      <c r="CG724" s="110"/>
      <c r="CH724" s="110"/>
      <c r="CI724" s="110"/>
      <c r="CJ724" s="110"/>
      <c r="CK724" s="110"/>
      <c r="CL724" s="110"/>
      <c r="CM724" s="110"/>
      <c r="CN724" s="110"/>
      <c r="CO724" s="110"/>
      <c r="CP724" s="110"/>
      <c r="CQ724" s="110"/>
      <c r="CR724" s="110"/>
      <c r="CS724" s="110"/>
      <c r="CT724" s="110"/>
      <c r="CU724" s="110"/>
      <c r="CV724" s="110"/>
      <c r="CW724" s="110"/>
      <c r="CX724" s="110"/>
      <c r="CY724" s="110"/>
      <c r="CZ724" s="110"/>
      <c r="DA724" s="110"/>
      <c r="DB724" s="110"/>
      <c r="DC724" s="110"/>
      <c r="DD724" s="110"/>
      <c r="DE724" s="110"/>
      <c r="DF724" s="110"/>
      <c r="DG724" s="110"/>
      <c r="DH724" s="110"/>
      <c r="DI724" s="110"/>
      <c r="DJ724" s="110"/>
      <c r="DK724" s="110"/>
      <c r="DL724" s="110"/>
      <c r="DM724" s="110"/>
      <c r="DN724" s="110"/>
      <c r="DO724" s="110"/>
      <c r="DP724" s="110"/>
      <c r="DQ724" s="110"/>
      <c r="DR724" s="110"/>
      <c r="DS724" s="110"/>
      <c r="DT724" s="110"/>
      <c r="DU724" s="110"/>
      <c r="DV724" s="110"/>
      <c r="DW724" s="110"/>
      <c r="DX724" s="110"/>
      <c r="DY724" s="110"/>
      <c r="DZ724" s="110"/>
      <c r="EA724" s="110"/>
      <c r="EB724" s="110"/>
      <c r="EC724" s="110"/>
      <c r="ED724" s="110"/>
      <c r="EE724" s="110"/>
      <c r="EF724" s="110"/>
      <c r="EG724" s="110"/>
      <c r="EH724" s="110"/>
      <c r="EI724" s="110"/>
      <c r="EJ724" s="110"/>
      <c r="EK724" s="110"/>
      <c r="EL724" s="110"/>
      <c r="EM724" s="110"/>
      <c r="EN724" s="110"/>
      <c r="EO724" s="110"/>
      <c r="EP724" s="110"/>
      <c r="EQ724" s="110"/>
      <c r="ER724" s="110"/>
      <c r="ES724" s="110"/>
      <c r="ET724" s="110"/>
      <c r="EU724" s="110"/>
      <c r="EV724" s="110"/>
      <c r="EW724" s="110"/>
      <c r="EX724" s="110"/>
      <c r="EY724" s="110"/>
      <c r="EZ724" s="110"/>
      <c r="FA724" s="110"/>
      <c r="FB724" s="110"/>
      <c r="FC724" s="110"/>
      <c r="FD724" s="110"/>
      <c r="FE724" s="110"/>
      <c r="FF724" s="110"/>
      <c r="FG724" s="110"/>
      <c r="FH724" s="110"/>
      <c r="FI724" s="110"/>
      <c r="FJ724" s="110"/>
      <c r="FK724" s="110"/>
      <c r="FL724" s="110"/>
      <c r="FM724" s="110"/>
      <c r="FN724" s="110"/>
      <c r="FO724" s="110"/>
      <c r="FP724" s="110"/>
      <c r="FQ724" s="110"/>
      <c r="FR724" s="110"/>
      <c r="FS724" s="110"/>
      <c r="FT724" s="110"/>
      <c r="FU724" s="110"/>
      <c r="FV724" s="110"/>
      <c r="FW724" s="110"/>
      <c r="FX724" s="110"/>
      <c r="FY724" s="110"/>
      <c r="FZ724" s="110"/>
      <c r="GA724" s="110"/>
      <c r="GB724" s="110"/>
      <c r="GC724" s="110"/>
      <c r="GD724" s="110"/>
      <c r="GE724" s="110"/>
      <c r="GF724" s="110"/>
      <c r="GG724" s="110"/>
      <c r="GH724" s="110"/>
      <c r="GI724" s="110"/>
      <c r="GJ724" s="110"/>
      <c r="GK724" s="110"/>
      <c r="GL724" s="110"/>
      <c r="GM724" s="110"/>
      <c r="GN724" s="110"/>
      <c r="GO724" s="110"/>
      <c r="GP724" s="110"/>
      <c r="GQ724" s="110"/>
      <c r="GR724" s="110"/>
      <c r="GS724" s="110"/>
      <c r="GT724" s="110"/>
      <c r="GU724" s="110"/>
      <c r="GV724" s="110"/>
      <c r="GW724" s="110"/>
      <c r="GX724" s="110"/>
      <c r="GY724" s="110"/>
      <c r="GZ724" s="110"/>
      <c r="HA724" s="110"/>
      <c r="HB724" s="110"/>
      <c r="HC724" s="110"/>
      <c r="HD724" s="110"/>
      <c r="HE724" s="110"/>
      <c r="HF724" s="110"/>
      <c r="HG724" s="110"/>
      <c r="HH724" s="110"/>
      <c r="HI724" s="110"/>
      <c r="HJ724" s="110"/>
      <c r="HK724" s="110"/>
      <c r="HL724" s="110"/>
      <c r="HM724" s="110"/>
      <c r="HN724" s="110"/>
      <c r="HO724" s="110"/>
      <c r="HP724" s="110"/>
      <c r="HQ724" s="110"/>
      <c r="HR724" s="110"/>
      <c r="HS724" s="110"/>
      <c r="HT724" s="110"/>
      <c r="HU724" s="110"/>
      <c r="HV724" s="110"/>
      <c r="HW724" s="110"/>
      <c r="HX724" s="110"/>
      <c r="HY724" s="110"/>
      <c r="HZ724" s="110"/>
      <c r="IA724" s="110"/>
      <c r="IB724" s="110"/>
      <c r="IC724" s="110"/>
      <c r="ID724" s="110"/>
      <c r="IE724" s="110"/>
      <c r="IF724" s="110"/>
      <c r="IG724" s="110"/>
      <c r="IH724" s="110"/>
      <c r="II724" s="110"/>
      <c r="IJ724" s="110"/>
      <c r="IK724" s="110"/>
      <c r="IL724" s="110"/>
      <c r="IM724" s="110"/>
      <c r="IN724" s="110"/>
      <c r="IO724" s="110"/>
      <c r="IP724" s="110"/>
      <c r="IQ724" s="110"/>
      <c r="IR724" s="110"/>
      <c r="IS724" s="110"/>
      <c r="IT724" s="110"/>
      <c r="IU724" s="110"/>
      <c r="IV724" s="110"/>
    </row>
    <row r="725" spans="1:256" s="110" customFormat="1" x14ac:dyDescent="0.35">
      <c r="A725" s="122" t="s">
        <v>1263</v>
      </c>
      <c r="B725" s="110" t="s">
        <v>220</v>
      </c>
      <c r="C725" s="110" t="s">
        <v>252</v>
      </c>
      <c r="D725" s="122" t="s">
        <v>231</v>
      </c>
      <c r="E725" s="125">
        <v>35389</v>
      </c>
      <c r="F725" s="118" t="s">
        <v>108</v>
      </c>
      <c r="G725" s="122" t="s">
        <v>458</v>
      </c>
      <c r="H725" s="110" t="s">
        <v>220</v>
      </c>
      <c r="I725" s="110" t="s">
        <v>235</v>
      </c>
      <c r="J725" s="122" t="s">
        <v>231</v>
      </c>
      <c r="K725" s="110" t="s">
        <v>459</v>
      </c>
      <c r="L725" s="110" t="s">
        <v>235</v>
      </c>
      <c r="M725" s="122" t="s">
        <v>166</v>
      </c>
      <c r="N725" s="110" t="s">
        <v>211</v>
      </c>
      <c r="O725" s="110" t="s">
        <v>235</v>
      </c>
      <c r="P725" s="122" t="s">
        <v>477</v>
      </c>
      <c r="S725" s="122"/>
      <c r="V725" s="122"/>
      <c r="Y725" s="122"/>
      <c r="AB725" s="122"/>
    </row>
    <row r="726" spans="1:256" s="110" customFormat="1" x14ac:dyDescent="0.35">
      <c r="A726" s="122" t="s">
        <v>3623</v>
      </c>
      <c r="B726" s="110" t="s">
        <v>258</v>
      </c>
      <c r="C726" s="111" t="s">
        <v>165</v>
      </c>
      <c r="D726" s="111" t="s">
        <v>264</v>
      </c>
      <c r="E726" s="125">
        <v>34614</v>
      </c>
      <c r="F726" s="111" t="s">
        <v>114</v>
      </c>
      <c r="G726" s="111"/>
      <c r="I726" s="111"/>
      <c r="J726" s="111"/>
      <c r="L726" s="111"/>
      <c r="M726" s="111"/>
      <c r="N726" s="110" t="s">
        <v>250</v>
      </c>
      <c r="O726" s="111" t="s">
        <v>103</v>
      </c>
      <c r="P726" s="111" t="s">
        <v>231</v>
      </c>
      <c r="Q726" s="111"/>
      <c r="S726" s="111"/>
      <c r="T726" s="110" t="s">
        <v>258</v>
      </c>
      <c r="U726" s="111" t="s">
        <v>151</v>
      </c>
      <c r="V726" s="111" t="s">
        <v>231</v>
      </c>
      <c r="W726" s="110" t="s">
        <v>258</v>
      </c>
      <c r="X726" s="111" t="s">
        <v>151</v>
      </c>
      <c r="Y726" s="111" t="s">
        <v>484</v>
      </c>
      <c r="AA726" s="111"/>
      <c r="AB726" s="111"/>
      <c r="AD726" s="111"/>
      <c r="AE726" s="111"/>
      <c r="AG726" s="111"/>
      <c r="AH726" s="111"/>
      <c r="AJ726" s="111"/>
      <c r="AK726" s="111"/>
      <c r="AM726" s="111"/>
      <c r="AN726" s="111"/>
      <c r="AP726" s="111"/>
      <c r="AQ726" s="111"/>
      <c r="AS726" s="111"/>
      <c r="AT726" s="111"/>
      <c r="AV726" s="111"/>
      <c r="AW726" s="111"/>
      <c r="AY726" s="111"/>
      <c r="AZ726" s="111"/>
      <c r="BB726" s="111"/>
      <c r="BC726" s="111"/>
      <c r="BE726" s="111"/>
      <c r="BF726" s="111"/>
      <c r="BH726" s="111"/>
      <c r="BI726" s="111"/>
      <c r="BK726" s="111"/>
      <c r="BL726" s="111"/>
      <c r="BN726" s="111"/>
      <c r="BO726" s="111"/>
      <c r="BQ726" s="125"/>
      <c r="BR726" s="111"/>
      <c r="BS726" s="118"/>
      <c r="BU726" s="122"/>
      <c r="BV726" s="118"/>
      <c r="BW726" s="118"/>
      <c r="BX726" s="127"/>
    </row>
    <row r="727" spans="1:256" ht="12.75" customHeight="1" x14ac:dyDescent="0.35">
      <c r="A727" s="122" t="s">
        <v>536</v>
      </c>
      <c r="B727" s="110" t="s">
        <v>77</v>
      </c>
      <c r="C727" s="110" t="s">
        <v>224</v>
      </c>
      <c r="D727" s="122" t="s">
        <v>2246</v>
      </c>
      <c r="E727" s="125">
        <v>34043</v>
      </c>
      <c r="F727" s="111" t="s">
        <v>454</v>
      </c>
      <c r="G727" s="110" t="s">
        <v>624</v>
      </c>
      <c r="H727" s="110" t="s">
        <v>77</v>
      </c>
      <c r="I727" s="110" t="s">
        <v>94</v>
      </c>
      <c r="J727" s="122"/>
      <c r="K727" s="110" t="s">
        <v>77</v>
      </c>
      <c r="L727" s="110" t="s">
        <v>128</v>
      </c>
      <c r="M727" s="122"/>
      <c r="N727" s="110" t="s">
        <v>77</v>
      </c>
      <c r="O727" s="110" t="s">
        <v>128</v>
      </c>
      <c r="P727" s="122"/>
      <c r="Q727" s="110" t="s">
        <v>77</v>
      </c>
      <c r="R727" s="110" t="s">
        <v>128</v>
      </c>
      <c r="S727" s="122" t="s">
        <v>537</v>
      </c>
      <c r="T727" s="110"/>
      <c r="U727" s="111"/>
      <c r="V727" s="111"/>
      <c r="W727" s="110" t="s">
        <v>77</v>
      </c>
      <c r="X727" s="111" t="s">
        <v>190</v>
      </c>
      <c r="Y727" s="111" t="s">
        <v>538</v>
      </c>
      <c r="Z727" s="110"/>
      <c r="AA727" s="111"/>
      <c r="AB727" s="111"/>
      <c r="AC727" s="110"/>
      <c r="AD727" s="111"/>
      <c r="AE727" s="111"/>
      <c r="AF727" s="110"/>
      <c r="AG727" s="111"/>
      <c r="AH727" s="111"/>
      <c r="AI727" s="110"/>
      <c r="AJ727" s="111"/>
      <c r="AK727" s="111"/>
      <c r="AL727" s="110"/>
      <c r="AM727" s="111"/>
      <c r="AN727" s="111"/>
      <c r="AO727" s="110"/>
      <c r="AP727" s="111"/>
      <c r="AQ727" s="111"/>
      <c r="AR727" s="110"/>
      <c r="AS727" s="111"/>
      <c r="AT727" s="111"/>
      <c r="AU727" s="110"/>
      <c r="AV727" s="111"/>
      <c r="AW727" s="111"/>
      <c r="AX727" s="110"/>
      <c r="AY727" s="111"/>
      <c r="AZ727" s="111"/>
      <c r="BA727" s="110"/>
      <c r="BB727" s="111"/>
      <c r="BC727" s="111"/>
      <c r="BD727" s="110"/>
      <c r="BE727" s="111"/>
      <c r="BF727" s="111"/>
      <c r="BG727" s="110"/>
      <c r="BH727" s="111"/>
      <c r="BI727" s="111"/>
      <c r="BJ727" s="110"/>
      <c r="BK727" s="125"/>
      <c r="BL727" s="111"/>
      <c r="BM727" s="118"/>
      <c r="BN727" s="110"/>
      <c r="BO727" s="122"/>
      <c r="BP727" s="118"/>
      <c r="BQ727" s="118"/>
      <c r="BR727" s="127"/>
      <c r="BS727" s="110"/>
      <c r="BT727" s="110"/>
      <c r="BU727" s="110"/>
      <c r="BV727" s="110"/>
      <c r="BW727" s="110"/>
      <c r="BX727" s="110"/>
      <c r="BY727" s="110"/>
      <c r="BZ727" s="110"/>
      <c r="CA727" s="110"/>
      <c r="CB727" s="110"/>
      <c r="CC727" s="110"/>
      <c r="CD727" s="110"/>
      <c r="CE727" s="110"/>
      <c r="CF727" s="110"/>
      <c r="CG727" s="110"/>
      <c r="CH727" s="110"/>
      <c r="CI727" s="110"/>
      <c r="CJ727" s="110"/>
      <c r="CK727" s="110"/>
      <c r="CL727" s="110"/>
      <c r="CM727" s="110"/>
      <c r="CN727" s="110"/>
      <c r="CO727" s="110"/>
      <c r="CP727" s="110"/>
      <c r="CQ727" s="110"/>
      <c r="CR727" s="110"/>
      <c r="CS727" s="110"/>
      <c r="CT727" s="110"/>
      <c r="CU727" s="110"/>
      <c r="CV727" s="110"/>
      <c r="CW727" s="110"/>
      <c r="CX727" s="110"/>
      <c r="CY727" s="110"/>
      <c r="CZ727" s="110"/>
      <c r="DA727" s="110"/>
      <c r="DB727" s="110"/>
      <c r="DC727" s="110"/>
      <c r="DD727" s="110"/>
      <c r="DE727" s="110"/>
      <c r="DF727" s="110"/>
      <c r="DG727" s="110"/>
      <c r="DH727" s="110"/>
      <c r="DI727" s="110"/>
      <c r="DJ727" s="110"/>
      <c r="DK727" s="110"/>
      <c r="DL727" s="110"/>
      <c r="DM727" s="110"/>
      <c r="DN727" s="110"/>
      <c r="DO727" s="110"/>
      <c r="DP727" s="110"/>
      <c r="DQ727" s="110"/>
      <c r="DR727" s="110"/>
      <c r="DS727" s="110"/>
      <c r="DT727" s="110"/>
      <c r="DU727" s="110"/>
      <c r="DV727" s="110"/>
      <c r="DW727" s="110"/>
      <c r="DX727" s="110"/>
      <c r="DY727" s="110"/>
      <c r="DZ727" s="110"/>
      <c r="EA727" s="110"/>
      <c r="EB727" s="110"/>
      <c r="EC727" s="110"/>
      <c r="ED727" s="110"/>
      <c r="EE727" s="110"/>
      <c r="EF727" s="110"/>
      <c r="EG727" s="110"/>
      <c r="EH727" s="110"/>
      <c r="EI727" s="110"/>
      <c r="EJ727" s="110"/>
      <c r="EK727" s="110"/>
      <c r="EL727" s="110"/>
      <c r="EM727" s="110"/>
      <c r="EN727" s="110"/>
      <c r="EO727" s="110"/>
      <c r="EP727" s="110"/>
      <c r="EQ727" s="110"/>
      <c r="ER727" s="110"/>
      <c r="ES727" s="110"/>
      <c r="ET727" s="110"/>
      <c r="EU727" s="110"/>
      <c r="EV727" s="110"/>
      <c r="EW727" s="110"/>
      <c r="EX727" s="110"/>
      <c r="EY727" s="110"/>
      <c r="EZ727" s="110"/>
      <c r="FA727" s="110"/>
      <c r="FB727" s="110"/>
      <c r="FC727" s="110"/>
      <c r="FD727" s="110"/>
      <c r="FE727" s="110"/>
      <c r="FF727" s="110"/>
      <c r="FG727" s="110"/>
      <c r="FH727" s="110"/>
      <c r="FI727" s="110"/>
      <c r="FJ727" s="110"/>
      <c r="FK727" s="110"/>
      <c r="FL727" s="110"/>
      <c r="FM727" s="110"/>
      <c r="FN727" s="110"/>
      <c r="FO727" s="110"/>
      <c r="FP727" s="110"/>
      <c r="FQ727" s="110"/>
      <c r="FR727" s="110"/>
      <c r="FS727" s="110"/>
      <c r="FT727" s="110"/>
      <c r="FU727" s="110"/>
      <c r="FV727" s="110"/>
      <c r="FW727" s="110"/>
      <c r="FX727" s="110"/>
      <c r="FY727" s="110"/>
      <c r="FZ727" s="110"/>
      <c r="GA727" s="110"/>
      <c r="GB727" s="110"/>
      <c r="GC727" s="110"/>
      <c r="GD727" s="110"/>
      <c r="GE727" s="110"/>
      <c r="GF727" s="110"/>
      <c r="GG727" s="110"/>
      <c r="GH727" s="110"/>
      <c r="GI727" s="110"/>
      <c r="GJ727" s="110"/>
      <c r="GK727" s="110"/>
      <c r="GL727" s="110"/>
      <c r="GM727" s="110"/>
      <c r="GN727" s="110"/>
      <c r="GO727" s="110"/>
      <c r="GP727" s="110"/>
      <c r="GQ727" s="110"/>
      <c r="GR727" s="110"/>
      <c r="GS727" s="110"/>
      <c r="GT727" s="110"/>
      <c r="GU727" s="110"/>
      <c r="GV727" s="110"/>
      <c r="GW727" s="110"/>
      <c r="GX727" s="110"/>
      <c r="GY727" s="110"/>
      <c r="GZ727" s="110"/>
      <c r="HA727" s="110"/>
      <c r="HB727" s="110"/>
      <c r="HC727" s="110"/>
      <c r="HD727" s="110"/>
      <c r="HE727" s="110"/>
      <c r="HF727" s="110"/>
      <c r="HG727" s="110"/>
      <c r="HH727" s="110"/>
      <c r="HI727" s="110"/>
      <c r="HJ727" s="110"/>
      <c r="HK727" s="110"/>
      <c r="HL727" s="110"/>
      <c r="HM727" s="110"/>
      <c r="HN727" s="110"/>
      <c r="HO727" s="110"/>
      <c r="HP727" s="110"/>
      <c r="HQ727" s="110"/>
      <c r="HR727" s="110"/>
      <c r="HS727" s="110"/>
      <c r="HT727" s="110"/>
      <c r="HU727" s="110"/>
      <c r="HV727" s="110"/>
      <c r="HW727" s="110"/>
      <c r="HX727" s="110"/>
      <c r="HY727" s="110"/>
      <c r="HZ727" s="110"/>
      <c r="IA727" s="110"/>
      <c r="IB727" s="110"/>
      <c r="IC727" s="110"/>
      <c r="ID727" s="110"/>
      <c r="IE727" s="110"/>
      <c r="IF727" s="110"/>
      <c r="IG727" s="110"/>
      <c r="IH727" s="110"/>
      <c r="II727" s="110"/>
      <c r="IJ727" s="110"/>
      <c r="IK727" s="110"/>
      <c r="IL727" s="110"/>
      <c r="IM727" s="110"/>
      <c r="IN727" s="110"/>
      <c r="IO727" s="110"/>
      <c r="IP727" s="110"/>
      <c r="IQ727" s="110"/>
      <c r="IR727" s="110"/>
      <c r="IS727" s="110"/>
      <c r="IT727" s="110"/>
      <c r="IU727" s="110"/>
      <c r="IV727" s="110"/>
    </row>
    <row r="728" spans="1:256" s="110" customFormat="1" x14ac:dyDescent="0.35">
      <c r="A728" s="122" t="s">
        <v>2243</v>
      </c>
      <c r="B728" s="110" t="s">
        <v>362</v>
      </c>
      <c r="C728" s="111" t="s">
        <v>190</v>
      </c>
      <c r="D728" s="111"/>
      <c r="E728" s="125">
        <v>32912</v>
      </c>
      <c r="F728" s="111" t="s">
        <v>1443</v>
      </c>
      <c r="G728" s="111" t="s">
        <v>2909</v>
      </c>
      <c r="H728" s="110" t="s">
        <v>362</v>
      </c>
      <c r="I728" s="111" t="s">
        <v>190</v>
      </c>
      <c r="J728" s="111"/>
      <c r="K728" s="110" t="s">
        <v>362</v>
      </c>
      <c r="L728" s="111" t="s">
        <v>190</v>
      </c>
      <c r="M728" s="111"/>
      <c r="N728" s="110" t="s">
        <v>362</v>
      </c>
      <c r="O728" s="111" t="s">
        <v>229</v>
      </c>
      <c r="P728" s="111"/>
      <c r="Q728" s="110" t="s">
        <v>362</v>
      </c>
      <c r="R728" s="111" t="s">
        <v>229</v>
      </c>
      <c r="S728" s="111"/>
      <c r="T728" s="110" t="s">
        <v>362</v>
      </c>
      <c r="U728" s="111" t="s">
        <v>229</v>
      </c>
      <c r="V728" s="111"/>
      <c r="W728" s="110" t="s">
        <v>362</v>
      </c>
      <c r="X728" s="111" t="s">
        <v>229</v>
      </c>
      <c r="Y728" s="111"/>
      <c r="Z728" s="110" t="s">
        <v>362</v>
      </c>
      <c r="AA728" s="111" t="s">
        <v>229</v>
      </c>
      <c r="AB728" s="111"/>
      <c r="AC728" s="110" t="s">
        <v>362</v>
      </c>
      <c r="AD728" s="111" t="s">
        <v>994</v>
      </c>
      <c r="AE728" s="111"/>
      <c r="AF728" s="110" t="s">
        <v>362</v>
      </c>
      <c r="AG728" s="111" t="s">
        <v>1447</v>
      </c>
      <c r="AH728" s="111"/>
      <c r="AI728" s="110" t="s">
        <v>362</v>
      </c>
      <c r="AJ728" s="111" t="s">
        <v>1447</v>
      </c>
      <c r="AK728" s="111"/>
      <c r="AL728" s="110" t="s">
        <v>362</v>
      </c>
      <c r="AM728" s="111" t="s">
        <v>1447</v>
      </c>
      <c r="AN728" s="111"/>
      <c r="AO728" s="110" t="s">
        <v>362</v>
      </c>
      <c r="AP728" s="111" t="s">
        <v>1447</v>
      </c>
      <c r="AQ728" s="111"/>
      <c r="AS728" s="111"/>
      <c r="AT728" s="111"/>
      <c r="AV728" s="111"/>
      <c r="AW728" s="111"/>
      <c r="AY728" s="111"/>
      <c r="AZ728" s="111"/>
      <c r="BB728" s="111"/>
      <c r="BC728" s="111"/>
      <c r="BE728" s="111"/>
      <c r="BF728" s="111"/>
      <c r="BH728" s="111"/>
      <c r="BI728" s="111"/>
      <c r="BK728" s="111"/>
      <c r="BL728" s="111"/>
      <c r="BN728" s="111"/>
      <c r="BO728" s="122"/>
      <c r="BR728" s="122"/>
      <c r="BS728" s="122"/>
      <c r="BT728" s="122"/>
      <c r="BU728" s="122"/>
      <c r="BW728" s="118"/>
      <c r="BX728" s="118"/>
    </row>
    <row r="729" spans="1:256" s="110" customFormat="1" x14ac:dyDescent="0.35">
      <c r="A729" s="122" t="s">
        <v>2647</v>
      </c>
      <c r="C729" s="118"/>
      <c r="D729" s="122"/>
      <c r="E729" s="125">
        <v>36682</v>
      </c>
      <c r="F729" s="111" t="s">
        <v>134</v>
      </c>
      <c r="G729" s="111" t="s">
        <v>230</v>
      </c>
      <c r="H729" s="110" t="s">
        <v>296</v>
      </c>
      <c r="I729" s="118" t="s">
        <v>94</v>
      </c>
      <c r="J729" s="122" t="s">
        <v>335</v>
      </c>
      <c r="L729" s="118"/>
      <c r="M729" s="122"/>
      <c r="O729" s="118"/>
      <c r="P729" s="122"/>
      <c r="R729" s="118"/>
      <c r="S729" s="122"/>
      <c r="U729" s="118"/>
      <c r="V729" s="122"/>
      <c r="X729" s="118"/>
      <c r="Y729" s="122"/>
      <c r="AA729" s="118"/>
      <c r="AB729" s="122"/>
      <c r="AD729" s="118"/>
      <c r="AE729" s="122"/>
      <c r="AG729" s="118"/>
      <c r="AH729" s="122"/>
      <c r="AJ729" s="118"/>
      <c r="AK729" s="122"/>
    </row>
    <row r="730" spans="1:256" s="110" customFormat="1" x14ac:dyDescent="0.35">
      <c r="A730" s="122" t="s">
        <v>5026</v>
      </c>
      <c r="D730" s="122"/>
      <c r="E730" s="125">
        <v>35661</v>
      </c>
      <c r="F730" s="118" t="s">
        <v>125</v>
      </c>
      <c r="G730" s="122" t="s">
        <v>115</v>
      </c>
      <c r="H730" s="110" t="s">
        <v>93</v>
      </c>
      <c r="I730" s="110" t="s">
        <v>229</v>
      </c>
      <c r="J730" s="122" t="s">
        <v>5027</v>
      </c>
      <c r="K730" s="110" t="s">
        <v>93</v>
      </c>
      <c r="L730" s="110" t="s">
        <v>229</v>
      </c>
      <c r="M730" s="122" t="s">
        <v>2763</v>
      </c>
      <c r="N730" s="110" t="s">
        <v>93</v>
      </c>
      <c r="O730" s="110" t="s">
        <v>229</v>
      </c>
      <c r="P730" s="122" t="s">
        <v>955</v>
      </c>
      <c r="Q730" s="110" t="s">
        <v>93</v>
      </c>
      <c r="R730" s="110" t="s">
        <v>229</v>
      </c>
      <c r="S730" s="122" t="s">
        <v>2764</v>
      </c>
      <c r="T730" s="110" t="s">
        <v>93</v>
      </c>
      <c r="U730" s="110" t="s">
        <v>229</v>
      </c>
      <c r="V730" s="122" t="s">
        <v>2765</v>
      </c>
      <c r="Y730" s="122"/>
      <c r="AB730" s="122"/>
    </row>
    <row r="731" spans="1:256" s="110" customFormat="1" x14ac:dyDescent="0.35">
      <c r="A731" s="122" t="s">
        <v>2306</v>
      </c>
      <c r="B731" s="110" t="s">
        <v>633</v>
      </c>
      <c r="C731" s="110" t="s">
        <v>123</v>
      </c>
      <c r="D731" s="122" t="s">
        <v>4854</v>
      </c>
      <c r="E731" s="125">
        <v>34673</v>
      </c>
      <c r="F731" s="118" t="s">
        <v>222</v>
      </c>
      <c r="G731" s="122" t="s">
        <v>999</v>
      </c>
      <c r="H731" s="110" t="s">
        <v>633</v>
      </c>
      <c r="I731" s="110" t="s">
        <v>123</v>
      </c>
      <c r="J731" s="122" t="s">
        <v>3422</v>
      </c>
      <c r="K731" s="110" t="s">
        <v>2307</v>
      </c>
      <c r="L731" s="110" t="s">
        <v>123</v>
      </c>
      <c r="M731" s="122" t="s">
        <v>2308</v>
      </c>
      <c r="N731" s="110" t="s">
        <v>633</v>
      </c>
      <c r="O731" s="110" t="s">
        <v>123</v>
      </c>
      <c r="P731" s="122" t="s">
        <v>2309</v>
      </c>
      <c r="Q731" s="110" t="s">
        <v>253</v>
      </c>
      <c r="R731" s="110" t="s">
        <v>274</v>
      </c>
      <c r="S731" s="122" t="s">
        <v>4855</v>
      </c>
      <c r="T731" s="110" t="s">
        <v>273</v>
      </c>
      <c r="U731" s="110" t="s">
        <v>274</v>
      </c>
      <c r="V731" s="122" t="s">
        <v>201</v>
      </c>
      <c r="W731" s="110" t="s">
        <v>273</v>
      </c>
      <c r="X731" s="110" t="s">
        <v>274</v>
      </c>
      <c r="Y731" s="122" t="s">
        <v>231</v>
      </c>
      <c r="Z731" s="110" t="s">
        <v>273</v>
      </c>
      <c r="AA731" s="110" t="s">
        <v>274</v>
      </c>
      <c r="AB731" s="122" t="s">
        <v>186</v>
      </c>
    </row>
    <row r="732" spans="1:256" s="110" customFormat="1" x14ac:dyDescent="0.35">
      <c r="A732" s="122" t="s">
        <v>3155</v>
      </c>
      <c r="B732" s="110" t="s">
        <v>292</v>
      </c>
      <c r="C732" s="118" t="s">
        <v>224</v>
      </c>
      <c r="D732" s="122" t="s">
        <v>494</v>
      </c>
      <c r="E732" s="125">
        <v>36482</v>
      </c>
      <c r="F732" s="111" t="s">
        <v>98</v>
      </c>
      <c r="G732" s="111" t="s">
        <v>98</v>
      </c>
      <c r="H732" s="110" t="s">
        <v>304</v>
      </c>
      <c r="I732" s="118" t="s">
        <v>224</v>
      </c>
      <c r="J732" s="122" t="s">
        <v>310</v>
      </c>
      <c r="L732" s="118"/>
      <c r="M732" s="122"/>
      <c r="O732" s="118"/>
      <c r="P732" s="122"/>
      <c r="R732" s="118"/>
      <c r="S732" s="122"/>
      <c r="U732" s="118"/>
      <c r="V732" s="122"/>
      <c r="X732" s="118"/>
      <c r="Y732" s="122"/>
      <c r="AA732" s="118"/>
      <c r="AB732" s="122"/>
      <c r="AD732" s="118"/>
      <c r="AE732" s="122"/>
      <c r="AG732" s="118"/>
      <c r="AH732" s="122"/>
      <c r="AJ732" s="118"/>
      <c r="AK732" s="122"/>
    </row>
    <row r="733" spans="1:256" s="110" customFormat="1" x14ac:dyDescent="0.35">
      <c r="A733" s="122" t="s">
        <v>4514</v>
      </c>
      <c r="C733" s="111" t="s">
        <v>4421</v>
      </c>
      <c r="D733" s="122"/>
      <c r="E733" s="125">
        <v>35751</v>
      </c>
      <c r="F733" s="118" t="s">
        <v>130</v>
      </c>
      <c r="G733" s="122" t="s">
        <v>108</v>
      </c>
      <c r="J733" s="122"/>
      <c r="K733" s="110" t="s">
        <v>461</v>
      </c>
      <c r="L733" s="110" t="s">
        <v>94</v>
      </c>
      <c r="M733" s="122" t="s">
        <v>168</v>
      </c>
      <c r="N733" s="110" t="s">
        <v>177</v>
      </c>
      <c r="O733" s="110" t="s">
        <v>94</v>
      </c>
      <c r="P733" s="122" t="s">
        <v>440</v>
      </c>
      <c r="Q733" s="110" t="s">
        <v>184</v>
      </c>
      <c r="R733" s="110" t="s">
        <v>94</v>
      </c>
      <c r="S733" s="122" t="s">
        <v>231</v>
      </c>
      <c r="V733" s="122"/>
      <c r="Y733" s="122"/>
      <c r="AB733" s="122"/>
    </row>
    <row r="734" spans="1:256" s="110" customFormat="1" x14ac:dyDescent="0.35">
      <c r="A734" s="122" t="s">
        <v>4544</v>
      </c>
      <c r="D734" s="122"/>
      <c r="E734" s="125">
        <v>36350</v>
      </c>
      <c r="F734" s="111" t="s">
        <v>295</v>
      </c>
      <c r="G734" s="122" t="s">
        <v>892</v>
      </c>
      <c r="H734" s="110" t="s">
        <v>250</v>
      </c>
      <c r="I734" s="110" t="s">
        <v>116</v>
      </c>
      <c r="J734" s="122" t="s">
        <v>231</v>
      </c>
      <c r="K734" s="110" t="s">
        <v>273</v>
      </c>
      <c r="L734" s="110" t="s">
        <v>116</v>
      </c>
      <c r="M734" s="122" t="s">
        <v>484</v>
      </c>
      <c r="P734" s="122"/>
      <c r="S734" s="122"/>
      <c r="V734" s="122"/>
      <c r="Y734" s="122"/>
      <c r="AB734" s="122"/>
      <c r="BY734" s="126"/>
    </row>
    <row r="735" spans="1:256" ht="12.75" customHeight="1" x14ac:dyDescent="0.35">
      <c r="A735" s="122" t="s">
        <v>539</v>
      </c>
      <c r="B735" s="110" t="s">
        <v>93</v>
      </c>
      <c r="C735" s="110" t="s">
        <v>195</v>
      </c>
      <c r="D735" s="111" t="s">
        <v>4620</v>
      </c>
      <c r="E735" s="125">
        <v>34532</v>
      </c>
      <c r="F735" s="111" t="s">
        <v>540</v>
      </c>
      <c r="G735" s="110" t="s">
        <v>4621</v>
      </c>
      <c r="H735" s="110" t="s">
        <v>93</v>
      </c>
      <c r="I735" s="110" t="s">
        <v>268</v>
      </c>
      <c r="J735" s="111" t="s">
        <v>3423</v>
      </c>
      <c r="K735" s="110" t="s">
        <v>93</v>
      </c>
      <c r="L735" s="110" t="s">
        <v>268</v>
      </c>
      <c r="M735" s="111" t="s">
        <v>542</v>
      </c>
      <c r="N735" s="110" t="s">
        <v>93</v>
      </c>
      <c r="O735" s="110" t="s">
        <v>268</v>
      </c>
      <c r="P735" s="111" t="s">
        <v>543</v>
      </c>
      <c r="Q735" s="110" t="s">
        <v>93</v>
      </c>
      <c r="R735" s="110" t="s">
        <v>268</v>
      </c>
      <c r="S735" s="111" t="s">
        <v>544</v>
      </c>
      <c r="T735" s="110" t="s">
        <v>93</v>
      </c>
      <c r="U735" s="110" t="s">
        <v>268</v>
      </c>
      <c r="V735" s="111" t="s">
        <v>545</v>
      </c>
      <c r="W735" s="110" t="s">
        <v>93</v>
      </c>
      <c r="X735" s="110" t="s">
        <v>268</v>
      </c>
      <c r="Y735" s="111" t="s">
        <v>546</v>
      </c>
      <c r="Z735" s="110" t="s">
        <v>93</v>
      </c>
      <c r="AA735" s="110" t="s">
        <v>268</v>
      </c>
      <c r="AB735" s="111" t="s">
        <v>547</v>
      </c>
      <c r="AC735" s="110" t="s">
        <v>93</v>
      </c>
      <c r="AD735" s="110" t="s">
        <v>268</v>
      </c>
      <c r="AE735" s="111" t="s">
        <v>548</v>
      </c>
      <c r="AF735" s="110"/>
      <c r="AG735" s="110"/>
      <c r="AH735" s="110"/>
      <c r="AI735" s="110"/>
      <c r="AJ735" s="110"/>
      <c r="AK735" s="110"/>
      <c r="AL735" s="110"/>
      <c r="AM735" s="110"/>
      <c r="AN735" s="110"/>
      <c r="AO735" s="110"/>
      <c r="AP735" s="110"/>
      <c r="AQ735" s="110"/>
      <c r="AR735" s="110"/>
      <c r="AS735" s="110"/>
      <c r="AT735" s="110"/>
      <c r="AU735" s="110"/>
      <c r="AV735" s="110"/>
      <c r="AW735" s="110"/>
      <c r="AX735" s="110"/>
      <c r="AY735" s="110"/>
      <c r="AZ735" s="110"/>
      <c r="BA735" s="110"/>
      <c r="BB735" s="110"/>
      <c r="BC735" s="110"/>
      <c r="BD735" s="110"/>
      <c r="BE735" s="110"/>
      <c r="BF735" s="110"/>
      <c r="BG735" s="110"/>
      <c r="BH735" s="110"/>
      <c r="BI735" s="110"/>
      <c r="BJ735" s="110"/>
      <c r="BK735" s="110"/>
      <c r="BL735" s="110"/>
      <c r="BM735" s="110"/>
      <c r="BN735" s="110"/>
      <c r="BO735" s="110"/>
      <c r="BP735" s="110"/>
      <c r="BQ735" s="110"/>
      <c r="BR735" s="110"/>
      <c r="BS735" s="110"/>
      <c r="BT735" s="110"/>
      <c r="BU735" s="110"/>
      <c r="BV735" s="110"/>
      <c r="BW735" s="110"/>
      <c r="BX735" s="110"/>
      <c r="BY735" s="110"/>
      <c r="BZ735" s="110"/>
      <c r="CA735" s="110"/>
      <c r="CB735" s="110"/>
      <c r="CC735" s="110"/>
      <c r="CD735" s="110"/>
      <c r="CE735" s="110"/>
      <c r="CF735" s="110"/>
      <c r="CG735" s="110"/>
      <c r="CH735" s="110"/>
      <c r="CI735" s="110"/>
      <c r="CJ735" s="110"/>
      <c r="CK735" s="110"/>
      <c r="CL735" s="110"/>
      <c r="CM735" s="110"/>
      <c r="CN735" s="110"/>
      <c r="CO735" s="110"/>
      <c r="CP735" s="110"/>
      <c r="CQ735" s="110"/>
      <c r="CR735" s="110"/>
      <c r="CS735" s="110"/>
      <c r="CT735" s="110"/>
      <c r="CU735" s="110"/>
      <c r="CV735" s="110"/>
      <c r="CW735" s="110"/>
      <c r="CX735" s="110"/>
      <c r="CY735" s="110"/>
      <c r="CZ735" s="110"/>
      <c r="DA735" s="110"/>
      <c r="DB735" s="110"/>
      <c r="DC735" s="110"/>
      <c r="DD735" s="110"/>
      <c r="DE735" s="110"/>
      <c r="DF735" s="110"/>
      <c r="DG735" s="110"/>
      <c r="DH735" s="110"/>
      <c r="DI735" s="110"/>
      <c r="DJ735" s="110"/>
      <c r="DK735" s="110"/>
      <c r="DL735" s="110"/>
      <c r="DM735" s="110"/>
      <c r="DN735" s="110"/>
      <c r="DO735" s="110"/>
      <c r="DP735" s="110"/>
      <c r="DQ735" s="110"/>
      <c r="DR735" s="110"/>
      <c r="DS735" s="110"/>
      <c r="DT735" s="110"/>
      <c r="DU735" s="110"/>
      <c r="DV735" s="110"/>
      <c r="DW735" s="110"/>
      <c r="DX735" s="110"/>
      <c r="DY735" s="110"/>
      <c r="DZ735" s="110"/>
      <c r="EA735" s="110"/>
      <c r="EB735" s="110"/>
      <c r="EC735" s="110"/>
      <c r="ED735" s="110"/>
      <c r="EE735" s="110"/>
      <c r="EF735" s="110"/>
      <c r="EG735" s="110"/>
      <c r="EH735" s="110"/>
      <c r="EI735" s="110"/>
      <c r="EJ735" s="110"/>
      <c r="EK735" s="110"/>
      <c r="EL735" s="110"/>
      <c r="EM735" s="110"/>
      <c r="EN735" s="110"/>
      <c r="EO735" s="110"/>
      <c r="EP735" s="110"/>
      <c r="EQ735" s="110"/>
      <c r="ER735" s="110"/>
      <c r="ES735" s="110"/>
      <c r="ET735" s="110"/>
      <c r="EU735" s="110"/>
      <c r="EV735" s="110"/>
      <c r="EW735" s="110"/>
      <c r="EX735" s="110"/>
      <c r="EY735" s="110"/>
      <c r="EZ735" s="110"/>
      <c r="FA735" s="110"/>
      <c r="FB735" s="110"/>
      <c r="FC735" s="110"/>
      <c r="FD735" s="110"/>
      <c r="FE735" s="110"/>
      <c r="FF735" s="110"/>
      <c r="FG735" s="110"/>
      <c r="FH735" s="110"/>
      <c r="FI735" s="110"/>
      <c r="FJ735" s="110"/>
      <c r="FK735" s="110"/>
      <c r="FL735" s="110"/>
      <c r="FM735" s="110"/>
      <c r="FN735" s="110"/>
      <c r="FO735" s="110"/>
      <c r="FP735" s="110"/>
      <c r="FQ735" s="110"/>
      <c r="FR735" s="110"/>
      <c r="FS735" s="110"/>
      <c r="FT735" s="110"/>
      <c r="FU735" s="110"/>
      <c r="FV735" s="110"/>
      <c r="FW735" s="110"/>
      <c r="FX735" s="110"/>
      <c r="FY735" s="110"/>
      <c r="FZ735" s="110"/>
      <c r="GA735" s="110"/>
      <c r="GB735" s="110"/>
      <c r="GC735" s="110"/>
      <c r="GD735" s="110"/>
      <c r="GE735" s="110"/>
      <c r="GF735" s="110"/>
      <c r="GG735" s="110"/>
      <c r="GH735" s="110"/>
      <c r="GI735" s="110"/>
      <c r="GJ735" s="110"/>
      <c r="GK735" s="110"/>
      <c r="GL735" s="110"/>
      <c r="GM735" s="110"/>
      <c r="GN735" s="110"/>
      <c r="GO735" s="110"/>
      <c r="GP735" s="110"/>
      <c r="GQ735" s="110"/>
      <c r="GR735" s="110"/>
      <c r="GS735" s="110"/>
      <c r="GT735" s="110"/>
      <c r="GU735" s="110"/>
      <c r="GV735" s="110"/>
      <c r="GW735" s="110"/>
      <c r="GX735" s="110"/>
      <c r="GY735" s="110"/>
      <c r="GZ735" s="110"/>
      <c r="HA735" s="110"/>
      <c r="HB735" s="110"/>
      <c r="HC735" s="110"/>
      <c r="HD735" s="110"/>
      <c r="HE735" s="110"/>
      <c r="HF735" s="110"/>
      <c r="HG735" s="110"/>
      <c r="HH735" s="110"/>
      <c r="HI735" s="110"/>
      <c r="HJ735" s="110"/>
      <c r="HK735" s="110"/>
      <c r="HL735" s="110"/>
      <c r="HM735" s="110"/>
      <c r="HN735" s="110"/>
      <c r="HO735" s="110"/>
      <c r="HP735" s="110"/>
      <c r="HQ735" s="110"/>
      <c r="HR735" s="110"/>
      <c r="HS735" s="110"/>
      <c r="HT735" s="110"/>
      <c r="HU735" s="110"/>
      <c r="HV735" s="110"/>
      <c r="HW735" s="110"/>
      <c r="HX735" s="110"/>
      <c r="HY735" s="110"/>
      <c r="HZ735" s="110"/>
      <c r="IA735" s="110"/>
      <c r="IB735" s="110"/>
      <c r="IC735" s="110"/>
      <c r="ID735" s="110"/>
      <c r="IE735" s="110"/>
      <c r="IF735" s="110"/>
      <c r="IG735" s="110"/>
      <c r="IH735" s="110"/>
      <c r="II735" s="110"/>
      <c r="IJ735" s="110"/>
      <c r="IK735" s="110"/>
      <c r="IL735" s="110"/>
      <c r="IM735" s="110"/>
      <c r="IN735" s="110"/>
      <c r="IO735" s="110"/>
      <c r="IP735" s="110"/>
      <c r="IQ735" s="110"/>
      <c r="IR735" s="110"/>
      <c r="IS735" s="110"/>
      <c r="IT735" s="110"/>
      <c r="IU735" s="110"/>
      <c r="IV735" s="110"/>
    </row>
    <row r="736" spans="1:256" s="110" customFormat="1" x14ac:dyDescent="0.35">
      <c r="A736" s="122" t="s">
        <v>1109</v>
      </c>
      <c r="B736" s="110" t="s">
        <v>147</v>
      </c>
      <c r="C736" s="110" t="s">
        <v>85</v>
      </c>
      <c r="D736" s="111" t="s">
        <v>4726</v>
      </c>
      <c r="E736" s="125">
        <v>34675</v>
      </c>
      <c r="F736" s="111" t="s">
        <v>540</v>
      </c>
      <c r="G736" s="110" t="s">
        <v>540</v>
      </c>
      <c r="H736" s="110" t="s">
        <v>153</v>
      </c>
      <c r="I736" s="110" t="s">
        <v>85</v>
      </c>
      <c r="J736" s="111" t="s">
        <v>154</v>
      </c>
      <c r="K736" s="110" t="s">
        <v>153</v>
      </c>
      <c r="L736" s="110" t="s">
        <v>85</v>
      </c>
      <c r="M736" s="111" t="s">
        <v>149</v>
      </c>
      <c r="N736" s="110" t="s">
        <v>153</v>
      </c>
      <c r="O736" s="110" t="s">
        <v>85</v>
      </c>
      <c r="P736" s="111" t="s">
        <v>154</v>
      </c>
      <c r="Q736" s="110" t="s">
        <v>153</v>
      </c>
      <c r="R736" s="110" t="s">
        <v>224</v>
      </c>
      <c r="S736" s="111" t="s">
        <v>154</v>
      </c>
      <c r="T736" s="110" t="s">
        <v>153</v>
      </c>
      <c r="U736" s="110" t="s">
        <v>224</v>
      </c>
      <c r="V736" s="111" t="s">
        <v>154</v>
      </c>
      <c r="W736" s="110" t="s">
        <v>861</v>
      </c>
      <c r="Y736" s="111"/>
      <c r="Z736" s="110" t="s">
        <v>153</v>
      </c>
      <c r="AA736" s="110" t="s">
        <v>224</v>
      </c>
      <c r="AB736" s="111" t="s">
        <v>155</v>
      </c>
      <c r="AC736" s="110" t="s">
        <v>153</v>
      </c>
      <c r="AD736" s="110" t="s">
        <v>1111</v>
      </c>
      <c r="AE736" s="111" t="s">
        <v>154</v>
      </c>
    </row>
    <row r="737" spans="1:256" s="110" customFormat="1" x14ac:dyDescent="0.35">
      <c r="A737" s="122" t="s">
        <v>3272</v>
      </c>
      <c r="B737" s="110" t="s">
        <v>273</v>
      </c>
      <c r="C737" s="118" t="s">
        <v>142</v>
      </c>
      <c r="D737" s="122" t="s">
        <v>186</v>
      </c>
      <c r="E737" s="125">
        <v>36187</v>
      </c>
      <c r="F737" s="111" t="s">
        <v>88</v>
      </c>
      <c r="G737" s="111" t="s">
        <v>1624</v>
      </c>
      <c r="H737" s="110" t="s">
        <v>273</v>
      </c>
      <c r="I737" s="118" t="s">
        <v>128</v>
      </c>
      <c r="J737" s="122" t="s">
        <v>186</v>
      </c>
      <c r="L737" s="118"/>
      <c r="M737" s="122"/>
      <c r="O737" s="118"/>
      <c r="P737" s="122"/>
      <c r="R737" s="118"/>
      <c r="S737" s="122"/>
      <c r="U737" s="118"/>
      <c r="V737" s="122"/>
      <c r="X737" s="118"/>
      <c r="Y737" s="122"/>
      <c r="AA737" s="118"/>
      <c r="AB737" s="122"/>
      <c r="AD737" s="118"/>
      <c r="AE737" s="122"/>
      <c r="AG737" s="118"/>
      <c r="AH737" s="122"/>
      <c r="AJ737" s="118"/>
      <c r="AK737" s="122"/>
    </row>
    <row r="738" spans="1:256" s="110" customFormat="1" x14ac:dyDescent="0.35">
      <c r="A738" s="122" t="s">
        <v>2040</v>
      </c>
      <c r="B738" s="110" t="s">
        <v>77</v>
      </c>
      <c r="C738" s="110" t="s">
        <v>224</v>
      </c>
      <c r="D738" s="122"/>
      <c r="E738" s="125">
        <v>35864</v>
      </c>
      <c r="F738" s="118" t="s">
        <v>990</v>
      </c>
      <c r="G738" s="122" t="s">
        <v>4916</v>
      </c>
      <c r="H738" s="110" t="s">
        <v>77</v>
      </c>
      <c r="I738" s="110" t="s">
        <v>224</v>
      </c>
      <c r="J738" s="122"/>
      <c r="K738" s="110" t="s">
        <v>77</v>
      </c>
      <c r="L738" s="110" t="s">
        <v>224</v>
      </c>
      <c r="M738" s="122"/>
      <c r="N738" s="110" t="s">
        <v>77</v>
      </c>
      <c r="O738" s="110" t="s">
        <v>224</v>
      </c>
      <c r="P738" s="122"/>
      <c r="Q738" s="110" t="s">
        <v>77</v>
      </c>
      <c r="R738" s="110" t="s">
        <v>224</v>
      </c>
      <c r="S738" s="122"/>
      <c r="V738" s="122"/>
      <c r="Y738" s="122"/>
      <c r="AB738" s="122"/>
    </row>
    <row r="739" spans="1:256" s="110" customFormat="1" x14ac:dyDescent="0.35">
      <c r="A739" s="122" t="s">
        <v>2755</v>
      </c>
      <c r="B739" s="110" t="s">
        <v>93</v>
      </c>
      <c r="C739" s="110" t="s">
        <v>123</v>
      </c>
      <c r="D739" s="122" t="s">
        <v>2573</v>
      </c>
      <c r="E739" s="125">
        <v>35906</v>
      </c>
      <c r="F739" s="118" t="s">
        <v>102</v>
      </c>
      <c r="G739" s="122" t="s">
        <v>241</v>
      </c>
      <c r="H739" s="110" t="s">
        <v>93</v>
      </c>
      <c r="I739" s="110" t="s">
        <v>421</v>
      </c>
      <c r="J739" s="122" t="s">
        <v>4847</v>
      </c>
      <c r="K739" s="110" t="s">
        <v>93</v>
      </c>
      <c r="L739" s="110" t="s">
        <v>421</v>
      </c>
      <c r="M739" s="122" t="s">
        <v>1570</v>
      </c>
      <c r="N739" s="110" t="s">
        <v>954</v>
      </c>
      <c r="O739" s="110" t="s">
        <v>421</v>
      </c>
      <c r="P739" s="122" t="s">
        <v>2756</v>
      </c>
      <c r="S739" s="122"/>
      <c r="V739" s="122"/>
      <c r="Y739" s="122"/>
      <c r="AB739" s="122"/>
    </row>
    <row r="740" spans="1:256" ht="12.75" customHeight="1" x14ac:dyDescent="0.35">
      <c r="A740" s="122" t="s">
        <v>1770</v>
      </c>
      <c r="B740" s="110"/>
      <c r="C740" s="110"/>
      <c r="D740" s="122"/>
      <c r="E740" s="125">
        <v>35986</v>
      </c>
      <c r="F740" s="118" t="s">
        <v>101</v>
      </c>
      <c r="G740" s="122" t="s">
        <v>4760</v>
      </c>
      <c r="H740" s="110" t="s">
        <v>182</v>
      </c>
      <c r="I740" s="110" t="s">
        <v>158</v>
      </c>
      <c r="J740" s="122" t="s">
        <v>488</v>
      </c>
      <c r="K740" s="110" t="s">
        <v>198</v>
      </c>
      <c r="L740" s="110" t="s">
        <v>165</v>
      </c>
      <c r="M740" s="122" t="s">
        <v>227</v>
      </c>
      <c r="N740" s="110" t="s">
        <v>182</v>
      </c>
      <c r="O740" s="110" t="s">
        <v>151</v>
      </c>
      <c r="P740" s="122" t="s">
        <v>488</v>
      </c>
      <c r="Q740" s="110" t="s">
        <v>446</v>
      </c>
      <c r="R740" s="110" t="s">
        <v>151</v>
      </c>
      <c r="S740" s="122" t="s">
        <v>447</v>
      </c>
      <c r="T740" s="110" t="s">
        <v>220</v>
      </c>
      <c r="U740" s="110" t="s">
        <v>151</v>
      </c>
      <c r="V740" s="122" t="s">
        <v>231</v>
      </c>
      <c r="W740" s="110"/>
      <c r="X740" s="110"/>
      <c r="Y740" s="122"/>
      <c r="Z740" s="110"/>
      <c r="AA740" s="110"/>
      <c r="AB740" s="122"/>
      <c r="AC740" s="110"/>
      <c r="AD740" s="110"/>
      <c r="AE740" s="110"/>
      <c r="AF740" s="110"/>
      <c r="AG740" s="110"/>
      <c r="AH740" s="110"/>
      <c r="AI740" s="110"/>
      <c r="AJ740" s="110"/>
      <c r="AK740" s="110"/>
      <c r="AL740" s="110"/>
      <c r="AM740" s="110"/>
      <c r="AN740" s="110"/>
      <c r="AO740" s="110"/>
      <c r="AP740" s="110"/>
      <c r="AQ740" s="110"/>
      <c r="AR740" s="110"/>
      <c r="AS740" s="110"/>
      <c r="AT740" s="110"/>
      <c r="AU740" s="110"/>
      <c r="AV740" s="110"/>
      <c r="AW740" s="110"/>
      <c r="AX740" s="110"/>
      <c r="AY740" s="110"/>
      <c r="AZ740" s="110"/>
      <c r="BA740" s="110"/>
      <c r="BB740" s="110"/>
      <c r="BC740" s="110"/>
      <c r="BD740" s="110"/>
      <c r="BE740" s="110"/>
      <c r="BF740" s="110"/>
      <c r="BG740" s="110"/>
      <c r="BH740" s="110"/>
      <c r="BI740" s="110"/>
      <c r="BJ740" s="110"/>
      <c r="BK740" s="110"/>
      <c r="BL740" s="110"/>
      <c r="BM740" s="110"/>
      <c r="BN740" s="110"/>
      <c r="BO740" s="110"/>
      <c r="BP740" s="110"/>
      <c r="BQ740" s="110"/>
      <c r="BR740" s="110"/>
      <c r="BS740" s="110"/>
      <c r="BT740" s="110"/>
      <c r="BU740" s="110"/>
      <c r="BV740" s="110"/>
      <c r="BW740" s="110"/>
      <c r="BX740" s="110"/>
      <c r="BY740" s="110"/>
      <c r="BZ740" s="110"/>
      <c r="CA740" s="110"/>
      <c r="CB740" s="110"/>
      <c r="CC740" s="110"/>
      <c r="CD740" s="110"/>
      <c r="CE740" s="110"/>
      <c r="CF740" s="110"/>
      <c r="CG740" s="110"/>
      <c r="CH740" s="110"/>
      <c r="CI740" s="110"/>
      <c r="CJ740" s="110"/>
      <c r="CK740" s="110"/>
      <c r="CL740" s="110"/>
      <c r="CM740" s="110"/>
      <c r="CN740" s="110"/>
      <c r="CO740" s="110"/>
      <c r="CP740" s="110"/>
      <c r="CQ740" s="110"/>
      <c r="CR740" s="110"/>
      <c r="CS740" s="110"/>
      <c r="CT740" s="110"/>
      <c r="CU740" s="110"/>
      <c r="CV740" s="110"/>
      <c r="CW740" s="110"/>
      <c r="CX740" s="110"/>
      <c r="CY740" s="110"/>
      <c r="CZ740" s="110"/>
      <c r="DA740" s="110"/>
      <c r="DB740" s="110"/>
      <c r="DC740" s="110"/>
      <c r="DD740" s="110"/>
      <c r="DE740" s="110"/>
      <c r="DF740" s="110"/>
      <c r="DG740" s="110"/>
      <c r="DH740" s="110"/>
      <c r="DI740" s="110"/>
      <c r="DJ740" s="110"/>
      <c r="DK740" s="110"/>
      <c r="DL740" s="110"/>
      <c r="DM740" s="110"/>
      <c r="DN740" s="110"/>
      <c r="DO740" s="110"/>
      <c r="DP740" s="110"/>
      <c r="DQ740" s="110"/>
      <c r="DR740" s="110"/>
      <c r="DS740" s="110"/>
      <c r="DT740" s="110"/>
      <c r="DU740" s="110"/>
      <c r="DV740" s="110"/>
      <c r="DW740" s="110"/>
      <c r="DX740" s="110"/>
      <c r="DY740" s="110"/>
      <c r="DZ740" s="110"/>
      <c r="EA740" s="110"/>
      <c r="EB740" s="110"/>
      <c r="EC740" s="110"/>
      <c r="ED740" s="110"/>
      <c r="EE740" s="110"/>
      <c r="EF740" s="110"/>
      <c r="EG740" s="110"/>
      <c r="EH740" s="110"/>
      <c r="EI740" s="110"/>
      <c r="EJ740" s="110"/>
      <c r="EK740" s="110"/>
      <c r="EL740" s="110"/>
      <c r="EM740" s="110"/>
      <c r="EN740" s="110"/>
      <c r="EO740" s="110"/>
      <c r="EP740" s="110"/>
      <c r="EQ740" s="110"/>
      <c r="ER740" s="110"/>
      <c r="ES740" s="110"/>
      <c r="ET740" s="110"/>
      <c r="EU740" s="110"/>
      <c r="EV740" s="110"/>
      <c r="EW740" s="110"/>
      <c r="EX740" s="110"/>
      <c r="EY740" s="110"/>
      <c r="EZ740" s="110"/>
      <c r="FA740" s="110"/>
      <c r="FB740" s="110"/>
      <c r="FC740" s="110"/>
      <c r="FD740" s="110"/>
      <c r="FE740" s="110"/>
      <c r="FF740" s="110"/>
      <c r="FG740" s="110"/>
      <c r="FH740" s="110"/>
      <c r="FI740" s="110"/>
      <c r="FJ740" s="110"/>
      <c r="FK740" s="110"/>
      <c r="FL740" s="110"/>
      <c r="FM740" s="110"/>
      <c r="FN740" s="110"/>
      <c r="FO740" s="110"/>
      <c r="FP740" s="110"/>
      <c r="FQ740" s="110"/>
      <c r="FR740" s="110"/>
      <c r="FS740" s="110"/>
      <c r="FT740" s="110"/>
      <c r="FU740" s="110"/>
      <c r="FV740" s="110"/>
      <c r="FW740" s="110"/>
      <c r="FX740" s="110"/>
      <c r="FY740" s="110"/>
      <c r="FZ740" s="110"/>
      <c r="GA740" s="110"/>
      <c r="GB740" s="110"/>
      <c r="GC740" s="110"/>
      <c r="GD740" s="110"/>
      <c r="GE740" s="110"/>
      <c r="GF740" s="110"/>
      <c r="GG740" s="110"/>
      <c r="GH740" s="110"/>
      <c r="GI740" s="110"/>
      <c r="GJ740" s="110"/>
      <c r="GK740" s="110"/>
      <c r="GL740" s="110"/>
      <c r="GM740" s="110"/>
      <c r="GN740" s="110"/>
      <c r="GO740" s="110"/>
      <c r="GP740" s="110"/>
      <c r="GQ740" s="110"/>
      <c r="GR740" s="110"/>
      <c r="GS740" s="110"/>
      <c r="GT740" s="110"/>
      <c r="GU740" s="110"/>
      <c r="GV740" s="110"/>
      <c r="GW740" s="110"/>
      <c r="GX740" s="110"/>
      <c r="GY740" s="110"/>
      <c r="GZ740" s="110"/>
      <c r="HA740" s="110"/>
      <c r="HB740" s="110"/>
      <c r="HC740" s="110"/>
      <c r="HD740" s="110"/>
      <c r="HE740" s="110"/>
      <c r="HF740" s="110"/>
      <c r="HG740" s="110"/>
      <c r="HH740" s="110"/>
      <c r="HI740" s="110"/>
      <c r="HJ740" s="110"/>
      <c r="HK740" s="110"/>
      <c r="HL740" s="110"/>
      <c r="HM740" s="110"/>
      <c r="HN740" s="110"/>
      <c r="HO740" s="110"/>
      <c r="HP740" s="110"/>
      <c r="HQ740" s="110"/>
      <c r="HR740" s="110"/>
      <c r="HS740" s="110"/>
      <c r="HT740" s="110"/>
      <c r="HU740" s="110"/>
      <c r="HV740" s="110"/>
      <c r="HW740" s="110"/>
      <c r="HX740" s="110"/>
      <c r="HY740" s="110"/>
      <c r="HZ740" s="110"/>
      <c r="IA740" s="110"/>
      <c r="IB740" s="110"/>
      <c r="IC740" s="110"/>
      <c r="ID740" s="110"/>
      <c r="IE740" s="110"/>
      <c r="IF740" s="110"/>
      <c r="IG740" s="110"/>
      <c r="IH740" s="110"/>
      <c r="II740" s="110"/>
      <c r="IJ740" s="110"/>
      <c r="IK740" s="110"/>
      <c r="IL740" s="110"/>
      <c r="IM740" s="110"/>
      <c r="IN740" s="110"/>
      <c r="IO740" s="110"/>
      <c r="IP740" s="110"/>
      <c r="IQ740" s="110"/>
      <c r="IR740" s="110"/>
      <c r="IS740" s="110"/>
      <c r="IT740" s="110"/>
      <c r="IU740" s="110"/>
      <c r="IV740" s="110"/>
    </row>
    <row r="741" spans="1:256" s="110" customFormat="1" x14ac:dyDescent="0.35">
      <c r="A741" s="122" t="s">
        <v>1530</v>
      </c>
      <c r="B741" s="110" t="s">
        <v>480</v>
      </c>
      <c r="C741" s="118" t="s">
        <v>158</v>
      </c>
      <c r="D741" s="122" t="s">
        <v>510</v>
      </c>
      <c r="E741" s="125">
        <v>37216</v>
      </c>
      <c r="F741" s="111" t="s">
        <v>160</v>
      </c>
      <c r="G741" s="111" t="s">
        <v>98</v>
      </c>
      <c r="H741" s="110" t="s">
        <v>480</v>
      </c>
      <c r="I741" s="118" t="s">
        <v>158</v>
      </c>
      <c r="J741" s="122" t="s">
        <v>481</v>
      </c>
      <c r="L741" s="118"/>
      <c r="M741" s="122"/>
      <c r="O741" s="118"/>
      <c r="P741" s="122"/>
      <c r="R741" s="118"/>
      <c r="S741" s="122"/>
      <c r="U741" s="118"/>
      <c r="V741" s="122"/>
      <c r="X741" s="118"/>
      <c r="Y741" s="122"/>
      <c r="AA741" s="118"/>
      <c r="AB741" s="122"/>
      <c r="AD741" s="118"/>
      <c r="AE741" s="122"/>
      <c r="AG741" s="118"/>
      <c r="AH741" s="122"/>
      <c r="AJ741" s="118"/>
      <c r="AK741" s="122"/>
    </row>
    <row r="742" spans="1:256" s="110" customFormat="1" x14ac:dyDescent="0.35">
      <c r="A742" s="122" t="s">
        <v>3785</v>
      </c>
      <c r="B742" s="110" t="s">
        <v>461</v>
      </c>
      <c r="C742" s="110" t="s">
        <v>274</v>
      </c>
      <c r="D742" s="122" t="s">
        <v>231</v>
      </c>
      <c r="E742" s="125">
        <v>36440</v>
      </c>
      <c r="F742" s="111" t="s">
        <v>3960</v>
      </c>
      <c r="G742" s="122"/>
      <c r="J742" s="122"/>
      <c r="M742" s="122"/>
      <c r="P742" s="122"/>
      <c r="S742" s="122"/>
      <c r="V742" s="122"/>
      <c r="Y742" s="122"/>
      <c r="AB742" s="122"/>
    </row>
    <row r="743" spans="1:256" s="110" customFormat="1" x14ac:dyDescent="0.35">
      <c r="A743" s="122" t="s">
        <v>3044</v>
      </c>
      <c r="C743" s="111"/>
      <c r="D743" s="111"/>
      <c r="E743" s="125">
        <v>34944</v>
      </c>
      <c r="F743" s="111" t="s">
        <v>425</v>
      </c>
      <c r="G743" s="111" t="s">
        <v>4512</v>
      </c>
      <c r="H743" s="110" t="s">
        <v>198</v>
      </c>
      <c r="I743" s="111" t="s">
        <v>78</v>
      </c>
      <c r="J743" s="111" t="s">
        <v>178</v>
      </c>
      <c r="K743" s="110" t="s">
        <v>198</v>
      </c>
      <c r="L743" s="111" t="s">
        <v>78</v>
      </c>
      <c r="M743" s="111" t="s">
        <v>201</v>
      </c>
      <c r="N743" s="110" t="s">
        <v>198</v>
      </c>
      <c r="O743" s="111" t="s">
        <v>206</v>
      </c>
      <c r="P743" s="111" t="s">
        <v>227</v>
      </c>
      <c r="Q743" s="110" t="s">
        <v>461</v>
      </c>
      <c r="R743" s="111" t="s">
        <v>206</v>
      </c>
      <c r="S743" s="111" t="s">
        <v>231</v>
      </c>
      <c r="T743" s="110" t="s">
        <v>192</v>
      </c>
      <c r="U743" s="111" t="s">
        <v>206</v>
      </c>
      <c r="V743" s="111" t="s">
        <v>227</v>
      </c>
      <c r="W743" s="110" t="s">
        <v>192</v>
      </c>
      <c r="X743" s="111" t="s">
        <v>206</v>
      </c>
      <c r="Y743" s="111" t="s">
        <v>178</v>
      </c>
      <c r="AA743" s="111"/>
      <c r="AB743" s="111"/>
      <c r="AD743" s="111"/>
      <c r="AE743" s="111"/>
      <c r="AG743" s="111"/>
      <c r="AH743" s="111"/>
      <c r="AJ743" s="111"/>
      <c r="AK743" s="111"/>
      <c r="AM743" s="111"/>
      <c r="AN743" s="111"/>
      <c r="AP743" s="111"/>
      <c r="AQ743" s="111"/>
      <c r="AS743" s="111"/>
      <c r="AT743" s="111"/>
      <c r="AV743" s="111"/>
      <c r="AW743" s="111"/>
      <c r="AY743" s="111"/>
      <c r="AZ743" s="111"/>
      <c r="BB743" s="111"/>
      <c r="BC743" s="111"/>
      <c r="BE743" s="111"/>
      <c r="BF743" s="111"/>
      <c r="BH743" s="111"/>
      <c r="BI743" s="111"/>
      <c r="BK743" s="111"/>
      <c r="BL743" s="111"/>
      <c r="BN743" s="111"/>
      <c r="BO743" s="111"/>
      <c r="BQ743" s="125"/>
      <c r="BR743" s="111"/>
      <c r="BS743" s="118"/>
      <c r="BU743" s="122"/>
      <c r="BV743" s="118"/>
      <c r="BW743" s="118"/>
      <c r="BX743" s="127"/>
    </row>
    <row r="744" spans="1:256" s="110" customFormat="1" x14ac:dyDescent="0.35">
      <c r="A744" s="122" t="s">
        <v>2140</v>
      </c>
      <c r="D744" s="122"/>
      <c r="E744" s="125">
        <v>35129</v>
      </c>
      <c r="F744" s="111" t="s">
        <v>114</v>
      </c>
      <c r="G744" s="111" t="s">
        <v>401</v>
      </c>
      <c r="H744" s="110" t="s">
        <v>345</v>
      </c>
      <c r="I744" s="110" t="s">
        <v>96</v>
      </c>
      <c r="J744" s="122" t="s">
        <v>154</v>
      </c>
      <c r="K744" s="110" t="s">
        <v>327</v>
      </c>
      <c r="L744" s="110" t="s">
        <v>96</v>
      </c>
      <c r="M744" s="122" t="s">
        <v>328</v>
      </c>
      <c r="N744" s="110" t="s">
        <v>327</v>
      </c>
      <c r="O744" s="110" t="s">
        <v>96</v>
      </c>
      <c r="P744" s="122" t="s">
        <v>328</v>
      </c>
      <c r="Q744" s="110" t="s">
        <v>354</v>
      </c>
      <c r="R744" s="111" t="s">
        <v>96</v>
      </c>
      <c r="S744" s="111" t="s">
        <v>149</v>
      </c>
      <c r="T744" s="110" t="s">
        <v>323</v>
      </c>
      <c r="U744" s="111" t="s">
        <v>96</v>
      </c>
      <c r="V744" s="111" t="s">
        <v>149</v>
      </c>
      <c r="W744" s="110" t="s">
        <v>327</v>
      </c>
      <c r="X744" s="111" t="s">
        <v>96</v>
      </c>
      <c r="Y744" s="111" t="s">
        <v>328</v>
      </c>
      <c r="AA744" s="111"/>
      <c r="AB744" s="111"/>
      <c r="AD744" s="111"/>
      <c r="AE744" s="111"/>
      <c r="AG744" s="111"/>
      <c r="AH744" s="111"/>
      <c r="AJ744" s="111"/>
      <c r="AK744" s="111"/>
      <c r="AM744" s="111"/>
      <c r="AN744" s="111"/>
      <c r="AP744" s="111"/>
      <c r="AQ744" s="111"/>
      <c r="AS744" s="111"/>
      <c r="AT744" s="111"/>
      <c r="AV744" s="111"/>
      <c r="AW744" s="111"/>
      <c r="AY744" s="111"/>
      <c r="AZ744" s="111"/>
      <c r="BB744" s="111"/>
      <c r="BC744" s="111"/>
      <c r="BE744" s="111"/>
      <c r="BF744" s="111"/>
      <c r="BH744" s="111"/>
      <c r="BI744" s="111"/>
      <c r="BK744" s="111"/>
      <c r="BL744" s="111"/>
      <c r="BN744" s="111"/>
      <c r="BO744" s="111"/>
      <c r="BQ744" s="125"/>
      <c r="BR744" s="111"/>
      <c r="BS744" s="118"/>
      <c r="BU744" s="122"/>
      <c r="BV744" s="118"/>
      <c r="BW744" s="118"/>
      <c r="BX744" s="127"/>
    </row>
    <row r="745" spans="1:256" s="110" customFormat="1" x14ac:dyDescent="0.35">
      <c r="A745" s="122" t="s">
        <v>2115</v>
      </c>
      <c r="B745" s="110" t="s">
        <v>251</v>
      </c>
      <c r="C745" s="110" t="s">
        <v>326</v>
      </c>
      <c r="D745" s="122" t="s">
        <v>488</v>
      </c>
      <c r="E745" s="125">
        <v>35743</v>
      </c>
      <c r="F745" s="111" t="s">
        <v>359</v>
      </c>
      <c r="G745" s="122"/>
      <c r="H745" s="110" t="s">
        <v>273</v>
      </c>
      <c r="I745" s="110" t="s">
        <v>326</v>
      </c>
      <c r="J745" s="122" t="s">
        <v>264</v>
      </c>
      <c r="K745" s="110" t="s">
        <v>273</v>
      </c>
      <c r="L745" s="110" t="s">
        <v>326</v>
      </c>
      <c r="M745" s="122" t="s">
        <v>231</v>
      </c>
      <c r="P745" s="122"/>
      <c r="S745" s="122"/>
      <c r="V745" s="122"/>
      <c r="Y745" s="122"/>
      <c r="AB745" s="122"/>
    </row>
    <row r="746" spans="1:256" s="110" customFormat="1" x14ac:dyDescent="0.35">
      <c r="A746" s="122" t="s">
        <v>4972</v>
      </c>
      <c r="D746" s="122"/>
      <c r="E746" s="125">
        <v>35030</v>
      </c>
      <c r="F746" s="118" t="s">
        <v>218</v>
      </c>
      <c r="G746" s="122" t="s">
        <v>210</v>
      </c>
      <c r="H746" s="110" t="s">
        <v>459</v>
      </c>
      <c r="I746" s="110" t="s">
        <v>471</v>
      </c>
      <c r="J746" s="122" t="s">
        <v>166</v>
      </c>
      <c r="M746" s="122"/>
      <c r="N746" s="110" t="s">
        <v>459</v>
      </c>
      <c r="O746" s="110" t="s">
        <v>85</v>
      </c>
      <c r="P746" s="122" t="s">
        <v>1382</v>
      </c>
      <c r="Q746" s="110" t="s">
        <v>864</v>
      </c>
      <c r="R746" s="110" t="s">
        <v>85</v>
      </c>
      <c r="S746" s="122" t="s">
        <v>1130</v>
      </c>
      <c r="V746" s="122"/>
      <c r="Y746" s="122"/>
      <c r="AB746" s="122"/>
    </row>
    <row r="747" spans="1:256" s="110" customFormat="1" x14ac:dyDescent="0.35">
      <c r="A747" s="122" t="s">
        <v>3650</v>
      </c>
      <c r="B747" s="118" t="s">
        <v>276</v>
      </c>
      <c r="C747" s="118" t="s">
        <v>235</v>
      </c>
      <c r="D747" s="111" t="s">
        <v>2320</v>
      </c>
      <c r="E747" s="125">
        <v>34065</v>
      </c>
      <c r="F747" s="111" t="s">
        <v>454</v>
      </c>
      <c r="G747" s="111" t="s">
        <v>2364</v>
      </c>
      <c r="H747" s="118"/>
      <c r="I747" s="118"/>
      <c r="J747" s="111"/>
      <c r="K747" s="118"/>
      <c r="L747" s="118"/>
      <c r="M747" s="111"/>
      <c r="N747" s="118" t="s">
        <v>654</v>
      </c>
      <c r="O747" s="118" t="s">
        <v>235</v>
      </c>
      <c r="P747" s="111" t="s">
        <v>310</v>
      </c>
      <c r="Q747" s="118" t="s">
        <v>292</v>
      </c>
      <c r="R747" s="118" t="s">
        <v>165</v>
      </c>
      <c r="S747" s="111" t="s">
        <v>1406</v>
      </c>
      <c r="T747" s="118" t="s">
        <v>311</v>
      </c>
      <c r="U747" s="118" t="s">
        <v>165</v>
      </c>
      <c r="V747" s="111" t="s">
        <v>481</v>
      </c>
      <c r="W747" s="118" t="s">
        <v>307</v>
      </c>
      <c r="X747" s="118" t="s">
        <v>165</v>
      </c>
      <c r="Y747" s="111" t="s">
        <v>1823</v>
      </c>
      <c r="AA747" s="118"/>
      <c r="AB747" s="122"/>
      <c r="AC747" s="110" t="s">
        <v>480</v>
      </c>
      <c r="AD747" s="118" t="s">
        <v>109</v>
      </c>
      <c r="AE747" s="122" t="s">
        <v>317</v>
      </c>
      <c r="AF747" s="110" t="s">
        <v>480</v>
      </c>
      <c r="AG747" s="118" t="s">
        <v>109</v>
      </c>
      <c r="AH747" s="122" t="s">
        <v>310</v>
      </c>
      <c r="AJ747" s="118"/>
      <c r="AK747" s="122"/>
      <c r="AM747" s="118"/>
      <c r="AN747" s="122"/>
      <c r="AP747" s="118"/>
      <c r="AQ747" s="122"/>
      <c r="AS747" s="118"/>
      <c r="AT747" s="122"/>
      <c r="AV747" s="118"/>
      <c r="AW747" s="122"/>
      <c r="AY747" s="118"/>
      <c r="AZ747" s="122"/>
      <c r="BB747" s="118"/>
      <c r="BC747" s="122"/>
      <c r="BE747" s="118"/>
      <c r="BF747" s="122"/>
      <c r="BH747" s="118"/>
      <c r="BI747" s="122"/>
      <c r="BK747" s="118"/>
      <c r="BL747" s="122"/>
      <c r="BN747" s="118"/>
      <c r="BO747" s="122"/>
      <c r="BR747" s="122"/>
      <c r="BS747" s="118"/>
      <c r="BT747" s="118"/>
      <c r="BU747" s="118"/>
      <c r="BV747" s="118"/>
      <c r="BW747" s="118"/>
      <c r="BX747" s="118"/>
    </row>
    <row r="748" spans="1:256" s="110" customFormat="1" x14ac:dyDescent="0.35">
      <c r="A748" s="8" t="s">
        <v>871</v>
      </c>
      <c r="B748" s="110" t="s">
        <v>253</v>
      </c>
      <c r="C748" s="36" t="s">
        <v>158</v>
      </c>
      <c r="D748" s="36" t="s">
        <v>1141</v>
      </c>
      <c r="E748" s="40">
        <v>32634</v>
      </c>
      <c r="F748" s="36" t="s">
        <v>872</v>
      </c>
      <c r="G748" s="36" t="s">
        <v>4906</v>
      </c>
      <c r="H748" s="110" t="s">
        <v>253</v>
      </c>
      <c r="I748" s="36" t="s">
        <v>158</v>
      </c>
      <c r="J748" s="36" t="s">
        <v>216</v>
      </c>
      <c r="K748" s="110" t="s">
        <v>253</v>
      </c>
      <c r="L748" s="36" t="s">
        <v>158</v>
      </c>
      <c r="M748" s="36" t="s">
        <v>874</v>
      </c>
      <c r="N748" s="110" t="s">
        <v>253</v>
      </c>
      <c r="O748" s="36" t="s">
        <v>158</v>
      </c>
      <c r="P748" s="36" t="s">
        <v>874</v>
      </c>
      <c r="Q748" s="110" t="s">
        <v>253</v>
      </c>
      <c r="R748" s="36" t="s">
        <v>158</v>
      </c>
      <c r="S748" s="36" t="s">
        <v>440</v>
      </c>
      <c r="T748" s="110" t="s">
        <v>253</v>
      </c>
      <c r="U748" s="36" t="s">
        <v>158</v>
      </c>
      <c r="V748" s="36" t="s">
        <v>876</v>
      </c>
      <c r="W748" s="110" t="s">
        <v>242</v>
      </c>
      <c r="X748" s="36" t="s">
        <v>158</v>
      </c>
      <c r="Y748" s="36" t="s">
        <v>877</v>
      </c>
      <c r="Z748" s="110" t="s">
        <v>242</v>
      </c>
      <c r="AA748" s="36" t="s">
        <v>158</v>
      </c>
      <c r="AB748" s="36" t="s">
        <v>878</v>
      </c>
      <c r="AC748" s="110" t="s">
        <v>242</v>
      </c>
      <c r="AD748" s="36" t="s">
        <v>158</v>
      </c>
      <c r="AE748" s="36" t="s">
        <v>208</v>
      </c>
      <c r="AF748" s="110" t="s">
        <v>242</v>
      </c>
      <c r="AG748" s="36" t="s">
        <v>158</v>
      </c>
      <c r="AH748" s="36" t="s">
        <v>181</v>
      </c>
      <c r="AI748" t="s">
        <v>242</v>
      </c>
      <c r="AJ748" s="36" t="s">
        <v>158</v>
      </c>
      <c r="AK748" s="36" t="s">
        <v>877</v>
      </c>
      <c r="AL748" t="s">
        <v>242</v>
      </c>
      <c r="AM748" s="36" t="s">
        <v>158</v>
      </c>
      <c r="AN748" s="36" t="s">
        <v>430</v>
      </c>
      <c r="AO748" t="s">
        <v>273</v>
      </c>
      <c r="AP748" s="36" t="s">
        <v>158</v>
      </c>
      <c r="AQ748" s="36" t="s">
        <v>185</v>
      </c>
      <c r="AR748" t="s">
        <v>273</v>
      </c>
      <c r="AS748" s="36" t="s">
        <v>158</v>
      </c>
      <c r="AT748" s="36" t="s">
        <v>186</v>
      </c>
      <c r="AU748"/>
      <c r="AV748" s="36"/>
      <c r="AW748" s="36"/>
      <c r="AX748"/>
      <c r="AY748" s="36"/>
      <c r="AZ748" s="36"/>
      <c r="BA748"/>
      <c r="BB748" s="36"/>
      <c r="BC748" s="36"/>
      <c r="BD748"/>
      <c r="BE748" s="36"/>
      <c r="BF748" s="36"/>
      <c r="BG748"/>
      <c r="BH748" s="36"/>
      <c r="BI748" s="36"/>
      <c r="BJ748"/>
      <c r="BK748" s="36"/>
      <c r="BL748" s="36"/>
      <c r="BM748"/>
      <c r="BN748" s="36"/>
      <c r="BO748" s="8"/>
      <c r="BP748"/>
      <c r="BQ748"/>
      <c r="BR748" s="8"/>
      <c r="BS748" s="8"/>
      <c r="BT748" s="8"/>
      <c r="BU748" s="8"/>
      <c r="BV748"/>
      <c r="BW748" s="9"/>
      <c r="BX748" s="9"/>
    </row>
    <row r="749" spans="1:256" x14ac:dyDescent="0.35">
      <c r="A749" s="122" t="s">
        <v>573</v>
      </c>
      <c r="B749" s="110" t="s">
        <v>156</v>
      </c>
      <c r="C749" s="111" t="s">
        <v>158</v>
      </c>
      <c r="D749" s="111" t="s">
        <v>2860</v>
      </c>
      <c r="E749" s="125">
        <v>36182</v>
      </c>
      <c r="F749" s="111" t="s">
        <v>295</v>
      </c>
      <c r="G749" s="111" t="s">
        <v>295</v>
      </c>
      <c r="H749" s="110" t="s">
        <v>156</v>
      </c>
      <c r="I749" s="111" t="s">
        <v>158</v>
      </c>
      <c r="J749" s="111" t="s">
        <v>161</v>
      </c>
      <c r="K749" s="110" t="s">
        <v>156</v>
      </c>
      <c r="L749" s="111" t="s">
        <v>158</v>
      </c>
      <c r="M749" s="111" t="s">
        <v>173</v>
      </c>
      <c r="N749" s="110"/>
      <c r="O749" s="111"/>
      <c r="P749" s="111"/>
      <c r="Q749" s="110"/>
      <c r="R749" s="111"/>
      <c r="S749" s="111"/>
      <c r="T749" s="110"/>
      <c r="U749" s="111"/>
      <c r="V749" s="111"/>
      <c r="W749" s="110"/>
      <c r="X749" s="111"/>
      <c r="Y749" s="111"/>
      <c r="Z749" s="110"/>
      <c r="AA749" s="111"/>
      <c r="AB749" s="111"/>
      <c r="AC749" s="110"/>
      <c r="AD749" s="111"/>
      <c r="AE749" s="111"/>
      <c r="AF749" s="110"/>
      <c r="AG749" s="111"/>
      <c r="AH749" s="111"/>
      <c r="AI749" s="110"/>
      <c r="AJ749" s="111"/>
      <c r="AK749" s="111"/>
      <c r="AL749" s="110"/>
      <c r="AM749" s="111"/>
      <c r="AN749" s="111"/>
      <c r="AO749" s="110"/>
      <c r="AP749" s="111"/>
      <c r="AQ749" s="111"/>
      <c r="AR749" s="110"/>
      <c r="AS749" s="111"/>
      <c r="AT749" s="111"/>
      <c r="AU749" s="110"/>
      <c r="AV749" s="111"/>
      <c r="AW749" s="111"/>
      <c r="AX749" s="110"/>
      <c r="AY749" s="111"/>
      <c r="AZ749" s="111"/>
      <c r="BA749" s="110"/>
      <c r="BB749" s="111"/>
      <c r="BC749" s="111"/>
      <c r="BD749" s="110"/>
      <c r="BE749" s="111"/>
      <c r="BF749" s="111"/>
      <c r="BG749" s="110"/>
      <c r="BH749" s="111"/>
      <c r="BI749" s="111"/>
      <c r="BJ749" s="110"/>
      <c r="BK749" s="111"/>
      <c r="BL749" s="111"/>
      <c r="BM749" s="110"/>
      <c r="BN749" s="111"/>
      <c r="BO749" s="122"/>
      <c r="BP749" s="110"/>
      <c r="BQ749" s="110"/>
      <c r="BR749" s="122"/>
      <c r="BS749" s="122"/>
      <c r="BT749" s="122"/>
      <c r="BU749" s="122"/>
      <c r="BV749" s="110"/>
      <c r="BW749" s="118"/>
      <c r="BX749" s="118"/>
      <c r="BY749" s="110"/>
      <c r="BZ749" s="110"/>
      <c r="CA749" s="110"/>
      <c r="CB749" s="110"/>
      <c r="CC749" s="110"/>
      <c r="CD749" s="110"/>
      <c r="CE749" s="110"/>
      <c r="CF749" s="110"/>
      <c r="CG749" s="110"/>
      <c r="CH749" s="110"/>
      <c r="CI749" s="110"/>
      <c r="CJ749" s="110"/>
      <c r="CK749" s="110"/>
      <c r="CL749" s="110"/>
      <c r="CM749" s="110"/>
      <c r="CN749" s="110"/>
      <c r="CO749" s="110"/>
      <c r="CP749" s="110"/>
      <c r="CQ749" s="110"/>
      <c r="CR749" s="110"/>
      <c r="CS749" s="110"/>
      <c r="CT749" s="110"/>
      <c r="CU749" s="110"/>
      <c r="CV749" s="110"/>
      <c r="CW749" s="110"/>
      <c r="CX749" s="110"/>
      <c r="CY749" s="110"/>
      <c r="CZ749" s="110"/>
      <c r="DA749" s="110"/>
      <c r="DB749" s="110"/>
      <c r="DC749" s="110"/>
      <c r="DD749" s="110"/>
      <c r="DE749" s="110"/>
      <c r="DF749" s="110"/>
      <c r="DG749" s="110"/>
      <c r="DH749" s="110"/>
      <c r="DI749" s="110"/>
      <c r="DJ749" s="110"/>
      <c r="DK749" s="110"/>
      <c r="DL749" s="110"/>
      <c r="DM749" s="110"/>
      <c r="DN749" s="110"/>
      <c r="DO749" s="110"/>
      <c r="DP749" s="110"/>
      <c r="DQ749" s="110"/>
      <c r="DR749" s="110"/>
      <c r="DS749" s="110"/>
      <c r="DT749" s="110"/>
      <c r="DU749" s="110"/>
      <c r="DV749" s="110"/>
      <c r="DW749" s="110"/>
      <c r="DX749" s="110"/>
      <c r="DY749" s="110"/>
      <c r="DZ749" s="110"/>
      <c r="EA749" s="110"/>
      <c r="EB749" s="110"/>
      <c r="EC749" s="110"/>
      <c r="ED749" s="110"/>
      <c r="EE749" s="110"/>
      <c r="EF749" s="110"/>
      <c r="EG749" s="110"/>
      <c r="EH749" s="110"/>
      <c r="EI749" s="110"/>
      <c r="EJ749" s="110"/>
      <c r="EK749" s="110"/>
      <c r="EL749" s="110"/>
      <c r="EM749" s="110"/>
      <c r="EN749" s="110"/>
      <c r="EO749" s="110"/>
      <c r="EP749" s="110"/>
      <c r="EQ749" s="110"/>
      <c r="ER749" s="110"/>
      <c r="ES749" s="110"/>
      <c r="ET749" s="110"/>
      <c r="EU749" s="110"/>
      <c r="EV749" s="110"/>
      <c r="EW749" s="110"/>
      <c r="EX749" s="110"/>
      <c r="EY749" s="110"/>
      <c r="EZ749" s="110"/>
      <c r="FA749" s="110"/>
      <c r="FB749" s="110"/>
      <c r="FC749" s="110"/>
      <c r="FD749" s="110"/>
      <c r="FE749" s="110"/>
      <c r="FF749" s="110"/>
      <c r="FG749" s="110"/>
      <c r="FH749" s="110"/>
      <c r="FI749" s="110"/>
      <c r="FJ749" s="110"/>
      <c r="FK749" s="110"/>
      <c r="FL749" s="110"/>
      <c r="FM749" s="110"/>
      <c r="FN749" s="110"/>
      <c r="FO749" s="110"/>
      <c r="FP749" s="110"/>
      <c r="FQ749" s="110"/>
      <c r="FR749" s="110"/>
      <c r="FS749" s="110"/>
      <c r="FT749" s="110"/>
      <c r="FU749" s="110"/>
      <c r="FV749" s="110"/>
      <c r="FW749" s="110"/>
      <c r="FX749" s="110"/>
      <c r="FY749" s="110"/>
      <c r="FZ749" s="110"/>
      <c r="GA749" s="110"/>
      <c r="GB749" s="110"/>
      <c r="GC749" s="110"/>
      <c r="GD749" s="110"/>
      <c r="GE749" s="110"/>
      <c r="GF749" s="110"/>
      <c r="GG749" s="110"/>
      <c r="GH749" s="110"/>
      <c r="GI749" s="110"/>
      <c r="GJ749" s="110"/>
      <c r="GK749" s="110"/>
      <c r="GL749" s="110"/>
      <c r="GM749" s="110"/>
      <c r="GN749" s="110"/>
      <c r="GO749" s="110"/>
      <c r="GP749" s="110"/>
      <c r="GQ749" s="110"/>
      <c r="GR749" s="110"/>
      <c r="GS749" s="110"/>
      <c r="GT749" s="110"/>
      <c r="GU749" s="110"/>
      <c r="GV749" s="110"/>
      <c r="GW749" s="110"/>
      <c r="GX749" s="110"/>
      <c r="GY749" s="110"/>
      <c r="GZ749" s="110"/>
      <c r="HA749" s="110"/>
      <c r="HB749" s="110"/>
      <c r="HC749" s="110"/>
      <c r="HD749" s="110"/>
      <c r="HE749" s="110"/>
      <c r="HF749" s="110"/>
      <c r="HG749" s="110"/>
      <c r="HH749" s="110"/>
      <c r="HI749" s="110"/>
      <c r="HJ749" s="110"/>
      <c r="HK749" s="110"/>
      <c r="HL749" s="110"/>
      <c r="HM749" s="110"/>
      <c r="HN749" s="110"/>
      <c r="HO749" s="110"/>
      <c r="HP749" s="110"/>
      <c r="HQ749" s="110"/>
      <c r="HR749" s="110"/>
      <c r="HS749" s="110"/>
      <c r="HT749" s="110"/>
      <c r="HU749" s="110"/>
      <c r="HV749" s="110"/>
      <c r="HW749" s="110"/>
      <c r="HX749" s="110"/>
      <c r="HY749" s="110"/>
      <c r="HZ749" s="110"/>
      <c r="IA749" s="110"/>
      <c r="IB749" s="110"/>
      <c r="IC749" s="110"/>
      <c r="ID749" s="110"/>
      <c r="IE749" s="110"/>
      <c r="IF749" s="110"/>
      <c r="IG749" s="110"/>
      <c r="IH749" s="110"/>
      <c r="II749" s="110"/>
      <c r="IJ749" s="110"/>
      <c r="IK749" s="110"/>
      <c r="IL749" s="110"/>
      <c r="IM749" s="110"/>
      <c r="IN749" s="110"/>
      <c r="IO749" s="110"/>
      <c r="IP749" s="110"/>
      <c r="IQ749" s="110"/>
      <c r="IR749" s="110"/>
      <c r="IS749" s="110"/>
      <c r="IT749" s="110"/>
      <c r="IU749" s="110"/>
      <c r="IV749" s="110"/>
    </row>
    <row r="750" spans="1:256" s="110" customFormat="1" x14ac:dyDescent="0.35">
      <c r="A750" s="122" t="s">
        <v>4740</v>
      </c>
      <c r="B750" s="110" t="s">
        <v>296</v>
      </c>
      <c r="C750" s="118" t="s">
        <v>460</v>
      </c>
      <c r="D750" s="122" t="s">
        <v>342</v>
      </c>
      <c r="E750" s="125">
        <v>37175</v>
      </c>
      <c r="F750" s="111" t="s">
        <v>391</v>
      </c>
      <c r="G750" s="111" t="s">
        <v>134</v>
      </c>
      <c r="H750" s="110" t="s">
        <v>296</v>
      </c>
      <c r="I750" s="118" t="s">
        <v>460</v>
      </c>
      <c r="J750" s="122" t="s">
        <v>342</v>
      </c>
      <c r="L750" s="118"/>
      <c r="M750" s="122"/>
      <c r="O750" s="118"/>
      <c r="P750" s="122"/>
      <c r="R750" s="118"/>
      <c r="S750" s="122"/>
      <c r="U750" s="118"/>
      <c r="V750" s="122"/>
      <c r="X750" s="118"/>
      <c r="Y750" s="122"/>
      <c r="AA750" s="118"/>
      <c r="AB750" s="122"/>
      <c r="AD750" s="118"/>
      <c r="AE750" s="122"/>
      <c r="AG750" s="118"/>
      <c r="AH750" s="122"/>
      <c r="AJ750" s="118"/>
      <c r="AK750" s="122"/>
    </row>
    <row r="751" spans="1:256" s="110" customFormat="1" x14ac:dyDescent="0.35">
      <c r="A751" s="122" t="s">
        <v>4953</v>
      </c>
      <c r="C751" s="111" t="s">
        <v>4421</v>
      </c>
      <c r="D751" s="122"/>
      <c r="E751" s="125">
        <v>32828</v>
      </c>
      <c r="F751" s="111" t="s">
        <v>1399</v>
      </c>
      <c r="G751" s="111" t="s">
        <v>145</v>
      </c>
      <c r="I751" s="118"/>
      <c r="J751" s="122"/>
      <c r="K751" s="110" t="s">
        <v>242</v>
      </c>
      <c r="L751" s="118" t="s">
        <v>341</v>
      </c>
      <c r="M751" s="122" t="s">
        <v>246</v>
      </c>
      <c r="N751" s="110" t="s">
        <v>242</v>
      </c>
      <c r="O751" s="118" t="s">
        <v>421</v>
      </c>
      <c r="P751" s="122" t="s">
        <v>201</v>
      </c>
      <c r="Q751" s="110" t="s">
        <v>242</v>
      </c>
      <c r="R751" s="118" t="s">
        <v>421</v>
      </c>
      <c r="S751" s="122" t="s">
        <v>191</v>
      </c>
      <c r="T751" s="110" t="s">
        <v>861</v>
      </c>
      <c r="U751" s="118"/>
      <c r="V751" s="122"/>
      <c r="W751" s="110" t="s">
        <v>242</v>
      </c>
      <c r="X751" s="118" t="s">
        <v>421</v>
      </c>
      <c r="Y751" s="122" t="s">
        <v>207</v>
      </c>
      <c r="Z751" s="110" t="s">
        <v>242</v>
      </c>
      <c r="AA751" s="118" t="s">
        <v>421</v>
      </c>
      <c r="AB751" s="122" t="s">
        <v>876</v>
      </c>
      <c r="AC751" s="110" t="s">
        <v>242</v>
      </c>
      <c r="AD751" s="118" t="s">
        <v>421</v>
      </c>
      <c r="AE751" s="122" t="s">
        <v>877</v>
      </c>
      <c r="AF751" s="110" t="s">
        <v>258</v>
      </c>
      <c r="AG751" s="118" t="s">
        <v>85</v>
      </c>
      <c r="AH751" s="122" t="s">
        <v>477</v>
      </c>
      <c r="AI751" s="110" t="s">
        <v>242</v>
      </c>
      <c r="AJ751" s="118" t="s">
        <v>274</v>
      </c>
      <c r="AK751" s="122" t="s">
        <v>576</v>
      </c>
      <c r="AL751" s="110" t="s">
        <v>242</v>
      </c>
      <c r="AM751" s="118" t="s">
        <v>274</v>
      </c>
      <c r="AN751" s="122" t="s">
        <v>761</v>
      </c>
      <c r="AP751" s="118"/>
      <c r="AQ751" s="122"/>
      <c r="AS751" s="118"/>
      <c r="AT751" s="122"/>
      <c r="AV751" s="118"/>
      <c r="AW751" s="122"/>
      <c r="AY751" s="118"/>
      <c r="AZ751" s="122"/>
      <c r="BB751" s="118"/>
      <c r="BC751" s="122"/>
      <c r="BE751" s="118"/>
      <c r="BF751" s="122"/>
      <c r="BH751" s="118"/>
      <c r="BI751" s="122"/>
      <c r="BK751" s="118"/>
      <c r="BL751" s="122"/>
      <c r="BN751" s="118"/>
      <c r="BO751" s="122"/>
      <c r="BR751" s="122"/>
      <c r="BS751" s="118"/>
      <c r="BT751" s="118"/>
      <c r="BU751" s="118"/>
      <c r="BV751" s="118"/>
      <c r="BW751" s="118"/>
      <c r="BX751" s="118"/>
    </row>
    <row r="752" spans="1:256" s="110" customFormat="1" x14ac:dyDescent="0.35">
      <c r="A752" s="122" t="s">
        <v>1634</v>
      </c>
      <c r="B752" s="110" t="s">
        <v>331</v>
      </c>
      <c r="C752" s="110" t="s">
        <v>421</v>
      </c>
      <c r="D752" s="122" t="s">
        <v>301</v>
      </c>
      <c r="E752" s="125">
        <v>36449</v>
      </c>
      <c r="F752" s="111" t="s">
        <v>137</v>
      </c>
      <c r="G752" s="122"/>
      <c r="H752" s="110" t="s">
        <v>327</v>
      </c>
      <c r="I752" s="110" t="s">
        <v>421</v>
      </c>
      <c r="J752" s="122" t="s">
        <v>335</v>
      </c>
      <c r="K752" s="110" t="s">
        <v>327</v>
      </c>
      <c r="L752" s="110" t="s">
        <v>421</v>
      </c>
      <c r="M752" s="122" t="s">
        <v>335</v>
      </c>
      <c r="P752" s="122"/>
      <c r="S752" s="122"/>
      <c r="V752" s="122"/>
      <c r="Y752" s="122"/>
      <c r="AB752" s="122"/>
    </row>
    <row r="753" spans="1:76" s="110" customFormat="1" x14ac:dyDescent="0.35">
      <c r="A753" s="122" t="s">
        <v>3670</v>
      </c>
      <c r="B753" s="110" t="s">
        <v>304</v>
      </c>
      <c r="C753" s="110" t="s">
        <v>259</v>
      </c>
      <c r="D753" s="122" t="s">
        <v>310</v>
      </c>
      <c r="E753" s="125">
        <v>35675</v>
      </c>
      <c r="F753" s="111" t="s">
        <v>137</v>
      </c>
      <c r="G753" s="122"/>
      <c r="J753" s="122"/>
      <c r="M753" s="122"/>
      <c r="P753" s="122"/>
      <c r="S753" s="122"/>
      <c r="V753" s="122"/>
      <c r="Y753" s="122"/>
      <c r="AB753" s="122"/>
    </row>
    <row r="754" spans="1:76" s="110" customFormat="1" x14ac:dyDescent="0.35">
      <c r="A754" s="122" t="s">
        <v>3832</v>
      </c>
      <c r="B754" s="110" t="s">
        <v>296</v>
      </c>
      <c r="C754" s="110" t="s">
        <v>326</v>
      </c>
      <c r="D754" s="122" t="s">
        <v>297</v>
      </c>
      <c r="E754" s="125">
        <v>37484</v>
      </c>
      <c r="F754" s="111" t="s">
        <v>5138</v>
      </c>
      <c r="G754" s="122"/>
      <c r="J754" s="122"/>
      <c r="M754" s="122"/>
      <c r="P754" s="122"/>
      <c r="S754" s="122"/>
      <c r="V754" s="122"/>
      <c r="Y754" s="122"/>
      <c r="AB754" s="122"/>
    </row>
    <row r="755" spans="1:76" s="110" customFormat="1" x14ac:dyDescent="0.35">
      <c r="A755" s="122" t="s">
        <v>2521</v>
      </c>
      <c r="B755" s="110" t="s">
        <v>4927</v>
      </c>
      <c r="C755" s="118" t="s">
        <v>460</v>
      </c>
      <c r="D755" s="122" t="s">
        <v>3400</v>
      </c>
      <c r="E755" s="125">
        <v>33782</v>
      </c>
      <c r="F755" s="111" t="s">
        <v>2000</v>
      </c>
      <c r="G755" s="111" t="s">
        <v>265</v>
      </c>
      <c r="H755" s="110" t="s">
        <v>292</v>
      </c>
      <c r="I755" s="118" t="s">
        <v>86</v>
      </c>
      <c r="J755" s="122" t="s">
        <v>1160</v>
      </c>
      <c r="K755" s="110" t="s">
        <v>311</v>
      </c>
      <c r="L755" s="118" t="s">
        <v>86</v>
      </c>
      <c r="M755" s="122" t="s">
        <v>619</v>
      </c>
      <c r="N755" s="110" t="s">
        <v>311</v>
      </c>
      <c r="O755" s="118" t="s">
        <v>78</v>
      </c>
      <c r="P755" s="122" t="s">
        <v>1413</v>
      </c>
      <c r="Q755" s="110" t="s">
        <v>292</v>
      </c>
      <c r="R755" s="118" t="s">
        <v>78</v>
      </c>
      <c r="S755" s="122" t="s">
        <v>2320</v>
      </c>
      <c r="T755" s="110" t="s">
        <v>292</v>
      </c>
      <c r="U755" s="118" t="s">
        <v>78</v>
      </c>
      <c r="V755" s="122" t="s">
        <v>277</v>
      </c>
      <c r="W755" s="110" t="s">
        <v>654</v>
      </c>
      <c r="X755" s="118" t="s">
        <v>151</v>
      </c>
      <c r="Y755" s="122" t="s">
        <v>1609</v>
      </c>
      <c r="Z755" s="110" t="s">
        <v>861</v>
      </c>
      <c r="AA755" s="118"/>
      <c r="AB755" s="122"/>
      <c r="AC755" s="110" t="s">
        <v>654</v>
      </c>
      <c r="AD755" s="118" t="s">
        <v>151</v>
      </c>
      <c r="AE755" s="122" t="s">
        <v>653</v>
      </c>
      <c r="AF755" s="110" t="s">
        <v>307</v>
      </c>
      <c r="AG755" s="118" t="s">
        <v>151</v>
      </c>
      <c r="AH755" s="122" t="s">
        <v>293</v>
      </c>
      <c r="AJ755" s="118"/>
      <c r="AK755" s="122"/>
      <c r="AM755" s="118"/>
      <c r="AN755" s="122"/>
      <c r="AP755" s="118"/>
      <c r="AQ755" s="122"/>
      <c r="AS755" s="118"/>
      <c r="AT755" s="122"/>
      <c r="AV755" s="118"/>
      <c r="AW755" s="122"/>
      <c r="AY755" s="118"/>
      <c r="AZ755" s="122"/>
      <c r="BB755" s="118"/>
      <c r="BC755" s="122"/>
      <c r="BE755" s="118"/>
      <c r="BF755" s="122"/>
      <c r="BH755" s="118"/>
      <c r="BI755" s="122"/>
      <c r="BK755" s="118"/>
      <c r="BL755" s="122"/>
      <c r="BN755" s="118"/>
      <c r="BO755" s="122"/>
      <c r="BR755" s="122"/>
      <c r="BS755" s="118"/>
      <c r="BT755" s="118"/>
      <c r="BU755" s="118"/>
      <c r="BV755" s="118"/>
      <c r="BW755" s="118"/>
      <c r="BX755" s="118"/>
    </row>
    <row r="756" spans="1:76" s="110" customFormat="1" x14ac:dyDescent="0.35">
      <c r="A756" s="122" t="s">
        <v>1115</v>
      </c>
      <c r="B756" s="110" t="s">
        <v>153</v>
      </c>
      <c r="C756" s="110" t="s">
        <v>229</v>
      </c>
      <c r="D756" s="111" t="s">
        <v>154</v>
      </c>
      <c r="E756" s="125">
        <v>33970</v>
      </c>
      <c r="F756" s="111" t="s">
        <v>1116</v>
      </c>
      <c r="G756" s="110" t="s">
        <v>175</v>
      </c>
      <c r="H756" s="110" t="s">
        <v>153</v>
      </c>
      <c r="I756" s="110" t="s">
        <v>229</v>
      </c>
      <c r="J756" s="111" t="s">
        <v>154</v>
      </c>
      <c r="K756" s="110" t="s">
        <v>153</v>
      </c>
      <c r="L756" s="110" t="s">
        <v>229</v>
      </c>
      <c r="M756" s="111" t="s">
        <v>154</v>
      </c>
      <c r="N756" s="110" t="s">
        <v>153</v>
      </c>
      <c r="O756" s="110" t="s">
        <v>229</v>
      </c>
      <c r="P756" s="111" t="s">
        <v>154</v>
      </c>
      <c r="Q756" s="110" t="s">
        <v>153</v>
      </c>
      <c r="R756" s="110" t="s">
        <v>229</v>
      </c>
      <c r="S756" s="111" t="s">
        <v>154</v>
      </c>
      <c r="T756" s="110" t="s">
        <v>153</v>
      </c>
      <c r="U756" s="110" t="s">
        <v>229</v>
      </c>
      <c r="V756" s="111" t="s">
        <v>422</v>
      </c>
      <c r="W756" s="110" t="s">
        <v>156</v>
      </c>
      <c r="X756" s="110" t="s">
        <v>229</v>
      </c>
      <c r="Y756" s="111" t="s">
        <v>157</v>
      </c>
      <c r="Z756" s="110" t="s">
        <v>153</v>
      </c>
      <c r="AA756" s="110" t="s">
        <v>229</v>
      </c>
      <c r="AB756" s="111" t="s">
        <v>422</v>
      </c>
      <c r="AC756" s="110" t="s">
        <v>156</v>
      </c>
      <c r="AD756" s="110" t="s">
        <v>994</v>
      </c>
      <c r="AE756" s="111" t="s">
        <v>161</v>
      </c>
    </row>
    <row r="757" spans="1:76" s="110" customFormat="1" ht="12.75" customHeight="1" x14ac:dyDescent="0.35">
      <c r="A757" s="122" t="s">
        <v>1878</v>
      </c>
      <c r="B757" s="110" t="s">
        <v>153</v>
      </c>
      <c r="C757" s="118" t="s">
        <v>78</v>
      </c>
      <c r="D757" s="122" t="s">
        <v>149</v>
      </c>
      <c r="E757" s="125">
        <v>36826</v>
      </c>
      <c r="F757" s="111" t="s">
        <v>313</v>
      </c>
      <c r="G757" s="111" t="s">
        <v>134</v>
      </c>
      <c r="H757" s="110" t="s">
        <v>156</v>
      </c>
      <c r="I757" s="118" t="s">
        <v>78</v>
      </c>
      <c r="J757" s="122" t="s">
        <v>161</v>
      </c>
      <c r="L757" s="118"/>
      <c r="M757" s="122"/>
      <c r="O757" s="118"/>
      <c r="P757" s="122"/>
      <c r="R757" s="118"/>
      <c r="S757" s="122"/>
      <c r="U757" s="118"/>
      <c r="V757" s="122"/>
      <c r="X757" s="118"/>
      <c r="Y757" s="122"/>
      <c r="AA757" s="118"/>
      <c r="AB757" s="122"/>
      <c r="AD757" s="118"/>
      <c r="AE757" s="122"/>
      <c r="AG757" s="118"/>
      <c r="AH757" s="122"/>
      <c r="AJ757" s="118"/>
      <c r="AK757" s="122"/>
    </row>
    <row r="758" spans="1:76" s="110" customFormat="1" x14ac:dyDescent="0.35">
      <c r="A758" s="122" t="s">
        <v>1748</v>
      </c>
      <c r="B758" s="110" t="s">
        <v>127</v>
      </c>
      <c r="C758" s="110" t="s">
        <v>123</v>
      </c>
      <c r="D758" s="122"/>
      <c r="E758" s="125">
        <v>36178</v>
      </c>
      <c r="F758" s="118" t="s">
        <v>204</v>
      </c>
      <c r="G758" s="118" t="s">
        <v>204</v>
      </c>
      <c r="H758" s="110" t="s">
        <v>122</v>
      </c>
      <c r="I758" s="110" t="s">
        <v>123</v>
      </c>
      <c r="J758" s="122"/>
      <c r="K758" s="110" t="s">
        <v>127</v>
      </c>
      <c r="L758" s="110" t="s">
        <v>123</v>
      </c>
      <c r="M758" s="122"/>
      <c r="N758" s="110" t="s">
        <v>127</v>
      </c>
      <c r="O758" s="110" t="s">
        <v>123</v>
      </c>
      <c r="P758" s="122"/>
      <c r="Q758" s="110" t="s">
        <v>122</v>
      </c>
      <c r="R758" s="110" t="s">
        <v>123</v>
      </c>
      <c r="S758" s="122"/>
      <c r="V758" s="122"/>
      <c r="Y758" s="122"/>
      <c r="AB758" s="122"/>
    </row>
    <row r="759" spans="1:76" s="110" customFormat="1" x14ac:dyDescent="0.35">
      <c r="A759" s="122" t="s">
        <v>2618</v>
      </c>
      <c r="B759" s="110" t="s">
        <v>656</v>
      </c>
      <c r="C759" s="110" t="s">
        <v>158</v>
      </c>
      <c r="D759" s="122" t="s">
        <v>4167</v>
      </c>
      <c r="E759" s="125">
        <v>35649</v>
      </c>
      <c r="F759" s="118" t="s">
        <v>130</v>
      </c>
      <c r="G759" s="122" t="s">
        <v>204</v>
      </c>
      <c r="H759" s="110" t="s">
        <v>656</v>
      </c>
      <c r="I759" s="110" t="s">
        <v>158</v>
      </c>
      <c r="J759" s="122" t="s">
        <v>3373</v>
      </c>
      <c r="K759" s="110" t="s">
        <v>656</v>
      </c>
      <c r="L759" s="110" t="s">
        <v>158</v>
      </c>
      <c r="M759" s="122" t="s">
        <v>2619</v>
      </c>
      <c r="N759" s="110" t="s">
        <v>656</v>
      </c>
      <c r="O759" s="110" t="s">
        <v>158</v>
      </c>
      <c r="P759" s="122" t="s">
        <v>2620</v>
      </c>
      <c r="Q759" s="110" t="s">
        <v>480</v>
      </c>
      <c r="R759" s="110" t="s">
        <v>158</v>
      </c>
      <c r="S759" s="122" t="s">
        <v>906</v>
      </c>
      <c r="V759" s="122"/>
      <c r="Y759" s="122"/>
      <c r="AB759" s="122"/>
    </row>
    <row r="760" spans="1:76" s="110" customFormat="1" x14ac:dyDescent="0.35">
      <c r="A760" s="122" t="s">
        <v>1902</v>
      </c>
      <c r="B760" s="110" t="s">
        <v>284</v>
      </c>
      <c r="C760" s="111" t="s">
        <v>123</v>
      </c>
      <c r="D760" s="111" t="s">
        <v>191</v>
      </c>
      <c r="E760" s="125">
        <v>35175</v>
      </c>
      <c r="F760" s="111" t="s">
        <v>140</v>
      </c>
      <c r="G760" s="111" t="s">
        <v>425</v>
      </c>
      <c r="H760" s="110" t="s">
        <v>491</v>
      </c>
      <c r="I760" s="111" t="s">
        <v>123</v>
      </c>
      <c r="J760" s="111" t="s">
        <v>201</v>
      </c>
      <c r="K760" s="110" t="s">
        <v>242</v>
      </c>
      <c r="L760" s="111" t="s">
        <v>123</v>
      </c>
      <c r="M760" s="111" t="s">
        <v>208</v>
      </c>
      <c r="N760" s="110" t="s">
        <v>258</v>
      </c>
      <c r="O760" s="111" t="s">
        <v>123</v>
      </c>
      <c r="P760" s="111" t="s">
        <v>201</v>
      </c>
      <c r="Q760" s="110" t="s">
        <v>250</v>
      </c>
      <c r="R760" s="111" t="s">
        <v>206</v>
      </c>
      <c r="S760" s="111" t="s">
        <v>185</v>
      </c>
      <c r="T760" s="110" t="s">
        <v>258</v>
      </c>
      <c r="U760" s="111" t="s">
        <v>206</v>
      </c>
      <c r="V760" s="111" t="s">
        <v>185</v>
      </c>
      <c r="W760" s="110" t="s">
        <v>610</v>
      </c>
      <c r="X760" s="111" t="s">
        <v>206</v>
      </c>
      <c r="Y760" s="111" t="s">
        <v>1903</v>
      </c>
      <c r="AA760" s="111"/>
      <c r="AB760" s="111"/>
      <c r="AD760" s="111"/>
      <c r="AE760" s="111"/>
      <c r="AG760" s="111"/>
      <c r="AH760" s="111"/>
      <c r="AJ760" s="111"/>
      <c r="AK760" s="111"/>
      <c r="AM760" s="111"/>
      <c r="AN760" s="111"/>
      <c r="AP760" s="111"/>
      <c r="AQ760" s="111"/>
      <c r="AS760" s="111"/>
      <c r="AT760" s="111"/>
      <c r="AV760" s="111"/>
      <c r="AW760" s="111"/>
      <c r="AY760" s="111"/>
      <c r="AZ760" s="111"/>
      <c r="BB760" s="111"/>
      <c r="BC760" s="111"/>
      <c r="BE760" s="111"/>
      <c r="BF760" s="111"/>
      <c r="BH760" s="111"/>
      <c r="BI760" s="111"/>
      <c r="BK760" s="111"/>
      <c r="BL760" s="111"/>
      <c r="BN760" s="111"/>
      <c r="BO760" s="111"/>
      <c r="BQ760" s="125"/>
      <c r="BR760" s="111"/>
      <c r="BS760" s="118"/>
      <c r="BU760" s="122"/>
      <c r="BV760" s="118"/>
      <c r="BW760" s="118"/>
      <c r="BX760" s="127"/>
    </row>
    <row r="761" spans="1:76" s="110" customFormat="1" x14ac:dyDescent="0.35">
      <c r="A761" s="122" t="s">
        <v>521</v>
      </c>
      <c r="D761" s="122"/>
      <c r="E761" s="125">
        <v>36798</v>
      </c>
      <c r="F761" s="111" t="s">
        <v>522</v>
      </c>
      <c r="G761" s="122" t="s">
        <v>84</v>
      </c>
      <c r="H761" s="110" t="s">
        <v>299</v>
      </c>
      <c r="I761" s="110" t="s">
        <v>123</v>
      </c>
      <c r="J761" s="122" t="s">
        <v>335</v>
      </c>
      <c r="K761" s="110" t="s">
        <v>327</v>
      </c>
      <c r="L761" s="110" t="s">
        <v>123</v>
      </c>
      <c r="M761" s="122" t="s">
        <v>335</v>
      </c>
      <c r="P761" s="122"/>
      <c r="S761" s="122"/>
      <c r="V761" s="122"/>
      <c r="Y761" s="122"/>
      <c r="AB761" s="122"/>
    </row>
    <row r="762" spans="1:76" s="110" customFormat="1" x14ac:dyDescent="0.35">
      <c r="A762" s="122" t="s">
        <v>3125</v>
      </c>
      <c r="B762" s="110" t="s">
        <v>156</v>
      </c>
      <c r="C762" s="118" t="s">
        <v>109</v>
      </c>
      <c r="D762" s="122" t="s">
        <v>173</v>
      </c>
      <c r="E762" s="125">
        <v>36716</v>
      </c>
      <c r="F762" s="111" t="s">
        <v>391</v>
      </c>
      <c r="G762" s="111" t="s">
        <v>1286</v>
      </c>
      <c r="H762" s="110" t="s">
        <v>156</v>
      </c>
      <c r="I762" s="118" t="s">
        <v>109</v>
      </c>
      <c r="J762" s="122" t="s">
        <v>161</v>
      </c>
      <c r="L762" s="118"/>
      <c r="M762" s="122"/>
      <c r="O762" s="118"/>
      <c r="P762" s="122"/>
      <c r="R762" s="118"/>
      <c r="S762" s="122"/>
      <c r="U762" s="118"/>
      <c r="V762" s="122"/>
      <c r="X762" s="118"/>
      <c r="Y762" s="122"/>
      <c r="AA762" s="118"/>
      <c r="AB762" s="122"/>
      <c r="AD762" s="118"/>
      <c r="AE762" s="122"/>
      <c r="AG762" s="118"/>
      <c r="AH762" s="122"/>
      <c r="AJ762" s="118"/>
      <c r="AK762" s="122"/>
    </row>
    <row r="763" spans="1:76" s="110" customFormat="1" x14ac:dyDescent="0.35">
      <c r="A763" s="122" t="s">
        <v>1651</v>
      </c>
      <c r="B763" s="110" t="s">
        <v>954</v>
      </c>
      <c r="C763" s="110" t="s">
        <v>195</v>
      </c>
      <c r="D763" s="122" t="s">
        <v>1658</v>
      </c>
      <c r="E763" s="125">
        <v>35748</v>
      </c>
      <c r="F763" s="118" t="s">
        <v>115</v>
      </c>
      <c r="G763" s="122" t="s">
        <v>996</v>
      </c>
      <c r="H763" s="110" t="s">
        <v>954</v>
      </c>
      <c r="I763" s="110" t="s">
        <v>195</v>
      </c>
      <c r="J763" s="122" t="s">
        <v>3425</v>
      </c>
      <c r="K763" s="110" t="s">
        <v>1190</v>
      </c>
      <c r="L763" s="110" t="s">
        <v>195</v>
      </c>
      <c r="M763" s="122"/>
      <c r="P763" s="122"/>
      <c r="Q763" s="110" t="s">
        <v>93</v>
      </c>
      <c r="R763" s="110" t="s">
        <v>195</v>
      </c>
      <c r="S763" s="122" t="s">
        <v>110</v>
      </c>
      <c r="T763" s="110" t="s">
        <v>954</v>
      </c>
      <c r="U763" s="110" t="s">
        <v>195</v>
      </c>
      <c r="V763" s="122" t="s">
        <v>1652</v>
      </c>
      <c r="Y763" s="122"/>
      <c r="AB763" s="122"/>
    </row>
    <row r="764" spans="1:76" s="110" customFormat="1" x14ac:dyDescent="0.35">
      <c r="A764" s="122" t="s">
        <v>1653</v>
      </c>
      <c r="B764" s="110" t="s">
        <v>2481</v>
      </c>
      <c r="C764" s="118" t="s">
        <v>274</v>
      </c>
      <c r="D764" s="111" t="s">
        <v>4967</v>
      </c>
      <c r="E764" s="125">
        <v>33108</v>
      </c>
      <c r="F764" s="111" t="s">
        <v>720</v>
      </c>
      <c r="G764" s="111" t="s">
        <v>188</v>
      </c>
      <c r="H764" s="110" t="s">
        <v>1654</v>
      </c>
      <c r="I764" s="118" t="s">
        <v>274</v>
      </c>
      <c r="J764" s="111" t="s">
        <v>3426</v>
      </c>
      <c r="K764" s="110" t="s">
        <v>77</v>
      </c>
      <c r="L764" s="118" t="s">
        <v>274</v>
      </c>
      <c r="M764" s="111" t="s">
        <v>537</v>
      </c>
      <c r="N764" s="110" t="s">
        <v>77</v>
      </c>
      <c r="O764" s="118" t="s">
        <v>274</v>
      </c>
      <c r="P764" s="111"/>
      <c r="Q764" s="110" t="s">
        <v>77</v>
      </c>
      <c r="R764" s="111" t="s">
        <v>274</v>
      </c>
      <c r="S764" s="111"/>
      <c r="T764" s="110" t="s">
        <v>1654</v>
      </c>
      <c r="U764" s="111" t="s">
        <v>274</v>
      </c>
      <c r="V764" s="111" t="s">
        <v>1655</v>
      </c>
      <c r="W764" s="110" t="s">
        <v>1656</v>
      </c>
      <c r="X764" s="111" t="s">
        <v>274</v>
      </c>
      <c r="Y764" s="111" t="s">
        <v>378</v>
      </c>
      <c r="AA764" s="111"/>
      <c r="AB764" s="111"/>
      <c r="AD764" s="111"/>
      <c r="AE764" s="111"/>
      <c r="AG764" s="111"/>
      <c r="AH764" s="111"/>
      <c r="AJ764" s="111"/>
      <c r="AK764" s="111"/>
      <c r="AM764" s="111"/>
      <c r="AN764" s="111"/>
      <c r="AP764" s="111"/>
      <c r="AQ764" s="111"/>
      <c r="AS764" s="111"/>
      <c r="AT764" s="111"/>
      <c r="AV764" s="111"/>
      <c r="AW764" s="111"/>
      <c r="AY764" s="111"/>
      <c r="AZ764" s="111"/>
      <c r="BB764" s="111"/>
      <c r="BC764" s="111"/>
      <c r="BE764" s="111"/>
      <c r="BF764" s="111"/>
      <c r="BH764" s="111"/>
      <c r="BI764" s="111"/>
      <c r="BK764" s="111"/>
      <c r="BL764" s="111"/>
      <c r="BN764" s="111"/>
      <c r="BO764" s="111"/>
      <c r="BQ764" s="125"/>
      <c r="BR764" s="111"/>
      <c r="BS764" s="118"/>
      <c r="BU764" s="122"/>
      <c r="BV764" s="118"/>
      <c r="BW764" s="118"/>
      <c r="BX764" s="127"/>
    </row>
    <row r="765" spans="1:76" s="110" customFormat="1" x14ac:dyDescent="0.35">
      <c r="A765" s="122" t="s">
        <v>4712</v>
      </c>
      <c r="C765" s="111" t="s">
        <v>4421</v>
      </c>
      <c r="D765" s="122"/>
      <c r="E765" s="125">
        <v>36548</v>
      </c>
      <c r="F765" s="118" t="s">
        <v>102</v>
      </c>
      <c r="G765" s="122" t="s">
        <v>458</v>
      </c>
      <c r="J765" s="122"/>
      <c r="K765" s="110" t="s">
        <v>177</v>
      </c>
      <c r="L765" s="110" t="s">
        <v>123</v>
      </c>
      <c r="M765" s="122" t="s">
        <v>231</v>
      </c>
      <c r="N765" s="110" t="s">
        <v>184</v>
      </c>
      <c r="O765" s="110" t="s">
        <v>123</v>
      </c>
      <c r="P765" s="122" t="s">
        <v>186</v>
      </c>
      <c r="S765" s="122"/>
      <c r="V765" s="122"/>
      <c r="Y765" s="122"/>
      <c r="AB765" s="122"/>
    </row>
    <row r="766" spans="1:76" s="110" customFormat="1" x14ac:dyDescent="0.35">
      <c r="A766" s="122" t="s">
        <v>3002</v>
      </c>
      <c r="D766" s="111"/>
      <c r="E766" s="125">
        <v>33479</v>
      </c>
      <c r="F766" s="111" t="s">
        <v>454</v>
      </c>
      <c r="G766" s="122" t="s">
        <v>2843</v>
      </c>
      <c r="H766" s="110" t="s">
        <v>327</v>
      </c>
      <c r="I766" s="110" t="s">
        <v>190</v>
      </c>
      <c r="J766" s="111" t="s">
        <v>328</v>
      </c>
      <c r="K766" s="110" t="s">
        <v>323</v>
      </c>
      <c r="L766" s="110" t="s">
        <v>229</v>
      </c>
      <c r="M766" s="111" t="s">
        <v>422</v>
      </c>
      <c r="N766" s="110" t="s">
        <v>345</v>
      </c>
      <c r="O766" s="110" t="s">
        <v>460</v>
      </c>
      <c r="P766" s="111" t="s">
        <v>154</v>
      </c>
      <c r="Q766" s="110" t="s">
        <v>345</v>
      </c>
      <c r="R766" s="110" t="s">
        <v>229</v>
      </c>
      <c r="S766" s="111" t="s">
        <v>422</v>
      </c>
      <c r="T766" s="110" t="s">
        <v>354</v>
      </c>
      <c r="U766" s="110" t="s">
        <v>229</v>
      </c>
      <c r="V766" s="111" t="s">
        <v>422</v>
      </c>
      <c r="W766" s="110" t="s">
        <v>327</v>
      </c>
      <c r="X766" s="110" t="s">
        <v>229</v>
      </c>
      <c r="Y766" s="111" t="s">
        <v>300</v>
      </c>
      <c r="Z766" s="110" t="s">
        <v>327</v>
      </c>
      <c r="AA766" s="110" t="s">
        <v>229</v>
      </c>
      <c r="AB766" s="111" t="s">
        <v>328</v>
      </c>
      <c r="AC766" s="110" t="s">
        <v>327</v>
      </c>
      <c r="AD766" s="110" t="s">
        <v>994</v>
      </c>
      <c r="AE766" s="111" t="s">
        <v>335</v>
      </c>
    </row>
    <row r="767" spans="1:76" s="110" customFormat="1" x14ac:dyDescent="0.35">
      <c r="A767" s="122" t="s">
        <v>2116</v>
      </c>
      <c r="C767" s="111" t="s">
        <v>4421</v>
      </c>
      <c r="D767" s="122"/>
      <c r="E767" s="125">
        <v>35879</v>
      </c>
      <c r="F767" s="118" t="s">
        <v>398</v>
      </c>
      <c r="G767" s="122" t="s">
        <v>219</v>
      </c>
      <c r="J767" s="122"/>
      <c r="K767" s="110" t="s">
        <v>258</v>
      </c>
      <c r="L767" s="110" t="s">
        <v>78</v>
      </c>
      <c r="M767" s="122" t="s">
        <v>484</v>
      </c>
      <c r="N767" s="110" t="s">
        <v>258</v>
      </c>
      <c r="O767" s="110" t="s">
        <v>142</v>
      </c>
      <c r="P767" s="122" t="s">
        <v>484</v>
      </c>
      <c r="Q767" s="110" t="s">
        <v>258</v>
      </c>
      <c r="R767" s="110" t="s">
        <v>142</v>
      </c>
      <c r="S767" s="122" t="s">
        <v>231</v>
      </c>
      <c r="T767" s="110" t="s">
        <v>258</v>
      </c>
      <c r="U767" s="110" t="s">
        <v>142</v>
      </c>
      <c r="V767" s="122" t="s">
        <v>231</v>
      </c>
      <c r="Y767" s="122"/>
      <c r="AB767" s="122"/>
    </row>
    <row r="768" spans="1:76" s="110" customFormat="1" x14ac:dyDescent="0.35">
      <c r="A768" s="122" t="s">
        <v>2272</v>
      </c>
      <c r="B768" s="110" t="s">
        <v>122</v>
      </c>
      <c r="C768" s="110" t="s">
        <v>109</v>
      </c>
      <c r="D768" s="111"/>
      <c r="E768" s="125">
        <v>34394</v>
      </c>
      <c r="F768" s="111" t="s">
        <v>256</v>
      </c>
      <c r="G768" s="110" t="s">
        <v>540</v>
      </c>
      <c r="H768" s="110" t="s">
        <v>122</v>
      </c>
      <c r="I768" s="110" t="s">
        <v>109</v>
      </c>
      <c r="J768" s="111"/>
      <c r="K768" s="110" t="s">
        <v>122</v>
      </c>
      <c r="L768" s="110" t="s">
        <v>109</v>
      </c>
      <c r="M768" s="111"/>
      <c r="N768" s="110" t="s">
        <v>122</v>
      </c>
      <c r="O768" s="110" t="s">
        <v>326</v>
      </c>
      <c r="P768" s="111"/>
      <c r="Q768" s="110" t="s">
        <v>122</v>
      </c>
      <c r="R768" s="110" t="s">
        <v>326</v>
      </c>
      <c r="S768" s="111"/>
      <c r="T768" s="110" t="s">
        <v>1578</v>
      </c>
      <c r="U768" s="110" t="s">
        <v>326</v>
      </c>
      <c r="V768" s="111"/>
      <c r="W768" s="110" t="s">
        <v>2273</v>
      </c>
      <c r="X768" s="110" t="s">
        <v>326</v>
      </c>
      <c r="Y768" s="111"/>
      <c r="Z768" s="110" t="s">
        <v>2274</v>
      </c>
      <c r="AA768" s="110" t="s">
        <v>326</v>
      </c>
      <c r="AB768" s="111" t="s">
        <v>1754</v>
      </c>
      <c r="AC768" s="110" t="s">
        <v>2275</v>
      </c>
      <c r="AD768" s="110" t="s">
        <v>326</v>
      </c>
      <c r="AE768" s="111" t="s">
        <v>2276</v>
      </c>
    </row>
    <row r="769" spans="1:256" s="110" customFormat="1" x14ac:dyDescent="0.35">
      <c r="A769" s="122" t="s">
        <v>343</v>
      </c>
      <c r="B769" s="110" t="s">
        <v>345</v>
      </c>
      <c r="C769" s="110" t="s">
        <v>123</v>
      </c>
      <c r="D769" s="122" t="s">
        <v>154</v>
      </c>
      <c r="E769" s="125">
        <v>34402</v>
      </c>
      <c r="F769" s="118" t="s">
        <v>344</v>
      </c>
      <c r="G769" s="122" t="s">
        <v>405</v>
      </c>
      <c r="H769" s="110" t="s">
        <v>345</v>
      </c>
      <c r="I769" s="110" t="s">
        <v>123</v>
      </c>
      <c r="J769" s="122" t="s">
        <v>155</v>
      </c>
      <c r="K769" s="110" t="s">
        <v>345</v>
      </c>
      <c r="L769" s="110" t="s">
        <v>123</v>
      </c>
      <c r="M769" s="122" t="s">
        <v>154</v>
      </c>
      <c r="N769" s="110" t="s">
        <v>345</v>
      </c>
      <c r="O769" s="110" t="s">
        <v>123</v>
      </c>
      <c r="P769" s="122" t="s">
        <v>422</v>
      </c>
      <c r="Q769" s="110" t="s">
        <v>345</v>
      </c>
      <c r="R769" s="110" t="s">
        <v>158</v>
      </c>
      <c r="S769" s="122" t="s">
        <v>154</v>
      </c>
      <c r="T769" s="110" t="s">
        <v>345</v>
      </c>
      <c r="U769" s="110" t="s">
        <v>158</v>
      </c>
      <c r="V769" s="122" t="s">
        <v>154</v>
      </c>
      <c r="W769" s="110" t="s">
        <v>345</v>
      </c>
      <c r="X769" s="110" t="s">
        <v>158</v>
      </c>
      <c r="Y769" s="122" t="s">
        <v>154</v>
      </c>
      <c r="Z769" s="110" t="s">
        <v>345</v>
      </c>
      <c r="AA769" s="110" t="s">
        <v>158</v>
      </c>
      <c r="AB769" s="122" t="s">
        <v>154</v>
      </c>
    </row>
    <row r="770" spans="1:256" s="110" customFormat="1" x14ac:dyDescent="0.35">
      <c r="A770" s="122" t="s">
        <v>4425</v>
      </c>
      <c r="C770" s="111" t="s">
        <v>4421</v>
      </c>
      <c r="D770" s="111"/>
      <c r="E770" s="125">
        <v>32826</v>
      </c>
      <c r="F770" s="111" t="s">
        <v>1399</v>
      </c>
      <c r="G770" s="111" t="s">
        <v>2712</v>
      </c>
      <c r="I770" s="111"/>
      <c r="J770" s="111"/>
      <c r="K770" s="110" t="s">
        <v>132</v>
      </c>
      <c r="L770" s="111" t="s">
        <v>142</v>
      </c>
      <c r="M770" s="111"/>
      <c r="N770" s="110" t="s">
        <v>132</v>
      </c>
      <c r="O770" s="111" t="s">
        <v>172</v>
      </c>
      <c r="P770" s="111"/>
      <c r="Q770" s="110" t="s">
        <v>127</v>
      </c>
      <c r="R770" s="111" t="s">
        <v>172</v>
      </c>
      <c r="S770" s="111"/>
      <c r="T770" s="110" t="s">
        <v>122</v>
      </c>
      <c r="U770" s="111" t="s">
        <v>172</v>
      </c>
      <c r="V770" s="111"/>
      <c r="W770" s="110" t="s">
        <v>122</v>
      </c>
      <c r="X770" s="111" t="s">
        <v>172</v>
      </c>
      <c r="Y770" s="111"/>
      <c r="Z770" s="110" t="s">
        <v>122</v>
      </c>
      <c r="AA770" s="111" t="s">
        <v>172</v>
      </c>
      <c r="AB770" s="111"/>
      <c r="AC770" s="110" t="s">
        <v>127</v>
      </c>
      <c r="AD770" s="111" t="s">
        <v>172</v>
      </c>
      <c r="AE770" s="111"/>
      <c r="AF770" s="110" t="s">
        <v>122</v>
      </c>
      <c r="AG770" s="111" t="s">
        <v>172</v>
      </c>
      <c r="AH770" s="111"/>
      <c r="AI770" s="110" t="s">
        <v>127</v>
      </c>
      <c r="AJ770" s="111" t="s">
        <v>172</v>
      </c>
      <c r="AK770" s="111"/>
      <c r="AL770" s="110" t="s">
        <v>1578</v>
      </c>
      <c r="AM770" s="111" t="s">
        <v>172</v>
      </c>
      <c r="AN770" s="111"/>
      <c r="AO770" s="110" t="s">
        <v>569</v>
      </c>
      <c r="AP770" s="111" t="s">
        <v>172</v>
      </c>
      <c r="AQ770" s="111"/>
      <c r="AS770" s="111"/>
      <c r="AT770" s="111"/>
      <c r="AV770" s="111"/>
      <c r="AW770" s="111"/>
      <c r="AY770" s="111"/>
      <c r="AZ770" s="111"/>
      <c r="BB770" s="111"/>
      <c r="BC770" s="111"/>
      <c r="BE770" s="111"/>
      <c r="BF770" s="111"/>
      <c r="BH770" s="111"/>
      <c r="BI770" s="111"/>
      <c r="BK770" s="111"/>
      <c r="BL770" s="111"/>
      <c r="BN770" s="111"/>
      <c r="BO770" s="122"/>
      <c r="BR770" s="122"/>
      <c r="BS770" s="122"/>
      <c r="BT770" s="122"/>
      <c r="BU770" s="122"/>
      <c r="BW770" s="118"/>
      <c r="BX770" s="118"/>
    </row>
    <row r="771" spans="1:256" s="110" customFormat="1" x14ac:dyDescent="0.35">
      <c r="A771" s="122" t="s">
        <v>4656</v>
      </c>
      <c r="C771" s="111" t="s">
        <v>4421</v>
      </c>
      <c r="D771" s="111"/>
      <c r="E771" s="125">
        <v>35381</v>
      </c>
      <c r="F771" s="111" t="s">
        <v>303</v>
      </c>
      <c r="G771" s="111" t="s">
        <v>188</v>
      </c>
      <c r="I771" s="111"/>
      <c r="J771" s="111"/>
      <c r="K771" s="110" t="s">
        <v>1075</v>
      </c>
      <c r="L771" s="111" t="s">
        <v>131</v>
      </c>
      <c r="M771" s="111" t="s">
        <v>4657</v>
      </c>
      <c r="N771" s="110" t="s">
        <v>4658</v>
      </c>
      <c r="O771" s="111" t="s">
        <v>172</v>
      </c>
      <c r="P771" s="111" t="s">
        <v>4448</v>
      </c>
      <c r="Q771" s="110" t="s">
        <v>4658</v>
      </c>
      <c r="R771" s="111" t="s">
        <v>172</v>
      </c>
      <c r="S771" s="111" t="s">
        <v>949</v>
      </c>
      <c r="T771" s="110" t="s">
        <v>4659</v>
      </c>
      <c r="U771" s="111" t="s">
        <v>172</v>
      </c>
      <c r="V771" s="111" t="s">
        <v>4660</v>
      </c>
      <c r="W771" s="110" t="s">
        <v>93</v>
      </c>
      <c r="X771" s="111" t="s">
        <v>172</v>
      </c>
      <c r="Y771" s="111" t="s">
        <v>4532</v>
      </c>
      <c r="AA771" s="111"/>
      <c r="AB771" s="111"/>
      <c r="AD771" s="111"/>
      <c r="AE771" s="111"/>
      <c r="AG771" s="111"/>
      <c r="AH771" s="111"/>
      <c r="AJ771" s="111"/>
      <c r="AK771" s="111"/>
      <c r="AM771" s="111"/>
      <c r="AN771" s="111"/>
      <c r="AP771" s="111"/>
      <c r="AQ771" s="111"/>
      <c r="AS771" s="111"/>
      <c r="AT771" s="111"/>
      <c r="AV771" s="111"/>
      <c r="AW771" s="111"/>
      <c r="AY771" s="111"/>
      <c r="AZ771" s="111"/>
      <c r="BB771" s="111"/>
      <c r="BC771" s="111"/>
      <c r="BE771" s="111"/>
      <c r="BF771" s="111"/>
      <c r="BH771" s="111"/>
      <c r="BI771" s="111"/>
      <c r="BK771" s="111"/>
      <c r="BL771" s="111"/>
      <c r="BN771" s="111"/>
      <c r="BO771" s="111"/>
      <c r="BQ771" s="125"/>
      <c r="BR771" s="111"/>
      <c r="BS771" s="118"/>
      <c r="BU771" s="122"/>
      <c r="BV771" s="118"/>
      <c r="BW771" s="118"/>
      <c r="BX771" s="127"/>
    </row>
    <row r="772" spans="1:256" s="110" customFormat="1" x14ac:dyDescent="0.35">
      <c r="A772" s="122" t="s">
        <v>4573</v>
      </c>
      <c r="B772" s="110" t="s">
        <v>242</v>
      </c>
      <c r="C772" s="110" t="s">
        <v>96</v>
      </c>
      <c r="D772" s="122" t="s">
        <v>1145</v>
      </c>
      <c r="E772" s="125">
        <v>35624</v>
      </c>
      <c r="F772" s="118" t="s">
        <v>813</v>
      </c>
      <c r="G772" s="118" t="s">
        <v>4574</v>
      </c>
      <c r="H772" s="110" t="s">
        <v>656</v>
      </c>
      <c r="I772" s="110" t="s">
        <v>96</v>
      </c>
      <c r="J772" s="122" t="s">
        <v>4575</v>
      </c>
      <c r="K772" s="110" t="s">
        <v>656</v>
      </c>
      <c r="L772" s="110" t="s">
        <v>96</v>
      </c>
      <c r="M772" s="122" t="s">
        <v>1710</v>
      </c>
      <c r="N772" s="110" t="s">
        <v>504</v>
      </c>
      <c r="O772" s="110" t="s">
        <v>96</v>
      </c>
      <c r="P772" s="122" t="s">
        <v>1711</v>
      </c>
      <c r="Q772" s="110" t="s">
        <v>4435</v>
      </c>
      <c r="R772" s="110" t="s">
        <v>96</v>
      </c>
      <c r="S772" s="122" t="s">
        <v>2218</v>
      </c>
      <c r="T772" s="110" t="s">
        <v>273</v>
      </c>
      <c r="U772" s="110" t="s">
        <v>96</v>
      </c>
      <c r="V772" s="122" t="s">
        <v>627</v>
      </c>
      <c r="Y772" s="122"/>
      <c r="AB772" s="122"/>
    </row>
    <row r="773" spans="1:256" x14ac:dyDescent="0.35">
      <c r="A773" s="122" t="s">
        <v>278</v>
      </c>
      <c r="B773" s="110"/>
      <c r="C773" s="110"/>
      <c r="D773" s="122"/>
      <c r="E773" s="125">
        <v>36277</v>
      </c>
      <c r="F773" s="111" t="s">
        <v>279</v>
      </c>
      <c r="G773" s="122" t="s">
        <v>769</v>
      </c>
      <c r="H773" s="110" t="s">
        <v>258</v>
      </c>
      <c r="I773" s="110" t="s">
        <v>235</v>
      </c>
      <c r="J773" s="122" t="s">
        <v>186</v>
      </c>
      <c r="K773" s="110" t="s">
        <v>258</v>
      </c>
      <c r="L773" s="110" t="s">
        <v>235</v>
      </c>
      <c r="M773" s="122" t="s">
        <v>264</v>
      </c>
      <c r="N773" s="110"/>
      <c r="O773" s="110"/>
      <c r="P773" s="122"/>
      <c r="Q773" s="110"/>
      <c r="R773" s="110"/>
      <c r="S773" s="122"/>
      <c r="T773" s="110"/>
      <c r="U773" s="110"/>
      <c r="V773" s="122"/>
      <c r="W773" s="110"/>
      <c r="X773" s="110"/>
      <c r="Y773" s="122"/>
      <c r="Z773" s="110"/>
      <c r="AA773" s="110"/>
      <c r="AB773" s="122"/>
      <c r="AC773" s="110"/>
      <c r="AD773" s="110"/>
      <c r="AE773" s="110"/>
      <c r="AF773" s="110"/>
      <c r="AG773" s="110"/>
      <c r="AH773" s="110"/>
      <c r="AI773" s="110"/>
      <c r="AJ773" s="110"/>
      <c r="AK773" s="110"/>
      <c r="AL773" s="110"/>
      <c r="AM773" s="110"/>
      <c r="AN773" s="110"/>
      <c r="AO773" s="110"/>
      <c r="AP773" s="110"/>
      <c r="AQ773" s="110"/>
      <c r="AR773" s="110"/>
      <c r="AS773" s="110"/>
      <c r="AT773" s="110"/>
      <c r="AU773" s="110"/>
      <c r="AV773" s="110"/>
      <c r="AW773" s="110"/>
      <c r="AX773" s="110"/>
      <c r="AY773" s="110"/>
      <c r="AZ773" s="110"/>
      <c r="BA773" s="110"/>
      <c r="BB773" s="110"/>
      <c r="BC773" s="110"/>
      <c r="BD773" s="110"/>
      <c r="BE773" s="110"/>
      <c r="BF773" s="110"/>
      <c r="BG773" s="110"/>
      <c r="BH773" s="110"/>
      <c r="BI773" s="110"/>
      <c r="BJ773" s="110"/>
      <c r="BK773" s="110"/>
      <c r="BL773" s="110"/>
      <c r="BM773" s="110"/>
      <c r="BN773" s="110"/>
      <c r="BO773" s="110"/>
      <c r="BP773" s="110"/>
      <c r="BQ773" s="110"/>
      <c r="BR773" s="110"/>
      <c r="BS773" s="110"/>
      <c r="BT773" s="110"/>
      <c r="BU773" s="110"/>
      <c r="BV773" s="110"/>
      <c r="BW773" s="110"/>
      <c r="BX773" s="110"/>
      <c r="BY773" s="130"/>
    </row>
    <row r="774" spans="1:256" s="110" customFormat="1" x14ac:dyDescent="0.35">
      <c r="A774" s="122" t="s">
        <v>4980</v>
      </c>
      <c r="C774" s="111" t="s">
        <v>4421</v>
      </c>
      <c r="D774" s="122"/>
      <c r="E774" s="125">
        <v>36783</v>
      </c>
      <c r="F774" s="111" t="s">
        <v>279</v>
      </c>
      <c r="G774" s="122" t="s">
        <v>892</v>
      </c>
      <c r="J774" s="122"/>
      <c r="K774" s="110" t="s">
        <v>258</v>
      </c>
      <c r="L774" s="110" t="s">
        <v>224</v>
      </c>
      <c r="M774" s="122" t="s">
        <v>231</v>
      </c>
      <c r="P774" s="122"/>
      <c r="S774" s="122"/>
      <c r="V774" s="122"/>
      <c r="Y774" s="122"/>
      <c r="AB774" s="122"/>
    </row>
    <row r="775" spans="1:256" s="110" customFormat="1" x14ac:dyDescent="0.35">
      <c r="A775" s="122" t="s">
        <v>3273</v>
      </c>
      <c r="B775" s="110" t="s">
        <v>461</v>
      </c>
      <c r="C775" s="110" t="s">
        <v>94</v>
      </c>
      <c r="D775" s="122" t="s">
        <v>186</v>
      </c>
      <c r="E775" s="125">
        <v>35853</v>
      </c>
      <c r="F775" s="111" t="s">
        <v>624</v>
      </c>
      <c r="G775" s="122"/>
      <c r="H775" s="110" t="s">
        <v>461</v>
      </c>
      <c r="I775" s="110" t="s">
        <v>94</v>
      </c>
      <c r="J775" s="122" t="s">
        <v>231</v>
      </c>
      <c r="K775" s="110" t="s">
        <v>461</v>
      </c>
      <c r="L775" s="110" t="s">
        <v>86</v>
      </c>
      <c r="M775" s="122" t="s">
        <v>231</v>
      </c>
      <c r="P775" s="122"/>
      <c r="S775" s="122"/>
      <c r="V775" s="122"/>
      <c r="Y775" s="122"/>
      <c r="AB775" s="122"/>
    </row>
    <row r="776" spans="1:256" x14ac:dyDescent="0.35">
      <c r="A776" s="122" t="s">
        <v>3242</v>
      </c>
      <c r="B776" s="110" t="s">
        <v>345</v>
      </c>
      <c r="C776" s="110" t="s">
        <v>471</v>
      </c>
      <c r="D776" s="122" t="s">
        <v>154</v>
      </c>
      <c r="E776" s="125">
        <v>36335</v>
      </c>
      <c r="F776" s="118" t="s">
        <v>566</v>
      </c>
      <c r="G776" s="122" t="s">
        <v>241</v>
      </c>
      <c r="H776" s="110" t="s">
        <v>345</v>
      </c>
      <c r="I776" s="110" t="s">
        <v>471</v>
      </c>
      <c r="J776" s="122" t="s">
        <v>154</v>
      </c>
      <c r="K776" s="110" t="s">
        <v>354</v>
      </c>
      <c r="L776" s="110" t="s">
        <v>471</v>
      </c>
      <c r="M776" s="122" t="s">
        <v>154</v>
      </c>
      <c r="N776" s="110" t="s">
        <v>345</v>
      </c>
      <c r="O776" s="110" t="s">
        <v>471</v>
      </c>
      <c r="P776" s="122" t="s">
        <v>422</v>
      </c>
      <c r="Q776" s="110"/>
      <c r="R776" s="110"/>
      <c r="S776" s="122"/>
      <c r="T776" s="110"/>
      <c r="U776" s="110"/>
      <c r="V776" s="122"/>
      <c r="W776" s="110"/>
      <c r="X776" s="110"/>
      <c r="Y776" s="122"/>
      <c r="Z776" s="110"/>
      <c r="AA776" s="110"/>
      <c r="AB776" s="122"/>
      <c r="AC776" s="110"/>
      <c r="AD776" s="110"/>
      <c r="AE776" s="110"/>
      <c r="AF776" s="110"/>
      <c r="AG776" s="110"/>
      <c r="AH776" s="110"/>
      <c r="AI776" s="110"/>
      <c r="AJ776" s="110"/>
      <c r="AK776" s="110"/>
      <c r="AL776" s="110"/>
      <c r="AM776" s="110"/>
      <c r="AN776" s="110"/>
      <c r="AO776" s="110"/>
      <c r="AP776" s="110"/>
      <c r="AQ776" s="110"/>
      <c r="AR776" s="110"/>
      <c r="AS776" s="110"/>
      <c r="AT776" s="110"/>
      <c r="AU776" s="110"/>
      <c r="AV776" s="110"/>
      <c r="AW776" s="110"/>
      <c r="AX776" s="110"/>
      <c r="AY776" s="110"/>
      <c r="AZ776" s="110"/>
      <c r="BA776" s="110"/>
      <c r="BB776" s="110"/>
      <c r="BC776" s="110"/>
      <c r="BD776" s="110"/>
      <c r="BE776" s="110"/>
      <c r="BF776" s="110"/>
      <c r="BG776" s="110"/>
      <c r="BH776" s="110"/>
      <c r="BI776" s="110"/>
      <c r="BJ776" s="110"/>
      <c r="BK776" s="110"/>
      <c r="BL776" s="110"/>
      <c r="BM776" s="110"/>
      <c r="BN776" s="110"/>
      <c r="BO776" s="110"/>
      <c r="BP776" s="110"/>
      <c r="BQ776" s="110"/>
      <c r="BR776" s="110"/>
      <c r="BS776" s="110"/>
      <c r="BT776" s="110"/>
      <c r="BU776" s="110"/>
      <c r="BV776" s="110"/>
      <c r="BW776" s="110"/>
      <c r="BX776" s="110"/>
    </row>
    <row r="777" spans="1:256" s="110" customFormat="1" x14ac:dyDescent="0.35">
      <c r="A777" s="122" t="s">
        <v>1488</v>
      </c>
      <c r="B777" s="110" t="s">
        <v>147</v>
      </c>
      <c r="C777" s="110" t="s">
        <v>86</v>
      </c>
      <c r="D777" s="122" t="s">
        <v>1764</v>
      </c>
      <c r="E777" s="125">
        <v>35614</v>
      </c>
      <c r="F777" s="118" t="s">
        <v>1489</v>
      </c>
      <c r="G777" s="118" t="s">
        <v>5050</v>
      </c>
      <c r="H777" s="110" t="s">
        <v>153</v>
      </c>
      <c r="I777" s="110" t="s">
        <v>86</v>
      </c>
      <c r="J777" s="122" t="s">
        <v>154</v>
      </c>
      <c r="K777" s="110" t="s">
        <v>147</v>
      </c>
      <c r="L777" s="110" t="s">
        <v>86</v>
      </c>
      <c r="M777" s="122" t="s">
        <v>426</v>
      </c>
      <c r="N777" s="110" t="s">
        <v>153</v>
      </c>
      <c r="O777" s="110" t="s">
        <v>103</v>
      </c>
      <c r="P777" s="122" t="s">
        <v>149</v>
      </c>
      <c r="Q777" s="110" t="s">
        <v>153</v>
      </c>
      <c r="R777" s="110" t="s">
        <v>103</v>
      </c>
      <c r="S777" s="122" t="s">
        <v>154</v>
      </c>
      <c r="T777" s="110" t="s">
        <v>147</v>
      </c>
      <c r="U777" s="110" t="s">
        <v>103</v>
      </c>
      <c r="V777" s="122" t="s">
        <v>166</v>
      </c>
      <c r="Y777" s="122"/>
      <c r="AB777" s="122"/>
    </row>
    <row r="778" spans="1:256" s="110" customFormat="1" x14ac:dyDescent="0.35">
      <c r="A778" s="122" t="s">
        <v>2391</v>
      </c>
      <c r="B778" s="110" t="s">
        <v>132</v>
      </c>
      <c r="C778" s="110" t="s">
        <v>94</v>
      </c>
      <c r="D778" s="122"/>
      <c r="E778" s="125">
        <v>34702</v>
      </c>
      <c r="F778" s="118" t="s">
        <v>114</v>
      </c>
      <c r="G778" s="122" t="s">
        <v>1624</v>
      </c>
      <c r="H778" s="110" t="s">
        <v>122</v>
      </c>
      <c r="I778" s="110" t="s">
        <v>94</v>
      </c>
      <c r="J778" s="122"/>
      <c r="K778" s="110" t="s">
        <v>132</v>
      </c>
      <c r="L778" s="110" t="s">
        <v>94</v>
      </c>
      <c r="M778" s="122"/>
      <c r="N778" s="110" t="s">
        <v>132</v>
      </c>
      <c r="O778" s="110" t="s">
        <v>103</v>
      </c>
      <c r="P778" s="122"/>
      <c r="S778" s="122"/>
      <c r="V778" s="122"/>
      <c r="Y778" s="122"/>
      <c r="AB778" s="122"/>
    </row>
    <row r="779" spans="1:256" s="110" customFormat="1" x14ac:dyDescent="0.35">
      <c r="A779" s="122" t="s">
        <v>3786</v>
      </c>
      <c r="B779" s="110" t="s">
        <v>461</v>
      </c>
      <c r="C779" s="110" t="s">
        <v>96</v>
      </c>
      <c r="D779" s="122" t="s">
        <v>231</v>
      </c>
      <c r="E779" s="125">
        <v>36720</v>
      </c>
      <c r="F779" s="111" t="s">
        <v>134</v>
      </c>
      <c r="G779" s="122"/>
      <c r="J779" s="122"/>
      <c r="M779" s="122"/>
      <c r="P779" s="122"/>
      <c r="S779" s="122"/>
      <c r="V779" s="122"/>
      <c r="Y779" s="122"/>
      <c r="AB779" s="122"/>
    </row>
    <row r="780" spans="1:256" s="110" customFormat="1" x14ac:dyDescent="0.35">
      <c r="A780" s="122" t="s">
        <v>1296</v>
      </c>
      <c r="B780" s="110" t="s">
        <v>304</v>
      </c>
      <c r="C780" s="110" t="s">
        <v>229</v>
      </c>
      <c r="D780" s="122" t="s">
        <v>1168</v>
      </c>
      <c r="E780" s="125">
        <v>35708</v>
      </c>
      <c r="F780" s="111" t="s">
        <v>107</v>
      </c>
      <c r="G780" s="122" t="s">
        <v>83</v>
      </c>
      <c r="H780" s="110" t="s">
        <v>504</v>
      </c>
      <c r="I780" s="110" t="s">
        <v>229</v>
      </c>
      <c r="J780" s="122" t="s">
        <v>621</v>
      </c>
      <c r="K780" s="110" t="s">
        <v>656</v>
      </c>
      <c r="L780" s="110" t="s">
        <v>229</v>
      </c>
      <c r="M780" s="122" t="s">
        <v>621</v>
      </c>
      <c r="N780" s="110" t="s">
        <v>258</v>
      </c>
      <c r="O780" s="110" t="s">
        <v>229</v>
      </c>
      <c r="P780" s="122" t="s">
        <v>231</v>
      </c>
      <c r="S780" s="122"/>
      <c r="V780" s="122"/>
      <c r="Y780" s="122"/>
      <c r="AB780" s="122"/>
    </row>
    <row r="781" spans="1:256" s="110" customFormat="1" x14ac:dyDescent="0.35">
      <c r="A781" s="122" t="s">
        <v>1997</v>
      </c>
      <c r="B781" s="110" t="s">
        <v>182</v>
      </c>
      <c r="C781" s="118" t="s">
        <v>142</v>
      </c>
      <c r="D781" s="122" t="s">
        <v>767</v>
      </c>
      <c r="E781" s="125">
        <v>36343</v>
      </c>
      <c r="F781" s="111" t="s">
        <v>279</v>
      </c>
      <c r="G781" s="111" t="s">
        <v>134</v>
      </c>
      <c r="H781" s="110" t="s">
        <v>177</v>
      </c>
      <c r="I781" s="118" t="s">
        <v>142</v>
      </c>
      <c r="J781" s="122" t="s">
        <v>186</v>
      </c>
      <c r="L781" s="118"/>
      <c r="M781" s="122"/>
      <c r="O781" s="118"/>
      <c r="P781" s="122"/>
      <c r="R781" s="118"/>
      <c r="S781" s="122"/>
      <c r="U781" s="118"/>
      <c r="V781" s="122"/>
      <c r="X781" s="118"/>
      <c r="Y781" s="122"/>
      <c r="AA781" s="118"/>
      <c r="AB781" s="122"/>
      <c r="AD781" s="118"/>
      <c r="AE781" s="122"/>
      <c r="AG781" s="118"/>
      <c r="AH781" s="122"/>
      <c r="AJ781" s="118"/>
      <c r="AK781" s="122"/>
    </row>
    <row r="782" spans="1:256" s="110" customFormat="1" x14ac:dyDescent="0.35">
      <c r="A782" s="122" t="s">
        <v>3229</v>
      </c>
      <c r="D782" s="122"/>
      <c r="E782" s="125">
        <v>35276</v>
      </c>
      <c r="F782" s="118" t="s">
        <v>498</v>
      </c>
      <c r="G782" s="122" t="s">
        <v>115</v>
      </c>
      <c r="H782" s="110" t="s">
        <v>311</v>
      </c>
      <c r="I782" s="110" t="s">
        <v>158</v>
      </c>
      <c r="J782" s="122" t="s">
        <v>896</v>
      </c>
      <c r="M782" s="122"/>
      <c r="N782" s="110" t="s">
        <v>648</v>
      </c>
      <c r="O782" s="110" t="s">
        <v>128</v>
      </c>
      <c r="P782" s="122" t="s">
        <v>520</v>
      </c>
      <c r="Q782" s="110" t="s">
        <v>276</v>
      </c>
      <c r="R782" s="110" t="s">
        <v>128</v>
      </c>
      <c r="S782" s="122" t="s">
        <v>778</v>
      </c>
      <c r="T782" s="110" t="s">
        <v>311</v>
      </c>
      <c r="U782" s="110" t="s">
        <v>128</v>
      </c>
      <c r="V782" s="122" t="s">
        <v>1421</v>
      </c>
      <c r="Y782" s="122"/>
      <c r="AB782" s="122"/>
    </row>
    <row r="783" spans="1:256" x14ac:dyDescent="0.35">
      <c r="A783" s="122" t="s">
        <v>3079</v>
      </c>
      <c r="B783" s="110" t="s">
        <v>299</v>
      </c>
      <c r="C783" s="110" t="s">
        <v>109</v>
      </c>
      <c r="D783" s="122" t="s">
        <v>301</v>
      </c>
      <c r="E783" s="125">
        <v>36588</v>
      </c>
      <c r="F783" s="118" t="s">
        <v>241</v>
      </c>
      <c r="G783" s="122" t="s">
        <v>3427</v>
      </c>
      <c r="H783" s="110" t="s">
        <v>331</v>
      </c>
      <c r="I783" s="110" t="s">
        <v>109</v>
      </c>
      <c r="J783" s="122" t="s">
        <v>684</v>
      </c>
      <c r="K783" s="110" t="s">
        <v>299</v>
      </c>
      <c r="L783" s="110" t="s">
        <v>109</v>
      </c>
      <c r="M783" s="122" t="s">
        <v>297</v>
      </c>
      <c r="N783" s="110" t="s">
        <v>4836</v>
      </c>
      <c r="O783" s="110" t="s">
        <v>109</v>
      </c>
      <c r="P783" s="122" t="s">
        <v>682</v>
      </c>
      <c r="Q783" s="110"/>
      <c r="R783" s="110"/>
      <c r="S783" s="122"/>
      <c r="T783" s="110"/>
      <c r="U783" s="110"/>
      <c r="V783" s="122"/>
      <c r="W783" s="110"/>
      <c r="X783" s="110"/>
      <c r="Y783" s="122"/>
      <c r="Z783" s="110"/>
      <c r="AA783" s="110"/>
      <c r="AB783" s="122"/>
      <c r="AC783" s="110"/>
      <c r="AD783" s="110"/>
      <c r="AE783" s="110"/>
      <c r="AF783" s="110"/>
      <c r="AG783" s="110"/>
      <c r="AH783" s="110"/>
      <c r="AI783" s="110"/>
      <c r="AJ783" s="110"/>
      <c r="AK783" s="110"/>
      <c r="AL783" s="110"/>
      <c r="AM783" s="110"/>
      <c r="AN783" s="110"/>
      <c r="AO783" s="110"/>
      <c r="AP783" s="110"/>
      <c r="AQ783" s="110"/>
      <c r="AR783" s="110"/>
      <c r="AS783" s="110"/>
      <c r="AT783" s="110"/>
      <c r="AU783" s="110"/>
      <c r="AV783" s="110"/>
      <c r="AW783" s="110"/>
      <c r="AX783" s="110"/>
      <c r="AY783" s="110"/>
      <c r="AZ783" s="110"/>
      <c r="BA783" s="110"/>
      <c r="BB783" s="110"/>
      <c r="BC783" s="110"/>
      <c r="BD783" s="110"/>
      <c r="BE783" s="110"/>
      <c r="BF783" s="110"/>
      <c r="BG783" s="110"/>
      <c r="BH783" s="110"/>
      <c r="BI783" s="110"/>
      <c r="BJ783" s="110"/>
      <c r="BK783" s="110"/>
      <c r="BL783" s="110"/>
      <c r="BM783" s="110"/>
      <c r="BN783" s="110"/>
      <c r="BO783" s="110"/>
      <c r="BP783" s="110"/>
      <c r="BQ783" s="110"/>
      <c r="BR783" s="110"/>
      <c r="BS783" s="110"/>
      <c r="BT783" s="110"/>
      <c r="BU783" s="110"/>
      <c r="BV783" s="110"/>
      <c r="BW783" s="110"/>
      <c r="BX783" s="110"/>
      <c r="BY783" s="110"/>
      <c r="BZ783" s="110"/>
      <c r="CA783" s="110"/>
      <c r="CB783" s="110"/>
      <c r="CC783" s="110"/>
      <c r="CD783" s="110"/>
      <c r="CE783" s="110"/>
      <c r="CF783" s="110"/>
      <c r="CG783" s="110"/>
      <c r="CH783" s="110"/>
      <c r="CI783" s="110"/>
      <c r="CJ783" s="110"/>
      <c r="CK783" s="110"/>
      <c r="CL783" s="110"/>
      <c r="CM783" s="110"/>
      <c r="CN783" s="110"/>
      <c r="CO783" s="110"/>
      <c r="CP783" s="110"/>
      <c r="CQ783" s="110"/>
      <c r="CR783" s="110"/>
      <c r="CS783" s="110"/>
      <c r="CT783" s="110"/>
      <c r="CU783" s="110"/>
      <c r="CV783" s="110"/>
      <c r="CW783" s="110"/>
      <c r="CX783" s="110"/>
      <c r="CY783" s="110"/>
      <c r="CZ783" s="110"/>
      <c r="DA783" s="110"/>
      <c r="DB783" s="110"/>
      <c r="DC783" s="110"/>
      <c r="DD783" s="110"/>
      <c r="DE783" s="110"/>
      <c r="DF783" s="110"/>
      <c r="DG783" s="110"/>
      <c r="DH783" s="110"/>
      <c r="DI783" s="110"/>
      <c r="DJ783" s="110"/>
      <c r="DK783" s="110"/>
      <c r="DL783" s="110"/>
      <c r="DM783" s="110"/>
      <c r="DN783" s="110"/>
      <c r="DO783" s="110"/>
      <c r="DP783" s="110"/>
      <c r="DQ783" s="110"/>
      <c r="DR783" s="110"/>
      <c r="DS783" s="110"/>
      <c r="DT783" s="110"/>
      <c r="DU783" s="110"/>
      <c r="DV783" s="110"/>
      <c r="DW783" s="110"/>
      <c r="DX783" s="110"/>
      <c r="DY783" s="110"/>
      <c r="DZ783" s="110"/>
      <c r="EA783" s="110"/>
      <c r="EB783" s="110"/>
      <c r="EC783" s="110"/>
      <c r="ED783" s="110"/>
      <c r="EE783" s="110"/>
      <c r="EF783" s="110"/>
      <c r="EG783" s="110"/>
      <c r="EH783" s="110"/>
      <c r="EI783" s="110"/>
      <c r="EJ783" s="110"/>
      <c r="EK783" s="110"/>
      <c r="EL783" s="110"/>
      <c r="EM783" s="110"/>
      <c r="EN783" s="110"/>
      <c r="EO783" s="110"/>
      <c r="EP783" s="110"/>
      <c r="EQ783" s="110"/>
      <c r="ER783" s="110"/>
      <c r="ES783" s="110"/>
      <c r="ET783" s="110"/>
      <c r="EU783" s="110"/>
      <c r="EV783" s="110"/>
      <c r="EW783" s="110"/>
      <c r="EX783" s="110"/>
      <c r="EY783" s="110"/>
      <c r="EZ783" s="110"/>
      <c r="FA783" s="110"/>
      <c r="FB783" s="110"/>
      <c r="FC783" s="110"/>
      <c r="FD783" s="110"/>
      <c r="FE783" s="110"/>
      <c r="FF783" s="110"/>
      <c r="FG783" s="110"/>
      <c r="FH783" s="110"/>
      <c r="FI783" s="110"/>
      <c r="FJ783" s="110"/>
      <c r="FK783" s="110"/>
      <c r="FL783" s="110"/>
      <c r="FM783" s="110"/>
      <c r="FN783" s="110"/>
      <c r="FO783" s="110"/>
      <c r="FP783" s="110"/>
      <c r="FQ783" s="110"/>
      <c r="FR783" s="110"/>
      <c r="FS783" s="110"/>
      <c r="FT783" s="110"/>
      <c r="FU783" s="110"/>
      <c r="FV783" s="110"/>
      <c r="FW783" s="110"/>
      <c r="FX783" s="110"/>
      <c r="FY783" s="110"/>
      <c r="FZ783" s="110"/>
      <c r="GA783" s="110"/>
      <c r="GB783" s="110"/>
      <c r="GC783" s="110"/>
      <c r="GD783" s="110"/>
      <c r="GE783" s="110"/>
      <c r="GF783" s="110"/>
      <c r="GG783" s="110"/>
      <c r="GH783" s="110"/>
      <c r="GI783" s="110"/>
      <c r="GJ783" s="110"/>
      <c r="GK783" s="110"/>
      <c r="GL783" s="110"/>
      <c r="GM783" s="110"/>
      <c r="GN783" s="110"/>
      <c r="GO783" s="110"/>
      <c r="GP783" s="110"/>
      <c r="GQ783" s="110"/>
      <c r="GR783" s="110"/>
      <c r="GS783" s="110"/>
      <c r="GT783" s="110"/>
      <c r="GU783" s="110"/>
      <c r="GV783" s="110"/>
      <c r="GW783" s="110"/>
      <c r="GX783" s="110"/>
      <c r="GY783" s="110"/>
      <c r="GZ783" s="110"/>
      <c r="HA783" s="110"/>
      <c r="HB783" s="110"/>
      <c r="HC783" s="110"/>
      <c r="HD783" s="110"/>
      <c r="HE783" s="110"/>
      <c r="HF783" s="110"/>
      <c r="HG783" s="110"/>
      <c r="HH783" s="110"/>
      <c r="HI783" s="110"/>
      <c r="HJ783" s="110"/>
      <c r="HK783" s="110"/>
      <c r="HL783" s="110"/>
      <c r="HM783" s="110"/>
      <c r="HN783" s="110"/>
      <c r="HO783" s="110"/>
      <c r="HP783" s="110"/>
      <c r="HQ783" s="110"/>
      <c r="HR783" s="110"/>
      <c r="HS783" s="110"/>
      <c r="HT783" s="110"/>
      <c r="HU783" s="110"/>
      <c r="HV783" s="110"/>
      <c r="HW783" s="110"/>
      <c r="HX783" s="110"/>
      <c r="HY783" s="110"/>
      <c r="HZ783" s="110"/>
      <c r="IA783" s="110"/>
      <c r="IB783" s="110"/>
      <c r="IC783" s="110"/>
      <c r="ID783" s="110"/>
      <c r="IE783" s="110"/>
      <c r="IF783" s="110"/>
      <c r="IG783" s="110"/>
      <c r="IH783" s="110"/>
      <c r="II783" s="110"/>
      <c r="IJ783" s="110"/>
      <c r="IK783" s="110"/>
      <c r="IL783" s="110"/>
      <c r="IM783" s="110"/>
      <c r="IN783" s="110"/>
      <c r="IO783" s="110"/>
      <c r="IP783" s="110"/>
      <c r="IQ783" s="110"/>
      <c r="IR783" s="110"/>
      <c r="IS783" s="110"/>
      <c r="IT783" s="110"/>
      <c r="IU783" s="110"/>
      <c r="IV783" s="110"/>
    </row>
    <row r="784" spans="1:256" s="110" customFormat="1" x14ac:dyDescent="0.35">
      <c r="A784" s="122" t="s">
        <v>966</v>
      </c>
      <c r="B784" s="110" t="s">
        <v>132</v>
      </c>
      <c r="C784" s="110" t="s">
        <v>131</v>
      </c>
      <c r="D784" s="122"/>
      <c r="E784" s="125">
        <v>34228</v>
      </c>
      <c r="F784" s="118" t="s">
        <v>486</v>
      </c>
      <c r="G784" s="122" t="s">
        <v>458</v>
      </c>
      <c r="H784" s="110" t="s">
        <v>132</v>
      </c>
      <c r="I784" s="110" t="s">
        <v>94</v>
      </c>
      <c r="J784" s="122"/>
      <c r="K784" s="110" t="s">
        <v>127</v>
      </c>
      <c r="L784" s="110" t="s">
        <v>471</v>
      </c>
      <c r="M784" s="122"/>
      <c r="N784" s="110" t="s">
        <v>132</v>
      </c>
      <c r="O784" s="110" t="s">
        <v>109</v>
      </c>
      <c r="P784" s="122"/>
      <c r="Q784" s="110" t="s">
        <v>132</v>
      </c>
      <c r="R784" s="110" t="s">
        <v>109</v>
      </c>
      <c r="S784" s="122"/>
      <c r="Z784" s="110" t="s">
        <v>132</v>
      </c>
      <c r="AA784" s="110" t="s">
        <v>151</v>
      </c>
    </row>
    <row r="785" spans="1:256" s="110" customFormat="1" x14ac:dyDescent="0.35">
      <c r="A785" s="122" t="s">
        <v>3870</v>
      </c>
      <c r="B785" s="110" t="s">
        <v>327</v>
      </c>
      <c r="C785" s="110" t="s">
        <v>235</v>
      </c>
      <c r="D785" s="111" t="s">
        <v>328</v>
      </c>
      <c r="E785" s="125">
        <v>34595</v>
      </c>
      <c r="F785" s="118" t="s">
        <v>282</v>
      </c>
      <c r="G785" s="122"/>
      <c r="J785" s="111"/>
      <c r="M785" s="111"/>
      <c r="P785" s="111"/>
      <c r="Q785" s="110" t="s">
        <v>327</v>
      </c>
      <c r="R785" s="110" t="s">
        <v>135</v>
      </c>
      <c r="S785" s="122" t="s">
        <v>328</v>
      </c>
      <c r="T785" s="110" t="s">
        <v>327</v>
      </c>
      <c r="U785" s="110" t="s">
        <v>135</v>
      </c>
      <c r="V785" s="122" t="s">
        <v>328</v>
      </c>
      <c r="Y785" s="122"/>
      <c r="AB785" s="122"/>
    </row>
    <row r="786" spans="1:256" s="110" customFormat="1" x14ac:dyDescent="0.35">
      <c r="A786" s="122" t="s">
        <v>931</v>
      </c>
      <c r="B786" s="110" t="s">
        <v>327</v>
      </c>
      <c r="C786" s="110" t="s">
        <v>471</v>
      </c>
      <c r="D786" s="122" t="s">
        <v>335</v>
      </c>
      <c r="E786" s="125">
        <v>35969</v>
      </c>
      <c r="F786" s="118" t="s">
        <v>108</v>
      </c>
      <c r="G786" s="122" t="s">
        <v>932</v>
      </c>
      <c r="H786" s="110" t="s">
        <v>327</v>
      </c>
      <c r="I786" s="110" t="s">
        <v>206</v>
      </c>
      <c r="J786" s="122" t="s">
        <v>328</v>
      </c>
      <c r="K786" s="110" t="s">
        <v>327</v>
      </c>
      <c r="L786" s="110" t="s">
        <v>206</v>
      </c>
      <c r="M786" s="122" t="s">
        <v>335</v>
      </c>
      <c r="N786" s="110" t="s">
        <v>345</v>
      </c>
      <c r="O786" s="110" t="s">
        <v>206</v>
      </c>
      <c r="P786" s="122" t="s">
        <v>154</v>
      </c>
      <c r="Q786" s="110" t="s">
        <v>327</v>
      </c>
      <c r="R786" s="110" t="s">
        <v>206</v>
      </c>
      <c r="S786" s="122" t="s">
        <v>328</v>
      </c>
      <c r="V786" s="122"/>
      <c r="Y786" s="122"/>
      <c r="AB786" s="122"/>
    </row>
    <row r="787" spans="1:256" s="110" customFormat="1" x14ac:dyDescent="0.35">
      <c r="A787" s="122" t="s">
        <v>2709</v>
      </c>
      <c r="B787" s="110" t="s">
        <v>250</v>
      </c>
      <c r="C787" s="111" t="s">
        <v>128</v>
      </c>
      <c r="D787" s="111" t="s">
        <v>477</v>
      </c>
      <c r="E787" s="125">
        <v>35089</v>
      </c>
      <c r="F787" s="111" t="s">
        <v>303</v>
      </c>
      <c r="G787" s="111" t="s">
        <v>1408</v>
      </c>
      <c r="H787" s="110" t="s">
        <v>258</v>
      </c>
      <c r="I787" s="111" t="s">
        <v>165</v>
      </c>
      <c r="J787" s="111" t="s">
        <v>264</v>
      </c>
      <c r="L787" s="111"/>
      <c r="M787" s="111"/>
      <c r="N787" s="110" t="s">
        <v>273</v>
      </c>
      <c r="O787" s="111" t="s">
        <v>274</v>
      </c>
      <c r="P787" s="111" t="s">
        <v>231</v>
      </c>
      <c r="Q787" s="110" t="s">
        <v>242</v>
      </c>
      <c r="R787" s="111" t="s">
        <v>86</v>
      </c>
      <c r="S787" s="111" t="s">
        <v>168</v>
      </c>
      <c r="T787" s="110" t="s">
        <v>250</v>
      </c>
      <c r="U787" s="111" t="s">
        <v>86</v>
      </c>
      <c r="V787" s="111" t="s">
        <v>231</v>
      </c>
      <c r="W787" s="110" t="s">
        <v>273</v>
      </c>
      <c r="X787" s="111" t="s">
        <v>86</v>
      </c>
      <c r="Y787" s="111" t="s">
        <v>264</v>
      </c>
      <c r="AA787" s="111"/>
      <c r="AB787" s="111"/>
      <c r="AD787" s="111"/>
      <c r="AE787" s="111"/>
      <c r="AG787" s="111"/>
      <c r="AH787" s="111"/>
      <c r="AJ787" s="111"/>
      <c r="AK787" s="111"/>
      <c r="AM787" s="111"/>
      <c r="AN787" s="111"/>
      <c r="AP787" s="111"/>
      <c r="AQ787" s="111"/>
      <c r="AS787" s="111"/>
      <c r="AT787" s="111"/>
      <c r="AV787" s="111"/>
      <c r="AW787" s="111"/>
      <c r="AY787" s="111"/>
      <c r="AZ787" s="111"/>
      <c r="BB787" s="111"/>
      <c r="BC787" s="111"/>
      <c r="BE787" s="111"/>
      <c r="BF787" s="111"/>
      <c r="BH787" s="111"/>
      <c r="BI787" s="111"/>
      <c r="BK787" s="111"/>
      <c r="BL787" s="111"/>
      <c r="BN787" s="111"/>
      <c r="BO787" s="111"/>
      <c r="BQ787" s="125"/>
      <c r="BR787" s="111"/>
      <c r="BS787" s="118"/>
      <c r="BU787" s="122"/>
      <c r="BV787" s="118"/>
      <c r="BW787" s="118"/>
      <c r="BX787" s="127"/>
    </row>
    <row r="788" spans="1:256" s="110" customFormat="1" x14ac:dyDescent="0.35">
      <c r="A788" s="122" t="s">
        <v>1868</v>
      </c>
      <c r="B788" s="110" t="s">
        <v>93</v>
      </c>
      <c r="C788" s="110" t="s">
        <v>421</v>
      </c>
      <c r="D788" s="122" t="s">
        <v>4563</v>
      </c>
      <c r="E788" s="125">
        <v>36014</v>
      </c>
      <c r="F788" s="118" t="s">
        <v>282</v>
      </c>
      <c r="G788" s="122" t="s">
        <v>4564</v>
      </c>
      <c r="J788" s="122"/>
      <c r="K788" s="110" t="s">
        <v>93</v>
      </c>
      <c r="L788" s="110" t="s">
        <v>259</v>
      </c>
      <c r="M788" s="122" t="s">
        <v>1869</v>
      </c>
      <c r="N788" s="110" t="s">
        <v>1190</v>
      </c>
      <c r="O788" s="110" t="s">
        <v>259</v>
      </c>
      <c r="P788" s="122"/>
      <c r="Q788" s="110" t="s">
        <v>954</v>
      </c>
      <c r="R788" s="110" t="s">
        <v>259</v>
      </c>
      <c r="S788" s="122" t="s">
        <v>1870</v>
      </c>
      <c r="T788" s="110" t="s">
        <v>1190</v>
      </c>
      <c r="U788" s="110" t="s">
        <v>259</v>
      </c>
      <c r="V788" s="122"/>
      <c r="Y788" s="122"/>
      <c r="AB788" s="122"/>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110" customFormat="1" x14ac:dyDescent="0.35">
      <c r="A789" s="122" t="s">
        <v>1626</v>
      </c>
      <c r="B789" s="110" t="s">
        <v>331</v>
      </c>
      <c r="C789" s="110" t="s">
        <v>268</v>
      </c>
      <c r="D789" s="122" t="s">
        <v>528</v>
      </c>
      <c r="E789" s="125">
        <v>35960</v>
      </c>
      <c r="F789" s="118" t="s">
        <v>115</v>
      </c>
      <c r="G789" s="122" t="s">
        <v>498</v>
      </c>
      <c r="H789" s="110" t="s">
        <v>331</v>
      </c>
      <c r="I789" s="110" t="s">
        <v>268</v>
      </c>
      <c r="J789" s="122" t="s">
        <v>297</v>
      </c>
      <c r="K789" s="110" t="s">
        <v>296</v>
      </c>
      <c r="L789" s="110" t="s">
        <v>268</v>
      </c>
      <c r="M789" s="122" t="s">
        <v>297</v>
      </c>
      <c r="N789" s="110" t="s">
        <v>331</v>
      </c>
      <c r="O789" s="110" t="s">
        <v>268</v>
      </c>
      <c r="P789" s="122" t="s">
        <v>791</v>
      </c>
      <c r="Q789" s="110" t="s">
        <v>296</v>
      </c>
      <c r="R789" s="110" t="s">
        <v>268</v>
      </c>
      <c r="S789" s="122" t="s">
        <v>342</v>
      </c>
      <c r="T789" s="110" t="s">
        <v>327</v>
      </c>
      <c r="U789" s="110" t="s">
        <v>268</v>
      </c>
      <c r="V789" s="122" t="s">
        <v>342</v>
      </c>
      <c r="Y789" s="122"/>
      <c r="AB789" s="122"/>
    </row>
    <row r="790" spans="1:256" s="110" customFormat="1" x14ac:dyDescent="0.35">
      <c r="A790" s="122" t="s">
        <v>3906</v>
      </c>
      <c r="B790" s="110" t="s">
        <v>77</v>
      </c>
      <c r="C790" s="110" t="s">
        <v>103</v>
      </c>
      <c r="D790" s="122" t="s">
        <v>5195</v>
      </c>
      <c r="E790" s="125">
        <v>35808</v>
      </c>
      <c r="F790" s="111" t="s">
        <v>98</v>
      </c>
      <c r="G790" s="122"/>
      <c r="J790" s="122"/>
      <c r="M790" s="122"/>
      <c r="P790" s="122"/>
      <c r="S790" s="122"/>
      <c r="V790" s="122"/>
      <c r="Y790" s="122"/>
      <c r="AB790" s="122"/>
    </row>
    <row r="791" spans="1:256" s="110" customFormat="1" x14ac:dyDescent="0.35">
      <c r="A791" s="122" t="s">
        <v>1723</v>
      </c>
      <c r="B791" s="110" t="s">
        <v>299</v>
      </c>
      <c r="C791" s="111" t="s">
        <v>142</v>
      </c>
      <c r="D791" s="111" t="s">
        <v>300</v>
      </c>
      <c r="E791" s="125">
        <v>35157</v>
      </c>
      <c r="F791" s="111" t="s">
        <v>1724</v>
      </c>
      <c r="G791" s="111" t="s">
        <v>4465</v>
      </c>
      <c r="H791" s="110" t="s">
        <v>299</v>
      </c>
      <c r="I791" s="111" t="s">
        <v>142</v>
      </c>
      <c r="J791" s="111" t="s">
        <v>929</v>
      </c>
      <c r="K791" s="110" t="s">
        <v>296</v>
      </c>
      <c r="L791" s="111" t="s">
        <v>142</v>
      </c>
      <c r="M791" s="111" t="s">
        <v>301</v>
      </c>
      <c r="N791" s="110" t="s">
        <v>331</v>
      </c>
      <c r="O791" s="111" t="s">
        <v>142</v>
      </c>
      <c r="P791" s="111" t="s">
        <v>297</v>
      </c>
      <c r="R791" s="111"/>
      <c r="S791" s="111"/>
      <c r="T791" s="110" t="s">
        <v>299</v>
      </c>
      <c r="U791" s="111" t="s">
        <v>172</v>
      </c>
      <c r="V791" s="111" t="s">
        <v>301</v>
      </c>
      <c r="W791" s="110" t="s">
        <v>299</v>
      </c>
      <c r="X791" s="111" t="s">
        <v>172</v>
      </c>
      <c r="Y791" s="111" t="s">
        <v>682</v>
      </c>
      <c r="AA791" s="111"/>
      <c r="AB791" s="111"/>
      <c r="AD791" s="111"/>
      <c r="AE791" s="111"/>
      <c r="AG791" s="111"/>
      <c r="AH791" s="111"/>
      <c r="AJ791" s="111"/>
      <c r="AK791" s="111"/>
      <c r="AM791" s="111"/>
      <c r="AN791" s="111"/>
      <c r="AP791" s="111"/>
      <c r="AQ791" s="111"/>
      <c r="AS791" s="111"/>
      <c r="AT791" s="111"/>
      <c r="AV791" s="111"/>
      <c r="AW791" s="111"/>
      <c r="AY791" s="111"/>
      <c r="AZ791" s="111"/>
      <c r="BB791" s="111"/>
      <c r="BC791" s="111"/>
      <c r="BE791" s="111"/>
      <c r="BF791" s="111"/>
      <c r="BH791" s="111"/>
      <c r="BI791" s="111"/>
      <c r="BK791" s="111"/>
      <c r="BL791" s="111"/>
      <c r="BN791" s="111"/>
      <c r="BO791" s="111"/>
      <c r="BQ791" s="125"/>
      <c r="BR791" s="111"/>
      <c r="BS791" s="118"/>
      <c r="BU791" s="122"/>
      <c r="BV791" s="118"/>
      <c r="BW791" s="118"/>
      <c r="BX791" s="127"/>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110" customFormat="1" x14ac:dyDescent="0.35">
      <c r="A792" s="122" t="s">
        <v>2483</v>
      </c>
      <c r="B792" s="110" t="s">
        <v>153</v>
      </c>
      <c r="C792" s="110" t="s">
        <v>85</v>
      </c>
      <c r="D792" s="111" t="s">
        <v>154</v>
      </c>
      <c r="E792" s="125">
        <v>34642</v>
      </c>
      <c r="F792" s="111" t="s">
        <v>443</v>
      </c>
      <c r="G792" s="110" t="s">
        <v>443</v>
      </c>
      <c r="H792" s="110" t="s">
        <v>156</v>
      </c>
      <c r="I792" s="110" t="s">
        <v>471</v>
      </c>
      <c r="J792" s="111" t="s">
        <v>161</v>
      </c>
      <c r="K792" s="110" t="s">
        <v>156</v>
      </c>
      <c r="L792" s="110" t="s">
        <v>268</v>
      </c>
      <c r="M792" s="111" t="s">
        <v>173</v>
      </c>
      <c r="N792" s="110" t="s">
        <v>153</v>
      </c>
      <c r="O792" s="110" t="s">
        <v>460</v>
      </c>
      <c r="P792" s="111" t="s">
        <v>154</v>
      </c>
      <c r="Q792" s="110" t="s">
        <v>153</v>
      </c>
      <c r="R792" s="110" t="s">
        <v>460</v>
      </c>
      <c r="S792" s="111" t="s">
        <v>154</v>
      </c>
      <c r="T792" s="110" t="s">
        <v>153</v>
      </c>
      <c r="U792" s="110" t="s">
        <v>94</v>
      </c>
      <c r="V792" s="111" t="s">
        <v>154</v>
      </c>
      <c r="W792" s="110" t="s">
        <v>153</v>
      </c>
      <c r="X792" s="110" t="s">
        <v>94</v>
      </c>
      <c r="Y792" s="111" t="s">
        <v>154</v>
      </c>
      <c r="Z792" s="110" t="s">
        <v>153</v>
      </c>
      <c r="AA792" s="110" t="s">
        <v>94</v>
      </c>
      <c r="AB792" s="111" t="s">
        <v>155</v>
      </c>
      <c r="AC792" s="110" t="s">
        <v>156</v>
      </c>
      <c r="AD792" s="110" t="s">
        <v>94</v>
      </c>
      <c r="AE792" s="111" t="s">
        <v>848</v>
      </c>
    </row>
    <row r="793" spans="1:256" s="110" customFormat="1" x14ac:dyDescent="0.35">
      <c r="A793" s="122" t="s">
        <v>731</v>
      </c>
      <c r="D793" s="122"/>
      <c r="E793" s="125">
        <v>35516</v>
      </c>
      <c r="F793" s="118" t="s">
        <v>108</v>
      </c>
      <c r="G793" s="122" t="s">
        <v>219</v>
      </c>
      <c r="H793" s="110" t="s">
        <v>156</v>
      </c>
      <c r="I793" s="110" t="s">
        <v>229</v>
      </c>
      <c r="J793" s="122" t="s">
        <v>161</v>
      </c>
      <c r="K793" s="110" t="s">
        <v>156</v>
      </c>
      <c r="L793" s="110" t="s">
        <v>229</v>
      </c>
      <c r="M793" s="122" t="s">
        <v>161</v>
      </c>
      <c r="N793" s="110" t="s">
        <v>156</v>
      </c>
      <c r="O793" s="110" t="s">
        <v>229</v>
      </c>
      <c r="P793" s="122" t="s">
        <v>173</v>
      </c>
      <c r="S793" s="122"/>
      <c r="V793" s="122"/>
      <c r="Y793" s="122"/>
      <c r="AB793" s="122"/>
    </row>
    <row r="794" spans="1:256" x14ac:dyDescent="0.35">
      <c r="A794" s="122" t="s">
        <v>2944</v>
      </c>
      <c r="B794" s="110" t="s">
        <v>122</v>
      </c>
      <c r="C794" s="118" t="s">
        <v>326</v>
      </c>
      <c r="D794" s="122"/>
      <c r="E794" s="125">
        <v>33761</v>
      </c>
      <c r="F794" s="111" t="s">
        <v>2945</v>
      </c>
      <c r="G794" s="111" t="s">
        <v>145</v>
      </c>
      <c r="H794" s="110" t="s">
        <v>127</v>
      </c>
      <c r="I794" s="118" t="s">
        <v>268</v>
      </c>
      <c r="J794" s="122"/>
      <c r="K794" s="110" t="s">
        <v>127</v>
      </c>
      <c r="L794" s="118" t="s">
        <v>78</v>
      </c>
      <c r="M794" s="122"/>
      <c r="N794" s="110" t="s">
        <v>127</v>
      </c>
      <c r="O794" s="118" t="s">
        <v>78</v>
      </c>
      <c r="P794" s="122"/>
      <c r="Q794" s="110" t="s">
        <v>127</v>
      </c>
      <c r="R794" s="118" t="s">
        <v>78</v>
      </c>
      <c r="S794" s="122"/>
      <c r="T794" s="110" t="s">
        <v>127</v>
      </c>
      <c r="U794" s="118" t="s">
        <v>235</v>
      </c>
      <c r="V794" s="122"/>
      <c r="W794" s="110" t="s">
        <v>127</v>
      </c>
      <c r="X794" s="118" t="s">
        <v>235</v>
      </c>
      <c r="Y794" s="122"/>
      <c r="Z794" s="110" t="s">
        <v>127</v>
      </c>
      <c r="AA794" s="118" t="s">
        <v>235</v>
      </c>
      <c r="AB794" s="122"/>
      <c r="AC794" s="110" t="s">
        <v>127</v>
      </c>
      <c r="AD794" s="118" t="s">
        <v>235</v>
      </c>
      <c r="AE794" s="122" t="s">
        <v>154</v>
      </c>
      <c r="AF794" s="110" t="s">
        <v>127</v>
      </c>
      <c r="AG794" s="118" t="s">
        <v>235</v>
      </c>
      <c r="AH794" s="122"/>
      <c r="AI794" s="110" t="s">
        <v>127</v>
      </c>
      <c r="AJ794" s="118" t="s">
        <v>235</v>
      </c>
      <c r="AK794" s="122"/>
      <c r="AL794" s="110" t="s">
        <v>127</v>
      </c>
      <c r="AM794" s="118" t="s">
        <v>235</v>
      </c>
      <c r="AN794" s="122"/>
      <c r="AO794" s="110"/>
      <c r="AP794" s="118"/>
      <c r="AQ794" s="122"/>
      <c r="AR794" s="110"/>
      <c r="AS794" s="118"/>
      <c r="AT794" s="122"/>
      <c r="AU794" s="110"/>
      <c r="AV794" s="118"/>
      <c r="AW794" s="122"/>
      <c r="AX794" s="110"/>
      <c r="AY794" s="118"/>
      <c r="AZ794" s="122"/>
      <c r="BA794" s="110"/>
      <c r="BB794" s="118"/>
      <c r="BC794" s="122"/>
      <c r="BD794" s="110"/>
      <c r="BE794" s="118"/>
      <c r="BF794" s="122"/>
      <c r="BG794" s="110"/>
      <c r="BH794" s="118"/>
      <c r="BI794" s="122"/>
      <c r="BJ794" s="110"/>
      <c r="BK794" s="118"/>
      <c r="BL794" s="122"/>
      <c r="BM794" s="110"/>
      <c r="BN794" s="118"/>
      <c r="BO794" s="122"/>
      <c r="BP794" s="110"/>
      <c r="BQ794" s="110"/>
      <c r="BR794" s="122"/>
      <c r="BS794" s="118"/>
      <c r="BT794" s="118"/>
      <c r="BU794" s="118"/>
      <c r="BV794" s="118"/>
      <c r="BW794" s="118"/>
      <c r="BX794" s="118"/>
      <c r="BY794" s="110"/>
      <c r="BZ794" s="110"/>
      <c r="CA794" s="110"/>
      <c r="CB794" s="110"/>
      <c r="CC794" s="110"/>
      <c r="CD794" s="110"/>
      <c r="CE794" s="110"/>
      <c r="CF794" s="110"/>
      <c r="CG794" s="110"/>
      <c r="CH794" s="110"/>
      <c r="CI794" s="110"/>
      <c r="CJ794" s="110"/>
      <c r="CK794" s="110"/>
      <c r="CL794" s="110"/>
      <c r="CM794" s="110"/>
      <c r="CN794" s="110"/>
      <c r="CO794" s="110"/>
      <c r="CP794" s="110"/>
      <c r="CQ794" s="110"/>
      <c r="CR794" s="110"/>
      <c r="CS794" s="110"/>
      <c r="CT794" s="110"/>
      <c r="CU794" s="110"/>
      <c r="CV794" s="110"/>
      <c r="CW794" s="110"/>
      <c r="CX794" s="110"/>
      <c r="CY794" s="110"/>
      <c r="CZ794" s="110"/>
      <c r="DA794" s="110"/>
      <c r="DB794" s="110"/>
      <c r="DC794" s="110"/>
      <c r="DD794" s="110"/>
      <c r="DE794" s="110"/>
      <c r="DF794" s="110"/>
      <c r="DG794" s="110"/>
      <c r="DH794" s="110"/>
      <c r="DI794" s="110"/>
      <c r="DJ794" s="110"/>
      <c r="DK794" s="110"/>
      <c r="DL794" s="110"/>
      <c r="DM794" s="110"/>
      <c r="DN794" s="110"/>
      <c r="DO794" s="110"/>
      <c r="DP794" s="110"/>
      <c r="DQ794" s="110"/>
      <c r="DR794" s="110"/>
      <c r="DS794" s="110"/>
      <c r="DT794" s="110"/>
      <c r="DU794" s="110"/>
      <c r="DV794" s="110"/>
      <c r="DW794" s="110"/>
      <c r="DX794" s="110"/>
      <c r="DY794" s="110"/>
      <c r="DZ794" s="110"/>
      <c r="EA794" s="110"/>
      <c r="EB794" s="110"/>
      <c r="EC794" s="110"/>
      <c r="ED794" s="110"/>
      <c r="EE794" s="110"/>
      <c r="EF794" s="110"/>
      <c r="EG794" s="110"/>
      <c r="EH794" s="110"/>
      <c r="EI794" s="110"/>
      <c r="EJ794" s="110"/>
      <c r="EK794" s="110"/>
      <c r="EL794" s="110"/>
      <c r="EM794" s="110"/>
      <c r="EN794" s="110"/>
      <c r="EO794" s="110"/>
      <c r="EP794" s="110"/>
      <c r="EQ794" s="110"/>
      <c r="ER794" s="110"/>
      <c r="ES794" s="110"/>
      <c r="ET794" s="110"/>
      <c r="EU794" s="110"/>
      <c r="EV794" s="110"/>
      <c r="EW794" s="110"/>
      <c r="EX794" s="110"/>
      <c r="EY794" s="110"/>
      <c r="EZ794" s="110"/>
      <c r="FA794" s="110"/>
      <c r="FB794" s="110"/>
      <c r="FC794" s="110"/>
      <c r="FD794" s="110"/>
      <c r="FE794" s="110"/>
      <c r="FF794" s="110"/>
      <c r="FG794" s="110"/>
      <c r="FH794" s="110"/>
      <c r="FI794" s="110"/>
      <c r="FJ794" s="110"/>
      <c r="FK794" s="110"/>
      <c r="FL794" s="110"/>
      <c r="FM794" s="110"/>
      <c r="FN794" s="110"/>
      <c r="FO794" s="110"/>
      <c r="FP794" s="110"/>
      <c r="FQ794" s="110"/>
      <c r="FR794" s="110"/>
      <c r="FS794" s="110"/>
      <c r="FT794" s="110"/>
      <c r="FU794" s="110"/>
      <c r="FV794" s="110"/>
      <c r="FW794" s="110"/>
      <c r="FX794" s="110"/>
      <c r="FY794" s="110"/>
      <c r="FZ794" s="110"/>
      <c r="GA794" s="110"/>
      <c r="GB794" s="110"/>
      <c r="GC794" s="110"/>
      <c r="GD794" s="110"/>
      <c r="GE794" s="110"/>
      <c r="GF794" s="110"/>
      <c r="GG794" s="110"/>
      <c r="GH794" s="110"/>
      <c r="GI794" s="110"/>
      <c r="GJ794" s="110"/>
      <c r="GK794" s="110"/>
      <c r="GL794" s="110"/>
      <c r="GM794" s="110"/>
      <c r="GN794" s="110"/>
      <c r="GO794" s="110"/>
      <c r="GP794" s="110"/>
      <c r="GQ794" s="110"/>
      <c r="GR794" s="110"/>
      <c r="GS794" s="110"/>
      <c r="GT794" s="110"/>
      <c r="GU794" s="110"/>
      <c r="GV794" s="110"/>
      <c r="GW794" s="110"/>
      <c r="GX794" s="110"/>
      <c r="GY794" s="110"/>
      <c r="GZ794" s="110"/>
      <c r="HA794" s="110"/>
      <c r="HB794" s="110"/>
      <c r="HC794" s="110"/>
      <c r="HD794" s="110"/>
      <c r="HE794" s="110"/>
      <c r="HF794" s="110"/>
      <c r="HG794" s="110"/>
      <c r="HH794" s="110"/>
      <c r="HI794" s="110"/>
      <c r="HJ794" s="110"/>
      <c r="HK794" s="110"/>
      <c r="HL794" s="110"/>
      <c r="HM794" s="110"/>
      <c r="HN794" s="110"/>
      <c r="HO794" s="110"/>
      <c r="HP794" s="110"/>
      <c r="HQ794" s="110"/>
      <c r="HR794" s="110"/>
      <c r="HS794" s="110"/>
      <c r="HT794" s="110"/>
      <c r="HU794" s="110"/>
      <c r="HV794" s="110"/>
      <c r="HW794" s="110"/>
      <c r="HX794" s="110"/>
      <c r="HY794" s="110"/>
      <c r="HZ794" s="110"/>
      <c r="IA794" s="110"/>
      <c r="IB794" s="110"/>
      <c r="IC794" s="110"/>
      <c r="ID794" s="110"/>
      <c r="IE794" s="110"/>
      <c r="IF794" s="110"/>
      <c r="IG794" s="110"/>
      <c r="IH794" s="110"/>
      <c r="II794" s="110"/>
      <c r="IJ794" s="110"/>
      <c r="IK794" s="110"/>
      <c r="IL794" s="110"/>
      <c r="IM794" s="110"/>
      <c r="IN794" s="110"/>
      <c r="IO794" s="110"/>
      <c r="IP794" s="110"/>
      <c r="IQ794" s="110"/>
      <c r="IR794" s="110"/>
      <c r="IS794" s="110"/>
      <c r="IT794" s="110"/>
      <c r="IU794" s="110"/>
      <c r="IV794" s="110"/>
    </row>
    <row r="795" spans="1:256" s="110" customFormat="1" x14ac:dyDescent="0.35">
      <c r="A795" s="122" t="s">
        <v>3428</v>
      </c>
      <c r="B795" s="111" t="s">
        <v>365</v>
      </c>
      <c r="C795" s="118" t="s">
        <v>460</v>
      </c>
      <c r="D795" s="122"/>
      <c r="E795" s="125">
        <v>33147</v>
      </c>
      <c r="F795" s="111" t="s">
        <v>1849</v>
      </c>
      <c r="G795" s="111" t="s">
        <v>1041</v>
      </c>
      <c r="H795" s="111"/>
      <c r="I795" s="118"/>
      <c r="J795" s="122"/>
      <c r="L795" s="118"/>
      <c r="M795" s="122"/>
      <c r="N795" s="110" t="s">
        <v>365</v>
      </c>
      <c r="O795" s="118" t="s">
        <v>224</v>
      </c>
      <c r="P795" s="122"/>
      <c r="Q795" s="110" t="s">
        <v>365</v>
      </c>
      <c r="R795" s="118" t="s">
        <v>128</v>
      </c>
      <c r="S795" s="122"/>
      <c r="T795" s="110" t="s">
        <v>365</v>
      </c>
      <c r="U795" s="118" t="s">
        <v>128</v>
      </c>
      <c r="V795" s="122"/>
      <c r="W795" s="110" t="s">
        <v>365</v>
      </c>
      <c r="X795" s="118" t="s">
        <v>128</v>
      </c>
      <c r="Y795" s="122"/>
      <c r="Z795" s="110" t="s">
        <v>365</v>
      </c>
      <c r="AA795" s="118" t="s">
        <v>128</v>
      </c>
      <c r="AB795" s="122"/>
      <c r="AC795" s="110" t="s">
        <v>365</v>
      </c>
      <c r="AD795" s="118" t="s">
        <v>128</v>
      </c>
      <c r="AE795" s="122"/>
      <c r="AF795" s="110" t="s">
        <v>365</v>
      </c>
      <c r="AG795" s="118" t="s">
        <v>128</v>
      </c>
      <c r="AH795" s="122"/>
      <c r="AJ795" s="118"/>
      <c r="AK795" s="122"/>
      <c r="AM795" s="118"/>
      <c r="AN795" s="122"/>
      <c r="AP795" s="118"/>
      <c r="AQ795" s="122"/>
      <c r="AS795" s="118"/>
      <c r="AT795" s="122"/>
      <c r="AV795" s="118"/>
      <c r="AW795" s="122"/>
      <c r="AY795" s="118"/>
      <c r="AZ795" s="122"/>
      <c r="BB795" s="118"/>
      <c r="BC795" s="122"/>
      <c r="BE795" s="118"/>
      <c r="BF795" s="122"/>
      <c r="BH795" s="118"/>
      <c r="BI795" s="122"/>
      <c r="BK795" s="118"/>
      <c r="BL795" s="122"/>
      <c r="BN795" s="118"/>
      <c r="BO795" s="122"/>
      <c r="BR795" s="122"/>
      <c r="BS795" s="118"/>
      <c r="BT795" s="118"/>
      <c r="BU795" s="118"/>
      <c r="BV795" s="118"/>
      <c r="BW795" s="118"/>
      <c r="BX795" s="118"/>
    </row>
    <row r="796" spans="1:256" s="110" customFormat="1" x14ac:dyDescent="0.35">
      <c r="A796" s="122" t="s">
        <v>3671</v>
      </c>
      <c r="B796" s="110" t="s">
        <v>304</v>
      </c>
      <c r="C796" s="110" t="s">
        <v>135</v>
      </c>
      <c r="D796" s="122" t="s">
        <v>310</v>
      </c>
      <c r="E796" s="125">
        <v>37007</v>
      </c>
      <c r="F796" s="111" t="s">
        <v>5137</v>
      </c>
      <c r="G796" s="122"/>
      <c r="J796" s="122"/>
      <c r="M796" s="122"/>
      <c r="P796" s="122"/>
      <c r="S796" s="122"/>
      <c r="V796" s="122"/>
      <c r="Y796" s="122"/>
      <c r="AB796" s="122"/>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110" customFormat="1" x14ac:dyDescent="0.35">
      <c r="A797" s="122" t="s">
        <v>2225</v>
      </c>
      <c r="B797" s="110" t="s">
        <v>354</v>
      </c>
      <c r="C797" s="110" t="s">
        <v>190</v>
      </c>
      <c r="D797" s="122" t="s">
        <v>422</v>
      </c>
      <c r="E797" s="125">
        <v>36490</v>
      </c>
      <c r="F797" s="111" t="s">
        <v>2226</v>
      </c>
      <c r="G797" s="111" t="s">
        <v>4614</v>
      </c>
      <c r="H797" s="110" t="s">
        <v>323</v>
      </c>
      <c r="I797" s="110" t="s">
        <v>190</v>
      </c>
      <c r="J797" s="122" t="s">
        <v>422</v>
      </c>
      <c r="K797" s="110" t="s">
        <v>354</v>
      </c>
      <c r="L797" s="110" t="s">
        <v>190</v>
      </c>
      <c r="M797" s="122" t="s">
        <v>154</v>
      </c>
      <c r="P797" s="122"/>
      <c r="S797" s="122"/>
      <c r="V797" s="122"/>
      <c r="Y797" s="122"/>
      <c r="AB797" s="122"/>
    </row>
    <row r="798" spans="1:256" s="110" customFormat="1" x14ac:dyDescent="0.35">
      <c r="A798" s="122" t="s">
        <v>1801</v>
      </c>
      <c r="B798" s="110" t="s">
        <v>273</v>
      </c>
      <c r="C798" s="118" t="s">
        <v>235</v>
      </c>
      <c r="D798" s="122" t="s">
        <v>231</v>
      </c>
      <c r="E798" s="125">
        <v>36759</v>
      </c>
      <c r="F798" s="111" t="s">
        <v>160</v>
      </c>
      <c r="G798" s="111" t="s">
        <v>320</v>
      </c>
      <c r="H798" s="110" t="s">
        <v>273</v>
      </c>
      <c r="I798" s="118" t="s">
        <v>235</v>
      </c>
      <c r="J798" s="122" t="s">
        <v>231</v>
      </c>
      <c r="L798" s="118"/>
      <c r="M798" s="122"/>
      <c r="O798" s="118"/>
      <c r="P798" s="122"/>
      <c r="R798" s="118"/>
      <c r="S798" s="122"/>
      <c r="U798" s="118"/>
      <c r="V798" s="122"/>
      <c r="X798" s="118"/>
      <c r="Y798" s="122"/>
      <c r="AA798" s="118"/>
      <c r="AB798" s="122"/>
      <c r="AD798" s="118"/>
      <c r="AE798" s="122"/>
      <c r="AG798" s="118"/>
      <c r="AH798" s="122"/>
      <c r="AJ798" s="118"/>
      <c r="AK798" s="122"/>
    </row>
    <row r="799" spans="1:256" ht="12.75" customHeight="1" x14ac:dyDescent="0.35">
      <c r="A799" s="122" t="s">
        <v>2024</v>
      </c>
      <c r="B799" s="110" t="s">
        <v>273</v>
      </c>
      <c r="C799" s="110" t="s">
        <v>460</v>
      </c>
      <c r="D799" s="122" t="s">
        <v>264</v>
      </c>
      <c r="E799" s="125">
        <v>36115</v>
      </c>
      <c r="F799" s="111" t="s">
        <v>295</v>
      </c>
      <c r="G799" s="122" t="s">
        <v>83</v>
      </c>
      <c r="H799" s="110"/>
      <c r="I799" s="110"/>
      <c r="J799" s="122"/>
      <c r="K799" s="110" t="s">
        <v>480</v>
      </c>
      <c r="L799" s="110" t="s">
        <v>103</v>
      </c>
      <c r="M799" s="122" t="s">
        <v>663</v>
      </c>
      <c r="N799" s="110"/>
      <c r="O799" s="110"/>
      <c r="P799" s="122"/>
      <c r="Q799" s="110"/>
      <c r="R799" s="110"/>
      <c r="S799" s="122"/>
      <c r="T799" s="110"/>
      <c r="U799" s="110"/>
      <c r="V799" s="122"/>
      <c r="W799" s="110"/>
      <c r="X799" s="110"/>
      <c r="Y799" s="122"/>
      <c r="Z799" s="110"/>
      <c r="AA799" s="110"/>
      <c r="AB799" s="122"/>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D799" s="110"/>
      <c r="BE799" s="110"/>
      <c r="BF799" s="110"/>
      <c r="BG799" s="110"/>
      <c r="BH799" s="110"/>
      <c r="BI799" s="110"/>
      <c r="BJ799" s="110"/>
      <c r="BK799" s="110"/>
      <c r="BL799" s="110"/>
      <c r="BM799" s="110"/>
      <c r="BN799" s="110"/>
      <c r="BO799" s="110"/>
      <c r="BP799" s="110"/>
      <c r="BQ799" s="110"/>
      <c r="BR799" s="110"/>
      <c r="BS799" s="110"/>
      <c r="BT799" s="110"/>
      <c r="BU799" s="110"/>
      <c r="BV799" s="110"/>
      <c r="BW799" s="110"/>
      <c r="BX799" s="110"/>
      <c r="BY799" s="110"/>
      <c r="BZ799" s="110"/>
      <c r="CA799" s="110"/>
      <c r="CB799" s="110"/>
      <c r="CC799" s="110"/>
      <c r="CD799" s="110"/>
      <c r="CE799" s="110"/>
      <c r="CF799" s="110"/>
      <c r="CG799" s="110"/>
      <c r="CH799" s="110"/>
      <c r="CI799" s="110"/>
      <c r="CJ799" s="110"/>
      <c r="CK799" s="110"/>
      <c r="CL799" s="110"/>
      <c r="CM799" s="110"/>
      <c r="CN799" s="110"/>
      <c r="CO799" s="110"/>
      <c r="CP799" s="110"/>
      <c r="CQ799" s="110"/>
      <c r="CR799" s="110"/>
      <c r="CS799" s="110"/>
      <c r="CT799" s="110"/>
      <c r="CU799" s="110"/>
      <c r="CV799" s="110"/>
      <c r="CW799" s="110"/>
      <c r="CX799" s="110"/>
      <c r="CY799" s="110"/>
      <c r="CZ799" s="110"/>
      <c r="DA799" s="110"/>
      <c r="DB799" s="110"/>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H799" s="110"/>
      <c r="EI799" s="110"/>
      <c r="EJ799" s="110"/>
      <c r="EK799" s="110"/>
      <c r="EL799" s="110"/>
      <c r="EM799" s="110"/>
      <c r="EN799" s="110"/>
      <c r="EO799" s="110"/>
      <c r="EP799" s="110"/>
      <c r="EQ799" s="110"/>
      <c r="ER799" s="110"/>
      <c r="ES799" s="110"/>
      <c r="ET799" s="110"/>
      <c r="EU799" s="110"/>
      <c r="EV799" s="110"/>
      <c r="EW799" s="110"/>
      <c r="EX799" s="110"/>
      <c r="EY799" s="110"/>
      <c r="EZ799" s="110"/>
      <c r="FA799" s="110"/>
      <c r="FB799" s="110"/>
      <c r="FC799" s="110"/>
      <c r="FD799" s="110"/>
      <c r="FE799" s="110"/>
      <c r="FF799" s="110"/>
      <c r="FG799" s="110"/>
      <c r="FH799" s="110"/>
      <c r="FI799" s="110"/>
      <c r="FJ799" s="110"/>
      <c r="FK799" s="110"/>
      <c r="FL799" s="110"/>
      <c r="FM799" s="110"/>
      <c r="FN799" s="110"/>
      <c r="FO799" s="110"/>
      <c r="FP799" s="110"/>
      <c r="FQ799" s="110"/>
      <c r="FR799" s="110"/>
      <c r="FS799" s="110"/>
      <c r="FT799" s="110"/>
      <c r="FU799" s="110"/>
      <c r="FV799" s="110"/>
      <c r="FW799" s="110"/>
      <c r="FX799" s="110"/>
      <c r="FY799" s="110"/>
      <c r="FZ799" s="110"/>
      <c r="GA799" s="110"/>
      <c r="GB799" s="110"/>
      <c r="GC799" s="110"/>
      <c r="GD799" s="110"/>
      <c r="GE799" s="110"/>
      <c r="GF799" s="110"/>
      <c r="GG799" s="110"/>
      <c r="GH799" s="110"/>
      <c r="GI799" s="110"/>
      <c r="GJ799" s="110"/>
      <c r="GK799" s="110"/>
      <c r="GL799" s="110"/>
      <c r="GM799" s="110"/>
      <c r="GN799" s="110"/>
      <c r="GO799" s="110"/>
      <c r="GP799" s="110"/>
      <c r="GQ799" s="110"/>
      <c r="GR799" s="110"/>
      <c r="GS799" s="110"/>
      <c r="GT799" s="110"/>
      <c r="GU799" s="110"/>
      <c r="GV799" s="110"/>
      <c r="GW799" s="110"/>
      <c r="GX799" s="110"/>
      <c r="GY799" s="110"/>
      <c r="GZ799" s="110"/>
      <c r="HA799" s="110"/>
      <c r="HB799" s="110"/>
      <c r="HC799" s="110"/>
      <c r="HD799" s="110"/>
      <c r="HE799" s="110"/>
      <c r="HF799" s="110"/>
      <c r="HG799" s="110"/>
      <c r="HH799" s="110"/>
      <c r="HI799" s="110"/>
      <c r="HJ799" s="110"/>
      <c r="HK799" s="110"/>
      <c r="HL799" s="110"/>
      <c r="HM799" s="110"/>
      <c r="HN799" s="110"/>
      <c r="HO799" s="110"/>
      <c r="HP799" s="110"/>
      <c r="HQ799" s="110"/>
      <c r="HR799" s="110"/>
      <c r="HS799" s="110"/>
      <c r="HT799" s="110"/>
      <c r="HU799" s="110"/>
      <c r="HV799" s="110"/>
      <c r="HW799" s="110"/>
      <c r="HX799" s="110"/>
      <c r="HY799" s="110"/>
      <c r="HZ799" s="110"/>
      <c r="IA799" s="110"/>
      <c r="IB799" s="110"/>
      <c r="IC799" s="110"/>
      <c r="ID799" s="110"/>
      <c r="IE799" s="110"/>
      <c r="IF799" s="110"/>
      <c r="IG799" s="110"/>
      <c r="IH799" s="110"/>
      <c r="II799" s="110"/>
      <c r="IJ799" s="110"/>
      <c r="IK799" s="110"/>
      <c r="IL799" s="110"/>
      <c r="IM799" s="110"/>
      <c r="IN799" s="110"/>
      <c r="IO799" s="110"/>
      <c r="IP799" s="110"/>
      <c r="IQ799" s="110"/>
      <c r="IR799" s="110"/>
      <c r="IS799" s="110"/>
      <c r="IT799" s="110"/>
      <c r="IU799" s="110"/>
      <c r="IV799" s="110"/>
    </row>
    <row r="800" spans="1:256" ht="12.75" customHeight="1" x14ac:dyDescent="0.35">
      <c r="A800" s="8" t="s">
        <v>4553</v>
      </c>
      <c r="C800" s="111" t="s">
        <v>4421</v>
      </c>
      <c r="D800" s="36"/>
      <c r="E800" s="40">
        <v>32529</v>
      </c>
      <c r="F800" s="36" t="s">
        <v>4554</v>
      </c>
      <c r="G800" s="36" t="s">
        <v>4555</v>
      </c>
      <c r="I800" s="36"/>
      <c r="J800" s="36"/>
      <c r="K800" t="s">
        <v>480</v>
      </c>
      <c r="L800" s="36" t="s">
        <v>195</v>
      </c>
      <c r="M800" s="36" t="s">
        <v>2636</v>
      </c>
      <c r="N800" t="s">
        <v>656</v>
      </c>
      <c r="O800" s="36" t="s">
        <v>195</v>
      </c>
      <c r="P800" s="36" t="s">
        <v>783</v>
      </c>
      <c r="Q800" t="s">
        <v>253</v>
      </c>
      <c r="R800" s="36" t="s">
        <v>172</v>
      </c>
      <c r="S800" s="36" t="s">
        <v>483</v>
      </c>
      <c r="T800" t="s">
        <v>253</v>
      </c>
      <c r="U800" s="36" t="s">
        <v>172</v>
      </c>
      <c r="V800" s="36" t="s">
        <v>878</v>
      </c>
      <c r="W800" t="s">
        <v>504</v>
      </c>
      <c r="X800" s="36" t="s">
        <v>326</v>
      </c>
      <c r="Y800" s="36" t="s">
        <v>1816</v>
      </c>
      <c r="Z800" t="s">
        <v>504</v>
      </c>
      <c r="AA800" s="36" t="s">
        <v>326</v>
      </c>
      <c r="AB800" s="36" t="s">
        <v>4556</v>
      </c>
      <c r="AC800" t="s">
        <v>504</v>
      </c>
      <c r="AD800" s="36" t="s">
        <v>326</v>
      </c>
      <c r="AE800" s="36" t="s">
        <v>907</v>
      </c>
      <c r="AF800" t="s">
        <v>504</v>
      </c>
      <c r="AG800" s="36" t="s">
        <v>326</v>
      </c>
      <c r="AH800" s="36" t="s">
        <v>1171</v>
      </c>
      <c r="AI800" t="s">
        <v>504</v>
      </c>
      <c r="AJ800" s="36" t="s">
        <v>326</v>
      </c>
      <c r="AK800" s="36" t="s">
        <v>4557</v>
      </c>
      <c r="AL800" t="s">
        <v>504</v>
      </c>
      <c r="AM800" s="36" t="s">
        <v>326</v>
      </c>
      <c r="AN800" s="36" t="s">
        <v>2004</v>
      </c>
      <c r="AO800" t="s">
        <v>504</v>
      </c>
      <c r="AP800" s="36" t="s">
        <v>326</v>
      </c>
      <c r="AQ800" s="36" t="s">
        <v>4558</v>
      </c>
      <c r="AR800" t="s">
        <v>504</v>
      </c>
      <c r="AS800" s="36" t="s">
        <v>326</v>
      </c>
      <c r="AT800" s="36" t="s">
        <v>627</v>
      </c>
      <c r="AV800" s="36"/>
      <c r="AW800" s="36"/>
      <c r="AY800" s="36"/>
      <c r="AZ800" s="36"/>
      <c r="BB800" s="36"/>
      <c r="BC800" s="36"/>
      <c r="BE800" s="36"/>
      <c r="BF800" s="36"/>
      <c r="BH800" s="36"/>
      <c r="BI800" s="36"/>
      <c r="BK800" s="36"/>
      <c r="BL800" s="36"/>
      <c r="BN800" s="36"/>
      <c r="BO800" s="8"/>
      <c r="BR800" s="8"/>
      <c r="BS800" s="8"/>
      <c r="BT800" s="8"/>
      <c r="BU800" s="8"/>
      <c r="BW800" s="9"/>
      <c r="BX800" s="9"/>
      <c r="BY800" s="110"/>
      <c r="BZ800" s="110"/>
      <c r="CA800" s="110"/>
      <c r="CB800" s="110"/>
      <c r="CC800" s="110"/>
      <c r="CD800" s="110"/>
      <c r="CE800" s="110"/>
      <c r="CF800" s="110"/>
      <c r="CG800" s="110"/>
      <c r="CH800" s="110"/>
      <c r="CI800" s="110"/>
      <c r="CJ800" s="110"/>
      <c r="CK800" s="110"/>
      <c r="CL800" s="110"/>
      <c r="CM800" s="110"/>
      <c r="CN800" s="110"/>
      <c r="CO800" s="110"/>
      <c r="CP800" s="110"/>
      <c r="CQ800" s="110"/>
      <c r="CR800" s="110"/>
      <c r="CS800" s="110"/>
      <c r="CT800" s="110"/>
      <c r="CU800" s="110"/>
      <c r="CV800" s="110"/>
      <c r="CW800" s="110"/>
      <c r="CX800" s="110"/>
      <c r="CY800" s="110"/>
      <c r="CZ800" s="110"/>
      <c r="DA800" s="110"/>
      <c r="DB800" s="110"/>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H800" s="110"/>
      <c r="EI800" s="110"/>
      <c r="EJ800" s="110"/>
      <c r="EK800" s="110"/>
      <c r="EL800" s="110"/>
      <c r="EM800" s="110"/>
      <c r="EN800" s="110"/>
      <c r="EO800" s="110"/>
      <c r="EP800" s="110"/>
      <c r="EQ800" s="110"/>
      <c r="ER800" s="110"/>
      <c r="ES800" s="110"/>
      <c r="ET800" s="110"/>
      <c r="EU800" s="110"/>
      <c r="EV800" s="110"/>
      <c r="EW800" s="110"/>
      <c r="EX800" s="110"/>
      <c r="EY800" s="110"/>
      <c r="EZ800" s="110"/>
      <c r="FA800" s="110"/>
      <c r="FB800" s="110"/>
      <c r="FC800" s="110"/>
      <c r="FD800" s="110"/>
      <c r="FE800" s="110"/>
      <c r="FF800" s="110"/>
      <c r="FG800" s="110"/>
      <c r="FH800" s="110"/>
      <c r="FI800" s="110"/>
      <c r="FJ800" s="110"/>
      <c r="FK800" s="110"/>
      <c r="FL800" s="110"/>
      <c r="FM800" s="110"/>
      <c r="FN800" s="110"/>
      <c r="FO800" s="110"/>
      <c r="FP800" s="110"/>
      <c r="FQ800" s="110"/>
      <c r="FR800" s="110"/>
      <c r="FS800" s="110"/>
      <c r="FT800" s="110"/>
      <c r="FU800" s="110"/>
      <c r="FV800" s="110"/>
      <c r="FW800" s="110"/>
      <c r="FX800" s="110"/>
      <c r="FY800" s="110"/>
      <c r="FZ800" s="110"/>
      <c r="GA800" s="110"/>
      <c r="GB800" s="110"/>
      <c r="GC800" s="110"/>
      <c r="GD800" s="110"/>
      <c r="GE800" s="110"/>
      <c r="GF800" s="110"/>
      <c r="GG800" s="110"/>
      <c r="GH800" s="110"/>
      <c r="GI800" s="110"/>
      <c r="GJ800" s="110"/>
      <c r="GK800" s="110"/>
      <c r="GL800" s="110"/>
      <c r="GM800" s="110"/>
      <c r="GN800" s="110"/>
      <c r="GO800" s="110"/>
      <c r="GP800" s="110"/>
      <c r="GQ800" s="110"/>
      <c r="GR800" s="110"/>
      <c r="GS800" s="110"/>
      <c r="GT800" s="110"/>
      <c r="GU800" s="110"/>
      <c r="GV800" s="110"/>
      <c r="GW800" s="110"/>
      <c r="GX800" s="110"/>
      <c r="GY800" s="110"/>
      <c r="GZ800" s="110"/>
      <c r="HA800" s="110"/>
      <c r="HB800" s="110"/>
      <c r="HC800" s="110"/>
      <c r="HD800" s="110"/>
      <c r="HE800" s="110"/>
      <c r="HF800" s="110"/>
      <c r="HG800" s="110"/>
      <c r="HH800" s="110"/>
      <c r="HI800" s="110"/>
      <c r="HJ800" s="110"/>
      <c r="HK800" s="110"/>
      <c r="HL800" s="110"/>
      <c r="HM800" s="110"/>
      <c r="HN800" s="110"/>
      <c r="HO800" s="110"/>
      <c r="HP800" s="110"/>
      <c r="HQ800" s="110"/>
      <c r="HR800" s="110"/>
      <c r="HS800" s="110"/>
      <c r="HT800" s="110"/>
      <c r="HU800" s="110"/>
      <c r="HV800" s="110"/>
      <c r="HW800" s="110"/>
      <c r="HX800" s="110"/>
      <c r="HY800" s="110"/>
      <c r="HZ800" s="110"/>
      <c r="IA800" s="110"/>
      <c r="IB800" s="110"/>
      <c r="IC800" s="110"/>
      <c r="ID800" s="110"/>
      <c r="IE800" s="110"/>
      <c r="IF800" s="110"/>
      <c r="IG800" s="110"/>
      <c r="IH800" s="110"/>
      <c r="II800" s="110"/>
      <c r="IJ800" s="110"/>
      <c r="IK800" s="110"/>
      <c r="IL800" s="110"/>
      <c r="IM800" s="110"/>
      <c r="IN800" s="110"/>
      <c r="IO800" s="110"/>
      <c r="IP800" s="110"/>
      <c r="IQ800" s="110"/>
      <c r="IR800" s="110"/>
      <c r="IS800" s="110"/>
      <c r="IT800" s="110"/>
      <c r="IU800" s="110"/>
      <c r="IV800" s="110"/>
    </row>
    <row r="801" spans="1:256" s="110" customFormat="1" x14ac:dyDescent="0.35">
      <c r="A801" s="122" t="s">
        <v>4923</v>
      </c>
      <c r="C801" s="111" t="s">
        <v>4421</v>
      </c>
      <c r="D801" s="122"/>
      <c r="E801" s="125">
        <v>34657</v>
      </c>
      <c r="F801" s="118" t="s">
        <v>2006</v>
      </c>
      <c r="G801" s="122" t="s">
        <v>249</v>
      </c>
      <c r="J801" s="122"/>
      <c r="K801" s="110" t="s">
        <v>153</v>
      </c>
      <c r="L801" s="110" t="s">
        <v>235</v>
      </c>
      <c r="M801" s="122" t="s">
        <v>149</v>
      </c>
      <c r="N801" s="110" t="s">
        <v>147</v>
      </c>
      <c r="O801" s="110" t="s">
        <v>341</v>
      </c>
      <c r="P801" s="122" t="s">
        <v>148</v>
      </c>
      <c r="Q801" s="110" t="s">
        <v>156</v>
      </c>
      <c r="R801" s="110" t="s">
        <v>341</v>
      </c>
      <c r="S801" s="122" t="s">
        <v>161</v>
      </c>
      <c r="T801" s="110" t="s">
        <v>153</v>
      </c>
      <c r="U801" s="110" t="s">
        <v>341</v>
      </c>
      <c r="V801" s="122" t="s">
        <v>154</v>
      </c>
      <c r="W801" s="110" t="s">
        <v>153</v>
      </c>
      <c r="X801" s="110" t="s">
        <v>341</v>
      </c>
      <c r="Y801" s="122" t="s">
        <v>154</v>
      </c>
      <c r="Z801" s="110" t="s">
        <v>153</v>
      </c>
      <c r="AA801" s="110" t="s">
        <v>341</v>
      </c>
      <c r="AB801" s="122" t="s">
        <v>154</v>
      </c>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110" customFormat="1" x14ac:dyDescent="0.35">
      <c r="A802" s="122" t="s">
        <v>232</v>
      </c>
      <c r="B802" s="110" t="s">
        <v>974</v>
      </c>
      <c r="C802" s="110" t="s">
        <v>235</v>
      </c>
      <c r="D802" s="122" t="s">
        <v>1501</v>
      </c>
      <c r="E802" s="125">
        <v>35208</v>
      </c>
      <c r="F802" s="118" t="s">
        <v>233</v>
      </c>
      <c r="G802" s="122" t="s">
        <v>125</v>
      </c>
      <c r="J802" s="122"/>
      <c r="K802" s="110" t="s">
        <v>234</v>
      </c>
      <c r="L802" s="110" t="s">
        <v>235</v>
      </c>
      <c r="M802" s="122" t="s">
        <v>236</v>
      </c>
      <c r="N802" s="110" t="s">
        <v>1672</v>
      </c>
      <c r="O802" s="110" t="s">
        <v>235</v>
      </c>
      <c r="P802" s="122" t="s">
        <v>227</v>
      </c>
      <c r="Q802" s="110" t="s">
        <v>974</v>
      </c>
      <c r="R802" s="110" t="s">
        <v>235</v>
      </c>
      <c r="S802" s="122" t="s">
        <v>183</v>
      </c>
      <c r="T802" s="110" t="s">
        <v>211</v>
      </c>
      <c r="U802" s="110" t="s">
        <v>235</v>
      </c>
      <c r="V802" s="122" t="s">
        <v>208</v>
      </c>
      <c r="Y802" s="122"/>
      <c r="AB802" s="122"/>
    </row>
    <row r="803" spans="1:256" ht="12.75" customHeight="1" x14ac:dyDescent="0.35">
      <c r="A803" s="122" t="s">
        <v>1432</v>
      </c>
      <c r="B803" s="110"/>
      <c r="C803" s="110"/>
      <c r="D803" s="111"/>
      <c r="E803" s="125">
        <v>34154</v>
      </c>
      <c r="F803" s="111" t="s">
        <v>540</v>
      </c>
      <c r="G803" s="110" t="s">
        <v>443</v>
      </c>
      <c r="H803" s="110" t="s">
        <v>323</v>
      </c>
      <c r="I803" s="110" t="s">
        <v>109</v>
      </c>
      <c r="J803" s="111" t="s">
        <v>154</v>
      </c>
      <c r="K803" s="110" t="s">
        <v>323</v>
      </c>
      <c r="L803" s="110" t="s">
        <v>109</v>
      </c>
      <c r="M803" s="111" t="s">
        <v>155</v>
      </c>
      <c r="N803" s="110" t="s">
        <v>323</v>
      </c>
      <c r="O803" s="110" t="s">
        <v>109</v>
      </c>
      <c r="P803" s="111" t="s">
        <v>155</v>
      </c>
      <c r="Q803" s="110" t="s">
        <v>323</v>
      </c>
      <c r="R803" s="110" t="s">
        <v>109</v>
      </c>
      <c r="S803" s="111" t="s">
        <v>155</v>
      </c>
      <c r="T803" s="110" t="s">
        <v>861</v>
      </c>
      <c r="U803" s="110"/>
      <c r="V803" s="111"/>
      <c r="W803" s="110" t="s">
        <v>354</v>
      </c>
      <c r="X803" s="110" t="s">
        <v>109</v>
      </c>
      <c r="Y803" s="111" t="s">
        <v>155</v>
      </c>
      <c r="Z803" s="110" t="s">
        <v>354</v>
      </c>
      <c r="AA803" s="110" t="s">
        <v>109</v>
      </c>
      <c r="AB803" s="111" t="s">
        <v>154</v>
      </c>
      <c r="AC803" s="110" t="s">
        <v>327</v>
      </c>
      <c r="AD803" s="110" t="s">
        <v>109</v>
      </c>
      <c r="AE803" s="111" t="s">
        <v>335</v>
      </c>
      <c r="AF803" s="110"/>
      <c r="AG803" s="110"/>
      <c r="AH803" s="110"/>
      <c r="AI803" s="110"/>
      <c r="AJ803" s="110"/>
      <c r="AK803" s="110"/>
      <c r="AL803" s="110"/>
      <c r="AM803" s="110"/>
      <c r="AN803" s="110"/>
      <c r="AO803" s="110"/>
      <c r="AP803" s="110"/>
      <c r="AQ803" s="110"/>
      <c r="AR803" s="110"/>
      <c r="AS803" s="110"/>
      <c r="AT803" s="110"/>
      <c r="AU803" s="110"/>
      <c r="AV803" s="110"/>
      <c r="AW803" s="110"/>
      <c r="AX803" s="110"/>
      <c r="AY803" s="110"/>
      <c r="AZ803" s="110"/>
      <c r="BA803" s="110"/>
      <c r="BB803" s="110"/>
      <c r="BC803" s="110"/>
      <c r="BD803" s="110"/>
      <c r="BE803" s="110"/>
      <c r="BF803" s="110"/>
      <c r="BG803" s="110"/>
      <c r="BH803" s="110"/>
      <c r="BI803" s="110"/>
      <c r="BJ803" s="110"/>
      <c r="BK803" s="110"/>
      <c r="BL803" s="110"/>
      <c r="BM803" s="110"/>
      <c r="BN803" s="110"/>
      <c r="BO803" s="110"/>
      <c r="BP803" s="110"/>
      <c r="BQ803" s="110"/>
      <c r="BR803" s="110"/>
      <c r="BS803" s="110"/>
      <c r="BT803" s="110"/>
      <c r="BU803" s="110"/>
      <c r="BV803" s="110"/>
      <c r="BW803" s="110"/>
      <c r="BX803" s="110"/>
      <c r="BY803" s="130"/>
    </row>
    <row r="804" spans="1:256" s="110" customFormat="1" x14ac:dyDescent="0.35">
      <c r="A804" s="122" t="s">
        <v>2030</v>
      </c>
      <c r="B804" s="110" t="s">
        <v>296</v>
      </c>
      <c r="C804" s="118" t="s">
        <v>274</v>
      </c>
      <c r="D804" s="122" t="s">
        <v>300</v>
      </c>
      <c r="E804" s="125">
        <v>36660</v>
      </c>
      <c r="F804" s="111" t="s">
        <v>88</v>
      </c>
      <c r="G804" s="111" t="s">
        <v>88</v>
      </c>
      <c r="H804" s="110" t="s">
        <v>331</v>
      </c>
      <c r="I804" s="118" t="s">
        <v>274</v>
      </c>
      <c r="J804" s="122" t="s">
        <v>342</v>
      </c>
      <c r="L804" s="118"/>
      <c r="M804" s="122"/>
      <c r="O804" s="118"/>
      <c r="P804" s="122"/>
      <c r="R804" s="118"/>
      <c r="S804" s="122"/>
      <c r="U804" s="118"/>
      <c r="V804" s="122"/>
      <c r="X804" s="118"/>
      <c r="Y804" s="122"/>
      <c r="AA804" s="118"/>
      <c r="AB804" s="122"/>
      <c r="AD804" s="118"/>
      <c r="AE804" s="122"/>
      <c r="AG804" s="118"/>
      <c r="AH804" s="122"/>
      <c r="AJ804" s="118"/>
      <c r="AK804" s="122"/>
    </row>
    <row r="805" spans="1:256" s="110" customFormat="1" x14ac:dyDescent="0.35">
      <c r="A805" s="122" t="s">
        <v>1562</v>
      </c>
      <c r="B805" s="110" t="s">
        <v>77</v>
      </c>
      <c r="C805" s="110" t="s">
        <v>259</v>
      </c>
      <c r="D805" s="122" t="s">
        <v>2248</v>
      </c>
      <c r="E805" s="125">
        <v>36785</v>
      </c>
      <c r="F805" s="111" t="s">
        <v>91</v>
      </c>
      <c r="G805" s="122" t="s">
        <v>4619</v>
      </c>
      <c r="H805" s="110" t="s">
        <v>77</v>
      </c>
      <c r="I805" s="110" t="s">
        <v>128</v>
      </c>
      <c r="J805" s="122"/>
      <c r="K805" s="110" t="s">
        <v>77</v>
      </c>
      <c r="L805" s="110" t="s">
        <v>128</v>
      </c>
      <c r="M805" s="122" t="s">
        <v>537</v>
      </c>
      <c r="P805" s="122"/>
      <c r="S805" s="122"/>
      <c r="V805" s="122"/>
      <c r="Y805" s="122"/>
      <c r="AB805" s="122"/>
    </row>
    <row r="806" spans="1:256" s="110" customFormat="1" x14ac:dyDescent="0.35">
      <c r="A806" s="122" t="s">
        <v>2592</v>
      </c>
      <c r="B806" s="110" t="s">
        <v>220</v>
      </c>
      <c r="C806" s="111" t="s">
        <v>206</v>
      </c>
      <c r="D806" s="122" t="s">
        <v>168</v>
      </c>
      <c r="E806" s="125">
        <v>33351</v>
      </c>
      <c r="F806" s="111" t="s">
        <v>1322</v>
      </c>
      <c r="G806" s="110" t="s">
        <v>4753</v>
      </c>
      <c r="H806" s="110" t="s">
        <v>211</v>
      </c>
      <c r="I806" s="111" t="s">
        <v>268</v>
      </c>
      <c r="J806" s="122" t="s">
        <v>208</v>
      </c>
      <c r="K806" s="110" t="s">
        <v>459</v>
      </c>
      <c r="L806" s="111" t="s">
        <v>460</v>
      </c>
      <c r="M806" s="122" t="s">
        <v>166</v>
      </c>
      <c r="N806" s="110" t="s">
        <v>220</v>
      </c>
      <c r="O806" s="111" t="s">
        <v>460</v>
      </c>
      <c r="P806" s="122" t="s">
        <v>231</v>
      </c>
      <c r="Q806" s="110" t="s">
        <v>744</v>
      </c>
      <c r="R806" s="111" t="s">
        <v>460</v>
      </c>
      <c r="S806" s="122" t="s">
        <v>231</v>
      </c>
      <c r="T806" s="110" t="s">
        <v>211</v>
      </c>
      <c r="U806" s="111" t="s">
        <v>460</v>
      </c>
      <c r="V806" s="122" t="s">
        <v>186</v>
      </c>
      <c r="W806" s="110" t="s">
        <v>211</v>
      </c>
      <c r="X806" s="111" t="s">
        <v>460</v>
      </c>
      <c r="Y806" s="122" t="s">
        <v>254</v>
      </c>
      <c r="Z806" s="110" t="s">
        <v>1260</v>
      </c>
      <c r="AA806" s="111" t="s">
        <v>158</v>
      </c>
      <c r="AB806" s="122" t="s">
        <v>2594</v>
      </c>
      <c r="AC806" s="110" t="s">
        <v>459</v>
      </c>
      <c r="AD806" s="111" t="s">
        <v>158</v>
      </c>
      <c r="AE806" s="122" t="s">
        <v>1118</v>
      </c>
      <c r="AF806" s="110" t="s">
        <v>867</v>
      </c>
      <c r="AG806" s="111" t="s">
        <v>158</v>
      </c>
      <c r="AH806" s="122" t="s">
        <v>231</v>
      </c>
      <c r="AI806" s="110" t="s">
        <v>461</v>
      </c>
      <c r="AJ806" s="111" t="s">
        <v>158</v>
      </c>
      <c r="AK806" s="122" t="s">
        <v>231</v>
      </c>
    </row>
    <row r="807" spans="1:256" s="110" customFormat="1" x14ac:dyDescent="0.35">
      <c r="A807" s="122" t="s">
        <v>2376</v>
      </c>
      <c r="B807" s="110" t="s">
        <v>93</v>
      </c>
      <c r="C807" s="110" t="s">
        <v>190</v>
      </c>
      <c r="D807" s="122" t="s">
        <v>4472</v>
      </c>
      <c r="E807" s="125">
        <v>36322</v>
      </c>
      <c r="F807" s="118" t="s">
        <v>457</v>
      </c>
      <c r="G807" s="122" t="s">
        <v>457</v>
      </c>
      <c r="H807" s="110" t="s">
        <v>93</v>
      </c>
      <c r="I807" s="110" t="s">
        <v>190</v>
      </c>
      <c r="J807" s="122" t="s">
        <v>3429</v>
      </c>
      <c r="K807" s="110" t="s">
        <v>954</v>
      </c>
      <c r="L807" s="110" t="s">
        <v>190</v>
      </c>
      <c r="M807" s="122" t="s">
        <v>2059</v>
      </c>
      <c r="N807" s="110" t="s">
        <v>1210</v>
      </c>
      <c r="O807" s="110" t="s">
        <v>190</v>
      </c>
      <c r="P807" s="122" t="s">
        <v>2377</v>
      </c>
      <c r="S807" s="122"/>
      <c r="V807" s="122"/>
      <c r="Y807" s="122"/>
      <c r="AB807" s="122"/>
    </row>
    <row r="808" spans="1:256" s="110" customFormat="1" x14ac:dyDescent="0.35">
      <c r="A808" s="122" t="s">
        <v>1383</v>
      </c>
      <c r="B808" s="110" t="s">
        <v>2897</v>
      </c>
      <c r="C808" s="111" t="s">
        <v>123</v>
      </c>
      <c r="D808" s="111" t="s">
        <v>4856</v>
      </c>
      <c r="E808" s="125">
        <v>34879</v>
      </c>
      <c r="F808" s="111" t="s">
        <v>140</v>
      </c>
      <c r="G808" s="111" t="s">
        <v>140</v>
      </c>
      <c r="H808" s="110" t="s">
        <v>242</v>
      </c>
      <c r="I808" s="111" t="s">
        <v>123</v>
      </c>
      <c r="J808" s="111" t="s">
        <v>178</v>
      </c>
      <c r="K808" s="110" t="s">
        <v>267</v>
      </c>
      <c r="L808" s="111" t="s">
        <v>123</v>
      </c>
      <c r="M808" s="111" t="s">
        <v>1384</v>
      </c>
      <c r="N808" s="110" t="s">
        <v>2897</v>
      </c>
      <c r="O808" s="111" t="s">
        <v>123</v>
      </c>
      <c r="P808" s="111" t="s">
        <v>1385</v>
      </c>
      <c r="Q808" s="110" t="s">
        <v>242</v>
      </c>
      <c r="R808" s="111" t="s">
        <v>123</v>
      </c>
      <c r="S808" s="111" t="s">
        <v>208</v>
      </c>
      <c r="T808" s="110" t="s">
        <v>253</v>
      </c>
      <c r="U808" s="111" t="s">
        <v>123</v>
      </c>
      <c r="V808" s="111" t="s">
        <v>1145</v>
      </c>
      <c r="W808" s="110" t="s">
        <v>273</v>
      </c>
      <c r="X808" s="111" t="s">
        <v>123</v>
      </c>
      <c r="Y808" s="111" t="s">
        <v>178</v>
      </c>
      <c r="AA808" s="111"/>
      <c r="AB808" s="111"/>
      <c r="AD808" s="111"/>
      <c r="AE808" s="111"/>
      <c r="AG808" s="111"/>
      <c r="AH808" s="111"/>
      <c r="AJ808" s="111"/>
      <c r="AK808" s="111"/>
      <c r="AM808" s="111"/>
      <c r="AN808" s="111"/>
      <c r="AP808" s="111"/>
      <c r="AQ808" s="111"/>
      <c r="AS808" s="111"/>
      <c r="AT808" s="111"/>
      <c r="AV808" s="111"/>
      <c r="AW808" s="111"/>
      <c r="AY808" s="111"/>
      <c r="AZ808" s="111"/>
      <c r="BB808" s="111"/>
      <c r="BC808" s="111"/>
      <c r="BE808" s="111"/>
      <c r="BF808" s="111"/>
      <c r="BH808" s="111"/>
      <c r="BI808" s="111"/>
      <c r="BK808" s="111"/>
      <c r="BL808" s="111"/>
      <c r="BN808" s="111"/>
      <c r="BO808" s="111"/>
      <c r="BQ808" s="125"/>
      <c r="BR808" s="111"/>
      <c r="BS808" s="118"/>
      <c r="BU808" s="122"/>
      <c r="BV808" s="118"/>
      <c r="BW808" s="118"/>
      <c r="BX808" s="127"/>
    </row>
    <row r="809" spans="1:256" s="110" customFormat="1" x14ac:dyDescent="0.35">
      <c r="A809" s="122" t="s">
        <v>456</v>
      </c>
      <c r="B809" s="110" t="s">
        <v>220</v>
      </c>
      <c r="C809" s="110" t="s">
        <v>460</v>
      </c>
      <c r="D809" s="122" t="s">
        <v>231</v>
      </c>
      <c r="E809" s="125">
        <v>36232</v>
      </c>
      <c r="F809" s="118" t="s">
        <v>457</v>
      </c>
      <c r="G809" s="122" t="s">
        <v>1624</v>
      </c>
      <c r="H809" s="110" t="s">
        <v>459</v>
      </c>
      <c r="I809" s="110" t="s">
        <v>460</v>
      </c>
      <c r="J809" s="122" t="s">
        <v>166</v>
      </c>
      <c r="K809" s="110" t="s">
        <v>459</v>
      </c>
      <c r="L809" s="110" t="s">
        <v>460</v>
      </c>
      <c r="M809" s="122" t="s">
        <v>166</v>
      </c>
      <c r="N809" s="110" t="s">
        <v>220</v>
      </c>
      <c r="O809" s="110" t="s">
        <v>460</v>
      </c>
      <c r="P809" s="122" t="s">
        <v>231</v>
      </c>
      <c r="S809" s="122"/>
      <c r="V809" s="122"/>
      <c r="Y809" s="122"/>
      <c r="AB809" s="122"/>
    </row>
    <row r="810" spans="1:256" s="110" customFormat="1" x14ac:dyDescent="0.35">
      <c r="A810" s="122" t="s">
        <v>1919</v>
      </c>
      <c r="D810" s="122"/>
      <c r="E810" s="125">
        <v>35770</v>
      </c>
      <c r="F810" s="118" t="s">
        <v>965</v>
      </c>
      <c r="G810" s="122" t="s">
        <v>218</v>
      </c>
      <c r="H810" s="110" t="s">
        <v>648</v>
      </c>
      <c r="I810" s="110" t="s">
        <v>128</v>
      </c>
      <c r="J810" s="122" t="s">
        <v>293</v>
      </c>
      <c r="K810" s="110" t="s">
        <v>304</v>
      </c>
      <c r="L810" s="110" t="s">
        <v>128</v>
      </c>
      <c r="M810" s="122" t="s">
        <v>310</v>
      </c>
      <c r="N810" s="110" t="s">
        <v>304</v>
      </c>
      <c r="O810" s="110" t="s">
        <v>128</v>
      </c>
      <c r="P810" s="122" t="s">
        <v>310</v>
      </c>
      <c r="Q810" s="110" t="s">
        <v>304</v>
      </c>
      <c r="R810" s="110" t="s">
        <v>128</v>
      </c>
      <c r="S810" s="122" t="s">
        <v>310</v>
      </c>
      <c r="V810" s="122"/>
      <c r="Y810" s="122"/>
      <c r="AB810" s="122"/>
    </row>
    <row r="811" spans="1:256" s="110" customFormat="1" x14ac:dyDescent="0.35">
      <c r="A811" s="122" t="s">
        <v>2083</v>
      </c>
      <c r="B811" s="110" t="s">
        <v>156</v>
      </c>
      <c r="C811" s="110" t="s">
        <v>123</v>
      </c>
      <c r="D811" s="122" t="s">
        <v>173</v>
      </c>
      <c r="E811" s="125">
        <v>34650</v>
      </c>
      <c r="F811" s="111" t="s">
        <v>114</v>
      </c>
      <c r="G811" s="122" t="s">
        <v>134</v>
      </c>
      <c r="H811" s="110" t="s">
        <v>2082</v>
      </c>
      <c r="I811" s="110" t="s">
        <v>123</v>
      </c>
      <c r="J811" s="122" t="s">
        <v>2084</v>
      </c>
      <c r="K811" s="110" t="s">
        <v>156</v>
      </c>
      <c r="L811" s="110" t="s">
        <v>206</v>
      </c>
      <c r="M811" s="122" t="s">
        <v>161</v>
      </c>
      <c r="P811" s="122"/>
      <c r="S811" s="122"/>
      <c r="V811" s="122"/>
      <c r="Y811" s="122"/>
      <c r="AB811" s="122"/>
    </row>
    <row r="812" spans="1:256" s="110" customFormat="1" x14ac:dyDescent="0.35">
      <c r="A812" s="122" t="s">
        <v>1827</v>
      </c>
      <c r="B812" s="110" t="s">
        <v>296</v>
      </c>
      <c r="C812" s="110" t="s">
        <v>252</v>
      </c>
      <c r="D812" s="122" t="s">
        <v>300</v>
      </c>
      <c r="E812" s="125">
        <v>36193</v>
      </c>
      <c r="F812" s="118" t="s">
        <v>566</v>
      </c>
      <c r="G812" s="122" t="s">
        <v>566</v>
      </c>
      <c r="H812" s="110" t="s">
        <v>331</v>
      </c>
      <c r="I812" s="110" t="s">
        <v>252</v>
      </c>
      <c r="J812" s="122" t="s">
        <v>334</v>
      </c>
      <c r="K812" s="110" t="s">
        <v>331</v>
      </c>
      <c r="L812" s="110" t="s">
        <v>252</v>
      </c>
      <c r="M812" s="122" t="s">
        <v>684</v>
      </c>
      <c r="N812" s="110" t="s">
        <v>327</v>
      </c>
      <c r="O812" s="110" t="s">
        <v>252</v>
      </c>
      <c r="P812" s="122" t="s">
        <v>335</v>
      </c>
      <c r="S812" s="122"/>
      <c r="V812" s="122"/>
      <c r="Y812" s="122"/>
      <c r="AB812" s="122"/>
    </row>
    <row r="813" spans="1:256" s="110" customFormat="1" x14ac:dyDescent="0.35">
      <c r="A813" s="122" t="s">
        <v>623</v>
      </c>
      <c r="B813" s="110" t="s">
        <v>2904</v>
      </c>
      <c r="C813" s="110" t="s">
        <v>151</v>
      </c>
      <c r="D813" s="122" t="s">
        <v>5113</v>
      </c>
      <c r="E813" s="125">
        <v>35902</v>
      </c>
      <c r="F813" s="118" t="s">
        <v>107</v>
      </c>
      <c r="G813" s="122" t="s">
        <v>1375</v>
      </c>
      <c r="H813" s="110" t="s">
        <v>758</v>
      </c>
      <c r="I813" s="110" t="s">
        <v>165</v>
      </c>
      <c r="J813" s="122" t="s">
        <v>3430</v>
      </c>
      <c r="K813" s="110" t="s">
        <v>273</v>
      </c>
      <c r="L813" s="110" t="s">
        <v>165</v>
      </c>
      <c r="M813" s="122" t="s">
        <v>260</v>
      </c>
      <c r="N813" s="110" t="s">
        <v>273</v>
      </c>
      <c r="O813" s="110" t="s">
        <v>165</v>
      </c>
      <c r="P813" s="122" t="s">
        <v>264</v>
      </c>
      <c r="Q813" s="110" t="s">
        <v>273</v>
      </c>
      <c r="R813" s="110" t="s">
        <v>165</v>
      </c>
      <c r="S813" s="122" t="s">
        <v>264</v>
      </c>
      <c r="V813" s="122"/>
      <c r="Y813" s="122"/>
      <c r="AB813" s="122"/>
    </row>
    <row r="814" spans="1:256" s="110" customFormat="1" x14ac:dyDescent="0.35">
      <c r="A814" s="8" t="s">
        <v>1387</v>
      </c>
      <c r="B814" s="102"/>
      <c r="C814" s="131"/>
      <c r="D814" s="131"/>
      <c r="E814" s="40">
        <v>32368</v>
      </c>
      <c r="F814" s="36" t="s">
        <v>1388</v>
      </c>
      <c r="G814" s="36" t="s">
        <v>3221</v>
      </c>
      <c r="H814" s="102" t="s">
        <v>273</v>
      </c>
      <c r="I814" s="131" t="s">
        <v>235</v>
      </c>
      <c r="J814" s="131" t="s">
        <v>227</v>
      </c>
      <c r="K814" s="102" t="s">
        <v>242</v>
      </c>
      <c r="L814" s="131" t="s">
        <v>235</v>
      </c>
      <c r="M814" s="131" t="s">
        <v>1389</v>
      </c>
      <c r="N814" s="102" t="s">
        <v>253</v>
      </c>
      <c r="O814" s="131" t="s">
        <v>131</v>
      </c>
      <c r="P814" s="131" t="s">
        <v>201</v>
      </c>
      <c r="Q814" s="102" t="s">
        <v>242</v>
      </c>
      <c r="R814" s="131" t="s">
        <v>131</v>
      </c>
      <c r="S814" s="131" t="s">
        <v>201</v>
      </c>
      <c r="T814" s="102" t="s">
        <v>253</v>
      </c>
      <c r="U814" s="131" t="s">
        <v>131</v>
      </c>
      <c r="V814" s="131" t="s">
        <v>201</v>
      </c>
      <c r="W814" s="102" t="s">
        <v>253</v>
      </c>
      <c r="X814" s="131" t="s">
        <v>131</v>
      </c>
      <c r="Y814" s="131" t="s">
        <v>178</v>
      </c>
      <c r="Z814" s="102" t="s">
        <v>253</v>
      </c>
      <c r="AA814" s="131" t="s">
        <v>131</v>
      </c>
      <c r="AB814" s="131" t="s">
        <v>440</v>
      </c>
      <c r="AC814" s="102" t="s">
        <v>656</v>
      </c>
      <c r="AD814" s="131" t="s">
        <v>131</v>
      </c>
      <c r="AE814" s="131" t="s">
        <v>1390</v>
      </c>
      <c r="AF814" s="102" t="s">
        <v>253</v>
      </c>
      <c r="AG814" s="131" t="s">
        <v>131</v>
      </c>
      <c r="AH814" s="131" t="s">
        <v>430</v>
      </c>
      <c r="AI814" s="102" t="s">
        <v>253</v>
      </c>
      <c r="AJ814" s="131" t="s">
        <v>131</v>
      </c>
      <c r="AK814" s="131" t="s">
        <v>1170</v>
      </c>
      <c r="AL814" s="102" t="s">
        <v>480</v>
      </c>
      <c r="AM814" s="131" t="s">
        <v>131</v>
      </c>
      <c r="AN814" s="131" t="s">
        <v>4792</v>
      </c>
      <c r="AO814" t="s">
        <v>480</v>
      </c>
      <c r="AP814" s="36" t="s">
        <v>172</v>
      </c>
      <c r="AQ814" s="36" t="s">
        <v>743</v>
      </c>
      <c r="AR814" t="s">
        <v>273</v>
      </c>
      <c r="AS814" s="36" t="s">
        <v>172</v>
      </c>
      <c r="AT814" s="36" t="s">
        <v>264</v>
      </c>
      <c r="AU814" t="s">
        <v>273</v>
      </c>
      <c r="AV814" s="36" t="s">
        <v>172</v>
      </c>
      <c r="AW814" s="36" t="s">
        <v>231</v>
      </c>
      <c r="AX814"/>
      <c r="AY814" s="36"/>
      <c r="AZ814" s="36"/>
      <c r="BA814"/>
      <c r="BB814" s="36"/>
      <c r="BC814" s="36"/>
      <c r="BD814"/>
      <c r="BE814" s="36"/>
      <c r="BF814" s="36"/>
      <c r="BG814"/>
      <c r="BH814" s="36"/>
      <c r="BI814" s="36"/>
      <c r="BJ814"/>
      <c r="BK814" s="36"/>
      <c r="BL814" s="36"/>
      <c r="BM814"/>
      <c r="BN814" s="36"/>
      <c r="BO814" s="36"/>
      <c r="BP814"/>
      <c r="BQ814" s="40"/>
      <c r="BR814" s="36"/>
      <c r="BS814" s="9"/>
      <c r="BT814"/>
      <c r="BU814" s="8"/>
      <c r="BV814" s="9"/>
      <c r="BW814" s="9"/>
      <c r="BX814" s="128"/>
    </row>
    <row r="815" spans="1:256" s="110" customFormat="1" x14ac:dyDescent="0.35">
      <c r="A815" s="122" t="s">
        <v>1837</v>
      </c>
      <c r="B815" s="110" t="s">
        <v>323</v>
      </c>
      <c r="C815" s="111" t="s">
        <v>94</v>
      </c>
      <c r="D815" s="111" t="s">
        <v>422</v>
      </c>
      <c r="E815" s="125">
        <v>35472</v>
      </c>
      <c r="F815" s="111" t="s">
        <v>1838</v>
      </c>
      <c r="G815" s="111" t="s">
        <v>313</v>
      </c>
      <c r="H815" s="110" t="s">
        <v>1449</v>
      </c>
      <c r="I815" s="111" t="s">
        <v>94</v>
      </c>
      <c r="J815" s="111" t="s">
        <v>328</v>
      </c>
      <c r="K815" s="110" t="s">
        <v>327</v>
      </c>
      <c r="L815" s="111" t="s">
        <v>103</v>
      </c>
      <c r="M815" s="111" t="s">
        <v>300</v>
      </c>
      <c r="N815" s="110" t="s">
        <v>4393</v>
      </c>
      <c r="O815" s="111" t="s">
        <v>326</v>
      </c>
      <c r="P815" s="111" t="s">
        <v>154</v>
      </c>
      <c r="Q815" s="110" t="s">
        <v>327</v>
      </c>
      <c r="R815" s="111" t="s">
        <v>86</v>
      </c>
      <c r="S815" s="111" t="s">
        <v>328</v>
      </c>
      <c r="T815" s="110" t="s">
        <v>920</v>
      </c>
      <c r="U815" s="111" t="s">
        <v>86</v>
      </c>
      <c r="V815" s="111" t="s">
        <v>328</v>
      </c>
      <c r="W815" s="110" t="s">
        <v>1449</v>
      </c>
      <c r="X815" s="111" t="s">
        <v>86</v>
      </c>
      <c r="Y815" s="111" t="s">
        <v>335</v>
      </c>
      <c r="AA815" s="111"/>
      <c r="AB815" s="111"/>
      <c r="AD815" s="111"/>
      <c r="AE815" s="111"/>
      <c r="AG815" s="111"/>
      <c r="AH815" s="111"/>
      <c r="AJ815" s="111"/>
      <c r="AK815" s="111"/>
      <c r="AM815" s="111"/>
      <c r="AN815" s="111"/>
      <c r="AP815" s="111"/>
      <c r="AQ815" s="111"/>
      <c r="AS815" s="111"/>
      <c r="AT815" s="111"/>
      <c r="AV815" s="111"/>
      <c r="AW815" s="111"/>
      <c r="AY815" s="111"/>
      <c r="AZ815" s="111"/>
      <c r="BB815" s="111"/>
      <c r="BC815" s="111"/>
      <c r="BE815" s="111"/>
      <c r="BF815" s="111"/>
      <c r="BH815" s="111"/>
      <c r="BI815" s="111"/>
      <c r="BK815" s="111"/>
      <c r="BL815" s="111"/>
      <c r="BN815" s="111"/>
      <c r="BO815" s="111"/>
      <c r="BQ815" s="125"/>
      <c r="BR815" s="111"/>
      <c r="BS815" s="118"/>
      <c r="BU815" s="122"/>
      <c r="BV815" s="118"/>
      <c r="BW815" s="118"/>
      <c r="BX815" s="127"/>
    </row>
    <row r="816" spans="1:256" s="110" customFormat="1" x14ac:dyDescent="0.35">
      <c r="A816" s="122" t="s">
        <v>3672</v>
      </c>
      <c r="B816" s="110" t="s">
        <v>304</v>
      </c>
      <c r="C816" s="110" t="s">
        <v>229</v>
      </c>
      <c r="D816" s="122" t="s">
        <v>310</v>
      </c>
      <c r="E816" s="125">
        <v>36164</v>
      </c>
      <c r="F816" s="111" t="s">
        <v>279</v>
      </c>
      <c r="G816" s="122"/>
      <c r="J816" s="122"/>
      <c r="M816" s="122"/>
      <c r="P816" s="122"/>
      <c r="S816" s="122"/>
      <c r="V816" s="122"/>
      <c r="Y816" s="122"/>
      <c r="AB816" s="122"/>
    </row>
    <row r="817" spans="1:256" s="110" customFormat="1" x14ac:dyDescent="0.35">
      <c r="A817" s="122" t="s">
        <v>2586</v>
      </c>
      <c r="B817" s="110" t="s">
        <v>177</v>
      </c>
      <c r="C817" s="110" t="s">
        <v>326</v>
      </c>
      <c r="D817" s="122" t="s">
        <v>207</v>
      </c>
      <c r="E817" s="125">
        <v>36339</v>
      </c>
      <c r="F817" s="118" t="s">
        <v>241</v>
      </c>
      <c r="G817" s="122" t="s">
        <v>3431</v>
      </c>
      <c r="H817" s="110" t="s">
        <v>184</v>
      </c>
      <c r="I817" s="110" t="s">
        <v>326</v>
      </c>
      <c r="J817" s="122" t="s">
        <v>3432</v>
      </c>
      <c r="K817" s="110" t="s">
        <v>177</v>
      </c>
      <c r="L817" s="110" t="s">
        <v>326</v>
      </c>
      <c r="M817" s="122" t="s">
        <v>207</v>
      </c>
      <c r="N817" s="110" t="s">
        <v>177</v>
      </c>
      <c r="O817" s="110" t="s">
        <v>326</v>
      </c>
      <c r="P817" s="122" t="s">
        <v>181</v>
      </c>
      <c r="S817" s="122"/>
      <c r="V817" s="122"/>
      <c r="Y817" s="122"/>
      <c r="AB817" s="122"/>
    </row>
    <row r="818" spans="1:256" s="110" customFormat="1" x14ac:dyDescent="0.35">
      <c r="A818" s="122" t="s">
        <v>133</v>
      </c>
      <c r="B818" s="110" t="s">
        <v>132</v>
      </c>
      <c r="C818" s="110" t="s">
        <v>116</v>
      </c>
      <c r="D818" s="122"/>
      <c r="E818" s="125">
        <v>35904</v>
      </c>
      <c r="F818" s="118" t="s">
        <v>101</v>
      </c>
      <c r="G818" s="122" t="s">
        <v>349</v>
      </c>
      <c r="H818" s="110" t="s">
        <v>132</v>
      </c>
      <c r="I818" s="110" t="s">
        <v>116</v>
      </c>
      <c r="J818" s="122"/>
      <c r="M818" s="122"/>
      <c r="N818" s="110" t="s">
        <v>132</v>
      </c>
      <c r="O818" s="110" t="s">
        <v>274</v>
      </c>
      <c r="P818" s="122"/>
      <c r="S818" s="122"/>
      <c r="V818" s="122"/>
      <c r="Y818" s="122"/>
      <c r="AB818" s="122"/>
    </row>
    <row r="819" spans="1:256" s="110" customFormat="1" x14ac:dyDescent="0.35">
      <c r="A819" s="122" t="s">
        <v>2820</v>
      </c>
      <c r="B819" s="110" t="s">
        <v>345</v>
      </c>
      <c r="C819" s="110" t="s">
        <v>195</v>
      </c>
      <c r="D819" s="122" t="s">
        <v>155</v>
      </c>
      <c r="E819" s="125">
        <v>35254</v>
      </c>
      <c r="F819" s="118" t="s">
        <v>439</v>
      </c>
      <c r="G819" s="122" t="s">
        <v>249</v>
      </c>
      <c r="H819" s="110" t="s">
        <v>323</v>
      </c>
      <c r="I819" s="110" t="s">
        <v>195</v>
      </c>
      <c r="J819" s="122" t="s">
        <v>154</v>
      </c>
      <c r="K819" s="110" t="s">
        <v>354</v>
      </c>
      <c r="L819" s="110" t="s">
        <v>195</v>
      </c>
      <c r="M819" s="122" t="s">
        <v>155</v>
      </c>
      <c r="N819" s="110" t="s">
        <v>354</v>
      </c>
      <c r="O819" s="110" t="s">
        <v>195</v>
      </c>
      <c r="P819" s="122" t="s">
        <v>154</v>
      </c>
      <c r="Q819" s="110" t="s">
        <v>354</v>
      </c>
      <c r="R819" s="110" t="s">
        <v>195</v>
      </c>
      <c r="S819" s="122" t="s">
        <v>155</v>
      </c>
      <c r="T819" s="110" t="s">
        <v>323</v>
      </c>
      <c r="U819" s="110" t="s">
        <v>195</v>
      </c>
      <c r="V819" s="122" t="s">
        <v>155</v>
      </c>
      <c r="W819" s="110" t="s">
        <v>345</v>
      </c>
      <c r="X819" s="110" t="s">
        <v>195</v>
      </c>
      <c r="Y819" s="122" t="s">
        <v>422</v>
      </c>
      <c r="Z819" s="110" t="s">
        <v>345</v>
      </c>
      <c r="AA819" s="110" t="s">
        <v>195</v>
      </c>
      <c r="AB819" s="122" t="s">
        <v>154</v>
      </c>
    </row>
    <row r="820" spans="1:256" s="110" customFormat="1" x14ac:dyDescent="0.35">
      <c r="A820" s="122" t="s">
        <v>2293</v>
      </c>
      <c r="B820" s="110" t="s">
        <v>220</v>
      </c>
      <c r="C820" s="110" t="s">
        <v>326</v>
      </c>
      <c r="D820" s="129" t="s">
        <v>186</v>
      </c>
      <c r="E820" s="125">
        <v>34331</v>
      </c>
      <c r="F820" s="111" t="s">
        <v>2294</v>
      </c>
      <c r="G820" s="110" t="s">
        <v>540</v>
      </c>
      <c r="H820" s="110" t="s">
        <v>205</v>
      </c>
      <c r="I820" s="110" t="s">
        <v>78</v>
      </c>
      <c r="J820" s="129" t="s">
        <v>178</v>
      </c>
      <c r="K820" s="110" t="s">
        <v>205</v>
      </c>
      <c r="L820" s="110" t="s">
        <v>78</v>
      </c>
      <c r="M820" s="129" t="s">
        <v>178</v>
      </c>
      <c r="N820" s="110" t="s">
        <v>205</v>
      </c>
      <c r="O820" s="110" t="s">
        <v>78</v>
      </c>
      <c r="P820" s="129" t="s">
        <v>181</v>
      </c>
      <c r="Q820" s="110" t="s">
        <v>205</v>
      </c>
      <c r="R820" s="110" t="s">
        <v>78</v>
      </c>
      <c r="S820" s="111" t="s">
        <v>207</v>
      </c>
      <c r="T820" s="110" t="s">
        <v>434</v>
      </c>
      <c r="U820" s="110" t="s">
        <v>78</v>
      </c>
      <c r="V820" s="111" t="s">
        <v>2194</v>
      </c>
      <c r="W820" s="110" t="s">
        <v>205</v>
      </c>
      <c r="X820" s="110" t="s">
        <v>78</v>
      </c>
      <c r="Y820" s="111" t="s">
        <v>464</v>
      </c>
      <c r="Z820" s="110" t="s">
        <v>861</v>
      </c>
      <c r="AB820" s="111"/>
      <c r="AC820" s="110" t="s">
        <v>211</v>
      </c>
      <c r="AD820" s="110" t="s">
        <v>78</v>
      </c>
      <c r="AE820" s="111" t="s">
        <v>208</v>
      </c>
    </row>
    <row r="821" spans="1:256" s="110" customFormat="1" x14ac:dyDescent="0.35">
      <c r="A821" s="122" t="s">
        <v>3598</v>
      </c>
      <c r="B821" s="110" t="s">
        <v>480</v>
      </c>
      <c r="C821" s="110" t="s">
        <v>151</v>
      </c>
      <c r="D821" s="122" t="s">
        <v>906</v>
      </c>
      <c r="E821" s="125">
        <v>36963</v>
      </c>
      <c r="F821" s="111" t="s">
        <v>5137</v>
      </c>
      <c r="G821" s="122"/>
      <c r="J821" s="122"/>
      <c r="M821" s="122"/>
      <c r="P821" s="122"/>
      <c r="S821" s="122"/>
      <c r="V821" s="122"/>
      <c r="Y821" s="122"/>
      <c r="AB821" s="122"/>
    </row>
    <row r="822" spans="1:256" x14ac:dyDescent="0.35">
      <c r="A822" s="122" t="s">
        <v>1334</v>
      </c>
      <c r="B822" s="110" t="s">
        <v>93</v>
      </c>
      <c r="C822" s="110" t="s">
        <v>326</v>
      </c>
      <c r="D822" s="122" t="s">
        <v>4705</v>
      </c>
      <c r="E822" s="125">
        <v>34917</v>
      </c>
      <c r="F822" s="118" t="s">
        <v>222</v>
      </c>
      <c r="G822" s="122" t="s">
        <v>4706</v>
      </c>
      <c r="H822" s="110" t="s">
        <v>93</v>
      </c>
      <c r="I822" s="110" t="s">
        <v>460</v>
      </c>
      <c r="J822" s="122" t="s">
        <v>3433</v>
      </c>
      <c r="K822" s="110" t="s">
        <v>93</v>
      </c>
      <c r="L822" s="110" t="s">
        <v>460</v>
      </c>
      <c r="M822" s="122" t="s">
        <v>1336</v>
      </c>
      <c r="N822" s="110" t="s">
        <v>93</v>
      </c>
      <c r="O822" s="110" t="s">
        <v>460</v>
      </c>
      <c r="P822" s="122" t="s">
        <v>1337</v>
      </c>
      <c r="Q822" s="110" t="s">
        <v>93</v>
      </c>
      <c r="R822" s="110" t="s">
        <v>460</v>
      </c>
      <c r="S822" s="122" t="s">
        <v>1338</v>
      </c>
      <c r="T822" s="110" t="s">
        <v>1339</v>
      </c>
      <c r="U822" s="110" t="s">
        <v>460</v>
      </c>
      <c r="V822" s="122" t="s">
        <v>1340</v>
      </c>
      <c r="W822" s="110" t="s">
        <v>93</v>
      </c>
      <c r="X822" s="110" t="s">
        <v>326</v>
      </c>
      <c r="Y822" s="122" t="s">
        <v>1341</v>
      </c>
      <c r="Z822" s="110" t="s">
        <v>93</v>
      </c>
      <c r="AA822" s="110" t="s">
        <v>326</v>
      </c>
      <c r="AB822" s="122" t="s">
        <v>1342</v>
      </c>
      <c r="AC822" s="110"/>
      <c r="AD822" s="110"/>
      <c r="AE822" s="110"/>
      <c r="AF822" s="110"/>
      <c r="AG822" s="110"/>
      <c r="AH822" s="110"/>
      <c r="AI822" s="110"/>
      <c r="AJ822" s="110"/>
      <c r="AK822" s="110"/>
      <c r="AL822" s="110"/>
      <c r="AM822" s="110"/>
      <c r="AN822" s="110"/>
      <c r="AO822" s="110"/>
      <c r="AP822" s="110"/>
      <c r="AQ822" s="110"/>
      <c r="AR822" s="110"/>
      <c r="AS822" s="110"/>
      <c r="AT822" s="110"/>
      <c r="AU822" s="110"/>
      <c r="AV822" s="110"/>
      <c r="AW822" s="110"/>
      <c r="AX822" s="110"/>
      <c r="AY822" s="110"/>
      <c r="AZ822" s="110"/>
      <c r="BA822" s="110"/>
      <c r="BB822" s="110"/>
      <c r="BC822" s="110"/>
      <c r="BD822" s="110"/>
      <c r="BE822" s="110"/>
      <c r="BF822" s="110"/>
      <c r="BG822" s="110"/>
      <c r="BH822" s="110"/>
      <c r="BI822" s="110"/>
      <c r="BJ822" s="110"/>
      <c r="BK822" s="110"/>
      <c r="BL822" s="110"/>
      <c r="BM822" s="110"/>
      <c r="BN822" s="110"/>
      <c r="BO822" s="110"/>
      <c r="BP822" s="110"/>
      <c r="BQ822" s="110"/>
      <c r="BR822" s="110"/>
      <c r="BS822" s="110"/>
      <c r="BT822" s="110"/>
      <c r="BU822" s="110"/>
      <c r="BV822" s="110"/>
      <c r="BW822" s="110"/>
      <c r="BX822" s="110"/>
      <c r="BY822" s="110"/>
      <c r="BZ822" s="110"/>
      <c r="CA822" s="110"/>
      <c r="CB822" s="110"/>
      <c r="CC822" s="110"/>
      <c r="CD822" s="110"/>
      <c r="CE822" s="110"/>
      <c r="CF822" s="110"/>
      <c r="CG822" s="110"/>
      <c r="CH822" s="110"/>
      <c r="CI822" s="110"/>
      <c r="CJ822" s="110"/>
      <c r="CK822" s="110"/>
      <c r="CL822" s="110"/>
      <c r="CM822" s="110"/>
      <c r="CN822" s="110"/>
      <c r="CO822" s="110"/>
      <c r="CP822" s="110"/>
      <c r="CQ822" s="110"/>
      <c r="CR822" s="110"/>
      <c r="CS822" s="110"/>
      <c r="CT822" s="110"/>
      <c r="CU822" s="110"/>
      <c r="CV822" s="110"/>
      <c r="CW822" s="110"/>
      <c r="CX822" s="110"/>
      <c r="CY822" s="110"/>
      <c r="CZ822" s="110"/>
      <c r="DA822" s="110"/>
      <c r="DB822" s="110"/>
      <c r="DC822" s="110"/>
      <c r="DD822" s="110"/>
      <c r="DE822" s="110"/>
      <c r="DF822" s="110"/>
      <c r="DG822" s="110"/>
      <c r="DH822" s="110"/>
      <c r="DI822" s="110"/>
      <c r="DJ822" s="110"/>
      <c r="DK822" s="110"/>
      <c r="DL822" s="110"/>
      <c r="DM822" s="110"/>
      <c r="DN822" s="110"/>
      <c r="DO822" s="110"/>
      <c r="DP822" s="110"/>
      <c r="DQ822" s="110"/>
      <c r="DR822" s="110"/>
      <c r="DS822" s="110"/>
      <c r="DT822" s="110"/>
      <c r="DU822" s="110"/>
      <c r="DV822" s="110"/>
      <c r="DW822" s="110"/>
      <c r="DX822" s="110"/>
      <c r="DY822" s="110"/>
      <c r="DZ822" s="110"/>
      <c r="EA822" s="110"/>
      <c r="EB822" s="110"/>
      <c r="EC822" s="110"/>
      <c r="ED822" s="110"/>
      <c r="EE822" s="110"/>
      <c r="EF822" s="110"/>
      <c r="EG822" s="110"/>
      <c r="EH822" s="110"/>
      <c r="EI822" s="110"/>
      <c r="EJ822" s="110"/>
      <c r="EK822" s="110"/>
      <c r="EL822" s="110"/>
      <c r="EM822" s="110"/>
      <c r="EN822" s="110"/>
      <c r="EO822" s="110"/>
      <c r="EP822" s="110"/>
      <c r="EQ822" s="110"/>
      <c r="ER822" s="110"/>
      <c r="ES822" s="110"/>
      <c r="ET822" s="110"/>
      <c r="EU822" s="110"/>
      <c r="EV822" s="110"/>
      <c r="EW822" s="110"/>
      <c r="EX822" s="110"/>
      <c r="EY822" s="110"/>
      <c r="EZ822" s="110"/>
      <c r="FA822" s="110"/>
      <c r="FB822" s="110"/>
      <c r="FC822" s="110"/>
      <c r="FD822" s="110"/>
      <c r="FE822" s="110"/>
      <c r="FF822" s="110"/>
      <c r="FG822" s="110"/>
      <c r="FH822" s="110"/>
      <c r="FI822" s="110"/>
      <c r="FJ822" s="110"/>
      <c r="FK822" s="110"/>
      <c r="FL822" s="110"/>
      <c r="FM822" s="110"/>
      <c r="FN822" s="110"/>
      <c r="FO822" s="110"/>
      <c r="FP822" s="110"/>
      <c r="FQ822" s="110"/>
      <c r="FR822" s="110"/>
      <c r="FS822" s="110"/>
      <c r="FT822" s="110"/>
      <c r="FU822" s="110"/>
      <c r="FV822" s="110"/>
      <c r="FW822" s="110"/>
      <c r="FX822" s="110"/>
      <c r="FY822" s="110"/>
      <c r="FZ822" s="110"/>
      <c r="GA822" s="110"/>
      <c r="GB822" s="110"/>
      <c r="GC822" s="110"/>
      <c r="GD822" s="110"/>
      <c r="GE822" s="110"/>
      <c r="GF822" s="110"/>
      <c r="GG822" s="110"/>
      <c r="GH822" s="110"/>
      <c r="GI822" s="110"/>
      <c r="GJ822" s="110"/>
      <c r="GK822" s="110"/>
      <c r="GL822" s="110"/>
      <c r="GM822" s="110"/>
      <c r="GN822" s="110"/>
      <c r="GO822" s="110"/>
      <c r="GP822" s="110"/>
      <c r="GQ822" s="110"/>
      <c r="GR822" s="110"/>
      <c r="GS822" s="110"/>
      <c r="GT822" s="110"/>
      <c r="GU822" s="110"/>
      <c r="GV822" s="110"/>
      <c r="GW822" s="110"/>
      <c r="GX822" s="110"/>
      <c r="GY822" s="110"/>
      <c r="GZ822" s="110"/>
      <c r="HA822" s="110"/>
      <c r="HB822" s="110"/>
      <c r="HC822" s="110"/>
      <c r="HD822" s="110"/>
      <c r="HE822" s="110"/>
      <c r="HF822" s="110"/>
      <c r="HG822" s="110"/>
      <c r="HH822" s="110"/>
      <c r="HI822" s="110"/>
      <c r="HJ822" s="110"/>
      <c r="HK822" s="110"/>
      <c r="HL822" s="110"/>
      <c r="HM822" s="110"/>
      <c r="HN822" s="110"/>
      <c r="HO822" s="110"/>
      <c r="HP822" s="110"/>
      <c r="HQ822" s="110"/>
      <c r="HR822" s="110"/>
      <c r="HS822" s="110"/>
      <c r="HT822" s="110"/>
      <c r="HU822" s="110"/>
      <c r="HV822" s="110"/>
      <c r="HW822" s="110"/>
      <c r="HX822" s="110"/>
      <c r="HY822" s="110"/>
      <c r="HZ822" s="110"/>
      <c r="IA822" s="110"/>
      <c r="IB822" s="110"/>
      <c r="IC822" s="110"/>
      <c r="ID822" s="110"/>
      <c r="IE822" s="110"/>
      <c r="IF822" s="110"/>
      <c r="IG822" s="110"/>
      <c r="IH822" s="110"/>
      <c r="II822" s="110"/>
      <c r="IJ822" s="110"/>
      <c r="IK822" s="110"/>
      <c r="IL822" s="110"/>
      <c r="IM822" s="110"/>
      <c r="IN822" s="110"/>
      <c r="IO822" s="110"/>
      <c r="IP822" s="110"/>
      <c r="IQ822" s="110"/>
      <c r="IR822" s="110"/>
      <c r="IS822" s="110"/>
      <c r="IT822" s="110"/>
      <c r="IU822" s="110"/>
      <c r="IV822" s="110"/>
    </row>
    <row r="823" spans="1:256" s="110" customFormat="1" x14ac:dyDescent="0.35">
      <c r="A823" s="122" t="s">
        <v>577</v>
      </c>
      <c r="B823" s="110" t="s">
        <v>198</v>
      </c>
      <c r="C823" s="110" t="s">
        <v>190</v>
      </c>
      <c r="D823" s="122" t="s">
        <v>430</v>
      </c>
      <c r="E823" s="125">
        <v>35302</v>
      </c>
      <c r="F823" s="118" t="s">
        <v>204</v>
      </c>
      <c r="G823" s="122" t="s">
        <v>130</v>
      </c>
      <c r="H823" s="110" t="s">
        <v>198</v>
      </c>
      <c r="I823" s="110" t="s">
        <v>109</v>
      </c>
      <c r="J823" s="122" t="s">
        <v>181</v>
      </c>
      <c r="K823" s="110" t="s">
        <v>578</v>
      </c>
      <c r="L823" s="110" t="s">
        <v>109</v>
      </c>
      <c r="M823" s="122" t="s">
        <v>579</v>
      </c>
      <c r="N823" s="110" t="s">
        <v>198</v>
      </c>
      <c r="O823" s="110" t="s">
        <v>109</v>
      </c>
      <c r="P823" s="122" t="s">
        <v>178</v>
      </c>
      <c r="Q823" s="110" t="s">
        <v>211</v>
      </c>
      <c r="R823" s="110" t="s">
        <v>109</v>
      </c>
      <c r="S823" s="122" t="s">
        <v>201</v>
      </c>
      <c r="V823" s="122"/>
      <c r="Y823" s="122"/>
      <c r="AB823" s="122"/>
    </row>
    <row r="824" spans="1:256" s="110" customFormat="1" x14ac:dyDescent="0.35">
      <c r="A824" s="122" t="s">
        <v>2605</v>
      </c>
      <c r="B824" s="110" t="s">
        <v>253</v>
      </c>
      <c r="C824" s="118" t="s">
        <v>235</v>
      </c>
      <c r="D824" s="122" t="s">
        <v>1270</v>
      </c>
      <c r="E824" s="125">
        <v>34636</v>
      </c>
      <c r="F824" s="111" t="s">
        <v>2000</v>
      </c>
      <c r="G824" s="111" t="s">
        <v>265</v>
      </c>
      <c r="H824" s="110" t="s">
        <v>2897</v>
      </c>
      <c r="I824" s="118" t="s">
        <v>86</v>
      </c>
      <c r="J824" s="122" t="s">
        <v>3434</v>
      </c>
      <c r="K824" s="110" t="s">
        <v>267</v>
      </c>
      <c r="L824" s="118" t="s">
        <v>86</v>
      </c>
      <c r="M824" s="122" t="s">
        <v>4926</v>
      </c>
      <c r="O824" s="118"/>
      <c r="P824" s="122"/>
      <c r="R824" s="118"/>
      <c r="S824" s="122"/>
      <c r="T824" s="110" t="s">
        <v>242</v>
      </c>
      <c r="U824" s="118" t="s">
        <v>86</v>
      </c>
      <c r="V824" s="122" t="s">
        <v>2608</v>
      </c>
      <c r="W824" s="110" t="s">
        <v>242</v>
      </c>
      <c r="X824" s="118" t="s">
        <v>86</v>
      </c>
      <c r="Y824" s="122" t="s">
        <v>2609</v>
      </c>
      <c r="Z824" s="110" t="s">
        <v>242</v>
      </c>
      <c r="AA824" s="118" t="s">
        <v>86</v>
      </c>
      <c r="AB824" s="122" t="s">
        <v>181</v>
      </c>
      <c r="AC824" s="110" t="s">
        <v>273</v>
      </c>
      <c r="AD824" s="118" t="s">
        <v>86</v>
      </c>
      <c r="AE824" s="122" t="s">
        <v>627</v>
      </c>
      <c r="AF824" s="110" t="s">
        <v>273</v>
      </c>
      <c r="AG824" s="118" t="s">
        <v>86</v>
      </c>
      <c r="AH824" s="122" t="s">
        <v>743</v>
      </c>
      <c r="AJ824" s="118"/>
      <c r="AK824" s="122"/>
      <c r="AM824" s="118"/>
      <c r="AN824" s="122"/>
      <c r="AP824" s="118"/>
      <c r="AQ824" s="122"/>
      <c r="AS824" s="118"/>
      <c r="AT824" s="122"/>
      <c r="AV824" s="118"/>
      <c r="AW824" s="122"/>
      <c r="AY824" s="118"/>
      <c r="AZ824" s="122"/>
      <c r="BB824" s="118"/>
      <c r="BC824" s="122"/>
      <c r="BE824" s="118"/>
      <c r="BF824" s="122"/>
      <c r="BH824" s="118"/>
      <c r="BI824" s="122"/>
      <c r="BK824" s="118"/>
      <c r="BL824" s="122"/>
      <c r="BN824" s="118"/>
      <c r="BO824" s="122"/>
      <c r="BR824" s="122"/>
      <c r="BS824" s="118"/>
      <c r="BT824" s="118"/>
      <c r="BU824" s="118"/>
      <c r="BV824" s="118"/>
      <c r="BW824" s="118"/>
      <c r="BX824" s="118"/>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110" customFormat="1" x14ac:dyDescent="0.35">
      <c r="A825" s="122" t="s">
        <v>5035</v>
      </c>
      <c r="C825" s="111" t="s">
        <v>4421</v>
      </c>
      <c r="D825" s="122"/>
      <c r="E825" s="125">
        <v>36053</v>
      </c>
      <c r="F825" s="111" t="s">
        <v>359</v>
      </c>
      <c r="G825" s="122" t="s">
        <v>91</v>
      </c>
      <c r="J825" s="122"/>
      <c r="K825" s="110" t="s">
        <v>93</v>
      </c>
      <c r="L825" s="110" t="s">
        <v>94</v>
      </c>
      <c r="M825" s="122" t="s">
        <v>3024</v>
      </c>
      <c r="P825" s="122"/>
      <c r="S825" s="122"/>
      <c r="V825" s="122"/>
      <c r="Y825" s="122"/>
      <c r="AB825" s="122"/>
      <c r="BY825" s="130"/>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110" customFormat="1" x14ac:dyDescent="0.35">
      <c r="A826" s="122" t="s">
        <v>3095</v>
      </c>
      <c r="B826" s="110" t="s">
        <v>77</v>
      </c>
      <c r="C826" s="110" t="s">
        <v>109</v>
      </c>
      <c r="D826" s="122"/>
      <c r="E826" s="125">
        <v>35829</v>
      </c>
      <c r="F826" s="118" t="s">
        <v>107</v>
      </c>
      <c r="G826" s="122" t="s">
        <v>241</v>
      </c>
      <c r="H826" s="110" t="s">
        <v>77</v>
      </c>
      <c r="I826" s="110" t="s">
        <v>195</v>
      </c>
      <c r="J826" s="122" t="s">
        <v>4618</v>
      </c>
      <c r="K826" s="110" t="s">
        <v>77</v>
      </c>
      <c r="L826" s="110" t="s">
        <v>195</v>
      </c>
      <c r="M826" s="122"/>
      <c r="N826" s="110" t="s">
        <v>77</v>
      </c>
      <c r="O826" s="110" t="s">
        <v>195</v>
      </c>
      <c r="P826" s="122"/>
      <c r="S826" s="122"/>
      <c r="V826" s="122"/>
      <c r="Y826" s="122"/>
      <c r="AB826" s="122"/>
    </row>
    <row r="827" spans="1:256" s="110" customFormat="1" x14ac:dyDescent="0.35">
      <c r="A827" s="122" t="s">
        <v>2080</v>
      </c>
      <c r="B827" s="110" t="s">
        <v>156</v>
      </c>
      <c r="C827" s="118" t="s">
        <v>224</v>
      </c>
      <c r="D827" s="122" t="s">
        <v>173</v>
      </c>
      <c r="E827" s="125">
        <v>34205</v>
      </c>
      <c r="F827" s="118" t="s">
        <v>2081</v>
      </c>
      <c r="G827" s="122" t="s">
        <v>398</v>
      </c>
      <c r="H827" s="110" t="s">
        <v>156</v>
      </c>
      <c r="I827" s="110" t="s">
        <v>190</v>
      </c>
      <c r="J827" s="122" t="s">
        <v>848</v>
      </c>
      <c r="K827" s="110" t="s">
        <v>153</v>
      </c>
      <c r="L827" s="110" t="s">
        <v>123</v>
      </c>
      <c r="M827" s="122" t="s">
        <v>422</v>
      </c>
      <c r="N827" s="110" t="s">
        <v>156</v>
      </c>
      <c r="O827" s="110" t="s">
        <v>94</v>
      </c>
      <c r="P827" s="122" t="s">
        <v>161</v>
      </c>
      <c r="Q827" s="110" t="s">
        <v>147</v>
      </c>
      <c r="R827" s="110" t="s">
        <v>94</v>
      </c>
      <c r="S827" s="122" t="s">
        <v>1357</v>
      </c>
      <c r="T827" s="110" t="s">
        <v>156</v>
      </c>
      <c r="U827" s="110" t="s">
        <v>195</v>
      </c>
      <c r="V827" s="122" t="s">
        <v>161</v>
      </c>
      <c r="Y827" s="122"/>
      <c r="AB827" s="122"/>
    </row>
    <row r="828" spans="1:256" s="110" customFormat="1" x14ac:dyDescent="0.35">
      <c r="A828" s="122" t="s">
        <v>1765</v>
      </c>
      <c r="C828" s="118"/>
      <c r="D828" s="122"/>
      <c r="E828" s="125">
        <v>33589</v>
      </c>
      <c r="F828" s="111" t="s">
        <v>900</v>
      </c>
      <c r="G828" s="111" t="s">
        <v>283</v>
      </c>
      <c r="H828" s="110" t="s">
        <v>1672</v>
      </c>
      <c r="I828" s="118" t="s">
        <v>274</v>
      </c>
      <c r="J828" s="122" t="s">
        <v>179</v>
      </c>
      <c r="K828" s="110" t="s">
        <v>205</v>
      </c>
      <c r="L828" s="118" t="s">
        <v>274</v>
      </c>
      <c r="M828" s="122" t="s">
        <v>743</v>
      </c>
      <c r="N828" s="110" t="s">
        <v>4406</v>
      </c>
      <c r="O828" s="118" t="s">
        <v>274</v>
      </c>
      <c r="P828" s="122" t="s">
        <v>223</v>
      </c>
      <c r="Q828" s="110" t="s">
        <v>864</v>
      </c>
      <c r="R828" s="118" t="s">
        <v>274</v>
      </c>
      <c r="S828" s="122" t="s">
        <v>1130</v>
      </c>
      <c r="T828" s="110" t="s">
        <v>864</v>
      </c>
      <c r="U828" s="118" t="s">
        <v>195</v>
      </c>
      <c r="V828" s="122" t="s">
        <v>1768</v>
      </c>
      <c r="W828" s="110" t="s">
        <v>744</v>
      </c>
      <c r="X828" s="118" t="s">
        <v>195</v>
      </c>
      <c r="Y828" s="122" t="s">
        <v>264</v>
      </c>
      <c r="Z828" s="110" t="s">
        <v>192</v>
      </c>
      <c r="AA828" s="118" t="s">
        <v>195</v>
      </c>
      <c r="AB828" s="122" t="s">
        <v>743</v>
      </c>
      <c r="AC828" s="110" t="s">
        <v>220</v>
      </c>
      <c r="AD828" s="118" t="s">
        <v>195</v>
      </c>
      <c r="AE828" s="122" t="s">
        <v>231</v>
      </c>
      <c r="AF828" s="110" t="s">
        <v>459</v>
      </c>
      <c r="AG828" s="118" t="s">
        <v>195</v>
      </c>
      <c r="AH828" s="122" t="s">
        <v>148</v>
      </c>
      <c r="AI828" s="110" t="s">
        <v>220</v>
      </c>
      <c r="AJ828" s="118" t="s">
        <v>195</v>
      </c>
      <c r="AK828" s="122" t="s">
        <v>186</v>
      </c>
    </row>
    <row r="829" spans="1:256" s="110" customFormat="1" x14ac:dyDescent="0.35">
      <c r="A829" s="122" t="s">
        <v>1518</v>
      </c>
      <c r="B829" s="110" t="s">
        <v>258</v>
      </c>
      <c r="C829" s="111" t="s">
        <v>460</v>
      </c>
      <c r="D829" s="111" t="s">
        <v>186</v>
      </c>
      <c r="E829" s="125">
        <v>34828</v>
      </c>
      <c r="F829" s="111" t="s">
        <v>337</v>
      </c>
      <c r="G829" s="111" t="s">
        <v>303</v>
      </c>
      <c r="H829" s="110" t="s">
        <v>258</v>
      </c>
      <c r="I829" s="111" t="s">
        <v>460</v>
      </c>
      <c r="J829" s="111" t="s">
        <v>264</v>
      </c>
      <c r="L829" s="111"/>
      <c r="M829" s="111"/>
      <c r="O829" s="111"/>
      <c r="P829" s="111"/>
      <c r="Q829" s="110" t="s">
        <v>258</v>
      </c>
      <c r="R829" s="111" t="s">
        <v>471</v>
      </c>
      <c r="S829" s="111" t="s">
        <v>484</v>
      </c>
      <c r="T829" s="110" t="s">
        <v>258</v>
      </c>
      <c r="U829" s="111" t="s">
        <v>275</v>
      </c>
      <c r="V829" s="111" t="s">
        <v>227</v>
      </c>
      <c r="W829" s="110" t="s">
        <v>491</v>
      </c>
      <c r="X829" s="111" t="s">
        <v>275</v>
      </c>
      <c r="Y829" s="111" t="s">
        <v>201</v>
      </c>
      <c r="AA829" s="111"/>
      <c r="AB829" s="111"/>
      <c r="AD829" s="111"/>
      <c r="AE829" s="111"/>
      <c r="AG829" s="111"/>
      <c r="AH829" s="111"/>
      <c r="AJ829" s="111"/>
      <c r="AK829" s="111"/>
      <c r="AM829" s="111"/>
      <c r="AN829" s="111"/>
      <c r="AP829" s="111"/>
      <c r="AQ829" s="111"/>
      <c r="AS829" s="111"/>
      <c r="AT829" s="111"/>
      <c r="AV829" s="111"/>
      <c r="AW829" s="111"/>
      <c r="AY829" s="111"/>
      <c r="AZ829" s="111"/>
      <c r="BB829" s="111"/>
      <c r="BC829" s="111"/>
      <c r="BE829" s="111"/>
      <c r="BF829" s="111"/>
      <c r="BH829" s="111"/>
      <c r="BI829" s="111"/>
      <c r="BK829" s="111"/>
      <c r="BL829" s="111"/>
      <c r="BN829" s="111"/>
      <c r="BO829" s="111"/>
      <c r="BQ829" s="125"/>
      <c r="BR829" s="111"/>
      <c r="BS829" s="118"/>
      <c r="BU829" s="122"/>
      <c r="BV829" s="118"/>
      <c r="BW829" s="118"/>
      <c r="BX829" s="127"/>
    </row>
    <row r="830" spans="1:256" s="110" customFormat="1" x14ac:dyDescent="0.35">
      <c r="A830" s="122" t="s">
        <v>1735</v>
      </c>
      <c r="B830" s="110" t="s">
        <v>77</v>
      </c>
      <c r="C830" s="110" t="s">
        <v>151</v>
      </c>
      <c r="D830" s="122"/>
      <c r="E830" s="125">
        <v>36014</v>
      </c>
      <c r="F830" s="118" t="s">
        <v>204</v>
      </c>
      <c r="G830" s="118" t="s">
        <v>204</v>
      </c>
      <c r="H830" s="110" t="s">
        <v>77</v>
      </c>
      <c r="I830" s="110" t="s">
        <v>151</v>
      </c>
      <c r="J830" s="122"/>
      <c r="K830" s="110" t="s">
        <v>77</v>
      </c>
      <c r="L830" s="110" t="s">
        <v>151</v>
      </c>
      <c r="M830" s="122"/>
      <c r="N830" s="110" t="s">
        <v>77</v>
      </c>
      <c r="O830" s="110" t="s">
        <v>151</v>
      </c>
      <c r="P830" s="122"/>
      <c r="Q830" s="110" t="s">
        <v>77</v>
      </c>
      <c r="R830" s="110" t="s">
        <v>151</v>
      </c>
      <c r="S830" s="122"/>
      <c r="V830" s="122"/>
      <c r="Y830" s="122"/>
      <c r="AB830" s="122"/>
    </row>
    <row r="831" spans="1:256" s="110" customFormat="1" x14ac:dyDescent="0.35">
      <c r="A831" s="122" t="s">
        <v>3140</v>
      </c>
      <c r="D831" s="122"/>
      <c r="E831" s="125">
        <v>36747</v>
      </c>
      <c r="F831" s="111" t="s">
        <v>3081</v>
      </c>
      <c r="G831" s="111" t="s">
        <v>4516</v>
      </c>
      <c r="H831" s="110" t="s">
        <v>242</v>
      </c>
      <c r="I831" s="110" t="s">
        <v>103</v>
      </c>
      <c r="J831" s="122" t="s">
        <v>3435</v>
      </c>
      <c r="K831" s="110" t="s">
        <v>242</v>
      </c>
      <c r="L831" s="110" t="s">
        <v>103</v>
      </c>
      <c r="M831" s="122" t="s">
        <v>1896</v>
      </c>
      <c r="P831" s="122"/>
      <c r="S831" s="122"/>
      <c r="V831" s="122"/>
      <c r="Y831" s="122"/>
      <c r="AB831" s="122"/>
    </row>
    <row r="832" spans="1:256" s="110" customFormat="1" x14ac:dyDescent="0.35">
      <c r="A832" s="122" t="s">
        <v>3907</v>
      </c>
      <c r="B832" s="110" t="s">
        <v>132</v>
      </c>
      <c r="C832" s="110" t="s">
        <v>235</v>
      </c>
      <c r="D832" s="122"/>
      <c r="E832" s="125">
        <v>36678</v>
      </c>
      <c r="F832" s="111" t="s">
        <v>313</v>
      </c>
      <c r="G832" s="122"/>
      <c r="J832" s="122"/>
      <c r="M832" s="122"/>
      <c r="P832" s="122"/>
      <c r="S832" s="122"/>
      <c r="V832" s="122"/>
      <c r="Y832" s="122"/>
      <c r="AB832" s="122"/>
    </row>
    <row r="833" spans="1:77" x14ac:dyDescent="0.35">
      <c r="A833" s="122" t="s">
        <v>1480</v>
      </c>
      <c r="B833" s="110" t="s">
        <v>132</v>
      </c>
      <c r="C833" s="118" t="s">
        <v>206</v>
      </c>
      <c r="D833" s="122"/>
      <c r="E833" s="125">
        <v>37159</v>
      </c>
      <c r="F833" s="111" t="s">
        <v>98</v>
      </c>
      <c r="G833" s="111" t="s">
        <v>160</v>
      </c>
      <c r="H833" s="110" t="s">
        <v>132</v>
      </c>
      <c r="I833" s="118" t="s">
        <v>206</v>
      </c>
      <c r="J833" s="122"/>
      <c r="K833" s="110"/>
      <c r="L833" s="118"/>
      <c r="M833" s="122"/>
      <c r="N833" s="110"/>
      <c r="O833" s="118"/>
      <c r="P833" s="122"/>
      <c r="Q833" s="110"/>
      <c r="R833" s="118"/>
      <c r="S833" s="122"/>
      <c r="T833" s="110"/>
      <c r="U833" s="118"/>
      <c r="V833" s="122"/>
      <c r="W833" s="110"/>
      <c r="X833" s="118"/>
      <c r="Y833" s="122"/>
      <c r="Z833" s="110"/>
      <c r="AA833" s="118"/>
      <c r="AB833" s="122"/>
      <c r="AC833" s="110"/>
      <c r="AD833" s="118"/>
      <c r="AE833" s="122"/>
      <c r="AF833" s="110"/>
      <c r="AG833" s="118"/>
      <c r="AH833" s="122"/>
      <c r="AI833" s="110"/>
      <c r="AJ833" s="118"/>
      <c r="AK833" s="122"/>
      <c r="AL833" s="110"/>
      <c r="AM833" s="110"/>
      <c r="AN833" s="110"/>
      <c r="AO833" s="110"/>
      <c r="AP833" s="110"/>
      <c r="AQ833" s="110"/>
      <c r="AR833" s="110"/>
      <c r="AS833" s="110"/>
      <c r="AT833" s="110"/>
      <c r="AU833" s="110"/>
      <c r="AV833" s="110"/>
      <c r="AW833" s="110"/>
      <c r="AX833" s="110"/>
      <c r="AY833" s="110"/>
      <c r="AZ833" s="110"/>
      <c r="BA833" s="110"/>
      <c r="BB833" s="110"/>
      <c r="BC833" s="110"/>
      <c r="BD833" s="110"/>
      <c r="BE833" s="110"/>
      <c r="BF833" s="110"/>
      <c r="BG833" s="110"/>
      <c r="BH833" s="110"/>
      <c r="BI833" s="110"/>
      <c r="BJ833" s="110"/>
      <c r="BK833" s="110"/>
      <c r="BL833" s="110"/>
      <c r="BM833" s="110"/>
      <c r="BN833" s="110"/>
      <c r="BO833" s="110"/>
      <c r="BP833" s="110"/>
      <c r="BQ833" s="110"/>
      <c r="BR833" s="110"/>
      <c r="BS833" s="110"/>
      <c r="BT833" s="110"/>
      <c r="BU833" s="110"/>
      <c r="BV833" s="110"/>
      <c r="BW833" s="110"/>
      <c r="BX833" s="110"/>
      <c r="BY833" s="130"/>
    </row>
    <row r="834" spans="1:77" s="110" customFormat="1" x14ac:dyDescent="0.35">
      <c r="A834" s="122" t="s">
        <v>1302</v>
      </c>
      <c r="C834" s="118"/>
      <c r="D834" s="122"/>
      <c r="E834" s="125">
        <v>33238</v>
      </c>
      <c r="F834" s="111" t="s">
        <v>1303</v>
      </c>
      <c r="G834" s="111" t="s">
        <v>1509</v>
      </c>
      <c r="H834" s="110" t="s">
        <v>299</v>
      </c>
      <c r="I834" s="118" t="s">
        <v>131</v>
      </c>
      <c r="J834" s="122" t="s">
        <v>342</v>
      </c>
      <c r="L834" s="118"/>
      <c r="M834" s="122"/>
      <c r="N834" s="110" t="s">
        <v>299</v>
      </c>
      <c r="O834" s="118" t="s">
        <v>131</v>
      </c>
      <c r="P834" s="122" t="s">
        <v>791</v>
      </c>
      <c r="Q834" s="110" t="s">
        <v>299</v>
      </c>
      <c r="R834" s="118" t="s">
        <v>131</v>
      </c>
      <c r="S834" s="122" t="s">
        <v>929</v>
      </c>
      <c r="T834" s="110" t="s">
        <v>299</v>
      </c>
      <c r="U834" s="118" t="s">
        <v>131</v>
      </c>
      <c r="V834" s="122" t="s">
        <v>682</v>
      </c>
      <c r="W834" s="110" t="s">
        <v>1305</v>
      </c>
      <c r="X834" s="118" t="s">
        <v>131</v>
      </c>
      <c r="Y834" s="122" t="s">
        <v>681</v>
      </c>
      <c r="Z834" s="110" t="s">
        <v>331</v>
      </c>
      <c r="AA834" s="118" t="s">
        <v>131</v>
      </c>
      <c r="AB834" s="122" t="s">
        <v>681</v>
      </c>
      <c r="AC834" s="110" t="s">
        <v>1306</v>
      </c>
      <c r="AD834" s="118" t="s">
        <v>135</v>
      </c>
      <c r="AE834" s="122" t="s">
        <v>301</v>
      </c>
      <c r="AF834" s="110" t="s">
        <v>1307</v>
      </c>
      <c r="AG834" s="118" t="s">
        <v>135</v>
      </c>
      <c r="AH834" s="122" t="s">
        <v>342</v>
      </c>
      <c r="AI834" s="110" t="s">
        <v>920</v>
      </c>
      <c r="AJ834" s="118" t="s">
        <v>135</v>
      </c>
      <c r="AK834" s="122" t="s">
        <v>342</v>
      </c>
      <c r="AL834" s="110" t="s">
        <v>1311</v>
      </c>
      <c r="AM834" s="118" t="s">
        <v>135</v>
      </c>
      <c r="AN834" s="122" t="s">
        <v>154</v>
      </c>
      <c r="AP834" s="118"/>
      <c r="AQ834" s="122"/>
      <c r="AS834" s="118"/>
      <c r="AT834" s="122"/>
      <c r="AV834" s="118"/>
      <c r="AW834" s="122"/>
      <c r="AY834" s="118"/>
      <c r="AZ834" s="122"/>
      <c r="BB834" s="118"/>
      <c r="BC834" s="122"/>
      <c r="BE834" s="118"/>
      <c r="BF834" s="122"/>
      <c r="BH834" s="118"/>
      <c r="BI834" s="122"/>
      <c r="BK834" s="118"/>
      <c r="BL834" s="122"/>
      <c r="BN834" s="118"/>
      <c r="BO834" s="122"/>
      <c r="BR834" s="122"/>
      <c r="BS834" s="118"/>
      <c r="BT834" s="118"/>
      <c r="BU834" s="118"/>
      <c r="BV834" s="118"/>
      <c r="BW834" s="118"/>
      <c r="BX834" s="118"/>
    </row>
    <row r="835" spans="1:77" s="110" customFormat="1" x14ac:dyDescent="0.35">
      <c r="A835" s="122" t="s">
        <v>4763</v>
      </c>
      <c r="C835" s="111" t="s">
        <v>4421</v>
      </c>
      <c r="D835" s="111"/>
      <c r="E835" s="125">
        <v>33360</v>
      </c>
      <c r="F835" s="111" t="s">
        <v>900</v>
      </c>
      <c r="G835" s="110" t="s">
        <v>175</v>
      </c>
      <c r="J835" s="111"/>
      <c r="K835" s="110" t="s">
        <v>273</v>
      </c>
      <c r="L835" s="110" t="s">
        <v>252</v>
      </c>
      <c r="M835" s="111" t="s">
        <v>186</v>
      </c>
      <c r="N835" s="110" t="s">
        <v>273</v>
      </c>
      <c r="O835" s="110" t="s">
        <v>259</v>
      </c>
      <c r="P835" s="111" t="s">
        <v>186</v>
      </c>
      <c r="Q835" s="110" t="s">
        <v>253</v>
      </c>
      <c r="R835" s="110" t="s">
        <v>252</v>
      </c>
      <c r="S835" s="111" t="s">
        <v>1896</v>
      </c>
      <c r="T835" s="110" t="s">
        <v>273</v>
      </c>
      <c r="U835" s="110" t="s">
        <v>142</v>
      </c>
      <c r="V835" s="111" t="s">
        <v>185</v>
      </c>
      <c r="W835" s="110" t="s">
        <v>273</v>
      </c>
      <c r="X835" s="110" t="s">
        <v>103</v>
      </c>
      <c r="Y835" s="111" t="s">
        <v>186</v>
      </c>
      <c r="AB835" s="111"/>
      <c r="AC835" s="110" t="s">
        <v>273</v>
      </c>
      <c r="AD835" s="110" t="s">
        <v>103</v>
      </c>
      <c r="AE835" s="111" t="s">
        <v>628</v>
      </c>
    </row>
    <row r="836" spans="1:77" s="110" customFormat="1" x14ac:dyDescent="0.35">
      <c r="A836" s="122" t="s">
        <v>2600</v>
      </c>
      <c r="B836" s="110" t="s">
        <v>205</v>
      </c>
      <c r="C836" s="110" t="s">
        <v>460</v>
      </c>
      <c r="D836" s="111" t="s">
        <v>186</v>
      </c>
      <c r="E836" s="125">
        <v>34487</v>
      </c>
      <c r="F836" s="111" t="s">
        <v>2601</v>
      </c>
      <c r="G836" s="110" t="s">
        <v>1116</v>
      </c>
      <c r="J836" s="111"/>
      <c r="K836" s="110" t="s">
        <v>459</v>
      </c>
      <c r="L836" s="110" t="s">
        <v>94</v>
      </c>
      <c r="M836" s="111" t="s">
        <v>166</v>
      </c>
      <c r="N836" s="110" t="s">
        <v>220</v>
      </c>
      <c r="O836" s="110" t="s">
        <v>421</v>
      </c>
      <c r="P836" s="111" t="s">
        <v>231</v>
      </c>
      <c r="Q836" s="110" t="s">
        <v>198</v>
      </c>
      <c r="R836" s="110" t="s">
        <v>421</v>
      </c>
      <c r="S836" s="111" t="s">
        <v>201</v>
      </c>
      <c r="T836" s="110" t="s">
        <v>211</v>
      </c>
      <c r="U836" s="110" t="s">
        <v>259</v>
      </c>
      <c r="V836" s="111" t="s">
        <v>208</v>
      </c>
      <c r="W836" s="110" t="s">
        <v>974</v>
      </c>
      <c r="X836" s="110" t="s">
        <v>259</v>
      </c>
      <c r="Y836" s="111" t="s">
        <v>186</v>
      </c>
      <c r="Z836" s="110" t="s">
        <v>211</v>
      </c>
      <c r="AA836" s="110" t="s">
        <v>259</v>
      </c>
      <c r="AB836" s="111" t="s">
        <v>227</v>
      </c>
      <c r="AC836" s="110" t="s">
        <v>198</v>
      </c>
      <c r="AD836" s="110" t="s">
        <v>259</v>
      </c>
      <c r="AE836" s="111" t="s">
        <v>264</v>
      </c>
    </row>
    <row r="837" spans="1:77" s="110" customFormat="1" x14ac:dyDescent="0.35">
      <c r="A837" s="122" t="s">
        <v>2827</v>
      </c>
      <c r="B837" s="110" t="s">
        <v>327</v>
      </c>
      <c r="C837" s="110" t="s">
        <v>128</v>
      </c>
      <c r="D837" s="122" t="s">
        <v>328</v>
      </c>
      <c r="E837" s="125">
        <v>36491</v>
      </c>
      <c r="F837" s="118" t="s">
        <v>2828</v>
      </c>
      <c r="G837" s="122" t="s">
        <v>965</v>
      </c>
      <c r="J837" s="122"/>
      <c r="K837" s="110" t="s">
        <v>327</v>
      </c>
      <c r="L837" s="110" t="s">
        <v>109</v>
      </c>
      <c r="M837" s="122" t="s">
        <v>335</v>
      </c>
      <c r="N837" s="110" t="s">
        <v>327</v>
      </c>
      <c r="O837" s="110" t="s">
        <v>109</v>
      </c>
      <c r="P837" s="122" t="s">
        <v>328</v>
      </c>
      <c r="Q837" s="110" t="s">
        <v>1449</v>
      </c>
      <c r="R837" s="110" t="s">
        <v>109</v>
      </c>
      <c r="S837" s="122" t="s">
        <v>328</v>
      </c>
      <c r="V837" s="122"/>
      <c r="Y837" s="122"/>
      <c r="AB837" s="122"/>
    </row>
    <row r="838" spans="1:77" s="110" customFormat="1" x14ac:dyDescent="0.35">
      <c r="A838" s="122" t="s">
        <v>3008</v>
      </c>
      <c r="D838" s="122"/>
      <c r="E838" s="125">
        <v>34587</v>
      </c>
      <c r="F838" s="118" t="s">
        <v>114</v>
      </c>
      <c r="G838" s="122" t="s">
        <v>219</v>
      </c>
      <c r="H838" s="110" t="s">
        <v>1190</v>
      </c>
      <c r="I838" s="110" t="s">
        <v>158</v>
      </c>
      <c r="J838" s="122"/>
      <c r="K838" s="110" t="s">
        <v>1190</v>
      </c>
      <c r="L838" s="110" t="s">
        <v>259</v>
      </c>
      <c r="M838" s="122"/>
      <c r="N838" s="110" t="s">
        <v>2267</v>
      </c>
      <c r="O838" s="110" t="s">
        <v>103</v>
      </c>
      <c r="P838" s="122"/>
      <c r="S838" s="122"/>
      <c r="V838" s="122"/>
      <c r="Y838" s="122"/>
      <c r="AB838" s="122"/>
    </row>
    <row r="839" spans="1:77" s="110" customFormat="1" x14ac:dyDescent="0.35">
      <c r="A839" s="122" t="s">
        <v>2464</v>
      </c>
      <c r="B839" s="110" t="s">
        <v>389</v>
      </c>
      <c r="C839" s="110" t="s">
        <v>109</v>
      </c>
      <c r="D839" s="122" t="s">
        <v>5102</v>
      </c>
      <c r="E839" s="125">
        <v>35255</v>
      </c>
      <c r="F839" s="118" t="s">
        <v>101</v>
      </c>
      <c r="G839" s="122" t="s">
        <v>490</v>
      </c>
      <c r="H839" s="110" t="s">
        <v>389</v>
      </c>
      <c r="I839" s="110" t="s">
        <v>109</v>
      </c>
      <c r="J839" s="122" t="s">
        <v>3436</v>
      </c>
      <c r="K839" s="110" t="s">
        <v>826</v>
      </c>
      <c r="L839" s="110" t="s">
        <v>109</v>
      </c>
      <c r="M839" s="122" t="s">
        <v>2465</v>
      </c>
      <c r="N839" s="110" t="s">
        <v>389</v>
      </c>
      <c r="O839" s="110" t="s">
        <v>471</v>
      </c>
      <c r="P839" s="122" t="s">
        <v>2466</v>
      </c>
      <c r="Q839" s="110" t="s">
        <v>389</v>
      </c>
      <c r="R839" s="110" t="s">
        <v>471</v>
      </c>
      <c r="S839" s="122" t="s">
        <v>2467</v>
      </c>
      <c r="T839" s="110" t="s">
        <v>389</v>
      </c>
      <c r="U839" s="110" t="s">
        <v>275</v>
      </c>
      <c r="V839" s="122" t="s">
        <v>2468</v>
      </c>
      <c r="Y839" s="122"/>
      <c r="AB839" s="122"/>
    </row>
    <row r="840" spans="1:77" s="110" customFormat="1" x14ac:dyDescent="0.35">
      <c r="A840" s="122" t="s">
        <v>976</v>
      </c>
      <c r="B840" s="110" t="s">
        <v>461</v>
      </c>
      <c r="C840" s="110" t="s">
        <v>86</v>
      </c>
      <c r="D840" s="122" t="s">
        <v>231</v>
      </c>
      <c r="E840" s="125">
        <v>36202</v>
      </c>
      <c r="F840" s="111" t="s">
        <v>84</v>
      </c>
      <c r="G840" s="122" t="s">
        <v>83</v>
      </c>
      <c r="H840" s="110" t="s">
        <v>198</v>
      </c>
      <c r="I840" s="110" t="s">
        <v>86</v>
      </c>
      <c r="J840" s="122" t="s">
        <v>185</v>
      </c>
      <c r="K840" s="110" t="s">
        <v>198</v>
      </c>
      <c r="L840" s="110" t="s">
        <v>86</v>
      </c>
      <c r="M840" s="122" t="s">
        <v>185</v>
      </c>
      <c r="P840" s="122"/>
      <c r="S840" s="122"/>
      <c r="V840" s="122"/>
      <c r="Y840" s="122"/>
      <c r="AB840" s="122"/>
    </row>
    <row r="841" spans="1:77" s="110" customFormat="1" x14ac:dyDescent="0.35">
      <c r="A841" s="122" t="s">
        <v>3847</v>
      </c>
      <c r="B841" s="110" t="s">
        <v>327</v>
      </c>
      <c r="C841" s="110" t="s">
        <v>131</v>
      </c>
      <c r="D841" s="122" t="s">
        <v>335</v>
      </c>
      <c r="E841" s="125">
        <v>35675</v>
      </c>
      <c r="F841" s="111" t="s">
        <v>279</v>
      </c>
      <c r="G841" s="122"/>
      <c r="J841" s="122"/>
      <c r="M841" s="122"/>
      <c r="P841" s="122"/>
      <c r="S841" s="122"/>
      <c r="V841" s="122"/>
      <c r="Y841" s="122"/>
      <c r="AB841" s="122"/>
    </row>
    <row r="842" spans="1:77" s="110" customFormat="1" x14ac:dyDescent="0.35">
      <c r="A842" s="122" t="s">
        <v>2570</v>
      </c>
      <c r="D842" s="122"/>
      <c r="E842" s="125">
        <v>36459</v>
      </c>
      <c r="F842" s="111" t="s">
        <v>295</v>
      </c>
      <c r="G842" s="122" t="s">
        <v>295</v>
      </c>
      <c r="H842" s="110" t="s">
        <v>93</v>
      </c>
      <c r="I842" s="110" t="s">
        <v>78</v>
      </c>
      <c r="J842" s="122" t="s">
        <v>704</v>
      </c>
      <c r="K842" s="110" t="s">
        <v>389</v>
      </c>
      <c r="L842" s="110" t="s">
        <v>78</v>
      </c>
      <c r="M842" s="122" t="s">
        <v>1862</v>
      </c>
      <c r="P842" s="122"/>
      <c r="S842" s="122"/>
      <c r="V842" s="122"/>
      <c r="Y842" s="122"/>
      <c r="AB842" s="122"/>
    </row>
    <row r="843" spans="1:77" s="110" customFormat="1" x14ac:dyDescent="0.35">
      <c r="A843" s="8" t="s">
        <v>5036</v>
      </c>
      <c r="B843"/>
      <c r="C843" s="111" t="s">
        <v>4421</v>
      </c>
      <c r="D843" s="36"/>
      <c r="E843" s="40">
        <v>32863</v>
      </c>
      <c r="F843" s="36" t="s">
        <v>5037</v>
      </c>
      <c r="G843" s="36" t="s">
        <v>3172</v>
      </c>
      <c r="H843"/>
      <c r="I843" s="36"/>
      <c r="J843" s="36"/>
      <c r="K843" t="s">
        <v>93</v>
      </c>
      <c r="L843" s="36" t="s">
        <v>274</v>
      </c>
      <c r="M843" s="36" t="s">
        <v>5038</v>
      </c>
      <c r="N843" t="s">
        <v>93</v>
      </c>
      <c r="O843" s="36" t="s">
        <v>274</v>
      </c>
      <c r="P843" s="36" t="s">
        <v>5039</v>
      </c>
      <c r="Q843" t="s">
        <v>93</v>
      </c>
      <c r="R843" s="36" t="s">
        <v>195</v>
      </c>
      <c r="S843" s="36" t="s">
        <v>5040</v>
      </c>
      <c r="T843" t="s">
        <v>93</v>
      </c>
      <c r="U843" s="36" t="s">
        <v>195</v>
      </c>
      <c r="V843" s="36" t="s">
        <v>5041</v>
      </c>
      <c r="W843" t="s">
        <v>93</v>
      </c>
      <c r="X843" s="36" t="s">
        <v>274</v>
      </c>
      <c r="Y843" s="36" t="s">
        <v>5042</v>
      </c>
      <c r="Z843" t="s">
        <v>93</v>
      </c>
      <c r="AA843" s="36" t="s">
        <v>274</v>
      </c>
      <c r="AB843" s="36" t="s">
        <v>5043</v>
      </c>
      <c r="AC843" t="s">
        <v>93</v>
      </c>
      <c r="AD843" s="36" t="s">
        <v>274</v>
      </c>
      <c r="AE843" s="36" t="s">
        <v>5044</v>
      </c>
      <c r="AF843" t="s">
        <v>93</v>
      </c>
      <c r="AG843" s="36" t="s">
        <v>274</v>
      </c>
      <c r="AH843" s="36" t="s">
        <v>5045</v>
      </c>
      <c r="AI843" t="s">
        <v>93</v>
      </c>
      <c r="AJ843" s="36" t="s">
        <v>274</v>
      </c>
      <c r="AK843" s="36" t="s">
        <v>227</v>
      </c>
      <c r="AL843" t="s">
        <v>93</v>
      </c>
      <c r="AM843" s="36" t="s">
        <v>274</v>
      </c>
      <c r="AN843" s="36" t="s">
        <v>264</v>
      </c>
      <c r="AO843" t="s">
        <v>93</v>
      </c>
      <c r="AP843" s="36" t="s">
        <v>274</v>
      </c>
      <c r="AQ843" s="36" t="s">
        <v>264</v>
      </c>
      <c r="AR843" t="s">
        <v>93</v>
      </c>
      <c r="AS843" s="36" t="s">
        <v>274</v>
      </c>
      <c r="AT843" s="36" t="s">
        <v>186</v>
      </c>
      <c r="AU843"/>
      <c r="AV843" s="36"/>
      <c r="AW843" s="36"/>
      <c r="AX843"/>
      <c r="AY843" s="36"/>
      <c r="AZ843" s="36"/>
      <c r="BA843"/>
      <c r="BB843" s="36"/>
      <c r="BC843" s="36"/>
      <c r="BD843"/>
      <c r="BE843" s="36"/>
      <c r="BF843" s="36"/>
      <c r="BG843"/>
      <c r="BH843" s="36"/>
      <c r="BI843" s="36"/>
      <c r="BJ843"/>
      <c r="BK843" s="36"/>
      <c r="BL843" s="36"/>
      <c r="BM843"/>
      <c r="BN843" s="36"/>
      <c r="BO843" s="8"/>
      <c r="BP843"/>
      <c r="BQ843"/>
      <c r="BR843" s="8"/>
      <c r="BS843" s="8"/>
      <c r="BT843" s="8"/>
      <c r="BU843" s="8"/>
      <c r="BV843"/>
      <c r="BW843" s="9"/>
      <c r="BX843" s="9"/>
    </row>
    <row r="844" spans="1:77" s="110" customFormat="1" x14ac:dyDescent="0.35">
      <c r="A844" s="122" t="s">
        <v>1166</v>
      </c>
      <c r="C844" s="111"/>
      <c r="D844" s="111"/>
      <c r="E844" s="125">
        <v>32624</v>
      </c>
      <c r="F844" s="111" t="s">
        <v>1167</v>
      </c>
      <c r="G844" s="111" t="s">
        <v>369</v>
      </c>
      <c r="H844" s="110" t="s">
        <v>480</v>
      </c>
      <c r="I844" s="111" t="s">
        <v>109</v>
      </c>
      <c r="J844" s="111" t="s">
        <v>317</v>
      </c>
      <c r="K844" s="110" t="s">
        <v>480</v>
      </c>
      <c r="L844" s="111" t="s">
        <v>109</v>
      </c>
      <c r="M844" s="111" t="s">
        <v>1168</v>
      </c>
      <c r="N844" s="110" t="s">
        <v>2897</v>
      </c>
      <c r="O844" s="111" t="s">
        <v>326</v>
      </c>
      <c r="P844" s="111" t="s">
        <v>1169</v>
      </c>
      <c r="R844" s="111"/>
      <c r="S844" s="111"/>
      <c r="T844" s="110" t="s">
        <v>253</v>
      </c>
      <c r="U844" s="111" t="s">
        <v>224</v>
      </c>
      <c r="V844" s="111" t="s">
        <v>604</v>
      </c>
      <c r="W844" s="110" t="s">
        <v>253</v>
      </c>
      <c r="X844" s="111" t="s">
        <v>224</v>
      </c>
      <c r="Y844" s="111" t="s">
        <v>1141</v>
      </c>
      <c r="Z844" s="110" t="s">
        <v>253</v>
      </c>
      <c r="AA844" s="111" t="s">
        <v>224</v>
      </c>
      <c r="AB844" s="111" t="s">
        <v>1170</v>
      </c>
      <c r="AC844" s="110" t="s">
        <v>504</v>
      </c>
      <c r="AD844" s="111" t="s">
        <v>1111</v>
      </c>
      <c r="AE844" s="111" t="s">
        <v>1171</v>
      </c>
      <c r="AF844" s="110" t="s">
        <v>656</v>
      </c>
      <c r="AG844" s="111" t="s">
        <v>1111</v>
      </c>
      <c r="AH844" s="111" t="s">
        <v>1172</v>
      </c>
      <c r="AI844" s="110" t="s">
        <v>656</v>
      </c>
      <c r="AJ844" s="111" t="s">
        <v>1111</v>
      </c>
      <c r="AK844" s="111" t="s">
        <v>1159</v>
      </c>
      <c r="AL844" s="110" t="s">
        <v>480</v>
      </c>
      <c r="AM844" s="111" t="s">
        <v>1111</v>
      </c>
      <c r="AN844" s="111" t="s">
        <v>264</v>
      </c>
      <c r="AO844" s="110" t="s">
        <v>480</v>
      </c>
      <c r="AP844" s="111" t="s">
        <v>1111</v>
      </c>
      <c r="AQ844" s="111" t="s">
        <v>264</v>
      </c>
      <c r="AS844" s="111"/>
      <c r="AT844" s="111"/>
      <c r="AV844" s="111"/>
      <c r="AW844" s="111"/>
      <c r="AY844" s="111"/>
      <c r="AZ844" s="111"/>
      <c r="BB844" s="111"/>
      <c r="BC844" s="111"/>
      <c r="BE844" s="111"/>
      <c r="BF844" s="111"/>
      <c r="BH844" s="111"/>
      <c r="BI844" s="111"/>
      <c r="BK844" s="111"/>
      <c r="BL844" s="111"/>
      <c r="BN844" s="111"/>
      <c r="BO844" s="122"/>
      <c r="BR844" s="122"/>
      <c r="BS844" s="122"/>
      <c r="BT844" s="122"/>
      <c r="BU844" s="122"/>
      <c r="BW844" s="118"/>
      <c r="BX844" s="118"/>
    </row>
    <row r="845" spans="1:77" x14ac:dyDescent="0.35">
      <c r="A845" s="122" t="s">
        <v>4517</v>
      </c>
      <c r="B845" s="110"/>
      <c r="C845" s="111" t="s">
        <v>4421</v>
      </c>
      <c r="D845" s="111"/>
      <c r="E845" s="125">
        <v>34345</v>
      </c>
      <c r="F845" s="111" t="s">
        <v>256</v>
      </c>
      <c r="G845" s="122" t="s">
        <v>4518</v>
      </c>
      <c r="H845" s="110"/>
      <c r="I845" s="110"/>
      <c r="J845" s="111"/>
      <c r="K845" s="110" t="s">
        <v>284</v>
      </c>
      <c r="L845" s="110" t="s">
        <v>190</v>
      </c>
      <c r="M845" s="111" t="s">
        <v>289</v>
      </c>
      <c r="N845" s="110" t="s">
        <v>250</v>
      </c>
      <c r="O845" s="110" t="s">
        <v>128</v>
      </c>
      <c r="P845" s="111" t="s">
        <v>477</v>
      </c>
      <c r="Q845" s="110" t="s">
        <v>258</v>
      </c>
      <c r="R845" s="110" t="s">
        <v>128</v>
      </c>
      <c r="S845" s="111" t="s">
        <v>264</v>
      </c>
      <c r="T845" s="110" t="s">
        <v>242</v>
      </c>
      <c r="U845" s="110" t="s">
        <v>128</v>
      </c>
      <c r="V845" s="111" t="s">
        <v>483</v>
      </c>
      <c r="W845" s="110" t="s">
        <v>242</v>
      </c>
      <c r="X845" s="110" t="s">
        <v>128</v>
      </c>
      <c r="Y845" s="111" t="s">
        <v>743</v>
      </c>
      <c r="Z845" s="110" t="s">
        <v>253</v>
      </c>
      <c r="AA845" s="110" t="s">
        <v>128</v>
      </c>
      <c r="AB845" s="111" t="s">
        <v>227</v>
      </c>
      <c r="AC845" s="110" t="s">
        <v>258</v>
      </c>
      <c r="AD845" s="110" t="s">
        <v>128</v>
      </c>
      <c r="AE845" s="111" t="s">
        <v>231</v>
      </c>
      <c r="AF845" s="110"/>
      <c r="AG845" s="110"/>
      <c r="AH845" s="110"/>
      <c r="AI845" s="110"/>
      <c r="AJ845" s="110"/>
      <c r="AK845" s="110"/>
      <c r="AL845" s="110"/>
      <c r="AM845" s="110"/>
      <c r="AN845" s="110"/>
      <c r="AO845" s="110"/>
      <c r="AP845" s="110"/>
      <c r="AQ845" s="110"/>
      <c r="AR845" s="110"/>
      <c r="AS845" s="110"/>
      <c r="AT845" s="110"/>
      <c r="AU845" s="110"/>
      <c r="AV845" s="110"/>
      <c r="AW845" s="110"/>
      <c r="AX845" s="110"/>
      <c r="AY845" s="110"/>
      <c r="AZ845" s="110"/>
      <c r="BA845" s="110"/>
      <c r="BB845" s="110"/>
      <c r="BC845" s="110"/>
      <c r="BD845" s="110"/>
      <c r="BE845" s="110"/>
      <c r="BF845" s="110"/>
      <c r="BG845" s="110"/>
      <c r="BH845" s="110"/>
      <c r="BI845" s="110"/>
      <c r="BJ845" s="110"/>
      <c r="BK845" s="110"/>
      <c r="BL845" s="110"/>
      <c r="BM845" s="110"/>
      <c r="BN845" s="110"/>
      <c r="BO845" s="110"/>
      <c r="BP845" s="110"/>
      <c r="BQ845" s="110"/>
      <c r="BR845" s="110"/>
      <c r="BS845" s="110"/>
      <c r="BT845" s="110"/>
      <c r="BU845" s="110"/>
      <c r="BV845" s="110"/>
      <c r="BW845" s="110"/>
      <c r="BX845" s="110"/>
      <c r="BY845" s="130"/>
    </row>
    <row r="846" spans="1:77" s="110" customFormat="1" x14ac:dyDescent="0.35">
      <c r="A846" s="122" t="s">
        <v>3034</v>
      </c>
      <c r="B846" s="110" t="s">
        <v>132</v>
      </c>
      <c r="C846" s="118" t="s">
        <v>123</v>
      </c>
      <c r="D846" s="122"/>
      <c r="E846" s="125">
        <v>36448</v>
      </c>
      <c r="F846" s="111" t="s">
        <v>313</v>
      </c>
      <c r="G846" s="111" t="s">
        <v>88</v>
      </c>
      <c r="H846" s="110" t="s">
        <v>132</v>
      </c>
      <c r="I846" s="118" t="s">
        <v>123</v>
      </c>
      <c r="J846" s="122"/>
      <c r="L846" s="118"/>
      <c r="M846" s="122"/>
      <c r="O846" s="118"/>
      <c r="P846" s="122"/>
      <c r="R846" s="118"/>
      <c r="S846" s="122"/>
      <c r="U846" s="118"/>
      <c r="V846" s="122"/>
      <c r="X846" s="118"/>
      <c r="Y846" s="122"/>
      <c r="AA846" s="118"/>
      <c r="AB846" s="122"/>
      <c r="AD846" s="118"/>
      <c r="AE846" s="122"/>
      <c r="AG846" s="118"/>
      <c r="AH846" s="122"/>
      <c r="AJ846" s="118"/>
      <c r="AK846" s="122"/>
    </row>
    <row r="847" spans="1:77" x14ac:dyDescent="0.35">
      <c r="A847" s="122" t="s">
        <v>2524</v>
      </c>
      <c r="B847" s="110"/>
      <c r="C847" s="111"/>
      <c r="D847" s="129"/>
      <c r="E847" s="125">
        <v>32082</v>
      </c>
      <c r="F847" s="111" t="s">
        <v>2525</v>
      </c>
      <c r="G847" s="111" t="s">
        <v>369</v>
      </c>
      <c r="H847" s="110" t="s">
        <v>480</v>
      </c>
      <c r="I847" s="111" t="s">
        <v>109</v>
      </c>
      <c r="J847" s="129" t="s">
        <v>317</v>
      </c>
      <c r="K847" s="110" t="s">
        <v>656</v>
      </c>
      <c r="L847" s="111" t="s">
        <v>259</v>
      </c>
      <c r="M847" s="129" t="s">
        <v>1168</v>
      </c>
      <c r="N847" s="110" t="s">
        <v>480</v>
      </c>
      <c r="O847" s="111" t="s">
        <v>421</v>
      </c>
      <c r="P847" s="129" t="s">
        <v>310</v>
      </c>
      <c r="Q847" s="110"/>
      <c r="R847" s="111"/>
      <c r="S847" s="111"/>
      <c r="T847" s="110" t="s">
        <v>504</v>
      </c>
      <c r="U847" s="111" t="s">
        <v>190</v>
      </c>
      <c r="V847" s="111" t="s">
        <v>3505</v>
      </c>
      <c r="W847" s="110" t="s">
        <v>273</v>
      </c>
      <c r="X847" s="111" t="s">
        <v>94</v>
      </c>
      <c r="Y847" s="111" t="s">
        <v>743</v>
      </c>
      <c r="Z847" s="110" t="s">
        <v>648</v>
      </c>
      <c r="AA847" s="111" t="s">
        <v>275</v>
      </c>
      <c r="AB847" s="111" t="s">
        <v>2433</v>
      </c>
      <c r="AC847" s="110" t="s">
        <v>276</v>
      </c>
      <c r="AD847" s="111" t="s">
        <v>275</v>
      </c>
      <c r="AE847" s="111" t="s">
        <v>3453</v>
      </c>
      <c r="AF847" s="110" t="s">
        <v>276</v>
      </c>
      <c r="AG847" s="111" t="s">
        <v>259</v>
      </c>
      <c r="AH847" s="111" t="s">
        <v>4955</v>
      </c>
      <c r="AI847" s="110" t="s">
        <v>276</v>
      </c>
      <c r="AJ847" s="111" t="s">
        <v>259</v>
      </c>
      <c r="AK847" s="111" t="s">
        <v>4956</v>
      </c>
      <c r="AL847" s="110" t="s">
        <v>648</v>
      </c>
      <c r="AM847" s="111" t="s">
        <v>259</v>
      </c>
      <c r="AN847" s="111" t="s">
        <v>201</v>
      </c>
      <c r="AO847" s="110" t="s">
        <v>273</v>
      </c>
      <c r="AP847" s="111" t="s">
        <v>259</v>
      </c>
      <c r="AQ847" s="111" t="s">
        <v>992</v>
      </c>
      <c r="AR847" s="110"/>
      <c r="AS847" s="111"/>
      <c r="AT847" s="111"/>
      <c r="AU847" s="110"/>
      <c r="AV847" s="111"/>
      <c r="AW847" s="111"/>
      <c r="AX847" s="110"/>
      <c r="AY847" s="111"/>
      <c r="AZ847" s="111"/>
      <c r="BA847" s="110"/>
      <c r="BB847" s="111"/>
      <c r="BC847" s="111"/>
      <c r="BD847" s="110"/>
      <c r="BE847" s="111"/>
      <c r="BF847" s="111"/>
      <c r="BG847" s="110"/>
      <c r="BH847" s="111"/>
      <c r="BI847" s="111"/>
      <c r="BJ847" s="110"/>
      <c r="BK847" s="111"/>
      <c r="BL847" s="111"/>
      <c r="BM847" s="110"/>
      <c r="BN847" s="111"/>
      <c r="BO847" s="122"/>
      <c r="BP847" s="110"/>
      <c r="BQ847" s="110"/>
      <c r="BR847" s="122"/>
      <c r="BS847" s="122"/>
      <c r="BT847" s="122"/>
      <c r="BU847" s="122"/>
      <c r="BV847" s="110"/>
      <c r="BW847" s="118"/>
      <c r="BX847" s="118"/>
    </row>
    <row r="848" spans="1:77" s="110" customFormat="1" x14ac:dyDescent="0.35">
      <c r="A848" s="122" t="s">
        <v>3787</v>
      </c>
      <c r="B848" s="110" t="s">
        <v>954</v>
      </c>
      <c r="C848" s="110" t="s">
        <v>341</v>
      </c>
      <c r="D848" s="122" t="s">
        <v>4470</v>
      </c>
      <c r="E848" s="125">
        <v>37487</v>
      </c>
      <c r="F848" s="111" t="s">
        <v>5138</v>
      </c>
      <c r="G848" s="122"/>
      <c r="J848" s="122"/>
      <c r="M848" s="122"/>
      <c r="P848" s="122"/>
      <c r="S848" s="122"/>
      <c r="V848" s="122"/>
      <c r="Y848" s="122"/>
      <c r="AB848" s="122"/>
    </row>
    <row r="849" spans="1:256" s="110" customFormat="1" x14ac:dyDescent="0.35">
      <c r="A849" s="122" t="s">
        <v>3198</v>
      </c>
      <c r="D849" s="122"/>
      <c r="E849" s="125">
        <v>35043</v>
      </c>
      <c r="F849" s="111" t="s">
        <v>101</v>
      </c>
      <c r="G849" s="122" t="s">
        <v>822</v>
      </c>
      <c r="H849" s="110" t="s">
        <v>844</v>
      </c>
      <c r="I849" s="110" t="s">
        <v>123</v>
      </c>
      <c r="J849" s="122"/>
      <c r="K849" s="110" t="s">
        <v>132</v>
      </c>
      <c r="L849" s="110" t="s">
        <v>123</v>
      </c>
      <c r="M849" s="122"/>
      <c r="P849" s="122"/>
      <c r="S849" s="122"/>
      <c r="V849" s="122"/>
      <c r="Y849" s="122"/>
      <c r="AB849" s="122"/>
    </row>
    <row r="850" spans="1:256" ht="12.75" customHeight="1" x14ac:dyDescent="0.35">
      <c r="A850" s="122" t="s">
        <v>3673</v>
      </c>
      <c r="B850" s="110" t="s">
        <v>304</v>
      </c>
      <c r="C850" s="110" t="s">
        <v>195</v>
      </c>
      <c r="D850" s="122" t="s">
        <v>310</v>
      </c>
      <c r="E850" s="125">
        <v>37168</v>
      </c>
      <c r="F850" s="111" t="s">
        <v>5137</v>
      </c>
      <c r="G850" s="122"/>
      <c r="H850" s="110"/>
      <c r="I850" s="110"/>
      <c r="J850" s="122"/>
      <c r="K850" s="110"/>
      <c r="L850" s="110"/>
      <c r="M850" s="122"/>
      <c r="N850" s="110"/>
      <c r="O850" s="110"/>
      <c r="P850" s="122"/>
      <c r="Q850" s="110"/>
      <c r="R850" s="110"/>
      <c r="S850" s="122"/>
      <c r="T850" s="110"/>
      <c r="U850" s="110"/>
      <c r="V850" s="122"/>
      <c r="W850" s="110"/>
      <c r="X850" s="110"/>
      <c r="Y850" s="122"/>
      <c r="Z850" s="110"/>
      <c r="AA850" s="110"/>
      <c r="AB850" s="122"/>
      <c r="AC850" s="110"/>
      <c r="AD850" s="110"/>
      <c r="AE850" s="110"/>
      <c r="AF850" s="110"/>
      <c r="AG850" s="110"/>
      <c r="AH850" s="110"/>
      <c r="AI850" s="110"/>
      <c r="AJ850" s="110"/>
      <c r="AK850" s="110"/>
      <c r="AL850" s="110"/>
      <c r="AM850" s="110"/>
      <c r="AN850" s="110"/>
      <c r="AO850" s="110"/>
      <c r="AP850" s="110"/>
      <c r="AQ850" s="110"/>
      <c r="AR850" s="110"/>
      <c r="AS850" s="110"/>
      <c r="AT850" s="110"/>
      <c r="AU850" s="110"/>
      <c r="AV850" s="110"/>
      <c r="AW850" s="110"/>
      <c r="AX850" s="110"/>
      <c r="AY850" s="110"/>
      <c r="AZ850" s="110"/>
      <c r="BA850" s="110"/>
      <c r="BB850" s="110"/>
      <c r="BC850" s="110"/>
      <c r="BD850" s="110"/>
      <c r="BE850" s="110"/>
      <c r="BF850" s="110"/>
      <c r="BG850" s="110"/>
      <c r="BH850" s="110"/>
      <c r="BI850" s="110"/>
      <c r="BJ850" s="110"/>
      <c r="BK850" s="110"/>
      <c r="BL850" s="110"/>
      <c r="BM850" s="110"/>
      <c r="BN850" s="110"/>
      <c r="BO850" s="110"/>
      <c r="BP850" s="110"/>
      <c r="BQ850" s="110"/>
      <c r="BR850" s="110"/>
      <c r="BS850" s="110"/>
      <c r="BT850" s="110"/>
      <c r="BU850" s="110"/>
      <c r="BV850" s="110"/>
      <c r="BW850" s="110"/>
      <c r="BX850" s="110"/>
      <c r="BY850" s="110"/>
      <c r="BZ850" s="110"/>
      <c r="CA850" s="110"/>
      <c r="CB850" s="110"/>
      <c r="CC850" s="110"/>
      <c r="CD850" s="110"/>
      <c r="CE850" s="110"/>
      <c r="CF850" s="110"/>
      <c r="CG850" s="110"/>
      <c r="CH850" s="110"/>
      <c r="CI850" s="110"/>
      <c r="CJ850" s="110"/>
      <c r="CK850" s="110"/>
      <c r="CL850" s="110"/>
      <c r="CM850" s="110"/>
      <c r="CN850" s="110"/>
      <c r="CO850" s="110"/>
      <c r="CP850" s="110"/>
      <c r="CQ850" s="110"/>
      <c r="CR850" s="110"/>
      <c r="CS850" s="110"/>
      <c r="CT850" s="110"/>
      <c r="CU850" s="110"/>
      <c r="CV850" s="110"/>
      <c r="CW850" s="110"/>
      <c r="CX850" s="110"/>
      <c r="CY850" s="110"/>
      <c r="CZ850" s="110"/>
      <c r="DA850" s="110"/>
      <c r="DB850" s="110"/>
      <c r="DC850" s="110"/>
      <c r="DD850" s="110"/>
      <c r="DE850" s="110"/>
      <c r="DF850" s="110"/>
      <c r="DG850" s="110"/>
      <c r="DH850" s="110"/>
      <c r="DI850" s="110"/>
      <c r="DJ850" s="110"/>
      <c r="DK850" s="110"/>
      <c r="DL850" s="110"/>
      <c r="DM850" s="110"/>
      <c r="DN850" s="110"/>
      <c r="DO850" s="110"/>
      <c r="DP850" s="110"/>
      <c r="DQ850" s="110"/>
      <c r="DR850" s="110"/>
      <c r="DS850" s="110"/>
      <c r="DT850" s="110"/>
      <c r="DU850" s="110"/>
      <c r="DV850" s="110"/>
      <c r="DW850" s="110"/>
      <c r="DX850" s="110"/>
      <c r="DY850" s="110"/>
      <c r="DZ850" s="110"/>
      <c r="EA850" s="110"/>
      <c r="EB850" s="110"/>
      <c r="EC850" s="110"/>
      <c r="ED850" s="110"/>
      <c r="EE850" s="110"/>
      <c r="EF850" s="110"/>
      <c r="EG850" s="110"/>
      <c r="EH850" s="110"/>
      <c r="EI850" s="110"/>
      <c r="EJ850" s="110"/>
      <c r="EK850" s="110"/>
      <c r="EL850" s="110"/>
      <c r="EM850" s="110"/>
      <c r="EN850" s="110"/>
      <c r="EO850" s="110"/>
      <c r="EP850" s="110"/>
      <c r="EQ850" s="110"/>
      <c r="ER850" s="110"/>
      <c r="ES850" s="110"/>
      <c r="ET850" s="110"/>
      <c r="EU850" s="110"/>
      <c r="EV850" s="110"/>
      <c r="EW850" s="110"/>
      <c r="EX850" s="110"/>
      <c r="EY850" s="110"/>
      <c r="EZ850" s="110"/>
      <c r="FA850" s="110"/>
      <c r="FB850" s="110"/>
      <c r="FC850" s="110"/>
      <c r="FD850" s="110"/>
      <c r="FE850" s="110"/>
      <c r="FF850" s="110"/>
      <c r="FG850" s="110"/>
      <c r="FH850" s="110"/>
      <c r="FI850" s="110"/>
      <c r="FJ850" s="110"/>
      <c r="FK850" s="110"/>
      <c r="FL850" s="110"/>
      <c r="FM850" s="110"/>
      <c r="FN850" s="110"/>
      <c r="FO850" s="110"/>
      <c r="FP850" s="110"/>
      <c r="FQ850" s="110"/>
      <c r="FR850" s="110"/>
      <c r="FS850" s="110"/>
      <c r="FT850" s="110"/>
      <c r="FU850" s="110"/>
      <c r="FV850" s="110"/>
      <c r="FW850" s="110"/>
      <c r="FX850" s="110"/>
      <c r="FY850" s="110"/>
      <c r="FZ850" s="110"/>
      <c r="GA850" s="110"/>
      <c r="GB850" s="110"/>
      <c r="GC850" s="110"/>
      <c r="GD850" s="110"/>
      <c r="GE850" s="110"/>
      <c r="GF850" s="110"/>
      <c r="GG850" s="110"/>
      <c r="GH850" s="110"/>
      <c r="GI850" s="110"/>
      <c r="GJ850" s="110"/>
      <c r="GK850" s="110"/>
      <c r="GL850" s="110"/>
      <c r="GM850" s="110"/>
      <c r="GN850" s="110"/>
      <c r="GO850" s="110"/>
      <c r="GP850" s="110"/>
      <c r="GQ850" s="110"/>
      <c r="GR850" s="110"/>
      <c r="GS850" s="110"/>
      <c r="GT850" s="110"/>
      <c r="GU850" s="110"/>
      <c r="GV850" s="110"/>
      <c r="GW850" s="110"/>
      <c r="GX850" s="110"/>
      <c r="GY850" s="110"/>
      <c r="GZ850" s="110"/>
      <c r="HA850" s="110"/>
      <c r="HB850" s="110"/>
      <c r="HC850" s="110"/>
      <c r="HD850" s="110"/>
      <c r="HE850" s="110"/>
      <c r="HF850" s="110"/>
      <c r="HG850" s="110"/>
      <c r="HH850" s="110"/>
      <c r="HI850" s="110"/>
      <c r="HJ850" s="110"/>
      <c r="HK850" s="110"/>
      <c r="HL850" s="110"/>
      <c r="HM850" s="110"/>
      <c r="HN850" s="110"/>
      <c r="HO850" s="110"/>
      <c r="HP850" s="110"/>
      <c r="HQ850" s="110"/>
      <c r="HR850" s="110"/>
      <c r="HS850" s="110"/>
      <c r="HT850" s="110"/>
      <c r="HU850" s="110"/>
      <c r="HV850" s="110"/>
      <c r="HW850" s="110"/>
      <c r="HX850" s="110"/>
      <c r="HY850" s="110"/>
      <c r="HZ850" s="110"/>
      <c r="IA850" s="110"/>
      <c r="IB850" s="110"/>
      <c r="IC850" s="110"/>
      <c r="ID850" s="110"/>
      <c r="IE850" s="110"/>
      <c r="IF850" s="110"/>
      <c r="IG850" s="110"/>
      <c r="IH850" s="110"/>
      <c r="II850" s="110"/>
      <c r="IJ850" s="110"/>
      <c r="IK850" s="110"/>
      <c r="IL850" s="110"/>
      <c r="IM850" s="110"/>
      <c r="IN850" s="110"/>
      <c r="IO850" s="110"/>
      <c r="IP850" s="110"/>
      <c r="IQ850" s="110"/>
      <c r="IR850" s="110"/>
      <c r="IS850" s="110"/>
      <c r="IT850" s="110"/>
      <c r="IU850" s="110"/>
      <c r="IV850" s="110"/>
    </row>
    <row r="851" spans="1:256" x14ac:dyDescent="0.35">
      <c r="A851" s="122" t="s">
        <v>2351</v>
      </c>
      <c r="B851" s="110" t="s">
        <v>327</v>
      </c>
      <c r="C851" s="118" t="s">
        <v>123</v>
      </c>
      <c r="D851" s="122" t="s">
        <v>328</v>
      </c>
      <c r="E851" s="125">
        <v>36581</v>
      </c>
      <c r="F851" s="111" t="s">
        <v>134</v>
      </c>
      <c r="G851" s="111"/>
      <c r="H851" s="110" t="s">
        <v>327</v>
      </c>
      <c r="I851" s="118" t="s">
        <v>123</v>
      </c>
      <c r="J851" s="122" t="s">
        <v>328</v>
      </c>
      <c r="K851" s="110"/>
      <c r="L851" s="118"/>
      <c r="M851" s="122"/>
      <c r="N851" s="110"/>
      <c r="O851" s="118"/>
      <c r="P851" s="122"/>
      <c r="Q851" s="110"/>
      <c r="R851" s="118"/>
      <c r="S851" s="122"/>
      <c r="T851" s="110"/>
      <c r="U851" s="118"/>
      <c r="V851" s="122"/>
      <c r="W851" s="110"/>
      <c r="X851" s="118"/>
      <c r="Y851" s="122"/>
      <c r="Z851" s="110"/>
      <c r="AA851" s="118"/>
      <c r="AB851" s="122"/>
      <c r="AC851" s="110"/>
      <c r="AD851" s="118"/>
      <c r="AE851" s="122"/>
      <c r="AF851" s="110"/>
      <c r="AG851" s="118"/>
      <c r="AH851" s="122"/>
      <c r="AI851" s="110"/>
      <c r="AJ851" s="118"/>
      <c r="AK851" s="122"/>
      <c r="AL851" s="110"/>
      <c r="AM851" s="110"/>
      <c r="AN851" s="110"/>
      <c r="AO851" s="110"/>
      <c r="AP851" s="110"/>
      <c r="AQ851" s="110"/>
      <c r="AR851" s="110"/>
      <c r="AS851" s="110"/>
      <c r="AT851" s="110"/>
      <c r="AU851" s="110"/>
      <c r="AV851" s="110"/>
      <c r="AW851" s="110"/>
      <c r="AX851" s="110"/>
      <c r="AY851" s="110"/>
      <c r="AZ851" s="110"/>
      <c r="BA851" s="110"/>
      <c r="BB851" s="110"/>
      <c r="BC851" s="110"/>
      <c r="BD851" s="110"/>
      <c r="BE851" s="110"/>
      <c r="BF851" s="110"/>
      <c r="BG851" s="110"/>
      <c r="BH851" s="110"/>
      <c r="BI851" s="110"/>
      <c r="BJ851" s="110"/>
      <c r="BK851" s="110"/>
      <c r="BL851" s="110"/>
      <c r="BM851" s="110"/>
      <c r="BN851" s="110"/>
      <c r="BO851" s="110"/>
      <c r="BP851" s="110"/>
      <c r="BQ851" s="110"/>
      <c r="BR851" s="110"/>
      <c r="BS851" s="110"/>
      <c r="BT851" s="110"/>
      <c r="BU851" s="110"/>
      <c r="BV851" s="110"/>
      <c r="BW851" s="110"/>
      <c r="BX851" s="110"/>
      <c r="BY851" s="110"/>
      <c r="BZ851" s="110"/>
      <c r="CA851" s="110"/>
      <c r="CB851" s="110"/>
      <c r="CC851" s="110"/>
      <c r="CD851" s="110"/>
      <c r="CE851" s="110"/>
      <c r="CF851" s="110"/>
      <c r="CG851" s="110"/>
      <c r="CH851" s="110"/>
      <c r="CI851" s="110"/>
      <c r="CJ851" s="110"/>
      <c r="CK851" s="110"/>
      <c r="CL851" s="110"/>
      <c r="CM851" s="110"/>
      <c r="CN851" s="110"/>
      <c r="CO851" s="110"/>
      <c r="CP851" s="110"/>
      <c r="CQ851" s="110"/>
      <c r="CR851" s="110"/>
      <c r="CS851" s="110"/>
      <c r="CT851" s="110"/>
      <c r="CU851" s="110"/>
      <c r="CV851" s="110"/>
      <c r="CW851" s="110"/>
      <c r="CX851" s="110"/>
      <c r="CY851" s="110"/>
      <c r="CZ851" s="110"/>
      <c r="DA851" s="110"/>
      <c r="DB851" s="110"/>
      <c r="DC851" s="110"/>
      <c r="DD851" s="110"/>
      <c r="DE851" s="110"/>
      <c r="DF851" s="110"/>
      <c r="DG851" s="110"/>
      <c r="DH851" s="110"/>
      <c r="DI851" s="110"/>
      <c r="DJ851" s="110"/>
      <c r="DK851" s="110"/>
      <c r="DL851" s="110"/>
      <c r="DM851" s="110"/>
      <c r="DN851" s="110"/>
      <c r="DO851" s="110"/>
      <c r="DP851" s="110"/>
      <c r="DQ851" s="110"/>
      <c r="DR851" s="110"/>
      <c r="DS851" s="110"/>
      <c r="DT851" s="110"/>
      <c r="DU851" s="110"/>
      <c r="DV851" s="110"/>
      <c r="DW851" s="110"/>
      <c r="DX851" s="110"/>
      <c r="DY851" s="110"/>
      <c r="DZ851" s="110"/>
      <c r="EA851" s="110"/>
      <c r="EB851" s="110"/>
      <c r="EC851" s="110"/>
      <c r="ED851" s="110"/>
      <c r="EE851" s="110"/>
      <c r="EF851" s="110"/>
      <c r="EG851" s="110"/>
      <c r="EH851" s="110"/>
      <c r="EI851" s="110"/>
      <c r="EJ851" s="110"/>
      <c r="EK851" s="110"/>
      <c r="EL851" s="110"/>
      <c r="EM851" s="110"/>
      <c r="EN851" s="110"/>
      <c r="EO851" s="110"/>
      <c r="EP851" s="110"/>
      <c r="EQ851" s="110"/>
      <c r="ER851" s="110"/>
      <c r="ES851" s="110"/>
      <c r="ET851" s="110"/>
      <c r="EU851" s="110"/>
      <c r="EV851" s="110"/>
      <c r="EW851" s="110"/>
      <c r="EX851" s="110"/>
      <c r="EY851" s="110"/>
      <c r="EZ851" s="110"/>
      <c r="FA851" s="110"/>
      <c r="FB851" s="110"/>
      <c r="FC851" s="110"/>
      <c r="FD851" s="110"/>
      <c r="FE851" s="110"/>
      <c r="FF851" s="110"/>
      <c r="FG851" s="110"/>
      <c r="FH851" s="110"/>
      <c r="FI851" s="110"/>
      <c r="FJ851" s="110"/>
      <c r="FK851" s="110"/>
      <c r="FL851" s="110"/>
      <c r="FM851" s="110"/>
      <c r="FN851" s="110"/>
      <c r="FO851" s="110"/>
      <c r="FP851" s="110"/>
      <c r="FQ851" s="110"/>
      <c r="FR851" s="110"/>
      <c r="FS851" s="110"/>
      <c r="FT851" s="110"/>
      <c r="FU851" s="110"/>
      <c r="FV851" s="110"/>
      <c r="FW851" s="110"/>
      <c r="FX851" s="110"/>
      <c r="FY851" s="110"/>
      <c r="FZ851" s="110"/>
      <c r="GA851" s="110"/>
      <c r="GB851" s="110"/>
      <c r="GC851" s="110"/>
      <c r="GD851" s="110"/>
      <c r="GE851" s="110"/>
      <c r="GF851" s="110"/>
      <c r="GG851" s="110"/>
      <c r="GH851" s="110"/>
      <c r="GI851" s="110"/>
      <c r="GJ851" s="110"/>
      <c r="GK851" s="110"/>
      <c r="GL851" s="110"/>
      <c r="GM851" s="110"/>
      <c r="GN851" s="110"/>
      <c r="GO851" s="110"/>
      <c r="GP851" s="110"/>
      <c r="GQ851" s="110"/>
      <c r="GR851" s="110"/>
      <c r="GS851" s="110"/>
      <c r="GT851" s="110"/>
      <c r="GU851" s="110"/>
      <c r="GV851" s="110"/>
      <c r="GW851" s="110"/>
      <c r="GX851" s="110"/>
      <c r="GY851" s="110"/>
      <c r="GZ851" s="110"/>
      <c r="HA851" s="110"/>
      <c r="HB851" s="110"/>
      <c r="HC851" s="110"/>
      <c r="HD851" s="110"/>
      <c r="HE851" s="110"/>
      <c r="HF851" s="110"/>
      <c r="HG851" s="110"/>
      <c r="HH851" s="110"/>
      <c r="HI851" s="110"/>
      <c r="HJ851" s="110"/>
      <c r="HK851" s="110"/>
      <c r="HL851" s="110"/>
      <c r="HM851" s="110"/>
      <c r="HN851" s="110"/>
      <c r="HO851" s="110"/>
      <c r="HP851" s="110"/>
      <c r="HQ851" s="110"/>
      <c r="HR851" s="110"/>
      <c r="HS851" s="110"/>
      <c r="HT851" s="110"/>
      <c r="HU851" s="110"/>
      <c r="HV851" s="110"/>
      <c r="HW851" s="110"/>
      <c r="HX851" s="110"/>
      <c r="HY851" s="110"/>
      <c r="HZ851" s="110"/>
      <c r="IA851" s="110"/>
      <c r="IB851" s="110"/>
      <c r="IC851" s="110"/>
      <c r="ID851" s="110"/>
      <c r="IE851" s="110"/>
      <c r="IF851" s="110"/>
      <c r="IG851" s="110"/>
      <c r="IH851" s="110"/>
      <c r="II851" s="110"/>
      <c r="IJ851" s="110"/>
      <c r="IK851" s="110"/>
      <c r="IL851" s="110"/>
      <c r="IM851" s="110"/>
      <c r="IN851" s="110"/>
      <c r="IO851" s="110"/>
      <c r="IP851" s="110"/>
      <c r="IQ851" s="110"/>
      <c r="IR851" s="110"/>
      <c r="IS851" s="110"/>
      <c r="IT851" s="110"/>
      <c r="IU851" s="110"/>
      <c r="IV851" s="110"/>
    </row>
    <row r="852" spans="1:256" s="110" customFormat="1" x14ac:dyDescent="0.35">
      <c r="A852" s="122" t="s">
        <v>2536</v>
      </c>
      <c r="B852" s="110" t="s">
        <v>296</v>
      </c>
      <c r="C852" s="118" t="s">
        <v>341</v>
      </c>
      <c r="D852" s="122" t="s">
        <v>335</v>
      </c>
      <c r="E852" s="125">
        <v>36685</v>
      </c>
      <c r="F852" s="111" t="s">
        <v>391</v>
      </c>
      <c r="G852" s="111" t="s">
        <v>313</v>
      </c>
      <c r="H852" s="110" t="s">
        <v>327</v>
      </c>
      <c r="I852" s="118" t="s">
        <v>341</v>
      </c>
      <c r="J852" s="122" t="s">
        <v>335</v>
      </c>
      <c r="L852" s="118"/>
      <c r="M852" s="122"/>
      <c r="O852" s="118"/>
      <c r="P852" s="122"/>
      <c r="R852" s="118"/>
      <c r="S852" s="122"/>
      <c r="U852" s="118"/>
      <c r="V852" s="122"/>
      <c r="X852" s="118"/>
      <c r="Y852" s="122"/>
      <c r="AA852" s="118"/>
      <c r="AB852" s="122"/>
      <c r="AD852" s="118"/>
      <c r="AE852" s="122"/>
      <c r="AG852" s="118"/>
      <c r="AH852" s="122"/>
      <c r="AJ852" s="118"/>
      <c r="AK852" s="12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x14ac:dyDescent="0.35">
      <c r="A853" s="122" t="s">
        <v>4831</v>
      </c>
      <c r="B853" s="110"/>
      <c r="C853" s="110"/>
      <c r="D853" s="111"/>
      <c r="E853" s="125">
        <v>34945</v>
      </c>
      <c r="F853" s="111" t="s">
        <v>540</v>
      </c>
      <c r="G853" s="110" t="s">
        <v>540</v>
      </c>
      <c r="H853" s="110" t="s">
        <v>304</v>
      </c>
      <c r="I853" s="110" t="s">
        <v>158</v>
      </c>
      <c r="J853" s="111" t="s">
        <v>520</v>
      </c>
      <c r="K853" s="110" t="s">
        <v>311</v>
      </c>
      <c r="L853" s="110" t="s">
        <v>158</v>
      </c>
      <c r="M853" s="111" t="s">
        <v>651</v>
      </c>
      <c r="N853" s="110" t="s">
        <v>311</v>
      </c>
      <c r="O853" s="110" t="s">
        <v>96</v>
      </c>
      <c r="P853" s="111" t="s">
        <v>896</v>
      </c>
      <c r="Q853" s="110" t="s">
        <v>648</v>
      </c>
      <c r="R853" s="110" t="s">
        <v>96</v>
      </c>
      <c r="S853" s="111" t="s">
        <v>1165</v>
      </c>
      <c r="T853" s="110" t="s">
        <v>654</v>
      </c>
      <c r="U853" s="110" t="s">
        <v>96</v>
      </c>
      <c r="V853" s="111" t="s">
        <v>1915</v>
      </c>
      <c r="W853" s="110" t="s">
        <v>654</v>
      </c>
      <c r="X853" s="110" t="s">
        <v>96</v>
      </c>
      <c r="Y853" s="111" t="s">
        <v>1421</v>
      </c>
      <c r="Z853" s="110" t="s">
        <v>2627</v>
      </c>
      <c r="AA853" s="110" t="s">
        <v>96</v>
      </c>
      <c r="AB853" s="111" t="s">
        <v>4832</v>
      </c>
      <c r="AC853" s="110" t="s">
        <v>2627</v>
      </c>
      <c r="AD853" s="110" t="s">
        <v>96</v>
      </c>
      <c r="AE853" s="111" t="s">
        <v>1915</v>
      </c>
      <c r="AF853" s="110"/>
      <c r="AG853" s="110"/>
      <c r="AH853" s="110"/>
      <c r="AI853" s="110"/>
      <c r="AJ853" s="110"/>
      <c r="AK853" s="110"/>
      <c r="AL853" s="110"/>
      <c r="AM853" s="110"/>
      <c r="AN853" s="110"/>
      <c r="AO853" s="110"/>
      <c r="AP853" s="110"/>
      <c r="AQ853" s="110"/>
      <c r="AR853" s="110"/>
      <c r="AS853" s="110"/>
      <c r="AT853" s="110"/>
      <c r="AU853" s="110"/>
      <c r="AV853" s="110"/>
      <c r="AW853" s="110"/>
      <c r="AX853" s="110"/>
      <c r="AY853" s="110"/>
      <c r="AZ853" s="110"/>
      <c r="BA853" s="110"/>
      <c r="BB853" s="110"/>
      <c r="BC853" s="110"/>
      <c r="BD853" s="110"/>
      <c r="BE853" s="110"/>
      <c r="BF853" s="110"/>
      <c r="BG853" s="110"/>
      <c r="BH853" s="110"/>
      <c r="BI853" s="110"/>
      <c r="BJ853" s="110"/>
      <c r="BK853" s="110"/>
      <c r="BL853" s="110"/>
      <c r="BM853" s="110"/>
      <c r="BN853" s="110"/>
      <c r="BO853" s="110"/>
      <c r="BP853" s="110"/>
      <c r="BQ853" s="110"/>
      <c r="BR853" s="110"/>
      <c r="BS853" s="110"/>
      <c r="BT853" s="110"/>
      <c r="BU853" s="110"/>
      <c r="BV853" s="110"/>
      <c r="BW853" s="110"/>
      <c r="BX853" s="110"/>
    </row>
    <row r="854" spans="1:256" x14ac:dyDescent="0.35">
      <c r="A854" s="122" t="s">
        <v>1832</v>
      </c>
      <c r="B854" s="110" t="s">
        <v>345</v>
      </c>
      <c r="C854" s="110" t="s">
        <v>206</v>
      </c>
      <c r="D854" s="122" t="s">
        <v>154</v>
      </c>
      <c r="E854" s="125">
        <v>34960</v>
      </c>
      <c r="F854" s="118" t="s">
        <v>1833</v>
      </c>
      <c r="G854" s="122" t="s">
        <v>4520</v>
      </c>
      <c r="H854" s="110" t="s">
        <v>323</v>
      </c>
      <c r="I854" s="110" t="s">
        <v>206</v>
      </c>
      <c r="J854" s="122" t="s">
        <v>154</v>
      </c>
      <c r="K854" s="110" t="s">
        <v>323</v>
      </c>
      <c r="L854" s="110" t="s">
        <v>206</v>
      </c>
      <c r="M854" s="122" t="s">
        <v>422</v>
      </c>
      <c r="N854" s="110" t="s">
        <v>354</v>
      </c>
      <c r="O854" s="110" t="s">
        <v>206</v>
      </c>
      <c r="P854" s="122" t="s">
        <v>155</v>
      </c>
      <c r="Q854" s="110" t="s">
        <v>327</v>
      </c>
      <c r="R854" s="110" t="s">
        <v>268</v>
      </c>
      <c r="S854" s="122" t="s">
        <v>328</v>
      </c>
      <c r="T854" s="110" t="s">
        <v>323</v>
      </c>
      <c r="U854" s="110" t="s">
        <v>268</v>
      </c>
      <c r="V854" s="122" t="s">
        <v>422</v>
      </c>
      <c r="W854" s="110" t="s">
        <v>1834</v>
      </c>
      <c r="X854" s="110" t="s">
        <v>268</v>
      </c>
      <c r="Y854" s="122" t="s">
        <v>154</v>
      </c>
      <c r="Z854" s="110" t="s">
        <v>1835</v>
      </c>
      <c r="AA854" s="110" t="s">
        <v>268</v>
      </c>
      <c r="AB854" s="122" t="s">
        <v>422</v>
      </c>
      <c r="AC854" s="110"/>
      <c r="AD854" s="110"/>
      <c r="AE854" s="110"/>
      <c r="AF854" s="110"/>
      <c r="AG854" s="110"/>
      <c r="AH854" s="110"/>
      <c r="AI854" s="110"/>
      <c r="AJ854" s="110"/>
      <c r="AK854" s="110"/>
      <c r="AL854" s="110"/>
      <c r="AM854" s="110"/>
      <c r="AN854" s="110"/>
      <c r="AO854" s="110"/>
      <c r="AP854" s="110"/>
      <c r="AQ854" s="110"/>
      <c r="AR854" s="110"/>
      <c r="AS854" s="110"/>
      <c r="AT854" s="110"/>
      <c r="AU854" s="110"/>
      <c r="AV854" s="110"/>
      <c r="AW854" s="110"/>
      <c r="AX854" s="110"/>
      <c r="AY854" s="110"/>
      <c r="AZ854" s="110"/>
      <c r="BA854" s="110"/>
      <c r="BB854" s="110"/>
      <c r="BC854" s="110"/>
      <c r="BD854" s="110"/>
      <c r="BE854" s="110"/>
      <c r="BF854" s="110"/>
      <c r="BG854" s="110"/>
      <c r="BH854" s="110"/>
      <c r="BI854" s="110"/>
      <c r="BJ854" s="110"/>
      <c r="BK854" s="110"/>
      <c r="BL854" s="110"/>
      <c r="BM854" s="110"/>
      <c r="BN854" s="110"/>
      <c r="BO854" s="110"/>
      <c r="BP854" s="110"/>
      <c r="BQ854" s="110"/>
      <c r="BR854" s="110"/>
      <c r="BS854" s="110"/>
      <c r="BT854" s="110"/>
      <c r="BU854" s="110"/>
      <c r="BV854" s="110"/>
      <c r="BW854" s="110"/>
      <c r="BX854" s="110"/>
      <c r="BY854" s="110"/>
      <c r="BZ854" s="110"/>
      <c r="CA854" s="110"/>
      <c r="CB854" s="110"/>
      <c r="CC854" s="110"/>
      <c r="CD854" s="110"/>
      <c r="CE854" s="110"/>
      <c r="CF854" s="110"/>
      <c r="CG854" s="110"/>
      <c r="CH854" s="110"/>
      <c r="CI854" s="110"/>
      <c r="CJ854" s="110"/>
      <c r="CK854" s="110"/>
      <c r="CL854" s="110"/>
      <c r="CM854" s="110"/>
      <c r="CN854" s="110"/>
      <c r="CO854" s="110"/>
      <c r="CP854" s="110"/>
      <c r="CQ854" s="110"/>
      <c r="CR854" s="110"/>
      <c r="CS854" s="110"/>
      <c r="CT854" s="110"/>
      <c r="CU854" s="110"/>
      <c r="CV854" s="110"/>
      <c r="CW854" s="110"/>
      <c r="CX854" s="110"/>
      <c r="CY854" s="110"/>
      <c r="CZ854" s="110"/>
      <c r="DA854" s="110"/>
      <c r="DB854" s="110"/>
      <c r="DC854" s="110"/>
      <c r="DD854" s="110"/>
      <c r="DE854" s="110"/>
      <c r="DF854" s="110"/>
      <c r="DG854" s="110"/>
      <c r="DH854" s="110"/>
      <c r="DI854" s="110"/>
      <c r="DJ854" s="110"/>
      <c r="DK854" s="110"/>
      <c r="DL854" s="110"/>
      <c r="DM854" s="110"/>
      <c r="DN854" s="110"/>
      <c r="DO854" s="110"/>
      <c r="DP854" s="110"/>
      <c r="DQ854" s="110"/>
      <c r="DR854" s="110"/>
      <c r="DS854" s="110"/>
      <c r="DT854" s="110"/>
      <c r="DU854" s="110"/>
      <c r="DV854" s="110"/>
      <c r="DW854" s="110"/>
      <c r="DX854" s="110"/>
      <c r="DY854" s="110"/>
      <c r="DZ854" s="110"/>
      <c r="EA854" s="110"/>
      <c r="EB854" s="110"/>
      <c r="EC854" s="110"/>
      <c r="ED854" s="110"/>
      <c r="EE854" s="110"/>
      <c r="EF854" s="110"/>
      <c r="EG854" s="110"/>
      <c r="EH854" s="110"/>
      <c r="EI854" s="110"/>
      <c r="EJ854" s="110"/>
      <c r="EK854" s="110"/>
      <c r="EL854" s="110"/>
      <c r="EM854" s="110"/>
      <c r="EN854" s="110"/>
      <c r="EO854" s="110"/>
      <c r="EP854" s="110"/>
      <c r="EQ854" s="110"/>
      <c r="ER854" s="110"/>
      <c r="ES854" s="110"/>
      <c r="ET854" s="110"/>
      <c r="EU854" s="110"/>
      <c r="EV854" s="110"/>
      <c r="EW854" s="110"/>
      <c r="EX854" s="110"/>
      <c r="EY854" s="110"/>
      <c r="EZ854" s="110"/>
      <c r="FA854" s="110"/>
      <c r="FB854" s="110"/>
      <c r="FC854" s="110"/>
      <c r="FD854" s="110"/>
      <c r="FE854" s="110"/>
      <c r="FF854" s="110"/>
      <c r="FG854" s="110"/>
      <c r="FH854" s="110"/>
      <c r="FI854" s="110"/>
      <c r="FJ854" s="110"/>
      <c r="FK854" s="110"/>
      <c r="FL854" s="110"/>
      <c r="FM854" s="110"/>
      <c r="FN854" s="110"/>
      <c r="FO854" s="110"/>
      <c r="FP854" s="110"/>
      <c r="FQ854" s="110"/>
      <c r="FR854" s="110"/>
      <c r="FS854" s="110"/>
      <c r="FT854" s="110"/>
      <c r="FU854" s="110"/>
      <c r="FV854" s="110"/>
      <c r="FW854" s="110"/>
      <c r="FX854" s="110"/>
      <c r="FY854" s="110"/>
      <c r="FZ854" s="110"/>
      <c r="GA854" s="110"/>
      <c r="GB854" s="110"/>
      <c r="GC854" s="110"/>
      <c r="GD854" s="110"/>
      <c r="GE854" s="110"/>
      <c r="GF854" s="110"/>
      <c r="GG854" s="110"/>
      <c r="GH854" s="110"/>
      <c r="GI854" s="110"/>
      <c r="GJ854" s="110"/>
      <c r="GK854" s="110"/>
      <c r="GL854" s="110"/>
      <c r="GM854" s="110"/>
      <c r="GN854" s="110"/>
      <c r="GO854" s="110"/>
      <c r="GP854" s="110"/>
      <c r="GQ854" s="110"/>
      <c r="GR854" s="110"/>
      <c r="GS854" s="110"/>
      <c r="GT854" s="110"/>
      <c r="GU854" s="110"/>
      <c r="GV854" s="110"/>
      <c r="GW854" s="110"/>
      <c r="GX854" s="110"/>
      <c r="GY854" s="110"/>
      <c r="GZ854" s="110"/>
      <c r="HA854" s="110"/>
      <c r="HB854" s="110"/>
      <c r="HC854" s="110"/>
      <c r="HD854" s="110"/>
      <c r="HE854" s="110"/>
      <c r="HF854" s="110"/>
      <c r="HG854" s="110"/>
      <c r="HH854" s="110"/>
      <c r="HI854" s="110"/>
      <c r="HJ854" s="110"/>
      <c r="HK854" s="110"/>
      <c r="HL854" s="110"/>
      <c r="HM854" s="110"/>
      <c r="HN854" s="110"/>
      <c r="HO854" s="110"/>
      <c r="HP854" s="110"/>
      <c r="HQ854" s="110"/>
      <c r="HR854" s="110"/>
      <c r="HS854" s="110"/>
      <c r="HT854" s="110"/>
      <c r="HU854" s="110"/>
      <c r="HV854" s="110"/>
      <c r="HW854" s="110"/>
      <c r="HX854" s="110"/>
      <c r="HY854" s="110"/>
      <c r="HZ854" s="110"/>
      <c r="IA854" s="110"/>
      <c r="IB854" s="110"/>
      <c r="IC854" s="110"/>
      <c r="ID854" s="110"/>
      <c r="IE854" s="110"/>
      <c r="IF854" s="110"/>
      <c r="IG854" s="110"/>
      <c r="IH854" s="110"/>
      <c r="II854" s="110"/>
      <c r="IJ854" s="110"/>
      <c r="IK854" s="110"/>
      <c r="IL854" s="110"/>
      <c r="IM854" s="110"/>
      <c r="IN854" s="110"/>
      <c r="IO854" s="110"/>
      <c r="IP854" s="110"/>
      <c r="IQ854" s="110"/>
      <c r="IR854" s="110"/>
      <c r="IS854" s="110"/>
      <c r="IT854" s="110"/>
      <c r="IU854" s="110"/>
      <c r="IV854" s="110"/>
    </row>
    <row r="855" spans="1:256" s="110" customFormat="1" x14ac:dyDescent="0.35">
      <c r="A855" s="122" t="s">
        <v>1502</v>
      </c>
      <c r="B855" s="110" t="s">
        <v>205</v>
      </c>
      <c r="C855" s="110" t="s">
        <v>229</v>
      </c>
      <c r="D855" s="122" t="s">
        <v>181</v>
      </c>
      <c r="E855" s="125">
        <v>35990</v>
      </c>
      <c r="F855" s="111" t="s">
        <v>359</v>
      </c>
      <c r="G855" s="122" t="s">
        <v>287</v>
      </c>
      <c r="H855" s="110" t="s">
        <v>205</v>
      </c>
      <c r="I855" s="110" t="s">
        <v>229</v>
      </c>
      <c r="J855" s="122" t="s">
        <v>178</v>
      </c>
      <c r="K855" s="110" t="s">
        <v>744</v>
      </c>
      <c r="L855" s="110" t="s">
        <v>229</v>
      </c>
      <c r="M855" s="122" t="s">
        <v>231</v>
      </c>
      <c r="N855" s="110" t="s">
        <v>220</v>
      </c>
      <c r="O855" s="110" t="s">
        <v>229</v>
      </c>
      <c r="P855" s="122" t="s">
        <v>4426</v>
      </c>
      <c r="S855" s="122"/>
      <c r="V855" s="122"/>
      <c r="Y855" s="122"/>
      <c r="AB855" s="122"/>
    </row>
    <row r="856" spans="1:256" s="110" customFormat="1" x14ac:dyDescent="0.35">
      <c r="A856" s="122" t="s">
        <v>3043</v>
      </c>
      <c r="B856" s="110" t="s">
        <v>211</v>
      </c>
      <c r="C856" s="110" t="s">
        <v>109</v>
      </c>
      <c r="D856" s="122" t="s">
        <v>430</v>
      </c>
      <c r="E856" s="125">
        <v>36383</v>
      </c>
      <c r="F856" s="118" t="s">
        <v>1706</v>
      </c>
      <c r="G856" s="122" t="s">
        <v>130</v>
      </c>
      <c r="H856" s="110" t="s">
        <v>211</v>
      </c>
      <c r="I856" s="110" t="s">
        <v>109</v>
      </c>
      <c r="J856" s="122" t="s">
        <v>191</v>
      </c>
      <c r="M856" s="122"/>
      <c r="N856" s="110" t="s">
        <v>1672</v>
      </c>
      <c r="O856" s="110" t="s">
        <v>109</v>
      </c>
      <c r="P856" s="122" t="s">
        <v>227</v>
      </c>
      <c r="Q856" s="110" t="s">
        <v>205</v>
      </c>
      <c r="R856" s="110" t="s">
        <v>109</v>
      </c>
      <c r="S856" s="122" t="s">
        <v>477</v>
      </c>
      <c r="V856" s="122"/>
      <c r="Y856" s="122"/>
      <c r="AB856" s="122"/>
    </row>
    <row r="857" spans="1:256" s="110" customFormat="1" x14ac:dyDescent="0.35">
      <c r="A857" s="122" t="s">
        <v>3674</v>
      </c>
      <c r="B857" s="110" t="s">
        <v>480</v>
      </c>
      <c r="C857" s="110" t="s">
        <v>229</v>
      </c>
      <c r="D857" s="122" t="s">
        <v>310</v>
      </c>
      <c r="E857" s="125">
        <v>36813</v>
      </c>
      <c r="F857" s="111" t="s">
        <v>5136</v>
      </c>
      <c r="G857" s="122"/>
      <c r="J857" s="122"/>
      <c r="M857" s="122"/>
      <c r="P857" s="122"/>
      <c r="S857" s="122"/>
      <c r="V857" s="122"/>
      <c r="Y857" s="122"/>
      <c r="AB857" s="122"/>
      <c r="BY857" s="130"/>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110" customFormat="1" x14ac:dyDescent="0.35">
      <c r="A858" s="122" t="s">
        <v>686</v>
      </c>
      <c r="B858" s="110" t="s">
        <v>327</v>
      </c>
      <c r="C858" s="110" t="s">
        <v>190</v>
      </c>
      <c r="D858" s="122" t="s">
        <v>328</v>
      </c>
      <c r="E858" s="125">
        <v>35398</v>
      </c>
      <c r="F858" s="118" t="s">
        <v>624</v>
      </c>
      <c r="G858" s="122" t="s">
        <v>566</v>
      </c>
      <c r="H858" s="110" t="s">
        <v>345</v>
      </c>
      <c r="I858" s="110" t="s">
        <v>131</v>
      </c>
      <c r="J858" s="122" t="s">
        <v>154</v>
      </c>
      <c r="K858" s="110" t="s">
        <v>354</v>
      </c>
      <c r="L858" s="110" t="s">
        <v>131</v>
      </c>
      <c r="M858" s="122" t="s">
        <v>154</v>
      </c>
      <c r="N858" s="110" t="s">
        <v>327</v>
      </c>
      <c r="O858" s="110" t="s">
        <v>131</v>
      </c>
      <c r="P858" s="122" t="s">
        <v>300</v>
      </c>
      <c r="Q858" s="110" t="s">
        <v>327</v>
      </c>
      <c r="R858" s="110" t="s">
        <v>131</v>
      </c>
      <c r="S858" s="122" t="s">
        <v>335</v>
      </c>
      <c r="V858" s="122"/>
      <c r="Y858" s="122"/>
      <c r="AB858" s="122"/>
    </row>
    <row r="859" spans="1:256" s="110" customFormat="1" x14ac:dyDescent="0.35">
      <c r="A859" s="122" t="s">
        <v>1474</v>
      </c>
      <c r="C859" s="111" t="s">
        <v>4421</v>
      </c>
      <c r="D859" s="122"/>
      <c r="E859" s="125">
        <v>36209</v>
      </c>
      <c r="F859" s="111" t="s">
        <v>359</v>
      </c>
      <c r="G859" s="122" t="s">
        <v>91</v>
      </c>
      <c r="J859" s="122"/>
      <c r="K859" s="110" t="s">
        <v>93</v>
      </c>
      <c r="L859" s="110" t="s">
        <v>172</v>
      </c>
      <c r="M859" s="122" t="s">
        <v>1475</v>
      </c>
      <c r="P859" s="122"/>
      <c r="S859" s="122"/>
      <c r="V859" s="122"/>
      <c r="Y859" s="122"/>
      <c r="AB859" s="122"/>
    </row>
    <row r="860" spans="1:256" ht="12.75" customHeight="1" x14ac:dyDescent="0.35">
      <c r="A860" s="8" t="s">
        <v>5079</v>
      </c>
      <c r="C860" s="111" t="s">
        <v>4421</v>
      </c>
      <c r="D860" s="36"/>
      <c r="E860" s="40">
        <v>31747</v>
      </c>
      <c r="F860" s="36" t="s">
        <v>2002</v>
      </c>
      <c r="G860" s="36" t="s">
        <v>1003</v>
      </c>
      <c r="I860" s="36"/>
      <c r="J860" s="36"/>
      <c r="K860" t="s">
        <v>132</v>
      </c>
      <c r="L860" s="36" t="s">
        <v>195</v>
      </c>
      <c r="M860" s="36"/>
      <c r="N860" t="s">
        <v>132</v>
      </c>
      <c r="O860" s="36" t="s">
        <v>471</v>
      </c>
      <c r="P860" s="36"/>
      <c r="Q860" t="s">
        <v>132</v>
      </c>
      <c r="R860" s="36" t="s">
        <v>151</v>
      </c>
      <c r="S860" s="36"/>
      <c r="T860" t="s">
        <v>132</v>
      </c>
      <c r="U860" s="36" t="s">
        <v>151</v>
      </c>
      <c r="V860" s="36"/>
      <c r="W860" t="s">
        <v>122</v>
      </c>
      <c r="X860" s="36" t="s">
        <v>341</v>
      </c>
      <c r="Y860" s="36"/>
      <c r="Z860" t="s">
        <v>122</v>
      </c>
      <c r="AA860" s="36" t="s">
        <v>341</v>
      </c>
      <c r="AB860" s="36"/>
      <c r="AC860" t="s">
        <v>122</v>
      </c>
      <c r="AD860" s="36" t="s">
        <v>128</v>
      </c>
      <c r="AE860" s="36"/>
      <c r="AF860" t="s">
        <v>122</v>
      </c>
      <c r="AG860" s="36" t="s">
        <v>128</v>
      </c>
      <c r="AH860" s="36"/>
      <c r="AI860" t="s">
        <v>122</v>
      </c>
      <c r="AJ860" s="36" t="s">
        <v>128</v>
      </c>
      <c r="AK860" s="36"/>
      <c r="AL860" t="s">
        <v>1578</v>
      </c>
      <c r="AM860" s="36" t="s">
        <v>151</v>
      </c>
      <c r="AN860" s="36"/>
      <c r="AO860" t="s">
        <v>127</v>
      </c>
      <c r="AP860" s="36" t="s">
        <v>151</v>
      </c>
      <c r="AQ860" s="36"/>
      <c r="AR860" t="s">
        <v>1578</v>
      </c>
      <c r="AS860" s="36" t="s">
        <v>151</v>
      </c>
      <c r="AT860" s="36"/>
      <c r="AU860" t="s">
        <v>1578</v>
      </c>
      <c r="AV860" s="36" t="s">
        <v>151</v>
      </c>
      <c r="AW860" s="36"/>
      <c r="AX860" t="s">
        <v>4567</v>
      </c>
      <c r="AY860" s="36" t="s">
        <v>151</v>
      </c>
      <c r="AZ860" s="36"/>
      <c r="BA860" t="s">
        <v>4567</v>
      </c>
      <c r="BB860" s="36" t="s">
        <v>151</v>
      </c>
      <c r="BC860" s="36" t="s">
        <v>5080</v>
      </c>
      <c r="BE860" s="36"/>
      <c r="BF860" s="36"/>
      <c r="BH860" s="36"/>
      <c r="BI860" s="36"/>
      <c r="BK860" s="36"/>
      <c r="BL860" s="36"/>
      <c r="BN860" s="36"/>
      <c r="BO860" s="8"/>
      <c r="BR860" s="8"/>
      <c r="BS860" s="8"/>
      <c r="BT860" s="8"/>
      <c r="BU860" s="8"/>
      <c r="BW860" s="9"/>
      <c r="BX860" s="9"/>
      <c r="BY860" s="110"/>
      <c r="BZ860" s="110"/>
      <c r="CA860" s="110"/>
      <c r="CB860" s="110"/>
      <c r="CC860" s="110"/>
      <c r="CD860" s="110"/>
      <c r="CE860" s="110"/>
      <c r="CF860" s="110"/>
      <c r="CG860" s="110"/>
      <c r="CH860" s="110"/>
      <c r="CI860" s="110"/>
      <c r="CJ860" s="110"/>
      <c r="CK860" s="110"/>
      <c r="CL860" s="110"/>
      <c r="CM860" s="110"/>
      <c r="CN860" s="110"/>
      <c r="CO860" s="110"/>
      <c r="CP860" s="110"/>
      <c r="CQ860" s="110"/>
      <c r="CR860" s="110"/>
      <c r="CS860" s="110"/>
      <c r="CT860" s="110"/>
      <c r="CU860" s="110"/>
      <c r="CV860" s="110"/>
      <c r="CW860" s="110"/>
      <c r="CX860" s="110"/>
      <c r="CY860" s="110"/>
      <c r="CZ860" s="110"/>
      <c r="DA860" s="110"/>
      <c r="DB860" s="110"/>
      <c r="DC860" s="110"/>
      <c r="DD860" s="110"/>
      <c r="DE860" s="110"/>
      <c r="DF860" s="110"/>
      <c r="DG860" s="110"/>
      <c r="DH860" s="110"/>
      <c r="DI860" s="110"/>
      <c r="DJ860" s="110"/>
      <c r="DK860" s="110"/>
      <c r="DL860" s="110"/>
      <c r="DM860" s="110"/>
      <c r="DN860" s="110"/>
      <c r="DO860" s="110"/>
      <c r="DP860" s="110"/>
      <c r="DQ860" s="110"/>
      <c r="DR860" s="110"/>
      <c r="DS860" s="110"/>
      <c r="DT860" s="110"/>
      <c r="DU860" s="110"/>
      <c r="DV860" s="110"/>
      <c r="DW860" s="110"/>
      <c r="DX860" s="110"/>
      <c r="DY860" s="110"/>
      <c r="DZ860" s="110"/>
      <c r="EA860" s="110"/>
      <c r="EB860" s="110"/>
      <c r="EC860" s="110"/>
      <c r="ED860" s="110"/>
      <c r="EE860" s="110"/>
      <c r="EF860" s="110"/>
      <c r="EG860" s="110"/>
      <c r="EH860" s="110"/>
      <c r="EI860" s="110"/>
      <c r="EJ860" s="110"/>
      <c r="EK860" s="110"/>
      <c r="EL860" s="110"/>
      <c r="EM860" s="110"/>
      <c r="EN860" s="110"/>
      <c r="EO860" s="110"/>
      <c r="EP860" s="110"/>
      <c r="EQ860" s="110"/>
      <c r="ER860" s="110"/>
      <c r="ES860" s="110"/>
      <c r="ET860" s="110"/>
      <c r="EU860" s="110"/>
      <c r="EV860" s="110"/>
      <c r="EW860" s="110"/>
      <c r="EX860" s="110"/>
      <c r="EY860" s="110"/>
      <c r="EZ860" s="110"/>
      <c r="FA860" s="110"/>
      <c r="FB860" s="110"/>
      <c r="FC860" s="110"/>
      <c r="FD860" s="110"/>
      <c r="FE860" s="110"/>
      <c r="FF860" s="110"/>
      <c r="FG860" s="110"/>
      <c r="FH860" s="110"/>
      <c r="FI860" s="110"/>
      <c r="FJ860" s="110"/>
      <c r="FK860" s="110"/>
      <c r="FL860" s="110"/>
      <c r="FM860" s="110"/>
      <c r="FN860" s="110"/>
      <c r="FO860" s="110"/>
      <c r="FP860" s="110"/>
      <c r="FQ860" s="110"/>
      <c r="FR860" s="110"/>
      <c r="FS860" s="110"/>
      <c r="FT860" s="110"/>
      <c r="FU860" s="110"/>
      <c r="FV860" s="110"/>
      <c r="FW860" s="110"/>
      <c r="FX860" s="110"/>
      <c r="FY860" s="110"/>
      <c r="FZ860" s="110"/>
      <c r="GA860" s="110"/>
      <c r="GB860" s="110"/>
      <c r="GC860" s="110"/>
      <c r="GD860" s="110"/>
      <c r="GE860" s="110"/>
      <c r="GF860" s="110"/>
      <c r="GG860" s="110"/>
      <c r="GH860" s="110"/>
      <c r="GI860" s="110"/>
      <c r="GJ860" s="110"/>
      <c r="GK860" s="110"/>
      <c r="GL860" s="110"/>
      <c r="GM860" s="110"/>
      <c r="GN860" s="110"/>
      <c r="GO860" s="110"/>
      <c r="GP860" s="110"/>
      <c r="GQ860" s="110"/>
      <c r="GR860" s="110"/>
      <c r="GS860" s="110"/>
      <c r="GT860" s="110"/>
      <c r="GU860" s="110"/>
      <c r="GV860" s="110"/>
      <c r="GW860" s="110"/>
      <c r="GX860" s="110"/>
      <c r="GY860" s="110"/>
      <c r="GZ860" s="110"/>
      <c r="HA860" s="110"/>
      <c r="HB860" s="110"/>
      <c r="HC860" s="110"/>
      <c r="HD860" s="110"/>
      <c r="HE860" s="110"/>
      <c r="HF860" s="110"/>
      <c r="HG860" s="110"/>
      <c r="HH860" s="110"/>
      <c r="HI860" s="110"/>
      <c r="HJ860" s="110"/>
      <c r="HK860" s="110"/>
      <c r="HL860" s="110"/>
      <c r="HM860" s="110"/>
      <c r="HN860" s="110"/>
      <c r="HO860" s="110"/>
      <c r="HP860" s="110"/>
      <c r="HQ860" s="110"/>
      <c r="HR860" s="110"/>
      <c r="HS860" s="110"/>
      <c r="HT860" s="110"/>
      <c r="HU860" s="110"/>
      <c r="HV860" s="110"/>
      <c r="HW860" s="110"/>
      <c r="HX860" s="110"/>
      <c r="HY860" s="110"/>
      <c r="HZ860" s="110"/>
      <c r="IA860" s="110"/>
      <c r="IB860" s="110"/>
      <c r="IC860" s="110"/>
      <c r="ID860" s="110"/>
      <c r="IE860" s="110"/>
      <c r="IF860" s="110"/>
      <c r="IG860" s="110"/>
      <c r="IH860" s="110"/>
      <c r="II860" s="110"/>
      <c r="IJ860" s="110"/>
      <c r="IK860" s="110"/>
      <c r="IL860" s="110"/>
      <c r="IM860" s="110"/>
      <c r="IN860" s="110"/>
      <c r="IO860" s="110"/>
      <c r="IP860" s="110"/>
      <c r="IQ860" s="110"/>
      <c r="IR860" s="110"/>
      <c r="IS860" s="110"/>
      <c r="IT860" s="110"/>
      <c r="IU860" s="110"/>
      <c r="IV860" s="110"/>
    </row>
    <row r="861" spans="1:256" s="110" customFormat="1" x14ac:dyDescent="0.35">
      <c r="A861" s="122" t="s">
        <v>2222</v>
      </c>
      <c r="B861" s="110" t="s">
        <v>304</v>
      </c>
      <c r="C861" s="118" t="s">
        <v>274</v>
      </c>
      <c r="D861" s="122" t="s">
        <v>310</v>
      </c>
      <c r="E861" s="125">
        <v>35996</v>
      </c>
      <c r="F861" s="111" t="s">
        <v>91</v>
      </c>
      <c r="G861" s="111"/>
      <c r="H861" s="110" t="s">
        <v>304</v>
      </c>
      <c r="I861" s="118" t="s">
        <v>274</v>
      </c>
      <c r="J861" s="122" t="s">
        <v>310</v>
      </c>
      <c r="L861" s="118"/>
      <c r="M861" s="122"/>
      <c r="O861" s="118"/>
      <c r="P861" s="122"/>
      <c r="R861" s="118"/>
      <c r="S861" s="122"/>
      <c r="U861" s="118"/>
      <c r="V861" s="122"/>
      <c r="X861" s="118"/>
      <c r="Y861" s="122"/>
      <c r="AA861" s="118"/>
      <c r="AB861" s="122"/>
      <c r="AD861" s="118"/>
      <c r="AE861" s="122"/>
      <c r="AG861" s="118"/>
      <c r="AH861" s="122"/>
      <c r="AJ861" s="118"/>
      <c r="AK861" s="122"/>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110" customFormat="1" x14ac:dyDescent="0.35">
      <c r="A862" s="122" t="s">
        <v>688</v>
      </c>
      <c r="B862" s="110" t="s">
        <v>323</v>
      </c>
      <c r="C862" s="111" t="s">
        <v>158</v>
      </c>
      <c r="D862" s="111" t="s">
        <v>149</v>
      </c>
      <c r="E862" s="125">
        <v>35011</v>
      </c>
      <c r="F862" s="111" t="s">
        <v>425</v>
      </c>
      <c r="G862" s="111" t="s">
        <v>425</v>
      </c>
      <c r="H862" s="110" t="s">
        <v>354</v>
      </c>
      <c r="I862" s="111" t="s">
        <v>190</v>
      </c>
      <c r="J862" s="111" t="s">
        <v>154</v>
      </c>
      <c r="K862" s="110" t="s">
        <v>323</v>
      </c>
      <c r="L862" s="111" t="s">
        <v>190</v>
      </c>
      <c r="M862" s="111" t="s">
        <v>149</v>
      </c>
      <c r="N862" s="110" t="s">
        <v>354</v>
      </c>
      <c r="O862" s="111" t="s">
        <v>190</v>
      </c>
      <c r="P862" s="111" t="s">
        <v>154</v>
      </c>
      <c r="Q862" s="110" t="s">
        <v>323</v>
      </c>
      <c r="R862" s="111" t="s">
        <v>190</v>
      </c>
      <c r="S862" s="111" t="s">
        <v>422</v>
      </c>
      <c r="T862" s="110" t="s">
        <v>323</v>
      </c>
      <c r="U862" s="111" t="s">
        <v>190</v>
      </c>
      <c r="V862" s="111" t="s">
        <v>149</v>
      </c>
      <c r="W862" s="110" t="s">
        <v>354</v>
      </c>
      <c r="X862" s="111" t="s">
        <v>190</v>
      </c>
      <c r="Y862" s="111" t="s">
        <v>154</v>
      </c>
      <c r="AA862" s="111"/>
      <c r="AB862" s="111"/>
      <c r="AD862" s="111"/>
      <c r="AE862" s="111"/>
      <c r="AG862" s="111"/>
      <c r="AH862" s="111"/>
      <c r="AJ862" s="111"/>
      <c r="AK862" s="111"/>
      <c r="AM862" s="111"/>
      <c r="AN862" s="111"/>
      <c r="AP862" s="111"/>
      <c r="AQ862" s="111"/>
      <c r="AS862" s="111"/>
      <c r="AT862" s="111"/>
      <c r="AV862" s="111"/>
      <c r="AW862" s="111"/>
      <c r="AY862" s="111"/>
      <c r="AZ862" s="111"/>
      <c r="BB862" s="111"/>
      <c r="BC862" s="111"/>
      <c r="BE862" s="111"/>
      <c r="BF862" s="111"/>
      <c r="BH862" s="111"/>
      <c r="BI862" s="111"/>
      <c r="BK862" s="111"/>
      <c r="BL862" s="111"/>
      <c r="BN862" s="111"/>
      <c r="BO862" s="111"/>
      <c r="BQ862" s="125"/>
      <c r="BR862" s="111"/>
      <c r="BS862" s="118"/>
      <c r="BU862" s="122"/>
      <c r="BV862" s="118"/>
      <c r="BW862" s="118"/>
      <c r="BX862" s="127"/>
    </row>
    <row r="863" spans="1:256" s="110" customFormat="1" x14ac:dyDescent="0.35">
      <c r="A863" s="122" t="s">
        <v>1516</v>
      </c>
      <c r="D863" s="122"/>
      <c r="E863" s="125">
        <v>36993</v>
      </c>
      <c r="F863" s="111" t="s">
        <v>84</v>
      </c>
      <c r="G863" s="122" t="s">
        <v>84</v>
      </c>
      <c r="H863" s="110" t="s">
        <v>273</v>
      </c>
      <c r="I863" s="110" t="s">
        <v>252</v>
      </c>
      <c r="J863" s="122" t="s">
        <v>477</v>
      </c>
      <c r="K863" s="110" t="s">
        <v>273</v>
      </c>
      <c r="L863" s="110" t="s">
        <v>252</v>
      </c>
      <c r="M863" s="122" t="s">
        <v>254</v>
      </c>
      <c r="P863" s="122"/>
      <c r="S863" s="122"/>
      <c r="V863" s="122"/>
      <c r="Y863" s="122"/>
      <c r="AB863" s="122"/>
    </row>
    <row r="864" spans="1:256" s="110" customFormat="1" x14ac:dyDescent="0.35">
      <c r="A864" s="122" t="s">
        <v>2916</v>
      </c>
      <c r="B864" s="110" t="s">
        <v>327</v>
      </c>
      <c r="C864" s="110" t="s">
        <v>224</v>
      </c>
      <c r="D864" s="122" t="s">
        <v>328</v>
      </c>
      <c r="E864" s="125">
        <v>34313</v>
      </c>
      <c r="F864" s="118" t="s">
        <v>486</v>
      </c>
      <c r="G864" s="122" t="s">
        <v>249</v>
      </c>
      <c r="H864" s="110" t="s">
        <v>299</v>
      </c>
      <c r="I864" s="110" t="s">
        <v>421</v>
      </c>
      <c r="J864" s="122" t="s">
        <v>342</v>
      </c>
      <c r="K864" s="110" t="s">
        <v>299</v>
      </c>
      <c r="L864" s="110" t="s">
        <v>421</v>
      </c>
      <c r="M864" s="122" t="s">
        <v>334</v>
      </c>
      <c r="N864" s="110" t="s">
        <v>299</v>
      </c>
      <c r="O864" s="110" t="s">
        <v>421</v>
      </c>
      <c r="P864" s="122" t="s">
        <v>297</v>
      </c>
      <c r="Q864" s="110" t="s">
        <v>331</v>
      </c>
      <c r="R864" s="110" t="s">
        <v>421</v>
      </c>
      <c r="S864" s="122" t="s">
        <v>297</v>
      </c>
      <c r="T864" s="110" t="s">
        <v>299</v>
      </c>
      <c r="U864" s="110" t="s">
        <v>421</v>
      </c>
      <c r="V864" s="122" t="s">
        <v>681</v>
      </c>
      <c r="W864" s="110" t="s">
        <v>299</v>
      </c>
      <c r="X864" s="110" t="s">
        <v>421</v>
      </c>
      <c r="Y864" s="122" t="s">
        <v>791</v>
      </c>
      <c r="Z864" s="110" t="s">
        <v>299</v>
      </c>
      <c r="AA864" s="110" t="s">
        <v>421</v>
      </c>
      <c r="AB864" s="122" t="s">
        <v>297</v>
      </c>
    </row>
    <row r="865" spans="1:256" x14ac:dyDescent="0.35">
      <c r="A865" s="122" t="s">
        <v>4788</v>
      </c>
      <c r="B865" s="110"/>
      <c r="C865" s="118"/>
      <c r="D865" s="129"/>
      <c r="E865" s="40">
        <v>33431</v>
      </c>
      <c r="F865" s="111" t="s">
        <v>1226</v>
      </c>
      <c r="G865" s="110" t="s">
        <v>1140</v>
      </c>
      <c r="H865" s="110" t="s">
        <v>461</v>
      </c>
      <c r="I865" s="118" t="s">
        <v>190</v>
      </c>
      <c r="J865" s="129" t="s">
        <v>231</v>
      </c>
      <c r="K865" s="110" t="s">
        <v>198</v>
      </c>
      <c r="L865" s="118" t="s">
        <v>259</v>
      </c>
      <c r="M865" s="129" t="s">
        <v>186</v>
      </c>
      <c r="N865" s="110" t="s">
        <v>198</v>
      </c>
      <c r="O865" s="118" t="s">
        <v>259</v>
      </c>
      <c r="P865" s="129" t="s">
        <v>185</v>
      </c>
      <c r="Q865" s="102" t="s">
        <v>198</v>
      </c>
      <c r="R865" s="118" t="s">
        <v>471</v>
      </c>
      <c r="S865" s="129" t="s">
        <v>201</v>
      </c>
      <c r="T865" s="102" t="s">
        <v>198</v>
      </c>
      <c r="U865" s="118" t="s">
        <v>275</v>
      </c>
      <c r="V865" s="129" t="s">
        <v>201</v>
      </c>
      <c r="W865" s="102" t="s">
        <v>198</v>
      </c>
      <c r="X865" s="118" t="s">
        <v>275</v>
      </c>
      <c r="Y865" s="129" t="s">
        <v>201</v>
      </c>
      <c r="Z865" s="102" t="s">
        <v>198</v>
      </c>
      <c r="AA865" s="118" t="s">
        <v>275</v>
      </c>
      <c r="AB865" s="129" t="s">
        <v>201</v>
      </c>
      <c r="AC865" s="102" t="s">
        <v>198</v>
      </c>
      <c r="AD865" s="118" t="s">
        <v>275</v>
      </c>
      <c r="AE865" s="129" t="s">
        <v>181</v>
      </c>
      <c r="AF865" s="102" t="s">
        <v>192</v>
      </c>
      <c r="AG865" s="118" t="s">
        <v>275</v>
      </c>
      <c r="AH865" s="129" t="s">
        <v>430</v>
      </c>
      <c r="AI865" s="102" t="s">
        <v>2688</v>
      </c>
      <c r="AJ865" s="118" t="s">
        <v>275</v>
      </c>
      <c r="AK865" s="129" t="s">
        <v>236</v>
      </c>
      <c r="BY865" s="110"/>
      <c r="BZ865" s="110"/>
      <c r="CA865" s="110"/>
      <c r="CB865" s="110"/>
      <c r="CC865" s="110"/>
      <c r="CD865" s="110"/>
      <c r="CE865" s="110"/>
      <c r="CF865" s="110"/>
      <c r="CG865" s="110"/>
      <c r="CH865" s="110"/>
      <c r="CI865" s="110"/>
      <c r="CJ865" s="110"/>
      <c r="CK865" s="110"/>
      <c r="CL865" s="110"/>
      <c r="CM865" s="110"/>
      <c r="CN865" s="110"/>
      <c r="CO865" s="110"/>
      <c r="CP865" s="110"/>
      <c r="CQ865" s="110"/>
      <c r="CR865" s="110"/>
      <c r="CS865" s="110"/>
      <c r="CT865" s="110"/>
      <c r="CU865" s="110"/>
      <c r="CV865" s="110"/>
      <c r="CW865" s="110"/>
      <c r="CX865" s="110"/>
      <c r="CY865" s="110"/>
      <c r="CZ865" s="110"/>
      <c r="DA865" s="110"/>
      <c r="DB865" s="110"/>
      <c r="DC865" s="110"/>
      <c r="DD865" s="110"/>
      <c r="DE865" s="110"/>
      <c r="DF865" s="110"/>
      <c r="DG865" s="110"/>
      <c r="DH865" s="110"/>
      <c r="DI865" s="110"/>
      <c r="DJ865" s="110"/>
      <c r="DK865" s="110"/>
      <c r="DL865" s="110"/>
      <c r="DM865" s="110"/>
      <c r="DN865" s="110"/>
      <c r="DO865" s="110"/>
      <c r="DP865" s="110"/>
      <c r="DQ865" s="110"/>
      <c r="DR865" s="110"/>
      <c r="DS865" s="110"/>
      <c r="DT865" s="110"/>
      <c r="DU865" s="110"/>
      <c r="DV865" s="110"/>
      <c r="DW865" s="110"/>
      <c r="DX865" s="110"/>
      <c r="DY865" s="110"/>
      <c r="DZ865" s="110"/>
      <c r="EA865" s="110"/>
      <c r="EB865" s="110"/>
      <c r="EC865" s="110"/>
      <c r="ED865" s="110"/>
      <c r="EE865" s="110"/>
      <c r="EF865" s="110"/>
      <c r="EG865" s="110"/>
      <c r="EH865" s="110"/>
      <c r="EI865" s="110"/>
      <c r="EJ865" s="110"/>
      <c r="EK865" s="110"/>
      <c r="EL865" s="110"/>
      <c r="EM865" s="110"/>
      <c r="EN865" s="110"/>
      <c r="EO865" s="110"/>
      <c r="EP865" s="110"/>
      <c r="EQ865" s="110"/>
      <c r="ER865" s="110"/>
      <c r="ES865" s="110"/>
      <c r="ET865" s="110"/>
      <c r="EU865" s="110"/>
      <c r="EV865" s="110"/>
      <c r="EW865" s="110"/>
      <c r="EX865" s="110"/>
      <c r="EY865" s="110"/>
      <c r="EZ865" s="110"/>
      <c r="FA865" s="110"/>
      <c r="FB865" s="110"/>
      <c r="FC865" s="110"/>
      <c r="FD865" s="110"/>
      <c r="FE865" s="110"/>
      <c r="FF865" s="110"/>
      <c r="FG865" s="110"/>
      <c r="FH865" s="110"/>
      <c r="FI865" s="110"/>
      <c r="FJ865" s="110"/>
      <c r="FK865" s="110"/>
      <c r="FL865" s="110"/>
      <c r="FM865" s="110"/>
      <c r="FN865" s="110"/>
      <c r="FO865" s="110"/>
      <c r="FP865" s="110"/>
      <c r="FQ865" s="110"/>
      <c r="FR865" s="110"/>
      <c r="FS865" s="110"/>
      <c r="FT865" s="110"/>
      <c r="FU865" s="110"/>
      <c r="FV865" s="110"/>
      <c r="FW865" s="110"/>
      <c r="FX865" s="110"/>
      <c r="FY865" s="110"/>
      <c r="FZ865" s="110"/>
      <c r="GA865" s="110"/>
      <c r="GB865" s="110"/>
      <c r="GC865" s="110"/>
      <c r="GD865" s="110"/>
      <c r="GE865" s="110"/>
      <c r="GF865" s="110"/>
      <c r="GG865" s="110"/>
      <c r="GH865" s="110"/>
      <c r="GI865" s="110"/>
      <c r="GJ865" s="110"/>
      <c r="GK865" s="110"/>
      <c r="GL865" s="110"/>
      <c r="GM865" s="110"/>
      <c r="GN865" s="110"/>
      <c r="GO865" s="110"/>
      <c r="GP865" s="110"/>
      <c r="GQ865" s="110"/>
      <c r="GR865" s="110"/>
      <c r="GS865" s="110"/>
      <c r="GT865" s="110"/>
      <c r="GU865" s="110"/>
      <c r="GV865" s="110"/>
      <c r="GW865" s="110"/>
      <c r="GX865" s="110"/>
      <c r="GY865" s="110"/>
      <c r="GZ865" s="110"/>
      <c r="HA865" s="110"/>
      <c r="HB865" s="110"/>
      <c r="HC865" s="110"/>
      <c r="HD865" s="110"/>
      <c r="HE865" s="110"/>
      <c r="HF865" s="110"/>
      <c r="HG865" s="110"/>
      <c r="HH865" s="110"/>
      <c r="HI865" s="110"/>
      <c r="HJ865" s="110"/>
      <c r="HK865" s="110"/>
      <c r="HL865" s="110"/>
      <c r="HM865" s="110"/>
      <c r="HN865" s="110"/>
      <c r="HO865" s="110"/>
      <c r="HP865" s="110"/>
      <c r="HQ865" s="110"/>
      <c r="HR865" s="110"/>
      <c r="HS865" s="110"/>
      <c r="HT865" s="110"/>
      <c r="HU865" s="110"/>
      <c r="HV865" s="110"/>
      <c r="HW865" s="110"/>
      <c r="HX865" s="110"/>
      <c r="HY865" s="110"/>
      <c r="HZ865" s="110"/>
      <c r="IA865" s="110"/>
      <c r="IB865" s="110"/>
      <c r="IC865" s="110"/>
      <c r="ID865" s="110"/>
      <c r="IE865" s="110"/>
      <c r="IF865" s="110"/>
      <c r="IG865" s="110"/>
      <c r="IH865" s="110"/>
      <c r="II865" s="110"/>
      <c r="IJ865" s="110"/>
      <c r="IK865" s="110"/>
      <c r="IL865" s="110"/>
      <c r="IM865" s="110"/>
      <c r="IN865" s="110"/>
      <c r="IO865" s="110"/>
      <c r="IP865" s="110"/>
      <c r="IQ865" s="110"/>
      <c r="IR865" s="110"/>
      <c r="IS865" s="110"/>
      <c r="IT865" s="110"/>
      <c r="IU865" s="110"/>
      <c r="IV865" s="110"/>
    </row>
    <row r="866" spans="1:256" s="110" customFormat="1" x14ac:dyDescent="0.35">
      <c r="A866" s="122" t="s">
        <v>2737</v>
      </c>
      <c r="C866" s="111"/>
      <c r="D866" s="111"/>
      <c r="E866" s="125">
        <v>35020</v>
      </c>
      <c r="F866" s="111" t="s">
        <v>114</v>
      </c>
      <c r="G866" s="111" t="s">
        <v>303</v>
      </c>
      <c r="H866" s="110" t="s">
        <v>327</v>
      </c>
      <c r="I866" s="111" t="s">
        <v>85</v>
      </c>
      <c r="J866" s="111" t="s">
        <v>328</v>
      </c>
      <c r="L866" s="111"/>
      <c r="M866" s="111"/>
      <c r="N866" s="110" t="s">
        <v>323</v>
      </c>
      <c r="O866" s="111" t="s">
        <v>85</v>
      </c>
      <c r="P866" s="111" t="s">
        <v>155</v>
      </c>
      <c r="Q866" s="110" t="s">
        <v>323</v>
      </c>
      <c r="R866" s="111" t="s">
        <v>85</v>
      </c>
      <c r="S866" s="111" t="s">
        <v>422</v>
      </c>
      <c r="T866" s="110" t="s">
        <v>345</v>
      </c>
      <c r="U866" s="111" t="s">
        <v>85</v>
      </c>
      <c r="V866" s="111" t="s">
        <v>154</v>
      </c>
      <c r="W866" s="110" t="s">
        <v>345</v>
      </c>
      <c r="X866" s="111" t="s">
        <v>85</v>
      </c>
      <c r="Y866" s="111" t="s">
        <v>154</v>
      </c>
      <c r="AA866" s="111"/>
      <c r="AB866" s="111"/>
      <c r="AD866" s="111"/>
      <c r="AE866" s="111"/>
      <c r="AG866" s="111"/>
      <c r="AH866" s="111"/>
      <c r="AJ866" s="111"/>
      <c r="AK866" s="111"/>
      <c r="AM866" s="111"/>
      <c r="AN866" s="111"/>
      <c r="AP866" s="111"/>
      <c r="AQ866" s="111"/>
      <c r="AS866" s="111"/>
      <c r="AT866" s="111"/>
      <c r="AV866" s="111"/>
      <c r="AW866" s="111"/>
      <c r="AY866" s="111"/>
      <c r="AZ866" s="111"/>
      <c r="BB866" s="111"/>
      <c r="BC866" s="111"/>
      <c r="BE866" s="111"/>
      <c r="BF866" s="111"/>
      <c r="BH866" s="111"/>
      <c r="BI866" s="111"/>
      <c r="BK866" s="111"/>
      <c r="BL866" s="111"/>
      <c r="BN866" s="111"/>
      <c r="BO866" s="111"/>
      <c r="BQ866" s="125"/>
      <c r="BR866" s="111"/>
      <c r="BS866" s="118"/>
      <c r="BU866" s="122"/>
      <c r="BV866" s="118"/>
      <c r="BW866" s="118"/>
      <c r="BX866" s="127"/>
    </row>
    <row r="867" spans="1:256" s="110" customFormat="1" x14ac:dyDescent="0.35">
      <c r="A867" s="122" t="s">
        <v>3908</v>
      </c>
      <c r="B867" s="110" t="s">
        <v>1190</v>
      </c>
      <c r="C867" s="110" t="s">
        <v>274</v>
      </c>
      <c r="D867" s="122"/>
      <c r="E867" s="125">
        <v>36679</v>
      </c>
      <c r="F867" s="111" t="s">
        <v>3960</v>
      </c>
      <c r="G867" s="122"/>
      <c r="J867" s="122"/>
      <c r="M867" s="122"/>
      <c r="P867" s="122"/>
      <c r="S867" s="122"/>
      <c r="V867" s="122"/>
      <c r="Y867" s="122"/>
      <c r="AB867" s="122"/>
    </row>
    <row r="868" spans="1:256" x14ac:dyDescent="0.35">
      <c r="A868" s="122" t="s">
        <v>3909</v>
      </c>
      <c r="B868" s="110" t="s">
        <v>1352</v>
      </c>
      <c r="C868" s="110" t="s">
        <v>268</v>
      </c>
      <c r="D868" s="122"/>
      <c r="E868" s="125">
        <v>36661</v>
      </c>
      <c r="F868" s="111" t="s">
        <v>5154</v>
      </c>
      <c r="G868" s="122"/>
      <c r="H868" s="110"/>
      <c r="I868" s="110"/>
      <c r="J868" s="122"/>
      <c r="K868" s="110"/>
      <c r="L868" s="110"/>
      <c r="M868" s="122"/>
      <c r="N868" s="110"/>
      <c r="O868" s="110"/>
      <c r="P868" s="122"/>
      <c r="Q868" s="110"/>
      <c r="R868" s="110"/>
      <c r="S868" s="122"/>
      <c r="T868" s="110"/>
      <c r="U868" s="110"/>
      <c r="V868" s="122"/>
      <c r="W868" s="110"/>
      <c r="X868" s="110"/>
      <c r="Y868" s="122"/>
      <c r="Z868" s="110"/>
      <c r="AA868" s="110"/>
      <c r="AB868" s="122"/>
      <c r="AC868" s="110"/>
      <c r="AD868" s="110"/>
      <c r="AE868" s="110"/>
      <c r="AF868" s="110"/>
      <c r="AG868" s="110"/>
      <c r="AH868" s="110"/>
      <c r="AI868" s="110"/>
      <c r="AJ868" s="110"/>
      <c r="AK868" s="110"/>
      <c r="AL868" s="110"/>
      <c r="AM868" s="110"/>
      <c r="AN868" s="110"/>
      <c r="AO868" s="110"/>
      <c r="AP868" s="110"/>
      <c r="AQ868" s="110"/>
      <c r="AR868" s="110"/>
      <c r="AS868" s="110"/>
      <c r="AT868" s="110"/>
      <c r="AU868" s="110"/>
      <c r="AV868" s="110"/>
      <c r="AW868" s="110"/>
      <c r="AX868" s="110"/>
      <c r="AY868" s="110"/>
      <c r="AZ868" s="110"/>
      <c r="BA868" s="110"/>
      <c r="BB868" s="110"/>
      <c r="BC868" s="110"/>
      <c r="BD868" s="110"/>
      <c r="BE868" s="110"/>
      <c r="BF868" s="110"/>
      <c r="BG868" s="110"/>
      <c r="BH868" s="110"/>
      <c r="BI868" s="110"/>
      <c r="BJ868" s="110"/>
      <c r="BK868" s="110"/>
      <c r="BL868" s="110"/>
      <c r="BM868" s="110"/>
      <c r="BN868" s="110"/>
      <c r="BO868" s="110"/>
      <c r="BP868" s="110"/>
      <c r="BQ868" s="110"/>
      <c r="BR868" s="110"/>
      <c r="BS868" s="110"/>
      <c r="BT868" s="110"/>
      <c r="BU868" s="110"/>
      <c r="BV868" s="110"/>
      <c r="BW868" s="110"/>
      <c r="BX868" s="110"/>
      <c r="BY868" s="110"/>
      <c r="BZ868" s="110"/>
      <c r="CA868" s="110"/>
      <c r="CB868" s="110"/>
      <c r="CC868" s="110"/>
      <c r="CD868" s="110"/>
      <c r="CE868" s="110"/>
      <c r="CF868" s="110"/>
      <c r="CG868" s="110"/>
      <c r="CH868" s="110"/>
      <c r="CI868" s="110"/>
      <c r="CJ868" s="110"/>
      <c r="CK868" s="110"/>
      <c r="CL868" s="110"/>
      <c r="CM868" s="110"/>
      <c r="CN868" s="110"/>
      <c r="CO868" s="110"/>
      <c r="CP868" s="110"/>
      <c r="CQ868" s="110"/>
      <c r="CR868" s="110"/>
      <c r="CS868" s="110"/>
      <c r="CT868" s="110"/>
      <c r="CU868" s="110"/>
      <c r="CV868" s="110"/>
      <c r="CW868" s="110"/>
      <c r="CX868" s="110"/>
      <c r="CY868" s="110"/>
      <c r="CZ868" s="110"/>
      <c r="DA868" s="110"/>
      <c r="DB868" s="110"/>
      <c r="DC868" s="110"/>
      <c r="DD868" s="110"/>
      <c r="DE868" s="110"/>
      <c r="DF868" s="110"/>
      <c r="DG868" s="110"/>
      <c r="DH868" s="110"/>
      <c r="DI868" s="110"/>
      <c r="DJ868" s="110"/>
      <c r="DK868" s="110"/>
      <c r="DL868" s="110"/>
      <c r="DM868" s="110"/>
      <c r="DN868" s="110"/>
      <c r="DO868" s="110"/>
      <c r="DP868" s="110"/>
      <c r="DQ868" s="110"/>
      <c r="DR868" s="110"/>
      <c r="DS868" s="110"/>
      <c r="DT868" s="110"/>
      <c r="DU868" s="110"/>
      <c r="DV868" s="110"/>
      <c r="DW868" s="110"/>
      <c r="DX868" s="110"/>
      <c r="DY868" s="110"/>
      <c r="DZ868" s="110"/>
      <c r="EA868" s="110"/>
      <c r="EB868" s="110"/>
      <c r="EC868" s="110"/>
      <c r="ED868" s="110"/>
      <c r="EE868" s="110"/>
      <c r="EF868" s="110"/>
      <c r="EG868" s="110"/>
      <c r="EH868" s="110"/>
      <c r="EI868" s="110"/>
      <c r="EJ868" s="110"/>
      <c r="EK868" s="110"/>
      <c r="EL868" s="110"/>
      <c r="EM868" s="110"/>
      <c r="EN868" s="110"/>
      <c r="EO868" s="110"/>
      <c r="EP868" s="110"/>
      <c r="EQ868" s="110"/>
      <c r="ER868" s="110"/>
      <c r="ES868" s="110"/>
      <c r="ET868" s="110"/>
      <c r="EU868" s="110"/>
      <c r="EV868" s="110"/>
      <c r="EW868" s="110"/>
      <c r="EX868" s="110"/>
      <c r="EY868" s="110"/>
      <c r="EZ868" s="110"/>
      <c r="FA868" s="110"/>
      <c r="FB868" s="110"/>
      <c r="FC868" s="110"/>
      <c r="FD868" s="110"/>
      <c r="FE868" s="110"/>
      <c r="FF868" s="110"/>
      <c r="FG868" s="110"/>
      <c r="FH868" s="110"/>
      <c r="FI868" s="110"/>
      <c r="FJ868" s="110"/>
      <c r="FK868" s="110"/>
      <c r="FL868" s="110"/>
      <c r="FM868" s="110"/>
      <c r="FN868" s="110"/>
      <c r="FO868" s="110"/>
      <c r="FP868" s="110"/>
      <c r="FQ868" s="110"/>
      <c r="FR868" s="110"/>
      <c r="FS868" s="110"/>
      <c r="FT868" s="110"/>
      <c r="FU868" s="110"/>
      <c r="FV868" s="110"/>
      <c r="FW868" s="110"/>
      <c r="FX868" s="110"/>
      <c r="FY868" s="110"/>
      <c r="FZ868" s="110"/>
      <c r="GA868" s="110"/>
      <c r="GB868" s="110"/>
      <c r="GC868" s="110"/>
      <c r="GD868" s="110"/>
      <c r="GE868" s="110"/>
      <c r="GF868" s="110"/>
      <c r="GG868" s="110"/>
      <c r="GH868" s="110"/>
      <c r="GI868" s="110"/>
      <c r="GJ868" s="110"/>
      <c r="GK868" s="110"/>
      <c r="GL868" s="110"/>
      <c r="GM868" s="110"/>
      <c r="GN868" s="110"/>
      <c r="GO868" s="110"/>
      <c r="GP868" s="110"/>
      <c r="GQ868" s="110"/>
      <c r="GR868" s="110"/>
      <c r="GS868" s="110"/>
      <c r="GT868" s="110"/>
      <c r="GU868" s="110"/>
      <c r="GV868" s="110"/>
      <c r="GW868" s="110"/>
      <c r="GX868" s="110"/>
      <c r="GY868" s="110"/>
      <c r="GZ868" s="110"/>
      <c r="HA868" s="110"/>
      <c r="HB868" s="110"/>
      <c r="HC868" s="110"/>
      <c r="HD868" s="110"/>
      <c r="HE868" s="110"/>
      <c r="HF868" s="110"/>
      <c r="HG868" s="110"/>
      <c r="HH868" s="110"/>
      <c r="HI868" s="110"/>
      <c r="HJ868" s="110"/>
      <c r="HK868" s="110"/>
      <c r="HL868" s="110"/>
      <c r="HM868" s="110"/>
      <c r="HN868" s="110"/>
      <c r="HO868" s="110"/>
      <c r="HP868" s="110"/>
      <c r="HQ868" s="110"/>
      <c r="HR868" s="110"/>
      <c r="HS868" s="110"/>
      <c r="HT868" s="110"/>
      <c r="HU868" s="110"/>
      <c r="HV868" s="110"/>
      <c r="HW868" s="110"/>
      <c r="HX868" s="110"/>
      <c r="HY868" s="110"/>
      <c r="HZ868" s="110"/>
      <c r="IA868" s="110"/>
      <c r="IB868" s="110"/>
      <c r="IC868" s="110"/>
      <c r="ID868" s="110"/>
      <c r="IE868" s="110"/>
      <c r="IF868" s="110"/>
      <c r="IG868" s="110"/>
      <c r="IH868" s="110"/>
      <c r="II868" s="110"/>
      <c r="IJ868" s="110"/>
      <c r="IK868" s="110"/>
      <c r="IL868" s="110"/>
      <c r="IM868" s="110"/>
      <c r="IN868" s="110"/>
      <c r="IO868" s="110"/>
      <c r="IP868" s="110"/>
      <c r="IQ868" s="110"/>
      <c r="IR868" s="110"/>
      <c r="IS868" s="110"/>
      <c r="IT868" s="110"/>
      <c r="IU868" s="110"/>
      <c r="IV868" s="110"/>
    </row>
    <row r="869" spans="1:256" s="110" customFormat="1" x14ac:dyDescent="0.35">
      <c r="A869" s="122" t="s">
        <v>2960</v>
      </c>
      <c r="B869" s="110" t="s">
        <v>182</v>
      </c>
      <c r="C869" s="110" t="s">
        <v>229</v>
      </c>
      <c r="D869" s="122" t="s">
        <v>488</v>
      </c>
      <c r="E869" s="125">
        <v>35466</v>
      </c>
      <c r="F869" s="118" t="s">
        <v>130</v>
      </c>
      <c r="G869" s="118" t="s">
        <v>130</v>
      </c>
      <c r="H869" s="110" t="s">
        <v>192</v>
      </c>
      <c r="I869" s="110" t="s">
        <v>103</v>
      </c>
      <c r="J869" s="122" t="s">
        <v>254</v>
      </c>
      <c r="K869" s="110" t="s">
        <v>192</v>
      </c>
      <c r="L869" s="110" t="s">
        <v>103</v>
      </c>
      <c r="M869" s="122" t="s">
        <v>430</v>
      </c>
      <c r="N869" s="110" t="s">
        <v>192</v>
      </c>
      <c r="O869" s="110" t="s">
        <v>103</v>
      </c>
      <c r="P869" s="122" t="s">
        <v>576</v>
      </c>
      <c r="Q869" s="110" t="s">
        <v>192</v>
      </c>
      <c r="R869" s="110" t="s">
        <v>103</v>
      </c>
      <c r="S869" s="122" t="s">
        <v>208</v>
      </c>
      <c r="V869" s="122"/>
      <c r="Y869" s="122"/>
      <c r="AB869" s="122"/>
    </row>
    <row r="870" spans="1:256" s="110" customFormat="1" x14ac:dyDescent="0.35">
      <c r="A870" s="122" t="s">
        <v>3646</v>
      </c>
      <c r="B870" s="110" t="s">
        <v>250</v>
      </c>
      <c r="C870" s="110" t="s">
        <v>116</v>
      </c>
      <c r="D870" s="122" t="s">
        <v>484</v>
      </c>
      <c r="E870" s="125">
        <v>35825</v>
      </c>
      <c r="F870" s="111" t="s">
        <v>295</v>
      </c>
      <c r="G870" s="122"/>
      <c r="J870" s="122"/>
      <c r="M870" s="122"/>
      <c r="P870" s="122"/>
      <c r="S870" s="122"/>
      <c r="V870" s="122"/>
      <c r="Y870" s="122"/>
      <c r="AB870" s="122"/>
    </row>
    <row r="871" spans="1:256" s="110" customFormat="1" x14ac:dyDescent="0.35">
      <c r="A871" s="122" t="s">
        <v>4497</v>
      </c>
      <c r="C871" s="111" t="s">
        <v>4421</v>
      </c>
      <c r="D871" s="111"/>
      <c r="E871" s="125">
        <v>35177</v>
      </c>
      <c r="F871" s="111" t="s">
        <v>189</v>
      </c>
      <c r="G871" s="111" t="s">
        <v>303</v>
      </c>
      <c r="I871" s="111"/>
      <c r="J871" s="111"/>
      <c r="K871" s="110" t="s">
        <v>954</v>
      </c>
      <c r="L871" s="111" t="s">
        <v>103</v>
      </c>
      <c r="M871" s="111" t="s">
        <v>4498</v>
      </c>
      <c r="N871" s="110" t="s">
        <v>93</v>
      </c>
      <c r="O871" s="111" t="s">
        <v>224</v>
      </c>
      <c r="P871" s="111" t="s">
        <v>1475</v>
      </c>
      <c r="Q871" s="110" t="s">
        <v>93</v>
      </c>
      <c r="R871" s="111" t="s">
        <v>224</v>
      </c>
      <c r="S871" s="111" t="s">
        <v>838</v>
      </c>
      <c r="T871" s="110" t="s">
        <v>93</v>
      </c>
      <c r="U871" s="111" t="s">
        <v>224</v>
      </c>
      <c r="V871" s="111" t="s">
        <v>4499</v>
      </c>
      <c r="W871" s="110" t="s">
        <v>93</v>
      </c>
      <c r="X871" s="111" t="s">
        <v>224</v>
      </c>
      <c r="Y871" s="111" t="s">
        <v>4500</v>
      </c>
      <c r="AA871" s="111"/>
      <c r="AB871" s="111"/>
      <c r="AD871" s="111"/>
      <c r="AE871" s="111"/>
      <c r="AG871" s="111"/>
      <c r="AH871" s="111"/>
      <c r="AJ871" s="111"/>
      <c r="AK871" s="111"/>
      <c r="AM871" s="111"/>
      <c r="AN871" s="111"/>
      <c r="AP871" s="111"/>
      <c r="AQ871" s="111"/>
      <c r="AS871" s="111"/>
      <c r="AT871" s="111"/>
      <c r="AV871" s="111"/>
      <c r="AW871" s="111"/>
      <c r="AY871" s="111"/>
      <c r="AZ871" s="111"/>
      <c r="BB871" s="111"/>
      <c r="BC871" s="111"/>
      <c r="BE871" s="111"/>
      <c r="BF871" s="111"/>
      <c r="BH871" s="111"/>
      <c r="BI871" s="111"/>
      <c r="BK871" s="111"/>
      <c r="BL871" s="111"/>
      <c r="BN871" s="111"/>
      <c r="BO871" s="111"/>
      <c r="BQ871" s="125"/>
      <c r="BR871" s="111"/>
      <c r="BS871" s="118"/>
      <c r="BU871" s="122"/>
      <c r="BV871" s="118"/>
      <c r="BW871" s="118"/>
      <c r="BX871" s="127"/>
    </row>
    <row r="872" spans="1:256" s="110" customFormat="1" x14ac:dyDescent="0.35">
      <c r="A872" s="8" t="s">
        <v>4806</v>
      </c>
      <c r="B872" s="102"/>
      <c r="C872" s="36"/>
      <c r="D872" s="36"/>
      <c r="E872" s="40">
        <v>32243</v>
      </c>
      <c r="F872" s="36" t="s">
        <v>4807</v>
      </c>
      <c r="G872" s="36" t="s">
        <v>4688</v>
      </c>
      <c r="H872" s="102" t="s">
        <v>327</v>
      </c>
      <c r="I872" s="36" t="s">
        <v>235</v>
      </c>
      <c r="J872" s="36" t="s">
        <v>328</v>
      </c>
      <c r="K872" s="102" t="s">
        <v>299</v>
      </c>
      <c r="L872" s="36" t="s">
        <v>116</v>
      </c>
      <c r="M872" s="36" t="s">
        <v>297</v>
      </c>
      <c r="N872" s="102" t="s">
        <v>331</v>
      </c>
      <c r="O872" s="36" t="s">
        <v>116</v>
      </c>
      <c r="P872" s="36" t="s">
        <v>335</v>
      </c>
      <c r="Q872" s="102" t="s">
        <v>331</v>
      </c>
      <c r="R872" s="36" t="s">
        <v>116</v>
      </c>
      <c r="S872" s="36" t="s">
        <v>682</v>
      </c>
      <c r="T872" s="102" t="s">
        <v>331</v>
      </c>
      <c r="U872" s="36" t="s">
        <v>116</v>
      </c>
      <c r="V872" s="36" t="s">
        <v>682</v>
      </c>
      <c r="W872" s="102" t="s">
        <v>354</v>
      </c>
      <c r="X872" s="36" t="s">
        <v>235</v>
      </c>
      <c r="Y872" s="36" t="s">
        <v>422</v>
      </c>
      <c r="Z872" s="102" t="s">
        <v>354</v>
      </c>
      <c r="AA872" s="36" t="s">
        <v>235</v>
      </c>
      <c r="AB872" s="36" t="s">
        <v>149</v>
      </c>
      <c r="AC872" s="102" t="s">
        <v>345</v>
      </c>
      <c r="AD872" s="36" t="s">
        <v>235</v>
      </c>
      <c r="AE872" s="36" t="s">
        <v>422</v>
      </c>
      <c r="AF872" s="102" t="s">
        <v>323</v>
      </c>
      <c r="AG872" s="36" t="s">
        <v>235</v>
      </c>
      <c r="AH872" s="36" t="s">
        <v>154</v>
      </c>
      <c r="AI872" s="102" t="s">
        <v>323</v>
      </c>
      <c r="AJ872" s="36" t="s">
        <v>235</v>
      </c>
      <c r="AK872" s="36" t="s">
        <v>155</v>
      </c>
      <c r="AL872" t="s">
        <v>323</v>
      </c>
      <c r="AM872" s="36" t="s">
        <v>235</v>
      </c>
      <c r="AN872" s="36" t="s">
        <v>154</v>
      </c>
      <c r="AO872" t="s">
        <v>323</v>
      </c>
      <c r="AP872" s="36" t="s">
        <v>235</v>
      </c>
      <c r="AQ872" s="36" t="s">
        <v>422</v>
      </c>
      <c r="AR872" t="s">
        <v>323</v>
      </c>
      <c r="AS872" s="36" t="s">
        <v>235</v>
      </c>
      <c r="AT872" s="36" t="s">
        <v>149</v>
      </c>
      <c r="AU872" t="s">
        <v>354</v>
      </c>
      <c r="AV872" s="36" t="s">
        <v>235</v>
      </c>
      <c r="AW872" s="36" t="s">
        <v>149</v>
      </c>
      <c r="AX872"/>
      <c r="AY872" s="36"/>
      <c r="AZ872" s="36"/>
      <c r="BA872"/>
      <c r="BB872" s="36"/>
      <c r="BC872" s="36"/>
      <c r="BD872"/>
      <c r="BE872" s="36"/>
      <c r="BF872" s="36"/>
      <c r="BG872"/>
      <c r="BH872" s="36"/>
      <c r="BI872" s="36"/>
      <c r="BJ872"/>
      <c r="BK872" s="36"/>
      <c r="BL872" s="36"/>
      <c r="BM872"/>
      <c r="BN872" s="36"/>
      <c r="BO872" s="36"/>
      <c r="BP872"/>
      <c r="BQ872" s="40"/>
      <c r="BR872" s="36"/>
      <c r="BS872" s="9"/>
      <c r="BT872"/>
      <c r="BU872" s="8"/>
      <c r="BV872" s="9"/>
      <c r="BW872" s="9"/>
      <c r="BX872" s="128"/>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x14ac:dyDescent="0.35">
      <c r="A873" s="122" t="s">
        <v>1946</v>
      </c>
      <c r="B873" s="110" t="s">
        <v>77</v>
      </c>
      <c r="C873" s="111" t="s">
        <v>195</v>
      </c>
      <c r="D873" s="111"/>
      <c r="E873" s="125">
        <v>35437</v>
      </c>
      <c r="F873" s="111" t="s">
        <v>1947</v>
      </c>
      <c r="G873" s="111" t="s">
        <v>425</v>
      </c>
      <c r="H873" s="110" t="s">
        <v>77</v>
      </c>
      <c r="I873" s="111" t="s">
        <v>195</v>
      </c>
      <c r="J873" s="111"/>
      <c r="K873" s="110" t="s">
        <v>77</v>
      </c>
      <c r="L873" s="111" t="s">
        <v>195</v>
      </c>
      <c r="M873" s="111"/>
      <c r="N873" s="110" t="s">
        <v>77</v>
      </c>
      <c r="O873" s="111" t="s">
        <v>195</v>
      </c>
      <c r="P873" s="111"/>
      <c r="Q873" s="110" t="s">
        <v>77</v>
      </c>
      <c r="R873" s="111" t="s">
        <v>195</v>
      </c>
      <c r="S873" s="111"/>
      <c r="T873" s="110" t="s">
        <v>77</v>
      </c>
      <c r="U873" s="111" t="s">
        <v>195</v>
      </c>
      <c r="V873" s="111"/>
      <c r="W873" s="110" t="s">
        <v>77</v>
      </c>
      <c r="X873" s="111" t="s">
        <v>195</v>
      </c>
      <c r="Y873" s="111"/>
      <c r="Z873" s="110"/>
      <c r="AA873" s="111"/>
      <c r="AB873" s="111"/>
      <c r="AC873" s="110"/>
      <c r="AD873" s="111"/>
      <c r="AE873" s="111"/>
      <c r="AF873" s="110"/>
      <c r="AG873" s="111"/>
      <c r="AH873" s="111"/>
      <c r="AI873" s="110"/>
      <c r="AJ873" s="111"/>
      <c r="AK873" s="111"/>
      <c r="AL873" s="110"/>
      <c r="AM873" s="111"/>
      <c r="AN873" s="111"/>
      <c r="AO873" s="110"/>
      <c r="AP873" s="111"/>
      <c r="AQ873" s="111"/>
      <c r="AR873" s="110"/>
      <c r="AS873" s="111"/>
      <c r="AT873" s="111"/>
      <c r="AU873" s="110"/>
      <c r="AV873" s="111"/>
      <c r="AW873" s="111"/>
      <c r="AX873" s="110"/>
      <c r="AY873" s="111"/>
      <c r="AZ873" s="111"/>
      <c r="BA873" s="110"/>
      <c r="BB873" s="111"/>
      <c r="BC873" s="111"/>
      <c r="BD873" s="110"/>
      <c r="BE873" s="111"/>
      <c r="BF873" s="111"/>
      <c r="BG873" s="110"/>
      <c r="BH873" s="111"/>
      <c r="BI873" s="111"/>
      <c r="BJ873" s="110"/>
      <c r="BK873" s="111"/>
      <c r="BL873" s="111"/>
      <c r="BM873" s="110"/>
      <c r="BN873" s="111"/>
      <c r="BO873" s="111"/>
      <c r="BP873" s="110"/>
      <c r="BQ873" s="125"/>
      <c r="BR873" s="111"/>
      <c r="BS873" s="118"/>
      <c r="BT873" s="110"/>
      <c r="BU873" s="122"/>
      <c r="BV873" s="118"/>
      <c r="BW873" s="118"/>
      <c r="BX873" s="127"/>
      <c r="BY873" s="110"/>
      <c r="BZ873" s="110"/>
      <c r="CA873" s="110"/>
      <c r="CB873" s="110"/>
      <c r="CC873" s="110"/>
      <c r="CD873" s="110"/>
      <c r="CE873" s="110"/>
      <c r="CF873" s="110"/>
      <c r="CG873" s="110"/>
      <c r="CH873" s="110"/>
      <c r="CI873" s="110"/>
      <c r="CJ873" s="110"/>
      <c r="CK873" s="110"/>
      <c r="CL873" s="110"/>
      <c r="CM873" s="110"/>
      <c r="CN873" s="110"/>
      <c r="CO873" s="110"/>
      <c r="CP873" s="110"/>
      <c r="CQ873" s="110"/>
      <c r="CR873" s="110"/>
      <c r="CS873" s="110"/>
      <c r="CT873" s="110"/>
      <c r="CU873" s="110"/>
      <c r="CV873" s="110"/>
      <c r="CW873" s="110"/>
      <c r="CX873" s="110"/>
      <c r="CY873" s="110"/>
      <c r="CZ873" s="110"/>
      <c r="DA873" s="110"/>
      <c r="DB873" s="110"/>
      <c r="DC873" s="110"/>
      <c r="DD873" s="110"/>
      <c r="DE873" s="110"/>
      <c r="DF873" s="110"/>
      <c r="DG873" s="110"/>
      <c r="DH873" s="110"/>
      <c r="DI873" s="110"/>
      <c r="DJ873" s="110"/>
      <c r="DK873" s="110"/>
      <c r="DL873" s="110"/>
      <c r="DM873" s="110"/>
      <c r="DN873" s="110"/>
      <c r="DO873" s="110"/>
      <c r="DP873" s="110"/>
      <c r="DQ873" s="110"/>
      <c r="DR873" s="110"/>
      <c r="DS873" s="110"/>
      <c r="DT873" s="110"/>
      <c r="DU873" s="110"/>
      <c r="DV873" s="110"/>
      <c r="DW873" s="110"/>
      <c r="DX873" s="110"/>
      <c r="DY873" s="110"/>
      <c r="DZ873" s="110"/>
      <c r="EA873" s="110"/>
      <c r="EB873" s="110"/>
      <c r="EC873" s="110"/>
      <c r="ED873" s="110"/>
      <c r="EE873" s="110"/>
      <c r="EF873" s="110"/>
      <c r="EG873" s="110"/>
      <c r="EH873" s="110"/>
      <c r="EI873" s="110"/>
      <c r="EJ873" s="110"/>
      <c r="EK873" s="110"/>
      <c r="EL873" s="110"/>
      <c r="EM873" s="110"/>
      <c r="EN873" s="110"/>
      <c r="EO873" s="110"/>
      <c r="EP873" s="110"/>
      <c r="EQ873" s="110"/>
      <c r="ER873" s="110"/>
      <c r="ES873" s="110"/>
      <c r="ET873" s="110"/>
      <c r="EU873" s="110"/>
      <c r="EV873" s="110"/>
      <c r="EW873" s="110"/>
      <c r="EX873" s="110"/>
      <c r="EY873" s="110"/>
      <c r="EZ873" s="110"/>
      <c r="FA873" s="110"/>
      <c r="FB873" s="110"/>
      <c r="FC873" s="110"/>
      <c r="FD873" s="110"/>
      <c r="FE873" s="110"/>
      <c r="FF873" s="110"/>
      <c r="FG873" s="110"/>
      <c r="FH873" s="110"/>
      <c r="FI873" s="110"/>
      <c r="FJ873" s="110"/>
      <c r="FK873" s="110"/>
      <c r="FL873" s="110"/>
      <c r="FM873" s="110"/>
      <c r="FN873" s="110"/>
      <c r="FO873" s="110"/>
      <c r="FP873" s="110"/>
      <c r="FQ873" s="110"/>
      <c r="FR873" s="110"/>
      <c r="FS873" s="110"/>
      <c r="FT873" s="110"/>
      <c r="FU873" s="110"/>
      <c r="FV873" s="110"/>
      <c r="FW873" s="110"/>
      <c r="FX873" s="110"/>
      <c r="FY873" s="110"/>
      <c r="FZ873" s="110"/>
      <c r="GA873" s="110"/>
      <c r="GB873" s="110"/>
      <c r="GC873" s="110"/>
      <c r="GD873" s="110"/>
      <c r="GE873" s="110"/>
      <c r="GF873" s="110"/>
      <c r="GG873" s="110"/>
      <c r="GH873" s="110"/>
      <c r="GI873" s="110"/>
      <c r="GJ873" s="110"/>
      <c r="GK873" s="110"/>
      <c r="GL873" s="110"/>
      <c r="GM873" s="110"/>
      <c r="GN873" s="110"/>
      <c r="GO873" s="110"/>
      <c r="GP873" s="110"/>
      <c r="GQ873" s="110"/>
      <c r="GR873" s="110"/>
      <c r="GS873" s="110"/>
      <c r="GT873" s="110"/>
      <c r="GU873" s="110"/>
      <c r="GV873" s="110"/>
      <c r="GW873" s="110"/>
      <c r="GX873" s="110"/>
      <c r="GY873" s="110"/>
      <c r="GZ873" s="110"/>
      <c r="HA873" s="110"/>
      <c r="HB873" s="110"/>
      <c r="HC873" s="110"/>
      <c r="HD873" s="110"/>
      <c r="HE873" s="110"/>
      <c r="HF873" s="110"/>
      <c r="HG873" s="110"/>
      <c r="HH873" s="110"/>
      <c r="HI873" s="110"/>
      <c r="HJ873" s="110"/>
      <c r="HK873" s="110"/>
      <c r="HL873" s="110"/>
      <c r="HM873" s="110"/>
      <c r="HN873" s="110"/>
      <c r="HO873" s="110"/>
      <c r="HP873" s="110"/>
      <c r="HQ873" s="110"/>
      <c r="HR873" s="110"/>
      <c r="HS873" s="110"/>
      <c r="HT873" s="110"/>
      <c r="HU873" s="110"/>
      <c r="HV873" s="110"/>
      <c r="HW873" s="110"/>
      <c r="HX873" s="110"/>
      <c r="HY873" s="110"/>
      <c r="HZ873" s="110"/>
      <c r="IA873" s="110"/>
      <c r="IB873" s="110"/>
      <c r="IC873" s="110"/>
      <c r="ID873" s="110"/>
      <c r="IE873" s="110"/>
      <c r="IF873" s="110"/>
      <c r="IG873" s="110"/>
      <c r="IH873" s="110"/>
      <c r="II873" s="110"/>
      <c r="IJ873" s="110"/>
      <c r="IK873" s="110"/>
      <c r="IL873" s="110"/>
      <c r="IM873" s="110"/>
      <c r="IN873" s="110"/>
      <c r="IO873" s="110"/>
      <c r="IP873" s="110"/>
      <c r="IQ873" s="110"/>
      <c r="IR873" s="110"/>
      <c r="IS873" s="110"/>
      <c r="IT873" s="110"/>
      <c r="IU873" s="110"/>
      <c r="IV873" s="110"/>
    </row>
    <row r="874" spans="1:256" x14ac:dyDescent="0.35">
      <c r="A874" s="122" t="s">
        <v>3636</v>
      </c>
      <c r="B874" s="110" t="s">
        <v>258</v>
      </c>
      <c r="C874" s="110" t="s">
        <v>123</v>
      </c>
      <c r="D874" s="122" t="s">
        <v>186</v>
      </c>
      <c r="E874" s="125">
        <v>37251</v>
      </c>
      <c r="F874" s="111" t="s">
        <v>5137</v>
      </c>
      <c r="G874" s="122"/>
      <c r="H874" s="110"/>
      <c r="I874" s="110"/>
      <c r="J874" s="122"/>
      <c r="K874" s="110"/>
      <c r="L874" s="110"/>
      <c r="M874" s="122"/>
      <c r="N874" s="110"/>
      <c r="O874" s="110"/>
      <c r="P874" s="122"/>
      <c r="Q874" s="110"/>
      <c r="R874" s="110"/>
      <c r="S874" s="122"/>
      <c r="T874" s="110"/>
      <c r="U874" s="110"/>
      <c r="V874" s="122"/>
      <c r="W874" s="110"/>
      <c r="X874" s="110"/>
      <c r="Y874" s="122"/>
      <c r="Z874" s="110"/>
      <c r="AA874" s="110"/>
      <c r="AB874" s="122"/>
      <c r="AC874" s="110"/>
      <c r="AD874" s="110"/>
      <c r="AE874" s="110"/>
      <c r="AF874" s="110"/>
      <c r="AG874" s="110"/>
      <c r="AH874" s="110"/>
      <c r="AI874" s="110"/>
      <c r="AJ874" s="110"/>
      <c r="AK874" s="110"/>
      <c r="AL874" s="110"/>
      <c r="AM874" s="110"/>
      <c r="AN874" s="110"/>
      <c r="AO874" s="110"/>
      <c r="AP874" s="110"/>
      <c r="AQ874" s="110"/>
      <c r="AR874" s="110"/>
      <c r="AS874" s="110"/>
      <c r="AT874" s="110"/>
      <c r="AU874" s="110"/>
      <c r="AV874" s="110"/>
      <c r="AW874" s="110"/>
      <c r="AX874" s="110"/>
      <c r="AY874" s="110"/>
      <c r="AZ874" s="110"/>
      <c r="BA874" s="110"/>
      <c r="BB874" s="110"/>
      <c r="BC874" s="110"/>
      <c r="BD874" s="110"/>
      <c r="BE874" s="110"/>
      <c r="BF874" s="110"/>
      <c r="BG874" s="110"/>
      <c r="BH874" s="110"/>
      <c r="BI874" s="110"/>
      <c r="BJ874" s="110"/>
      <c r="BK874" s="110"/>
      <c r="BL874" s="110"/>
      <c r="BM874" s="110"/>
      <c r="BN874" s="110"/>
      <c r="BO874" s="110"/>
      <c r="BP874" s="110"/>
      <c r="BQ874" s="110"/>
      <c r="BR874" s="110"/>
      <c r="BS874" s="110"/>
      <c r="BT874" s="110"/>
      <c r="BU874" s="110"/>
      <c r="BV874" s="110"/>
      <c r="BW874" s="110"/>
      <c r="BX874" s="110"/>
      <c r="BY874" s="126"/>
      <c r="BZ874" s="110"/>
      <c r="CA874" s="110"/>
      <c r="CB874" s="110"/>
      <c r="CC874" s="110"/>
      <c r="CD874" s="110"/>
      <c r="CE874" s="110"/>
      <c r="CF874" s="110"/>
      <c r="CG874" s="110"/>
      <c r="CH874" s="110"/>
      <c r="CI874" s="110"/>
      <c r="CJ874" s="110"/>
      <c r="CK874" s="110"/>
      <c r="CL874" s="110"/>
      <c r="CM874" s="110"/>
      <c r="CN874" s="110"/>
      <c r="CO874" s="110"/>
      <c r="CP874" s="110"/>
      <c r="CQ874" s="110"/>
      <c r="CR874" s="110"/>
      <c r="CS874" s="110"/>
      <c r="CT874" s="110"/>
      <c r="CU874" s="110"/>
      <c r="CV874" s="110"/>
      <c r="CW874" s="110"/>
      <c r="CX874" s="110"/>
      <c r="CY874" s="110"/>
      <c r="CZ874" s="110"/>
      <c r="DA874" s="110"/>
      <c r="DB874" s="110"/>
      <c r="DC874" s="110"/>
      <c r="DD874" s="110"/>
      <c r="DE874" s="110"/>
      <c r="DF874" s="110"/>
      <c r="DG874" s="110"/>
      <c r="DH874" s="110"/>
      <c r="DI874" s="110"/>
      <c r="DJ874" s="110"/>
      <c r="DK874" s="110"/>
      <c r="DL874" s="110"/>
      <c r="DM874" s="110"/>
      <c r="DN874" s="110"/>
      <c r="DO874" s="110"/>
      <c r="DP874" s="110"/>
      <c r="DQ874" s="110"/>
      <c r="DR874" s="110"/>
      <c r="DS874" s="110"/>
      <c r="DT874" s="110"/>
      <c r="DU874" s="110"/>
      <c r="DV874" s="110"/>
      <c r="DW874" s="110"/>
      <c r="DX874" s="110"/>
      <c r="DY874" s="110"/>
      <c r="DZ874" s="110"/>
      <c r="EA874" s="110"/>
      <c r="EB874" s="110"/>
      <c r="EC874" s="110"/>
      <c r="ED874" s="110"/>
      <c r="EE874" s="110"/>
      <c r="EF874" s="110"/>
      <c r="EG874" s="110"/>
      <c r="EH874" s="110"/>
      <c r="EI874" s="110"/>
      <c r="EJ874" s="110"/>
      <c r="EK874" s="110"/>
      <c r="EL874" s="110"/>
      <c r="EM874" s="110"/>
      <c r="EN874" s="110"/>
      <c r="EO874" s="110"/>
      <c r="EP874" s="110"/>
      <c r="EQ874" s="110"/>
      <c r="ER874" s="110"/>
      <c r="ES874" s="110"/>
      <c r="ET874" s="110"/>
      <c r="EU874" s="110"/>
      <c r="EV874" s="110"/>
      <c r="EW874" s="110"/>
      <c r="EX874" s="110"/>
      <c r="EY874" s="110"/>
      <c r="EZ874" s="110"/>
      <c r="FA874" s="110"/>
      <c r="FB874" s="110"/>
      <c r="FC874" s="110"/>
      <c r="FD874" s="110"/>
      <c r="FE874" s="110"/>
      <c r="FF874" s="110"/>
      <c r="FG874" s="110"/>
      <c r="FH874" s="110"/>
      <c r="FI874" s="110"/>
      <c r="FJ874" s="110"/>
      <c r="FK874" s="110"/>
      <c r="FL874" s="110"/>
      <c r="FM874" s="110"/>
      <c r="FN874" s="110"/>
      <c r="FO874" s="110"/>
      <c r="FP874" s="110"/>
      <c r="FQ874" s="110"/>
      <c r="FR874" s="110"/>
      <c r="FS874" s="110"/>
      <c r="FT874" s="110"/>
      <c r="FU874" s="110"/>
      <c r="FV874" s="110"/>
      <c r="FW874" s="110"/>
      <c r="FX874" s="110"/>
      <c r="FY874" s="110"/>
      <c r="FZ874" s="110"/>
      <c r="GA874" s="110"/>
      <c r="GB874" s="110"/>
      <c r="GC874" s="110"/>
      <c r="GD874" s="110"/>
      <c r="GE874" s="110"/>
      <c r="GF874" s="110"/>
      <c r="GG874" s="110"/>
      <c r="GH874" s="110"/>
      <c r="GI874" s="110"/>
      <c r="GJ874" s="110"/>
      <c r="GK874" s="110"/>
      <c r="GL874" s="110"/>
      <c r="GM874" s="110"/>
      <c r="GN874" s="110"/>
      <c r="GO874" s="110"/>
      <c r="GP874" s="110"/>
      <c r="GQ874" s="110"/>
      <c r="GR874" s="110"/>
      <c r="GS874" s="110"/>
      <c r="GT874" s="110"/>
      <c r="GU874" s="110"/>
      <c r="GV874" s="110"/>
      <c r="GW874" s="110"/>
      <c r="GX874" s="110"/>
      <c r="GY874" s="110"/>
      <c r="GZ874" s="110"/>
      <c r="HA874" s="110"/>
      <c r="HB874" s="110"/>
      <c r="HC874" s="110"/>
      <c r="HD874" s="110"/>
      <c r="HE874" s="110"/>
      <c r="HF874" s="110"/>
      <c r="HG874" s="110"/>
      <c r="HH874" s="110"/>
      <c r="HI874" s="110"/>
      <c r="HJ874" s="110"/>
      <c r="HK874" s="110"/>
      <c r="HL874" s="110"/>
      <c r="HM874" s="110"/>
      <c r="HN874" s="110"/>
      <c r="HO874" s="110"/>
      <c r="HP874" s="110"/>
      <c r="HQ874" s="110"/>
      <c r="HR874" s="110"/>
      <c r="HS874" s="110"/>
      <c r="HT874" s="110"/>
      <c r="HU874" s="110"/>
      <c r="HV874" s="110"/>
      <c r="HW874" s="110"/>
      <c r="HX874" s="110"/>
      <c r="HY874" s="110"/>
      <c r="HZ874" s="110"/>
      <c r="IA874" s="110"/>
      <c r="IB874" s="110"/>
      <c r="IC874" s="110"/>
      <c r="ID874" s="110"/>
      <c r="IE874" s="110"/>
      <c r="IF874" s="110"/>
      <c r="IG874" s="110"/>
      <c r="IH874" s="110"/>
      <c r="II874" s="110"/>
      <c r="IJ874" s="110"/>
      <c r="IK874" s="110"/>
      <c r="IL874" s="110"/>
      <c r="IM874" s="110"/>
      <c r="IN874" s="110"/>
      <c r="IO874" s="110"/>
      <c r="IP874" s="110"/>
      <c r="IQ874" s="110"/>
      <c r="IR874" s="110"/>
      <c r="IS874" s="110"/>
      <c r="IT874" s="110"/>
      <c r="IU874" s="110"/>
      <c r="IV874" s="110"/>
    </row>
    <row r="875" spans="1:256" s="110" customFormat="1" x14ac:dyDescent="0.35">
      <c r="A875" s="122" t="s">
        <v>1630</v>
      </c>
      <c r="B875" s="110" t="s">
        <v>323</v>
      </c>
      <c r="C875" s="110" t="s">
        <v>190</v>
      </c>
      <c r="D875" s="122" t="s">
        <v>422</v>
      </c>
      <c r="E875" s="125">
        <v>35440</v>
      </c>
      <c r="F875" s="111" t="s">
        <v>498</v>
      </c>
      <c r="G875" s="122" t="s">
        <v>822</v>
      </c>
      <c r="H875" s="110" t="s">
        <v>345</v>
      </c>
      <c r="I875" s="110" t="s">
        <v>259</v>
      </c>
      <c r="J875" s="122" t="s">
        <v>154</v>
      </c>
      <c r="K875" s="110" t="s">
        <v>323</v>
      </c>
      <c r="L875" s="110" t="s">
        <v>259</v>
      </c>
      <c r="M875" s="122" t="s">
        <v>149</v>
      </c>
      <c r="P875" s="122"/>
      <c r="S875" s="122"/>
      <c r="V875" s="122"/>
      <c r="Y875" s="122"/>
      <c r="AB875" s="122"/>
      <c r="BY875" s="126"/>
    </row>
    <row r="876" spans="1:256" ht="12.75" customHeight="1" x14ac:dyDescent="0.35">
      <c r="A876" s="122" t="s">
        <v>1730</v>
      </c>
      <c r="B876" s="110" t="s">
        <v>327</v>
      </c>
      <c r="C876" s="118" t="s">
        <v>86</v>
      </c>
      <c r="D876" s="122" t="s">
        <v>328</v>
      </c>
      <c r="E876" s="125">
        <v>36070</v>
      </c>
      <c r="F876" s="111" t="s">
        <v>295</v>
      </c>
      <c r="G876" s="111" t="s">
        <v>141</v>
      </c>
      <c r="H876" s="110" t="s">
        <v>327</v>
      </c>
      <c r="I876" s="118" t="s">
        <v>86</v>
      </c>
      <c r="J876" s="122" t="s">
        <v>328</v>
      </c>
      <c r="K876" s="110"/>
      <c r="L876" s="118"/>
      <c r="M876" s="122"/>
      <c r="N876" s="110"/>
      <c r="O876" s="118"/>
      <c r="P876" s="122"/>
      <c r="Q876" s="110"/>
      <c r="R876" s="118"/>
      <c r="S876" s="122"/>
      <c r="T876" s="110"/>
      <c r="U876" s="118"/>
      <c r="V876" s="122"/>
      <c r="W876" s="110"/>
      <c r="X876" s="118"/>
      <c r="Y876" s="122"/>
      <c r="Z876" s="110"/>
      <c r="AA876" s="118"/>
      <c r="AB876" s="122"/>
      <c r="AC876" s="110"/>
      <c r="AD876" s="118"/>
      <c r="AE876" s="122"/>
      <c r="AF876" s="110"/>
      <c r="AG876" s="118"/>
      <c r="AH876" s="122"/>
      <c r="AI876" s="110"/>
      <c r="AJ876" s="118"/>
      <c r="AK876" s="122"/>
      <c r="AL876" s="110"/>
      <c r="AM876" s="110"/>
      <c r="AN876" s="110"/>
      <c r="AO876" s="110"/>
      <c r="AP876" s="110"/>
      <c r="AQ876" s="110"/>
      <c r="AR876" s="110"/>
      <c r="AS876" s="110"/>
      <c r="AT876" s="110"/>
      <c r="AU876" s="110"/>
      <c r="AV876" s="110"/>
      <c r="AW876" s="110"/>
      <c r="AX876" s="110"/>
      <c r="AY876" s="110"/>
      <c r="AZ876" s="110"/>
      <c r="BA876" s="110"/>
      <c r="BB876" s="110"/>
      <c r="BC876" s="110"/>
      <c r="BD876" s="110"/>
      <c r="BE876" s="110"/>
      <c r="BF876" s="110"/>
      <c r="BG876" s="110"/>
      <c r="BH876" s="110"/>
      <c r="BI876" s="110"/>
      <c r="BJ876" s="110"/>
      <c r="BK876" s="110"/>
      <c r="BL876" s="110"/>
      <c r="BM876" s="110"/>
      <c r="BN876" s="110"/>
      <c r="BO876" s="110"/>
      <c r="BP876" s="110"/>
      <c r="BQ876" s="110"/>
      <c r="BR876" s="110"/>
      <c r="BS876" s="110"/>
      <c r="BT876" s="110"/>
      <c r="BU876" s="110"/>
      <c r="BV876" s="110"/>
      <c r="BW876" s="110"/>
      <c r="BX876" s="110"/>
      <c r="BY876" s="110"/>
      <c r="BZ876" s="110"/>
      <c r="CA876" s="110"/>
      <c r="CB876" s="110"/>
      <c r="CC876" s="110"/>
      <c r="CD876" s="110"/>
      <c r="CE876" s="110"/>
      <c r="CF876" s="110"/>
      <c r="CG876" s="110"/>
      <c r="CH876" s="110"/>
      <c r="CI876" s="110"/>
      <c r="CJ876" s="110"/>
      <c r="CK876" s="110"/>
      <c r="CL876" s="110"/>
      <c r="CM876" s="110"/>
      <c r="CN876" s="110"/>
      <c r="CO876" s="110"/>
      <c r="CP876" s="110"/>
      <c r="CQ876" s="110"/>
      <c r="CR876" s="110"/>
      <c r="CS876" s="110"/>
      <c r="CT876" s="110"/>
      <c r="CU876" s="110"/>
      <c r="CV876" s="110"/>
      <c r="CW876" s="110"/>
      <c r="CX876" s="110"/>
      <c r="CY876" s="110"/>
      <c r="CZ876" s="110"/>
      <c r="DA876" s="110"/>
      <c r="DB876" s="110"/>
      <c r="DC876" s="110"/>
      <c r="DD876" s="110"/>
      <c r="DE876" s="110"/>
      <c r="DF876" s="110"/>
      <c r="DG876" s="110"/>
      <c r="DH876" s="110"/>
      <c r="DI876" s="110"/>
      <c r="DJ876" s="110"/>
      <c r="DK876" s="110"/>
      <c r="DL876" s="110"/>
      <c r="DM876" s="110"/>
      <c r="DN876" s="110"/>
      <c r="DO876" s="110"/>
      <c r="DP876" s="110"/>
      <c r="DQ876" s="110"/>
      <c r="DR876" s="110"/>
      <c r="DS876" s="110"/>
      <c r="DT876" s="110"/>
      <c r="DU876" s="110"/>
      <c r="DV876" s="110"/>
      <c r="DW876" s="110"/>
      <c r="DX876" s="110"/>
      <c r="DY876" s="110"/>
      <c r="DZ876" s="110"/>
      <c r="EA876" s="110"/>
      <c r="EB876" s="110"/>
      <c r="EC876" s="110"/>
      <c r="ED876" s="110"/>
      <c r="EE876" s="110"/>
      <c r="EF876" s="110"/>
      <c r="EG876" s="110"/>
      <c r="EH876" s="110"/>
      <c r="EI876" s="110"/>
      <c r="EJ876" s="110"/>
      <c r="EK876" s="110"/>
      <c r="EL876" s="110"/>
      <c r="EM876" s="110"/>
      <c r="EN876" s="110"/>
      <c r="EO876" s="110"/>
      <c r="EP876" s="110"/>
      <c r="EQ876" s="110"/>
      <c r="ER876" s="110"/>
      <c r="ES876" s="110"/>
      <c r="ET876" s="110"/>
      <c r="EU876" s="110"/>
      <c r="EV876" s="110"/>
      <c r="EW876" s="110"/>
      <c r="EX876" s="110"/>
      <c r="EY876" s="110"/>
      <c r="EZ876" s="110"/>
      <c r="FA876" s="110"/>
      <c r="FB876" s="110"/>
      <c r="FC876" s="110"/>
      <c r="FD876" s="110"/>
      <c r="FE876" s="110"/>
      <c r="FF876" s="110"/>
      <c r="FG876" s="110"/>
      <c r="FH876" s="110"/>
      <c r="FI876" s="110"/>
      <c r="FJ876" s="110"/>
      <c r="FK876" s="110"/>
      <c r="FL876" s="110"/>
      <c r="FM876" s="110"/>
      <c r="FN876" s="110"/>
      <c r="FO876" s="110"/>
      <c r="FP876" s="110"/>
      <c r="FQ876" s="110"/>
      <c r="FR876" s="110"/>
      <c r="FS876" s="110"/>
      <c r="FT876" s="110"/>
      <c r="FU876" s="110"/>
      <c r="FV876" s="110"/>
      <c r="FW876" s="110"/>
      <c r="FX876" s="110"/>
      <c r="FY876" s="110"/>
      <c r="FZ876" s="110"/>
      <c r="GA876" s="110"/>
      <c r="GB876" s="110"/>
      <c r="GC876" s="110"/>
      <c r="GD876" s="110"/>
      <c r="GE876" s="110"/>
      <c r="GF876" s="110"/>
      <c r="GG876" s="110"/>
      <c r="GH876" s="110"/>
      <c r="GI876" s="110"/>
      <c r="GJ876" s="110"/>
      <c r="GK876" s="110"/>
      <c r="GL876" s="110"/>
      <c r="GM876" s="110"/>
      <c r="GN876" s="110"/>
      <c r="GO876" s="110"/>
      <c r="GP876" s="110"/>
      <c r="GQ876" s="110"/>
      <c r="GR876" s="110"/>
      <c r="GS876" s="110"/>
      <c r="GT876" s="110"/>
      <c r="GU876" s="110"/>
      <c r="GV876" s="110"/>
      <c r="GW876" s="110"/>
      <c r="GX876" s="110"/>
      <c r="GY876" s="110"/>
      <c r="GZ876" s="110"/>
      <c r="HA876" s="110"/>
      <c r="HB876" s="110"/>
      <c r="HC876" s="110"/>
      <c r="HD876" s="110"/>
      <c r="HE876" s="110"/>
      <c r="HF876" s="110"/>
      <c r="HG876" s="110"/>
      <c r="HH876" s="110"/>
      <c r="HI876" s="110"/>
      <c r="HJ876" s="110"/>
      <c r="HK876" s="110"/>
      <c r="HL876" s="110"/>
      <c r="HM876" s="110"/>
      <c r="HN876" s="110"/>
      <c r="HO876" s="110"/>
      <c r="HP876" s="110"/>
      <c r="HQ876" s="110"/>
      <c r="HR876" s="110"/>
      <c r="HS876" s="110"/>
      <c r="HT876" s="110"/>
      <c r="HU876" s="110"/>
      <c r="HV876" s="110"/>
      <c r="HW876" s="110"/>
      <c r="HX876" s="110"/>
      <c r="HY876" s="110"/>
      <c r="HZ876" s="110"/>
      <c r="IA876" s="110"/>
      <c r="IB876" s="110"/>
      <c r="IC876" s="110"/>
      <c r="ID876" s="110"/>
      <c r="IE876" s="110"/>
      <c r="IF876" s="110"/>
      <c r="IG876" s="110"/>
      <c r="IH876" s="110"/>
      <c r="II876" s="110"/>
      <c r="IJ876" s="110"/>
      <c r="IK876" s="110"/>
      <c r="IL876" s="110"/>
      <c r="IM876" s="110"/>
      <c r="IN876" s="110"/>
      <c r="IO876" s="110"/>
      <c r="IP876" s="110"/>
      <c r="IQ876" s="110"/>
      <c r="IR876" s="110"/>
      <c r="IS876" s="110"/>
      <c r="IT876" s="110"/>
      <c r="IU876" s="110"/>
      <c r="IV876" s="110"/>
    </row>
    <row r="877" spans="1:256" s="110" customFormat="1" x14ac:dyDescent="0.35">
      <c r="A877" s="122" t="s">
        <v>3723</v>
      </c>
      <c r="B877" s="110" t="s">
        <v>211</v>
      </c>
      <c r="C877" s="110" t="s">
        <v>85</v>
      </c>
      <c r="D877" s="122" t="s">
        <v>264</v>
      </c>
      <c r="E877" s="125">
        <v>36121</v>
      </c>
      <c r="F877" s="111" t="s">
        <v>391</v>
      </c>
      <c r="G877" s="122"/>
      <c r="J877" s="122"/>
      <c r="M877" s="122"/>
      <c r="P877" s="122"/>
      <c r="S877" s="122"/>
      <c r="V877" s="122"/>
      <c r="Y877" s="122"/>
      <c r="AB877" s="122"/>
    </row>
    <row r="878" spans="1:256" s="110" customFormat="1" x14ac:dyDescent="0.35">
      <c r="A878" s="122" t="s">
        <v>811</v>
      </c>
      <c r="B878" s="110" t="s">
        <v>93</v>
      </c>
      <c r="C878" s="110" t="s">
        <v>135</v>
      </c>
      <c r="D878" s="122" t="s">
        <v>4845</v>
      </c>
      <c r="E878" s="125">
        <v>35837</v>
      </c>
      <c r="F878" s="118" t="s">
        <v>812</v>
      </c>
      <c r="G878" s="122" t="s">
        <v>4846</v>
      </c>
      <c r="H878" s="110" t="s">
        <v>93</v>
      </c>
      <c r="I878" s="110" t="s">
        <v>471</v>
      </c>
      <c r="J878" s="122" t="s">
        <v>3437</v>
      </c>
      <c r="K878" s="110" t="s">
        <v>93</v>
      </c>
      <c r="L878" s="110" t="s">
        <v>471</v>
      </c>
      <c r="M878" s="122" t="s">
        <v>814</v>
      </c>
      <c r="N878" s="110" t="s">
        <v>93</v>
      </c>
      <c r="O878" s="110" t="s">
        <v>471</v>
      </c>
      <c r="P878" s="122" t="s">
        <v>815</v>
      </c>
      <c r="Q878" s="110" t="s">
        <v>93</v>
      </c>
      <c r="R878" s="110" t="s">
        <v>471</v>
      </c>
      <c r="S878" s="122" t="s">
        <v>816</v>
      </c>
      <c r="T878" s="110" t="s">
        <v>93</v>
      </c>
      <c r="U878" s="110" t="s">
        <v>275</v>
      </c>
      <c r="V878" s="122" t="s">
        <v>817</v>
      </c>
      <c r="Y878" s="122"/>
      <c r="AB878" s="122"/>
    </row>
    <row r="879" spans="1:256" ht="12.75" customHeight="1" x14ac:dyDescent="0.35">
      <c r="A879" s="122" t="s">
        <v>592</v>
      </c>
      <c r="B879" s="110" t="s">
        <v>177</v>
      </c>
      <c r="C879" s="110" t="s">
        <v>224</v>
      </c>
      <c r="D879" s="122" t="s">
        <v>231</v>
      </c>
      <c r="E879" s="125">
        <v>36308</v>
      </c>
      <c r="F879" s="111" t="s">
        <v>566</v>
      </c>
      <c r="G879" s="122" t="s">
        <v>1428</v>
      </c>
      <c r="H879" s="110" t="s">
        <v>177</v>
      </c>
      <c r="I879" s="110" t="s">
        <v>224</v>
      </c>
      <c r="J879" s="122" t="s">
        <v>231</v>
      </c>
      <c r="K879" s="110" t="s">
        <v>184</v>
      </c>
      <c r="L879" s="110" t="s">
        <v>224</v>
      </c>
      <c r="M879" s="122" t="s">
        <v>231</v>
      </c>
      <c r="N879" s="110" t="s">
        <v>461</v>
      </c>
      <c r="O879" s="110" t="s">
        <v>224</v>
      </c>
      <c r="P879" s="122" t="s">
        <v>231</v>
      </c>
      <c r="Q879" s="110"/>
      <c r="R879" s="110"/>
      <c r="S879" s="122"/>
      <c r="T879" s="110"/>
      <c r="U879" s="110"/>
      <c r="V879" s="122"/>
      <c r="W879" s="110"/>
      <c r="X879" s="110"/>
      <c r="Y879" s="122"/>
      <c r="Z879" s="110"/>
      <c r="AA879" s="110"/>
      <c r="AB879" s="122"/>
      <c r="AC879" s="110"/>
      <c r="AD879" s="110"/>
      <c r="AE879" s="110"/>
      <c r="AF879" s="110"/>
      <c r="AG879" s="110"/>
      <c r="AH879" s="110"/>
      <c r="AI879" s="110"/>
      <c r="AJ879" s="110"/>
      <c r="AK879" s="110"/>
      <c r="AL879" s="110"/>
      <c r="AM879" s="110"/>
      <c r="AN879" s="110"/>
      <c r="AO879" s="110"/>
      <c r="AP879" s="110"/>
      <c r="AQ879" s="110"/>
      <c r="AR879" s="110"/>
      <c r="AS879" s="110"/>
      <c r="AT879" s="110"/>
      <c r="AU879" s="110"/>
      <c r="AV879" s="110"/>
      <c r="AW879" s="110"/>
      <c r="AX879" s="110"/>
      <c r="AY879" s="110"/>
      <c r="AZ879" s="110"/>
      <c r="BA879" s="110"/>
      <c r="BB879" s="110"/>
      <c r="BC879" s="110"/>
      <c r="BD879" s="110"/>
      <c r="BE879" s="110"/>
      <c r="BF879" s="110"/>
      <c r="BG879" s="110"/>
      <c r="BH879" s="110"/>
      <c r="BI879" s="110"/>
      <c r="BJ879" s="110"/>
      <c r="BK879" s="110"/>
      <c r="BL879" s="110"/>
      <c r="BM879" s="110"/>
      <c r="BN879" s="110"/>
      <c r="BO879" s="110"/>
      <c r="BP879" s="110"/>
      <c r="BQ879" s="110"/>
      <c r="BR879" s="110"/>
      <c r="BS879" s="110"/>
      <c r="BT879" s="110"/>
      <c r="BU879" s="110"/>
      <c r="BV879" s="110"/>
      <c r="BW879" s="110"/>
      <c r="BX879" s="110"/>
      <c r="BY879" s="110"/>
      <c r="BZ879" s="110"/>
      <c r="CA879" s="110"/>
      <c r="CB879" s="110"/>
      <c r="CC879" s="110"/>
      <c r="CD879" s="110"/>
      <c r="CE879" s="110"/>
      <c r="CF879" s="110"/>
      <c r="CG879" s="110"/>
      <c r="CH879" s="110"/>
      <c r="CI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10"/>
      <c r="DJ879" s="110"/>
      <c r="DK879" s="110"/>
      <c r="DL879" s="110"/>
      <c r="DM879" s="110"/>
      <c r="DN879" s="110"/>
      <c r="DO879" s="110"/>
      <c r="DP879" s="110"/>
      <c r="DQ879" s="110"/>
      <c r="DR879" s="110"/>
      <c r="DS879" s="110"/>
      <c r="DT879" s="110"/>
      <c r="DU879" s="110"/>
      <c r="DV879" s="110"/>
      <c r="DW879" s="110"/>
      <c r="DX879" s="110"/>
      <c r="DY879" s="110"/>
      <c r="DZ879" s="110"/>
      <c r="EA879" s="110"/>
      <c r="EB879" s="110"/>
      <c r="EC879" s="110"/>
      <c r="ED879" s="110"/>
      <c r="EE879" s="110"/>
      <c r="EF879" s="110"/>
      <c r="EG879" s="110"/>
      <c r="EH879" s="110"/>
      <c r="EI879" s="110"/>
      <c r="EJ879" s="110"/>
      <c r="EK879" s="110"/>
      <c r="EL879" s="110"/>
      <c r="EM879" s="110"/>
      <c r="EN879" s="110"/>
      <c r="EO879" s="110"/>
      <c r="EP879" s="110"/>
      <c r="EQ879" s="110"/>
      <c r="ER879" s="110"/>
      <c r="ES879" s="110"/>
      <c r="ET879" s="110"/>
      <c r="EU879" s="110"/>
      <c r="EV879" s="110"/>
      <c r="EW879" s="110"/>
      <c r="EX879" s="110"/>
      <c r="EY879" s="110"/>
      <c r="EZ879" s="110"/>
      <c r="FA879" s="110"/>
      <c r="FB879" s="110"/>
      <c r="FC879" s="110"/>
      <c r="FD879" s="110"/>
      <c r="FE879" s="110"/>
      <c r="FF879" s="110"/>
      <c r="FG879" s="110"/>
      <c r="FH879" s="110"/>
      <c r="FI879" s="110"/>
      <c r="FJ879" s="110"/>
      <c r="FK879" s="110"/>
      <c r="FL879" s="110"/>
      <c r="FM879" s="110"/>
      <c r="FN879" s="110"/>
      <c r="FO879" s="110"/>
      <c r="FP879" s="110"/>
      <c r="FQ879" s="110"/>
      <c r="FR879" s="110"/>
      <c r="FS879" s="110"/>
      <c r="FT879" s="110"/>
      <c r="FU879" s="110"/>
      <c r="FV879" s="110"/>
      <c r="FW879" s="110"/>
      <c r="FX879" s="110"/>
      <c r="FY879" s="110"/>
      <c r="FZ879" s="110"/>
      <c r="GA879" s="110"/>
      <c r="GB879" s="110"/>
      <c r="GC879" s="110"/>
      <c r="GD879" s="110"/>
      <c r="GE879" s="110"/>
      <c r="GF879" s="110"/>
      <c r="GG879" s="110"/>
      <c r="GH879" s="110"/>
      <c r="GI879" s="110"/>
      <c r="GJ879" s="110"/>
      <c r="GK879" s="110"/>
      <c r="GL879" s="110"/>
      <c r="GM879" s="110"/>
      <c r="GN879" s="110"/>
      <c r="GO879" s="110"/>
      <c r="GP879" s="110"/>
      <c r="GQ879" s="110"/>
      <c r="GR879" s="110"/>
      <c r="GS879" s="110"/>
      <c r="GT879" s="110"/>
      <c r="GU879" s="110"/>
      <c r="GV879" s="110"/>
      <c r="GW879" s="110"/>
      <c r="GX879" s="110"/>
      <c r="GY879" s="110"/>
      <c r="GZ879" s="110"/>
      <c r="HA879" s="110"/>
      <c r="HB879" s="110"/>
      <c r="HC879" s="110"/>
      <c r="HD879" s="110"/>
      <c r="HE879" s="110"/>
      <c r="HF879" s="110"/>
      <c r="HG879" s="110"/>
      <c r="HH879" s="110"/>
      <c r="HI879" s="110"/>
      <c r="HJ879" s="110"/>
      <c r="HK879" s="110"/>
      <c r="HL879" s="110"/>
      <c r="HM879" s="110"/>
      <c r="HN879" s="110"/>
      <c r="HO879" s="110"/>
      <c r="HP879" s="110"/>
      <c r="HQ879" s="110"/>
      <c r="HR879" s="110"/>
      <c r="HS879" s="110"/>
      <c r="HT879" s="110"/>
      <c r="HU879" s="110"/>
      <c r="HV879" s="110"/>
      <c r="HW879" s="110"/>
      <c r="HX879" s="110"/>
      <c r="HY879" s="110"/>
      <c r="HZ879" s="110"/>
      <c r="IA879" s="110"/>
      <c r="IB879" s="110"/>
      <c r="IC879" s="110"/>
      <c r="ID879" s="110"/>
      <c r="IE879" s="110"/>
      <c r="IF879" s="110"/>
      <c r="IG879" s="110"/>
      <c r="IH879" s="110"/>
      <c r="II879" s="110"/>
      <c r="IJ879" s="110"/>
      <c r="IK879" s="110"/>
      <c r="IL879" s="110"/>
      <c r="IM879" s="110"/>
      <c r="IN879" s="110"/>
      <c r="IO879" s="110"/>
      <c r="IP879" s="110"/>
      <c r="IQ879" s="110"/>
      <c r="IR879" s="110"/>
      <c r="IS879" s="110"/>
      <c r="IT879" s="110"/>
      <c r="IU879" s="110"/>
      <c r="IV879" s="110"/>
    </row>
    <row r="880" spans="1:256" s="110" customFormat="1" x14ac:dyDescent="0.35">
      <c r="A880" s="122" t="s">
        <v>2866</v>
      </c>
      <c r="B880" s="110" t="s">
        <v>177</v>
      </c>
      <c r="C880" s="110" t="s">
        <v>471</v>
      </c>
      <c r="D880" s="122" t="s">
        <v>477</v>
      </c>
      <c r="E880" s="125">
        <v>35552</v>
      </c>
      <c r="F880" s="118" t="s">
        <v>101</v>
      </c>
      <c r="G880" s="122" t="s">
        <v>566</v>
      </c>
      <c r="H880" s="110" t="s">
        <v>177</v>
      </c>
      <c r="I880" s="110" t="s">
        <v>471</v>
      </c>
      <c r="J880" s="122" t="s">
        <v>430</v>
      </c>
      <c r="K880" s="110" t="s">
        <v>177</v>
      </c>
      <c r="L880" s="110" t="s">
        <v>471</v>
      </c>
      <c r="M880" s="122" t="s">
        <v>254</v>
      </c>
      <c r="N880" s="110" t="s">
        <v>177</v>
      </c>
      <c r="O880" s="110" t="s">
        <v>471</v>
      </c>
      <c r="P880" s="122" t="s">
        <v>227</v>
      </c>
      <c r="Q880" s="122"/>
      <c r="T880" s="110" t="s">
        <v>866</v>
      </c>
      <c r="U880" s="110" t="s">
        <v>275</v>
      </c>
      <c r="V880" s="122" t="s">
        <v>231</v>
      </c>
      <c r="Y880" s="122"/>
      <c r="AB880" s="122"/>
    </row>
    <row r="881" spans="1:256" s="110" customFormat="1" x14ac:dyDescent="0.35">
      <c r="A881" s="122" t="s">
        <v>788</v>
      </c>
      <c r="B881" s="110" t="s">
        <v>4397</v>
      </c>
      <c r="C881" s="111" t="s">
        <v>224</v>
      </c>
      <c r="D881" s="111" t="s">
        <v>4189</v>
      </c>
      <c r="E881" s="125">
        <v>35280</v>
      </c>
      <c r="F881" s="111" t="s">
        <v>789</v>
      </c>
      <c r="G881" s="111" t="s">
        <v>4519</v>
      </c>
      <c r="H881" s="110" t="s">
        <v>331</v>
      </c>
      <c r="I881" s="111" t="s">
        <v>224</v>
      </c>
      <c r="J881" s="111" t="s">
        <v>301</v>
      </c>
      <c r="K881" s="110" t="s">
        <v>331</v>
      </c>
      <c r="L881" s="111" t="s">
        <v>224</v>
      </c>
      <c r="M881" s="111" t="s">
        <v>684</v>
      </c>
      <c r="N881" s="110" t="s">
        <v>331</v>
      </c>
      <c r="O881" s="111" t="s">
        <v>224</v>
      </c>
      <c r="P881" s="111" t="s">
        <v>684</v>
      </c>
      <c r="R881" s="111"/>
      <c r="S881" s="111"/>
      <c r="U881" s="111"/>
      <c r="V881" s="111"/>
      <c r="W881" s="110" t="s">
        <v>331</v>
      </c>
      <c r="X881" s="111" t="s">
        <v>224</v>
      </c>
      <c r="Y881" s="111" t="s">
        <v>791</v>
      </c>
      <c r="AA881" s="111"/>
      <c r="AB881" s="111"/>
      <c r="AD881" s="111"/>
      <c r="AE881" s="111"/>
      <c r="AG881" s="111"/>
      <c r="AH881" s="111"/>
      <c r="AJ881" s="111"/>
      <c r="AK881" s="111"/>
      <c r="AM881" s="111"/>
      <c r="AN881" s="111"/>
      <c r="AP881" s="111"/>
      <c r="AQ881" s="111"/>
      <c r="AS881" s="111"/>
      <c r="AT881" s="111"/>
      <c r="AV881" s="111"/>
      <c r="AW881" s="111"/>
      <c r="AY881" s="111"/>
      <c r="AZ881" s="111"/>
      <c r="BB881" s="111"/>
      <c r="BC881" s="111"/>
      <c r="BE881" s="111"/>
      <c r="BF881" s="111"/>
      <c r="BH881" s="111"/>
      <c r="BI881" s="111"/>
      <c r="BK881" s="111"/>
      <c r="BL881" s="111"/>
      <c r="BN881" s="111"/>
      <c r="BO881" s="111"/>
      <c r="BQ881" s="125"/>
      <c r="BR881" s="111"/>
      <c r="BS881" s="118"/>
      <c r="BU881" s="122"/>
      <c r="BV881" s="118"/>
      <c r="BW881" s="118"/>
      <c r="BX881" s="127"/>
    </row>
    <row r="882" spans="1:256" s="110" customFormat="1" x14ac:dyDescent="0.35">
      <c r="A882" s="122" t="s">
        <v>2544</v>
      </c>
      <c r="C882" s="111"/>
      <c r="D882" s="111"/>
      <c r="E882" s="125">
        <v>34947</v>
      </c>
      <c r="F882" s="111" t="s">
        <v>189</v>
      </c>
      <c r="G882" s="111" t="s">
        <v>1408</v>
      </c>
      <c r="H882" s="110" t="s">
        <v>4402</v>
      </c>
      <c r="I882" s="111" t="s">
        <v>326</v>
      </c>
      <c r="J882" s="111"/>
      <c r="K882" s="110" t="s">
        <v>2273</v>
      </c>
      <c r="L882" s="111" t="s">
        <v>206</v>
      </c>
      <c r="M882" s="111"/>
      <c r="O882" s="111"/>
      <c r="P882" s="111"/>
      <c r="Q882" s="110" t="s">
        <v>844</v>
      </c>
      <c r="R882" s="111" t="s">
        <v>252</v>
      </c>
      <c r="S882" s="111"/>
      <c r="T882" s="110" t="s">
        <v>357</v>
      </c>
      <c r="U882" s="111" t="s">
        <v>252</v>
      </c>
      <c r="V882" s="111"/>
      <c r="W882" s="110" t="s">
        <v>415</v>
      </c>
      <c r="X882" s="111" t="s">
        <v>252</v>
      </c>
      <c r="Y882" s="111"/>
      <c r="AA882" s="111"/>
      <c r="AB882" s="111"/>
      <c r="AD882" s="111"/>
      <c r="AE882" s="111"/>
      <c r="AG882" s="111"/>
      <c r="AH882" s="111"/>
      <c r="AJ882" s="111"/>
      <c r="AK882" s="111"/>
      <c r="AM882" s="111"/>
      <c r="AN882" s="111"/>
      <c r="AP882" s="111"/>
      <c r="AQ882" s="111"/>
      <c r="AS882" s="111"/>
      <c r="AT882" s="111"/>
      <c r="AV882" s="111"/>
      <c r="AW882" s="111"/>
      <c r="AY882" s="111"/>
      <c r="AZ882" s="111"/>
      <c r="BB882" s="111"/>
      <c r="BC882" s="111"/>
      <c r="BE882" s="111"/>
      <c r="BF882" s="111"/>
      <c r="BH882" s="111"/>
      <c r="BI882" s="111"/>
      <c r="BK882" s="111"/>
      <c r="BL882" s="111"/>
      <c r="BN882" s="111"/>
      <c r="BO882" s="111"/>
      <c r="BQ882" s="125"/>
      <c r="BR882" s="111"/>
      <c r="BS882" s="118"/>
      <c r="BU882" s="122"/>
      <c r="BV882" s="118"/>
      <c r="BW882" s="118"/>
      <c r="BX882" s="127"/>
    </row>
    <row r="883" spans="1:256" s="110" customFormat="1" x14ac:dyDescent="0.35">
      <c r="A883" s="122" t="s">
        <v>2798</v>
      </c>
      <c r="B883" s="110" t="s">
        <v>242</v>
      </c>
      <c r="C883" s="118" t="s">
        <v>94</v>
      </c>
      <c r="D883" s="122" t="s">
        <v>208</v>
      </c>
      <c r="E883" s="125">
        <v>34087</v>
      </c>
      <c r="F883" s="111" t="s">
        <v>163</v>
      </c>
      <c r="G883" s="111" t="s">
        <v>1108</v>
      </c>
      <c r="H883" s="110" t="s">
        <v>242</v>
      </c>
      <c r="I883" s="118" t="s">
        <v>94</v>
      </c>
      <c r="J883" s="122" t="s">
        <v>208</v>
      </c>
      <c r="K883" s="110" t="s">
        <v>253</v>
      </c>
      <c r="L883" s="118" t="s">
        <v>94</v>
      </c>
      <c r="M883" s="122" t="s">
        <v>181</v>
      </c>
      <c r="N883" s="110" t="s">
        <v>253</v>
      </c>
      <c r="O883" s="118" t="s">
        <v>94</v>
      </c>
      <c r="P883" s="122" t="s">
        <v>216</v>
      </c>
      <c r="Q883" s="110" t="s">
        <v>491</v>
      </c>
      <c r="R883" s="118" t="s">
        <v>94</v>
      </c>
      <c r="S883" s="122" t="s">
        <v>440</v>
      </c>
      <c r="T883" s="110" t="s">
        <v>284</v>
      </c>
      <c r="U883" s="118" t="s">
        <v>94</v>
      </c>
      <c r="V883" s="122" t="s">
        <v>1141</v>
      </c>
      <c r="W883" s="110" t="s">
        <v>284</v>
      </c>
      <c r="X883" s="118" t="s">
        <v>94</v>
      </c>
      <c r="Y883" s="122" t="s">
        <v>1143</v>
      </c>
      <c r="Z883" s="110" t="s">
        <v>491</v>
      </c>
      <c r="AA883" s="118" t="s">
        <v>94</v>
      </c>
      <c r="AB883" s="122" t="s">
        <v>212</v>
      </c>
      <c r="AC883" s="110" t="s">
        <v>284</v>
      </c>
      <c r="AD883" s="118" t="s">
        <v>94</v>
      </c>
      <c r="AE883" s="122" t="s">
        <v>208</v>
      </c>
      <c r="AF883" s="110" t="s">
        <v>258</v>
      </c>
      <c r="AG883" s="118" t="s">
        <v>94</v>
      </c>
      <c r="AH883" s="122" t="s">
        <v>186</v>
      </c>
      <c r="AJ883" s="118"/>
      <c r="AK883" s="122"/>
      <c r="AM883" s="118"/>
      <c r="AN883" s="122"/>
      <c r="AP883" s="118"/>
      <c r="AQ883" s="122"/>
      <c r="AS883" s="118"/>
      <c r="AT883" s="122"/>
      <c r="AV883" s="118"/>
      <c r="AW883" s="122"/>
      <c r="AY883" s="118"/>
      <c r="AZ883" s="122"/>
      <c r="BB883" s="118"/>
      <c r="BC883" s="122"/>
      <c r="BE883" s="118"/>
      <c r="BF883" s="122"/>
      <c r="BH883" s="118"/>
      <c r="BI883" s="122"/>
      <c r="BK883" s="118"/>
      <c r="BL883" s="122"/>
      <c r="BN883" s="118"/>
      <c r="BO883" s="122"/>
      <c r="BR883" s="122"/>
      <c r="BS883" s="118"/>
      <c r="BT883" s="118"/>
      <c r="BU883" s="118"/>
      <c r="BV883" s="118"/>
      <c r="BW883" s="118"/>
      <c r="BX883" s="118"/>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x14ac:dyDescent="0.35">
      <c r="A884" s="122" t="s">
        <v>3624</v>
      </c>
      <c r="B884" s="110" t="s">
        <v>273</v>
      </c>
      <c r="C884" s="110" t="s">
        <v>128</v>
      </c>
      <c r="D884" s="122" t="s">
        <v>264</v>
      </c>
      <c r="E884" s="125">
        <v>36662</v>
      </c>
      <c r="F884" s="111" t="s">
        <v>5146</v>
      </c>
      <c r="G884" s="122"/>
      <c r="H884" s="110"/>
      <c r="I884" s="110"/>
      <c r="J884" s="122"/>
      <c r="K884" s="110"/>
      <c r="L884" s="110"/>
      <c r="M884" s="122"/>
      <c r="N884" s="110"/>
      <c r="O884" s="110"/>
      <c r="P884" s="122"/>
      <c r="Q884" s="110"/>
      <c r="R884" s="110"/>
      <c r="S884" s="122"/>
      <c r="T884" s="110"/>
      <c r="U884" s="110"/>
      <c r="V884" s="122"/>
      <c r="W884" s="110"/>
      <c r="X884" s="110"/>
      <c r="Y884" s="122"/>
      <c r="Z884" s="110"/>
      <c r="AA884" s="110"/>
      <c r="AB884" s="122"/>
      <c r="AC884" s="110"/>
      <c r="AD884" s="110"/>
      <c r="AE884" s="110"/>
      <c r="AF884" s="110"/>
      <c r="AG884" s="110"/>
      <c r="AH884" s="110"/>
      <c r="AI884" s="110"/>
      <c r="AJ884" s="110"/>
      <c r="AK884" s="110"/>
      <c r="AL884" s="110"/>
      <c r="AM884" s="110"/>
      <c r="AN884" s="110"/>
      <c r="AO884" s="110"/>
      <c r="AP884" s="110"/>
      <c r="AQ884" s="110"/>
      <c r="AR884" s="110"/>
      <c r="AS884" s="110"/>
      <c r="AT884" s="110"/>
      <c r="AU884" s="110"/>
      <c r="AV884" s="110"/>
      <c r="AW884" s="110"/>
      <c r="AX884" s="110"/>
      <c r="AY884" s="110"/>
      <c r="AZ884" s="110"/>
      <c r="BA884" s="110"/>
      <c r="BB884" s="110"/>
      <c r="BC884" s="110"/>
      <c r="BD884" s="110"/>
      <c r="BE884" s="110"/>
      <c r="BF884" s="110"/>
      <c r="BG884" s="110"/>
      <c r="BH884" s="110"/>
      <c r="BI884" s="110"/>
      <c r="BJ884" s="110"/>
      <c r="BK884" s="110"/>
      <c r="BL884" s="110"/>
      <c r="BM884" s="110"/>
      <c r="BN884" s="110"/>
      <c r="BO884" s="110"/>
      <c r="BP884" s="110"/>
      <c r="BQ884" s="110"/>
      <c r="BR884" s="110"/>
      <c r="BS884" s="110"/>
      <c r="BT884" s="110"/>
      <c r="BU884" s="110"/>
      <c r="BV884" s="110"/>
      <c r="BW884" s="110"/>
      <c r="BX884" s="110"/>
      <c r="BY884" s="110"/>
      <c r="BZ884" s="110"/>
      <c r="CA884" s="110"/>
      <c r="CB884" s="110"/>
      <c r="CC884" s="110"/>
      <c r="CD884" s="110"/>
      <c r="CE884" s="110"/>
      <c r="CF884" s="110"/>
      <c r="CG884" s="110"/>
      <c r="CH884" s="110"/>
      <c r="CI884" s="110"/>
      <c r="CJ884" s="110"/>
      <c r="CK884" s="110"/>
      <c r="CL884" s="110"/>
      <c r="CM884" s="110"/>
      <c r="CN884" s="110"/>
      <c r="CO884" s="110"/>
      <c r="CP884" s="110"/>
      <c r="CQ884" s="110"/>
      <c r="CR884" s="110"/>
      <c r="CS884" s="110"/>
      <c r="CT884" s="110"/>
      <c r="CU884" s="110"/>
      <c r="CV884" s="110"/>
      <c r="CW884" s="110"/>
      <c r="CX884" s="110"/>
      <c r="CY884" s="110"/>
      <c r="CZ884" s="110"/>
      <c r="DA884" s="110"/>
      <c r="DB884" s="110"/>
      <c r="DC884" s="110"/>
      <c r="DD884" s="110"/>
      <c r="DE884" s="110"/>
      <c r="DF884" s="110"/>
      <c r="DG884" s="110"/>
      <c r="DH884" s="110"/>
      <c r="DI884" s="110"/>
      <c r="DJ884" s="110"/>
      <c r="DK884" s="110"/>
      <c r="DL884" s="110"/>
      <c r="DM884" s="110"/>
      <c r="DN884" s="110"/>
      <c r="DO884" s="110"/>
      <c r="DP884" s="110"/>
      <c r="DQ884" s="110"/>
      <c r="DR884" s="110"/>
      <c r="DS884" s="110"/>
      <c r="DT884" s="110"/>
      <c r="DU884" s="110"/>
      <c r="DV884" s="110"/>
      <c r="DW884" s="110"/>
      <c r="DX884" s="110"/>
      <c r="DY884" s="110"/>
      <c r="DZ884" s="110"/>
      <c r="EA884" s="110"/>
      <c r="EB884" s="110"/>
      <c r="EC884" s="110"/>
      <c r="ED884" s="110"/>
      <c r="EE884" s="110"/>
      <c r="EF884" s="110"/>
      <c r="EG884" s="110"/>
      <c r="EH884" s="110"/>
      <c r="EI884" s="110"/>
      <c r="EJ884" s="110"/>
      <c r="EK884" s="110"/>
      <c r="EL884" s="110"/>
      <c r="EM884" s="110"/>
      <c r="EN884" s="110"/>
      <c r="EO884" s="110"/>
      <c r="EP884" s="110"/>
      <c r="EQ884" s="110"/>
      <c r="ER884" s="110"/>
      <c r="ES884" s="110"/>
      <c r="ET884" s="110"/>
      <c r="EU884" s="110"/>
      <c r="EV884" s="110"/>
      <c r="EW884" s="110"/>
      <c r="EX884" s="110"/>
      <c r="EY884" s="110"/>
      <c r="EZ884" s="110"/>
      <c r="FA884" s="110"/>
      <c r="FB884" s="110"/>
      <c r="FC884" s="110"/>
      <c r="FD884" s="110"/>
      <c r="FE884" s="110"/>
      <c r="FF884" s="110"/>
      <c r="FG884" s="110"/>
      <c r="FH884" s="110"/>
      <c r="FI884" s="110"/>
      <c r="FJ884" s="110"/>
      <c r="FK884" s="110"/>
      <c r="FL884" s="110"/>
      <c r="FM884" s="110"/>
      <c r="FN884" s="110"/>
      <c r="FO884" s="110"/>
      <c r="FP884" s="110"/>
      <c r="FQ884" s="110"/>
      <c r="FR884" s="110"/>
      <c r="FS884" s="110"/>
      <c r="FT884" s="110"/>
      <c r="FU884" s="110"/>
      <c r="FV884" s="110"/>
      <c r="FW884" s="110"/>
      <c r="FX884" s="110"/>
      <c r="FY884" s="110"/>
      <c r="FZ884" s="110"/>
      <c r="GA884" s="110"/>
      <c r="GB884" s="110"/>
      <c r="GC884" s="110"/>
      <c r="GD884" s="110"/>
      <c r="GE884" s="110"/>
      <c r="GF884" s="110"/>
      <c r="GG884" s="110"/>
      <c r="GH884" s="110"/>
      <c r="GI884" s="110"/>
      <c r="GJ884" s="110"/>
      <c r="GK884" s="110"/>
      <c r="GL884" s="110"/>
      <c r="GM884" s="110"/>
      <c r="GN884" s="110"/>
      <c r="GO884" s="110"/>
      <c r="GP884" s="110"/>
      <c r="GQ884" s="110"/>
      <c r="GR884" s="110"/>
      <c r="GS884" s="110"/>
      <c r="GT884" s="110"/>
      <c r="GU884" s="110"/>
      <c r="GV884" s="110"/>
      <c r="GW884" s="110"/>
      <c r="GX884" s="110"/>
      <c r="GY884" s="110"/>
      <c r="GZ884" s="110"/>
      <c r="HA884" s="110"/>
      <c r="HB884" s="110"/>
      <c r="HC884" s="110"/>
      <c r="HD884" s="110"/>
      <c r="HE884" s="110"/>
      <c r="HF884" s="110"/>
      <c r="HG884" s="110"/>
      <c r="HH884" s="110"/>
      <c r="HI884" s="110"/>
      <c r="HJ884" s="110"/>
      <c r="HK884" s="110"/>
      <c r="HL884" s="110"/>
      <c r="HM884" s="110"/>
      <c r="HN884" s="110"/>
      <c r="HO884" s="110"/>
      <c r="HP884" s="110"/>
      <c r="HQ884" s="110"/>
      <c r="HR884" s="110"/>
      <c r="HS884" s="110"/>
      <c r="HT884" s="110"/>
      <c r="HU884" s="110"/>
      <c r="HV884" s="110"/>
      <c r="HW884" s="110"/>
      <c r="HX884" s="110"/>
      <c r="HY884" s="110"/>
      <c r="HZ884" s="110"/>
      <c r="IA884" s="110"/>
      <c r="IB884" s="110"/>
      <c r="IC884" s="110"/>
      <c r="ID884" s="110"/>
      <c r="IE884" s="110"/>
      <c r="IF884" s="110"/>
      <c r="IG884" s="110"/>
      <c r="IH884" s="110"/>
      <c r="II884" s="110"/>
      <c r="IJ884" s="110"/>
      <c r="IK884" s="110"/>
      <c r="IL884" s="110"/>
      <c r="IM884" s="110"/>
      <c r="IN884" s="110"/>
      <c r="IO884" s="110"/>
      <c r="IP884" s="110"/>
      <c r="IQ884" s="110"/>
      <c r="IR884" s="110"/>
      <c r="IS884" s="110"/>
      <c r="IT884" s="110"/>
      <c r="IU884" s="110"/>
      <c r="IV884" s="110"/>
    </row>
    <row r="885" spans="1:256" s="110" customFormat="1" x14ac:dyDescent="0.35">
      <c r="A885" s="122" t="s">
        <v>2035</v>
      </c>
      <c r="B885" s="110" t="s">
        <v>327</v>
      </c>
      <c r="C885" s="110" t="s">
        <v>274</v>
      </c>
      <c r="D885" s="122" t="s">
        <v>328</v>
      </c>
      <c r="E885" s="125">
        <v>35966</v>
      </c>
      <c r="F885" s="118" t="s">
        <v>566</v>
      </c>
      <c r="G885" s="122"/>
      <c r="J885" s="122"/>
      <c r="M885" s="122"/>
      <c r="N885" s="110" t="s">
        <v>327</v>
      </c>
      <c r="O885" s="110" t="s">
        <v>135</v>
      </c>
      <c r="P885" s="122" t="s">
        <v>328</v>
      </c>
      <c r="S885" s="122"/>
      <c r="V885" s="122"/>
      <c r="Y885" s="122"/>
      <c r="AB885" s="122"/>
    </row>
    <row r="886" spans="1:256" s="110" customFormat="1" x14ac:dyDescent="0.35">
      <c r="A886" s="122" t="s">
        <v>3637</v>
      </c>
      <c r="B886" s="110" t="s">
        <v>258</v>
      </c>
      <c r="C886" s="110" t="s">
        <v>96</v>
      </c>
      <c r="D886" s="122" t="s">
        <v>186</v>
      </c>
      <c r="E886" s="125">
        <v>37158</v>
      </c>
      <c r="F886" s="111" t="s">
        <v>5138</v>
      </c>
      <c r="G886" s="122"/>
      <c r="J886" s="122"/>
      <c r="M886" s="122"/>
      <c r="P886" s="122"/>
      <c r="S886" s="122"/>
      <c r="V886" s="122"/>
      <c r="Y886" s="122"/>
      <c r="AB886" s="122"/>
    </row>
    <row r="887" spans="1:256" x14ac:dyDescent="0.35">
      <c r="A887" s="122" t="s">
        <v>1871</v>
      </c>
      <c r="B887" s="110" t="s">
        <v>127</v>
      </c>
      <c r="C887" s="110" t="s">
        <v>86</v>
      </c>
      <c r="D887" s="122"/>
      <c r="E887" s="125">
        <v>36327</v>
      </c>
      <c r="F887" s="118" t="s">
        <v>1872</v>
      </c>
      <c r="G887" s="122" t="s">
        <v>4478</v>
      </c>
      <c r="H887" s="110" t="s">
        <v>122</v>
      </c>
      <c r="I887" s="110" t="s">
        <v>86</v>
      </c>
      <c r="J887" s="122"/>
      <c r="K887" s="110" t="s">
        <v>127</v>
      </c>
      <c r="L887" s="110" t="s">
        <v>86</v>
      </c>
      <c r="M887" s="122"/>
      <c r="N887" s="110" t="s">
        <v>127</v>
      </c>
      <c r="O887" s="110" t="s">
        <v>86</v>
      </c>
      <c r="P887" s="122"/>
      <c r="Q887" s="110" t="s">
        <v>127</v>
      </c>
      <c r="R887" s="110" t="s">
        <v>86</v>
      </c>
      <c r="S887" s="122"/>
      <c r="T887" s="110"/>
      <c r="U887" s="110"/>
      <c r="V887" s="122"/>
      <c r="W887" s="110"/>
      <c r="X887" s="110"/>
      <c r="Y887" s="122"/>
      <c r="Z887" s="110"/>
      <c r="AA887" s="110"/>
      <c r="AB887" s="122"/>
      <c r="AC887" s="110"/>
      <c r="AD887" s="110"/>
      <c r="AE887" s="110"/>
      <c r="AF887" s="110"/>
      <c r="AG887" s="110"/>
      <c r="AH887" s="110"/>
      <c r="AI887" s="110"/>
      <c r="AJ887" s="110"/>
      <c r="AK887" s="110"/>
      <c r="AL887" s="110"/>
      <c r="AM887" s="110"/>
      <c r="AN887" s="110"/>
      <c r="AO887" s="110"/>
      <c r="AP887" s="110"/>
      <c r="AQ887" s="110"/>
      <c r="AR887" s="110"/>
      <c r="AS887" s="110"/>
      <c r="AT887" s="110"/>
      <c r="AU887" s="110"/>
      <c r="AV887" s="110"/>
      <c r="AW887" s="110"/>
      <c r="AX887" s="110"/>
      <c r="AY887" s="110"/>
      <c r="AZ887" s="110"/>
      <c r="BA887" s="110"/>
      <c r="BB887" s="110"/>
      <c r="BC887" s="110"/>
      <c r="BD887" s="110"/>
      <c r="BE887" s="110"/>
      <c r="BF887" s="110"/>
      <c r="BG887" s="110"/>
      <c r="BH887" s="110"/>
      <c r="BI887" s="110"/>
      <c r="BJ887" s="110"/>
      <c r="BK887" s="110"/>
      <c r="BL887" s="110"/>
      <c r="BM887" s="110"/>
      <c r="BN887" s="110"/>
      <c r="BO887" s="110"/>
      <c r="BP887" s="110"/>
      <c r="BQ887" s="110"/>
      <c r="BR887" s="110"/>
      <c r="BS887" s="110"/>
      <c r="BT887" s="110"/>
      <c r="BU887" s="110"/>
      <c r="BV887" s="110"/>
      <c r="BW887" s="110"/>
      <c r="BX887" s="110"/>
      <c r="BY887" s="126"/>
      <c r="BZ887" s="110"/>
      <c r="CA887" s="110"/>
      <c r="CB887" s="110"/>
      <c r="CC887" s="110"/>
      <c r="CD887" s="110"/>
      <c r="CE887" s="110"/>
      <c r="CF887" s="110"/>
      <c r="CG887" s="110"/>
      <c r="CH887" s="110"/>
      <c r="CI887" s="110"/>
      <c r="CJ887" s="110"/>
      <c r="CK887" s="110"/>
      <c r="CL887" s="110"/>
      <c r="CM887" s="110"/>
      <c r="CN887" s="110"/>
      <c r="CO887" s="110"/>
      <c r="CP887" s="110"/>
      <c r="CQ887" s="110"/>
      <c r="CR887" s="110"/>
      <c r="CS887" s="110"/>
      <c r="CT887" s="110"/>
      <c r="CU887" s="110"/>
      <c r="CV887" s="110"/>
      <c r="CW887" s="110"/>
      <c r="CX887" s="110"/>
      <c r="CY887" s="110"/>
      <c r="CZ887" s="110"/>
      <c r="DA887" s="110"/>
      <c r="DB887" s="110"/>
      <c r="DC887" s="110"/>
      <c r="DD887" s="110"/>
      <c r="DE887" s="110"/>
      <c r="DF887" s="110"/>
      <c r="DG887" s="110"/>
      <c r="DH887" s="110"/>
      <c r="DI887" s="110"/>
      <c r="DJ887" s="110"/>
      <c r="DK887" s="110"/>
      <c r="DL887" s="110"/>
      <c r="DM887" s="110"/>
      <c r="DN887" s="110"/>
      <c r="DO887" s="110"/>
      <c r="DP887" s="110"/>
      <c r="DQ887" s="110"/>
      <c r="DR887" s="110"/>
      <c r="DS887" s="110"/>
      <c r="DT887" s="110"/>
      <c r="DU887" s="110"/>
      <c r="DV887" s="110"/>
      <c r="DW887" s="110"/>
      <c r="DX887" s="110"/>
      <c r="DY887" s="110"/>
      <c r="DZ887" s="110"/>
      <c r="EA887" s="110"/>
      <c r="EB887" s="110"/>
      <c r="EC887" s="110"/>
      <c r="ED887" s="110"/>
      <c r="EE887" s="110"/>
      <c r="EF887" s="110"/>
      <c r="EG887" s="110"/>
      <c r="EH887" s="110"/>
      <c r="EI887" s="110"/>
      <c r="EJ887" s="110"/>
      <c r="EK887" s="110"/>
      <c r="EL887" s="110"/>
      <c r="EM887" s="110"/>
      <c r="EN887" s="110"/>
      <c r="EO887" s="110"/>
      <c r="EP887" s="110"/>
      <c r="EQ887" s="110"/>
      <c r="ER887" s="110"/>
      <c r="ES887" s="110"/>
      <c r="ET887" s="110"/>
      <c r="EU887" s="110"/>
      <c r="EV887" s="110"/>
      <c r="EW887" s="110"/>
      <c r="EX887" s="110"/>
      <c r="EY887" s="110"/>
      <c r="EZ887" s="110"/>
      <c r="FA887" s="110"/>
      <c r="FB887" s="110"/>
      <c r="FC887" s="110"/>
      <c r="FD887" s="110"/>
      <c r="FE887" s="110"/>
      <c r="FF887" s="110"/>
      <c r="FG887" s="110"/>
      <c r="FH887" s="110"/>
      <c r="FI887" s="110"/>
      <c r="FJ887" s="110"/>
      <c r="FK887" s="110"/>
      <c r="FL887" s="110"/>
      <c r="FM887" s="110"/>
      <c r="FN887" s="110"/>
      <c r="FO887" s="110"/>
      <c r="FP887" s="110"/>
      <c r="FQ887" s="110"/>
      <c r="FR887" s="110"/>
      <c r="FS887" s="110"/>
      <c r="FT887" s="110"/>
      <c r="FU887" s="110"/>
      <c r="FV887" s="110"/>
      <c r="FW887" s="110"/>
      <c r="FX887" s="110"/>
      <c r="FY887" s="110"/>
      <c r="FZ887" s="110"/>
      <c r="GA887" s="110"/>
      <c r="GB887" s="110"/>
      <c r="GC887" s="110"/>
      <c r="GD887" s="110"/>
      <c r="GE887" s="110"/>
      <c r="GF887" s="110"/>
      <c r="GG887" s="110"/>
      <c r="GH887" s="110"/>
      <c r="GI887" s="110"/>
      <c r="GJ887" s="110"/>
      <c r="GK887" s="110"/>
      <c r="GL887" s="110"/>
      <c r="GM887" s="110"/>
      <c r="GN887" s="110"/>
      <c r="GO887" s="110"/>
      <c r="GP887" s="110"/>
      <c r="GQ887" s="110"/>
      <c r="GR887" s="110"/>
      <c r="GS887" s="110"/>
      <c r="GT887" s="110"/>
      <c r="GU887" s="110"/>
      <c r="GV887" s="110"/>
      <c r="GW887" s="110"/>
      <c r="GX887" s="110"/>
      <c r="GY887" s="110"/>
      <c r="GZ887" s="110"/>
      <c r="HA887" s="110"/>
      <c r="HB887" s="110"/>
      <c r="HC887" s="110"/>
      <c r="HD887" s="110"/>
      <c r="HE887" s="110"/>
      <c r="HF887" s="110"/>
      <c r="HG887" s="110"/>
      <c r="HH887" s="110"/>
      <c r="HI887" s="110"/>
      <c r="HJ887" s="110"/>
      <c r="HK887" s="110"/>
      <c r="HL887" s="110"/>
      <c r="HM887" s="110"/>
      <c r="HN887" s="110"/>
      <c r="HO887" s="110"/>
      <c r="HP887" s="110"/>
      <c r="HQ887" s="110"/>
      <c r="HR887" s="110"/>
      <c r="HS887" s="110"/>
      <c r="HT887" s="110"/>
      <c r="HU887" s="110"/>
      <c r="HV887" s="110"/>
      <c r="HW887" s="110"/>
      <c r="HX887" s="110"/>
      <c r="HY887" s="110"/>
      <c r="HZ887" s="110"/>
      <c r="IA887" s="110"/>
      <c r="IB887" s="110"/>
      <c r="IC887" s="110"/>
      <c r="ID887" s="110"/>
      <c r="IE887" s="110"/>
      <c r="IF887" s="110"/>
      <c r="IG887" s="110"/>
      <c r="IH887" s="110"/>
      <c r="II887" s="110"/>
      <c r="IJ887" s="110"/>
      <c r="IK887" s="110"/>
      <c r="IL887" s="110"/>
      <c r="IM887" s="110"/>
      <c r="IN887" s="110"/>
      <c r="IO887" s="110"/>
      <c r="IP887" s="110"/>
      <c r="IQ887" s="110"/>
      <c r="IR887" s="110"/>
      <c r="IS887" s="110"/>
      <c r="IT887" s="110"/>
      <c r="IU887" s="110"/>
      <c r="IV887" s="110"/>
    </row>
    <row r="888" spans="1:256" s="110" customFormat="1" x14ac:dyDescent="0.35">
      <c r="A888" s="122" t="s">
        <v>255</v>
      </c>
      <c r="B888" s="110" t="s">
        <v>250</v>
      </c>
      <c r="C888" s="110" t="s">
        <v>131</v>
      </c>
      <c r="D888" s="111" t="s">
        <v>477</v>
      </c>
      <c r="E888" s="125">
        <v>34059</v>
      </c>
      <c r="F888" s="111" t="s">
        <v>256</v>
      </c>
      <c r="G888" s="110" t="s">
        <v>4428</v>
      </c>
      <c r="H888" s="110" t="s">
        <v>491</v>
      </c>
      <c r="I888" s="110" t="s">
        <v>165</v>
      </c>
      <c r="J888" s="111" t="s">
        <v>992</v>
      </c>
      <c r="K888" s="110" t="s">
        <v>258</v>
      </c>
      <c r="L888" s="110" t="s">
        <v>259</v>
      </c>
      <c r="M888" s="111" t="s">
        <v>260</v>
      </c>
      <c r="N888" s="110" t="s">
        <v>284</v>
      </c>
      <c r="O888" s="110" t="s">
        <v>471</v>
      </c>
      <c r="P888" s="111" t="s">
        <v>260</v>
      </c>
      <c r="Q888" s="110" t="s">
        <v>258</v>
      </c>
      <c r="R888" s="110" t="s">
        <v>131</v>
      </c>
      <c r="S888" s="111" t="s">
        <v>264</v>
      </c>
      <c r="T888" s="110" t="s">
        <v>262</v>
      </c>
      <c r="U888" s="110" t="s">
        <v>259</v>
      </c>
      <c r="V888" s="111" t="s">
        <v>263</v>
      </c>
      <c r="W888" s="110" t="s">
        <v>242</v>
      </c>
      <c r="X888" s="110" t="s">
        <v>259</v>
      </c>
      <c r="Y888" s="111" t="s">
        <v>254</v>
      </c>
      <c r="Z888" s="110" t="s">
        <v>250</v>
      </c>
      <c r="AA888" s="110" t="s">
        <v>259</v>
      </c>
      <c r="AB888" s="111" t="s">
        <v>264</v>
      </c>
      <c r="AC888" s="110" t="s">
        <v>258</v>
      </c>
      <c r="AD888" s="110" t="s">
        <v>259</v>
      </c>
      <c r="AE888" s="111" t="s">
        <v>231</v>
      </c>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s="110" customFormat="1" x14ac:dyDescent="0.35">
      <c r="A889" s="122" t="s">
        <v>3307</v>
      </c>
      <c r="B889" s="110" t="s">
        <v>296</v>
      </c>
      <c r="C889" s="118" t="s">
        <v>224</v>
      </c>
      <c r="D889" s="122" t="s">
        <v>335</v>
      </c>
      <c r="E889" s="125">
        <v>33630</v>
      </c>
      <c r="F889" s="111" t="s">
        <v>1322</v>
      </c>
      <c r="G889" s="111" t="s">
        <v>769</v>
      </c>
      <c r="I889" s="118"/>
      <c r="J889" s="122"/>
      <c r="K889" s="110" t="s">
        <v>296</v>
      </c>
      <c r="L889" s="118" t="s">
        <v>206</v>
      </c>
      <c r="M889" s="122" t="s">
        <v>342</v>
      </c>
      <c r="N889" s="110" t="s">
        <v>327</v>
      </c>
      <c r="O889" s="118" t="s">
        <v>195</v>
      </c>
      <c r="P889" s="122" t="s">
        <v>328</v>
      </c>
      <c r="Q889" s="122"/>
      <c r="S889" s="118"/>
      <c r="U889" s="118"/>
      <c r="V889" s="122"/>
      <c r="W889" s="110" t="s">
        <v>331</v>
      </c>
      <c r="X889" s="118" t="s">
        <v>195</v>
      </c>
      <c r="Y889" s="122" t="s">
        <v>301</v>
      </c>
      <c r="Z889" s="110" t="s">
        <v>331</v>
      </c>
      <c r="AA889" s="118" t="s">
        <v>195</v>
      </c>
      <c r="AB889" s="122" t="s">
        <v>301</v>
      </c>
      <c r="AC889" s="110" t="s">
        <v>331</v>
      </c>
      <c r="AD889" s="118" t="s">
        <v>78</v>
      </c>
      <c r="AE889" s="122" t="s">
        <v>332</v>
      </c>
      <c r="AF889" s="110" t="s">
        <v>296</v>
      </c>
      <c r="AG889" s="118" t="s">
        <v>78</v>
      </c>
      <c r="AH889" s="122" t="s">
        <v>297</v>
      </c>
      <c r="AI889" s="110" t="s">
        <v>331</v>
      </c>
      <c r="AJ889" s="118" t="s">
        <v>78</v>
      </c>
      <c r="AK889" s="122" t="s">
        <v>335</v>
      </c>
      <c r="AL889" s="110" t="s">
        <v>327</v>
      </c>
      <c r="AM889" s="118" t="s">
        <v>78</v>
      </c>
      <c r="AN889" s="122" t="s">
        <v>149</v>
      </c>
      <c r="AP889" s="118"/>
      <c r="AQ889" s="122"/>
      <c r="AS889" s="118"/>
      <c r="AT889" s="122"/>
      <c r="AV889" s="118"/>
      <c r="AW889" s="122"/>
      <c r="AY889" s="118"/>
      <c r="AZ889" s="122"/>
      <c r="BB889" s="118"/>
      <c r="BC889" s="122"/>
      <c r="BE889" s="118"/>
      <c r="BF889" s="122"/>
      <c r="BH889" s="118"/>
      <c r="BI889" s="122"/>
      <c r="BK889" s="118"/>
      <c r="BL889" s="122"/>
      <c r="BN889" s="118"/>
      <c r="BO889" s="122"/>
      <c r="BR889" s="122"/>
      <c r="BS889" s="118"/>
      <c r="BT889" s="118"/>
      <c r="BU889" s="118"/>
      <c r="BV889" s="118"/>
      <c r="BW889" s="118"/>
      <c r="BX889" s="118"/>
    </row>
    <row r="890" spans="1:256" s="110" customFormat="1" x14ac:dyDescent="0.35">
      <c r="A890" s="122" t="s">
        <v>1663</v>
      </c>
      <c r="B890" s="110" t="s">
        <v>122</v>
      </c>
      <c r="C890" s="110" t="s">
        <v>158</v>
      </c>
      <c r="D890" s="122"/>
      <c r="E890" s="125">
        <v>35272</v>
      </c>
      <c r="F890" s="118" t="s">
        <v>204</v>
      </c>
      <c r="G890" s="122" t="s">
        <v>965</v>
      </c>
      <c r="H890" s="110" t="s">
        <v>132</v>
      </c>
      <c r="I890" s="110" t="s">
        <v>94</v>
      </c>
      <c r="J890" s="122"/>
      <c r="K890" s="110" t="s">
        <v>132</v>
      </c>
      <c r="L890" s="110" t="s">
        <v>229</v>
      </c>
      <c r="M890" s="122"/>
      <c r="N890" s="110" t="s">
        <v>132</v>
      </c>
      <c r="O890" s="110" t="s">
        <v>229</v>
      </c>
      <c r="P890" s="122"/>
      <c r="Q890" s="110" t="s">
        <v>132</v>
      </c>
      <c r="R890" s="110" t="s">
        <v>229</v>
      </c>
      <c r="S890" s="122"/>
      <c r="V890" s="122"/>
      <c r="Y890" s="122"/>
      <c r="AB890" s="122"/>
    </row>
    <row r="891" spans="1:256" s="110" customFormat="1" x14ac:dyDescent="0.35">
      <c r="A891" s="122" t="s">
        <v>5164</v>
      </c>
      <c r="B891" s="110" t="s">
        <v>491</v>
      </c>
      <c r="C891" s="110" t="s">
        <v>123</v>
      </c>
      <c r="D891" s="122" t="s">
        <v>477</v>
      </c>
      <c r="E891" s="125">
        <v>37174</v>
      </c>
      <c r="F891" s="111" t="s">
        <v>5149</v>
      </c>
      <c r="G891" s="122"/>
      <c r="J891" s="122"/>
      <c r="M891" s="122"/>
      <c r="P891" s="122"/>
      <c r="S891" s="122"/>
      <c r="V891" s="122"/>
      <c r="Y891" s="122"/>
      <c r="AB891" s="122"/>
    </row>
    <row r="892" spans="1:256" s="110" customFormat="1" x14ac:dyDescent="0.35">
      <c r="A892" s="122" t="s">
        <v>3751</v>
      </c>
      <c r="B892" s="110" t="s">
        <v>156</v>
      </c>
      <c r="C892" s="110" t="s">
        <v>151</v>
      </c>
      <c r="D892" s="122" t="s">
        <v>161</v>
      </c>
      <c r="E892" s="125">
        <v>36102</v>
      </c>
      <c r="F892" s="111" t="s">
        <v>391</v>
      </c>
      <c r="G892" s="122"/>
      <c r="J892" s="122"/>
      <c r="M892" s="122"/>
      <c r="P892" s="122"/>
      <c r="S892" s="122"/>
      <c r="V892" s="122"/>
      <c r="Y892" s="122"/>
      <c r="AB892" s="12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row>
    <row r="893" spans="1:256" x14ac:dyDescent="0.35">
      <c r="A893" s="122" t="s">
        <v>1671</v>
      </c>
      <c r="B893" s="110" t="s">
        <v>226</v>
      </c>
      <c r="C893" s="110" t="s">
        <v>135</v>
      </c>
      <c r="D893" s="122" t="s">
        <v>179</v>
      </c>
      <c r="E893" s="125">
        <v>35059</v>
      </c>
      <c r="F893" s="118" t="s">
        <v>398</v>
      </c>
      <c r="G893" s="122" t="s">
        <v>125</v>
      </c>
      <c r="H893" s="110" t="s">
        <v>192</v>
      </c>
      <c r="I893" s="110" t="s">
        <v>135</v>
      </c>
      <c r="J893" s="122" t="s">
        <v>178</v>
      </c>
      <c r="K893" s="110" t="s">
        <v>1672</v>
      </c>
      <c r="L893" s="110" t="s">
        <v>135</v>
      </c>
      <c r="M893" s="122" t="s">
        <v>263</v>
      </c>
      <c r="N893" s="110" t="s">
        <v>205</v>
      </c>
      <c r="O893" s="110" t="s">
        <v>135</v>
      </c>
      <c r="P893" s="122" t="s">
        <v>181</v>
      </c>
      <c r="Q893" s="110" t="s">
        <v>4405</v>
      </c>
      <c r="R893" s="110" t="s">
        <v>135</v>
      </c>
      <c r="S893" s="122" t="s">
        <v>3501</v>
      </c>
      <c r="T893" s="110" t="s">
        <v>1672</v>
      </c>
      <c r="U893" s="110" t="s">
        <v>135</v>
      </c>
      <c r="V893" s="122" t="s">
        <v>183</v>
      </c>
      <c r="W893" s="110"/>
      <c r="X893" s="110"/>
      <c r="Y893" s="122"/>
      <c r="Z893" s="110"/>
      <c r="AA893" s="110"/>
      <c r="AB893" s="122"/>
      <c r="AC893" s="110"/>
      <c r="AD893" s="110"/>
      <c r="AE893" s="110"/>
      <c r="AF893" s="110"/>
      <c r="AG893" s="110"/>
      <c r="AH893" s="110"/>
      <c r="AI893" s="110"/>
      <c r="AJ893" s="110"/>
      <c r="AK893" s="110"/>
      <c r="AL893" s="110"/>
      <c r="AM893" s="110"/>
      <c r="AN893" s="110"/>
      <c r="AO893" s="110"/>
      <c r="AP893" s="110"/>
      <c r="AQ893" s="110"/>
      <c r="AR893" s="110"/>
      <c r="AS893" s="110"/>
      <c r="AT893" s="110"/>
      <c r="AU893" s="110"/>
      <c r="AV893" s="110"/>
      <c r="AW893" s="110"/>
      <c r="AX893" s="110"/>
      <c r="AY893" s="110"/>
      <c r="AZ893" s="110"/>
      <c r="BA893" s="110"/>
      <c r="BB893" s="110"/>
      <c r="BC893" s="110"/>
      <c r="BD893" s="110"/>
      <c r="BE893" s="110"/>
      <c r="BF893" s="110"/>
      <c r="BG893" s="110"/>
      <c r="BH893" s="110"/>
      <c r="BI893" s="110"/>
      <c r="BJ893" s="110"/>
      <c r="BK893" s="110"/>
      <c r="BL893" s="110"/>
      <c r="BM893" s="110"/>
      <c r="BN893" s="110"/>
      <c r="BO893" s="110"/>
      <c r="BP893" s="110"/>
      <c r="BQ893" s="110"/>
      <c r="BR893" s="110"/>
      <c r="BS893" s="110"/>
      <c r="BT893" s="110"/>
      <c r="BU893" s="110"/>
      <c r="BV893" s="110"/>
      <c r="BW893" s="110"/>
      <c r="BX893" s="110"/>
      <c r="BY893" s="110"/>
      <c r="BZ893" s="110"/>
      <c r="CA893" s="110"/>
      <c r="CB893" s="110"/>
      <c r="CC893" s="110"/>
      <c r="CD893" s="110"/>
      <c r="CE893" s="110"/>
      <c r="CF893" s="110"/>
      <c r="CG893" s="110"/>
      <c r="CH893" s="110"/>
      <c r="CI893" s="110"/>
      <c r="CJ893" s="110"/>
      <c r="CK893" s="110"/>
      <c r="CL893" s="110"/>
      <c r="CM893" s="110"/>
      <c r="CN893" s="110"/>
      <c r="CO893" s="110"/>
      <c r="CP893" s="110"/>
      <c r="CQ893" s="110"/>
      <c r="CR893" s="110"/>
      <c r="CS893" s="110"/>
      <c r="CT893" s="110"/>
      <c r="CU893" s="110"/>
      <c r="CV893" s="110"/>
      <c r="CW893" s="110"/>
      <c r="CX893" s="110"/>
      <c r="CY893" s="110"/>
      <c r="CZ893" s="110"/>
      <c r="DA893" s="110"/>
      <c r="DB893" s="110"/>
      <c r="DC893" s="110"/>
      <c r="DD893" s="110"/>
      <c r="DE893" s="110"/>
      <c r="DF893" s="110"/>
      <c r="DG893" s="110"/>
      <c r="DH893" s="110"/>
      <c r="DI893" s="110"/>
      <c r="DJ893" s="110"/>
      <c r="DK893" s="110"/>
      <c r="DL893" s="110"/>
      <c r="DM893" s="110"/>
      <c r="DN893" s="110"/>
      <c r="DO893" s="110"/>
      <c r="DP893" s="110"/>
      <c r="DQ893" s="110"/>
      <c r="DR893" s="110"/>
      <c r="DS893" s="110"/>
      <c r="DT893" s="110"/>
      <c r="DU893" s="110"/>
      <c r="DV893" s="110"/>
      <c r="DW893" s="110"/>
      <c r="DX893" s="110"/>
      <c r="DY893" s="110"/>
      <c r="DZ893" s="110"/>
      <c r="EA893" s="110"/>
      <c r="EB893" s="110"/>
      <c r="EC893" s="110"/>
      <c r="ED893" s="110"/>
      <c r="EE893" s="110"/>
      <c r="EF893" s="110"/>
      <c r="EG893" s="110"/>
      <c r="EH893" s="110"/>
      <c r="EI893" s="110"/>
      <c r="EJ893" s="110"/>
      <c r="EK893" s="110"/>
      <c r="EL893" s="110"/>
      <c r="EM893" s="110"/>
      <c r="EN893" s="110"/>
      <c r="EO893" s="110"/>
      <c r="EP893" s="110"/>
      <c r="EQ893" s="110"/>
      <c r="ER893" s="110"/>
      <c r="ES893" s="110"/>
      <c r="ET893" s="110"/>
      <c r="EU893" s="110"/>
      <c r="EV893" s="110"/>
      <c r="EW893" s="110"/>
      <c r="EX893" s="110"/>
      <c r="EY893" s="110"/>
      <c r="EZ893" s="110"/>
      <c r="FA893" s="110"/>
      <c r="FB893" s="110"/>
      <c r="FC893" s="110"/>
      <c r="FD893" s="110"/>
      <c r="FE893" s="110"/>
      <c r="FF893" s="110"/>
      <c r="FG893" s="110"/>
      <c r="FH893" s="110"/>
      <c r="FI893" s="110"/>
      <c r="FJ893" s="110"/>
      <c r="FK893" s="110"/>
      <c r="FL893" s="110"/>
      <c r="FM893" s="110"/>
      <c r="FN893" s="110"/>
      <c r="FO893" s="110"/>
      <c r="FP893" s="110"/>
      <c r="FQ893" s="110"/>
      <c r="FR893" s="110"/>
      <c r="FS893" s="110"/>
      <c r="FT893" s="110"/>
      <c r="FU893" s="110"/>
      <c r="FV893" s="110"/>
      <c r="FW893" s="110"/>
      <c r="FX893" s="110"/>
      <c r="FY893" s="110"/>
      <c r="FZ893" s="110"/>
      <c r="GA893" s="110"/>
      <c r="GB893" s="110"/>
      <c r="GC893" s="110"/>
      <c r="GD893" s="110"/>
      <c r="GE893" s="110"/>
      <c r="GF893" s="110"/>
      <c r="GG893" s="110"/>
      <c r="GH893" s="110"/>
      <c r="GI893" s="110"/>
      <c r="GJ893" s="110"/>
      <c r="GK893" s="110"/>
      <c r="GL893" s="110"/>
      <c r="GM893" s="110"/>
      <c r="GN893" s="110"/>
      <c r="GO893" s="110"/>
      <c r="GP893" s="110"/>
      <c r="GQ893" s="110"/>
      <c r="GR893" s="110"/>
      <c r="GS893" s="110"/>
      <c r="GT893" s="110"/>
      <c r="GU893" s="110"/>
      <c r="GV893" s="110"/>
      <c r="GW893" s="110"/>
      <c r="GX893" s="110"/>
      <c r="GY893" s="110"/>
      <c r="GZ893" s="110"/>
      <c r="HA893" s="110"/>
      <c r="HB893" s="110"/>
      <c r="HC893" s="110"/>
      <c r="HD893" s="110"/>
      <c r="HE893" s="110"/>
      <c r="HF893" s="110"/>
      <c r="HG893" s="110"/>
      <c r="HH893" s="110"/>
      <c r="HI893" s="110"/>
      <c r="HJ893" s="110"/>
      <c r="HK893" s="110"/>
      <c r="HL893" s="110"/>
      <c r="HM893" s="110"/>
      <c r="HN893" s="110"/>
      <c r="HO893" s="110"/>
      <c r="HP893" s="110"/>
      <c r="HQ893" s="110"/>
      <c r="HR893" s="110"/>
      <c r="HS893" s="110"/>
      <c r="HT893" s="110"/>
      <c r="HU893" s="110"/>
      <c r="HV893" s="110"/>
      <c r="HW893" s="110"/>
      <c r="HX893" s="110"/>
      <c r="HY893" s="110"/>
      <c r="HZ893" s="110"/>
      <c r="IA893" s="110"/>
      <c r="IB893" s="110"/>
      <c r="IC893" s="110"/>
      <c r="ID893" s="110"/>
      <c r="IE893" s="110"/>
      <c r="IF893" s="110"/>
      <c r="IG893" s="110"/>
      <c r="IH893" s="110"/>
      <c r="II893" s="110"/>
      <c r="IJ893" s="110"/>
      <c r="IK893" s="110"/>
      <c r="IL893" s="110"/>
      <c r="IM893" s="110"/>
      <c r="IN893" s="110"/>
      <c r="IO893" s="110"/>
      <c r="IP893" s="110"/>
      <c r="IQ893" s="110"/>
      <c r="IR893" s="110"/>
      <c r="IS893" s="110"/>
      <c r="IT893" s="110"/>
      <c r="IU893" s="110"/>
      <c r="IV893" s="110"/>
    </row>
    <row r="894" spans="1:256" s="110" customFormat="1" x14ac:dyDescent="0.35">
      <c r="A894" s="122" t="s">
        <v>1508</v>
      </c>
      <c r="B894" s="110" t="s">
        <v>491</v>
      </c>
      <c r="C894" s="118" t="s">
        <v>471</v>
      </c>
      <c r="D894" s="122" t="s">
        <v>208</v>
      </c>
      <c r="E894" s="125">
        <v>32700</v>
      </c>
      <c r="F894" s="111" t="s">
        <v>1509</v>
      </c>
      <c r="G894" s="111" t="s">
        <v>1375</v>
      </c>
      <c r="H894" s="110" t="s">
        <v>491</v>
      </c>
      <c r="I894" s="118" t="s">
        <v>471</v>
      </c>
      <c r="J894" s="122" t="s">
        <v>208</v>
      </c>
      <c r="K894" s="110" t="s">
        <v>258</v>
      </c>
      <c r="L894" s="118" t="s">
        <v>109</v>
      </c>
      <c r="M894" s="122" t="s">
        <v>231</v>
      </c>
      <c r="N894" s="110" t="s">
        <v>258</v>
      </c>
      <c r="O894" s="118" t="s">
        <v>109</v>
      </c>
      <c r="P894" s="122" t="s">
        <v>168</v>
      </c>
      <c r="Q894" s="110" t="s">
        <v>258</v>
      </c>
      <c r="R894" s="118" t="s">
        <v>421</v>
      </c>
      <c r="S894" s="122" t="s">
        <v>168</v>
      </c>
      <c r="T894" s="110" t="s">
        <v>258</v>
      </c>
      <c r="U894" s="118" t="s">
        <v>109</v>
      </c>
      <c r="V894" s="122" t="s">
        <v>185</v>
      </c>
      <c r="W894" s="110" t="s">
        <v>258</v>
      </c>
      <c r="X894" s="118" t="s">
        <v>206</v>
      </c>
      <c r="Y894" s="122" t="s">
        <v>231</v>
      </c>
      <c r="Z894" s="110" t="s">
        <v>243</v>
      </c>
      <c r="AA894" s="118" t="s">
        <v>421</v>
      </c>
      <c r="AB894" s="122" t="s">
        <v>231</v>
      </c>
      <c r="AD894" s="118"/>
      <c r="AE894" s="122"/>
      <c r="AF894" s="110" t="s">
        <v>491</v>
      </c>
      <c r="AG894" s="118" t="s">
        <v>274</v>
      </c>
      <c r="AH894" s="122" t="s">
        <v>289</v>
      </c>
      <c r="AI894" s="110" t="s">
        <v>243</v>
      </c>
      <c r="AJ894" s="118" t="s">
        <v>274</v>
      </c>
      <c r="AK894" s="122" t="s">
        <v>186</v>
      </c>
      <c r="AL894" s="110" t="s">
        <v>243</v>
      </c>
      <c r="AM894" s="118" t="s">
        <v>274</v>
      </c>
      <c r="AN894" s="122" t="s">
        <v>231</v>
      </c>
      <c r="AP894" s="118"/>
      <c r="AQ894" s="122"/>
      <c r="AS894" s="118"/>
      <c r="AT894" s="122"/>
      <c r="AV894" s="118"/>
      <c r="AW894" s="122"/>
      <c r="AY894" s="118"/>
      <c r="AZ894" s="122"/>
      <c r="BB894" s="118"/>
      <c r="BC894" s="122"/>
      <c r="BE894" s="118"/>
      <c r="BF894" s="122"/>
      <c r="BH894" s="118"/>
      <c r="BI894" s="122"/>
      <c r="BK894" s="118"/>
      <c r="BL894" s="122"/>
      <c r="BN894" s="118"/>
      <c r="BO894" s="122"/>
      <c r="BR894" s="122"/>
      <c r="BS894" s="118"/>
      <c r="BT894" s="118"/>
      <c r="BU894" s="118"/>
      <c r="BV894" s="118"/>
      <c r="BW894" s="118"/>
      <c r="BX894" s="118"/>
    </row>
    <row r="895" spans="1:256" s="110" customFormat="1" x14ac:dyDescent="0.35">
      <c r="A895" s="122" t="s">
        <v>1429</v>
      </c>
      <c r="B895" s="110" t="s">
        <v>327</v>
      </c>
      <c r="C895" s="110" t="s">
        <v>259</v>
      </c>
      <c r="D895" s="122" t="s">
        <v>328</v>
      </c>
      <c r="E895" s="125">
        <v>34359</v>
      </c>
      <c r="F895" s="118" t="s">
        <v>486</v>
      </c>
      <c r="G895" s="122" t="s">
        <v>406</v>
      </c>
      <c r="H895" s="110" t="s">
        <v>331</v>
      </c>
      <c r="I895" s="110" t="s">
        <v>96</v>
      </c>
      <c r="J895" s="122" t="s">
        <v>342</v>
      </c>
      <c r="K895" s="110" t="s">
        <v>331</v>
      </c>
      <c r="L895" s="110" t="s">
        <v>96</v>
      </c>
      <c r="M895" s="122" t="s">
        <v>297</v>
      </c>
      <c r="N895" s="110" t="s">
        <v>331</v>
      </c>
      <c r="O895" s="110" t="s">
        <v>96</v>
      </c>
      <c r="P895" s="122" t="s">
        <v>297</v>
      </c>
      <c r="Q895" s="110" t="s">
        <v>331</v>
      </c>
      <c r="R895" s="110" t="s">
        <v>224</v>
      </c>
      <c r="S895" s="122" t="s">
        <v>342</v>
      </c>
      <c r="T895" s="110" t="s">
        <v>299</v>
      </c>
      <c r="U895" s="110" t="s">
        <v>224</v>
      </c>
      <c r="V895" s="122" t="s">
        <v>342</v>
      </c>
      <c r="W895" s="110" t="s">
        <v>327</v>
      </c>
      <c r="X895" s="110" t="s">
        <v>224</v>
      </c>
      <c r="Y895" s="122" t="s">
        <v>328</v>
      </c>
      <c r="Z895" s="110" t="s">
        <v>327</v>
      </c>
      <c r="AA895" s="110" t="s">
        <v>224</v>
      </c>
      <c r="AB895" s="122" t="s">
        <v>328</v>
      </c>
      <c r="BY895" s="126"/>
    </row>
    <row r="896" spans="1:256" s="110" customFormat="1" x14ac:dyDescent="0.35">
      <c r="A896" s="122" t="s">
        <v>2589</v>
      </c>
      <c r="B896" s="110" t="s">
        <v>192</v>
      </c>
      <c r="C896" s="110" t="s">
        <v>421</v>
      </c>
      <c r="D896" s="122" t="s">
        <v>216</v>
      </c>
      <c r="E896" s="125">
        <v>35857</v>
      </c>
      <c r="F896" s="118" t="s">
        <v>241</v>
      </c>
      <c r="G896" s="122" t="s">
        <v>566</v>
      </c>
      <c r="H896" s="110" t="s">
        <v>192</v>
      </c>
      <c r="I896" s="110" t="s">
        <v>421</v>
      </c>
      <c r="J896" s="122" t="s">
        <v>430</v>
      </c>
      <c r="K896" s="110" t="s">
        <v>198</v>
      </c>
      <c r="L896" s="110" t="s">
        <v>421</v>
      </c>
      <c r="M896" s="122" t="s">
        <v>607</v>
      </c>
      <c r="N896" s="110" t="s">
        <v>220</v>
      </c>
      <c r="O896" s="110" t="s">
        <v>421</v>
      </c>
      <c r="P896" s="122" t="s">
        <v>231</v>
      </c>
      <c r="S896" s="122"/>
      <c r="V896" s="122"/>
      <c r="Y896" s="122"/>
      <c r="AB896" s="122"/>
    </row>
    <row r="897" spans="1:256" s="110" customFormat="1" x14ac:dyDescent="0.35">
      <c r="A897" s="122" t="s">
        <v>1817</v>
      </c>
      <c r="B897" s="110" t="s">
        <v>504</v>
      </c>
      <c r="C897" s="110" t="s">
        <v>85</v>
      </c>
      <c r="D897" s="122" t="s">
        <v>619</v>
      </c>
      <c r="E897" s="125">
        <v>35551</v>
      </c>
      <c r="F897" s="118" t="s">
        <v>130</v>
      </c>
      <c r="G897" s="122" t="s">
        <v>218</v>
      </c>
      <c r="H897" s="110" t="s">
        <v>656</v>
      </c>
      <c r="I897" s="110" t="s">
        <v>85</v>
      </c>
      <c r="J897" s="122" t="s">
        <v>1418</v>
      </c>
      <c r="K897" s="110" t="s">
        <v>480</v>
      </c>
      <c r="L897" s="110" t="s">
        <v>85</v>
      </c>
      <c r="M897" s="122" t="s">
        <v>1708</v>
      </c>
      <c r="P897" s="122"/>
      <c r="Q897" s="110" t="s">
        <v>480</v>
      </c>
      <c r="R897" s="110" t="s">
        <v>85</v>
      </c>
      <c r="S897" s="122" t="s">
        <v>496</v>
      </c>
      <c r="V897" s="122"/>
      <c r="Y897" s="122"/>
      <c r="AB897" s="122"/>
    </row>
    <row r="898" spans="1:256" s="110" customFormat="1" x14ac:dyDescent="0.35">
      <c r="A898" s="122" t="s">
        <v>1875</v>
      </c>
      <c r="B898" s="110" t="s">
        <v>122</v>
      </c>
      <c r="C898" s="110" t="s">
        <v>252</v>
      </c>
      <c r="D898" s="122"/>
      <c r="E898" s="125">
        <v>35621</v>
      </c>
      <c r="F898" s="118" t="s">
        <v>624</v>
      </c>
      <c r="G898" s="122" t="s">
        <v>102</v>
      </c>
      <c r="H898" s="110" t="s">
        <v>132</v>
      </c>
      <c r="I898" s="110" t="s">
        <v>252</v>
      </c>
      <c r="J898" s="122"/>
      <c r="K898" s="110" t="s">
        <v>132</v>
      </c>
      <c r="L898" s="110" t="s">
        <v>252</v>
      </c>
      <c r="M898" s="122"/>
      <c r="N898" s="110" t="s">
        <v>132</v>
      </c>
      <c r="O898" s="110" t="s">
        <v>252</v>
      </c>
      <c r="P898" s="122"/>
      <c r="S898" s="122"/>
      <c r="V898" s="122"/>
      <c r="Y898" s="122"/>
      <c r="AB898" s="122"/>
      <c r="BY898" s="130"/>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row>
    <row r="899" spans="1:256" s="110" customFormat="1" x14ac:dyDescent="0.35">
      <c r="A899" s="122" t="s">
        <v>3788</v>
      </c>
      <c r="B899" s="110" t="s">
        <v>220</v>
      </c>
      <c r="C899" s="110" t="s">
        <v>259</v>
      </c>
      <c r="D899" s="122" t="s">
        <v>231</v>
      </c>
      <c r="E899" s="125">
        <v>36390</v>
      </c>
      <c r="F899" s="111" t="s">
        <v>5154</v>
      </c>
      <c r="G899" s="122"/>
      <c r="J899" s="122"/>
      <c r="M899" s="122"/>
      <c r="P899" s="122"/>
      <c r="S899" s="122"/>
      <c r="V899" s="122"/>
      <c r="Y899" s="122"/>
      <c r="AB899" s="122"/>
    </row>
    <row r="900" spans="1:256" s="110" customFormat="1" x14ac:dyDescent="0.35">
      <c r="A900" s="122" t="s">
        <v>1659</v>
      </c>
      <c r="B900" s="110" t="s">
        <v>127</v>
      </c>
      <c r="C900" s="110" t="s">
        <v>460</v>
      </c>
      <c r="D900" s="122"/>
      <c r="E900" s="125">
        <v>36274</v>
      </c>
      <c r="F900" s="118" t="s">
        <v>953</v>
      </c>
      <c r="G900" s="118" t="s">
        <v>4867</v>
      </c>
      <c r="H900" s="110" t="s">
        <v>122</v>
      </c>
      <c r="I900" s="110" t="s">
        <v>116</v>
      </c>
      <c r="J900" s="122"/>
      <c r="K900" s="110" t="s">
        <v>122</v>
      </c>
      <c r="L900" s="110" t="s">
        <v>116</v>
      </c>
      <c r="M900" s="122"/>
      <c r="N900" s="110" t="s">
        <v>132</v>
      </c>
      <c r="O900" s="110" t="s">
        <v>116</v>
      </c>
      <c r="P900" s="122"/>
      <c r="Q900" s="110" t="s">
        <v>127</v>
      </c>
      <c r="R900" s="110" t="s">
        <v>116</v>
      </c>
      <c r="S900" s="122"/>
      <c r="V900" s="122"/>
      <c r="Y900" s="122"/>
      <c r="AB900" s="122"/>
    </row>
    <row r="901" spans="1:256" ht="12.75" customHeight="1" x14ac:dyDescent="0.35">
      <c r="A901" s="122" t="s">
        <v>1917</v>
      </c>
      <c r="B901" s="110" t="s">
        <v>311</v>
      </c>
      <c r="C901" s="111" t="s">
        <v>190</v>
      </c>
      <c r="D901" s="111" t="s">
        <v>2816</v>
      </c>
      <c r="E901" s="125">
        <v>34693</v>
      </c>
      <c r="F901" s="111" t="s">
        <v>303</v>
      </c>
      <c r="G901" s="111" t="s">
        <v>140</v>
      </c>
      <c r="H901" s="110" t="s">
        <v>292</v>
      </c>
      <c r="I901" s="111" t="s">
        <v>116</v>
      </c>
      <c r="J901" s="111" t="s">
        <v>1159</v>
      </c>
      <c r="K901" s="110" t="s">
        <v>292</v>
      </c>
      <c r="L901" s="111" t="s">
        <v>116</v>
      </c>
      <c r="M901" s="111" t="s">
        <v>277</v>
      </c>
      <c r="N901" s="110"/>
      <c r="O901" s="111"/>
      <c r="P901" s="111"/>
      <c r="Q901" s="110" t="s">
        <v>292</v>
      </c>
      <c r="R901" s="111" t="s">
        <v>116</v>
      </c>
      <c r="S901" s="111" t="s">
        <v>3400</v>
      </c>
      <c r="T901" s="110" t="s">
        <v>307</v>
      </c>
      <c r="U901" s="111" t="s">
        <v>116</v>
      </c>
      <c r="V901" s="111" t="s">
        <v>499</v>
      </c>
      <c r="W901" s="110" t="s">
        <v>292</v>
      </c>
      <c r="X901" s="111" t="s">
        <v>116</v>
      </c>
      <c r="Y901" s="111" t="s">
        <v>651</v>
      </c>
      <c r="Z901" s="110"/>
      <c r="AA901" s="111"/>
      <c r="AB901" s="111"/>
      <c r="AC901" s="110"/>
      <c r="AD901" s="111"/>
      <c r="AE901" s="111"/>
      <c r="AF901" s="110"/>
      <c r="AG901" s="111"/>
      <c r="AH901" s="111"/>
      <c r="AI901" s="110"/>
      <c r="AJ901" s="111"/>
      <c r="AK901" s="111"/>
      <c r="AL901" s="110"/>
      <c r="AM901" s="111"/>
      <c r="AN901" s="111"/>
      <c r="AO901" s="110"/>
      <c r="AP901" s="111"/>
      <c r="AQ901" s="111"/>
      <c r="AR901" s="110"/>
      <c r="AS901" s="111"/>
      <c r="AT901" s="111"/>
      <c r="AU901" s="110"/>
      <c r="AV901" s="111"/>
      <c r="AW901" s="111"/>
      <c r="AX901" s="110"/>
      <c r="AY901" s="111"/>
      <c r="AZ901" s="111"/>
      <c r="BA901" s="110"/>
      <c r="BB901" s="111"/>
      <c r="BC901" s="111"/>
      <c r="BD901" s="110"/>
      <c r="BE901" s="111"/>
      <c r="BF901" s="111"/>
      <c r="BG901" s="110"/>
      <c r="BH901" s="111"/>
      <c r="BI901" s="111"/>
      <c r="BJ901" s="110"/>
      <c r="BK901" s="111"/>
      <c r="BL901" s="111"/>
      <c r="BM901" s="110"/>
      <c r="BN901" s="111"/>
      <c r="BO901" s="111"/>
      <c r="BP901" s="110"/>
      <c r="BQ901" s="125"/>
      <c r="BR901" s="111"/>
      <c r="BS901" s="118"/>
      <c r="BT901" s="110"/>
      <c r="BU901" s="122"/>
      <c r="BV901" s="118"/>
      <c r="BW901" s="118"/>
      <c r="BX901" s="127"/>
    </row>
    <row r="902" spans="1:256" s="110" customFormat="1" x14ac:dyDescent="0.35">
      <c r="A902" s="122" t="s">
        <v>3275</v>
      </c>
      <c r="B902" s="110" t="s">
        <v>345</v>
      </c>
      <c r="C902" s="110" t="s">
        <v>259</v>
      </c>
      <c r="D902" s="122" t="s">
        <v>149</v>
      </c>
      <c r="E902" s="125">
        <v>35894</v>
      </c>
      <c r="F902" s="111" t="s">
        <v>279</v>
      </c>
      <c r="G902" s="111"/>
      <c r="H902" s="110" t="s">
        <v>327</v>
      </c>
      <c r="I902" s="118" t="s">
        <v>151</v>
      </c>
      <c r="J902" s="122" t="s">
        <v>328</v>
      </c>
      <c r="L902" s="118"/>
      <c r="M902" s="122"/>
      <c r="O902" s="118"/>
      <c r="P902" s="122"/>
      <c r="R902" s="118"/>
      <c r="S902" s="122"/>
      <c r="U902" s="118"/>
      <c r="V902" s="122"/>
      <c r="X902" s="118"/>
      <c r="Y902" s="122"/>
      <c r="AA902" s="118"/>
      <c r="AB902" s="122"/>
      <c r="AD902" s="118"/>
      <c r="AE902" s="122"/>
      <c r="AG902" s="118"/>
      <c r="AH902" s="122"/>
      <c r="AJ902" s="118"/>
      <c r="AK902" s="122"/>
    </row>
    <row r="903" spans="1:256" s="110" customFormat="1" x14ac:dyDescent="0.35">
      <c r="A903" s="122" t="s">
        <v>4946</v>
      </c>
      <c r="B903" s="110" t="s">
        <v>205</v>
      </c>
      <c r="C903" s="118" t="s">
        <v>78</v>
      </c>
      <c r="D903" s="122" t="s">
        <v>181</v>
      </c>
      <c r="E903" s="125">
        <v>37075</v>
      </c>
      <c r="F903" s="111" t="s">
        <v>3131</v>
      </c>
      <c r="G903" s="111" t="s">
        <v>4947</v>
      </c>
      <c r="H903" s="110" t="s">
        <v>211</v>
      </c>
      <c r="I903" s="118" t="s">
        <v>78</v>
      </c>
      <c r="J903" s="122" t="s">
        <v>477</v>
      </c>
      <c r="L903" s="118"/>
      <c r="M903" s="122"/>
      <c r="O903" s="118"/>
      <c r="P903" s="122"/>
      <c r="R903" s="118"/>
      <c r="S903" s="122"/>
      <c r="U903" s="118"/>
      <c r="V903" s="122"/>
      <c r="X903" s="118"/>
      <c r="Y903" s="122"/>
      <c r="AA903" s="118"/>
      <c r="AB903" s="122"/>
      <c r="AD903" s="118"/>
      <c r="AE903" s="122"/>
      <c r="AG903" s="118"/>
      <c r="AH903" s="122"/>
      <c r="AJ903" s="118"/>
      <c r="AK903" s="122"/>
    </row>
    <row r="904" spans="1:256" s="110" customFormat="1" x14ac:dyDescent="0.35">
      <c r="A904" s="122" t="s">
        <v>926</v>
      </c>
      <c r="B904" s="110" t="s">
        <v>327</v>
      </c>
      <c r="C904" s="118" t="s">
        <v>96</v>
      </c>
      <c r="D904" s="122" t="s">
        <v>335</v>
      </c>
      <c r="E904" s="125">
        <v>37193</v>
      </c>
      <c r="F904" s="111" t="s">
        <v>88</v>
      </c>
      <c r="G904" s="111" t="s">
        <v>160</v>
      </c>
      <c r="H904" s="110" t="s">
        <v>345</v>
      </c>
      <c r="I904" s="118" t="s">
        <v>96</v>
      </c>
      <c r="J904" s="122" t="s">
        <v>154</v>
      </c>
      <c r="L904" s="118"/>
      <c r="M904" s="122"/>
      <c r="O904" s="118"/>
      <c r="P904" s="122"/>
      <c r="R904" s="118"/>
      <c r="S904" s="122"/>
      <c r="U904" s="118"/>
      <c r="V904" s="122"/>
      <c r="X904" s="118"/>
      <c r="Y904" s="122"/>
      <c r="AA904" s="118"/>
      <c r="AB904" s="122"/>
      <c r="AD904" s="118"/>
      <c r="AE904" s="122"/>
      <c r="AG904" s="118"/>
      <c r="AH904" s="122"/>
      <c r="AJ904" s="118"/>
      <c r="AK904" s="122"/>
    </row>
    <row r="905" spans="1:256" s="110" customFormat="1" x14ac:dyDescent="0.35">
      <c r="A905" s="122" t="s">
        <v>2979</v>
      </c>
      <c r="B905" s="110" t="s">
        <v>258</v>
      </c>
      <c r="C905" s="110" t="s">
        <v>131</v>
      </c>
      <c r="D905" s="122" t="s">
        <v>186</v>
      </c>
      <c r="E905" s="125">
        <v>34462</v>
      </c>
      <c r="F905" s="111" t="s">
        <v>540</v>
      </c>
      <c r="G905" s="110" t="s">
        <v>769</v>
      </c>
      <c r="H905" s="110" t="s">
        <v>2111</v>
      </c>
      <c r="I905" s="110" t="s">
        <v>224</v>
      </c>
      <c r="J905" s="111" t="s">
        <v>231</v>
      </c>
      <c r="K905" s="110" t="s">
        <v>273</v>
      </c>
      <c r="L905" s="110" t="s">
        <v>224</v>
      </c>
      <c r="M905" s="111" t="s">
        <v>186</v>
      </c>
      <c r="N905" s="110" t="s">
        <v>243</v>
      </c>
      <c r="O905" s="110" t="s">
        <v>206</v>
      </c>
      <c r="P905" s="111" t="s">
        <v>264</v>
      </c>
      <c r="Q905" s="110" t="s">
        <v>258</v>
      </c>
      <c r="R905" s="110" t="s">
        <v>206</v>
      </c>
      <c r="S905" s="111" t="s">
        <v>186</v>
      </c>
      <c r="T905" s="110" t="s">
        <v>258</v>
      </c>
      <c r="U905" s="110" t="s">
        <v>268</v>
      </c>
      <c r="V905" s="111" t="s">
        <v>168</v>
      </c>
      <c r="W905" s="110" t="s">
        <v>243</v>
      </c>
      <c r="X905" s="110" t="s">
        <v>268</v>
      </c>
      <c r="Y905" s="111" t="s">
        <v>484</v>
      </c>
      <c r="Z905" s="110" t="s">
        <v>250</v>
      </c>
      <c r="AA905" s="110" t="s">
        <v>268</v>
      </c>
      <c r="AB905" s="111" t="s">
        <v>484</v>
      </c>
      <c r="AC905" s="110" t="s">
        <v>258</v>
      </c>
      <c r="AD905" s="110" t="s">
        <v>268</v>
      </c>
      <c r="AE905" s="111" t="s">
        <v>484</v>
      </c>
    </row>
    <row r="906" spans="1:256" s="110" customFormat="1" x14ac:dyDescent="0.35">
      <c r="A906" s="122" t="s">
        <v>416</v>
      </c>
      <c r="C906" s="118"/>
      <c r="D906" s="122"/>
      <c r="E906" s="125">
        <v>36002</v>
      </c>
      <c r="F906" s="111" t="s">
        <v>279</v>
      </c>
      <c r="G906" s="111" t="s">
        <v>138</v>
      </c>
      <c r="H906" s="110" t="s">
        <v>132</v>
      </c>
      <c r="I906" s="118" t="s">
        <v>116</v>
      </c>
      <c r="J906" s="122"/>
      <c r="L906" s="118"/>
      <c r="M906" s="122"/>
      <c r="O906" s="118"/>
      <c r="P906" s="122"/>
      <c r="R906" s="118"/>
      <c r="S906" s="122"/>
      <c r="U906" s="118"/>
      <c r="V906" s="122"/>
      <c r="X906" s="118"/>
      <c r="Y906" s="122"/>
      <c r="AA906" s="118"/>
      <c r="AB906" s="122"/>
      <c r="AD906" s="118"/>
      <c r="AE906" s="122"/>
      <c r="AG906" s="118"/>
      <c r="AH906" s="122"/>
      <c r="AJ906" s="118"/>
      <c r="AK906" s="122"/>
    </row>
    <row r="907" spans="1:256" s="110" customFormat="1" x14ac:dyDescent="0.35">
      <c r="A907" s="122" t="s">
        <v>3638</v>
      </c>
      <c r="B907" s="110" t="s">
        <v>273</v>
      </c>
      <c r="C907" s="110" t="s">
        <v>123</v>
      </c>
      <c r="D907" s="122" t="s">
        <v>186</v>
      </c>
      <c r="E907" s="125">
        <v>37505</v>
      </c>
      <c r="F907" s="111" t="s">
        <v>5154</v>
      </c>
      <c r="G907" s="122"/>
      <c r="J907" s="122"/>
      <c r="M907" s="122"/>
      <c r="P907" s="122"/>
      <c r="S907" s="122"/>
      <c r="V907" s="122"/>
      <c r="Y907" s="122"/>
      <c r="AB907" s="122"/>
    </row>
    <row r="908" spans="1:256" s="110" customFormat="1" x14ac:dyDescent="0.35">
      <c r="A908" s="122" t="s">
        <v>3910</v>
      </c>
      <c r="B908" s="110" t="s">
        <v>132</v>
      </c>
      <c r="C908" s="110" t="s">
        <v>421</v>
      </c>
      <c r="D908" s="111"/>
      <c r="E908" s="125">
        <v>35696</v>
      </c>
      <c r="F908" s="118" t="s">
        <v>965</v>
      </c>
      <c r="G908" s="122"/>
      <c r="J908" s="111"/>
      <c r="M908" s="111"/>
      <c r="P908" s="111"/>
      <c r="Q908" s="110" t="s">
        <v>132</v>
      </c>
      <c r="R908" s="110" t="s">
        <v>96</v>
      </c>
      <c r="S908" s="122"/>
      <c r="V908" s="122"/>
      <c r="Y908" s="122"/>
      <c r="AB908" s="122"/>
    </row>
    <row r="909" spans="1:256" s="110" customFormat="1" x14ac:dyDescent="0.35">
      <c r="A909" s="122" t="s">
        <v>4560</v>
      </c>
      <c r="D909" s="122"/>
      <c r="E909" s="125">
        <v>35020</v>
      </c>
      <c r="F909" s="111" t="s">
        <v>114</v>
      </c>
      <c r="G909" s="122" t="s">
        <v>822</v>
      </c>
      <c r="H909" s="110" t="s">
        <v>327</v>
      </c>
      <c r="I909" s="110" t="s">
        <v>128</v>
      </c>
      <c r="J909" s="122" t="s">
        <v>328</v>
      </c>
      <c r="K909" s="110" t="s">
        <v>345</v>
      </c>
      <c r="L909" s="110" t="s">
        <v>128</v>
      </c>
      <c r="M909" s="122" t="s">
        <v>154</v>
      </c>
      <c r="N909" s="110" t="s">
        <v>345</v>
      </c>
      <c r="O909" s="110" t="s">
        <v>128</v>
      </c>
      <c r="P909" s="122" t="s">
        <v>154</v>
      </c>
      <c r="Q909" s="110" t="s">
        <v>2267</v>
      </c>
      <c r="R909" s="110" t="s">
        <v>128</v>
      </c>
      <c r="S909" s="122"/>
      <c r="V909" s="122"/>
      <c r="W909" s="110" t="s">
        <v>1449</v>
      </c>
      <c r="X909" s="111" t="s">
        <v>128</v>
      </c>
      <c r="Y909" s="111" t="s">
        <v>328</v>
      </c>
      <c r="AA909" s="111"/>
      <c r="AB909" s="111"/>
      <c r="AD909" s="111"/>
      <c r="AE909" s="111"/>
      <c r="AG909" s="111"/>
      <c r="AH909" s="111"/>
      <c r="AJ909" s="111"/>
      <c r="AK909" s="111"/>
      <c r="AM909" s="111"/>
      <c r="AN909" s="111"/>
      <c r="AP909" s="111"/>
      <c r="AQ909" s="111"/>
    </row>
    <row r="910" spans="1:256" s="110" customFormat="1" x14ac:dyDescent="0.35">
      <c r="A910" s="122" t="s">
        <v>1471</v>
      </c>
      <c r="B910" s="110" t="s">
        <v>93</v>
      </c>
      <c r="C910" s="110" t="s">
        <v>96</v>
      </c>
      <c r="D910" s="122" t="s">
        <v>1575</v>
      </c>
      <c r="E910" s="125">
        <v>35122</v>
      </c>
      <c r="F910" s="118" t="s">
        <v>114</v>
      </c>
      <c r="G910" s="122" t="s">
        <v>316</v>
      </c>
      <c r="H910" s="110" t="s">
        <v>954</v>
      </c>
      <c r="I910" s="110" t="s">
        <v>96</v>
      </c>
      <c r="J910" s="122" t="s">
        <v>820</v>
      </c>
      <c r="M910" s="122"/>
      <c r="N910" s="110" t="s">
        <v>93</v>
      </c>
      <c r="O910" s="110" t="s">
        <v>460</v>
      </c>
      <c r="P910" s="122" t="s">
        <v>1472</v>
      </c>
      <c r="Q910" s="110" t="s">
        <v>954</v>
      </c>
      <c r="R910" s="110" t="s">
        <v>460</v>
      </c>
      <c r="S910" s="122" t="s">
        <v>1473</v>
      </c>
      <c r="V910" s="122"/>
      <c r="Y910" s="122"/>
      <c r="AB910" s="122"/>
    </row>
    <row r="911" spans="1:256" s="110" customFormat="1" x14ac:dyDescent="0.35">
      <c r="A911" s="122" t="s">
        <v>2800</v>
      </c>
      <c r="B911" s="110" t="s">
        <v>250</v>
      </c>
      <c r="C911" s="118" t="s">
        <v>229</v>
      </c>
      <c r="D911" s="122" t="s">
        <v>484</v>
      </c>
      <c r="E911" s="125">
        <v>36406</v>
      </c>
      <c r="F911" s="111" t="s">
        <v>134</v>
      </c>
      <c r="G911" s="111"/>
      <c r="H911" s="110" t="s">
        <v>250</v>
      </c>
      <c r="I911" s="118" t="s">
        <v>229</v>
      </c>
      <c r="J911" s="122" t="s">
        <v>186</v>
      </c>
      <c r="L911" s="118"/>
      <c r="M911" s="122"/>
      <c r="O911" s="118"/>
      <c r="P911" s="122"/>
      <c r="R911" s="118"/>
      <c r="S911" s="122"/>
      <c r="U911" s="118"/>
      <c r="V911" s="122"/>
      <c r="X911" s="118"/>
      <c r="Y911" s="122"/>
      <c r="AA911" s="118"/>
      <c r="AB911" s="122"/>
      <c r="AD911" s="118"/>
      <c r="AE911" s="122"/>
      <c r="AG911" s="118"/>
      <c r="AH911" s="122"/>
      <c r="AJ911" s="118"/>
      <c r="AK911" s="122"/>
      <c r="BY911" s="126"/>
    </row>
    <row r="912" spans="1:256" s="110" customFormat="1" x14ac:dyDescent="0.35">
      <c r="A912" s="122" t="s">
        <v>2386</v>
      </c>
      <c r="B912" s="110" t="s">
        <v>132</v>
      </c>
      <c r="C912" s="110" t="s">
        <v>235</v>
      </c>
      <c r="D912" s="122"/>
      <c r="E912" s="125">
        <v>35251</v>
      </c>
      <c r="F912" s="118" t="s">
        <v>125</v>
      </c>
      <c r="G912" s="122" t="s">
        <v>398</v>
      </c>
      <c r="H912" s="110" t="s">
        <v>122</v>
      </c>
      <c r="I912" s="110" t="s">
        <v>158</v>
      </c>
      <c r="J912" s="122"/>
      <c r="K912" s="110" t="s">
        <v>127</v>
      </c>
      <c r="L912" s="110" t="s">
        <v>158</v>
      </c>
      <c r="M912" s="122"/>
      <c r="N912" s="110" t="s">
        <v>127</v>
      </c>
      <c r="O912" s="110" t="s">
        <v>158</v>
      </c>
      <c r="P912" s="122"/>
      <c r="Q912" s="110" t="s">
        <v>127</v>
      </c>
      <c r="R912" s="110" t="s">
        <v>158</v>
      </c>
      <c r="S912" s="122"/>
      <c r="T912" s="110" t="s">
        <v>1106</v>
      </c>
      <c r="U912" s="110" t="s">
        <v>158</v>
      </c>
      <c r="V912" s="122"/>
      <c r="Y912" s="122"/>
      <c r="AB912" s="122"/>
    </row>
    <row r="913" spans="1:76" s="110" customFormat="1" x14ac:dyDescent="0.35">
      <c r="A913" s="122" t="s">
        <v>1820</v>
      </c>
      <c r="B913" s="110" t="s">
        <v>480</v>
      </c>
      <c r="C913" s="118" t="s">
        <v>190</v>
      </c>
      <c r="D913" s="122" t="s">
        <v>481</v>
      </c>
      <c r="E913" s="125">
        <v>36089</v>
      </c>
      <c r="F913" s="111" t="s">
        <v>98</v>
      </c>
      <c r="G913" s="111" t="s">
        <v>313</v>
      </c>
      <c r="H913" s="110" t="s">
        <v>480</v>
      </c>
      <c r="I913" s="118" t="s">
        <v>190</v>
      </c>
      <c r="J913" s="122" t="s">
        <v>310</v>
      </c>
      <c r="L913" s="118"/>
      <c r="M913" s="122"/>
      <c r="O913" s="118"/>
      <c r="P913" s="122"/>
      <c r="R913" s="118"/>
      <c r="S913" s="122"/>
      <c r="U913" s="118"/>
      <c r="V913" s="122"/>
      <c r="X913" s="118"/>
      <c r="Y913" s="122"/>
      <c r="AA913" s="118"/>
      <c r="AB913" s="122"/>
      <c r="AD913" s="118"/>
      <c r="AE913" s="122"/>
      <c r="AG913" s="118"/>
      <c r="AH913" s="122"/>
      <c r="AJ913" s="118"/>
      <c r="AK913" s="122"/>
    </row>
    <row r="914" spans="1:76" s="110" customFormat="1" x14ac:dyDescent="0.35">
      <c r="A914" s="122" t="s">
        <v>4695</v>
      </c>
      <c r="C914" s="111" t="s">
        <v>4421</v>
      </c>
      <c r="D914" s="122"/>
      <c r="E914" s="125">
        <v>34235</v>
      </c>
      <c r="F914" s="111" t="s">
        <v>2000</v>
      </c>
      <c r="G914" s="111" t="s">
        <v>2000</v>
      </c>
      <c r="I914" s="118"/>
      <c r="J914" s="122"/>
      <c r="K914" s="110" t="s">
        <v>1190</v>
      </c>
      <c r="L914" s="118" t="s">
        <v>131</v>
      </c>
      <c r="M914" s="122"/>
      <c r="N914" s="110" t="s">
        <v>93</v>
      </c>
      <c r="O914" s="118" t="s">
        <v>109</v>
      </c>
      <c r="P914" s="122" t="s">
        <v>1963</v>
      </c>
      <c r="Q914" s="110" t="s">
        <v>93</v>
      </c>
      <c r="R914" s="118" t="s">
        <v>235</v>
      </c>
      <c r="S914" s="122" t="s">
        <v>4696</v>
      </c>
      <c r="T914" s="110" t="s">
        <v>93</v>
      </c>
      <c r="U914" s="118" t="s">
        <v>235</v>
      </c>
      <c r="V914" s="122" t="s">
        <v>4417</v>
      </c>
      <c r="W914" s="110" t="s">
        <v>93</v>
      </c>
      <c r="X914" s="118" t="s">
        <v>460</v>
      </c>
      <c r="Y914" s="122" t="s">
        <v>4697</v>
      </c>
      <c r="Z914" s="110" t="s">
        <v>93</v>
      </c>
      <c r="AA914" s="118" t="s">
        <v>460</v>
      </c>
      <c r="AB914" s="122" t="s">
        <v>4698</v>
      </c>
      <c r="AC914" s="110" t="s">
        <v>4659</v>
      </c>
      <c r="AD914" s="118" t="s">
        <v>460</v>
      </c>
      <c r="AE914" s="122" t="s">
        <v>4699</v>
      </c>
      <c r="AF914" s="110" t="s">
        <v>93</v>
      </c>
      <c r="AG914" s="118" t="s">
        <v>460</v>
      </c>
      <c r="AH914" s="122" t="s">
        <v>3308</v>
      </c>
      <c r="AJ914" s="118"/>
      <c r="AK914" s="122"/>
      <c r="AM914" s="118"/>
      <c r="AN914" s="122"/>
      <c r="AP914" s="118"/>
      <c r="AQ914" s="122"/>
      <c r="AS914" s="118"/>
      <c r="AT914" s="122"/>
      <c r="AV914" s="118"/>
      <c r="AW914" s="122"/>
      <c r="AY914" s="118"/>
      <c r="AZ914" s="122"/>
      <c r="BB914" s="118"/>
      <c r="BC914" s="122"/>
      <c r="BE914" s="118"/>
      <c r="BF914" s="122"/>
      <c r="BH914" s="118"/>
      <c r="BI914" s="122"/>
      <c r="BK914" s="118"/>
      <c r="BL914" s="122"/>
      <c r="BN914" s="118"/>
      <c r="BO914" s="122"/>
      <c r="BR914" s="122"/>
      <c r="BS914" s="118"/>
      <c r="BT914" s="118"/>
      <c r="BU914" s="118"/>
      <c r="BV914" s="118"/>
      <c r="BW914" s="118"/>
      <c r="BX914" s="118"/>
    </row>
    <row r="915" spans="1:76" s="110" customFormat="1" x14ac:dyDescent="0.35">
      <c r="A915" s="122" t="s">
        <v>2886</v>
      </c>
      <c r="B915" s="110" t="s">
        <v>258</v>
      </c>
      <c r="C915" s="110" t="s">
        <v>85</v>
      </c>
      <c r="D915" s="122" t="s">
        <v>231</v>
      </c>
      <c r="E915" s="125">
        <v>35992</v>
      </c>
      <c r="F915" s="111" t="s">
        <v>91</v>
      </c>
      <c r="G915" s="122" t="s">
        <v>892</v>
      </c>
      <c r="H915" s="110" t="s">
        <v>258</v>
      </c>
      <c r="I915" s="110" t="s">
        <v>172</v>
      </c>
      <c r="J915" s="122" t="s">
        <v>264</v>
      </c>
      <c r="K915" s="110" t="s">
        <v>258</v>
      </c>
      <c r="L915" s="110" t="s">
        <v>172</v>
      </c>
      <c r="M915" s="122" t="s">
        <v>231</v>
      </c>
      <c r="P915" s="122"/>
      <c r="S915" s="122"/>
      <c r="V915" s="122"/>
      <c r="Y915" s="122"/>
      <c r="AB915" s="122"/>
    </row>
    <row r="916" spans="1:76" ht="12.75" customHeight="1" x14ac:dyDescent="0.35">
      <c r="A916" s="122" t="s">
        <v>1681</v>
      </c>
      <c r="B916" s="110" t="s">
        <v>459</v>
      </c>
      <c r="C916" s="110" t="s">
        <v>151</v>
      </c>
      <c r="D916" s="122" t="s">
        <v>166</v>
      </c>
      <c r="E916" s="125">
        <v>35586</v>
      </c>
      <c r="F916" s="118" t="s">
        <v>101</v>
      </c>
      <c r="G916" s="122"/>
      <c r="H916" s="110" t="s">
        <v>220</v>
      </c>
      <c r="I916" s="110" t="s">
        <v>151</v>
      </c>
      <c r="J916" s="122" t="s">
        <v>264</v>
      </c>
      <c r="K916" s="110"/>
      <c r="L916" s="110"/>
      <c r="M916" s="122"/>
      <c r="N916" s="110" t="s">
        <v>864</v>
      </c>
      <c r="O916" s="110" t="s">
        <v>123</v>
      </c>
      <c r="P916" s="122" t="s">
        <v>1130</v>
      </c>
      <c r="Q916" s="110" t="s">
        <v>864</v>
      </c>
      <c r="R916" s="110" t="s">
        <v>123</v>
      </c>
      <c r="S916" s="122" t="s">
        <v>1130</v>
      </c>
      <c r="T916" s="110" t="s">
        <v>459</v>
      </c>
      <c r="U916" s="110" t="s">
        <v>123</v>
      </c>
      <c r="V916" s="122" t="s">
        <v>1118</v>
      </c>
      <c r="W916" s="110"/>
      <c r="X916" s="110"/>
      <c r="Y916" s="122"/>
      <c r="Z916" s="110"/>
      <c r="AA916" s="110"/>
      <c r="AB916" s="122"/>
      <c r="AC916" s="110"/>
      <c r="AD916" s="110"/>
      <c r="AE916" s="110"/>
      <c r="AF916" s="110"/>
      <c r="AG916" s="110"/>
      <c r="AH916" s="110"/>
      <c r="AI916" s="110"/>
      <c r="AJ916" s="110"/>
      <c r="AK916" s="110"/>
      <c r="AL916" s="110"/>
      <c r="AM916" s="110"/>
      <c r="AN916" s="110"/>
      <c r="AO916" s="110"/>
      <c r="AP916" s="110"/>
      <c r="AQ916" s="110"/>
      <c r="AR916" s="110"/>
      <c r="AS916" s="110"/>
      <c r="AT916" s="110"/>
      <c r="AU916" s="110"/>
      <c r="AV916" s="110"/>
      <c r="AW916" s="110"/>
      <c r="AX916" s="110"/>
      <c r="AY916" s="110"/>
      <c r="AZ916" s="110"/>
      <c r="BA916" s="110"/>
      <c r="BB916" s="110"/>
      <c r="BC916" s="110"/>
      <c r="BD916" s="110"/>
      <c r="BE916" s="110"/>
      <c r="BF916" s="110"/>
      <c r="BG916" s="110"/>
      <c r="BH916" s="110"/>
      <c r="BI916" s="110"/>
      <c r="BJ916" s="110"/>
      <c r="BK916" s="110"/>
      <c r="BL916" s="110"/>
      <c r="BM916" s="110"/>
      <c r="BN916" s="110"/>
      <c r="BO916" s="110"/>
      <c r="BP916" s="110"/>
      <c r="BQ916" s="110"/>
      <c r="BR916" s="110"/>
      <c r="BS916" s="110"/>
      <c r="BT916" s="110"/>
      <c r="BU916" s="110"/>
      <c r="BV916" s="110"/>
      <c r="BW916" s="110"/>
      <c r="BX916" s="110"/>
    </row>
    <row r="917" spans="1:76" s="110" customFormat="1" x14ac:dyDescent="0.35">
      <c r="A917" s="122" t="s">
        <v>707</v>
      </c>
      <c r="D917" s="122"/>
      <c r="E917" s="125">
        <v>34683</v>
      </c>
      <c r="F917" s="118" t="s">
        <v>114</v>
      </c>
      <c r="G917" s="122" t="s">
        <v>316</v>
      </c>
      <c r="H917" s="110" t="s">
        <v>389</v>
      </c>
      <c r="I917" s="110" t="s">
        <v>471</v>
      </c>
      <c r="J917" s="122" t="s">
        <v>3438</v>
      </c>
      <c r="K917" s="110" t="s">
        <v>389</v>
      </c>
      <c r="L917" s="110" t="s">
        <v>471</v>
      </c>
      <c r="M917" s="122" t="s">
        <v>708</v>
      </c>
      <c r="N917" s="110" t="s">
        <v>389</v>
      </c>
      <c r="O917" s="110" t="s">
        <v>85</v>
      </c>
      <c r="P917" s="122" t="s">
        <v>709</v>
      </c>
      <c r="Q917" s="110" t="s">
        <v>389</v>
      </c>
      <c r="R917" s="110" t="s">
        <v>85</v>
      </c>
      <c r="S917" s="122" t="s">
        <v>4474</v>
      </c>
      <c r="V917" s="122"/>
      <c r="Y917" s="122"/>
      <c r="AB917" s="122"/>
    </row>
    <row r="918" spans="1:76" s="110" customFormat="1" x14ac:dyDescent="0.35">
      <c r="A918" s="122" t="s">
        <v>3156</v>
      </c>
      <c r="B918" s="110" t="s">
        <v>323</v>
      </c>
      <c r="C918" s="110" t="s">
        <v>421</v>
      </c>
      <c r="D918" s="122" t="s">
        <v>155</v>
      </c>
      <c r="E918" s="125">
        <v>36269</v>
      </c>
      <c r="F918" s="118" t="s">
        <v>204</v>
      </c>
      <c r="G918" s="122" t="s">
        <v>204</v>
      </c>
      <c r="H918" s="110" t="s">
        <v>323</v>
      </c>
      <c r="I918" s="110" t="s">
        <v>421</v>
      </c>
      <c r="J918" s="122" t="s">
        <v>155</v>
      </c>
      <c r="K918" s="110" t="s">
        <v>354</v>
      </c>
      <c r="L918" s="110" t="s">
        <v>421</v>
      </c>
      <c r="M918" s="122" t="s">
        <v>154</v>
      </c>
      <c r="N918" s="110" t="s">
        <v>354</v>
      </c>
      <c r="O918" s="110" t="s">
        <v>421</v>
      </c>
      <c r="P918" s="122" t="s">
        <v>422</v>
      </c>
      <c r="Q918" s="110" t="s">
        <v>354</v>
      </c>
      <c r="R918" s="110" t="s">
        <v>421</v>
      </c>
      <c r="S918" s="122" t="s">
        <v>154</v>
      </c>
      <c r="V918" s="122"/>
      <c r="Y918" s="122"/>
      <c r="AB918" s="122"/>
    </row>
    <row r="919" spans="1:76" s="110" customFormat="1" x14ac:dyDescent="0.35">
      <c r="A919" s="122" t="s">
        <v>664</v>
      </c>
      <c r="D919" s="122"/>
      <c r="E919" s="125">
        <v>36167</v>
      </c>
      <c r="F919" s="111" t="s">
        <v>564</v>
      </c>
      <c r="G919" s="122" t="s">
        <v>83</v>
      </c>
      <c r="H919" s="110" t="s">
        <v>648</v>
      </c>
      <c r="I919" s="110" t="s">
        <v>165</v>
      </c>
      <c r="J919" s="122" t="s">
        <v>1414</v>
      </c>
      <c r="K919" s="110" t="s">
        <v>273</v>
      </c>
      <c r="L919" s="110" t="s">
        <v>165</v>
      </c>
      <c r="M919" s="122" t="s">
        <v>227</v>
      </c>
      <c r="P919" s="122"/>
      <c r="S919" s="122"/>
      <c r="V919" s="122"/>
      <c r="Y919" s="122"/>
      <c r="AB919" s="122"/>
    </row>
    <row r="920" spans="1:76" s="110" customFormat="1" x14ac:dyDescent="0.35">
      <c r="A920" s="122" t="s">
        <v>1635</v>
      </c>
      <c r="B920" s="110" t="s">
        <v>327</v>
      </c>
      <c r="C920" s="110" t="s">
        <v>229</v>
      </c>
      <c r="D920" s="122" t="s">
        <v>328</v>
      </c>
      <c r="E920" s="125">
        <v>35052</v>
      </c>
      <c r="F920" s="118" t="s">
        <v>222</v>
      </c>
      <c r="G920" s="122" t="s">
        <v>249</v>
      </c>
      <c r="H920" s="110" t="s">
        <v>299</v>
      </c>
      <c r="I920" s="110" t="s">
        <v>229</v>
      </c>
      <c r="J920" s="122" t="s">
        <v>328</v>
      </c>
      <c r="K920" s="110" t="s">
        <v>299</v>
      </c>
      <c r="L920" s="110" t="s">
        <v>460</v>
      </c>
      <c r="M920" s="122" t="s">
        <v>297</v>
      </c>
      <c r="N920" s="110" t="s">
        <v>299</v>
      </c>
      <c r="O920" s="110" t="s">
        <v>460</v>
      </c>
      <c r="P920" s="122" t="s">
        <v>682</v>
      </c>
      <c r="Q920" s="110" t="s">
        <v>299</v>
      </c>
      <c r="R920" s="110" t="s">
        <v>229</v>
      </c>
      <c r="S920" s="122" t="s">
        <v>684</v>
      </c>
      <c r="T920" s="110" t="s">
        <v>861</v>
      </c>
      <c r="V920" s="122"/>
      <c r="W920" s="110" t="s">
        <v>331</v>
      </c>
      <c r="X920" s="110" t="s">
        <v>229</v>
      </c>
      <c r="Y920" s="122" t="s">
        <v>791</v>
      </c>
      <c r="Z920" s="110" t="s">
        <v>331</v>
      </c>
      <c r="AA920" s="110" t="s">
        <v>229</v>
      </c>
      <c r="AB920" s="122" t="s">
        <v>682</v>
      </c>
    </row>
    <row r="921" spans="1:76" s="110" customFormat="1" x14ac:dyDescent="0.35">
      <c r="A921" s="122" t="s">
        <v>3439</v>
      </c>
      <c r="B921" s="111" t="s">
        <v>77</v>
      </c>
      <c r="C921" s="118" t="s">
        <v>195</v>
      </c>
      <c r="D921" s="111" t="s">
        <v>3017</v>
      </c>
      <c r="E921" s="125">
        <v>31547</v>
      </c>
      <c r="F921" s="111" t="s">
        <v>3440</v>
      </c>
      <c r="G921" s="111" t="s">
        <v>508</v>
      </c>
      <c r="H921" s="111"/>
      <c r="I921" s="118"/>
      <c r="J921" s="111"/>
      <c r="K921" s="118"/>
      <c r="L921" s="118"/>
      <c r="M921" s="111"/>
      <c r="N921" s="118" t="s">
        <v>77</v>
      </c>
      <c r="O921" s="118" t="s">
        <v>195</v>
      </c>
      <c r="P921" s="111" t="s">
        <v>1952</v>
      </c>
      <c r="Q921" s="111"/>
      <c r="R921" s="118"/>
      <c r="S921" s="118"/>
      <c r="T921" s="118"/>
      <c r="U921" s="118"/>
      <c r="V921" s="111"/>
      <c r="W921" s="118"/>
      <c r="X921" s="118"/>
      <c r="Y921" s="111"/>
      <c r="AA921" s="111"/>
      <c r="AB921" s="111"/>
      <c r="AD921" s="111"/>
      <c r="AE921" s="111"/>
      <c r="AG921" s="111"/>
      <c r="AH921" s="111"/>
      <c r="AJ921" s="111"/>
      <c r="AK921" s="111"/>
      <c r="AL921" s="110" t="s">
        <v>77</v>
      </c>
      <c r="AM921" s="111" t="s">
        <v>123</v>
      </c>
      <c r="AN921" s="111" t="s">
        <v>1460</v>
      </c>
      <c r="AP921" s="111"/>
      <c r="AQ921" s="111"/>
      <c r="AR921" s="110" t="s">
        <v>77</v>
      </c>
      <c r="AS921" s="111" t="s">
        <v>341</v>
      </c>
      <c r="AT921" s="111" t="s">
        <v>2247</v>
      </c>
      <c r="AU921" s="110" t="s">
        <v>77</v>
      </c>
      <c r="AV921" s="111" t="s">
        <v>341</v>
      </c>
      <c r="AW921" s="111" t="s">
        <v>377</v>
      </c>
      <c r="AX921" s="110" t="s">
        <v>77</v>
      </c>
      <c r="AY921" s="111" t="s">
        <v>341</v>
      </c>
      <c r="AZ921" s="111"/>
      <c r="BB921" s="111"/>
      <c r="BC921" s="111"/>
      <c r="BE921" s="111"/>
      <c r="BF921" s="111"/>
      <c r="BH921" s="111"/>
      <c r="BI921" s="111"/>
      <c r="BK921" s="111"/>
      <c r="BL921" s="111"/>
      <c r="BN921" s="111"/>
      <c r="BO921" s="122"/>
      <c r="BR921" s="122"/>
      <c r="BS921" s="122"/>
      <c r="BT921" s="122"/>
      <c r="BU921" s="122"/>
      <c r="BW921" s="118"/>
      <c r="BX921" s="118"/>
    </row>
    <row r="922" spans="1:76" s="110" customFormat="1" x14ac:dyDescent="0.35">
      <c r="A922" s="122" t="s">
        <v>2680</v>
      </c>
      <c r="B922" s="110" t="s">
        <v>153</v>
      </c>
      <c r="C922" s="110" t="s">
        <v>274</v>
      </c>
      <c r="D922" s="122" t="s">
        <v>149</v>
      </c>
      <c r="E922" s="125">
        <v>35321</v>
      </c>
      <c r="F922" s="118" t="s">
        <v>107</v>
      </c>
      <c r="G922" s="122" t="s">
        <v>361</v>
      </c>
      <c r="H922" s="110" t="s">
        <v>153</v>
      </c>
      <c r="I922" s="110" t="s">
        <v>274</v>
      </c>
      <c r="J922" s="122" t="s">
        <v>154</v>
      </c>
      <c r="K922" s="110" t="s">
        <v>147</v>
      </c>
      <c r="L922" s="110" t="s">
        <v>274</v>
      </c>
      <c r="M922" s="122" t="s">
        <v>1118</v>
      </c>
      <c r="N922" s="110" t="s">
        <v>147</v>
      </c>
      <c r="O922" s="110" t="s">
        <v>274</v>
      </c>
      <c r="P922" s="122" t="s">
        <v>1668</v>
      </c>
      <c r="S922" s="122"/>
      <c r="V922" s="122"/>
      <c r="Y922" s="122"/>
      <c r="AB922" s="122"/>
    </row>
    <row r="923" spans="1:76" s="110" customFormat="1" x14ac:dyDescent="0.35">
      <c r="A923" s="122" t="s">
        <v>2484</v>
      </c>
      <c r="B923" s="110" t="s">
        <v>211</v>
      </c>
      <c r="C923" s="118" t="s">
        <v>151</v>
      </c>
      <c r="D923" s="122" t="s">
        <v>440</v>
      </c>
      <c r="E923" s="125">
        <v>33001</v>
      </c>
      <c r="F923" s="111" t="s">
        <v>2485</v>
      </c>
      <c r="G923" s="111" t="s">
        <v>145</v>
      </c>
      <c r="H923" s="110" t="s">
        <v>211</v>
      </c>
      <c r="I923" s="118" t="s">
        <v>151</v>
      </c>
      <c r="J923" s="122" t="s">
        <v>207</v>
      </c>
      <c r="K923" s="110" t="s">
        <v>211</v>
      </c>
      <c r="L923" s="118" t="s">
        <v>151</v>
      </c>
      <c r="M923" s="122" t="s">
        <v>207</v>
      </c>
      <c r="N923" s="110" t="s">
        <v>211</v>
      </c>
      <c r="O923" s="118" t="s">
        <v>151</v>
      </c>
      <c r="P923" s="122" t="s">
        <v>207</v>
      </c>
      <c r="R923" s="118"/>
      <c r="S923" s="122"/>
      <c r="T923" s="110" t="s">
        <v>211</v>
      </c>
      <c r="U923" s="118" t="s">
        <v>151</v>
      </c>
      <c r="V923" s="122" t="s">
        <v>440</v>
      </c>
      <c r="W923" s="110" t="s">
        <v>211</v>
      </c>
      <c r="X923" s="118" t="s">
        <v>151</v>
      </c>
      <c r="Y923" s="122" t="s">
        <v>440</v>
      </c>
      <c r="Z923" s="110" t="s">
        <v>211</v>
      </c>
      <c r="AA923" s="118" t="s">
        <v>151</v>
      </c>
      <c r="AB923" s="122" t="s">
        <v>207</v>
      </c>
      <c r="AC923" s="110" t="s">
        <v>211</v>
      </c>
      <c r="AD923" s="118" t="s">
        <v>151</v>
      </c>
      <c r="AE923" s="122" t="s">
        <v>430</v>
      </c>
      <c r="AF923" s="110" t="s">
        <v>211</v>
      </c>
      <c r="AG923" s="118" t="s">
        <v>151</v>
      </c>
      <c r="AH923" s="122" t="s">
        <v>430</v>
      </c>
      <c r="AI923" s="110" t="s">
        <v>211</v>
      </c>
      <c r="AJ923" s="118" t="s">
        <v>151</v>
      </c>
      <c r="AK923" s="122" t="s">
        <v>440</v>
      </c>
      <c r="AL923" s="110" t="s">
        <v>211</v>
      </c>
      <c r="AM923" s="118" t="s">
        <v>151</v>
      </c>
      <c r="AN923" s="122" t="s">
        <v>576</v>
      </c>
      <c r="AP923" s="118"/>
      <c r="AQ923" s="122"/>
      <c r="AS923" s="118"/>
      <c r="AT923" s="122"/>
      <c r="AV923" s="118"/>
      <c r="AW923" s="122"/>
      <c r="AY923" s="118"/>
      <c r="AZ923" s="122"/>
      <c r="BB923" s="118"/>
      <c r="BC923" s="122"/>
      <c r="BE923" s="118"/>
      <c r="BF923" s="122"/>
      <c r="BH923" s="118"/>
      <c r="BI923" s="122"/>
      <c r="BK923" s="118"/>
      <c r="BL923" s="122"/>
      <c r="BN923" s="118"/>
      <c r="BO923" s="122"/>
      <c r="BR923" s="122"/>
      <c r="BS923" s="118"/>
      <c r="BT923" s="118"/>
      <c r="BU923" s="118"/>
      <c r="BV923" s="118"/>
      <c r="BW923" s="118"/>
      <c r="BX923" s="118"/>
    </row>
    <row r="924" spans="1:76" s="110" customFormat="1" x14ac:dyDescent="0.35">
      <c r="A924" s="122" t="s">
        <v>3848</v>
      </c>
      <c r="B924" s="110" t="s">
        <v>327</v>
      </c>
      <c r="C924" s="110" t="s">
        <v>326</v>
      </c>
      <c r="D924" s="122" t="s">
        <v>335</v>
      </c>
      <c r="E924" s="125">
        <v>35993</v>
      </c>
      <c r="F924" s="111" t="s">
        <v>137</v>
      </c>
      <c r="G924" s="122"/>
      <c r="J924" s="122"/>
      <c r="M924" s="122"/>
      <c r="P924" s="122"/>
      <c r="S924" s="122"/>
      <c r="V924" s="122"/>
      <c r="Y924" s="122"/>
      <c r="AB924" s="122"/>
    </row>
    <row r="925" spans="1:76" s="110" customFormat="1" x14ac:dyDescent="0.35">
      <c r="A925" s="122" t="s">
        <v>4859</v>
      </c>
      <c r="C925" s="111" t="s">
        <v>4421</v>
      </c>
      <c r="D925" s="122"/>
      <c r="E925" s="125">
        <v>35805</v>
      </c>
      <c r="F925" s="118" t="s">
        <v>361</v>
      </c>
      <c r="G925" s="122" t="s">
        <v>458</v>
      </c>
      <c r="J925" s="122"/>
      <c r="K925" s="110" t="s">
        <v>480</v>
      </c>
      <c r="L925" s="110" t="s">
        <v>151</v>
      </c>
      <c r="M925" s="122" t="s">
        <v>310</v>
      </c>
      <c r="N925" s="110" t="s">
        <v>480</v>
      </c>
      <c r="O925" s="110" t="s">
        <v>151</v>
      </c>
      <c r="P925" s="122" t="s">
        <v>310</v>
      </c>
      <c r="S925" s="122"/>
      <c r="V925" s="122"/>
      <c r="Y925" s="122"/>
      <c r="AB925" s="122"/>
    </row>
    <row r="926" spans="1:76" s="110" customFormat="1" x14ac:dyDescent="0.35">
      <c r="A926" s="122" t="s">
        <v>2940</v>
      </c>
      <c r="B926" s="110" t="s">
        <v>93</v>
      </c>
      <c r="C926" s="118" t="s">
        <v>421</v>
      </c>
      <c r="D926" s="122" t="s">
        <v>105</v>
      </c>
      <c r="E926" s="125">
        <v>36922</v>
      </c>
      <c r="F926" s="111" t="s">
        <v>160</v>
      </c>
      <c r="G926" s="111" t="s">
        <v>98</v>
      </c>
      <c r="H926" s="110" t="s">
        <v>93</v>
      </c>
      <c r="I926" s="118" t="s">
        <v>421</v>
      </c>
      <c r="J926" s="122" t="s">
        <v>2941</v>
      </c>
      <c r="L926" s="118"/>
      <c r="M926" s="122"/>
      <c r="O926" s="118"/>
      <c r="P926" s="122"/>
      <c r="R926" s="118"/>
      <c r="S926" s="122"/>
      <c r="U926" s="118"/>
      <c r="V926" s="122"/>
      <c r="X926" s="118"/>
      <c r="Y926" s="122"/>
      <c r="AA926" s="118"/>
      <c r="AB926" s="122"/>
      <c r="AD926" s="118"/>
      <c r="AE926" s="122"/>
      <c r="AG926" s="118"/>
      <c r="AH926" s="122"/>
      <c r="AJ926" s="118"/>
      <c r="AK926" s="122"/>
    </row>
    <row r="927" spans="1:76" s="110" customFormat="1" x14ac:dyDescent="0.35">
      <c r="A927" s="122" t="s">
        <v>1434</v>
      </c>
      <c r="B927" s="110" t="s">
        <v>345</v>
      </c>
      <c r="C927" s="111" t="s">
        <v>131</v>
      </c>
      <c r="D927" s="111" t="s">
        <v>154</v>
      </c>
      <c r="E927" s="125">
        <v>35273</v>
      </c>
      <c r="F927" s="111" t="s">
        <v>303</v>
      </c>
      <c r="G927" s="111" t="s">
        <v>1375</v>
      </c>
      <c r="H927" s="110" t="s">
        <v>345</v>
      </c>
      <c r="I927" s="111" t="s">
        <v>131</v>
      </c>
      <c r="J927" s="111" t="s">
        <v>155</v>
      </c>
      <c r="K927" s="110" t="s">
        <v>345</v>
      </c>
      <c r="L927" s="111" t="s">
        <v>131</v>
      </c>
      <c r="M927" s="111" t="s">
        <v>422</v>
      </c>
      <c r="N927" s="110" t="s">
        <v>345</v>
      </c>
      <c r="O927" s="111" t="s">
        <v>131</v>
      </c>
      <c r="P927" s="111" t="s">
        <v>154</v>
      </c>
      <c r="Q927" s="110" t="s">
        <v>327</v>
      </c>
      <c r="R927" s="111" t="s">
        <v>131</v>
      </c>
      <c r="S927" s="111" t="s">
        <v>328</v>
      </c>
      <c r="T927" s="110" t="s">
        <v>327</v>
      </c>
      <c r="U927" s="111" t="s">
        <v>131</v>
      </c>
      <c r="V927" s="111" t="s">
        <v>328</v>
      </c>
      <c r="W927" s="110" t="s">
        <v>345</v>
      </c>
      <c r="X927" s="111" t="s">
        <v>131</v>
      </c>
      <c r="Y927" s="111" t="s">
        <v>154</v>
      </c>
      <c r="AA927" s="111"/>
      <c r="AB927" s="111"/>
      <c r="AD927" s="111"/>
      <c r="AE927" s="111"/>
      <c r="AG927" s="111"/>
      <c r="AH927" s="111"/>
      <c r="AJ927" s="111"/>
      <c r="AK927" s="111"/>
      <c r="AM927" s="111"/>
      <c r="AN927" s="111"/>
      <c r="AP927" s="111"/>
      <c r="AQ927" s="111"/>
      <c r="AS927" s="111"/>
      <c r="AT927" s="111"/>
      <c r="AV927" s="111"/>
      <c r="AW927" s="111"/>
      <c r="AY927" s="111"/>
      <c r="AZ927" s="111"/>
      <c r="BB927" s="111"/>
      <c r="BC927" s="111"/>
      <c r="BE927" s="111"/>
      <c r="BF927" s="111"/>
      <c r="BH927" s="111"/>
      <c r="BI927" s="111"/>
      <c r="BK927" s="111"/>
      <c r="BL927" s="111"/>
      <c r="BN927" s="111"/>
      <c r="BO927" s="111"/>
      <c r="BQ927" s="125"/>
      <c r="BR927" s="111"/>
      <c r="BS927" s="118"/>
      <c r="BU927" s="122"/>
      <c r="BV927" s="118"/>
      <c r="BW927" s="118"/>
      <c r="BX927" s="127"/>
    </row>
    <row r="928" spans="1:76" s="110" customFormat="1" x14ac:dyDescent="0.35">
      <c r="A928" s="122" t="s">
        <v>3789</v>
      </c>
      <c r="B928" s="110" t="s">
        <v>153</v>
      </c>
      <c r="C928" s="110" t="s">
        <v>206</v>
      </c>
      <c r="D928" s="122" t="s">
        <v>149</v>
      </c>
      <c r="E928" s="125">
        <v>36948</v>
      </c>
      <c r="F928" s="111" t="s">
        <v>5138</v>
      </c>
      <c r="G928" s="122"/>
      <c r="J928" s="122"/>
      <c r="M928" s="122"/>
      <c r="P928" s="122"/>
      <c r="S928" s="122"/>
      <c r="V928" s="122"/>
      <c r="Y928" s="122"/>
      <c r="AB928" s="122"/>
    </row>
    <row r="929" spans="1:256" s="110" customFormat="1" x14ac:dyDescent="0.35">
      <c r="A929" s="122" t="s">
        <v>2061</v>
      </c>
      <c r="B929" s="110" t="s">
        <v>93</v>
      </c>
      <c r="C929" s="110" t="s">
        <v>131</v>
      </c>
      <c r="D929" s="122" t="s">
        <v>820</v>
      </c>
      <c r="E929" s="125">
        <v>35690</v>
      </c>
      <c r="F929" s="118" t="s">
        <v>282</v>
      </c>
      <c r="G929" s="122" t="s">
        <v>141</v>
      </c>
      <c r="H929" s="110" t="s">
        <v>954</v>
      </c>
      <c r="I929" s="110" t="s">
        <v>131</v>
      </c>
      <c r="J929" s="122" t="s">
        <v>2062</v>
      </c>
      <c r="M929" s="122"/>
      <c r="N929" s="110" t="s">
        <v>93</v>
      </c>
      <c r="O929" s="110" t="s">
        <v>165</v>
      </c>
      <c r="P929" s="122" t="s">
        <v>4966</v>
      </c>
      <c r="Q929" s="110" t="s">
        <v>93</v>
      </c>
      <c r="R929" s="110" t="s">
        <v>165</v>
      </c>
      <c r="S929" s="122" t="s">
        <v>111</v>
      </c>
      <c r="T929" s="110" t="s">
        <v>93</v>
      </c>
      <c r="U929" s="110" t="s">
        <v>103</v>
      </c>
      <c r="V929" s="122" t="s">
        <v>1095</v>
      </c>
      <c r="Y929" s="122"/>
      <c r="AB929" s="122"/>
    </row>
    <row r="930" spans="1:256" s="110" customFormat="1" x14ac:dyDescent="0.35">
      <c r="A930" s="122" t="s">
        <v>3911</v>
      </c>
      <c r="B930" s="110" t="s">
        <v>132</v>
      </c>
      <c r="C930" s="110" t="s">
        <v>229</v>
      </c>
      <c r="D930" s="122"/>
      <c r="E930" s="125">
        <v>36032</v>
      </c>
      <c r="F930" s="118" t="s">
        <v>965</v>
      </c>
      <c r="G930" s="122"/>
      <c r="J930" s="122"/>
      <c r="M930" s="122"/>
      <c r="N930" s="110" t="s">
        <v>132</v>
      </c>
      <c r="O930" s="110" t="s">
        <v>341</v>
      </c>
      <c r="P930" s="122"/>
      <c r="Q930" s="110" t="s">
        <v>132</v>
      </c>
      <c r="R930" s="110" t="s">
        <v>341</v>
      </c>
      <c r="S930" s="122"/>
      <c r="V930" s="122"/>
      <c r="Y930" s="122"/>
      <c r="AB930" s="122"/>
    </row>
    <row r="931" spans="1:256" s="110" customFormat="1" x14ac:dyDescent="0.35">
      <c r="A931" s="122" t="s">
        <v>2408</v>
      </c>
      <c r="B931" s="110" t="s">
        <v>192</v>
      </c>
      <c r="C931" s="110" t="s">
        <v>224</v>
      </c>
      <c r="D931" s="122" t="s">
        <v>185</v>
      </c>
      <c r="E931" s="125">
        <v>36482</v>
      </c>
      <c r="F931" s="111" t="s">
        <v>2409</v>
      </c>
      <c r="G931" s="122" t="s">
        <v>4570</v>
      </c>
      <c r="H931" s="110" t="s">
        <v>192</v>
      </c>
      <c r="I931" s="110" t="s">
        <v>224</v>
      </c>
      <c r="J931" s="122" t="s">
        <v>264</v>
      </c>
      <c r="K931" s="110" t="s">
        <v>198</v>
      </c>
      <c r="L931" s="110" t="s">
        <v>224</v>
      </c>
      <c r="M931" s="122" t="s">
        <v>201</v>
      </c>
      <c r="P931" s="122"/>
      <c r="S931" s="122"/>
      <c r="V931" s="122"/>
      <c r="Y931" s="122"/>
      <c r="AB931" s="122"/>
    </row>
    <row r="932" spans="1:256" ht="12.75" customHeight="1" x14ac:dyDescent="0.35">
      <c r="A932" s="122" t="s">
        <v>1320</v>
      </c>
      <c r="B932" s="110"/>
      <c r="C932" s="111"/>
      <c r="D932" s="111"/>
      <c r="E932" s="125">
        <v>33658</v>
      </c>
      <c r="F932" s="111" t="s">
        <v>720</v>
      </c>
      <c r="G932" s="111" t="s">
        <v>188</v>
      </c>
      <c r="H932" s="110" t="s">
        <v>362</v>
      </c>
      <c r="I932" s="111" t="s">
        <v>235</v>
      </c>
      <c r="J932" s="111"/>
      <c r="K932" s="110" t="s">
        <v>362</v>
      </c>
      <c r="L932" s="111" t="s">
        <v>235</v>
      </c>
      <c r="M932" s="111"/>
      <c r="N932" s="110" t="s">
        <v>362</v>
      </c>
      <c r="O932" s="111" t="s">
        <v>235</v>
      </c>
      <c r="P932" s="111"/>
      <c r="Q932" s="110" t="s">
        <v>362</v>
      </c>
      <c r="R932" s="111" t="s">
        <v>151</v>
      </c>
      <c r="S932" s="111"/>
      <c r="T932" s="110" t="s">
        <v>362</v>
      </c>
      <c r="U932" s="111" t="s">
        <v>151</v>
      </c>
      <c r="V932" s="111"/>
      <c r="W932" s="110" t="s">
        <v>362</v>
      </c>
      <c r="X932" s="111" t="s">
        <v>151</v>
      </c>
      <c r="Y932" s="111"/>
      <c r="Z932" s="110"/>
      <c r="AA932" s="111"/>
      <c r="AB932" s="111"/>
      <c r="AC932" s="110"/>
      <c r="AD932" s="111"/>
      <c r="AE932" s="111"/>
      <c r="AF932" s="110"/>
      <c r="AG932" s="111"/>
      <c r="AH932" s="111"/>
      <c r="AI932" s="110"/>
      <c r="AJ932" s="111"/>
      <c r="AK932" s="111"/>
      <c r="AL932" s="110"/>
      <c r="AM932" s="111"/>
      <c r="AN932" s="111"/>
      <c r="AO932" s="110"/>
      <c r="AP932" s="111"/>
      <c r="AQ932" s="111"/>
      <c r="AR932" s="110"/>
      <c r="AS932" s="111"/>
      <c r="AT932" s="111"/>
      <c r="AU932" s="110"/>
      <c r="AV932" s="111"/>
      <c r="AW932" s="111"/>
      <c r="AX932" s="110"/>
      <c r="AY932" s="111"/>
      <c r="AZ932" s="111"/>
      <c r="BA932" s="110"/>
      <c r="BB932" s="111"/>
      <c r="BC932" s="111"/>
      <c r="BD932" s="110"/>
      <c r="BE932" s="111"/>
      <c r="BF932" s="111"/>
      <c r="BG932" s="110"/>
      <c r="BH932" s="111"/>
      <c r="BI932" s="111"/>
      <c r="BJ932" s="110"/>
      <c r="BK932" s="111"/>
      <c r="BL932" s="111"/>
      <c r="BM932" s="110"/>
      <c r="BN932" s="111"/>
      <c r="BO932" s="111"/>
      <c r="BP932" s="110"/>
      <c r="BQ932" s="125"/>
      <c r="BR932" s="111"/>
      <c r="BS932" s="118"/>
      <c r="BT932" s="110"/>
      <c r="BU932" s="122"/>
      <c r="BV932" s="118"/>
      <c r="BW932" s="118"/>
      <c r="BX932" s="127"/>
      <c r="BY932" s="110"/>
      <c r="BZ932" s="110"/>
      <c r="CA932" s="110"/>
      <c r="CB932" s="110"/>
      <c r="CC932" s="110"/>
      <c r="CD932" s="110"/>
      <c r="CE932" s="110"/>
      <c r="CF932" s="110"/>
      <c r="CG932" s="110"/>
      <c r="CH932" s="110"/>
      <c r="CI932" s="110"/>
      <c r="CJ932" s="110"/>
      <c r="CK932" s="110"/>
      <c r="CL932" s="110"/>
      <c r="CM932" s="110"/>
      <c r="CN932" s="110"/>
      <c r="CO932" s="110"/>
      <c r="CP932" s="110"/>
      <c r="CQ932" s="110"/>
      <c r="CR932" s="110"/>
      <c r="CS932" s="110"/>
      <c r="CT932" s="110"/>
      <c r="CU932" s="110"/>
      <c r="CV932" s="110"/>
      <c r="CW932" s="110"/>
      <c r="CX932" s="110"/>
      <c r="CY932" s="110"/>
      <c r="CZ932" s="110"/>
      <c r="DA932" s="110"/>
      <c r="DB932" s="110"/>
      <c r="DC932" s="110"/>
      <c r="DD932" s="110"/>
      <c r="DE932" s="110"/>
      <c r="DF932" s="110"/>
      <c r="DG932" s="110"/>
      <c r="DH932" s="110"/>
      <c r="DI932" s="110"/>
      <c r="DJ932" s="110"/>
      <c r="DK932" s="110"/>
      <c r="DL932" s="110"/>
      <c r="DM932" s="110"/>
      <c r="DN932" s="110"/>
      <c r="DO932" s="110"/>
      <c r="DP932" s="110"/>
      <c r="DQ932" s="110"/>
      <c r="DR932" s="110"/>
      <c r="DS932" s="110"/>
      <c r="DT932" s="110"/>
      <c r="DU932" s="110"/>
      <c r="DV932" s="110"/>
      <c r="DW932" s="110"/>
      <c r="DX932" s="110"/>
      <c r="DY932" s="110"/>
      <c r="DZ932" s="110"/>
      <c r="EA932" s="110"/>
      <c r="EB932" s="110"/>
      <c r="EC932" s="110"/>
      <c r="ED932" s="110"/>
      <c r="EE932" s="110"/>
      <c r="EF932" s="110"/>
      <c r="EG932" s="110"/>
      <c r="EH932" s="110"/>
      <c r="EI932" s="110"/>
      <c r="EJ932" s="110"/>
      <c r="EK932" s="110"/>
      <c r="EL932" s="110"/>
      <c r="EM932" s="110"/>
      <c r="EN932" s="110"/>
      <c r="EO932" s="110"/>
      <c r="EP932" s="110"/>
      <c r="EQ932" s="110"/>
      <c r="ER932" s="110"/>
      <c r="ES932" s="110"/>
      <c r="ET932" s="110"/>
      <c r="EU932" s="110"/>
      <c r="EV932" s="110"/>
      <c r="EW932" s="110"/>
      <c r="EX932" s="110"/>
      <c r="EY932" s="110"/>
      <c r="EZ932" s="110"/>
      <c r="FA932" s="110"/>
      <c r="FB932" s="110"/>
      <c r="FC932" s="110"/>
      <c r="FD932" s="110"/>
      <c r="FE932" s="110"/>
      <c r="FF932" s="110"/>
      <c r="FG932" s="110"/>
      <c r="FH932" s="110"/>
      <c r="FI932" s="110"/>
      <c r="FJ932" s="110"/>
      <c r="FK932" s="110"/>
      <c r="FL932" s="110"/>
      <c r="FM932" s="110"/>
      <c r="FN932" s="110"/>
      <c r="FO932" s="110"/>
      <c r="FP932" s="110"/>
      <c r="FQ932" s="110"/>
      <c r="FR932" s="110"/>
      <c r="FS932" s="110"/>
      <c r="FT932" s="110"/>
      <c r="FU932" s="110"/>
      <c r="FV932" s="110"/>
      <c r="FW932" s="110"/>
      <c r="FX932" s="110"/>
      <c r="FY932" s="110"/>
      <c r="FZ932" s="110"/>
      <c r="GA932" s="110"/>
      <c r="GB932" s="110"/>
      <c r="GC932" s="110"/>
      <c r="GD932" s="110"/>
      <c r="GE932" s="110"/>
      <c r="GF932" s="110"/>
      <c r="GG932" s="110"/>
      <c r="GH932" s="110"/>
      <c r="GI932" s="110"/>
      <c r="GJ932" s="110"/>
      <c r="GK932" s="110"/>
      <c r="GL932" s="110"/>
      <c r="GM932" s="110"/>
      <c r="GN932" s="110"/>
      <c r="GO932" s="110"/>
      <c r="GP932" s="110"/>
      <c r="GQ932" s="110"/>
      <c r="GR932" s="110"/>
      <c r="GS932" s="110"/>
      <c r="GT932" s="110"/>
      <c r="GU932" s="110"/>
      <c r="GV932" s="110"/>
      <c r="GW932" s="110"/>
      <c r="GX932" s="110"/>
      <c r="GY932" s="110"/>
      <c r="GZ932" s="110"/>
      <c r="HA932" s="110"/>
      <c r="HB932" s="110"/>
      <c r="HC932" s="110"/>
      <c r="HD932" s="110"/>
      <c r="HE932" s="110"/>
      <c r="HF932" s="110"/>
      <c r="HG932" s="110"/>
      <c r="HH932" s="110"/>
      <c r="HI932" s="110"/>
      <c r="HJ932" s="110"/>
      <c r="HK932" s="110"/>
      <c r="HL932" s="110"/>
      <c r="HM932" s="110"/>
      <c r="HN932" s="110"/>
      <c r="HO932" s="110"/>
      <c r="HP932" s="110"/>
      <c r="HQ932" s="110"/>
      <c r="HR932" s="110"/>
      <c r="HS932" s="110"/>
      <c r="HT932" s="110"/>
      <c r="HU932" s="110"/>
      <c r="HV932" s="110"/>
      <c r="HW932" s="110"/>
      <c r="HX932" s="110"/>
      <c r="HY932" s="110"/>
      <c r="HZ932" s="110"/>
      <c r="IA932" s="110"/>
      <c r="IB932" s="110"/>
      <c r="IC932" s="110"/>
      <c r="ID932" s="110"/>
      <c r="IE932" s="110"/>
      <c r="IF932" s="110"/>
      <c r="IG932" s="110"/>
      <c r="IH932" s="110"/>
      <c r="II932" s="110"/>
      <c r="IJ932" s="110"/>
      <c r="IK932" s="110"/>
      <c r="IL932" s="110"/>
      <c r="IM932" s="110"/>
      <c r="IN932" s="110"/>
      <c r="IO932" s="110"/>
      <c r="IP932" s="110"/>
      <c r="IQ932" s="110"/>
      <c r="IR932" s="110"/>
      <c r="IS932" s="110"/>
      <c r="IT932" s="110"/>
      <c r="IU932" s="110"/>
      <c r="IV932" s="110"/>
    </row>
    <row r="933" spans="1:256" x14ac:dyDescent="0.35">
      <c r="A933" s="122" t="s">
        <v>2577</v>
      </c>
      <c r="B933" s="110" t="s">
        <v>127</v>
      </c>
      <c r="C933" s="118" t="s">
        <v>224</v>
      </c>
      <c r="D933" s="122"/>
      <c r="E933" s="125">
        <v>37140</v>
      </c>
      <c r="F933" s="111" t="s">
        <v>2578</v>
      </c>
      <c r="G933" s="111" t="s">
        <v>160</v>
      </c>
      <c r="H933" s="110" t="s">
        <v>127</v>
      </c>
      <c r="I933" s="118" t="s">
        <v>224</v>
      </c>
      <c r="J933" s="122"/>
      <c r="K933" s="110"/>
      <c r="L933" s="118"/>
      <c r="M933" s="122"/>
      <c r="N933" s="110"/>
      <c r="O933" s="118"/>
      <c r="P933" s="122"/>
      <c r="Q933" s="110"/>
      <c r="R933" s="118"/>
      <c r="S933" s="122"/>
      <c r="T933" s="110"/>
      <c r="U933" s="118"/>
      <c r="V933" s="122"/>
      <c r="W933" s="110"/>
      <c r="X933" s="118"/>
      <c r="Y933" s="122"/>
      <c r="Z933" s="110"/>
      <c r="AA933" s="118"/>
      <c r="AB933" s="122"/>
      <c r="AC933" s="110"/>
      <c r="AD933" s="118"/>
      <c r="AE933" s="122"/>
      <c r="AF933" s="110"/>
      <c r="AG933" s="118"/>
      <c r="AH933" s="122"/>
      <c r="AI933" s="110"/>
      <c r="AJ933" s="118"/>
      <c r="AK933" s="122"/>
      <c r="AL933" s="110"/>
      <c r="AM933" s="110"/>
      <c r="AN933" s="110"/>
      <c r="AO933" s="110"/>
      <c r="AP933" s="110"/>
      <c r="AQ933" s="110"/>
      <c r="AR933" s="110"/>
      <c r="AS933" s="110"/>
      <c r="AT933" s="110"/>
      <c r="AU933" s="110"/>
      <c r="AV933" s="110"/>
      <c r="AW933" s="110"/>
      <c r="AX933" s="110"/>
      <c r="AY933" s="110"/>
      <c r="AZ933" s="110"/>
      <c r="BA933" s="110"/>
      <c r="BB933" s="110"/>
      <c r="BC933" s="110"/>
      <c r="BD933" s="110"/>
      <c r="BE933" s="110"/>
      <c r="BF933" s="110"/>
      <c r="BG933" s="110"/>
      <c r="BH933" s="110"/>
      <c r="BI933" s="110"/>
      <c r="BJ933" s="110"/>
      <c r="BK933" s="110"/>
      <c r="BL933" s="110"/>
      <c r="BM933" s="110"/>
      <c r="BN933" s="110"/>
      <c r="BO933" s="110"/>
      <c r="BP933" s="110"/>
      <c r="BQ933" s="110"/>
      <c r="BR933" s="110"/>
      <c r="BS933" s="110"/>
      <c r="BT933" s="110"/>
      <c r="BU933" s="110"/>
      <c r="BV933" s="110"/>
      <c r="BW933" s="110"/>
      <c r="BX933" s="110"/>
      <c r="BY933" s="110"/>
      <c r="BZ933" s="110"/>
      <c r="CA933" s="110"/>
      <c r="CB933" s="110"/>
      <c r="CC933" s="110"/>
      <c r="CD933" s="110"/>
      <c r="CE933" s="110"/>
      <c r="CF933" s="110"/>
      <c r="CG933" s="110"/>
      <c r="CH933" s="110"/>
      <c r="CI933" s="110"/>
      <c r="CJ933" s="110"/>
      <c r="CK933" s="110"/>
      <c r="CL933" s="110"/>
      <c r="CM933" s="110"/>
      <c r="CN933" s="110"/>
      <c r="CO933" s="110"/>
      <c r="CP933" s="110"/>
      <c r="CQ933" s="110"/>
      <c r="CR933" s="110"/>
      <c r="CS933" s="110"/>
      <c r="CT933" s="110"/>
      <c r="CU933" s="110"/>
      <c r="CV933" s="110"/>
      <c r="CW933" s="110"/>
      <c r="CX933" s="110"/>
      <c r="CY933" s="110"/>
      <c r="CZ933" s="110"/>
      <c r="DA933" s="110"/>
      <c r="DB933" s="110"/>
      <c r="DC933" s="110"/>
      <c r="DD933" s="110"/>
      <c r="DE933" s="110"/>
      <c r="DF933" s="110"/>
      <c r="DG933" s="110"/>
      <c r="DH933" s="110"/>
      <c r="DI933" s="110"/>
      <c r="DJ933" s="110"/>
      <c r="DK933" s="110"/>
      <c r="DL933" s="110"/>
      <c r="DM933" s="110"/>
      <c r="DN933" s="110"/>
      <c r="DO933" s="110"/>
      <c r="DP933" s="110"/>
      <c r="DQ933" s="110"/>
      <c r="DR933" s="110"/>
      <c r="DS933" s="110"/>
      <c r="DT933" s="110"/>
      <c r="DU933" s="110"/>
      <c r="DV933" s="110"/>
      <c r="DW933" s="110"/>
      <c r="DX933" s="110"/>
      <c r="DY933" s="110"/>
      <c r="DZ933" s="110"/>
      <c r="EA933" s="110"/>
      <c r="EB933" s="110"/>
      <c r="EC933" s="110"/>
      <c r="ED933" s="110"/>
      <c r="EE933" s="110"/>
      <c r="EF933" s="110"/>
      <c r="EG933" s="110"/>
      <c r="EH933" s="110"/>
      <c r="EI933" s="110"/>
      <c r="EJ933" s="110"/>
      <c r="EK933" s="110"/>
      <c r="EL933" s="110"/>
      <c r="EM933" s="110"/>
      <c r="EN933" s="110"/>
      <c r="EO933" s="110"/>
      <c r="EP933" s="110"/>
      <c r="EQ933" s="110"/>
      <c r="ER933" s="110"/>
      <c r="ES933" s="110"/>
      <c r="ET933" s="110"/>
      <c r="EU933" s="110"/>
      <c r="EV933" s="110"/>
      <c r="EW933" s="110"/>
      <c r="EX933" s="110"/>
      <c r="EY933" s="110"/>
      <c r="EZ933" s="110"/>
      <c r="FA933" s="110"/>
      <c r="FB933" s="110"/>
      <c r="FC933" s="110"/>
      <c r="FD933" s="110"/>
      <c r="FE933" s="110"/>
      <c r="FF933" s="110"/>
      <c r="FG933" s="110"/>
      <c r="FH933" s="110"/>
      <c r="FI933" s="110"/>
      <c r="FJ933" s="110"/>
      <c r="FK933" s="110"/>
      <c r="FL933" s="110"/>
      <c r="FM933" s="110"/>
      <c r="FN933" s="110"/>
      <c r="FO933" s="110"/>
      <c r="FP933" s="110"/>
      <c r="FQ933" s="110"/>
      <c r="FR933" s="110"/>
      <c r="FS933" s="110"/>
      <c r="FT933" s="110"/>
      <c r="FU933" s="110"/>
      <c r="FV933" s="110"/>
      <c r="FW933" s="110"/>
      <c r="FX933" s="110"/>
      <c r="FY933" s="110"/>
      <c r="FZ933" s="110"/>
      <c r="GA933" s="110"/>
      <c r="GB933" s="110"/>
      <c r="GC933" s="110"/>
      <c r="GD933" s="110"/>
      <c r="GE933" s="110"/>
      <c r="GF933" s="110"/>
      <c r="GG933" s="110"/>
      <c r="GH933" s="110"/>
      <c r="GI933" s="110"/>
      <c r="GJ933" s="110"/>
      <c r="GK933" s="110"/>
      <c r="GL933" s="110"/>
      <c r="GM933" s="110"/>
      <c r="GN933" s="110"/>
      <c r="GO933" s="110"/>
      <c r="GP933" s="110"/>
      <c r="GQ933" s="110"/>
      <c r="GR933" s="110"/>
      <c r="GS933" s="110"/>
      <c r="GT933" s="110"/>
      <c r="GU933" s="110"/>
      <c r="GV933" s="110"/>
      <c r="GW933" s="110"/>
      <c r="GX933" s="110"/>
      <c r="GY933" s="110"/>
      <c r="GZ933" s="110"/>
      <c r="HA933" s="110"/>
      <c r="HB933" s="110"/>
      <c r="HC933" s="110"/>
      <c r="HD933" s="110"/>
      <c r="HE933" s="110"/>
      <c r="HF933" s="110"/>
      <c r="HG933" s="110"/>
      <c r="HH933" s="110"/>
      <c r="HI933" s="110"/>
      <c r="HJ933" s="110"/>
      <c r="HK933" s="110"/>
      <c r="HL933" s="110"/>
      <c r="HM933" s="110"/>
      <c r="HN933" s="110"/>
      <c r="HO933" s="110"/>
      <c r="HP933" s="110"/>
      <c r="HQ933" s="110"/>
      <c r="HR933" s="110"/>
      <c r="HS933" s="110"/>
      <c r="HT933" s="110"/>
      <c r="HU933" s="110"/>
      <c r="HV933" s="110"/>
      <c r="HW933" s="110"/>
      <c r="HX933" s="110"/>
      <c r="HY933" s="110"/>
      <c r="HZ933" s="110"/>
      <c r="IA933" s="110"/>
      <c r="IB933" s="110"/>
      <c r="IC933" s="110"/>
      <c r="ID933" s="110"/>
      <c r="IE933" s="110"/>
      <c r="IF933" s="110"/>
      <c r="IG933" s="110"/>
      <c r="IH933" s="110"/>
      <c r="II933" s="110"/>
      <c r="IJ933" s="110"/>
      <c r="IK933" s="110"/>
      <c r="IL933" s="110"/>
      <c r="IM933" s="110"/>
      <c r="IN933" s="110"/>
      <c r="IO933" s="110"/>
      <c r="IP933" s="110"/>
      <c r="IQ933" s="110"/>
      <c r="IR933" s="110"/>
      <c r="IS933" s="110"/>
      <c r="IT933" s="110"/>
      <c r="IU933" s="110"/>
      <c r="IV933" s="110"/>
    </row>
    <row r="934" spans="1:256" s="110" customFormat="1" x14ac:dyDescent="0.35">
      <c r="A934" s="122" t="s">
        <v>4772</v>
      </c>
      <c r="D934" s="122"/>
      <c r="E934" s="125">
        <v>35561</v>
      </c>
      <c r="F934" s="111" t="s">
        <v>171</v>
      </c>
      <c r="G934" s="122" t="s">
        <v>280</v>
      </c>
      <c r="H934" s="110" t="s">
        <v>2267</v>
      </c>
      <c r="I934" s="110" t="s">
        <v>421</v>
      </c>
      <c r="J934" s="122"/>
      <c r="K934" s="110" t="s">
        <v>1190</v>
      </c>
      <c r="L934" s="110" t="s">
        <v>421</v>
      </c>
      <c r="M934" s="122"/>
      <c r="P934" s="122"/>
      <c r="S934" s="122"/>
      <c r="V934" s="122"/>
      <c r="Y934" s="122"/>
      <c r="AB934" s="122"/>
    </row>
    <row r="935" spans="1:256" s="110" customFormat="1" x14ac:dyDescent="0.35">
      <c r="A935" s="122" t="s">
        <v>2555</v>
      </c>
      <c r="B935" s="110" t="s">
        <v>93</v>
      </c>
      <c r="C935" s="110" t="s">
        <v>86</v>
      </c>
      <c r="D935" s="122" t="s">
        <v>3419</v>
      </c>
      <c r="E935" s="125">
        <v>34670</v>
      </c>
      <c r="F935" s="118" t="s">
        <v>405</v>
      </c>
      <c r="G935" s="122" t="s">
        <v>222</v>
      </c>
      <c r="H935" s="110" t="s">
        <v>93</v>
      </c>
      <c r="I935" s="110" t="s">
        <v>135</v>
      </c>
      <c r="J935" s="122" t="s">
        <v>3441</v>
      </c>
      <c r="K935" s="110" t="s">
        <v>93</v>
      </c>
      <c r="L935" s="110" t="s">
        <v>135</v>
      </c>
      <c r="M935" s="122" t="s">
        <v>2556</v>
      </c>
      <c r="N935" s="110" t="s">
        <v>93</v>
      </c>
      <c r="O935" s="110" t="s">
        <v>135</v>
      </c>
      <c r="P935" s="122" t="s">
        <v>1850</v>
      </c>
      <c r="Q935" s="110" t="s">
        <v>93</v>
      </c>
      <c r="R935" s="110" t="s">
        <v>135</v>
      </c>
      <c r="S935" s="122" t="s">
        <v>2459</v>
      </c>
      <c r="T935" s="110" t="s">
        <v>93</v>
      </c>
      <c r="U935" s="110" t="s">
        <v>135</v>
      </c>
      <c r="V935" s="122" t="s">
        <v>2557</v>
      </c>
      <c r="W935" s="110" t="s">
        <v>93</v>
      </c>
      <c r="X935" s="110" t="s">
        <v>135</v>
      </c>
      <c r="Y935" s="122" t="s">
        <v>2558</v>
      </c>
      <c r="Z935" s="110" t="s">
        <v>93</v>
      </c>
      <c r="AA935" s="110" t="s">
        <v>135</v>
      </c>
      <c r="AB935" s="122" t="s">
        <v>1231</v>
      </c>
    </row>
    <row r="936" spans="1:256" s="110" customFormat="1" x14ac:dyDescent="0.35">
      <c r="A936" s="122" t="s">
        <v>4682</v>
      </c>
      <c r="C936" s="111" t="s">
        <v>4421</v>
      </c>
      <c r="D936" s="111"/>
      <c r="E936" s="125">
        <v>32691</v>
      </c>
      <c r="F936" s="111" t="s">
        <v>369</v>
      </c>
      <c r="G936" s="111" t="s">
        <v>364</v>
      </c>
      <c r="I936" s="111"/>
      <c r="J936" s="111"/>
      <c r="K936" s="110" t="s">
        <v>177</v>
      </c>
      <c r="L936" s="111" t="s">
        <v>268</v>
      </c>
      <c r="M936" s="111" t="s">
        <v>191</v>
      </c>
      <c r="N936" s="110" t="s">
        <v>177</v>
      </c>
      <c r="O936" s="111" t="s">
        <v>268</v>
      </c>
      <c r="P936" s="111" t="s">
        <v>191</v>
      </c>
      <c r="Q936" s="110" t="s">
        <v>177</v>
      </c>
      <c r="R936" s="111" t="s">
        <v>268</v>
      </c>
      <c r="S936" s="111" t="s">
        <v>181</v>
      </c>
      <c r="T936" s="110" t="s">
        <v>177</v>
      </c>
      <c r="U936" s="111" t="s">
        <v>268</v>
      </c>
      <c r="V936" s="111" t="s">
        <v>212</v>
      </c>
      <c r="W936" s="110" t="s">
        <v>184</v>
      </c>
      <c r="X936" s="111" t="s">
        <v>268</v>
      </c>
      <c r="Y936" s="111" t="s">
        <v>228</v>
      </c>
      <c r="Z936" s="110" t="s">
        <v>177</v>
      </c>
      <c r="AA936" s="111" t="s">
        <v>268</v>
      </c>
      <c r="AB936" s="111" t="s">
        <v>576</v>
      </c>
      <c r="AC936" s="110" t="s">
        <v>177</v>
      </c>
      <c r="AD936" s="111" t="s">
        <v>268</v>
      </c>
      <c r="AE936" s="111" t="s">
        <v>430</v>
      </c>
      <c r="AF936" s="110" t="s">
        <v>177</v>
      </c>
      <c r="AG936" s="111" t="s">
        <v>235</v>
      </c>
      <c r="AH936" s="111" t="s">
        <v>201</v>
      </c>
      <c r="AI936" s="110" t="s">
        <v>226</v>
      </c>
      <c r="AJ936" s="111" t="s">
        <v>235</v>
      </c>
      <c r="AK936" s="111" t="s">
        <v>183</v>
      </c>
      <c r="AL936" s="110" t="s">
        <v>184</v>
      </c>
      <c r="AM936" s="111" t="s">
        <v>235</v>
      </c>
      <c r="AN936" s="111" t="s">
        <v>231</v>
      </c>
      <c r="AO936" s="110" t="s">
        <v>198</v>
      </c>
      <c r="AP936" s="111" t="s">
        <v>235</v>
      </c>
      <c r="AQ936" s="111" t="s">
        <v>201</v>
      </c>
      <c r="AS936" s="111"/>
      <c r="AT936" s="111"/>
      <c r="AV936" s="111"/>
      <c r="AW936" s="111"/>
      <c r="AY936" s="111"/>
      <c r="AZ936" s="111"/>
      <c r="BB936" s="111"/>
      <c r="BC936" s="111"/>
      <c r="BE936" s="111"/>
      <c r="BF936" s="111"/>
      <c r="BH936" s="111"/>
      <c r="BI936" s="111"/>
      <c r="BK936" s="111"/>
      <c r="BL936" s="111"/>
      <c r="BN936" s="111"/>
      <c r="BO936" s="122"/>
      <c r="BR936" s="122"/>
      <c r="BS936" s="122"/>
      <c r="BT936" s="122"/>
      <c r="BU936" s="122"/>
      <c r="BW936" s="118"/>
      <c r="BX936" s="118"/>
    </row>
    <row r="937" spans="1:256" s="110" customFormat="1" x14ac:dyDescent="0.35">
      <c r="A937" s="122" t="s">
        <v>2977</v>
      </c>
      <c r="B937" s="110" t="s">
        <v>491</v>
      </c>
      <c r="C937" s="110" t="s">
        <v>109</v>
      </c>
      <c r="D937" s="111" t="s">
        <v>168</v>
      </c>
      <c r="E937" s="125">
        <v>35761</v>
      </c>
      <c r="F937" s="111" t="s">
        <v>107</v>
      </c>
      <c r="G937" s="122" t="s">
        <v>280</v>
      </c>
      <c r="H937" s="110" t="s">
        <v>491</v>
      </c>
      <c r="I937" s="110" t="s">
        <v>103</v>
      </c>
      <c r="J937" s="111" t="s">
        <v>186</v>
      </c>
      <c r="K937" s="110" t="s">
        <v>258</v>
      </c>
      <c r="L937" s="110" t="s">
        <v>103</v>
      </c>
      <c r="M937" s="111" t="s">
        <v>186</v>
      </c>
      <c r="P937" s="111"/>
      <c r="Q937" s="110" t="s">
        <v>258</v>
      </c>
      <c r="R937" s="110" t="s">
        <v>109</v>
      </c>
      <c r="S937" s="122" t="s">
        <v>231</v>
      </c>
      <c r="V937" s="122"/>
      <c r="Y937" s="122"/>
      <c r="AB937" s="122"/>
    </row>
    <row r="938" spans="1:256" s="110" customFormat="1" x14ac:dyDescent="0.35">
      <c r="A938" s="122" t="s">
        <v>1725</v>
      </c>
      <c r="B938" s="110" t="s">
        <v>331</v>
      </c>
      <c r="C938" s="110" t="s">
        <v>116</v>
      </c>
      <c r="D938" s="122" t="s">
        <v>791</v>
      </c>
      <c r="E938" s="125">
        <v>35887</v>
      </c>
      <c r="F938" s="118" t="s">
        <v>130</v>
      </c>
      <c r="G938" s="122" t="s">
        <v>624</v>
      </c>
      <c r="H938" s="110" t="s">
        <v>296</v>
      </c>
      <c r="I938" s="110" t="s">
        <v>109</v>
      </c>
      <c r="J938" s="122" t="s">
        <v>342</v>
      </c>
      <c r="M938" s="122"/>
      <c r="N938" s="110" t="s">
        <v>331</v>
      </c>
      <c r="O938" s="110" t="s">
        <v>109</v>
      </c>
      <c r="P938" s="122" t="s">
        <v>301</v>
      </c>
      <c r="Q938" s="110" t="s">
        <v>327</v>
      </c>
      <c r="R938" s="110" t="s">
        <v>109</v>
      </c>
      <c r="S938" s="122" t="s">
        <v>335</v>
      </c>
      <c r="V938" s="122"/>
      <c r="Y938" s="122"/>
      <c r="AB938" s="122"/>
    </row>
    <row r="939" spans="1:256" s="110" customFormat="1" x14ac:dyDescent="0.35">
      <c r="A939" s="122" t="s">
        <v>2689</v>
      </c>
      <c r="B939" s="110" t="s">
        <v>205</v>
      </c>
      <c r="C939" s="110" t="s">
        <v>421</v>
      </c>
      <c r="D939" s="122" t="s">
        <v>191</v>
      </c>
      <c r="E939" s="125">
        <v>36246</v>
      </c>
      <c r="F939" s="111" t="s">
        <v>91</v>
      </c>
      <c r="G939" s="122" t="s">
        <v>171</v>
      </c>
      <c r="H939" s="110" t="s">
        <v>205</v>
      </c>
      <c r="I939" s="110" t="s">
        <v>421</v>
      </c>
      <c r="J939" s="122" t="s">
        <v>178</v>
      </c>
      <c r="K939" s="110" t="s">
        <v>205</v>
      </c>
      <c r="L939" s="110" t="s">
        <v>421</v>
      </c>
      <c r="M939" s="122" t="s">
        <v>607</v>
      </c>
      <c r="P939" s="122"/>
      <c r="S939" s="122"/>
      <c r="V939" s="122"/>
      <c r="Y939" s="122"/>
      <c r="AB939" s="122"/>
    </row>
    <row r="940" spans="1:256" s="110" customFormat="1" x14ac:dyDescent="0.35">
      <c r="A940" s="122" t="s">
        <v>1250</v>
      </c>
      <c r="B940" s="110" t="s">
        <v>211</v>
      </c>
      <c r="C940" s="118" t="s">
        <v>158</v>
      </c>
      <c r="D940" s="122" t="s">
        <v>208</v>
      </c>
      <c r="E940" s="125">
        <v>37027</v>
      </c>
      <c r="F940" s="111" t="s">
        <v>1251</v>
      </c>
      <c r="G940" s="111" t="s">
        <v>200</v>
      </c>
      <c r="H940" s="110" t="s">
        <v>211</v>
      </c>
      <c r="I940" s="118" t="s">
        <v>158</v>
      </c>
      <c r="J940" s="122" t="s">
        <v>254</v>
      </c>
      <c r="L940" s="118"/>
      <c r="M940" s="122"/>
      <c r="O940" s="118"/>
      <c r="P940" s="122"/>
      <c r="R940" s="118"/>
      <c r="S940" s="122"/>
      <c r="U940" s="118"/>
      <c r="V940" s="122"/>
      <c r="X940" s="118"/>
      <c r="Y940" s="122"/>
      <c r="AA940" s="118"/>
      <c r="AB940" s="122"/>
      <c r="AD940" s="118"/>
      <c r="AE940" s="122"/>
      <c r="AG940" s="118"/>
      <c r="AH940" s="122"/>
      <c r="AJ940" s="118"/>
      <c r="AK940" s="122"/>
    </row>
    <row r="941" spans="1:256" s="110" customFormat="1" x14ac:dyDescent="0.35">
      <c r="A941" s="122" t="s">
        <v>3276</v>
      </c>
      <c r="B941" s="110" t="s">
        <v>304</v>
      </c>
      <c r="C941" s="118" t="s">
        <v>326</v>
      </c>
      <c r="D941" s="122" t="s">
        <v>310</v>
      </c>
      <c r="E941" s="125">
        <v>36454</v>
      </c>
      <c r="F941" s="111" t="s">
        <v>391</v>
      </c>
      <c r="G941" s="111"/>
      <c r="H941" s="110" t="s">
        <v>304</v>
      </c>
      <c r="I941" s="118" t="s">
        <v>326</v>
      </c>
      <c r="J941" s="122" t="s">
        <v>310</v>
      </c>
      <c r="L941" s="118"/>
      <c r="M941" s="122"/>
      <c r="O941" s="118"/>
      <c r="P941" s="122"/>
      <c r="R941" s="118"/>
      <c r="S941" s="122"/>
      <c r="U941" s="118"/>
      <c r="V941" s="122"/>
      <c r="X941" s="118"/>
      <c r="Y941" s="122"/>
      <c r="AA941" s="118"/>
      <c r="AB941" s="122"/>
      <c r="AD941" s="118"/>
      <c r="AE941" s="122"/>
      <c r="AG941" s="118"/>
      <c r="AH941" s="122"/>
      <c r="AJ941" s="118"/>
      <c r="AK941" s="122"/>
    </row>
    <row r="942" spans="1:256" s="110" customFormat="1" x14ac:dyDescent="0.35">
      <c r="A942" s="122" t="s">
        <v>5108</v>
      </c>
      <c r="C942" s="111" t="s">
        <v>4421</v>
      </c>
      <c r="D942" s="111"/>
      <c r="E942" s="125">
        <v>32931</v>
      </c>
      <c r="F942" s="111" t="s">
        <v>5109</v>
      </c>
      <c r="G942" s="111" t="s">
        <v>2712</v>
      </c>
      <c r="I942" s="111"/>
      <c r="J942" s="111"/>
      <c r="K942" s="110" t="s">
        <v>633</v>
      </c>
      <c r="L942" s="111" t="s">
        <v>471</v>
      </c>
      <c r="M942" s="111" t="s">
        <v>1281</v>
      </c>
      <c r="N942" s="110" t="s">
        <v>656</v>
      </c>
      <c r="O942" s="111" t="s">
        <v>78</v>
      </c>
      <c r="P942" s="111" t="s">
        <v>1422</v>
      </c>
      <c r="R942" s="111"/>
      <c r="S942" s="111"/>
      <c r="T942" s="110" t="s">
        <v>656</v>
      </c>
      <c r="U942" s="111" t="s">
        <v>78</v>
      </c>
      <c r="V942" s="111" t="s">
        <v>3309</v>
      </c>
      <c r="W942" s="110" t="s">
        <v>253</v>
      </c>
      <c r="X942" s="111" t="s">
        <v>78</v>
      </c>
      <c r="Y942" s="111" t="s">
        <v>2609</v>
      </c>
      <c r="Z942" s="110" t="s">
        <v>504</v>
      </c>
      <c r="AA942" s="111" t="s">
        <v>78</v>
      </c>
      <c r="AB942" s="111" t="s">
        <v>5110</v>
      </c>
      <c r="AC942" s="110" t="s">
        <v>504</v>
      </c>
      <c r="AD942" s="111" t="s">
        <v>78</v>
      </c>
      <c r="AE942" s="111" t="s">
        <v>5111</v>
      </c>
      <c r="AF942" s="110" t="s">
        <v>253</v>
      </c>
      <c r="AG942" s="111" t="s">
        <v>85</v>
      </c>
      <c r="AH942" s="111" t="s">
        <v>878</v>
      </c>
      <c r="AI942" s="110" t="s">
        <v>633</v>
      </c>
      <c r="AJ942" s="111" t="s">
        <v>85</v>
      </c>
      <c r="AK942" s="111" t="s">
        <v>670</v>
      </c>
      <c r="AL942" s="110" t="s">
        <v>633</v>
      </c>
      <c r="AM942" s="111" t="s">
        <v>85</v>
      </c>
      <c r="AN942" s="111" t="s">
        <v>5112</v>
      </c>
      <c r="AO942" s="110" t="s">
        <v>253</v>
      </c>
      <c r="AP942" s="111" t="s">
        <v>85</v>
      </c>
      <c r="AQ942" s="111" t="s">
        <v>178</v>
      </c>
      <c r="AS942" s="111"/>
      <c r="AT942" s="111"/>
      <c r="AV942" s="111"/>
      <c r="AW942" s="111"/>
      <c r="AY942" s="111"/>
      <c r="AZ942" s="111"/>
      <c r="BB942" s="111"/>
      <c r="BC942" s="111"/>
      <c r="BE942" s="111"/>
      <c r="BF942" s="111"/>
      <c r="BH942" s="111"/>
      <c r="BI942" s="111"/>
      <c r="BK942" s="111"/>
      <c r="BL942" s="111"/>
      <c r="BN942" s="111"/>
      <c r="BO942" s="122"/>
      <c r="BR942" s="122"/>
      <c r="BS942" s="122"/>
      <c r="BT942" s="122"/>
      <c r="BU942" s="122"/>
      <c r="BW942" s="118"/>
      <c r="BX942" s="118"/>
    </row>
    <row r="943" spans="1:256" s="110" customFormat="1" ht="12.75" customHeight="1" x14ac:dyDescent="0.35">
      <c r="A943" s="122" t="s">
        <v>1195</v>
      </c>
      <c r="B943" s="110" t="s">
        <v>415</v>
      </c>
      <c r="C943" s="118" t="s">
        <v>123</v>
      </c>
      <c r="D943" s="122"/>
      <c r="E943" s="125">
        <v>36097</v>
      </c>
      <c r="F943" s="111" t="s">
        <v>160</v>
      </c>
      <c r="G943" s="111" t="s">
        <v>134</v>
      </c>
      <c r="H943" s="110" t="s">
        <v>410</v>
      </c>
      <c r="I943" s="118" t="s">
        <v>123</v>
      </c>
      <c r="J943" s="122"/>
      <c r="L943" s="118"/>
      <c r="M943" s="122"/>
      <c r="O943" s="118"/>
      <c r="P943" s="122"/>
      <c r="R943" s="118"/>
      <c r="S943" s="122"/>
      <c r="U943" s="118"/>
      <c r="V943" s="122"/>
      <c r="X943" s="118"/>
      <c r="Y943" s="122"/>
      <c r="AA943" s="118"/>
      <c r="AB943" s="122"/>
      <c r="AD943" s="118"/>
      <c r="AE943" s="122"/>
      <c r="AG943" s="118"/>
      <c r="AH943" s="122"/>
      <c r="AJ943" s="118"/>
      <c r="AK943" s="122"/>
    </row>
    <row r="944" spans="1:256" s="110" customFormat="1" x14ac:dyDescent="0.35">
      <c r="A944" s="122" t="s">
        <v>1266</v>
      </c>
      <c r="B944" s="110" t="s">
        <v>284</v>
      </c>
      <c r="C944" s="118" t="s">
        <v>326</v>
      </c>
      <c r="D944" s="122" t="s">
        <v>207</v>
      </c>
      <c r="E944" s="125">
        <v>34518</v>
      </c>
      <c r="F944" s="111" t="s">
        <v>540</v>
      </c>
      <c r="G944" s="110" t="s">
        <v>5010</v>
      </c>
      <c r="H944" s="110" t="s">
        <v>491</v>
      </c>
      <c r="I944" s="118" t="s">
        <v>326</v>
      </c>
      <c r="J944" s="122" t="s">
        <v>595</v>
      </c>
      <c r="K944" s="110" t="s">
        <v>491</v>
      </c>
      <c r="L944" s="118" t="s">
        <v>326</v>
      </c>
      <c r="M944" s="122" t="s">
        <v>1267</v>
      </c>
      <c r="N944" s="110" t="s">
        <v>2011</v>
      </c>
      <c r="O944" s="118" t="s">
        <v>326</v>
      </c>
      <c r="P944" s="122" t="s">
        <v>1268</v>
      </c>
      <c r="Q944" s="110" t="s">
        <v>491</v>
      </c>
      <c r="R944" s="118" t="s">
        <v>326</v>
      </c>
      <c r="S944" s="122" t="s">
        <v>876</v>
      </c>
      <c r="T944" s="110" t="s">
        <v>491</v>
      </c>
      <c r="U944" s="118" t="s">
        <v>326</v>
      </c>
      <c r="V944" s="122" t="s">
        <v>596</v>
      </c>
      <c r="W944" s="110" t="s">
        <v>242</v>
      </c>
      <c r="X944" s="118" t="s">
        <v>326</v>
      </c>
      <c r="Y944" s="122" t="s">
        <v>1270</v>
      </c>
      <c r="Z944" s="110" t="s">
        <v>273</v>
      </c>
      <c r="AA944" s="118" t="s">
        <v>326</v>
      </c>
      <c r="AB944" s="122" t="s">
        <v>743</v>
      </c>
      <c r="AC944" s="110" t="s">
        <v>253</v>
      </c>
      <c r="AD944" s="118" t="s">
        <v>326</v>
      </c>
      <c r="AE944" s="122" t="s">
        <v>216</v>
      </c>
    </row>
    <row r="945" spans="1:256" x14ac:dyDescent="0.35">
      <c r="A945" s="122" t="s">
        <v>3310</v>
      </c>
      <c r="B945" s="110" t="s">
        <v>220</v>
      </c>
      <c r="C945" s="110" t="s">
        <v>78</v>
      </c>
      <c r="D945" s="122" t="s">
        <v>477</v>
      </c>
      <c r="E945" s="125">
        <v>36658</v>
      </c>
      <c r="F945" s="111" t="s">
        <v>5136</v>
      </c>
      <c r="G945" s="122"/>
      <c r="H945" s="110"/>
      <c r="I945" s="110"/>
      <c r="J945" s="122"/>
      <c r="K945" s="110"/>
      <c r="L945" s="110"/>
      <c r="M945" s="122"/>
      <c r="N945" s="110"/>
      <c r="O945" s="110"/>
      <c r="P945" s="122"/>
      <c r="Q945" s="110"/>
      <c r="R945" s="110"/>
      <c r="S945" s="122"/>
      <c r="T945" s="110"/>
      <c r="U945" s="110"/>
      <c r="V945" s="122"/>
      <c r="W945" s="110"/>
      <c r="X945" s="110"/>
      <c r="Y945" s="122"/>
      <c r="Z945" s="110"/>
      <c r="AA945" s="110"/>
      <c r="AB945" s="122"/>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Q945" s="110"/>
      <c r="BR945" s="110"/>
      <c r="BS945" s="110"/>
      <c r="BT945" s="110"/>
      <c r="BU945" s="110"/>
      <c r="BV945" s="110"/>
      <c r="BW945" s="110"/>
      <c r="BX945" s="110"/>
      <c r="BY945" s="110"/>
      <c r="BZ945" s="110"/>
      <c r="CA945" s="110"/>
      <c r="CB945" s="110"/>
      <c r="CC945" s="110"/>
      <c r="CD945" s="110"/>
      <c r="CE945" s="110"/>
      <c r="CF945" s="110"/>
      <c r="CG945" s="110"/>
      <c r="CH945" s="110"/>
      <c r="CI945" s="110"/>
      <c r="CJ945" s="110"/>
      <c r="CK945" s="110"/>
      <c r="CL945" s="110"/>
      <c r="CM945" s="110"/>
      <c r="CN945" s="110"/>
      <c r="CO945" s="110"/>
      <c r="CP945" s="110"/>
      <c r="CQ945" s="110"/>
      <c r="CR945" s="110"/>
      <c r="CS945" s="110"/>
      <c r="CT945" s="110"/>
      <c r="CU945" s="110"/>
      <c r="CV945" s="110"/>
      <c r="CW945" s="110"/>
      <c r="CX945" s="110"/>
      <c r="CY945" s="110"/>
      <c r="CZ945" s="110"/>
      <c r="DA945" s="110"/>
      <c r="DB945" s="110"/>
      <c r="DC945" s="110"/>
      <c r="DD945" s="110"/>
      <c r="DE945" s="110"/>
      <c r="DF945" s="110"/>
      <c r="DG945" s="110"/>
      <c r="DH945" s="110"/>
      <c r="DI945" s="110"/>
      <c r="DJ945" s="110"/>
      <c r="DK945" s="110"/>
      <c r="DL945" s="110"/>
      <c r="DM945" s="110"/>
      <c r="DN945" s="110"/>
      <c r="DO945" s="110"/>
      <c r="DP945" s="110"/>
      <c r="DQ945" s="110"/>
      <c r="DR945" s="110"/>
      <c r="DS945" s="110"/>
      <c r="DT945" s="110"/>
      <c r="DU945" s="110"/>
      <c r="DV945" s="110"/>
      <c r="DW945" s="110"/>
      <c r="DX945" s="110"/>
      <c r="DY945" s="110"/>
      <c r="DZ945" s="110"/>
      <c r="EA945" s="110"/>
      <c r="EB945" s="110"/>
      <c r="EC945" s="110"/>
      <c r="ED945" s="110"/>
      <c r="EE945" s="110"/>
      <c r="EF945" s="110"/>
      <c r="EG945" s="110"/>
      <c r="EH945" s="110"/>
      <c r="EI945" s="110"/>
      <c r="EJ945" s="110"/>
      <c r="EK945" s="110"/>
      <c r="EL945" s="110"/>
      <c r="EM945" s="110"/>
      <c r="EN945" s="110"/>
      <c r="EO945" s="110"/>
      <c r="EP945" s="110"/>
      <c r="EQ945" s="110"/>
      <c r="ER945" s="110"/>
      <c r="ES945" s="110"/>
      <c r="ET945" s="110"/>
      <c r="EU945" s="110"/>
      <c r="EV945" s="110"/>
      <c r="EW945" s="110"/>
      <c r="EX945" s="110"/>
      <c r="EY945" s="110"/>
      <c r="EZ945" s="110"/>
      <c r="FA945" s="110"/>
      <c r="FB945" s="110"/>
      <c r="FC945" s="110"/>
      <c r="FD945" s="110"/>
      <c r="FE945" s="110"/>
      <c r="FF945" s="110"/>
      <c r="FG945" s="110"/>
      <c r="FH945" s="110"/>
      <c r="FI945" s="110"/>
      <c r="FJ945" s="110"/>
      <c r="FK945" s="110"/>
      <c r="FL945" s="110"/>
      <c r="FM945" s="110"/>
      <c r="FN945" s="110"/>
      <c r="FO945" s="110"/>
      <c r="FP945" s="110"/>
      <c r="FQ945" s="110"/>
      <c r="FR945" s="110"/>
      <c r="FS945" s="110"/>
      <c r="FT945" s="110"/>
      <c r="FU945" s="110"/>
      <c r="FV945" s="110"/>
      <c r="FW945" s="110"/>
      <c r="FX945" s="110"/>
      <c r="FY945" s="110"/>
      <c r="FZ945" s="110"/>
      <c r="GA945" s="110"/>
      <c r="GB945" s="110"/>
      <c r="GC945" s="110"/>
      <c r="GD945" s="110"/>
      <c r="GE945" s="110"/>
      <c r="GF945" s="110"/>
      <c r="GG945" s="110"/>
      <c r="GH945" s="110"/>
      <c r="GI945" s="110"/>
      <c r="GJ945" s="110"/>
      <c r="GK945" s="110"/>
      <c r="GL945" s="110"/>
      <c r="GM945" s="110"/>
      <c r="GN945" s="110"/>
      <c r="GO945" s="110"/>
      <c r="GP945" s="110"/>
      <c r="GQ945" s="110"/>
      <c r="GR945" s="110"/>
      <c r="GS945" s="110"/>
      <c r="GT945" s="110"/>
      <c r="GU945" s="110"/>
      <c r="GV945" s="110"/>
      <c r="GW945" s="110"/>
      <c r="GX945" s="110"/>
      <c r="GY945" s="110"/>
      <c r="GZ945" s="110"/>
      <c r="HA945" s="110"/>
      <c r="HB945" s="110"/>
      <c r="HC945" s="110"/>
      <c r="HD945" s="110"/>
      <c r="HE945" s="110"/>
      <c r="HF945" s="110"/>
      <c r="HG945" s="110"/>
      <c r="HH945" s="110"/>
      <c r="HI945" s="110"/>
      <c r="HJ945" s="110"/>
      <c r="HK945" s="110"/>
      <c r="HL945" s="110"/>
      <c r="HM945" s="110"/>
      <c r="HN945" s="110"/>
      <c r="HO945" s="110"/>
      <c r="HP945" s="110"/>
      <c r="HQ945" s="110"/>
      <c r="HR945" s="110"/>
      <c r="HS945" s="110"/>
      <c r="HT945" s="110"/>
      <c r="HU945" s="110"/>
      <c r="HV945" s="110"/>
      <c r="HW945" s="110"/>
      <c r="HX945" s="110"/>
      <c r="HY945" s="110"/>
      <c r="HZ945" s="110"/>
      <c r="IA945" s="110"/>
      <c r="IB945" s="110"/>
      <c r="IC945" s="110"/>
      <c r="ID945" s="110"/>
      <c r="IE945" s="110"/>
      <c r="IF945" s="110"/>
      <c r="IG945" s="110"/>
      <c r="IH945" s="110"/>
      <c r="II945" s="110"/>
      <c r="IJ945" s="110"/>
      <c r="IK945" s="110"/>
      <c r="IL945" s="110"/>
      <c r="IM945" s="110"/>
      <c r="IN945" s="110"/>
      <c r="IO945" s="110"/>
      <c r="IP945" s="110"/>
      <c r="IQ945" s="110"/>
      <c r="IR945" s="110"/>
      <c r="IS945" s="110"/>
      <c r="IT945" s="110"/>
      <c r="IU945" s="110"/>
      <c r="IV945" s="110"/>
    </row>
    <row r="946" spans="1:256" s="110" customFormat="1" x14ac:dyDescent="0.35">
      <c r="A946" s="122" t="s">
        <v>635</v>
      </c>
      <c r="B946" s="110" t="s">
        <v>243</v>
      </c>
      <c r="C946" s="110" t="s">
        <v>116</v>
      </c>
      <c r="D946" s="111" t="s">
        <v>289</v>
      </c>
      <c r="E946" s="125">
        <v>34718</v>
      </c>
      <c r="F946" s="118" t="s">
        <v>330</v>
      </c>
      <c r="G946" s="122" t="s">
        <v>2193</v>
      </c>
      <c r="H946" s="110" t="s">
        <v>253</v>
      </c>
      <c r="I946" s="110" t="s">
        <v>116</v>
      </c>
      <c r="J946" s="111" t="s">
        <v>264</v>
      </c>
      <c r="K946" s="110" t="s">
        <v>243</v>
      </c>
      <c r="L946" s="110" t="s">
        <v>116</v>
      </c>
      <c r="M946" s="111" t="s">
        <v>186</v>
      </c>
      <c r="N946" s="110" t="s">
        <v>284</v>
      </c>
      <c r="O946" s="110" t="s">
        <v>252</v>
      </c>
      <c r="P946" s="111" t="s">
        <v>191</v>
      </c>
      <c r="Q946" s="110" t="s">
        <v>284</v>
      </c>
      <c r="R946" s="110" t="s">
        <v>252</v>
      </c>
      <c r="S946" s="111" t="s">
        <v>477</v>
      </c>
      <c r="T946" s="110" t="s">
        <v>491</v>
      </c>
      <c r="U946" s="110" t="s">
        <v>252</v>
      </c>
      <c r="V946" s="111" t="s">
        <v>191</v>
      </c>
      <c r="W946" s="110" t="s">
        <v>258</v>
      </c>
      <c r="X946" s="110" t="s">
        <v>252</v>
      </c>
      <c r="Y946" s="111" t="s">
        <v>231</v>
      </c>
      <c r="Z946" s="110" t="s">
        <v>258</v>
      </c>
      <c r="AA946" s="110" t="s">
        <v>252</v>
      </c>
      <c r="AB946" s="111" t="s">
        <v>231</v>
      </c>
    </row>
    <row r="947" spans="1:256" s="110" customFormat="1" x14ac:dyDescent="0.35">
      <c r="A947" s="122" t="s">
        <v>1843</v>
      </c>
      <c r="B947" s="110" t="s">
        <v>77</v>
      </c>
      <c r="C947" s="110" t="s">
        <v>206</v>
      </c>
      <c r="D947" s="122"/>
      <c r="E947" s="125">
        <v>35577</v>
      </c>
      <c r="F947" s="118" t="s">
        <v>1844</v>
      </c>
      <c r="G947" s="118" t="s">
        <v>4917</v>
      </c>
      <c r="H947" s="110" t="s">
        <v>77</v>
      </c>
      <c r="I947" s="110" t="s">
        <v>206</v>
      </c>
      <c r="J947" s="122"/>
      <c r="K947" s="110" t="s">
        <v>77</v>
      </c>
      <c r="L947" s="110" t="s">
        <v>206</v>
      </c>
      <c r="M947" s="122"/>
      <c r="N947" s="110" t="s">
        <v>77</v>
      </c>
      <c r="O947" s="110" t="s">
        <v>206</v>
      </c>
      <c r="P947" s="122"/>
      <c r="Q947" s="110" t="s">
        <v>77</v>
      </c>
      <c r="R947" s="110" t="s">
        <v>206</v>
      </c>
      <c r="S947" s="122"/>
      <c r="T947" s="110" t="s">
        <v>77</v>
      </c>
      <c r="U947" s="110" t="s">
        <v>206</v>
      </c>
      <c r="V947" s="122"/>
      <c r="Y947" s="122"/>
      <c r="AB947" s="122"/>
    </row>
    <row r="948" spans="1:256" s="110" customFormat="1" x14ac:dyDescent="0.35">
      <c r="A948" s="122" t="s">
        <v>599</v>
      </c>
      <c r="B948" s="110" t="s">
        <v>491</v>
      </c>
      <c r="C948" s="131" t="s">
        <v>131</v>
      </c>
      <c r="D948" s="129" t="s">
        <v>254</v>
      </c>
      <c r="E948" s="40">
        <v>33589</v>
      </c>
      <c r="F948" s="111" t="s">
        <v>600</v>
      </c>
      <c r="G948" s="110" t="s">
        <v>4606</v>
      </c>
      <c r="H948" s="110" t="s">
        <v>284</v>
      </c>
      <c r="I948" s="131" t="s">
        <v>131</v>
      </c>
      <c r="J948" s="129" t="s">
        <v>191</v>
      </c>
      <c r="K948" s="110" t="s">
        <v>491</v>
      </c>
      <c r="L948" s="36" t="s">
        <v>131</v>
      </c>
      <c r="M948" s="129" t="s">
        <v>208</v>
      </c>
      <c r="N948" s="110" t="s">
        <v>4607</v>
      </c>
      <c r="O948" s="36" t="s">
        <v>190</v>
      </c>
      <c r="P948" s="129" t="s">
        <v>208</v>
      </c>
      <c r="Q948" s="110" t="s">
        <v>243</v>
      </c>
      <c r="R948" s="36" t="s">
        <v>268</v>
      </c>
      <c r="S948" s="129" t="s">
        <v>608</v>
      </c>
      <c r="T948" s="110" t="s">
        <v>243</v>
      </c>
      <c r="U948" s="36" t="s">
        <v>268</v>
      </c>
      <c r="V948" s="129" t="s">
        <v>246</v>
      </c>
      <c r="W948" s="110" t="s">
        <v>242</v>
      </c>
      <c r="X948" s="36" t="s">
        <v>268</v>
      </c>
      <c r="Y948" s="129" t="s">
        <v>168</v>
      </c>
      <c r="Z948" s="110" t="s">
        <v>242</v>
      </c>
      <c r="AA948" s="36" t="s">
        <v>268</v>
      </c>
      <c r="AB948" s="129" t="s">
        <v>576</v>
      </c>
      <c r="AC948" s="102" t="s">
        <v>242</v>
      </c>
      <c r="AD948" s="36" t="s">
        <v>268</v>
      </c>
      <c r="AE948" s="129" t="s">
        <v>216</v>
      </c>
      <c r="AF948" s="102" t="s">
        <v>242</v>
      </c>
      <c r="AG948" s="36" t="s">
        <v>268</v>
      </c>
      <c r="AH948" s="129" t="s">
        <v>472</v>
      </c>
      <c r="AI948" s="102" t="s">
        <v>250</v>
      </c>
      <c r="AJ948" s="36" t="s">
        <v>268</v>
      </c>
      <c r="AK948" s="129" t="s">
        <v>231</v>
      </c>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256" s="110" customFormat="1" x14ac:dyDescent="0.35">
      <c r="A949" s="122" t="s">
        <v>3203</v>
      </c>
      <c r="B949" s="110" t="s">
        <v>220</v>
      </c>
      <c r="C949" s="118" t="s">
        <v>460</v>
      </c>
      <c r="D949" s="122" t="s">
        <v>231</v>
      </c>
      <c r="E949" s="125">
        <v>37109</v>
      </c>
      <c r="F949" s="111" t="s">
        <v>160</v>
      </c>
      <c r="G949" s="111" t="s">
        <v>160</v>
      </c>
      <c r="H949" s="110" t="s">
        <v>974</v>
      </c>
      <c r="I949" s="118" t="s">
        <v>460</v>
      </c>
      <c r="J949" s="122" t="s">
        <v>1501</v>
      </c>
      <c r="L949" s="118"/>
      <c r="M949" s="122"/>
      <c r="O949" s="118"/>
      <c r="P949" s="122"/>
      <c r="R949" s="118"/>
      <c r="S949" s="122"/>
      <c r="U949" s="118"/>
      <c r="V949" s="122"/>
      <c r="X949" s="118"/>
      <c r="Y949" s="122"/>
      <c r="AA949" s="118"/>
      <c r="AB949" s="122"/>
      <c r="AD949" s="118"/>
      <c r="AE949" s="122"/>
      <c r="AG949" s="118"/>
      <c r="AH949" s="122"/>
      <c r="AJ949" s="118"/>
      <c r="AK949" s="122"/>
    </row>
    <row r="950" spans="1:256" s="110" customFormat="1" x14ac:dyDescent="0.35">
      <c r="A950" s="122" t="s">
        <v>2430</v>
      </c>
      <c r="D950" s="111"/>
      <c r="E950" s="125">
        <v>34642</v>
      </c>
      <c r="F950" s="111" t="s">
        <v>540</v>
      </c>
      <c r="G950" s="110" t="s">
        <v>5012</v>
      </c>
      <c r="H950" s="110" t="s">
        <v>304</v>
      </c>
      <c r="I950" s="110" t="s">
        <v>190</v>
      </c>
      <c r="J950" s="111" t="s">
        <v>1020</v>
      </c>
      <c r="K950" s="110" t="s">
        <v>654</v>
      </c>
      <c r="L950" s="110" t="s">
        <v>460</v>
      </c>
      <c r="M950" s="111" t="s">
        <v>671</v>
      </c>
      <c r="N950" s="110" t="s">
        <v>311</v>
      </c>
      <c r="O950" s="110" t="s">
        <v>94</v>
      </c>
      <c r="P950" s="111" t="s">
        <v>1421</v>
      </c>
      <c r="Q950" s="110" t="s">
        <v>654</v>
      </c>
      <c r="R950" s="110" t="s">
        <v>94</v>
      </c>
      <c r="S950" s="111" t="s">
        <v>3378</v>
      </c>
      <c r="T950" s="110" t="s">
        <v>654</v>
      </c>
      <c r="U950" s="110" t="s">
        <v>94</v>
      </c>
      <c r="V950" s="111" t="s">
        <v>771</v>
      </c>
      <c r="W950" s="110" t="s">
        <v>654</v>
      </c>
      <c r="X950" s="110" t="s">
        <v>94</v>
      </c>
      <c r="Y950" s="111" t="s">
        <v>1610</v>
      </c>
      <c r="Z950" s="110" t="s">
        <v>654</v>
      </c>
      <c r="AA950" s="110" t="s">
        <v>94</v>
      </c>
      <c r="AB950" s="111" t="s">
        <v>653</v>
      </c>
      <c r="AC950" s="110" t="s">
        <v>654</v>
      </c>
      <c r="AD950" s="110" t="s">
        <v>94</v>
      </c>
      <c r="AE950" s="111" t="s">
        <v>2320</v>
      </c>
    </row>
    <row r="951" spans="1:256" s="110" customFormat="1" x14ac:dyDescent="0.35">
      <c r="A951" s="122" t="s">
        <v>1701</v>
      </c>
      <c r="B951" s="110" t="s">
        <v>480</v>
      </c>
      <c r="C951" s="110" t="s">
        <v>259</v>
      </c>
      <c r="D951" s="122" t="s">
        <v>1174</v>
      </c>
      <c r="E951" s="125">
        <v>35435</v>
      </c>
      <c r="F951" s="118" t="s">
        <v>125</v>
      </c>
      <c r="G951" s="122" t="s">
        <v>115</v>
      </c>
      <c r="H951" s="110" t="s">
        <v>253</v>
      </c>
      <c r="I951" s="110" t="s">
        <v>259</v>
      </c>
      <c r="J951" s="122" t="s">
        <v>227</v>
      </c>
      <c r="K951" s="110" t="s">
        <v>242</v>
      </c>
      <c r="L951" s="110" t="s">
        <v>116</v>
      </c>
      <c r="M951" s="122" t="s">
        <v>743</v>
      </c>
      <c r="N951" s="110" t="s">
        <v>242</v>
      </c>
      <c r="O951" s="110" t="s">
        <v>116</v>
      </c>
      <c r="P951" s="122" t="s">
        <v>260</v>
      </c>
      <c r="Q951" s="110" t="s">
        <v>242</v>
      </c>
      <c r="R951" s="110" t="s">
        <v>116</v>
      </c>
      <c r="S951" s="122" t="s">
        <v>178</v>
      </c>
      <c r="T951" s="110" t="s">
        <v>273</v>
      </c>
      <c r="U951" s="110" t="s">
        <v>116</v>
      </c>
      <c r="V951" s="122" t="s">
        <v>477</v>
      </c>
      <c r="Y951" s="122"/>
      <c r="AB951" s="122"/>
    </row>
    <row r="952" spans="1:256" s="110" customFormat="1" x14ac:dyDescent="0.35">
      <c r="A952" s="122" t="s">
        <v>1914</v>
      </c>
      <c r="B952" s="110" t="s">
        <v>311</v>
      </c>
      <c r="C952" s="110" t="s">
        <v>259</v>
      </c>
      <c r="D952" s="122" t="s">
        <v>1708</v>
      </c>
      <c r="E952" s="125">
        <v>36486</v>
      </c>
      <c r="F952" s="118" t="s">
        <v>387</v>
      </c>
      <c r="G952" s="122" t="s">
        <v>387</v>
      </c>
      <c r="H952" s="110" t="s">
        <v>292</v>
      </c>
      <c r="I952" s="110" t="s">
        <v>229</v>
      </c>
      <c r="J952" s="122" t="s">
        <v>2211</v>
      </c>
      <c r="K952" s="110" t="s">
        <v>311</v>
      </c>
      <c r="L952" s="110" t="s">
        <v>229</v>
      </c>
      <c r="M952" s="122" t="s">
        <v>1913</v>
      </c>
      <c r="N952" s="110" t="s">
        <v>292</v>
      </c>
      <c r="O952" s="110" t="s">
        <v>229</v>
      </c>
      <c r="P952" s="122" t="s">
        <v>1915</v>
      </c>
      <c r="S952" s="122"/>
      <c r="V952" s="122"/>
      <c r="Y952" s="122"/>
      <c r="AB952" s="122"/>
    </row>
    <row r="953" spans="1:256" s="110" customFormat="1" x14ac:dyDescent="0.35">
      <c r="A953" s="122" t="s">
        <v>3001</v>
      </c>
      <c r="B953" s="110" t="s">
        <v>323</v>
      </c>
      <c r="C953" s="110" t="s">
        <v>471</v>
      </c>
      <c r="D953" s="122" t="s">
        <v>154</v>
      </c>
      <c r="E953" s="125">
        <v>35784</v>
      </c>
      <c r="F953" s="111" t="s">
        <v>83</v>
      </c>
      <c r="G953" s="111" t="s">
        <v>83</v>
      </c>
      <c r="H953" s="110" t="s">
        <v>345</v>
      </c>
      <c r="I953" s="110" t="s">
        <v>471</v>
      </c>
      <c r="J953" s="122" t="s">
        <v>154</v>
      </c>
      <c r="K953" s="110" t="s">
        <v>345</v>
      </c>
      <c r="L953" s="110" t="s">
        <v>85</v>
      </c>
      <c r="M953" s="122" t="s">
        <v>154</v>
      </c>
      <c r="P953" s="122"/>
      <c r="S953" s="122"/>
      <c r="V953" s="122"/>
      <c r="Y953" s="122"/>
      <c r="AB953" s="122"/>
    </row>
    <row r="954" spans="1:256" s="110" customFormat="1" x14ac:dyDescent="0.35">
      <c r="A954" s="122" t="s">
        <v>3442</v>
      </c>
      <c r="B954" s="111" t="s">
        <v>220</v>
      </c>
      <c r="C954" s="110" t="s">
        <v>103</v>
      </c>
      <c r="D954" s="122" t="s">
        <v>231</v>
      </c>
      <c r="E954" s="125">
        <v>35220</v>
      </c>
      <c r="F954" s="118" t="s">
        <v>337</v>
      </c>
      <c r="G954" s="122" t="s">
        <v>780</v>
      </c>
      <c r="H954" s="111"/>
      <c r="J954" s="122"/>
      <c r="M954" s="122"/>
      <c r="N954" s="110" t="s">
        <v>744</v>
      </c>
      <c r="O954" s="110" t="s">
        <v>259</v>
      </c>
      <c r="P954" s="122" t="s">
        <v>231</v>
      </c>
      <c r="Q954" s="110" t="s">
        <v>744</v>
      </c>
      <c r="R954" s="110" t="s">
        <v>259</v>
      </c>
      <c r="S954" s="122" t="s">
        <v>231</v>
      </c>
      <c r="T954" s="110" t="s">
        <v>864</v>
      </c>
      <c r="U954" s="110" t="s">
        <v>259</v>
      </c>
      <c r="V954" s="122" t="s">
        <v>1130</v>
      </c>
      <c r="Y954" s="122"/>
      <c r="AB954" s="122"/>
    </row>
    <row r="955" spans="1:256" s="110" customFormat="1" x14ac:dyDescent="0.35">
      <c r="A955" s="122" t="s">
        <v>3839</v>
      </c>
      <c r="B955" s="110" t="s">
        <v>345</v>
      </c>
      <c r="C955" s="110" t="s">
        <v>96</v>
      </c>
      <c r="D955" s="122" t="s">
        <v>154</v>
      </c>
      <c r="E955" s="125">
        <v>37019</v>
      </c>
      <c r="F955" s="111" t="s">
        <v>5137</v>
      </c>
      <c r="G955" s="122"/>
      <c r="J955" s="122"/>
      <c r="M955" s="122"/>
      <c r="P955" s="122"/>
      <c r="S955" s="122"/>
      <c r="V955" s="122"/>
      <c r="Y955" s="122"/>
      <c r="AB955" s="122"/>
    </row>
    <row r="956" spans="1:256" s="110" customFormat="1" x14ac:dyDescent="0.35">
      <c r="A956" s="122" t="s">
        <v>3277</v>
      </c>
      <c r="B956" s="110" t="s">
        <v>354</v>
      </c>
      <c r="C956" s="118" t="s">
        <v>172</v>
      </c>
      <c r="D956" s="122" t="s">
        <v>154</v>
      </c>
      <c r="E956" s="125">
        <v>37349</v>
      </c>
      <c r="F956" s="111" t="s">
        <v>134</v>
      </c>
      <c r="G956" s="111" t="s">
        <v>98</v>
      </c>
      <c r="H956" s="110" t="s">
        <v>354</v>
      </c>
      <c r="I956" s="118" t="s">
        <v>172</v>
      </c>
      <c r="J956" s="122" t="s">
        <v>154</v>
      </c>
      <c r="L956" s="118"/>
      <c r="M956" s="122"/>
      <c r="O956" s="118"/>
      <c r="P956" s="122"/>
      <c r="R956" s="118"/>
      <c r="S956" s="122"/>
      <c r="U956" s="118"/>
      <c r="V956" s="122"/>
      <c r="X956" s="118"/>
      <c r="Y956" s="122"/>
      <c r="AA956" s="118"/>
      <c r="AB956" s="122"/>
      <c r="AD956" s="118"/>
      <c r="AE956" s="122"/>
      <c r="AG956" s="118"/>
      <c r="AH956" s="122"/>
      <c r="AJ956" s="118"/>
      <c r="AK956" s="122"/>
    </row>
    <row r="957" spans="1:256" s="110" customFormat="1" x14ac:dyDescent="0.35">
      <c r="A957" s="122" t="s">
        <v>3277</v>
      </c>
      <c r="B957" s="110" t="s">
        <v>327</v>
      </c>
      <c r="C957" s="110" t="s">
        <v>421</v>
      </c>
      <c r="D957" s="122" t="s">
        <v>328</v>
      </c>
      <c r="E957" s="125">
        <v>35717</v>
      </c>
      <c r="F957" s="111" t="s">
        <v>279</v>
      </c>
      <c r="G957" s="122"/>
      <c r="H957" s="110" t="s">
        <v>327</v>
      </c>
      <c r="I957" s="110" t="s">
        <v>421</v>
      </c>
      <c r="J957" s="122" t="s">
        <v>335</v>
      </c>
      <c r="K957" s="110" t="s">
        <v>327</v>
      </c>
      <c r="L957" s="110" t="s">
        <v>421</v>
      </c>
      <c r="M957" s="122" t="s">
        <v>328</v>
      </c>
      <c r="P957" s="122"/>
      <c r="S957" s="122"/>
      <c r="V957" s="122"/>
      <c r="Y957" s="122"/>
      <c r="AB957" s="122"/>
    </row>
    <row r="958" spans="1:256" s="110" customFormat="1" x14ac:dyDescent="0.35">
      <c r="A958" s="122" t="s">
        <v>2342</v>
      </c>
      <c r="B958" s="110" t="s">
        <v>323</v>
      </c>
      <c r="C958" s="110" t="s">
        <v>85</v>
      </c>
      <c r="D958" s="111" t="s">
        <v>422</v>
      </c>
      <c r="E958" s="125">
        <v>34232</v>
      </c>
      <c r="F958" s="111" t="s">
        <v>344</v>
      </c>
      <c r="G958" s="110" t="s">
        <v>999</v>
      </c>
      <c r="H958" s="110" t="s">
        <v>354</v>
      </c>
      <c r="I958" s="110" t="s">
        <v>85</v>
      </c>
      <c r="J958" s="111" t="s">
        <v>422</v>
      </c>
      <c r="K958" s="110" t="s">
        <v>323</v>
      </c>
      <c r="L958" s="110" t="s">
        <v>85</v>
      </c>
      <c r="M958" s="111" t="s">
        <v>154</v>
      </c>
      <c r="N958" s="110" t="s">
        <v>327</v>
      </c>
      <c r="O958" s="110" t="s">
        <v>85</v>
      </c>
      <c r="P958" s="111" t="s">
        <v>335</v>
      </c>
      <c r="Q958" s="110" t="s">
        <v>345</v>
      </c>
      <c r="R958" s="110" t="s">
        <v>85</v>
      </c>
      <c r="S958" s="111" t="s">
        <v>422</v>
      </c>
      <c r="T958" s="110" t="s">
        <v>345</v>
      </c>
      <c r="U958" s="110" t="s">
        <v>85</v>
      </c>
      <c r="V958" s="111" t="s">
        <v>154</v>
      </c>
      <c r="W958" s="110" t="s">
        <v>327</v>
      </c>
      <c r="X958" s="110" t="s">
        <v>85</v>
      </c>
      <c r="Y958" s="111" t="s">
        <v>335</v>
      </c>
      <c r="Z958" s="110" t="s">
        <v>327</v>
      </c>
      <c r="AA958" s="110" t="s">
        <v>85</v>
      </c>
      <c r="AB958" s="111" t="s">
        <v>342</v>
      </c>
      <c r="AC958" s="110" t="s">
        <v>327</v>
      </c>
      <c r="AD958" s="110" t="s">
        <v>85</v>
      </c>
      <c r="AE958" s="111" t="s">
        <v>328</v>
      </c>
    </row>
    <row r="959" spans="1:256" s="110" customFormat="1" x14ac:dyDescent="0.35">
      <c r="A959" s="122" t="s">
        <v>2502</v>
      </c>
      <c r="B959" s="110" t="s">
        <v>459</v>
      </c>
      <c r="C959" s="110" t="s">
        <v>195</v>
      </c>
      <c r="D959" s="122" t="s">
        <v>166</v>
      </c>
      <c r="E959" s="125">
        <v>35603</v>
      </c>
      <c r="F959" s="118" t="s">
        <v>130</v>
      </c>
      <c r="G959" s="122" t="s">
        <v>965</v>
      </c>
      <c r="H959" s="110" t="s">
        <v>744</v>
      </c>
      <c r="I959" s="110" t="s">
        <v>235</v>
      </c>
      <c r="J959" s="122" t="s">
        <v>231</v>
      </c>
      <c r="K959" s="110" t="s">
        <v>2197</v>
      </c>
      <c r="L959" s="110" t="s">
        <v>78</v>
      </c>
      <c r="M959" s="122" t="s">
        <v>767</v>
      </c>
      <c r="N959" s="110" t="s">
        <v>864</v>
      </c>
      <c r="O959" s="110" t="s">
        <v>78</v>
      </c>
      <c r="P959" s="122" t="s">
        <v>1130</v>
      </c>
      <c r="Q959" s="110" t="s">
        <v>220</v>
      </c>
      <c r="R959" s="110" t="s">
        <v>78</v>
      </c>
      <c r="S959" s="122" t="s">
        <v>186</v>
      </c>
      <c r="V959" s="122"/>
      <c r="Y959" s="122"/>
      <c r="AB959" s="122"/>
    </row>
    <row r="960" spans="1:256" s="110" customFormat="1" x14ac:dyDescent="0.35">
      <c r="A960" s="8" t="s">
        <v>4783</v>
      </c>
      <c r="C960" s="131"/>
      <c r="D960" s="36"/>
      <c r="E960" s="40">
        <v>32547</v>
      </c>
      <c r="F960" s="36" t="s">
        <v>4784</v>
      </c>
      <c r="G960" s="36" t="s">
        <v>4785</v>
      </c>
      <c r="H960" s="110" t="s">
        <v>132</v>
      </c>
      <c r="I960" s="131" t="s">
        <v>151</v>
      </c>
      <c r="J960" s="36"/>
      <c r="K960" s="110" t="s">
        <v>132</v>
      </c>
      <c r="L960" s="131" t="s">
        <v>341</v>
      </c>
      <c r="M960" s="36"/>
      <c r="N960" s="102" t="s">
        <v>132</v>
      </c>
      <c r="O960" s="131" t="s">
        <v>268</v>
      </c>
      <c r="P960" s="36"/>
      <c r="Q960" s="102" t="s">
        <v>127</v>
      </c>
      <c r="R960" s="131" t="s">
        <v>94</v>
      </c>
      <c r="S960" s="36"/>
      <c r="T960" s="102" t="s">
        <v>127</v>
      </c>
      <c r="U960" s="131" t="s">
        <v>94</v>
      </c>
      <c r="V960" s="36"/>
      <c r="W960" s="102" t="s">
        <v>127</v>
      </c>
      <c r="X960" s="131" t="s">
        <v>94</v>
      </c>
      <c r="Y960" s="36"/>
      <c r="Z960" s="102" t="s">
        <v>127</v>
      </c>
      <c r="AA960" s="131" t="s">
        <v>94</v>
      </c>
      <c r="AB960" s="36"/>
      <c r="AC960" s="102" t="s">
        <v>127</v>
      </c>
      <c r="AD960" s="131" t="s">
        <v>94</v>
      </c>
      <c r="AE960" s="36"/>
      <c r="AF960" s="102" t="s">
        <v>127</v>
      </c>
      <c r="AG960" s="131" t="s">
        <v>94</v>
      </c>
      <c r="AH960" s="36"/>
      <c r="AI960" s="102" t="s">
        <v>122</v>
      </c>
      <c r="AJ960" s="131" t="s">
        <v>94</v>
      </c>
      <c r="AK960" s="36"/>
      <c r="AL960" t="s">
        <v>132</v>
      </c>
      <c r="AM960" s="36" t="s">
        <v>94</v>
      </c>
      <c r="AN960" s="36"/>
      <c r="AO960" t="s">
        <v>127</v>
      </c>
      <c r="AP960" s="36" t="s">
        <v>94</v>
      </c>
      <c r="AQ960" s="36"/>
      <c r="AR960" t="s">
        <v>122</v>
      </c>
      <c r="AS960" s="36" t="s">
        <v>94</v>
      </c>
      <c r="AT960" s="36"/>
      <c r="AU960"/>
      <c r="AV960" s="36"/>
      <c r="AW960" s="36"/>
      <c r="AX960"/>
      <c r="AY960" s="36"/>
      <c r="AZ960" s="36"/>
      <c r="BA960"/>
      <c r="BB960" s="36"/>
      <c r="BC960" s="36"/>
      <c r="BD960"/>
      <c r="BE960" s="36"/>
      <c r="BF960" s="36"/>
      <c r="BG960"/>
      <c r="BH960" s="36"/>
      <c r="BI960" s="36"/>
      <c r="BJ960"/>
      <c r="BK960" s="36"/>
      <c r="BL960" s="36"/>
      <c r="BM960"/>
      <c r="BN960" s="36"/>
      <c r="BO960" s="8"/>
      <c r="BP960"/>
      <c r="BQ960"/>
      <c r="BR960" s="8"/>
      <c r="BS960" s="8"/>
      <c r="BT960" s="8"/>
      <c r="BU960" s="8"/>
      <c r="BV960"/>
      <c r="BW960" s="9"/>
      <c r="BX960" s="9"/>
    </row>
    <row r="961" spans="1:76" s="110" customFormat="1" x14ac:dyDescent="0.35">
      <c r="A961" s="122" t="s">
        <v>1909</v>
      </c>
      <c r="C961" s="111"/>
      <c r="D961" s="111"/>
      <c r="E961" s="125">
        <v>35305</v>
      </c>
      <c r="F961" s="111" t="s">
        <v>140</v>
      </c>
      <c r="G961" s="111" t="s">
        <v>188</v>
      </c>
      <c r="H961" s="110" t="s">
        <v>491</v>
      </c>
      <c r="I961" s="111" t="s">
        <v>421</v>
      </c>
      <c r="J961" s="111" t="s">
        <v>227</v>
      </c>
      <c r="K961" s="110" t="s">
        <v>491</v>
      </c>
      <c r="L961" s="111" t="s">
        <v>421</v>
      </c>
      <c r="M961" s="111" t="s">
        <v>477</v>
      </c>
      <c r="N961" s="110" t="s">
        <v>253</v>
      </c>
      <c r="O961" s="111" t="s">
        <v>224</v>
      </c>
      <c r="P961" s="111" t="s">
        <v>264</v>
      </c>
      <c r="Q961" s="110" t="s">
        <v>491</v>
      </c>
      <c r="R961" s="111" t="s">
        <v>224</v>
      </c>
      <c r="S961" s="111" t="s">
        <v>216</v>
      </c>
      <c r="T961" s="110" t="s">
        <v>491</v>
      </c>
      <c r="U961" s="111" t="s">
        <v>224</v>
      </c>
      <c r="V961" s="111" t="s">
        <v>168</v>
      </c>
      <c r="W961" s="110" t="s">
        <v>258</v>
      </c>
      <c r="X961" s="111" t="s">
        <v>224</v>
      </c>
      <c r="Y961" s="111" t="s">
        <v>186</v>
      </c>
      <c r="AA961" s="111"/>
      <c r="AB961" s="111"/>
      <c r="AD961" s="111"/>
      <c r="AE961" s="111"/>
      <c r="AG961" s="111"/>
      <c r="AH961" s="111"/>
      <c r="AJ961" s="111"/>
      <c r="AK961" s="111"/>
      <c r="AM961" s="111"/>
      <c r="AN961" s="111"/>
      <c r="AP961" s="111"/>
      <c r="AQ961" s="111"/>
      <c r="AS961" s="111"/>
      <c r="AT961" s="111"/>
      <c r="AV961" s="111"/>
      <c r="AW961" s="111"/>
      <c r="AY961" s="111"/>
      <c r="AZ961" s="111"/>
      <c r="BB961" s="111"/>
      <c r="BC961" s="111"/>
      <c r="BE961" s="111"/>
      <c r="BF961" s="111"/>
      <c r="BH961" s="111"/>
      <c r="BI961" s="111"/>
      <c r="BK961" s="111"/>
      <c r="BL961" s="111"/>
      <c r="BN961" s="111"/>
      <c r="BO961" s="111"/>
      <c r="BQ961" s="125"/>
      <c r="BR961" s="111"/>
      <c r="BS961" s="118"/>
      <c r="BU961" s="122"/>
      <c r="BV961" s="118"/>
      <c r="BW961" s="118"/>
      <c r="BX961" s="127"/>
    </row>
    <row r="962" spans="1:76" s="110" customFormat="1" x14ac:dyDescent="0.35">
      <c r="A962" s="122" t="s">
        <v>1644</v>
      </c>
      <c r="B962" s="110" t="s">
        <v>77</v>
      </c>
      <c r="C962" s="110" t="s">
        <v>96</v>
      </c>
      <c r="D962" s="122"/>
      <c r="E962" s="125">
        <v>36043</v>
      </c>
      <c r="F962" s="118" t="s">
        <v>1645</v>
      </c>
      <c r="G962" s="118" t="s">
        <v>3443</v>
      </c>
      <c r="H962" s="110" t="s">
        <v>77</v>
      </c>
      <c r="I962" s="110" t="s">
        <v>85</v>
      </c>
      <c r="J962" s="122"/>
      <c r="K962" s="110" t="s">
        <v>77</v>
      </c>
      <c r="L962" s="110" t="s">
        <v>85</v>
      </c>
      <c r="M962" s="122"/>
      <c r="N962" s="110" t="s">
        <v>77</v>
      </c>
      <c r="O962" s="110" t="s">
        <v>85</v>
      </c>
      <c r="P962" s="122"/>
      <c r="S962" s="122"/>
      <c r="V962" s="122"/>
      <c r="Y962" s="122"/>
      <c r="AB962" s="122"/>
    </row>
    <row r="963" spans="1:76" s="110" customFormat="1" x14ac:dyDescent="0.35">
      <c r="A963" s="122" t="s">
        <v>2240</v>
      </c>
      <c r="B963" s="110" t="s">
        <v>1310</v>
      </c>
      <c r="C963" s="110" t="s">
        <v>85</v>
      </c>
      <c r="D963" s="122" t="s">
        <v>154</v>
      </c>
      <c r="E963" s="125">
        <v>36090</v>
      </c>
      <c r="F963" s="111" t="s">
        <v>171</v>
      </c>
      <c r="G963" s="122" t="s">
        <v>171</v>
      </c>
      <c r="J963" s="122"/>
      <c r="K963" s="110" t="s">
        <v>2241</v>
      </c>
      <c r="L963" s="110" t="s">
        <v>85</v>
      </c>
      <c r="M963" s="122" t="s">
        <v>335</v>
      </c>
      <c r="P963" s="122"/>
      <c r="S963" s="122"/>
      <c r="V963" s="122"/>
      <c r="Y963" s="122"/>
      <c r="AB963" s="122"/>
    </row>
    <row r="964" spans="1:76" s="110" customFormat="1" x14ac:dyDescent="0.35">
      <c r="A964" s="122" t="s">
        <v>4507</v>
      </c>
      <c r="B964" s="102"/>
      <c r="C964" s="111" t="s">
        <v>4421</v>
      </c>
      <c r="D964" s="111"/>
      <c r="E964" s="125">
        <v>32944</v>
      </c>
      <c r="F964" s="111" t="s">
        <v>364</v>
      </c>
      <c r="G964" s="111" t="s">
        <v>4508</v>
      </c>
      <c r="H964" s="102"/>
      <c r="I964" s="111"/>
      <c r="J964" s="111"/>
      <c r="K964" s="102" t="s">
        <v>132</v>
      </c>
      <c r="L964" s="111" t="s">
        <v>96</v>
      </c>
      <c r="M964" s="111"/>
      <c r="N964" s="102" t="s">
        <v>127</v>
      </c>
      <c r="O964" s="111" t="s">
        <v>96</v>
      </c>
      <c r="P964" s="111"/>
      <c r="Q964" s="102" t="s">
        <v>122</v>
      </c>
      <c r="R964" s="111" t="s">
        <v>103</v>
      </c>
      <c r="S964" s="111"/>
      <c r="T964" s="102" t="s">
        <v>122</v>
      </c>
      <c r="U964" s="111" t="s">
        <v>103</v>
      </c>
      <c r="V964" s="111"/>
      <c r="W964" s="102" t="s">
        <v>122</v>
      </c>
      <c r="X964" s="111" t="s">
        <v>103</v>
      </c>
      <c r="Y964" s="111"/>
      <c r="Z964" s="102" t="s">
        <v>127</v>
      </c>
      <c r="AA964" s="111" t="s">
        <v>103</v>
      </c>
      <c r="AB964" s="111"/>
      <c r="AC964" s="102" t="s">
        <v>127</v>
      </c>
      <c r="AD964" s="111" t="s">
        <v>103</v>
      </c>
      <c r="AE964" s="111"/>
      <c r="AF964" s="102" t="s">
        <v>122</v>
      </c>
      <c r="AG964" s="111" t="s">
        <v>123</v>
      </c>
      <c r="AH964" s="111"/>
      <c r="AI964" s="102"/>
      <c r="AJ964" s="111"/>
      <c r="AK964" s="111"/>
      <c r="AL964" s="110" t="s">
        <v>132</v>
      </c>
      <c r="AM964" s="111" t="s">
        <v>123</v>
      </c>
      <c r="AN964" s="111"/>
      <c r="AO964" s="110" t="s">
        <v>132</v>
      </c>
      <c r="AP964" s="111" t="s">
        <v>123</v>
      </c>
      <c r="AQ964" s="111"/>
      <c r="AS964" s="111"/>
      <c r="AT964" s="111"/>
      <c r="AV964" s="111"/>
      <c r="AW964" s="111"/>
      <c r="AY964" s="111"/>
      <c r="AZ964" s="111"/>
      <c r="BB964" s="111"/>
      <c r="BC964" s="111"/>
      <c r="BE964" s="111"/>
      <c r="BF964" s="111"/>
      <c r="BH964" s="111"/>
      <c r="BI964" s="111"/>
      <c r="BK964" s="111"/>
      <c r="BL964" s="111"/>
      <c r="BN964" s="111"/>
      <c r="BO964" s="122"/>
      <c r="BR964" s="122"/>
      <c r="BS964" s="122"/>
      <c r="BT964" s="122"/>
      <c r="BU964" s="122"/>
      <c r="BW964" s="118"/>
      <c r="BX964" s="118"/>
    </row>
    <row r="965" spans="1:76" s="110" customFormat="1" x14ac:dyDescent="0.35">
      <c r="A965" s="122" t="s">
        <v>1704</v>
      </c>
      <c r="B965" s="110" t="s">
        <v>258</v>
      </c>
      <c r="C965" s="110" t="s">
        <v>78</v>
      </c>
      <c r="D965" s="122" t="s">
        <v>477</v>
      </c>
      <c r="E965" s="125">
        <v>35831</v>
      </c>
      <c r="F965" s="118" t="s">
        <v>359</v>
      </c>
      <c r="G965" s="122" t="s">
        <v>458</v>
      </c>
      <c r="H965" s="110" t="s">
        <v>258</v>
      </c>
      <c r="I965" s="110" t="s">
        <v>268</v>
      </c>
      <c r="J965" s="122" t="s">
        <v>231</v>
      </c>
      <c r="K965" s="110" t="s">
        <v>258</v>
      </c>
      <c r="L965" s="110" t="s">
        <v>268</v>
      </c>
      <c r="M965" s="122" t="s">
        <v>484</v>
      </c>
      <c r="N965" s="110" t="s">
        <v>258</v>
      </c>
      <c r="O965" s="110" t="s">
        <v>268</v>
      </c>
      <c r="P965" s="122" t="s">
        <v>186</v>
      </c>
      <c r="S965" s="122"/>
      <c r="V965" s="122"/>
      <c r="Y965" s="122"/>
      <c r="AB965" s="122"/>
    </row>
    <row r="966" spans="1:76" s="110" customFormat="1" x14ac:dyDescent="0.35">
      <c r="A966" s="122" t="s">
        <v>1173</v>
      </c>
      <c r="B966" s="110" t="s">
        <v>480</v>
      </c>
      <c r="C966" s="110" t="s">
        <v>86</v>
      </c>
      <c r="D966" s="122" t="s">
        <v>621</v>
      </c>
      <c r="E966" s="125">
        <v>36067</v>
      </c>
      <c r="F966" s="118" t="s">
        <v>387</v>
      </c>
      <c r="G966" s="122" t="s">
        <v>458</v>
      </c>
      <c r="H966" s="110" t="s">
        <v>304</v>
      </c>
      <c r="I966" s="110" t="s">
        <v>86</v>
      </c>
      <c r="J966" s="122" t="s">
        <v>317</v>
      </c>
      <c r="K966" s="110" t="s">
        <v>480</v>
      </c>
      <c r="L966" s="110" t="s">
        <v>86</v>
      </c>
      <c r="M966" s="122" t="s">
        <v>1174</v>
      </c>
      <c r="N966" s="110" t="s">
        <v>273</v>
      </c>
      <c r="O966" s="110" t="s">
        <v>86</v>
      </c>
      <c r="P966" s="122" t="s">
        <v>231</v>
      </c>
      <c r="S966" s="122"/>
      <c r="V966" s="122"/>
      <c r="Y966" s="122"/>
      <c r="AB966" s="122"/>
    </row>
    <row r="967" spans="1:76" s="110" customFormat="1" x14ac:dyDescent="0.35">
      <c r="A967" s="122" t="s">
        <v>2195</v>
      </c>
      <c r="B967" s="110" t="s">
        <v>192</v>
      </c>
      <c r="C967" s="110" t="s">
        <v>109</v>
      </c>
      <c r="D967" s="122" t="s">
        <v>477</v>
      </c>
      <c r="E967" s="125">
        <v>36188</v>
      </c>
      <c r="F967" s="111" t="s">
        <v>359</v>
      </c>
      <c r="G967" s="122" t="s">
        <v>230</v>
      </c>
      <c r="H967" s="110" t="s">
        <v>461</v>
      </c>
      <c r="I967" s="110" t="s">
        <v>109</v>
      </c>
      <c r="J967" s="122" t="s">
        <v>231</v>
      </c>
      <c r="K967" s="110" t="s">
        <v>461</v>
      </c>
      <c r="L967" s="110" t="s">
        <v>109</v>
      </c>
      <c r="M967" s="122" t="s">
        <v>231</v>
      </c>
      <c r="N967" s="110" t="s">
        <v>459</v>
      </c>
      <c r="O967" s="110" t="s">
        <v>109</v>
      </c>
      <c r="P967" s="122" t="s">
        <v>166</v>
      </c>
      <c r="S967" s="122"/>
      <c r="V967" s="122"/>
      <c r="Y967" s="122"/>
      <c r="AB967" s="122"/>
    </row>
    <row r="968" spans="1:76" s="110" customFormat="1" x14ac:dyDescent="0.35">
      <c r="A968" s="122" t="s">
        <v>1511</v>
      </c>
      <c r="B968" s="110" t="s">
        <v>243</v>
      </c>
      <c r="C968" s="110" t="s">
        <v>195</v>
      </c>
      <c r="D968" s="122" t="s">
        <v>246</v>
      </c>
      <c r="E968" s="125">
        <v>36448</v>
      </c>
      <c r="F968" s="111" t="s">
        <v>171</v>
      </c>
      <c r="G968" s="122" t="s">
        <v>91</v>
      </c>
      <c r="H968" s="110" t="s">
        <v>258</v>
      </c>
      <c r="I968" s="110" t="s">
        <v>195</v>
      </c>
      <c r="J968" s="122" t="s">
        <v>185</v>
      </c>
      <c r="K968" s="110" t="s">
        <v>258</v>
      </c>
      <c r="L968" s="110" t="s">
        <v>195</v>
      </c>
      <c r="M968" s="122" t="s">
        <v>484</v>
      </c>
      <c r="P968" s="122"/>
      <c r="S968" s="122"/>
      <c r="V968" s="122"/>
      <c r="Y968" s="122"/>
      <c r="AB968" s="122"/>
    </row>
    <row r="969" spans="1:76" s="110" customFormat="1" x14ac:dyDescent="0.35">
      <c r="A969" s="122" t="s">
        <v>2278</v>
      </c>
      <c r="B969" s="110" t="s">
        <v>132</v>
      </c>
      <c r="C969" s="110" t="s">
        <v>78</v>
      </c>
      <c r="D969" s="122"/>
      <c r="E969" s="125">
        <v>34788</v>
      </c>
      <c r="F969" s="118" t="s">
        <v>249</v>
      </c>
      <c r="G969" s="122" t="s">
        <v>330</v>
      </c>
      <c r="H969" s="110" t="s">
        <v>132</v>
      </c>
      <c r="I969" s="110" t="s">
        <v>96</v>
      </c>
      <c r="J969" s="122"/>
      <c r="K969" s="110" t="s">
        <v>127</v>
      </c>
      <c r="L969" s="110" t="s">
        <v>96</v>
      </c>
      <c r="M969" s="122"/>
      <c r="N969" s="110" t="s">
        <v>132</v>
      </c>
      <c r="O969" s="110" t="s">
        <v>471</v>
      </c>
      <c r="P969" s="122"/>
      <c r="Q969" s="110" t="s">
        <v>132</v>
      </c>
      <c r="R969" s="110" t="s">
        <v>471</v>
      </c>
      <c r="S969" s="122"/>
      <c r="T969" s="110" t="s">
        <v>122</v>
      </c>
      <c r="U969" s="110" t="s">
        <v>275</v>
      </c>
      <c r="V969" s="122"/>
      <c r="W969" s="110" t="s">
        <v>122</v>
      </c>
      <c r="X969" s="110" t="s">
        <v>131</v>
      </c>
      <c r="Y969" s="122"/>
      <c r="Z969" s="110" t="s">
        <v>122</v>
      </c>
      <c r="AA969" s="110" t="s">
        <v>131</v>
      </c>
      <c r="AB969" s="122"/>
    </row>
    <row r="970" spans="1:76" s="110" customFormat="1" x14ac:dyDescent="0.35">
      <c r="A970" s="122" t="s">
        <v>2584</v>
      </c>
      <c r="D970" s="122"/>
      <c r="E970" s="125">
        <v>36723</v>
      </c>
      <c r="F970" s="118" t="s">
        <v>566</v>
      </c>
      <c r="G970" s="122" t="s">
        <v>457</v>
      </c>
      <c r="H970" s="110" t="s">
        <v>156</v>
      </c>
      <c r="I970" s="110" t="s">
        <v>235</v>
      </c>
      <c r="J970" s="122" t="s">
        <v>161</v>
      </c>
      <c r="M970" s="122"/>
      <c r="N970" s="110" t="s">
        <v>156</v>
      </c>
      <c r="O970" s="110" t="s">
        <v>235</v>
      </c>
      <c r="P970" s="122" t="s">
        <v>161</v>
      </c>
      <c r="S970" s="122"/>
      <c r="V970" s="122"/>
      <c r="Y970" s="122"/>
      <c r="AB970" s="122"/>
    </row>
    <row r="971" spans="1:76" s="110" customFormat="1" x14ac:dyDescent="0.35">
      <c r="A971" s="8" t="s">
        <v>2966</v>
      </c>
      <c r="B971" t="s">
        <v>242</v>
      </c>
      <c r="C971" s="36" t="s">
        <v>274</v>
      </c>
      <c r="D971" s="36" t="s">
        <v>201</v>
      </c>
      <c r="E971" s="40">
        <v>32699</v>
      </c>
      <c r="F971" s="36" t="s">
        <v>2967</v>
      </c>
      <c r="G971" s="36" t="s">
        <v>3172</v>
      </c>
      <c r="H971" t="s">
        <v>242</v>
      </c>
      <c r="I971" s="36" t="s">
        <v>274</v>
      </c>
      <c r="J971" s="36" t="s">
        <v>576</v>
      </c>
      <c r="K971" t="s">
        <v>242</v>
      </c>
      <c r="L971" s="36" t="s">
        <v>274</v>
      </c>
      <c r="M971" s="36" t="s">
        <v>596</v>
      </c>
      <c r="N971" t="s">
        <v>242</v>
      </c>
      <c r="O971" s="36" t="s">
        <v>274</v>
      </c>
      <c r="P971" s="36" t="s">
        <v>595</v>
      </c>
      <c r="Q971" t="s">
        <v>242</v>
      </c>
      <c r="R971" s="36" t="s">
        <v>274</v>
      </c>
      <c r="S971" s="36" t="s">
        <v>1141</v>
      </c>
      <c r="T971" t="s">
        <v>242</v>
      </c>
      <c r="U971" s="36" t="s">
        <v>274</v>
      </c>
      <c r="V971" s="36" t="s">
        <v>1267</v>
      </c>
      <c r="W971" t="s">
        <v>242</v>
      </c>
      <c r="X971" s="36" t="s">
        <v>274</v>
      </c>
      <c r="Y971" s="36" t="s">
        <v>595</v>
      </c>
      <c r="Z971" t="s">
        <v>242</v>
      </c>
      <c r="AA971" s="36" t="s">
        <v>274</v>
      </c>
      <c r="AB971" s="36" t="s">
        <v>2104</v>
      </c>
      <c r="AC971" t="s">
        <v>253</v>
      </c>
      <c r="AD971" s="36" t="s">
        <v>274</v>
      </c>
      <c r="AE971" s="36" t="s">
        <v>1141</v>
      </c>
      <c r="AF971" t="s">
        <v>253</v>
      </c>
      <c r="AG971" s="36" t="s">
        <v>274</v>
      </c>
      <c r="AH971" s="36" t="s">
        <v>1896</v>
      </c>
      <c r="AI971" t="s">
        <v>253</v>
      </c>
      <c r="AJ971" s="36" t="s">
        <v>274</v>
      </c>
      <c r="AK971" s="36" t="s">
        <v>877</v>
      </c>
      <c r="AL971" t="s">
        <v>253</v>
      </c>
      <c r="AM971" s="36" t="s">
        <v>274</v>
      </c>
      <c r="AN971" s="36" t="s">
        <v>2104</v>
      </c>
      <c r="AO971" t="s">
        <v>610</v>
      </c>
      <c r="AP971" s="36" t="s">
        <v>274</v>
      </c>
      <c r="AQ971" s="36" t="s">
        <v>1695</v>
      </c>
      <c r="AR971" t="s">
        <v>242</v>
      </c>
      <c r="AS971" s="36" t="s">
        <v>274</v>
      </c>
      <c r="AT971" s="36" t="s">
        <v>246</v>
      </c>
      <c r="AU971"/>
      <c r="AV971" s="36"/>
      <c r="AW971" s="36"/>
      <c r="AX971"/>
      <c r="AY971" s="36"/>
      <c r="AZ971" s="36"/>
      <c r="BA971"/>
      <c r="BB971" s="36"/>
      <c r="BC971" s="36"/>
      <c r="BD971"/>
      <c r="BE971" s="36"/>
      <c r="BF971" s="36"/>
      <c r="BG971"/>
      <c r="BH971" s="36"/>
      <c r="BI971" s="36"/>
      <c r="BJ971"/>
      <c r="BK971" s="36"/>
      <c r="BL971" s="36"/>
      <c r="BM971"/>
      <c r="BN971" s="36"/>
      <c r="BO971" s="8"/>
      <c r="BP971"/>
      <c r="BQ971"/>
      <c r="BR971" s="8"/>
      <c r="BS971" s="8"/>
      <c r="BT971" s="8"/>
      <c r="BU971" s="8"/>
      <c r="BV971"/>
      <c r="BW971" s="9"/>
      <c r="BX971" s="9"/>
    </row>
    <row r="972" spans="1:76" s="110" customFormat="1" x14ac:dyDescent="0.35">
      <c r="A972" s="122" t="s">
        <v>3311</v>
      </c>
      <c r="B972" s="110" t="s">
        <v>461</v>
      </c>
      <c r="C972" s="110" t="s">
        <v>85</v>
      </c>
      <c r="D972" s="122" t="s">
        <v>231</v>
      </c>
      <c r="E972" s="125">
        <v>35820</v>
      </c>
      <c r="F972" s="118" t="s">
        <v>115</v>
      </c>
      <c r="G972" s="122" t="s">
        <v>1132</v>
      </c>
      <c r="J972" s="122"/>
      <c r="K972" s="110" t="s">
        <v>461</v>
      </c>
      <c r="L972" s="110" t="s">
        <v>190</v>
      </c>
      <c r="M972" s="122" t="s">
        <v>231</v>
      </c>
      <c r="N972" s="110" t="s">
        <v>192</v>
      </c>
      <c r="O972" s="110" t="s">
        <v>190</v>
      </c>
      <c r="P972" s="122" t="s">
        <v>264</v>
      </c>
      <c r="Q972" s="110" t="s">
        <v>192</v>
      </c>
      <c r="R972" s="110" t="s">
        <v>123</v>
      </c>
      <c r="S972" s="122" t="s">
        <v>208</v>
      </c>
      <c r="T972" s="110" t="s">
        <v>2688</v>
      </c>
      <c r="U972" s="110" t="s">
        <v>123</v>
      </c>
      <c r="V972" s="122" t="s">
        <v>1380</v>
      </c>
      <c r="Y972" s="122"/>
      <c r="AB972" s="122"/>
    </row>
    <row r="973" spans="1:76" s="110" customFormat="1" x14ac:dyDescent="0.35">
      <c r="A973" s="122" t="s">
        <v>3871</v>
      </c>
      <c r="B973" s="110" t="s">
        <v>327</v>
      </c>
      <c r="C973" s="110" t="s">
        <v>103</v>
      </c>
      <c r="D973" s="122" t="s">
        <v>328</v>
      </c>
      <c r="E973" s="125">
        <v>36927</v>
      </c>
      <c r="F973" s="111" t="s">
        <v>391</v>
      </c>
      <c r="G973" s="122"/>
      <c r="J973" s="122"/>
      <c r="M973" s="122"/>
      <c r="P973" s="122"/>
      <c r="S973" s="122"/>
      <c r="V973" s="122"/>
      <c r="Y973" s="122"/>
      <c r="AB973" s="122"/>
    </row>
    <row r="974" spans="1:76" s="110" customFormat="1" x14ac:dyDescent="0.35">
      <c r="A974" s="122" t="s">
        <v>689</v>
      </c>
      <c r="B974" s="110" t="s">
        <v>299</v>
      </c>
      <c r="C974" s="110" t="s">
        <v>103</v>
      </c>
      <c r="D974" s="122" t="s">
        <v>684</v>
      </c>
      <c r="E974" s="125">
        <v>36844</v>
      </c>
      <c r="F974" s="111" t="s">
        <v>171</v>
      </c>
      <c r="G974" s="111" t="s">
        <v>171</v>
      </c>
      <c r="H974" s="110" t="s">
        <v>299</v>
      </c>
      <c r="I974" s="110" t="s">
        <v>103</v>
      </c>
      <c r="J974" s="122" t="s">
        <v>335</v>
      </c>
      <c r="K974" s="110" t="s">
        <v>299</v>
      </c>
      <c r="L974" s="110" t="s">
        <v>103</v>
      </c>
      <c r="M974" s="122" t="s">
        <v>297</v>
      </c>
      <c r="P974" s="122"/>
      <c r="S974" s="122"/>
      <c r="V974" s="122"/>
      <c r="Y974" s="122"/>
      <c r="AB974" s="122"/>
    </row>
    <row r="975" spans="1:76" s="110" customFormat="1" x14ac:dyDescent="0.35">
      <c r="A975" s="8" t="s">
        <v>3220</v>
      </c>
      <c r="B975" s="102" t="s">
        <v>258</v>
      </c>
      <c r="C975" s="131" t="s">
        <v>142</v>
      </c>
      <c r="D975" s="131" t="s">
        <v>264</v>
      </c>
      <c r="E975" s="40">
        <v>32426</v>
      </c>
      <c r="F975" s="36" t="s">
        <v>3221</v>
      </c>
      <c r="G975" s="36" t="s">
        <v>4688</v>
      </c>
      <c r="H975" s="102" t="s">
        <v>258</v>
      </c>
      <c r="I975" s="131" t="s">
        <v>131</v>
      </c>
      <c r="J975" s="131" t="s">
        <v>264</v>
      </c>
      <c r="K975" t="s">
        <v>491</v>
      </c>
      <c r="L975" s="36" t="s">
        <v>151</v>
      </c>
      <c r="M975" s="36" t="s">
        <v>289</v>
      </c>
      <c r="N975" t="s">
        <v>243</v>
      </c>
      <c r="O975" s="36" t="s">
        <v>224</v>
      </c>
      <c r="P975" s="36" t="s">
        <v>484</v>
      </c>
      <c r="Q975" t="s">
        <v>284</v>
      </c>
      <c r="R975" s="36" t="s">
        <v>224</v>
      </c>
      <c r="S975" s="36" t="s">
        <v>168</v>
      </c>
      <c r="T975" t="s">
        <v>284</v>
      </c>
      <c r="U975" s="36" t="s">
        <v>86</v>
      </c>
      <c r="V975" s="36" t="s">
        <v>191</v>
      </c>
      <c r="W975" t="s">
        <v>284</v>
      </c>
      <c r="X975" s="36" t="s">
        <v>86</v>
      </c>
      <c r="Y975" s="36" t="s">
        <v>464</v>
      </c>
      <c r="Z975" t="s">
        <v>284</v>
      </c>
      <c r="AA975" s="36" t="s">
        <v>86</v>
      </c>
      <c r="AB975" s="36" t="s">
        <v>212</v>
      </c>
      <c r="AC975" t="s">
        <v>491</v>
      </c>
      <c r="AD975" s="36" t="s">
        <v>86</v>
      </c>
      <c r="AE975" s="36" t="s">
        <v>191</v>
      </c>
      <c r="AF975" t="s">
        <v>491</v>
      </c>
      <c r="AG975" s="36" t="s">
        <v>86</v>
      </c>
      <c r="AH975" s="36" t="s">
        <v>3052</v>
      </c>
      <c r="AI975" t="s">
        <v>284</v>
      </c>
      <c r="AJ975" s="36" t="s">
        <v>86</v>
      </c>
      <c r="AK975" s="36" t="s">
        <v>254</v>
      </c>
      <c r="AL975" t="s">
        <v>491</v>
      </c>
      <c r="AM975" s="36" t="s">
        <v>206</v>
      </c>
      <c r="AN975" s="36" t="s">
        <v>576</v>
      </c>
      <c r="AO975" t="s">
        <v>491</v>
      </c>
      <c r="AP975" s="36" t="s">
        <v>206</v>
      </c>
      <c r="AQ975" s="36" t="s">
        <v>201</v>
      </c>
      <c r="AR975" t="s">
        <v>491</v>
      </c>
      <c r="AS975" s="36" t="s">
        <v>206</v>
      </c>
      <c r="AT975" s="36" t="s">
        <v>186</v>
      </c>
      <c r="AU975" t="s">
        <v>258</v>
      </c>
      <c r="AV975" s="36" t="s">
        <v>206</v>
      </c>
      <c r="AW975" s="36" t="s">
        <v>231</v>
      </c>
      <c r="AX975"/>
      <c r="AY975" s="36"/>
      <c r="AZ975" s="36"/>
      <c r="BA975"/>
      <c r="BB975" s="36"/>
      <c r="BC975" s="36"/>
      <c r="BD975"/>
      <c r="BE975" s="36"/>
      <c r="BF975" s="36"/>
      <c r="BG975"/>
      <c r="BH975" s="36"/>
      <c r="BI975" s="36"/>
      <c r="BJ975"/>
      <c r="BK975" s="36"/>
      <c r="BL975" s="36"/>
      <c r="BM975"/>
      <c r="BN975" s="36"/>
      <c r="BO975" s="36"/>
      <c r="BP975"/>
      <c r="BQ975" s="40"/>
      <c r="BR975" s="36"/>
      <c r="BS975" s="9"/>
      <c r="BT975"/>
      <c r="BU975" s="8"/>
      <c r="BV975" s="9"/>
      <c r="BW975" s="9"/>
      <c r="BX975" s="128"/>
    </row>
    <row r="976" spans="1:76" s="110" customFormat="1" x14ac:dyDescent="0.35">
      <c r="A976" s="122" t="s">
        <v>2615</v>
      </c>
      <c r="B976" s="110" t="s">
        <v>242</v>
      </c>
      <c r="C976" s="110" t="s">
        <v>268</v>
      </c>
      <c r="D976" s="122" t="s">
        <v>576</v>
      </c>
      <c r="E976" s="125">
        <v>34779</v>
      </c>
      <c r="F976" s="118" t="s">
        <v>188</v>
      </c>
      <c r="G976" s="122" t="s">
        <v>498</v>
      </c>
      <c r="H976" s="110" t="s">
        <v>258</v>
      </c>
      <c r="I976" s="110" t="s">
        <v>252</v>
      </c>
      <c r="J976" s="122" t="s">
        <v>477</v>
      </c>
      <c r="K976" s="110" t="s">
        <v>2111</v>
      </c>
      <c r="L976" s="110" t="s">
        <v>224</v>
      </c>
      <c r="M976" s="122" t="s">
        <v>228</v>
      </c>
      <c r="P976" s="122"/>
      <c r="Q976" s="110" t="s">
        <v>243</v>
      </c>
      <c r="R976" s="110" t="s">
        <v>229</v>
      </c>
      <c r="S976" s="122" t="s">
        <v>216</v>
      </c>
      <c r="T976" s="110" t="s">
        <v>243</v>
      </c>
      <c r="U976" s="110" t="s">
        <v>229</v>
      </c>
      <c r="V976" s="122" t="s">
        <v>185</v>
      </c>
      <c r="Y976" s="122"/>
      <c r="AB976" s="122"/>
    </row>
    <row r="977" spans="1:256" s="110" customFormat="1" x14ac:dyDescent="0.35">
      <c r="A977" s="122" t="s">
        <v>5061</v>
      </c>
      <c r="B977" s="110" t="s">
        <v>656</v>
      </c>
      <c r="C977" s="110" t="s">
        <v>94</v>
      </c>
      <c r="D977" s="111" t="s">
        <v>621</v>
      </c>
      <c r="E977" s="125">
        <v>33831</v>
      </c>
      <c r="F977" s="111" t="s">
        <v>256</v>
      </c>
      <c r="G977" s="110" t="s">
        <v>175</v>
      </c>
      <c r="H977" s="110" t="s">
        <v>480</v>
      </c>
      <c r="I977" s="110" t="s">
        <v>85</v>
      </c>
      <c r="J977" s="111" t="s">
        <v>671</v>
      </c>
      <c r="K977" s="110" t="s">
        <v>656</v>
      </c>
      <c r="L977" s="110" t="s">
        <v>85</v>
      </c>
      <c r="M977" s="111" t="s">
        <v>666</v>
      </c>
      <c r="N977" s="110" t="s">
        <v>267</v>
      </c>
      <c r="O977" s="110" t="s">
        <v>85</v>
      </c>
      <c r="P977" s="111" t="s">
        <v>667</v>
      </c>
      <c r="Q977" s="110" t="s">
        <v>656</v>
      </c>
      <c r="R977" s="110" t="s">
        <v>195</v>
      </c>
      <c r="S977" s="111" t="s">
        <v>1925</v>
      </c>
      <c r="T977" s="110" t="s">
        <v>504</v>
      </c>
      <c r="U977" s="110" t="s">
        <v>195</v>
      </c>
      <c r="V977" s="111" t="s">
        <v>669</v>
      </c>
      <c r="W977" s="110" t="s">
        <v>633</v>
      </c>
      <c r="X977" s="110" t="s">
        <v>195</v>
      </c>
      <c r="Y977" s="111" t="s">
        <v>670</v>
      </c>
      <c r="Z977" s="110" t="s">
        <v>504</v>
      </c>
      <c r="AA977" s="110" t="s">
        <v>195</v>
      </c>
      <c r="AB977" s="111" t="s">
        <v>622</v>
      </c>
      <c r="AC977" s="110" t="s">
        <v>480</v>
      </c>
      <c r="AD977" s="110" t="s">
        <v>195</v>
      </c>
      <c r="AE977" s="111" t="s">
        <v>671</v>
      </c>
    </row>
    <row r="978" spans="1:256" s="110" customFormat="1" x14ac:dyDescent="0.35">
      <c r="A978" s="122" t="s">
        <v>2786</v>
      </c>
      <c r="B978" s="110" t="s">
        <v>177</v>
      </c>
      <c r="C978" s="110" t="s">
        <v>151</v>
      </c>
      <c r="D978" s="122" t="s">
        <v>608</v>
      </c>
      <c r="E978" s="125">
        <v>36393</v>
      </c>
      <c r="F978" s="111" t="s">
        <v>84</v>
      </c>
      <c r="G978" s="122" t="s">
        <v>171</v>
      </c>
      <c r="H978" s="110" t="s">
        <v>446</v>
      </c>
      <c r="I978" s="110" t="s">
        <v>151</v>
      </c>
      <c r="J978" s="122" t="s">
        <v>488</v>
      </c>
      <c r="K978" s="110" t="s">
        <v>1379</v>
      </c>
      <c r="L978" s="110" t="s">
        <v>151</v>
      </c>
      <c r="M978" s="122" t="s">
        <v>166</v>
      </c>
      <c r="P978" s="122"/>
      <c r="S978" s="122"/>
      <c r="V978" s="122"/>
      <c r="Y978" s="122"/>
      <c r="AB978" s="122"/>
    </row>
    <row r="979" spans="1:256" s="110" customFormat="1" x14ac:dyDescent="0.35">
      <c r="A979" s="129" t="s">
        <v>824</v>
      </c>
      <c r="B979" s="110" t="s">
        <v>389</v>
      </c>
      <c r="C979" s="118" t="s">
        <v>252</v>
      </c>
      <c r="D979" s="129" t="s">
        <v>3444</v>
      </c>
      <c r="E979" s="40">
        <v>33351</v>
      </c>
      <c r="F979" s="111" t="s">
        <v>825</v>
      </c>
      <c r="G979" s="102" t="s">
        <v>4606</v>
      </c>
      <c r="H979" s="110" t="s">
        <v>389</v>
      </c>
      <c r="I979" s="118" t="s">
        <v>252</v>
      </c>
      <c r="J979" s="129" t="s">
        <v>3444</v>
      </c>
      <c r="K979" s="110" t="s">
        <v>826</v>
      </c>
      <c r="L979" s="118" t="s">
        <v>252</v>
      </c>
      <c r="M979" s="129" t="s">
        <v>827</v>
      </c>
      <c r="N979" s="110" t="s">
        <v>389</v>
      </c>
      <c r="O979" s="118" t="s">
        <v>252</v>
      </c>
      <c r="P979" s="129" t="s">
        <v>828</v>
      </c>
      <c r="Q979" s="110" t="s">
        <v>389</v>
      </c>
      <c r="R979" s="118" t="s">
        <v>252</v>
      </c>
      <c r="S979" s="129" t="s">
        <v>829</v>
      </c>
      <c r="T979" s="110" t="s">
        <v>389</v>
      </c>
      <c r="U979" s="118" t="s">
        <v>252</v>
      </c>
      <c r="V979" s="129" t="s">
        <v>830</v>
      </c>
      <c r="W979" s="110" t="s">
        <v>389</v>
      </c>
      <c r="X979" s="118" t="s">
        <v>252</v>
      </c>
      <c r="Y979" s="129" t="s">
        <v>831</v>
      </c>
      <c r="Z979" s="110" t="s">
        <v>389</v>
      </c>
      <c r="AA979" s="118" t="s">
        <v>252</v>
      </c>
      <c r="AB979" s="129" t="s">
        <v>832</v>
      </c>
      <c r="AC979" s="110" t="s">
        <v>389</v>
      </c>
      <c r="AD979" s="118" t="s">
        <v>195</v>
      </c>
      <c r="AE979" s="129" t="s">
        <v>833</v>
      </c>
      <c r="AF979" s="110" t="s">
        <v>389</v>
      </c>
      <c r="AG979" s="118" t="s">
        <v>195</v>
      </c>
      <c r="AH979" s="129" t="s">
        <v>834</v>
      </c>
      <c r="AI979" s="110" t="s">
        <v>389</v>
      </c>
      <c r="AJ979" s="118" t="s">
        <v>195</v>
      </c>
      <c r="AK979" s="129" t="s">
        <v>191</v>
      </c>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256" s="110" customFormat="1" x14ac:dyDescent="0.35">
      <c r="A980" s="122" t="s">
        <v>5096</v>
      </c>
      <c r="C980" s="111" t="s">
        <v>4421</v>
      </c>
      <c r="D980" s="122"/>
      <c r="E980" s="125">
        <v>34939</v>
      </c>
      <c r="F980" s="111" t="s">
        <v>114</v>
      </c>
      <c r="G980" s="122" t="s">
        <v>280</v>
      </c>
      <c r="J980" s="122"/>
      <c r="K980" s="110" t="s">
        <v>296</v>
      </c>
      <c r="L980" s="110" t="s">
        <v>268</v>
      </c>
      <c r="M980" s="122" t="s">
        <v>3452</v>
      </c>
      <c r="P980" s="122"/>
      <c r="S980" s="122"/>
      <c r="V980" s="122"/>
      <c r="Y980" s="122"/>
      <c r="AB980" s="122"/>
    </row>
    <row r="981" spans="1:256" s="110" customFormat="1" x14ac:dyDescent="0.35">
      <c r="A981" s="122" t="s">
        <v>3174</v>
      </c>
      <c r="B981" s="110" t="s">
        <v>93</v>
      </c>
      <c r="C981" s="110" t="s">
        <v>274</v>
      </c>
      <c r="D981" s="122" t="s">
        <v>2457</v>
      </c>
      <c r="E981" s="125">
        <v>34905</v>
      </c>
      <c r="F981" s="118" t="s">
        <v>222</v>
      </c>
      <c r="G981" s="122" t="s">
        <v>4415</v>
      </c>
      <c r="H981" s="110" t="s">
        <v>93</v>
      </c>
      <c r="I981" s="110" t="s">
        <v>274</v>
      </c>
      <c r="J981" s="122" t="s">
        <v>3445</v>
      </c>
      <c r="K981" s="110" t="s">
        <v>93</v>
      </c>
      <c r="L981" s="110" t="s">
        <v>274</v>
      </c>
      <c r="M981" s="122" t="s">
        <v>3175</v>
      </c>
      <c r="N981" s="110" t="s">
        <v>1339</v>
      </c>
      <c r="O981" s="110" t="s">
        <v>274</v>
      </c>
      <c r="P981" s="122" t="s">
        <v>3176</v>
      </c>
      <c r="Q981" s="110" t="s">
        <v>1339</v>
      </c>
      <c r="R981" s="110" t="s">
        <v>274</v>
      </c>
      <c r="S981" s="122" t="s">
        <v>3178</v>
      </c>
      <c r="T981" s="110" t="s">
        <v>93</v>
      </c>
      <c r="U981" s="110" t="s">
        <v>274</v>
      </c>
      <c r="V981" s="122" t="s">
        <v>1850</v>
      </c>
      <c r="W981" s="110" t="s">
        <v>3179</v>
      </c>
      <c r="X981" s="110" t="s">
        <v>274</v>
      </c>
      <c r="Y981" s="122" t="s">
        <v>3180</v>
      </c>
      <c r="Z981" s="110" t="s">
        <v>3181</v>
      </c>
      <c r="AA981" s="110" t="s">
        <v>274</v>
      </c>
      <c r="AB981" s="122" t="s">
        <v>3182</v>
      </c>
    </row>
    <row r="982" spans="1:256" s="110" customFormat="1" x14ac:dyDescent="0.35">
      <c r="A982" s="122" t="s">
        <v>3657</v>
      </c>
      <c r="B982" s="110" t="s">
        <v>250</v>
      </c>
      <c r="C982" s="110" t="s">
        <v>460</v>
      </c>
      <c r="D982" s="122" t="s">
        <v>488</v>
      </c>
      <c r="E982" s="125">
        <v>35785</v>
      </c>
      <c r="F982" s="118" t="s">
        <v>359</v>
      </c>
      <c r="G982" s="122"/>
      <c r="J982" s="122"/>
      <c r="M982" s="122"/>
      <c r="N982" s="110" t="s">
        <v>304</v>
      </c>
      <c r="O982" s="110" t="s">
        <v>421</v>
      </c>
      <c r="P982" s="122" t="s">
        <v>310</v>
      </c>
      <c r="S982" s="122"/>
      <c r="V982" s="122"/>
      <c r="Y982" s="122"/>
      <c r="AB982" s="122"/>
    </row>
    <row r="983" spans="1:256" ht="12.75" customHeight="1" x14ac:dyDescent="0.35">
      <c r="A983" s="122" t="s">
        <v>2975</v>
      </c>
      <c r="B983" s="110" t="s">
        <v>242</v>
      </c>
      <c r="C983" s="118" t="s">
        <v>341</v>
      </c>
      <c r="D983" s="122" t="s">
        <v>992</v>
      </c>
      <c r="E983" s="125">
        <v>36951</v>
      </c>
      <c r="F983" s="111" t="s">
        <v>2549</v>
      </c>
      <c r="G983" s="111" t="s">
        <v>200</v>
      </c>
      <c r="H983" s="110" t="s">
        <v>242</v>
      </c>
      <c r="I983" s="118" t="s">
        <v>341</v>
      </c>
      <c r="J983" s="122" t="s">
        <v>477</v>
      </c>
      <c r="K983" s="110"/>
      <c r="L983" s="118"/>
      <c r="M983" s="122"/>
      <c r="N983" s="110"/>
      <c r="O983" s="118"/>
      <c r="P983" s="122"/>
      <c r="Q983" s="110"/>
      <c r="R983" s="118"/>
      <c r="S983" s="122"/>
      <c r="T983" s="110"/>
      <c r="U983" s="118"/>
      <c r="V983" s="122"/>
      <c r="W983" s="110"/>
      <c r="X983" s="118"/>
      <c r="Y983" s="122"/>
      <c r="Z983" s="110"/>
      <c r="AA983" s="118"/>
      <c r="AB983" s="122"/>
      <c r="AC983" s="110"/>
      <c r="AD983" s="118"/>
      <c r="AE983" s="122"/>
      <c r="AF983" s="110"/>
      <c r="AG983" s="118"/>
      <c r="AH983" s="122"/>
      <c r="AI983" s="110"/>
      <c r="AJ983" s="118"/>
      <c r="AK983" s="122"/>
      <c r="AL983" s="110"/>
      <c r="AM983" s="110"/>
      <c r="AN983" s="110"/>
      <c r="AO983" s="110"/>
      <c r="AP983" s="110"/>
      <c r="AQ983" s="110"/>
      <c r="AR983" s="110"/>
      <c r="AS983" s="110"/>
      <c r="AT983" s="110"/>
      <c r="AU983" s="110"/>
      <c r="AV983" s="110"/>
      <c r="AW983" s="110"/>
      <c r="AX983" s="110"/>
      <c r="AY983" s="110"/>
      <c r="AZ983" s="110"/>
      <c r="BA983" s="110"/>
      <c r="BB983" s="110"/>
      <c r="BC983" s="110"/>
      <c r="BD983" s="110"/>
      <c r="BE983" s="110"/>
      <c r="BF983" s="110"/>
      <c r="BG983" s="110"/>
      <c r="BH983" s="110"/>
      <c r="BI983" s="110"/>
      <c r="BJ983" s="110"/>
      <c r="BK983" s="110"/>
      <c r="BL983" s="110"/>
      <c r="BM983" s="110"/>
      <c r="BN983" s="110"/>
      <c r="BO983" s="110"/>
      <c r="BP983" s="110"/>
      <c r="BQ983" s="110"/>
      <c r="BR983" s="110"/>
      <c r="BS983" s="110"/>
      <c r="BT983" s="110"/>
      <c r="BU983" s="110"/>
      <c r="BV983" s="110"/>
      <c r="BW983" s="110"/>
      <c r="BX983" s="110"/>
      <c r="BY983" s="110"/>
      <c r="BZ983" s="110"/>
      <c r="CA983" s="110"/>
      <c r="CB983" s="110"/>
      <c r="CC983" s="110"/>
      <c r="CD983" s="110"/>
      <c r="CE983" s="110"/>
      <c r="CF983" s="110"/>
      <c r="CG983" s="110"/>
      <c r="CH983" s="110"/>
      <c r="CI983" s="110"/>
      <c r="CJ983" s="110"/>
      <c r="CK983" s="110"/>
      <c r="CL983" s="110"/>
      <c r="CM983" s="110"/>
      <c r="CN983" s="110"/>
      <c r="CO983" s="110"/>
      <c r="CP983" s="110"/>
      <c r="CQ983" s="110"/>
      <c r="CR983" s="110"/>
      <c r="CS983" s="110"/>
      <c r="CT983" s="110"/>
      <c r="CU983" s="110"/>
      <c r="CV983" s="110"/>
      <c r="CW983" s="110"/>
      <c r="CX983" s="110"/>
      <c r="CY983" s="110"/>
      <c r="CZ983" s="110"/>
      <c r="DA983" s="110"/>
      <c r="DB983" s="110"/>
      <c r="DC983" s="110"/>
      <c r="DD983" s="110"/>
      <c r="DE983" s="110"/>
      <c r="DF983" s="110"/>
      <c r="DG983" s="110"/>
      <c r="DH983" s="110"/>
      <c r="DI983" s="110"/>
      <c r="DJ983" s="110"/>
      <c r="DK983" s="110"/>
      <c r="DL983" s="110"/>
      <c r="DM983" s="110"/>
      <c r="DN983" s="110"/>
      <c r="DO983" s="110"/>
      <c r="DP983" s="110"/>
      <c r="DQ983" s="110"/>
      <c r="DR983" s="110"/>
      <c r="DS983" s="110"/>
      <c r="DT983" s="110"/>
      <c r="DU983" s="110"/>
      <c r="DV983" s="110"/>
      <c r="DW983" s="110"/>
      <c r="DX983" s="110"/>
      <c r="DY983" s="110"/>
      <c r="DZ983" s="110"/>
      <c r="EA983" s="110"/>
      <c r="EB983" s="110"/>
      <c r="EC983" s="110"/>
      <c r="ED983" s="110"/>
      <c r="EE983" s="110"/>
      <c r="EF983" s="110"/>
      <c r="EG983" s="110"/>
      <c r="EH983" s="110"/>
      <c r="EI983" s="110"/>
      <c r="EJ983" s="110"/>
      <c r="EK983" s="110"/>
      <c r="EL983" s="110"/>
      <c r="EM983" s="110"/>
      <c r="EN983" s="110"/>
      <c r="EO983" s="110"/>
      <c r="EP983" s="110"/>
      <c r="EQ983" s="110"/>
      <c r="ER983" s="110"/>
      <c r="ES983" s="110"/>
      <c r="ET983" s="110"/>
      <c r="EU983" s="110"/>
      <c r="EV983" s="110"/>
      <c r="EW983" s="110"/>
      <c r="EX983" s="110"/>
      <c r="EY983" s="110"/>
      <c r="EZ983" s="110"/>
      <c r="FA983" s="110"/>
      <c r="FB983" s="110"/>
      <c r="FC983" s="110"/>
      <c r="FD983" s="110"/>
      <c r="FE983" s="110"/>
      <c r="FF983" s="110"/>
      <c r="FG983" s="110"/>
      <c r="FH983" s="110"/>
      <c r="FI983" s="110"/>
      <c r="FJ983" s="110"/>
      <c r="FK983" s="110"/>
      <c r="FL983" s="110"/>
      <c r="FM983" s="110"/>
      <c r="FN983" s="110"/>
      <c r="FO983" s="110"/>
      <c r="FP983" s="110"/>
      <c r="FQ983" s="110"/>
      <c r="FR983" s="110"/>
      <c r="FS983" s="110"/>
      <c r="FT983" s="110"/>
      <c r="FU983" s="110"/>
      <c r="FV983" s="110"/>
      <c r="FW983" s="110"/>
      <c r="FX983" s="110"/>
      <c r="FY983" s="110"/>
      <c r="FZ983" s="110"/>
      <c r="GA983" s="110"/>
      <c r="GB983" s="110"/>
      <c r="GC983" s="110"/>
      <c r="GD983" s="110"/>
      <c r="GE983" s="110"/>
      <c r="GF983" s="110"/>
      <c r="GG983" s="110"/>
      <c r="GH983" s="110"/>
      <c r="GI983" s="110"/>
      <c r="GJ983" s="110"/>
      <c r="GK983" s="110"/>
      <c r="GL983" s="110"/>
      <c r="GM983" s="110"/>
      <c r="GN983" s="110"/>
      <c r="GO983" s="110"/>
      <c r="GP983" s="110"/>
      <c r="GQ983" s="110"/>
      <c r="GR983" s="110"/>
      <c r="GS983" s="110"/>
      <c r="GT983" s="110"/>
      <c r="GU983" s="110"/>
      <c r="GV983" s="110"/>
      <c r="GW983" s="110"/>
      <c r="GX983" s="110"/>
      <c r="GY983" s="110"/>
      <c r="GZ983" s="110"/>
      <c r="HA983" s="110"/>
      <c r="HB983" s="110"/>
      <c r="HC983" s="110"/>
      <c r="HD983" s="110"/>
      <c r="HE983" s="110"/>
      <c r="HF983" s="110"/>
      <c r="HG983" s="110"/>
      <c r="HH983" s="110"/>
      <c r="HI983" s="110"/>
      <c r="HJ983" s="110"/>
      <c r="HK983" s="110"/>
      <c r="HL983" s="110"/>
      <c r="HM983" s="110"/>
      <c r="HN983" s="110"/>
      <c r="HO983" s="110"/>
      <c r="HP983" s="110"/>
      <c r="HQ983" s="110"/>
      <c r="HR983" s="110"/>
      <c r="HS983" s="110"/>
      <c r="HT983" s="110"/>
      <c r="HU983" s="110"/>
      <c r="HV983" s="110"/>
      <c r="HW983" s="110"/>
      <c r="HX983" s="110"/>
      <c r="HY983" s="110"/>
      <c r="HZ983" s="110"/>
      <c r="IA983" s="110"/>
      <c r="IB983" s="110"/>
      <c r="IC983" s="110"/>
      <c r="ID983" s="110"/>
      <c r="IE983" s="110"/>
      <c r="IF983" s="110"/>
      <c r="IG983" s="110"/>
      <c r="IH983" s="110"/>
      <c r="II983" s="110"/>
      <c r="IJ983" s="110"/>
      <c r="IK983" s="110"/>
      <c r="IL983" s="110"/>
      <c r="IM983" s="110"/>
      <c r="IN983" s="110"/>
      <c r="IO983" s="110"/>
      <c r="IP983" s="110"/>
      <c r="IQ983" s="110"/>
      <c r="IR983" s="110"/>
      <c r="IS983" s="110"/>
      <c r="IT983" s="110"/>
      <c r="IU983" s="110"/>
      <c r="IV983" s="110"/>
    </row>
    <row r="984" spans="1:256" s="110" customFormat="1" x14ac:dyDescent="0.35">
      <c r="A984" s="122" t="s">
        <v>2007</v>
      </c>
      <c r="B984" s="110" t="s">
        <v>242</v>
      </c>
      <c r="C984" s="110" t="s">
        <v>326</v>
      </c>
      <c r="D984" s="122" t="s">
        <v>2010</v>
      </c>
      <c r="E984" s="125">
        <v>36984</v>
      </c>
      <c r="F984" s="111" t="s">
        <v>2008</v>
      </c>
      <c r="G984" s="122" t="s">
        <v>84</v>
      </c>
      <c r="H984" s="110" t="s">
        <v>242</v>
      </c>
      <c r="I984" s="110" t="s">
        <v>326</v>
      </c>
      <c r="J984" s="122" t="s">
        <v>598</v>
      </c>
      <c r="K984" s="110" t="s">
        <v>242</v>
      </c>
      <c r="L984" s="110" t="s">
        <v>326</v>
      </c>
      <c r="M984" s="122" t="s">
        <v>743</v>
      </c>
      <c r="P984" s="122"/>
      <c r="S984" s="122"/>
      <c r="V984" s="122"/>
      <c r="Y984" s="122"/>
      <c r="AB984" s="122"/>
    </row>
    <row r="985" spans="1:256" s="110" customFormat="1" x14ac:dyDescent="0.35">
      <c r="A985" s="122" t="s">
        <v>174</v>
      </c>
      <c r="B985" s="110" t="s">
        <v>177</v>
      </c>
      <c r="C985" s="110" t="s">
        <v>123</v>
      </c>
      <c r="D985" s="111" t="s">
        <v>743</v>
      </c>
      <c r="E985" s="125">
        <v>34043</v>
      </c>
      <c r="F985" s="111" t="s">
        <v>175</v>
      </c>
      <c r="G985" s="110" t="s">
        <v>4428</v>
      </c>
      <c r="H985" s="110" t="s">
        <v>177</v>
      </c>
      <c r="I985" s="110" t="s">
        <v>123</v>
      </c>
      <c r="J985" s="111" t="s">
        <v>181</v>
      </c>
      <c r="K985" s="110" t="s">
        <v>177</v>
      </c>
      <c r="L985" s="110" t="s">
        <v>123</v>
      </c>
      <c r="M985" s="111" t="s">
        <v>178</v>
      </c>
      <c r="N985" s="110" t="s">
        <v>226</v>
      </c>
      <c r="O985" s="110" t="s">
        <v>85</v>
      </c>
      <c r="P985" s="111" t="s">
        <v>179</v>
      </c>
      <c r="Q985" s="110" t="s">
        <v>177</v>
      </c>
      <c r="R985" s="110" t="s">
        <v>109</v>
      </c>
      <c r="S985" s="111" t="s">
        <v>178</v>
      </c>
      <c r="T985" s="110" t="s">
        <v>177</v>
      </c>
      <c r="U985" s="110" t="s">
        <v>85</v>
      </c>
      <c r="V985" s="111" t="s">
        <v>181</v>
      </c>
      <c r="W985" s="110" t="s">
        <v>182</v>
      </c>
      <c r="X985" s="110" t="s">
        <v>85</v>
      </c>
      <c r="Y985" s="111" t="s">
        <v>183</v>
      </c>
      <c r="Z985" s="110" t="s">
        <v>184</v>
      </c>
      <c r="AA985" s="110" t="s">
        <v>85</v>
      </c>
      <c r="AB985" s="111" t="s">
        <v>185</v>
      </c>
      <c r="AC985" s="110" t="s">
        <v>184</v>
      </c>
      <c r="AD985" s="110" t="s">
        <v>85</v>
      </c>
      <c r="AE985" s="111" t="s">
        <v>186</v>
      </c>
    </row>
    <row r="986" spans="1:256" s="110" customFormat="1" x14ac:dyDescent="0.35">
      <c r="A986" s="122" t="s">
        <v>3912</v>
      </c>
      <c r="B986" s="110" t="s">
        <v>365</v>
      </c>
      <c r="C986" s="110" t="s">
        <v>229</v>
      </c>
      <c r="D986" s="122"/>
      <c r="E986" s="125">
        <v>37322</v>
      </c>
      <c r="F986" s="111" t="s">
        <v>5154</v>
      </c>
      <c r="G986" s="122"/>
      <c r="J986" s="122"/>
      <c r="M986" s="122"/>
      <c r="P986" s="122"/>
      <c r="S986" s="122"/>
      <c r="V986" s="122"/>
      <c r="Y986" s="122"/>
      <c r="AB986" s="122"/>
    </row>
    <row r="987" spans="1:256" s="110" customFormat="1" x14ac:dyDescent="0.35">
      <c r="A987" s="122" t="s">
        <v>2645</v>
      </c>
      <c r="B987" s="110" t="s">
        <v>296</v>
      </c>
      <c r="C987" s="118" t="s">
        <v>158</v>
      </c>
      <c r="D987" s="122" t="s">
        <v>335</v>
      </c>
      <c r="E987" s="125">
        <v>34125</v>
      </c>
      <c r="F987" s="118" t="s">
        <v>405</v>
      </c>
      <c r="G987" s="122" t="s">
        <v>1005</v>
      </c>
      <c r="H987" s="110" t="s">
        <v>331</v>
      </c>
      <c r="I987" s="118" t="s">
        <v>158</v>
      </c>
      <c r="J987" s="122" t="s">
        <v>342</v>
      </c>
      <c r="K987" s="110" t="s">
        <v>296</v>
      </c>
      <c r="L987" s="118" t="s">
        <v>158</v>
      </c>
      <c r="M987" s="122" t="s">
        <v>297</v>
      </c>
      <c r="N987" s="110" t="s">
        <v>299</v>
      </c>
      <c r="O987" s="118" t="s">
        <v>142</v>
      </c>
      <c r="P987" s="122" t="s">
        <v>297</v>
      </c>
      <c r="R987" s="118"/>
      <c r="S987" s="122"/>
      <c r="T987" s="110" t="s">
        <v>331</v>
      </c>
      <c r="U987" s="118" t="s">
        <v>94</v>
      </c>
      <c r="V987" s="122" t="s">
        <v>335</v>
      </c>
      <c r="W987" s="110" t="s">
        <v>299</v>
      </c>
      <c r="X987" s="118" t="s">
        <v>94</v>
      </c>
      <c r="Y987" s="122" t="s">
        <v>334</v>
      </c>
      <c r="Z987" s="110" t="s">
        <v>327</v>
      </c>
      <c r="AA987" s="118" t="s">
        <v>94</v>
      </c>
      <c r="AB987" s="122" t="s">
        <v>328</v>
      </c>
    </row>
    <row r="988" spans="1:256" s="110" customFormat="1" x14ac:dyDescent="0.35">
      <c r="A988" s="122" t="s">
        <v>2322</v>
      </c>
      <c r="C988" s="111"/>
      <c r="D988" s="111"/>
      <c r="E988" s="125">
        <v>34376</v>
      </c>
      <c r="F988" s="111" t="s">
        <v>2133</v>
      </c>
      <c r="G988" s="122" t="s">
        <v>1408</v>
      </c>
      <c r="H988" s="110" t="s">
        <v>2233</v>
      </c>
      <c r="I988" s="111" t="s">
        <v>142</v>
      </c>
      <c r="J988" s="111" t="s">
        <v>3446</v>
      </c>
      <c r="K988" s="110" t="s">
        <v>331</v>
      </c>
      <c r="L988" s="111" t="s">
        <v>142</v>
      </c>
      <c r="M988" s="111" t="s">
        <v>301</v>
      </c>
      <c r="N988" s="110" t="s">
        <v>4442</v>
      </c>
      <c r="O988" s="111" t="s">
        <v>142</v>
      </c>
      <c r="P988" s="111" t="s">
        <v>2323</v>
      </c>
      <c r="Q988" s="110" t="s">
        <v>327</v>
      </c>
      <c r="R988" s="111" t="s">
        <v>103</v>
      </c>
      <c r="S988" s="111" t="s">
        <v>328</v>
      </c>
      <c r="T988" s="110" t="s">
        <v>296</v>
      </c>
      <c r="U988" s="111" t="s">
        <v>86</v>
      </c>
      <c r="V988" s="111" t="s">
        <v>297</v>
      </c>
      <c r="W988" s="110" t="s">
        <v>327</v>
      </c>
      <c r="X988" s="111" t="s">
        <v>86</v>
      </c>
      <c r="Y988" s="111" t="s">
        <v>335</v>
      </c>
      <c r="Z988" s="110" t="s">
        <v>327</v>
      </c>
      <c r="AA988" s="111" t="s">
        <v>86</v>
      </c>
      <c r="AB988" s="111" t="s">
        <v>328</v>
      </c>
      <c r="AC988" s="110" t="s">
        <v>327</v>
      </c>
      <c r="AD988" s="110" t="s">
        <v>86</v>
      </c>
      <c r="AE988" s="111" t="s">
        <v>328</v>
      </c>
    </row>
    <row r="989" spans="1:256" s="110" customFormat="1" x14ac:dyDescent="0.35">
      <c r="A989" s="122" t="s">
        <v>3790</v>
      </c>
      <c r="B989" s="110" t="s">
        <v>461</v>
      </c>
      <c r="C989" s="110" t="s">
        <v>151</v>
      </c>
      <c r="D989" s="122" t="s">
        <v>231</v>
      </c>
      <c r="E989" s="125">
        <v>36768</v>
      </c>
      <c r="F989" s="111" t="s">
        <v>5136</v>
      </c>
      <c r="G989" s="122"/>
      <c r="J989" s="122"/>
      <c r="M989" s="122"/>
      <c r="P989" s="122"/>
      <c r="S989" s="122"/>
      <c r="V989" s="122"/>
      <c r="Y989" s="122"/>
      <c r="AB989" s="122"/>
    </row>
    <row r="990" spans="1:256" s="110" customFormat="1" x14ac:dyDescent="0.35">
      <c r="A990" s="8" t="s">
        <v>732</v>
      </c>
      <c r="C990" s="111"/>
      <c r="D990" s="111"/>
      <c r="E990" s="40">
        <v>32086</v>
      </c>
      <c r="F990" s="36" t="s">
        <v>733</v>
      </c>
      <c r="G990" s="36" t="s">
        <v>4554</v>
      </c>
      <c r="H990" s="110" t="s">
        <v>177</v>
      </c>
      <c r="I990" s="111" t="s">
        <v>151</v>
      </c>
      <c r="J990" s="111" t="s">
        <v>440</v>
      </c>
      <c r="K990" s="110" t="s">
        <v>177</v>
      </c>
      <c r="L990" s="111" t="s">
        <v>151</v>
      </c>
      <c r="M990" s="111" t="s">
        <v>440</v>
      </c>
      <c r="N990" s="110" t="s">
        <v>177</v>
      </c>
      <c r="O990" s="111" t="s">
        <v>151</v>
      </c>
      <c r="P990" s="111" t="s">
        <v>207</v>
      </c>
      <c r="Q990" s="110" t="s">
        <v>177</v>
      </c>
      <c r="R990" s="111" t="s">
        <v>151</v>
      </c>
      <c r="S990" s="111" t="s">
        <v>212</v>
      </c>
      <c r="T990" s="110" t="s">
        <v>177</v>
      </c>
      <c r="U990" s="111" t="s">
        <v>151</v>
      </c>
      <c r="V990" s="111" t="s">
        <v>207</v>
      </c>
      <c r="W990" s="110" t="s">
        <v>177</v>
      </c>
      <c r="X990" s="36" t="s">
        <v>151</v>
      </c>
      <c r="Y990" s="36" t="s">
        <v>207</v>
      </c>
      <c r="Z990" s="102" t="s">
        <v>177</v>
      </c>
      <c r="AA990" s="36" t="s">
        <v>151</v>
      </c>
      <c r="AB990" s="36" t="s">
        <v>440</v>
      </c>
      <c r="AC990" s="102" t="s">
        <v>177</v>
      </c>
      <c r="AD990" s="36" t="s">
        <v>151</v>
      </c>
      <c r="AE990" s="36" t="s">
        <v>216</v>
      </c>
      <c r="AF990" s="102" t="s">
        <v>177</v>
      </c>
      <c r="AG990" s="36" t="s">
        <v>151</v>
      </c>
      <c r="AH990" s="36" t="s">
        <v>178</v>
      </c>
      <c r="AI990" s="102" t="s">
        <v>177</v>
      </c>
      <c r="AJ990" s="36" t="s">
        <v>151</v>
      </c>
      <c r="AK990" s="36" t="s">
        <v>440</v>
      </c>
      <c r="AL990" s="102" t="s">
        <v>177</v>
      </c>
      <c r="AM990" s="36" t="s">
        <v>151</v>
      </c>
      <c r="AN990" s="36" t="s">
        <v>430</v>
      </c>
      <c r="AO990"/>
      <c r="AP990" s="36"/>
      <c r="AQ990" s="36"/>
      <c r="AR990" t="s">
        <v>177</v>
      </c>
      <c r="AS990" s="36" t="s">
        <v>151</v>
      </c>
      <c r="AT990" s="36" t="s">
        <v>254</v>
      </c>
      <c r="AU990"/>
      <c r="AV990" s="36"/>
      <c r="AW990" s="36"/>
      <c r="AX990"/>
      <c r="AY990" s="36"/>
      <c r="AZ990" s="36"/>
      <c r="BA990"/>
      <c r="BB990" s="36"/>
      <c r="BC990" s="36"/>
      <c r="BD990"/>
      <c r="BE990" s="36"/>
      <c r="BF990" s="36"/>
      <c r="BG990"/>
      <c r="BH990" s="36"/>
      <c r="BI990" s="36"/>
      <c r="BJ990"/>
      <c r="BK990" s="36"/>
      <c r="BL990" s="36"/>
      <c r="BM990"/>
      <c r="BN990" s="36"/>
      <c r="BO990" s="8"/>
      <c r="BP990"/>
      <c r="BQ990"/>
      <c r="BR990" s="8"/>
      <c r="BS990" s="8"/>
      <c r="BT990" s="8"/>
      <c r="BU990" s="8"/>
      <c r="BV990"/>
      <c r="BW990" s="9"/>
      <c r="BX990" s="9"/>
    </row>
    <row r="991" spans="1:256" s="110" customFormat="1" x14ac:dyDescent="0.35">
      <c r="A991" s="122" t="s">
        <v>2950</v>
      </c>
      <c r="B991" s="110" t="s">
        <v>153</v>
      </c>
      <c r="C991" s="118" t="s">
        <v>326</v>
      </c>
      <c r="D991" s="129" t="s">
        <v>422</v>
      </c>
      <c r="E991" s="40">
        <v>32786</v>
      </c>
      <c r="F991" s="111" t="s">
        <v>1509</v>
      </c>
      <c r="G991" s="111" t="s">
        <v>4786</v>
      </c>
      <c r="H991" s="110" t="s">
        <v>153</v>
      </c>
      <c r="I991" s="118" t="s">
        <v>326</v>
      </c>
      <c r="J991" s="129" t="s">
        <v>422</v>
      </c>
      <c r="K991" s="110" t="s">
        <v>153</v>
      </c>
      <c r="L991" s="118" t="s">
        <v>326</v>
      </c>
      <c r="M991" s="129" t="s">
        <v>154</v>
      </c>
      <c r="N991" s="110" t="s">
        <v>153</v>
      </c>
      <c r="O991" s="118" t="s">
        <v>326</v>
      </c>
      <c r="P991" s="129" t="s">
        <v>154</v>
      </c>
      <c r="Q991" s="110" t="s">
        <v>153</v>
      </c>
      <c r="R991" s="118" t="s">
        <v>326</v>
      </c>
      <c r="S991" s="129" t="s">
        <v>422</v>
      </c>
      <c r="T991" s="110" t="s">
        <v>153</v>
      </c>
      <c r="U991" s="118" t="s">
        <v>326</v>
      </c>
      <c r="V991" s="129" t="s">
        <v>422</v>
      </c>
      <c r="W991" s="110" t="s">
        <v>153</v>
      </c>
      <c r="X991" s="118" t="s">
        <v>326</v>
      </c>
      <c r="Y991" s="129" t="s">
        <v>154</v>
      </c>
      <c r="Z991" s="110" t="s">
        <v>153</v>
      </c>
      <c r="AA991" s="118" t="s">
        <v>326</v>
      </c>
      <c r="AB991" s="129" t="s">
        <v>422</v>
      </c>
      <c r="AC991" s="110" t="s">
        <v>153</v>
      </c>
      <c r="AD991" s="118" t="s">
        <v>326</v>
      </c>
      <c r="AE991" s="129" t="s">
        <v>155</v>
      </c>
      <c r="AF991" s="110" t="s">
        <v>153</v>
      </c>
      <c r="AG991" s="118" t="s">
        <v>326</v>
      </c>
      <c r="AH991" s="129" t="s">
        <v>422</v>
      </c>
      <c r="AI991" s="110" t="s">
        <v>147</v>
      </c>
      <c r="AJ991" s="118" t="s">
        <v>326</v>
      </c>
      <c r="AK991" s="129" t="s">
        <v>608</v>
      </c>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256" s="110" customFormat="1" x14ac:dyDescent="0.35">
      <c r="A992" s="122" t="s">
        <v>1070</v>
      </c>
      <c r="D992" s="122"/>
      <c r="E992" s="125">
        <v>35754</v>
      </c>
      <c r="F992" s="118" t="s">
        <v>108</v>
      </c>
      <c r="G992" s="122" t="s">
        <v>218</v>
      </c>
      <c r="H992" s="110" t="s">
        <v>93</v>
      </c>
      <c r="I992" s="110" t="s">
        <v>224</v>
      </c>
      <c r="J992" s="122" t="s">
        <v>3447</v>
      </c>
      <c r="K992" s="110" t="s">
        <v>93</v>
      </c>
      <c r="L992" s="110" t="s">
        <v>224</v>
      </c>
      <c r="M992" s="122" t="s">
        <v>1071</v>
      </c>
      <c r="N992" s="110" t="s">
        <v>93</v>
      </c>
      <c r="O992" s="110" t="s">
        <v>224</v>
      </c>
      <c r="P992" s="122" t="s">
        <v>1072</v>
      </c>
      <c r="Q992" s="110" t="s">
        <v>93</v>
      </c>
      <c r="R992" s="110" t="s">
        <v>224</v>
      </c>
      <c r="S992" s="122" t="s">
        <v>1073</v>
      </c>
      <c r="V992" s="122"/>
      <c r="Y992" s="122"/>
      <c r="AB992" s="122"/>
    </row>
    <row r="993" spans="1:256" s="110" customFormat="1" x14ac:dyDescent="0.35">
      <c r="A993" s="122" t="s">
        <v>4683</v>
      </c>
      <c r="C993" s="111" t="s">
        <v>4421</v>
      </c>
      <c r="D993" s="111"/>
      <c r="E993" s="125">
        <v>32889</v>
      </c>
      <c r="F993" s="111" t="s">
        <v>364</v>
      </c>
      <c r="G993" s="111" t="s">
        <v>4684</v>
      </c>
      <c r="I993" s="111"/>
      <c r="J993" s="111"/>
      <c r="K993" s="110" t="s">
        <v>220</v>
      </c>
      <c r="L993" s="111" t="s">
        <v>172</v>
      </c>
      <c r="M993" s="111" t="s">
        <v>231</v>
      </c>
      <c r="N993" s="110" t="s">
        <v>220</v>
      </c>
      <c r="O993" s="111" t="s">
        <v>135</v>
      </c>
      <c r="P993" s="111" t="s">
        <v>208</v>
      </c>
      <c r="Q993" s="110" t="s">
        <v>211</v>
      </c>
      <c r="R993" s="111" t="s">
        <v>268</v>
      </c>
      <c r="S993" s="111" t="s">
        <v>201</v>
      </c>
      <c r="T993" s="110" t="s">
        <v>459</v>
      </c>
      <c r="U993" s="111" t="s">
        <v>268</v>
      </c>
      <c r="V993" s="111" t="s">
        <v>426</v>
      </c>
      <c r="W993" s="110" t="s">
        <v>2197</v>
      </c>
      <c r="X993" s="111" t="s">
        <v>268</v>
      </c>
      <c r="Y993" s="111" t="s">
        <v>488</v>
      </c>
      <c r="Z993" s="110" t="s">
        <v>459</v>
      </c>
      <c r="AA993" s="111" t="s">
        <v>268</v>
      </c>
      <c r="AB993" s="111" t="s">
        <v>166</v>
      </c>
      <c r="AC993" s="110" t="s">
        <v>459</v>
      </c>
      <c r="AD993" s="111" t="s">
        <v>268</v>
      </c>
      <c r="AE993" s="111" t="s">
        <v>166</v>
      </c>
      <c r="AF993" s="110" t="s">
        <v>744</v>
      </c>
      <c r="AG993" s="111" t="s">
        <v>151</v>
      </c>
      <c r="AH993" s="111" t="s">
        <v>231</v>
      </c>
      <c r="AI993" s="110" t="s">
        <v>461</v>
      </c>
      <c r="AJ993" s="111" t="s">
        <v>151</v>
      </c>
      <c r="AK993" s="111" t="s">
        <v>231</v>
      </c>
      <c r="AM993" s="111"/>
      <c r="AN993" s="111"/>
      <c r="AO993" s="110" t="s">
        <v>744</v>
      </c>
      <c r="AP993" s="111" t="s">
        <v>151</v>
      </c>
      <c r="AQ993" s="111" t="s">
        <v>231</v>
      </c>
      <c r="AS993" s="111"/>
      <c r="AT993" s="111"/>
      <c r="AV993" s="111"/>
      <c r="AW993" s="111"/>
      <c r="AY993" s="111"/>
      <c r="AZ993" s="111"/>
      <c r="BB993" s="111"/>
      <c r="BC993" s="111"/>
      <c r="BE993" s="111"/>
      <c r="BF993" s="111"/>
      <c r="BH993" s="111"/>
      <c r="BI993" s="111"/>
      <c r="BK993" s="111"/>
      <c r="BL993" s="111"/>
      <c r="BN993" s="111"/>
      <c r="BO993" s="122"/>
      <c r="BR993" s="122"/>
      <c r="BS993" s="122"/>
      <c r="BT993" s="122"/>
      <c r="BU993" s="122"/>
      <c r="BW993" s="118"/>
      <c r="BX993" s="118"/>
    </row>
    <row r="994" spans="1:256" s="110" customFormat="1" x14ac:dyDescent="0.35">
      <c r="A994" s="122" t="s">
        <v>2489</v>
      </c>
      <c r="B994" s="110" t="s">
        <v>177</v>
      </c>
      <c r="C994" s="110" t="s">
        <v>172</v>
      </c>
      <c r="D994" s="111" t="s">
        <v>201</v>
      </c>
      <c r="E994" s="125">
        <v>34119</v>
      </c>
      <c r="F994" s="111" t="s">
        <v>2490</v>
      </c>
      <c r="G994" s="110" t="s">
        <v>540</v>
      </c>
      <c r="H994" s="110" t="s">
        <v>177</v>
      </c>
      <c r="I994" s="110" t="s">
        <v>172</v>
      </c>
      <c r="J994" s="111" t="s">
        <v>181</v>
      </c>
      <c r="K994" s="110" t="s">
        <v>177</v>
      </c>
      <c r="L994" s="110" t="s">
        <v>172</v>
      </c>
      <c r="M994" s="111" t="s">
        <v>216</v>
      </c>
      <c r="N994" s="110" t="s">
        <v>177</v>
      </c>
      <c r="O994" s="110" t="s">
        <v>172</v>
      </c>
      <c r="P994" s="111" t="s">
        <v>207</v>
      </c>
      <c r="Q994" s="110" t="s">
        <v>177</v>
      </c>
      <c r="R994" s="110" t="s">
        <v>172</v>
      </c>
      <c r="S994" s="111" t="s">
        <v>440</v>
      </c>
      <c r="T994" s="110" t="s">
        <v>177</v>
      </c>
      <c r="U994" s="110" t="s">
        <v>172</v>
      </c>
      <c r="V994" s="111" t="s">
        <v>191</v>
      </c>
      <c r="W994" s="110" t="s">
        <v>177</v>
      </c>
      <c r="X994" s="110" t="s">
        <v>172</v>
      </c>
      <c r="Y994" s="111" t="s">
        <v>181</v>
      </c>
      <c r="Z994" s="110" t="s">
        <v>177</v>
      </c>
      <c r="AA994" s="110" t="s">
        <v>172</v>
      </c>
      <c r="AB994" s="111" t="s">
        <v>185</v>
      </c>
      <c r="AC994" s="110" t="s">
        <v>177</v>
      </c>
      <c r="AD994" s="110" t="s">
        <v>172</v>
      </c>
      <c r="AE994" s="111" t="s">
        <v>178</v>
      </c>
    </row>
    <row r="995" spans="1:256" s="110" customFormat="1" x14ac:dyDescent="0.35">
      <c r="A995" s="122" t="s">
        <v>2440</v>
      </c>
      <c r="D995" s="122"/>
      <c r="E995" s="125">
        <v>36762</v>
      </c>
      <c r="F995" s="111" t="s">
        <v>295</v>
      </c>
      <c r="G995" s="122" t="s">
        <v>137</v>
      </c>
      <c r="H995" s="110" t="s">
        <v>354</v>
      </c>
      <c r="I995" s="110" t="s">
        <v>229</v>
      </c>
      <c r="J995" s="122" t="s">
        <v>149</v>
      </c>
      <c r="K995" s="110" t="s">
        <v>327</v>
      </c>
      <c r="L995" s="110" t="s">
        <v>229</v>
      </c>
      <c r="M995" s="122" t="s">
        <v>328</v>
      </c>
      <c r="P995" s="122"/>
      <c r="S995" s="122"/>
      <c r="V995" s="122"/>
      <c r="Y995" s="122"/>
      <c r="AB995" s="122"/>
    </row>
    <row r="996" spans="1:256" s="110" customFormat="1" x14ac:dyDescent="0.35">
      <c r="A996" s="122" t="s">
        <v>1290</v>
      </c>
      <c r="B996" s="110" t="s">
        <v>654</v>
      </c>
      <c r="C996" s="118" t="s">
        <v>142</v>
      </c>
      <c r="D996" s="122" t="s">
        <v>1413</v>
      </c>
      <c r="E996" s="125">
        <v>33663</v>
      </c>
      <c r="F996" s="111" t="s">
        <v>265</v>
      </c>
      <c r="G996" s="111" t="s">
        <v>4911</v>
      </c>
      <c r="H996" s="110" t="s">
        <v>292</v>
      </c>
      <c r="I996" s="118" t="s">
        <v>224</v>
      </c>
      <c r="J996" s="122" t="s">
        <v>1421</v>
      </c>
      <c r="K996" s="110" t="s">
        <v>292</v>
      </c>
      <c r="L996" s="118" t="s">
        <v>86</v>
      </c>
      <c r="M996" s="122" t="s">
        <v>277</v>
      </c>
      <c r="N996" s="110" t="s">
        <v>654</v>
      </c>
      <c r="O996" s="118" t="s">
        <v>86</v>
      </c>
      <c r="P996" s="122" t="s">
        <v>1291</v>
      </c>
      <c r="Q996" s="110" t="s">
        <v>654</v>
      </c>
      <c r="R996" s="118" t="s">
        <v>86</v>
      </c>
      <c r="S996" s="122" t="s">
        <v>2516</v>
      </c>
      <c r="T996" s="110" t="s">
        <v>654</v>
      </c>
      <c r="U996" s="118" t="s">
        <v>86</v>
      </c>
      <c r="V996" s="122" t="s">
        <v>1293</v>
      </c>
      <c r="W996" s="110" t="s">
        <v>654</v>
      </c>
      <c r="X996" s="118" t="s">
        <v>86</v>
      </c>
      <c r="Y996" s="122" t="s">
        <v>277</v>
      </c>
      <c r="Z996" s="110" t="s">
        <v>654</v>
      </c>
      <c r="AA996" s="118" t="s">
        <v>86</v>
      </c>
      <c r="AB996" s="122" t="s">
        <v>897</v>
      </c>
      <c r="AC996" s="110" t="s">
        <v>654</v>
      </c>
      <c r="AD996" s="118" t="s">
        <v>86</v>
      </c>
      <c r="AE996" s="122" t="s">
        <v>645</v>
      </c>
      <c r="AF996" s="110" t="s">
        <v>654</v>
      </c>
      <c r="AG996" s="118" t="s">
        <v>86</v>
      </c>
      <c r="AH996" s="122" t="s">
        <v>619</v>
      </c>
      <c r="AJ996" s="118"/>
      <c r="AK996" s="122"/>
      <c r="AM996" s="118"/>
      <c r="AN996" s="122"/>
      <c r="AP996" s="118"/>
      <c r="AQ996" s="122"/>
      <c r="AS996" s="118"/>
      <c r="AT996" s="122"/>
      <c r="AV996" s="118"/>
      <c r="AW996" s="122"/>
      <c r="AY996" s="118"/>
      <c r="AZ996" s="122"/>
      <c r="BB996" s="118"/>
      <c r="BC996" s="122"/>
      <c r="BE996" s="118"/>
      <c r="BF996" s="122"/>
      <c r="BH996" s="118"/>
      <c r="BI996" s="122"/>
      <c r="BK996" s="118"/>
      <c r="BL996" s="122"/>
      <c r="BN996" s="118"/>
      <c r="BO996" s="122"/>
      <c r="BR996" s="122"/>
      <c r="BS996" s="118"/>
      <c r="BT996" s="118"/>
      <c r="BU996" s="118"/>
      <c r="BV996" s="118"/>
      <c r="BW996" s="118"/>
      <c r="BX996" s="118"/>
    </row>
    <row r="997" spans="1:256" s="110" customFormat="1" x14ac:dyDescent="0.35">
      <c r="A997" s="122" t="s">
        <v>3913</v>
      </c>
      <c r="B997" s="110" t="s">
        <v>1190</v>
      </c>
      <c r="C997" s="110" t="s">
        <v>103</v>
      </c>
      <c r="D997" s="122"/>
      <c r="E997" s="125">
        <v>35275</v>
      </c>
      <c r="F997" s="111" t="s">
        <v>101</v>
      </c>
      <c r="G997" s="122"/>
      <c r="J997" s="122"/>
      <c r="M997" s="122"/>
      <c r="P997" s="122"/>
      <c r="S997" s="122"/>
      <c r="V997" s="122"/>
      <c r="Y997" s="122"/>
      <c r="AB997" s="122"/>
    </row>
    <row r="998" spans="1:256" s="110" customFormat="1" x14ac:dyDescent="0.35">
      <c r="A998" s="122" t="s">
        <v>1016</v>
      </c>
      <c r="B998" s="110" t="s">
        <v>656</v>
      </c>
      <c r="C998" s="111" t="s">
        <v>268</v>
      </c>
      <c r="D998" s="111" t="s">
        <v>1414</v>
      </c>
      <c r="E998" s="125">
        <v>35188</v>
      </c>
      <c r="F998" s="111" t="s">
        <v>140</v>
      </c>
      <c r="G998" s="111" t="s">
        <v>188</v>
      </c>
      <c r="H998" s="110" t="s">
        <v>656</v>
      </c>
      <c r="I998" s="111" t="s">
        <v>268</v>
      </c>
      <c r="J998" s="111" t="s">
        <v>510</v>
      </c>
      <c r="K998" s="110" t="s">
        <v>273</v>
      </c>
      <c r="L998" s="111" t="s">
        <v>96</v>
      </c>
      <c r="M998" s="111" t="s">
        <v>227</v>
      </c>
      <c r="N998" s="110" t="s">
        <v>273</v>
      </c>
      <c r="O998" s="111" t="s">
        <v>252</v>
      </c>
      <c r="P998" s="111" t="s">
        <v>992</v>
      </c>
      <c r="Q998" s="110" t="s">
        <v>273</v>
      </c>
      <c r="R998" s="111" t="s">
        <v>471</v>
      </c>
      <c r="S998" s="111" t="s">
        <v>231</v>
      </c>
      <c r="T998" s="110" t="s">
        <v>273</v>
      </c>
      <c r="U998" s="111" t="s">
        <v>275</v>
      </c>
      <c r="V998" s="111" t="s">
        <v>477</v>
      </c>
      <c r="W998" s="110" t="s">
        <v>253</v>
      </c>
      <c r="X998" s="111" t="s">
        <v>275</v>
      </c>
      <c r="Y998" s="111" t="s">
        <v>186</v>
      </c>
      <c r="AA998" s="111"/>
      <c r="AB998" s="111"/>
      <c r="AD998" s="111"/>
      <c r="AE998" s="111"/>
      <c r="AG998" s="111"/>
      <c r="AH998" s="111"/>
      <c r="AJ998" s="111"/>
      <c r="AK998" s="111"/>
      <c r="AM998" s="111"/>
      <c r="AN998" s="111"/>
      <c r="AP998" s="111"/>
      <c r="AQ998" s="111"/>
      <c r="AS998" s="111"/>
      <c r="AT998" s="111"/>
      <c r="AV998" s="111"/>
      <c r="AW998" s="111"/>
      <c r="AY998" s="111"/>
      <c r="AZ998" s="111"/>
      <c r="BB998" s="111"/>
      <c r="BC998" s="111"/>
      <c r="BE998" s="111"/>
      <c r="BF998" s="111"/>
      <c r="BH998" s="111"/>
      <c r="BI998" s="111"/>
      <c r="BK998" s="111"/>
      <c r="BL998" s="111"/>
      <c r="BN998" s="111"/>
      <c r="BO998" s="111"/>
      <c r="BQ998" s="125"/>
      <c r="BR998" s="111"/>
      <c r="BS998" s="118"/>
      <c r="BU998" s="122"/>
      <c r="BV998" s="118"/>
      <c r="BW998" s="118"/>
      <c r="BX998" s="127"/>
    </row>
    <row r="999" spans="1:256" s="110" customFormat="1" x14ac:dyDescent="0.35">
      <c r="A999" s="122" t="s">
        <v>3872</v>
      </c>
      <c r="B999" s="110" t="s">
        <v>327</v>
      </c>
      <c r="C999" s="110" t="s">
        <v>116</v>
      </c>
      <c r="D999" s="122" t="s">
        <v>328</v>
      </c>
      <c r="E999" s="125">
        <v>35731</v>
      </c>
      <c r="F999" s="111" t="s">
        <v>359</v>
      </c>
      <c r="G999" s="122"/>
      <c r="J999" s="122"/>
      <c r="M999" s="122"/>
      <c r="P999" s="122"/>
      <c r="S999" s="122"/>
      <c r="V999" s="122"/>
      <c r="Y999" s="122"/>
      <c r="AB999" s="122"/>
    </row>
    <row r="1000" spans="1:256" s="110" customFormat="1" x14ac:dyDescent="0.35">
      <c r="A1000" s="122" t="s">
        <v>3038</v>
      </c>
      <c r="D1000" s="122"/>
      <c r="E1000" s="125">
        <v>35815</v>
      </c>
      <c r="F1000" s="111" t="s">
        <v>295</v>
      </c>
      <c r="G1000" s="122" t="s">
        <v>769</v>
      </c>
      <c r="H1000" s="110" t="s">
        <v>156</v>
      </c>
      <c r="I1000" s="110" t="s">
        <v>341</v>
      </c>
      <c r="J1000" s="122" t="s">
        <v>848</v>
      </c>
      <c r="K1000" s="110" t="s">
        <v>153</v>
      </c>
      <c r="L1000" s="110" t="s">
        <v>341</v>
      </c>
      <c r="M1000" s="122" t="s">
        <v>422</v>
      </c>
      <c r="P1000" s="122"/>
      <c r="S1000" s="122"/>
      <c r="V1000" s="122"/>
      <c r="Y1000" s="122"/>
      <c r="AB1000" s="122"/>
    </row>
    <row r="1001" spans="1:256" s="110" customFormat="1" x14ac:dyDescent="0.35">
      <c r="A1001" s="122" t="s">
        <v>2392</v>
      </c>
      <c r="B1001" s="110" t="s">
        <v>147</v>
      </c>
      <c r="C1001" s="118" t="s">
        <v>131</v>
      </c>
      <c r="D1001" s="122" t="s">
        <v>426</v>
      </c>
      <c r="E1001" s="125">
        <v>36451</v>
      </c>
      <c r="F1001" s="111" t="s">
        <v>2075</v>
      </c>
      <c r="G1001" s="111" t="s">
        <v>4752</v>
      </c>
      <c r="H1001" s="110" t="s">
        <v>153</v>
      </c>
      <c r="I1001" s="118" t="s">
        <v>131</v>
      </c>
      <c r="J1001" s="122" t="s">
        <v>149</v>
      </c>
      <c r="L1001" s="118"/>
      <c r="M1001" s="122"/>
      <c r="O1001" s="118"/>
      <c r="P1001" s="122"/>
      <c r="R1001" s="118"/>
      <c r="S1001" s="122"/>
      <c r="U1001" s="118"/>
      <c r="V1001" s="122"/>
      <c r="X1001" s="118"/>
      <c r="Y1001" s="122"/>
      <c r="AA1001" s="118"/>
      <c r="AB1001" s="122"/>
      <c r="AD1001" s="118"/>
      <c r="AE1001" s="122"/>
      <c r="AG1001" s="118"/>
      <c r="AH1001" s="122"/>
      <c r="AJ1001" s="118"/>
      <c r="AK1001" s="122"/>
    </row>
    <row r="1002" spans="1:256" s="110" customFormat="1" x14ac:dyDescent="0.35">
      <c r="A1002" s="122" t="s">
        <v>3833</v>
      </c>
      <c r="B1002" s="110" t="s">
        <v>299</v>
      </c>
      <c r="C1002" s="110" t="s">
        <v>229</v>
      </c>
      <c r="D1002" s="122" t="s">
        <v>297</v>
      </c>
      <c r="E1002" s="125">
        <v>37528</v>
      </c>
      <c r="F1002" s="111" t="s">
        <v>5137</v>
      </c>
      <c r="G1002" s="122"/>
      <c r="J1002" s="122"/>
      <c r="M1002" s="122"/>
      <c r="P1002" s="122"/>
      <c r="S1002" s="122"/>
      <c r="V1002" s="122"/>
      <c r="Y1002" s="122"/>
      <c r="AB1002" s="122"/>
    </row>
    <row r="1003" spans="1:256" s="110" customFormat="1" x14ac:dyDescent="0.35">
      <c r="A1003" s="122" t="s">
        <v>1309</v>
      </c>
      <c r="D1003" s="122"/>
      <c r="E1003" s="125">
        <v>34682</v>
      </c>
      <c r="F1003" s="118" t="s">
        <v>405</v>
      </c>
      <c r="G1003" s="122" t="s">
        <v>249</v>
      </c>
      <c r="H1003" s="110" t="s">
        <v>4393</v>
      </c>
      <c r="I1003" s="110" t="s">
        <v>235</v>
      </c>
      <c r="J1003" s="122" t="s">
        <v>154</v>
      </c>
      <c r="K1003" s="110" t="s">
        <v>1310</v>
      </c>
      <c r="L1003" s="110" t="s">
        <v>235</v>
      </c>
      <c r="M1003" s="122" t="s">
        <v>154</v>
      </c>
      <c r="N1003" s="110" t="s">
        <v>4466</v>
      </c>
      <c r="O1003" s="110" t="s">
        <v>235</v>
      </c>
      <c r="P1003" s="122" t="s">
        <v>149</v>
      </c>
      <c r="Q1003" s="110" t="s">
        <v>345</v>
      </c>
      <c r="R1003" s="110" t="s">
        <v>268</v>
      </c>
      <c r="S1003" s="122" t="s">
        <v>154</v>
      </c>
      <c r="T1003" s="110" t="s">
        <v>1311</v>
      </c>
      <c r="U1003" s="110" t="s">
        <v>224</v>
      </c>
      <c r="V1003" s="122" t="s">
        <v>154</v>
      </c>
      <c r="W1003" s="110" t="s">
        <v>1312</v>
      </c>
      <c r="X1003" s="110" t="s">
        <v>224</v>
      </c>
      <c r="Y1003" s="122" t="s">
        <v>155</v>
      </c>
      <c r="Z1003" s="110" t="s">
        <v>1313</v>
      </c>
      <c r="AA1003" s="110" t="s">
        <v>224</v>
      </c>
      <c r="AB1003" s="122" t="s">
        <v>422</v>
      </c>
    </row>
    <row r="1004" spans="1:256" s="110" customFormat="1" x14ac:dyDescent="0.35">
      <c r="A1004" s="122" t="s">
        <v>3873</v>
      </c>
      <c r="B1004" s="110" t="s">
        <v>327</v>
      </c>
      <c r="C1004" s="110" t="s">
        <v>94</v>
      </c>
      <c r="D1004" s="122" t="s">
        <v>328</v>
      </c>
      <c r="E1004" s="125">
        <v>34824</v>
      </c>
      <c r="F1004" s="118" t="s">
        <v>249</v>
      </c>
      <c r="G1004" s="122" t="s">
        <v>1375</v>
      </c>
      <c r="J1004" s="122"/>
      <c r="M1004" s="122"/>
      <c r="N1004" s="110" t="s">
        <v>327</v>
      </c>
      <c r="O1004" s="110" t="s">
        <v>135</v>
      </c>
      <c r="P1004" s="122" t="s">
        <v>300</v>
      </c>
      <c r="Q1004" s="110" t="s">
        <v>354</v>
      </c>
      <c r="R1004" s="110" t="s">
        <v>135</v>
      </c>
      <c r="S1004" s="122" t="s">
        <v>149</v>
      </c>
      <c r="T1004" s="110" t="s">
        <v>354</v>
      </c>
      <c r="U1004" s="110" t="s">
        <v>135</v>
      </c>
      <c r="V1004" s="122" t="s">
        <v>422</v>
      </c>
      <c r="Y1004" s="122"/>
      <c r="Z1004" s="110" t="s">
        <v>327</v>
      </c>
      <c r="AA1004" s="110" t="s">
        <v>135</v>
      </c>
      <c r="AB1004" s="122" t="s">
        <v>335</v>
      </c>
    </row>
    <row r="1005" spans="1:256" s="110" customFormat="1" x14ac:dyDescent="0.35">
      <c r="A1005" s="122" t="s">
        <v>3791</v>
      </c>
      <c r="B1005" s="110" t="s">
        <v>220</v>
      </c>
      <c r="C1005" s="110" t="s">
        <v>190</v>
      </c>
      <c r="D1005" s="122" t="s">
        <v>231</v>
      </c>
      <c r="E1005" s="125">
        <v>36496</v>
      </c>
      <c r="F1005" s="111" t="s">
        <v>5154</v>
      </c>
      <c r="G1005" s="122"/>
      <c r="J1005" s="122"/>
      <c r="M1005" s="122"/>
      <c r="P1005" s="122"/>
      <c r="S1005" s="122"/>
      <c r="V1005" s="122"/>
      <c r="Y1005" s="122"/>
      <c r="AB1005" s="122"/>
    </row>
    <row r="1006" spans="1:256" s="110" customFormat="1" x14ac:dyDescent="0.35">
      <c r="A1006" s="122" t="s">
        <v>3055</v>
      </c>
      <c r="B1006" s="110" t="s">
        <v>491</v>
      </c>
      <c r="C1006" s="110" t="s">
        <v>165</v>
      </c>
      <c r="D1006" s="122" t="s">
        <v>260</v>
      </c>
      <c r="E1006" s="125">
        <v>35706</v>
      </c>
      <c r="F1006" s="118" t="s">
        <v>3056</v>
      </c>
      <c r="G1006" s="122" t="s">
        <v>130</v>
      </c>
      <c r="H1006" s="110" t="s">
        <v>258</v>
      </c>
      <c r="I1006" s="110" t="s">
        <v>252</v>
      </c>
      <c r="J1006" s="122" t="s">
        <v>227</v>
      </c>
      <c r="K1006" s="110" t="s">
        <v>491</v>
      </c>
      <c r="L1006" s="110" t="s">
        <v>252</v>
      </c>
      <c r="M1006" s="122" t="s">
        <v>168</v>
      </c>
      <c r="P1006" s="122"/>
      <c r="Q1006" s="110" t="s">
        <v>491</v>
      </c>
      <c r="R1006" s="110" t="s">
        <v>252</v>
      </c>
      <c r="S1006" s="122" t="s">
        <v>208</v>
      </c>
      <c r="V1006" s="122"/>
      <c r="Y1006" s="122"/>
      <c r="AB1006" s="122"/>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c r="HX1006"/>
      <c r="HY1006"/>
      <c r="HZ1006"/>
      <c r="IA1006"/>
      <c r="IB1006"/>
      <c r="IC1006"/>
      <c r="ID1006"/>
      <c r="IE1006"/>
      <c r="IF1006"/>
      <c r="IG1006"/>
      <c r="IH1006"/>
      <c r="II1006"/>
      <c r="IJ1006"/>
      <c r="IK1006"/>
      <c r="IL1006"/>
      <c r="IM1006"/>
      <c r="IN1006"/>
      <c r="IO1006"/>
      <c r="IP1006"/>
      <c r="IQ1006"/>
      <c r="IR1006"/>
      <c r="IS1006"/>
      <c r="IT1006"/>
      <c r="IU1006"/>
      <c r="IV1006"/>
    </row>
    <row r="1007" spans="1:256" s="110" customFormat="1" x14ac:dyDescent="0.35">
      <c r="A1007" s="122" t="s">
        <v>3763</v>
      </c>
      <c r="B1007" s="110" t="s">
        <v>744</v>
      </c>
      <c r="C1007" s="110" t="s">
        <v>151</v>
      </c>
      <c r="D1007" s="122" t="s">
        <v>231</v>
      </c>
      <c r="E1007" s="125">
        <v>36523</v>
      </c>
      <c r="F1007" s="111" t="s">
        <v>91</v>
      </c>
      <c r="G1007" s="122"/>
      <c r="J1007" s="122"/>
      <c r="M1007" s="122"/>
      <c r="P1007" s="122"/>
      <c r="S1007" s="122"/>
      <c r="V1007" s="122"/>
      <c r="Y1007" s="122"/>
      <c r="AB1007" s="122"/>
    </row>
    <row r="1008" spans="1:256" s="110" customFormat="1" x14ac:dyDescent="0.35">
      <c r="A1008" s="122" t="s">
        <v>3090</v>
      </c>
      <c r="C1008" s="118"/>
      <c r="D1008" s="122"/>
      <c r="E1008" s="125">
        <v>36036</v>
      </c>
      <c r="F1008" s="111" t="s">
        <v>107</v>
      </c>
      <c r="G1008" s="111" t="s">
        <v>320</v>
      </c>
      <c r="H1008" s="110" t="s">
        <v>410</v>
      </c>
      <c r="I1008" s="118" t="s">
        <v>268</v>
      </c>
      <c r="J1008" s="122"/>
      <c r="L1008" s="118"/>
      <c r="M1008" s="122"/>
      <c r="O1008" s="118"/>
      <c r="P1008" s="122"/>
      <c r="R1008" s="118"/>
      <c r="S1008" s="122"/>
      <c r="U1008" s="118"/>
      <c r="V1008" s="122"/>
      <c r="X1008" s="118"/>
      <c r="Y1008" s="122"/>
      <c r="AA1008" s="118"/>
      <c r="AB1008" s="122"/>
      <c r="AD1008" s="118"/>
      <c r="AE1008" s="122"/>
      <c r="AG1008" s="118"/>
      <c r="AH1008" s="122"/>
      <c r="AJ1008" s="118"/>
      <c r="AK1008" s="122"/>
    </row>
    <row r="1009" spans="1:256" s="110" customFormat="1" x14ac:dyDescent="0.35">
      <c r="A1009" s="122" t="s">
        <v>2574</v>
      </c>
      <c r="B1009" s="110" t="s">
        <v>122</v>
      </c>
      <c r="C1009" s="111" t="s">
        <v>96</v>
      </c>
      <c r="D1009" s="111"/>
      <c r="E1009" s="125">
        <v>35387</v>
      </c>
      <c r="F1009" s="111" t="s">
        <v>425</v>
      </c>
      <c r="G1009" s="111" t="s">
        <v>303</v>
      </c>
      <c r="H1009" s="110" t="s">
        <v>122</v>
      </c>
      <c r="I1009" s="111" t="s">
        <v>96</v>
      </c>
      <c r="J1009" s="111"/>
      <c r="K1009" s="110" t="s">
        <v>122</v>
      </c>
      <c r="L1009" s="111" t="s">
        <v>96</v>
      </c>
      <c r="M1009" s="111"/>
      <c r="N1009" s="110" t="s">
        <v>122</v>
      </c>
      <c r="O1009" s="111" t="s">
        <v>78</v>
      </c>
      <c r="P1009" s="111"/>
      <c r="Q1009" s="110" t="s">
        <v>2273</v>
      </c>
      <c r="R1009" s="111" t="s">
        <v>78</v>
      </c>
      <c r="S1009" s="111"/>
      <c r="T1009" s="110" t="s">
        <v>127</v>
      </c>
      <c r="U1009" s="111" t="s">
        <v>78</v>
      </c>
      <c r="V1009" s="111"/>
      <c r="W1009" s="110" t="s">
        <v>1106</v>
      </c>
      <c r="X1009" s="111" t="s">
        <v>78</v>
      </c>
      <c r="Y1009" s="111"/>
      <c r="AA1009" s="111"/>
      <c r="AB1009" s="111"/>
      <c r="AD1009" s="111"/>
      <c r="AE1009" s="111"/>
      <c r="AG1009" s="111"/>
      <c r="AH1009" s="111"/>
      <c r="AJ1009" s="111"/>
      <c r="AK1009" s="111"/>
      <c r="AM1009" s="111"/>
      <c r="AN1009" s="111"/>
      <c r="AP1009" s="111"/>
      <c r="AQ1009" s="111"/>
      <c r="AS1009" s="111"/>
      <c r="AT1009" s="111"/>
      <c r="AV1009" s="111"/>
      <c r="AW1009" s="111"/>
      <c r="AY1009" s="111"/>
      <c r="AZ1009" s="111"/>
      <c r="BB1009" s="111"/>
      <c r="BC1009" s="111"/>
      <c r="BE1009" s="111"/>
      <c r="BF1009" s="111"/>
      <c r="BH1009" s="111"/>
      <c r="BI1009" s="111"/>
      <c r="BK1009" s="111"/>
      <c r="BL1009" s="111"/>
      <c r="BN1009" s="111"/>
      <c r="BO1009" s="111"/>
      <c r="BQ1009" s="125"/>
      <c r="BR1009" s="111"/>
      <c r="BS1009" s="118"/>
      <c r="BU1009" s="122"/>
      <c r="BV1009" s="118"/>
      <c r="BW1009" s="118"/>
      <c r="BX1009" s="127"/>
    </row>
    <row r="1010" spans="1:256" s="110" customFormat="1" x14ac:dyDescent="0.35">
      <c r="A1010" s="122" t="s">
        <v>3792</v>
      </c>
      <c r="B1010" s="110" t="s">
        <v>220</v>
      </c>
      <c r="C1010" s="110" t="s">
        <v>123</v>
      </c>
      <c r="D1010" s="122" t="s">
        <v>231</v>
      </c>
      <c r="E1010" s="125">
        <v>36006</v>
      </c>
      <c r="F1010" s="111" t="s">
        <v>391</v>
      </c>
      <c r="G1010" s="122"/>
      <c r="J1010" s="122"/>
      <c r="M1010" s="122"/>
      <c r="P1010" s="122"/>
      <c r="S1010" s="122"/>
      <c r="V1010" s="122"/>
      <c r="Y1010" s="122"/>
      <c r="AB1010" s="122"/>
    </row>
    <row r="1011" spans="1:256" ht="12.75" customHeight="1" x14ac:dyDescent="0.35">
      <c r="A1011" s="129" t="s">
        <v>4928</v>
      </c>
      <c r="B1011" s="110"/>
      <c r="C1011" s="111" t="s">
        <v>4421</v>
      </c>
      <c r="D1011" s="129"/>
      <c r="E1011" s="40">
        <v>33847</v>
      </c>
      <c r="F1011" s="111" t="s">
        <v>1226</v>
      </c>
      <c r="G1011" s="102" t="s">
        <v>1140</v>
      </c>
      <c r="H1011" s="110"/>
      <c r="I1011" s="118"/>
      <c r="J1011" s="129"/>
      <c r="K1011" s="110" t="s">
        <v>654</v>
      </c>
      <c r="L1011" s="118" t="s">
        <v>235</v>
      </c>
      <c r="M1011" s="129" t="s">
        <v>1168</v>
      </c>
      <c r="N1011" s="110" t="s">
        <v>276</v>
      </c>
      <c r="O1011" s="118" t="s">
        <v>235</v>
      </c>
      <c r="P1011" s="129" t="s">
        <v>314</v>
      </c>
      <c r="Q1011" s="110" t="s">
        <v>292</v>
      </c>
      <c r="R1011" s="118" t="s">
        <v>135</v>
      </c>
      <c r="S1011" s="129" t="s">
        <v>1421</v>
      </c>
      <c r="T1011" s="110" t="s">
        <v>861</v>
      </c>
      <c r="U1011" s="118"/>
      <c r="V1011" s="129"/>
      <c r="W1011" s="110" t="s">
        <v>861</v>
      </c>
      <c r="X1011" s="118"/>
      <c r="Y1011" s="129"/>
      <c r="Z1011" s="110" t="s">
        <v>648</v>
      </c>
      <c r="AA1011" s="118" t="s">
        <v>460</v>
      </c>
      <c r="AB1011" s="129" t="s">
        <v>1168</v>
      </c>
      <c r="AC1011" s="110" t="s">
        <v>311</v>
      </c>
      <c r="AD1011" s="118" t="s">
        <v>460</v>
      </c>
      <c r="AE1011" s="129" t="s">
        <v>658</v>
      </c>
      <c r="AF1011" s="110" t="s">
        <v>307</v>
      </c>
      <c r="AG1011" s="118" t="s">
        <v>460</v>
      </c>
      <c r="AH1011" s="129" t="s">
        <v>2331</v>
      </c>
      <c r="AI1011" s="110" t="s">
        <v>307</v>
      </c>
      <c r="AJ1011" s="118" t="s">
        <v>460</v>
      </c>
      <c r="AK1011" s="129" t="s">
        <v>651</v>
      </c>
      <c r="BY1011" s="110"/>
      <c r="BZ1011" s="110"/>
      <c r="CA1011" s="110"/>
      <c r="CB1011" s="110"/>
      <c r="CC1011" s="110"/>
      <c r="CD1011" s="110"/>
      <c r="CE1011" s="110"/>
      <c r="CF1011" s="110"/>
      <c r="CG1011" s="110"/>
      <c r="CH1011" s="110"/>
      <c r="CI1011" s="110"/>
      <c r="CJ1011" s="110"/>
      <c r="CK1011" s="110"/>
      <c r="CL1011" s="110"/>
      <c r="CM1011" s="110"/>
      <c r="CN1011" s="110"/>
      <c r="CO1011" s="110"/>
      <c r="CP1011" s="110"/>
      <c r="CQ1011" s="110"/>
      <c r="CR1011" s="110"/>
      <c r="CS1011" s="110"/>
      <c r="CT1011" s="110"/>
      <c r="CU1011" s="110"/>
      <c r="CV1011" s="110"/>
      <c r="CW1011" s="110"/>
      <c r="CX1011" s="110"/>
      <c r="CY1011" s="110"/>
      <c r="CZ1011" s="110"/>
      <c r="DA1011" s="110"/>
      <c r="DB1011" s="110"/>
      <c r="DC1011" s="110"/>
      <c r="DD1011" s="110"/>
      <c r="DE1011" s="110"/>
      <c r="DF1011" s="110"/>
      <c r="DG1011" s="110"/>
      <c r="DH1011" s="110"/>
      <c r="DI1011" s="110"/>
      <c r="DJ1011" s="110"/>
      <c r="DK1011" s="110"/>
      <c r="DL1011" s="110"/>
      <c r="DM1011" s="110"/>
      <c r="DN1011" s="110"/>
      <c r="DO1011" s="110"/>
      <c r="DP1011" s="110"/>
      <c r="DQ1011" s="110"/>
      <c r="DR1011" s="110"/>
      <c r="DS1011" s="110"/>
      <c r="DT1011" s="110"/>
      <c r="DU1011" s="110"/>
      <c r="DV1011" s="110"/>
      <c r="DW1011" s="110"/>
      <c r="DX1011" s="110"/>
      <c r="DY1011" s="110"/>
      <c r="DZ1011" s="110"/>
      <c r="EA1011" s="110"/>
      <c r="EB1011" s="110"/>
      <c r="EC1011" s="110"/>
      <c r="ED1011" s="110"/>
      <c r="EE1011" s="110"/>
      <c r="EF1011" s="110"/>
      <c r="EG1011" s="110"/>
      <c r="EH1011" s="110"/>
      <c r="EI1011" s="110"/>
      <c r="EJ1011" s="110"/>
      <c r="EK1011" s="110"/>
      <c r="EL1011" s="110"/>
      <c r="EM1011" s="110"/>
      <c r="EN1011" s="110"/>
      <c r="EO1011" s="110"/>
      <c r="EP1011" s="110"/>
      <c r="EQ1011" s="110"/>
      <c r="ER1011" s="110"/>
      <c r="ES1011" s="110"/>
      <c r="ET1011" s="110"/>
      <c r="EU1011" s="110"/>
      <c r="EV1011" s="110"/>
      <c r="EW1011" s="110"/>
      <c r="EX1011" s="110"/>
      <c r="EY1011" s="110"/>
      <c r="EZ1011" s="110"/>
      <c r="FA1011" s="110"/>
      <c r="FB1011" s="110"/>
      <c r="FC1011" s="110"/>
      <c r="FD1011" s="110"/>
      <c r="FE1011" s="110"/>
      <c r="FF1011" s="110"/>
      <c r="FG1011" s="110"/>
      <c r="FH1011" s="110"/>
      <c r="FI1011" s="110"/>
      <c r="FJ1011" s="110"/>
      <c r="FK1011" s="110"/>
      <c r="FL1011" s="110"/>
      <c r="FM1011" s="110"/>
      <c r="FN1011" s="110"/>
      <c r="FO1011" s="110"/>
      <c r="FP1011" s="110"/>
      <c r="FQ1011" s="110"/>
      <c r="FR1011" s="110"/>
      <c r="FS1011" s="110"/>
      <c r="FT1011" s="110"/>
      <c r="FU1011" s="110"/>
      <c r="FV1011" s="110"/>
      <c r="FW1011" s="110"/>
      <c r="FX1011" s="110"/>
      <c r="FY1011" s="110"/>
      <c r="FZ1011" s="110"/>
      <c r="GA1011" s="110"/>
      <c r="GB1011" s="110"/>
      <c r="GC1011" s="110"/>
      <c r="GD1011" s="110"/>
      <c r="GE1011" s="110"/>
      <c r="GF1011" s="110"/>
      <c r="GG1011" s="110"/>
      <c r="GH1011" s="110"/>
      <c r="GI1011" s="110"/>
      <c r="GJ1011" s="110"/>
      <c r="GK1011" s="110"/>
      <c r="GL1011" s="110"/>
      <c r="GM1011" s="110"/>
      <c r="GN1011" s="110"/>
      <c r="GO1011" s="110"/>
      <c r="GP1011" s="110"/>
      <c r="GQ1011" s="110"/>
      <c r="GR1011" s="110"/>
      <c r="GS1011" s="110"/>
      <c r="GT1011" s="110"/>
      <c r="GU1011" s="110"/>
      <c r="GV1011" s="110"/>
      <c r="GW1011" s="110"/>
      <c r="GX1011" s="110"/>
      <c r="GY1011" s="110"/>
      <c r="GZ1011" s="110"/>
      <c r="HA1011" s="110"/>
      <c r="HB1011" s="110"/>
      <c r="HC1011" s="110"/>
      <c r="HD1011" s="110"/>
      <c r="HE1011" s="110"/>
      <c r="HF1011" s="110"/>
      <c r="HG1011" s="110"/>
      <c r="HH1011" s="110"/>
      <c r="HI1011" s="110"/>
      <c r="HJ1011" s="110"/>
      <c r="HK1011" s="110"/>
      <c r="HL1011" s="110"/>
      <c r="HM1011" s="110"/>
      <c r="HN1011" s="110"/>
      <c r="HO1011" s="110"/>
      <c r="HP1011" s="110"/>
      <c r="HQ1011" s="110"/>
      <c r="HR1011" s="110"/>
      <c r="HS1011" s="110"/>
      <c r="HT1011" s="110"/>
      <c r="HU1011" s="110"/>
      <c r="HV1011" s="110"/>
      <c r="HW1011" s="110"/>
      <c r="HX1011" s="110"/>
      <c r="HY1011" s="110"/>
      <c r="HZ1011" s="110"/>
      <c r="IA1011" s="110"/>
      <c r="IB1011" s="110"/>
      <c r="IC1011" s="110"/>
      <c r="ID1011" s="110"/>
      <c r="IE1011" s="110"/>
      <c r="IF1011" s="110"/>
      <c r="IG1011" s="110"/>
      <c r="IH1011" s="110"/>
      <c r="II1011" s="110"/>
      <c r="IJ1011" s="110"/>
      <c r="IK1011" s="110"/>
      <c r="IL1011" s="110"/>
      <c r="IM1011" s="110"/>
      <c r="IN1011" s="110"/>
      <c r="IO1011" s="110"/>
      <c r="IP1011" s="110"/>
      <c r="IQ1011" s="110"/>
      <c r="IR1011" s="110"/>
      <c r="IS1011" s="110"/>
      <c r="IT1011" s="110"/>
      <c r="IU1011" s="110"/>
      <c r="IV1011" s="110"/>
    </row>
    <row r="1012" spans="1:256" s="110" customFormat="1" x14ac:dyDescent="0.35">
      <c r="A1012" s="122" t="s">
        <v>1755</v>
      </c>
      <c r="B1012" s="110" t="s">
        <v>153</v>
      </c>
      <c r="C1012" s="110" t="s">
        <v>252</v>
      </c>
      <c r="D1012" s="122" t="s">
        <v>155</v>
      </c>
      <c r="E1012" s="125">
        <v>34251</v>
      </c>
      <c r="F1012" s="118" t="s">
        <v>405</v>
      </c>
      <c r="G1012" s="122" t="s">
        <v>222</v>
      </c>
      <c r="H1012" s="110" t="s">
        <v>153</v>
      </c>
      <c r="I1012" s="110" t="s">
        <v>252</v>
      </c>
      <c r="J1012" s="122" t="s">
        <v>155</v>
      </c>
      <c r="K1012" s="110" t="s">
        <v>153</v>
      </c>
      <c r="L1012" s="110" t="s">
        <v>252</v>
      </c>
      <c r="M1012" s="122" t="s">
        <v>155</v>
      </c>
      <c r="N1012" s="110" t="s">
        <v>153</v>
      </c>
      <c r="O1012" s="110" t="s">
        <v>252</v>
      </c>
      <c r="P1012" s="122" t="s">
        <v>422</v>
      </c>
      <c r="Q1012" s="110" t="s">
        <v>153</v>
      </c>
      <c r="R1012" s="110" t="s">
        <v>252</v>
      </c>
      <c r="S1012" s="122" t="s">
        <v>155</v>
      </c>
      <c r="T1012" s="110" t="s">
        <v>153</v>
      </c>
      <c r="U1012" s="110" t="s">
        <v>252</v>
      </c>
      <c r="V1012" s="122" t="s">
        <v>155</v>
      </c>
      <c r="W1012" s="110" t="s">
        <v>153</v>
      </c>
      <c r="X1012" s="110" t="s">
        <v>252</v>
      </c>
      <c r="Y1012" s="122" t="s">
        <v>155</v>
      </c>
      <c r="Z1012" s="110" t="s">
        <v>156</v>
      </c>
      <c r="AA1012" s="110" t="s">
        <v>252</v>
      </c>
      <c r="AB1012" s="122" t="s">
        <v>1757</v>
      </c>
    </row>
    <row r="1013" spans="1:256" s="110" customFormat="1" x14ac:dyDescent="0.35">
      <c r="A1013" s="122" t="s">
        <v>4834</v>
      </c>
      <c r="C1013" s="111" t="s">
        <v>4421</v>
      </c>
      <c r="D1013" s="122"/>
      <c r="E1013" s="125">
        <v>33449</v>
      </c>
      <c r="F1013" s="111" t="s">
        <v>1303</v>
      </c>
      <c r="G1013" s="111" t="s">
        <v>763</v>
      </c>
      <c r="I1013" s="118"/>
      <c r="J1013" s="122"/>
      <c r="K1013" s="110" t="s">
        <v>304</v>
      </c>
      <c r="L1013" s="118" t="s">
        <v>131</v>
      </c>
      <c r="M1013" s="122" t="s">
        <v>310</v>
      </c>
      <c r="N1013" s="110" t="s">
        <v>276</v>
      </c>
      <c r="O1013" s="118" t="s">
        <v>131</v>
      </c>
      <c r="P1013" s="122" t="s">
        <v>314</v>
      </c>
      <c r="Q1013" s="110" t="s">
        <v>276</v>
      </c>
      <c r="R1013" s="118" t="s">
        <v>131</v>
      </c>
      <c r="S1013" s="122" t="s">
        <v>2816</v>
      </c>
      <c r="T1013" s="110" t="s">
        <v>276</v>
      </c>
      <c r="U1013" s="118" t="s">
        <v>274</v>
      </c>
      <c r="V1013" s="122" t="s">
        <v>906</v>
      </c>
      <c r="W1013" s="110" t="s">
        <v>276</v>
      </c>
      <c r="X1013" s="118" t="s">
        <v>274</v>
      </c>
      <c r="Y1013" s="122" t="s">
        <v>1406</v>
      </c>
      <c r="Z1013" s="110" t="s">
        <v>2627</v>
      </c>
      <c r="AA1013" s="118" t="s">
        <v>274</v>
      </c>
      <c r="AB1013" s="122" t="s">
        <v>1537</v>
      </c>
      <c r="AC1013" s="110" t="s">
        <v>304</v>
      </c>
      <c r="AD1013" s="118" t="s">
        <v>190</v>
      </c>
      <c r="AE1013" s="122" t="s">
        <v>1012</v>
      </c>
      <c r="AF1013" s="110" t="s">
        <v>307</v>
      </c>
      <c r="AG1013" s="118" t="s">
        <v>190</v>
      </c>
      <c r="AH1013" s="122" t="s">
        <v>1012</v>
      </c>
      <c r="AI1013" s="110" t="s">
        <v>276</v>
      </c>
      <c r="AJ1013" s="118" t="s">
        <v>190</v>
      </c>
      <c r="AK1013" s="122" t="s">
        <v>496</v>
      </c>
      <c r="AL1013" s="110" t="s">
        <v>304</v>
      </c>
      <c r="AM1013" s="118" t="s">
        <v>190</v>
      </c>
      <c r="AN1013" s="122" t="s">
        <v>477</v>
      </c>
      <c r="AP1013" s="118"/>
      <c r="AQ1013" s="122"/>
      <c r="AS1013" s="118"/>
      <c r="AT1013" s="122"/>
      <c r="AV1013" s="118"/>
      <c r="AW1013" s="122"/>
      <c r="AY1013" s="118"/>
      <c r="AZ1013" s="122"/>
      <c r="BB1013" s="118"/>
      <c r="BC1013" s="122"/>
      <c r="BE1013" s="118"/>
      <c r="BF1013" s="122"/>
      <c r="BH1013" s="118"/>
      <c r="BI1013" s="122"/>
      <c r="BK1013" s="118"/>
      <c r="BL1013" s="122"/>
      <c r="BN1013" s="118"/>
      <c r="BO1013" s="122"/>
      <c r="BR1013" s="122"/>
      <c r="BS1013" s="118"/>
      <c r="BT1013" s="118"/>
      <c r="BU1013" s="118"/>
      <c r="BV1013" s="118"/>
      <c r="BW1013" s="118"/>
      <c r="BX1013" s="118"/>
    </row>
    <row r="1014" spans="1:256" s="110" customFormat="1" x14ac:dyDescent="0.35">
      <c r="A1014" s="122" t="s">
        <v>3793</v>
      </c>
      <c r="B1014" s="110" t="s">
        <v>461</v>
      </c>
      <c r="C1014" s="110" t="s">
        <v>341</v>
      </c>
      <c r="D1014" s="122" t="s">
        <v>231</v>
      </c>
      <c r="E1014" s="125">
        <v>36624</v>
      </c>
      <c r="F1014" s="111" t="s">
        <v>5154</v>
      </c>
      <c r="G1014" s="122"/>
      <c r="J1014" s="122"/>
      <c r="M1014" s="122"/>
      <c r="P1014" s="122"/>
      <c r="S1014" s="122"/>
      <c r="V1014" s="122"/>
      <c r="Y1014" s="122"/>
      <c r="AB1014" s="122"/>
    </row>
    <row r="1015" spans="1:256" s="110" customFormat="1" x14ac:dyDescent="0.35">
      <c r="A1015" s="122" t="s">
        <v>420</v>
      </c>
      <c r="B1015" s="110" t="s">
        <v>153</v>
      </c>
      <c r="C1015" s="110" t="s">
        <v>421</v>
      </c>
      <c r="D1015" s="122" t="s">
        <v>422</v>
      </c>
      <c r="E1015" s="125">
        <v>36229</v>
      </c>
      <c r="F1015" s="118" t="s">
        <v>204</v>
      </c>
      <c r="G1015" s="122" t="s">
        <v>130</v>
      </c>
      <c r="H1015" s="110" t="s">
        <v>153</v>
      </c>
      <c r="I1015" s="110" t="s">
        <v>421</v>
      </c>
      <c r="J1015" s="122" t="s">
        <v>154</v>
      </c>
      <c r="K1015" s="110" t="s">
        <v>153</v>
      </c>
      <c r="L1015" s="110" t="s">
        <v>421</v>
      </c>
      <c r="M1015" s="122" t="s">
        <v>422</v>
      </c>
      <c r="N1015" s="110" t="s">
        <v>153</v>
      </c>
      <c r="O1015" s="110" t="s">
        <v>421</v>
      </c>
      <c r="P1015" s="122" t="s">
        <v>154</v>
      </c>
      <c r="Q1015" s="110" t="s">
        <v>147</v>
      </c>
      <c r="R1015" s="110" t="s">
        <v>421</v>
      </c>
      <c r="S1015" s="122" t="s">
        <v>423</v>
      </c>
      <c r="V1015" s="122"/>
      <c r="Y1015" s="122"/>
      <c r="AB1015" s="122"/>
    </row>
    <row r="1016" spans="1:256" x14ac:dyDescent="0.35">
      <c r="A1016" s="122" t="s">
        <v>3689</v>
      </c>
      <c r="B1016" s="110" t="s">
        <v>273</v>
      </c>
      <c r="C1016" s="110" t="s">
        <v>142</v>
      </c>
      <c r="D1016" s="122" t="s">
        <v>231</v>
      </c>
      <c r="E1016" s="125">
        <v>37080</v>
      </c>
      <c r="F1016" s="111" t="s">
        <v>5149</v>
      </c>
      <c r="G1016" s="122"/>
      <c r="H1016" s="110"/>
      <c r="I1016" s="110"/>
      <c r="J1016" s="122"/>
      <c r="K1016" s="110"/>
      <c r="L1016" s="110"/>
      <c r="M1016" s="122"/>
      <c r="N1016" s="110"/>
      <c r="O1016" s="110"/>
      <c r="P1016" s="122"/>
      <c r="Q1016" s="110"/>
      <c r="R1016" s="110"/>
      <c r="S1016" s="122"/>
      <c r="T1016" s="110"/>
      <c r="U1016" s="110"/>
      <c r="V1016" s="122"/>
      <c r="W1016" s="110"/>
      <c r="X1016" s="110"/>
      <c r="Y1016" s="122"/>
      <c r="Z1016" s="110"/>
      <c r="AA1016" s="110"/>
      <c r="AB1016" s="122"/>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10"/>
      <c r="BO1016" s="110"/>
      <c r="BP1016" s="110"/>
      <c r="BQ1016" s="110"/>
      <c r="BR1016" s="110"/>
      <c r="BS1016" s="110"/>
      <c r="BT1016" s="110"/>
      <c r="BU1016" s="110"/>
      <c r="BV1016" s="110"/>
      <c r="BW1016" s="110"/>
      <c r="BX1016" s="110"/>
      <c r="BY1016" s="110"/>
      <c r="BZ1016" s="110"/>
      <c r="CA1016" s="110"/>
      <c r="CB1016" s="110"/>
      <c r="CC1016" s="110"/>
      <c r="CD1016" s="110"/>
      <c r="CE1016" s="110"/>
      <c r="CF1016" s="110"/>
      <c r="CG1016" s="110"/>
      <c r="CH1016" s="110"/>
      <c r="CI1016" s="110"/>
      <c r="CJ1016" s="110"/>
      <c r="CK1016" s="110"/>
      <c r="CL1016" s="110"/>
      <c r="CM1016" s="110"/>
      <c r="CN1016" s="110"/>
      <c r="CO1016" s="110"/>
      <c r="CP1016" s="110"/>
      <c r="CQ1016" s="110"/>
      <c r="CR1016" s="110"/>
      <c r="CS1016" s="110"/>
      <c r="CT1016" s="110"/>
      <c r="CU1016" s="110"/>
      <c r="CV1016" s="110"/>
      <c r="CW1016" s="110"/>
      <c r="CX1016" s="110"/>
      <c r="CY1016" s="110"/>
      <c r="CZ1016" s="110"/>
      <c r="DA1016" s="110"/>
      <c r="DB1016" s="110"/>
      <c r="DC1016" s="110"/>
      <c r="DD1016" s="110"/>
      <c r="DE1016" s="110"/>
      <c r="DF1016" s="110"/>
      <c r="DG1016" s="110"/>
      <c r="DH1016" s="110"/>
      <c r="DI1016" s="110"/>
      <c r="DJ1016" s="110"/>
      <c r="DK1016" s="110"/>
      <c r="DL1016" s="110"/>
      <c r="DM1016" s="110"/>
      <c r="DN1016" s="110"/>
      <c r="DO1016" s="110"/>
      <c r="DP1016" s="110"/>
      <c r="DQ1016" s="110"/>
      <c r="DR1016" s="110"/>
      <c r="DS1016" s="110"/>
      <c r="DT1016" s="110"/>
      <c r="DU1016" s="110"/>
      <c r="DV1016" s="110"/>
      <c r="DW1016" s="110"/>
      <c r="DX1016" s="110"/>
      <c r="DY1016" s="110"/>
      <c r="DZ1016" s="110"/>
      <c r="EA1016" s="110"/>
      <c r="EB1016" s="110"/>
      <c r="EC1016" s="110"/>
      <c r="ED1016" s="110"/>
      <c r="EE1016" s="110"/>
      <c r="EF1016" s="110"/>
      <c r="EG1016" s="110"/>
      <c r="EH1016" s="110"/>
      <c r="EI1016" s="110"/>
      <c r="EJ1016" s="110"/>
      <c r="EK1016" s="110"/>
      <c r="EL1016" s="110"/>
      <c r="EM1016" s="110"/>
      <c r="EN1016" s="110"/>
      <c r="EO1016" s="110"/>
      <c r="EP1016" s="110"/>
      <c r="EQ1016" s="110"/>
      <c r="ER1016" s="110"/>
      <c r="ES1016" s="110"/>
      <c r="ET1016" s="110"/>
      <c r="EU1016" s="110"/>
      <c r="EV1016" s="110"/>
      <c r="EW1016" s="110"/>
      <c r="EX1016" s="110"/>
      <c r="EY1016" s="110"/>
      <c r="EZ1016" s="110"/>
      <c r="FA1016" s="110"/>
      <c r="FB1016" s="110"/>
      <c r="FC1016" s="110"/>
      <c r="FD1016" s="110"/>
      <c r="FE1016" s="110"/>
      <c r="FF1016" s="110"/>
      <c r="FG1016" s="110"/>
      <c r="FH1016" s="110"/>
      <c r="FI1016" s="110"/>
      <c r="FJ1016" s="110"/>
      <c r="FK1016" s="110"/>
      <c r="FL1016" s="110"/>
      <c r="FM1016" s="110"/>
      <c r="FN1016" s="110"/>
      <c r="FO1016" s="110"/>
      <c r="FP1016" s="110"/>
      <c r="FQ1016" s="110"/>
      <c r="FR1016" s="110"/>
      <c r="FS1016" s="110"/>
      <c r="FT1016" s="110"/>
      <c r="FU1016" s="110"/>
      <c r="FV1016" s="110"/>
      <c r="FW1016" s="110"/>
      <c r="FX1016" s="110"/>
      <c r="FY1016" s="110"/>
      <c r="FZ1016" s="110"/>
      <c r="GA1016" s="110"/>
      <c r="GB1016" s="110"/>
      <c r="GC1016" s="110"/>
      <c r="GD1016" s="110"/>
      <c r="GE1016" s="110"/>
      <c r="GF1016" s="110"/>
      <c r="GG1016" s="110"/>
      <c r="GH1016" s="110"/>
      <c r="GI1016" s="110"/>
      <c r="GJ1016" s="110"/>
      <c r="GK1016" s="110"/>
      <c r="GL1016" s="110"/>
      <c r="GM1016" s="110"/>
      <c r="GN1016" s="110"/>
      <c r="GO1016" s="110"/>
      <c r="GP1016" s="110"/>
      <c r="GQ1016" s="110"/>
      <c r="GR1016" s="110"/>
      <c r="GS1016" s="110"/>
      <c r="GT1016" s="110"/>
      <c r="GU1016" s="110"/>
      <c r="GV1016" s="110"/>
      <c r="GW1016" s="110"/>
      <c r="GX1016" s="110"/>
      <c r="GY1016" s="110"/>
      <c r="GZ1016" s="110"/>
      <c r="HA1016" s="110"/>
      <c r="HB1016" s="110"/>
      <c r="HC1016" s="110"/>
      <c r="HD1016" s="110"/>
      <c r="HE1016" s="110"/>
      <c r="HF1016" s="110"/>
      <c r="HG1016" s="110"/>
      <c r="HH1016" s="110"/>
      <c r="HI1016" s="110"/>
      <c r="HJ1016" s="110"/>
      <c r="HK1016" s="110"/>
      <c r="HL1016" s="110"/>
      <c r="HM1016" s="110"/>
      <c r="HN1016" s="110"/>
      <c r="HO1016" s="110"/>
      <c r="HP1016" s="110"/>
      <c r="HQ1016" s="110"/>
      <c r="HR1016" s="110"/>
      <c r="HS1016" s="110"/>
      <c r="HT1016" s="110"/>
      <c r="HU1016" s="110"/>
      <c r="HV1016" s="110"/>
      <c r="HW1016" s="110"/>
      <c r="HX1016" s="110"/>
      <c r="HY1016" s="110"/>
      <c r="HZ1016" s="110"/>
      <c r="IA1016" s="110"/>
      <c r="IB1016" s="110"/>
      <c r="IC1016" s="110"/>
      <c r="ID1016" s="110"/>
      <c r="IE1016" s="110"/>
      <c r="IF1016" s="110"/>
      <c r="IG1016" s="110"/>
      <c r="IH1016" s="110"/>
      <c r="II1016" s="110"/>
      <c r="IJ1016" s="110"/>
      <c r="IK1016" s="110"/>
      <c r="IL1016" s="110"/>
      <c r="IM1016" s="110"/>
      <c r="IN1016" s="110"/>
      <c r="IO1016" s="110"/>
      <c r="IP1016" s="110"/>
      <c r="IQ1016" s="110"/>
      <c r="IR1016" s="110"/>
      <c r="IS1016" s="110"/>
      <c r="IT1016" s="110"/>
      <c r="IU1016" s="110"/>
      <c r="IV1016" s="110"/>
    </row>
    <row r="1017" spans="1:256" s="110" customFormat="1" x14ac:dyDescent="0.35">
      <c r="A1017" s="122" t="s">
        <v>3606</v>
      </c>
      <c r="B1017" s="110" t="s">
        <v>292</v>
      </c>
      <c r="C1017" s="110" t="s">
        <v>259</v>
      </c>
      <c r="D1017" s="122" t="s">
        <v>1406</v>
      </c>
      <c r="E1017" s="125">
        <v>36880</v>
      </c>
      <c r="F1017" s="111" t="s">
        <v>5138</v>
      </c>
      <c r="G1017" s="122"/>
      <c r="J1017" s="122"/>
      <c r="M1017" s="122"/>
      <c r="P1017" s="122"/>
      <c r="S1017" s="122"/>
      <c r="V1017" s="122"/>
      <c r="Y1017" s="122"/>
      <c r="AB1017" s="122"/>
    </row>
    <row r="1018" spans="1:256" s="110" customFormat="1" x14ac:dyDescent="0.35">
      <c r="A1018" s="122" t="s">
        <v>4531</v>
      </c>
      <c r="C1018" s="111" t="s">
        <v>4421</v>
      </c>
      <c r="D1018" s="122"/>
      <c r="E1018" s="125">
        <v>36992</v>
      </c>
      <c r="F1018" s="111" t="s">
        <v>279</v>
      </c>
      <c r="G1018" s="122" t="s">
        <v>280</v>
      </c>
      <c r="J1018" s="122"/>
      <c r="K1018" s="110" t="s">
        <v>93</v>
      </c>
      <c r="L1018" s="110" t="s">
        <v>165</v>
      </c>
      <c r="M1018" s="122" t="s">
        <v>4532</v>
      </c>
      <c r="P1018" s="122"/>
      <c r="S1018" s="122"/>
      <c r="V1018" s="122"/>
      <c r="Y1018" s="122"/>
      <c r="AB1018" s="122"/>
    </row>
    <row r="1019" spans="1:256" s="110" customFormat="1" x14ac:dyDescent="0.35">
      <c r="A1019" s="122" t="s">
        <v>1112</v>
      </c>
      <c r="B1019" s="110" t="s">
        <v>153</v>
      </c>
      <c r="C1019" s="110" t="s">
        <v>131</v>
      </c>
      <c r="D1019" s="122" t="s">
        <v>154</v>
      </c>
      <c r="E1019" s="125">
        <v>35383</v>
      </c>
      <c r="F1019" s="118" t="s">
        <v>125</v>
      </c>
      <c r="G1019" s="122" t="s">
        <v>125</v>
      </c>
      <c r="H1019" s="110" t="s">
        <v>147</v>
      </c>
      <c r="I1019" s="110" t="s">
        <v>131</v>
      </c>
      <c r="J1019" s="122" t="s">
        <v>3448</v>
      </c>
      <c r="K1019" s="110" t="s">
        <v>153</v>
      </c>
      <c r="L1019" s="110" t="s">
        <v>131</v>
      </c>
      <c r="M1019" s="122" t="s">
        <v>154</v>
      </c>
      <c r="N1019" s="110" t="s">
        <v>153</v>
      </c>
      <c r="O1019" s="110" t="s">
        <v>131</v>
      </c>
      <c r="P1019" s="122" t="s">
        <v>154</v>
      </c>
      <c r="Q1019" s="110" t="s">
        <v>156</v>
      </c>
      <c r="R1019" s="110" t="s">
        <v>131</v>
      </c>
      <c r="S1019" s="122" t="s">
        <v>848</v>
      </c>
      <c r="T1019" s="110" t="s">
        <v>153</v>
      </c>
      <c r="U1019" s="110" t="s">
        <v>131</v>
      </c>
      <c r="V1019" s="122" t="s">
        <v>422</v>
      </c>
      <c r="Y1019" s="122"/>
      <c r="AB1019" s="122"/>
    </row>
    <row r="1020" spans="1:256" ht="12.75" customHeight="1" x14ac:dyDescent="0.35">
      <c r="A1020" s="8" t="s">
        <v>4879</v>
      </c>
      <c r="B1020" s="110"/>
      <c r="C1020" s="111" t="s">
        <v>4421</v>
      </c>
      <c r="D1020" s="36"/>
      <c r="E1020" s="40">
        <v>30176</v>
      </c>
      <c r="F1020" s="36" t="s">
        <v>4880</v>
      </c>
      <c r="G1020" s="36" t="s">
        <v>4880</v>
      </c>
      <c r="H1020" s="110"/>
      <c r="I1020" s="111"/>
      <c r="J1020" s="36"/>
      <c r="K1020" s="110"/>
      <c r="L1020" s="111"/>
      <c r="M1020" s="36"/>
      <c r="N1020" s="110" t="s">
        <v>362</v>
      </c>
      <c r="O1020" s="111" t="s">
        <v>195</v>
      </c>
      <c r="P1020" s="36"/>
      <c r="Q1020" s="110" t="s">
        <v>362</v>
      </c>
      <c r="R1020" s="111" t="s">
        <v>195</v>
      </c>
      <c r="S1020" s="36"/>
      <c r="T1020" s="110" t="s">
        <v>362</v>
      </c>
      <c r="U1020" s="111" t="s">
        <v>195</v>
      </c>
      <c r="V1020" s="36"/>
      <c r="W1020" s="110" t="s">
        <v>362</v>
      </c>
      <c r="X1020" s="111" t="s">
        <v>195</v>
      </c>
      <c r="Y1020" s="36"/>
      <c r="Z1020" s="110" t="s">
        <v>362</v>
      </c>
      <c r="AA1020" s="111" t="s">
        <v>195</v>
      </c>
      <c r="AB1020" s="36"/>
      <c r="AC1020" s="110" t="s">
        <v>362</v>
      </c>
      <c r="AD1020" s="111" t="s">
        <v>195</v>
      </c>
      <c r="AE1020" s="36"/>
      <c r="AF1020" s="110" t="s">
        <v>362</v>
      </c>
      <c r="AG1020" s="111" t="s">
        <v>195</v>
      </c>
      <c r="AH1020" s="36"/>
      <c r="AI1020" s="110" t="s">
        <v>362</v>
      </c>
      <c r="AJ1020" s="111" t="s">
        <v>195</v>
      </c>
      <c r="AK1020" s="36"/>
      <c r="AL1020" t="s">
        <v>362</v>
      </c>
      <c r="AM1020" s="36" t="s">
        <v>195</v>
      </c>
      <c r="AN1020" s="36"/>
      <c r="AO1020" t="s">
        <v>362</v>
      </c>
      <c r="AP1020" s="36" t="s">
        <v>195</v>
      </c>
      <c r="AQ1020" s="36"/>
      <c r="AR1020" t="s">
        <v>362</v>
      </c>
      <c r="AS1020" s="36" t="s">
        <v>195</v>
      </c>
      <c r="AT1020" s="36"/>
      <c r="AU1020" t="s">
        <v>362</v>
      </c>
      <c r="AV1020" s="36" t="s">
        <v>195</v>
      </c>
      <c r="AW1020" s="36"/>
      <c r="AX1020" t="s">
        <v>362</v>
      </c>
      <c r="AY1020" s="36" t="s">
        <v>195</v>
      </c>
      <c r="AZ1020" s="36"/>
      <c r="BA1020" t="s">
        <v>362</v>
      </c>
      <c r="BB1020" s="36" t="s">
        <v>195</v>
      </c>
      <c r="BC1020" s="36" t="s">
        <v>4881</v>
      </c>
      <c r="BD1020" t="s">
        <v>362</v>
      </c>
      <c r="BE1020" s="36" t="s">
        <v>195</v>
      </c>
      <c r="BF1020" s="36" t="s">
        <v>4882</v>
      </c>
      <c r="BG1020" t="s">
        <v>362</v>
      </c>
      <c r="BH1020" s="36" t="s">
        <v>195</v>
      </c>
      <c r="BI1020" s="36" t="s">
        <v>4883</v>
      </c>
      <c r="BK1020" s="36"/>
      <c r="BL1020" s="36"/>
      <c r="BN1020" s="36"/>
      <c r="BO1020" s="8"/>
      <c r="BR1020" s="8"/>
      <c r="BS1020" s="8"/>
      <c r="BT1020" s="8"/>
      <c r="BU1020" s="8"/>
      <c r="BW1020" s="9"/>
      <c r="BX1020" s="9"/>
      <c r="BY1020" s="130"/>
    </row>
    <row r="1021" spans="1:256" s="110" customFormat="1" x14ac:dyDescent="0.35">
      <c r="A1021" s="122" t="s">
        <v>2032</v>
      </c>
      <c r="B1021" s="110" t="s">
        <v>345</v>
      </c>
      <c r="C1021" s="110" t="s">
        <v>109</v>
      </c>
      <c r="D1021" s="122" t="s">
        <v>154</v>
      </c>
      <c r="E1021" s="125">
        <v>36127</v>
      </c>
      <c r="F1021" s="111" t="s">
        <v>279</v>
      </c>
      <c r="G1021" s="122" t="s">
        <v>91</v>
      </c>
      <c r="H1021" s="110" t="s">
        <v>327</v>
      </c>
      <c r="I1021" s="110" t="s">
        <v>109</v>
      </c>
      <c r="J1021" s="122" t="s">
        <v>335</v>
      </c>
      <c r="K1021" s="110" t="s">
        <v>354</v>
      </c>
      <c r="L1021" s="110" t="s">
        <v>109</v>
      </c>
      <c r="M1021" s="122" t="s">
        <v>154</v>
      </c>
      <c r="P1021" s="122"/>
      <c r="S1021" s="122"/>
      <c r="V1021" s="122"/>
      <c r="Y1021" s="122"/>
      <c r="AB1021" s="122"/>
    </row>
    <row r="1022" spans="1:256" s="110" customFormat="1" x14ac:dyDescent="0.35">
      <c r="A1022" s="122" t="s">
        <v>3037</v>
      </c>
      <c r="B1022" s="110" t="s">
        <v>153</v>
      </c>
      <c r="C1022" s="118" t="s">
        <v>195</v>
      </c>
      <c r="D1022" s="122" t="s">
        <v>154</v>
      </c>
      <c r="E1022" s="125">
        <v>36201</v>
      </c>
      <c r="F1022" s="111" t="s">
        <v>83</v>
      </c>
      <c r="G1022" s="111" t="s">
        <v>230</v>
      </c>
      <c r="H1022" s="110" t="s">
        <v>156</v>
      </c>
      <c r="I1022" s="118" t="s">
        <v>195</v>
      </c>
      <c r="J1022" s="122" t="s">
        <v>161</v>
      </c>
      <c r="L1022" s="118"/>
      <c r="M1022" s="122"/>
      <c r="O1022" s="118"/>
      <c r="P1022" s="122"/>
      <c r="R1022" s="118"/>
      <c r="S1022" s="122"/>
      <c r="U1022" s="118"/>
      <c r="V1022" s="122"/>
      <c r="X1022" s="118"/>
      <c r="Y1022" s="122"/>
      <c r="AA1022" s="118"/>
      <c r="AB1022" s="122"/>
      <c r="AD1022" s="118"/>
      <c r="AE1022" s="122"/>
      <c r="AG1022" s="118"/>
      <c r="AH1022" s="122"/>
      <c r="AJ1022" s="118"/>
      <c r="AK1022" s="122"/>
    </row>
    <row r="1023" spans="1:256" s="110" customFormat="1" x14ac:dyDescent="0.35">
      <c r="A1023" s="122" t="s">
        <v>3009</v>
      </c>
      <c r="B1023" s="110" t="s">
        <v>365</v>
      </c>
      <c r="C1023" s="110" t="s">
        <v>94</v>
      </c>
      <c r="D1023" s="122"/>
      <c r="E1023" s="125">
        <v>34549</v>
      </c>
      <c r="F1023" s="118" t="s">
        <v>720</v>
      </c>
      <c r="G1023" s="122" t="s">
        <v>498</v>
      </c>
      <c r="H1023" s="110" t="s">
        <v>365</v>
      </c>
      <c r="I1023" s="110" t="s">
        <v>94</v>
      </c>
      <c r="J1023" s="122"/>
      <c r="K1023" s="110" t="s">
        <v>365</v>
      </c>
      <c r="L1023" s="110" t="s">
        <v>94</v>
      </c>
      <c r="M1023" s="122"/>
      <c r="N1023" s="110" t="s">
        <v>365</v>
      </c>
      <c r="O1023" s="110" t="s">
        <v>94</v>
      </c>
      <c r="P1023" s="122"/>
      <c r="Q1023" s="110" t="s">
        <v>365</v>
      </c>
      <c r="R1023" s="110" t="s">
        <v>94</v>
      </c>
      <c r="S1023" s="122"/>
      <c r="T1023" s="110" t="s">
        <v>365</v>
      </c>
      <c r="U1023" s="110" t="s">
        <v>94</v>
      </c>
      <c r="V1023" s="122"/>
      <c r="Y1023" s="122"/>
      <c r="AB1023" s="122"/>
    </row>
    <row r="1024" spans="1:256" s="110" customFormat="1" x14ac:dyDescent="0.35">
      <c r="A1024" s="122" t="s">
        <v>754</v>
      </c>
      <c r="D1024" s="122"/>
      <c r="E1024" s="125">
        <v>35952</v>
      </c>
      <c r="F1024" s="118" t="s">
        <v>387</v>
      </c>
      <c r="G1024" s="122" t="s">
        <v>349</v>
      </c>
      <c r="H1024" s="110" t="s">
        <v>253</v>
      </c>
      <c r="I1024" s="110" t="s">
        <v>471</v>
      </c>
      <c r="J1024" s="122" t="s">
        <v>2010</v>
      </c>
      <c r="M1024" s="122"/>
      <c r="N1024" s="110" t="s">
        <v>273</v>
      </c>
      <c r="O1024" s="110" t="s">
        <v>471</v>
      </c>
      <c r="P1024" s="122" t="s">
        <v>477</v>
      </c>
      <c r="S1024" s="122"/>
      <c r="V1024" s="122"/>
      <c r="Y1024" s="122"/>
      <c r="AB1024" s="122"/>
    </row>
    <row r="1025" spans="1:256" s="110" customFormat="1" x14ac:dyDescent="0.35">
      <c r="A1025" s="122" t="s">
        <v>2700</v>
      </c>
      <c r="B1025" s="110" t="s">
        <v>250</v>
      </c>
      <c r="C1025" s="110" t="s">
        <v>274</v>
      </c>
      <c r="D1025" s="122" t="s">
        <v>231</v>
      </c>
      <c r="E1025" s="125">
        <v>34499</v>
      </c>
      <c r="F1025" s="118" t="s">
        <v>249</v>
      </c>
      <c r="G1025" s="122" t="s">
        <v>1005</v>
      </c>
      <c r="H1025" s="110" t="s">
        <v>273</v>
      </c>
      <c r="I1025" s="110" t="s">
        <v>274</v>
      </c>
      <c r="J1025" s="122" t="s">
        <v>477</v>
      </c>
      <c r="K1025" s="110" t="s">
        <v>273</v>
      </c>
      <c r="L1025" s="110" t="s">
        <v>274</v>
      </c>
      <c r="M1025" s="122" t="s">
        <v>477</v>
      </c>
      <c r="N1025" s="110" t="s">
        <v>273</v>
      </c>
      <c r="O1025" s="110" t="s">
        <v>274</v>
      </c>
      <c r="P1025" s="122" t="s">
        <v>227</v>
      </c>
      <c r="Q1025" s="110" t="s">
        <v>242</v>
      </c>
      <c r="R1025" s="110" t="s">
        <v>326</v>
      </c>
      <c r="S1025" s="122" t="s">
        <v>208</v>
      </c>
      <c r="T1025" s="110" t="s">
        <v>273</v>
      </c>
      <c r="U1025" s="110" t="s">
        <v>326</v>
      </c>
      <c r="V1025" s="122" t="s">
        <v>227</v>
      </c>
      <c r="W1025" s="110" t="s">
        <v>480</v>
      </c>
      <c r="X1025" s="110" t="s">
        <v>326</v>
      </c>
      <c r="Y1025" s="122" t="s">
        <v>310</v>
      </c>
      <c r="Z1025" s="110" t="s">
        <v>480</v>
      </c>
      <c r="AA1025" s="110" t="s">
        <v>326</v>
      </c>
      <c r="AB1025" s="122" t="s">
        <v>1823</v>
      </c>
    </row>
    <row r="1026" spans="1:256" s="110" customFormat="1" x14ac:dyDescent="0.35">
      <c r="A1026" s="122" t="s">
        <v>3124</v>
      </c>
      <c r="B1026" s="110" t="s">
        <v>153</v>
      </c>
      <c r="C1026" s="118" t="s">
        <v>135</v>
      </c>
      <c r="D1026" s="122" t="s">
        <v>154</v>
      </c>
      <c r="E1026" s="125">
        <v>36833</v>
      </c>
      <c r="F1026" s="111" t="s">
        <v>98</v>
      </c>
      <c r="G1026" s="111" t="s">
        <v>98</v>
      </c>
      <c r="H1026" s="110" t="s">
        <v>156</v>
      </c>
      <c r="I1026" s="118" t="s">
        <v>135</v>
      </c>
      <c r="J1026" s="122" t="s">
        <v>161</v>
      </c>
      <c r="L1026" s="118"/>
      <c r="M1026" s="122"/>
      <c r="O1026" s="118"/>
      <c r="P1026" s="122"/>
      <c r="R1026" s="118"/>
      <c r="S1026" s="122"/>
      <c r="U1026" s="118"/>
      <c r="V1026" s="122"/>
      <c r="X1026" s="118"/>
      <c r="Y1026" s="122"/>
      <c r="AA1026" s="118"/>
      <c r="AB1026" s="122"/>
      <c r="AD1026" s="118"/>
      <c r="AE1026" s="122"/>
      <c r="AG1026" s="118"/>
      <c r="AH1026" s="122"/>
      <c r="AJ1026" s="118"/>
      <c r="AK1026" s="122"/>
    </row>
    <row r="1027" spans="1:256" s="110" customFormat="1" x14ac:dyDescent="0.35">
      <c r="A1027" s="122" t="s">
        <v>5165</v>
      </c>
      <c r="B1027" s="110" t="s">
        <v>184</v>
      </c>
      <c r="C1027" s="110" t="s">
        <v>421</v>
      </c>
      <c r="D1027" s="122" t="s">
        <v>231</v>
      </c>
      <c r="E1027" s="125">
        <v>35950</v>
      </c>
      <c r="F1027" s="111" t="s">
        <v>295</v>
      </c>
      <c r="G1027" s="122"/>
      <c r="J1027" s="122"/>
      <c r="M1027" s="122"/>
      <c r="P1027" s="122"/>
      <c r="S1027" s="122"/>
      <c r="V1027" s="122"/>
      <c r="Y1027" s="122"/>
      <c r="AB1027" s="122"/>
    </row>
    <row r="1028" spans="1:256" s="110" customFormat="1" x14ac:dyDescent="0.35">
      <c r="A1028" s="122" t="s">
        <v>4945</v>
      </c>
      <c r="C1028" s="111" t="s">
        <v>4421</v>
      </c>
      <c r="D1028" s="122"/>
      <c r="E1028" s="125">
        <v>33892</v>
      </c>
      <c r="F1028" s="111" t="s">
        <v>2000</v>
      </c>
      <c r="G1028" s="111" t="s">
        <v>1041</v>
      </c>
      <c r="I1028" s="118"/>
      <c r="J1028" s="122"/>
      <c r="K1028" s="110" t="s">
        <v>156</v>
      </c>
      <c r="L1028" s="118" t="s">
        <v>252</v>
      </c>
      <c r="M1028" s="122" t="s">
        <v>1986</v>
      </c>
      <c r="N1028" s="110" t="s">
        <v>156</v>
      </c>
      <c r="O1028" s="118" t="s">
        <v>165</v>
      </c>
      <c r="P1028" s="122" t="s">
        <v>161</v>
      </c>
      <c r="Q1028" s="110" t="s">
        <v>156</v>
      </c>
      <c r="R1028" s="118" t="s">
        <v>131</v>
      </c>
      <c r="S1028" s="122" t="s">
        <v>157</v>
      </c>
      <c r="T1028" s="110" t="s">
        <v>156</v>
      </c>
      <c r="U1028" s="118" t="s">
        <v>131</v>
      </c>
      <c r="V1028" s="122" t="s">
        <v>161</v>
      </c>
      <c r="W1028" s="110" t="s">
        <v>156</v>
      </c>
      <c r="X1028" s="118" t="s">
        <v>123</v>
      </c>
      <c r="Y1028" s="122" t="s">
        <v>157</v>
      </c>
      <c r="Z1028" s="110" t="s">
        <v>147</v>
      </c>
      <c r="AA1028" s="118" t="s">
        <v>123</v>
      </c>
      <c r="AB1028" s="122" t="s">
        <v>1118</v>
      </c>
      <c r="AC1028" s="110" t="s">
        <v>153</v>
      </c>
      <c r="AD1028" s="118" t="s">
        <v>123</v>
      </c>
      <c r="AE1028" s="122" t="s">
        <v>154</v>
      </c>
      <c r="AF1028" s="110" t="s">
        <v>153</v>
      </c>
      <c r="AG1028" s="118" t="s">
        <v>123</v>
      </c>
      <c r="AH1028" s="122" t="s">
        <v>154</v>
      </c>
      <c r="AJ1028" s="118"/>
      <c r="AK1028" s="122"/>
      <c r="AM1028" s="118"/>
      <c r="AN1028" s="122"/>
      <c r="AP1028" s="118"/>
      <c r="AQ1028" s="122"/>
      <c r="AS1028" s="118"/>
      <c r="AT1028" s="122"/>
      <c r="AV1028" s="118"/>
      <c r="AW1028" s="122"/>
      <c r="AY1028" s="118"/>
      <c r="AZ1028" s="122"/>
      <c r="BB1028" s="118"/>
      <c r="BC1028" s="122"/>
      <c r="BE1028" s="118"/>
      <c r="BF1028" s="122"/>
      <c r="BH1028" s="118"/>
      <c r="BI1028" s="122"/>
      <c r="BK1028" s="118"/>
      <c r="BL1028" s="122"/>
      <c r="BN1028" s="118"/>
      <c r="BO1028" s="122"/>
      <c r="BR1028" s="122"/>
      <c r="BS1028" s="118"/>
      <c r="BT1028" s="118"/>
      <c r="BU1028" s="118"/>
      <c r="BV1028" s="118"/>
      <c r="BW1028" s="118"/>
      <c r="BX1028" s="118"/>
    </row>
    <row r="1029" spans="1:256" s="110" customFormat="1" x14ac:dyDescent="0.35">
      <c r="A1029" s="122" t="s">
        <v>1246</v>
      </c>
      <c r="B1029" s="110" t="s">
        <v>156</v>
      </c>
      <c r="C1029" s="118" t="s">
        <v>116</v>
      </c>
      <c r="D1029" s="122" t="s">
        <v>173</v>
      </c>
      <c r="E1029" s="125">
        <v>35987</v>
      </c>
      <c r="F1029" s="111" t="s">
        <v>279</v>
      </c>
      <c r="G1029" s="111"/>
      <c r="H1029" s="110" t="s">
        <v>153</v>
      </c>
      <c r="I1029" s="118" t="s">
        <v>116</v>
      </c>
      <c r="J1029" s="122" t="s">
        <v>154</v>
      </c>
      <c r="L1029" s="118"/>
      <c r="M1029" s="122"/>
      <c r="O1029" s="118"/>
      <c r="P1029" s="122"/>
      <c r="R1029" s="118"/>
      <c r="S1029" s="122"/>
      <c r="U1029" s="118"/>
      <c r="V1029" s="122"/>
      <c r="X1029" s="118"/>
      <c r="Y1029" s="122"/>
      <c r="AA1029" s="118"/>
      <c r="AB1029" s="122"/>
      <c r="AD1029" s="118"/>
      <c r="AE1029" s="122"/>
      <c r="AG1029" s="118"/>
      <c r="AH1029" s="122"/>
      <c r="AJ1029" s="118"/>
      <c r="AK1029" s="122"/>
    </row>
    <row r="1030" spans="1:256" s="110" customFormat="1" x14ac:dyDescent="0.35">
      <c r="A1030" s="122" t="s">
        <v>3740</v>
      </c>
      <c r="B1030" s="110" t="s">
        <v>461</v>
      </c>
      <c r="C1030" s="110" t="s">
        <v>206</v>
      </c>
      <c r="D1030" s="122" t="s">
        <v>186</v>
      </c>
      <c r="E1030" s="125">
        <v>36751</v>
      </c>
      <c r="F1030" s="111" t="s">
        <v>3960</v>
      </c>
      <c r="G1030" s="122"/>
      <c r="J1030" s="122"/>
      <c r="M1030" s="122"/>
      <c r="P1030" s="122"/>
      <c r="S1030" s="122"/>
      <c r="V1030" s="122"/>
      <c r="Y1030" s="122"/>
      <c r="AB1030" s="122"/>
    </row>
    <row r="1031" spans="1:256" s="110" customFormat="1" x14ac:dyDescent="0.35">
      <c r="A1031" s="122" t="s">
        <v>5002</v>
      </c>
      <c r="C1031" s="111" t="s">
        <v>4421</v>
      </c>
      <c r="D1031" s="122"/>
      <c r="E1031" s="125">
        <v>33651</v>
      </c>
      <c r="F1031" s="118" t="s">
        <v>454</v>
      </c>
      <c r="G1031" s="122" t="s">
        <v>780</v>
      </c>
      <c r="J1031" s="122"/>
      <c r="K1031" s="110" t="s">
        <v>132</v>
      </c>
      <c r="L1031" s="110" t="s">
        <v>131</v>
      </c>
      <c r="M1031" s="122"/>
      <c r="P1031" s="122"/>
      <c r="S1031" s="122"/>
      <c r="T1031" s="110" t="s">
        <v>132</v>
      </c>
      <c r="U1031" s="110" t="s">
        <v>135</v>
      </c>
      <c r="V1031" s="122"/>
      <c r="Y1031" s="122"/>
      <c r="AB1031" s="122"/>
    </row>
    <row r="1032" spans="1:256" s="110" customFormat="1" x14ac:dyDescent="0.35">
      <c r="A1032" s="122" t="s">
        <v>2943</v>
      </c>
      <c r="B1032" s="110" t="s">
        <v>122</v>
      </c>
      <c r="C1032" s="110" t="s">
        <v>229</v>
      </c>
      <c r="D1032" s="122"/>
      <c r="E1032" s="125">
        <v>34135</v>
      </c>
      <c r="F1032" s="118" t="s">
        <v>222</v>
      </c>
      <c r="G1032" s="122" t="s">
        <v>249</v>
      </c>
      <c r="H1032" s="110" t="s">
        <v>122</v>
      </c>
      <c r="I1032" s="110" t="s">
        <v>229</v>
      </c>
      <c r="J1032" s="122"/>
      <c r="K1032" s="110" t="s">
        <v>122</v>
      </c>
      <c r="L1032" s="110" t="s">
        <v>229</v>
      </c>
      <c r="M1032" s="122"/>
      <c r="N1032" s="110" t="s">
        <v>122</v>
      </c>
      <c r="O1032" s="110" t="s">
        <v>229</v>
      </c>
      <c r="P1032" s="122"/>
      <c r="Q1032" s="110" t="s">
        <v>127</v>
      </c>
      <c r="R1032" s="110" t="s">
        <v>229</v>
      </c>
      <c r="S1032" s="122" t="s">
        <v>154</v>
      </c>
      <c r="T1032" s="110" t="s">
        <v>132</v>
      </c>
      <c r="U1032" s="110" t="s">
        <v>229</v>
      </c>
      <c r="V1032" s="122"/>
      <c r="W1032" s="110" t="s">
        <v>132</v>
      </c>
      <c r="X1032" s="110" t="s">
        <v>229</v>
      </c>
      <c r="Y1032" s="122"/>
      <c r="Z1032" s="110" t="s">
        <v>132</v>
      </c>
      <c r="AA1032" s="110" t="s">
        <v>229</v>
      </c>
      <c r="AB1032" s="122"/>
    </row>
    <row r="1033" spans="1:256" s="110" customFormat="1" x14ac:dyDescent="0.35">
      <c r="A1033" s="122" t="s">
        <v>2207</v>
      </c>
      <c r="B1033" s="110" t="s">
        <v>258</v>
      </c>
      <c r="C1033" s="118" t="s">
        <v>96</v>
      </c>
      <c r="D1033" s="122" t="s">
        <v>231</v>
      </c>
      <c r="E1033" s="125">
        <v>36474</v>
      </c>
      <c r="F1033" s="111" t="s">
        <v>160</v>
      </c>
      <c r="G1033" s="111" t="s">
        <v>320</v>
      </c>
      <c r="H1033" s="110" t="s">
        <v>250</v>
      </c>
      <c r="I1033" s="118" t="s">
        <v>96</v>
      </c>
      <c r="J1033" s="122" t="s">
        <v>231</v>
      </c>
      <c r="L1033" s="118"/>
      <c r="M1033" s="122"/>
      <c r="O1033" s="118"/>
      <c r="P1033" s="122"/>
      <c r="R1033" s="118"/>
      <c r="S1033" s="122"/>
      <c r="U1033" s="118"/>
      <c r="V1033" s="122"/>
      <c r="X1033" s="118"/>
      <c r="Y1033" s="122"/>
      <c r="AA1033" s="118"/>
      <c r="AB1033" s="122"/>
      <c r="AD1033" s="118"/>
      <c r="AE1033" s="122"/>
      <c r="AG1033" s="118"/>
      <c r="AH1033" s="122"/>
      <c r="AJ1033" s="118"/>
      <c r="AK1033" s="122"/>
    </row>
    <row r="1034" spans="1:256" s="110" customFormat="1" x14ac:dyDescent="0.35">
      <c r="A1034" s="122" t="s">
        <v>347</v>
      </c>
      <c r="B1034" s="110" t="s">
        <v>4645</v>
      </c>
      <c r="C1034" s="118" t="s">
        <v>229</v>
      </c>
      <c r="D1034" s="122" t="s">
        <v>4646</v>
      </c>
      <c r="E1034" s="125">
        <v>36189</v>
      </c>
      <c r="F1034" s="111" t="s">
        <v>295</v>
      </c>
      <c r="G1034" s="111" t="s">
        <v>88</v>
      </c>
      <c r="H1034" s="110" t="s">
        <v>345</v>
      </c>
      <c r="I1034" s="118" t="s">
        <v>229</v>
      </c>
      <c r="J1034" s="122" t="s">
        <v>154</v>
      </c>
      <c r="L1034" s="118"/>
      <c r="M1034" s="122"/>
      <c r="O1034" s="118"/>
      <c r="P1034" s="122"/>
      <c r="R1034" s="118"/>
      <c r="S1034" s="122"/>
      <c r="U1034" s="118"/>
      <c r="V1034" s="122"/>
      <c r="X1034" s="118"/>
      <c r="Y1034" s="122"/>
      <c r="AA1034" s="118"/>
      <c r="AB1034" s="122"/>
      <c r="AD1034" s="118"/>
      <c r="AE1034" s="122"/>
      <c r="AG1034" s="118"/>
      <c r="AH1034" s="122"/>
      <c r="AJ1034" s="118"/>
      <c r="AK1034" s="122"/>
    </row>
    <row r="1035" spans="1:256" s="110" customFormat="1" x14ac:dyDescent="0.35">
      <c r="A1035" s="122" t="s">
        <v>2768</v>
      </c>
      <c r="B1035" s="110" t="s">
        <v>122</v>
      </c>
      <c r="C1035" s="110" t="s">
        <v>142</v>
      </c>
      <c r="D1035" s="122"/>
      <c r="E1035" s="125">
        <v>36258</v>
      </c>
      <c r="F1035" s="118" t="s">
        <v>2769</v>
      </c>
      <c r="G1035" s="118" t="s">
        <v>5049</v>
      </c>
      <c r="H1035" s="110" t="s">
        <v>122</v>
      </c>
      <c r="I1035" s="110" t="s">
        <v>142</v>
      </c>
      <c r="J1035" s="122"/>
      <c r="K1035" s="110" t="s">
        <v>122</v>
      </c>
      <c r="L1035" s="110" t="s">
        <v>142</v>
      </c>
      <c r="M1035" s="122"/>
      <c r="N1035" s="110" t="s">
        <v>1578</v>
      </c>
      <c r="O1035" s="110" t="s">
        <v>142</v>
      </c>
      <c r="P1035" s="122"/>
      <c r="Q1035" s="110" t="s">
        <v>569</v>
      </c>
      <c r="R1035" s="110" t="s">
        <v>142</v>
      </c>
      <c r="S1035" s="122"/>
      <c r="V1035" s="122"/>
      <c r="Y1035" s="122"/>
      <c r="AB1035" s="122"/>
    </row>
    <row r="1036" spans="1:256" s="110" customFormat="1" x14ac:dyDescent="0.35">
      <c r="A1036" s="122" t="s">
        <v>453</v>
      </c>
      <c r="B1036" s="110" t="s">
        <v>220</v>
      </c>
      <c r="C1036" s="118" t="s">
        <v>109</v>
      </c>
      <c r="D1036" s="122" t="s">
        <v>231</v>
      </c>
      <c r="E1036" s="125">
        <v>33760</v>
      </c>
      <c r="F1036" s="111" t="s">
        <v>454</v>
      </c>
      <c r="G1036" s="111" t="s">
        <v>4684</v>
      </c>
      <c r="H1036" s="110" t="s">
        <v>220</v>
      </c>
      <c r="I1036" s="118" t="s">
        <v>109</v>
      </c>
      <c r="J1036" s="122" t="s">
        <v>231</v>
      </c>
      <c r="K1036" s="110" t="s">
        <v>220</v>
      </c>
      <c r="L1036" s="118" t="s">
        <v>109</v>
      </c>
      <c r="M1036" s="122" t="s">
        <v>231</v>
      </c>
      <c r="N1036" s="110" t="s">
        <v>2865</v>
      </c>
      <c r="O1036" s="118" t="s">
        <v>268</v>
      </c>
      <c r="P1036" s="122" t="s">
        <v>166</v>
      </c>
      <c r="Q1036" s="110" t="s">
        <v>459</v>
      </c>
      <c r="R1036" s="118" t="s">
        <v>460</v>
      </c>
      <c r="S1036" s="122" t="s">
        <v>166</v>
      </c>
      <c r="T1036" s="110" t="s">
        <v>220</v>
      </c>
      <c r="U1036" s="118" t="s">
        <v>460</v>
      </c>
      <c r="V1036" s="122" t="s">
        <v>231</v>
      </c>
      <c r="W1036" s="110" t="s">
        <v>211</v>
      </c>
      <c r="X1036" s="118" t="s">
        <v>235</v>
      </c>
      <c r="Y1036" s="122" t="s">
        <v>477</v>
      </c>
      <c r="Z1036" s="110" t="s">
        <v>459</v>
      </c>
      <c r="AA1036" s="118" t="s">
        <v>235</v>
      </c>
      <c r="AB1036" s="122" t="s">
        <v>166</v>
      </c>
      <c r="AC1036" s="110" t="s">
        <v>459</v>
      </c>
      <c r="AD1036" s="118" t="s">
        <v>235</v>
      </c>
      <c r="AE1036" s="122" t="s">
        <v>426</v>
      </c>
      <c r="AF1036" s="110" t="s">
        <v>459</v>
      </c>
      <c r="AG1036" s="118" t="s">
        <v>235</v>
      </c>
      <c r="AH1036" s="122" t="s">
        <v>166</v>
      </c>
      <c r="AJ1036" s="118"/>
      <c r="AK1036" s="122"/>
      <c r="AM1036" s="118"/>
      <c r="AN1036" s="122"/>
      <c r="AP1036" s="118"/>
      <c r="AQ1036" s="122"/>
      <c r="AS1036" s="118"/>
      <c r="AT1036" s="122"/>
      <c r="AV1036" s="118"/>
      <c r="AW1036" s="122"/>
      <c r="AY1036" s="118"/>
      <c r="AZ1036" s="122"/>
      <c r="BB1036" s="118"/>
      <c r="BC1036" s="122"/>
      <c r="BE1036" s="118"/>
      <c r="BF1036" s="122"/>
      <c r="BH1036" s="118"/>
      <c r="BI1036" s="122"/>
      <c r="BK1036" s="118"/>
      <c r="BL1036" s="122"/>
      <c r="BN1036" s="118"/>
      <c r="BO1036" s="122"/>
      <c r="BR1036" s="122"/>
      <c r="BS1036" s="118"/>
      <c r="BT1036" s="118"/>
      <c r="BU1036" s="118"/>
      <c r="BV1036" s="118"/>
      <c r="BW1036" s="118"/>
      <c r="BX1036" s="118"/>
    </row>
    <row r="1037" spans="1:256" s="110" customFormat="1" x14ac:dyDescent="0.35">
      <c r="A1037" s="122" t="s">
        <v>3278</v>
      </c>
      <c r="B1037" s="110" t="s">
        <v>327</v>
      </c>
      <c r="C1037" s="110" t="s">
        <v>172</v>
      </c>
      <c r="D1037" s="122" t="s">
        <v>328</v>
      </c>
      <c r="E1037" s="125">
        <v>35095</v>
      </c>
      <c r="F1037" s="111" t="s">
        <v>114</v>
      </c>
      <c r="G1037" s="122"/>
      <c r="H1037" s="110" t="s">
        <v>327</v>
      </c>
      <c r="I1037" s="110" t="s">
        <v>172</v>
      </c>
      <c r="J1037" s="122" t="s">
        <v>328</v>
      </c>
      <c r="K1037" s="110" t="s">
        <v>327</v>
      </c>
      <c r="L1037" s="110" t="s">
        <v>326</v>
      </c>
      <c r="M1037" s="122" t="s">
        <v>328</v>
      </c>
      <c r="P1037" s="122"/>
      <c r="S1037" s="122"/>
      <c r="V1037" s="122"/>
      <c r="Y1037" s="122"/>
      <c r="AB1037" s="122"/>
    </row>
    <row r="1038" spans="1:256" s="110" customFormat="1" x14ac:dyDescent="0.35">
      <c r="A1038" s="122" t="s">
        <v>2251</v>
      </c>
      <c r="B1038" s="110" t="s">
        <v>77</v>
      </c>
      <c r="C1038" s="110" t="s">
        <v>142</v>
      </c>
      <c r="D1038" s="122" t="s">
        <v>4720</v>
      </c>
      <c r="E1038" s="125">
        <v>36655</v>
      </c>
      <c r="F1038" s="118" t="s">
        <v>2252</v>
      </c>
      <c r="G1038" s="118" t="s">
        <v>3449</v>
      </c>
      <c r="J1038" s="122"/>
      <c r="K1038" s="110" t="s">
        <v>77</v>
      </c>
      <c r="L1038" s="110" t="s">
        <v>252</v>
      </c>
      <c r="M1038" s="122" t="s">
        <v>2250</v>
      </c>
      <c r="N1038" s="110" t="s">
        <v>77</v>
      </c>
      <c r="O1038" s="110" t="s">
        <v>252</v>
      </c>
      <c r="P1038" s="122" t="s">
        <v>2253</v>
      </c>
      <c r="S1038" s="122"/>
      <c r="V1038" s="122"/>
      <c r="Y1038" s="122"/>
      <c r="AB1038" s="122"/>
    </row>
    <row r="1039" spans="1:256" s="110" customFormat="1" x14ac:dyDescent="0.35">
      <c r="A1039" s="122" t="s">
        <v>1391</v>
      </c>
      <c r="B1039" s="110" t="s">
        <v>273</v>
      </c>
      <c r="C1039" s="118" t="s">
        <v>172</v>
      </c>
      <c r="D1039" s="122" t="s">
        <v>231</v>
      </c>
      <c r="E1039" s="125">
        <v>36561</v>
      </c>
      <c r="F1039" s="111" t="s">
        <v>391</v>
      </c>
      <c r="G1039" s="111"/>
      <c r="H1039" s="110" t="s">
        <v>273</v>
      </c>
      <c r="I1039" s="118" t="s">
        <v>172</v>
      </c>
      <c r="J1039" s="122" t="s">
        <v>264</v>
      </c>
      <c r="L1039" s="118"/>
      <c r="M1039" s="122"/>
      <c r="O1039" s="118"/>
      <c r="P1039" s="122"/>
      <c r="R1039" s="118"/>
      <c r="S1039" s="122"/>
      <c r="U1039" s="118"/>
      <c r="V1039" s="122"/>
      <c r="X1039" s="118"/>
      <c r="Y1039" s="122"/>
      <c r="AA1039" s="118"/>
      <c r="AB1039" s="122"/>
      <c r="AD1039" s="118"/>
      <c r="AE1039" s="122"/>
      <c r="AG1039" s="118"/>
      <c r="AH1039" s="122"/>
      <c r="AJ1039" s="118"/>
      <c r="AK1039" s="122"/>
    </row>
    <row r="1040" spans="1:256" x14ac:dyDescent="0.35">
      <c r="A1040" s="122" t="s">
        <v>2123</v>
      </c>
      <c r="B1040" s="110" t="s">
        <v>292</v>
      </c>
      <c r="C1040" s="110" t="s">
        <v>94</v>
      </c>
      <c r="D1040" s="122" t="s">
        <v>1913</v>
      </c>
      <c r="E1040" s="125">
        <v>36118</v>
      </c>
      <c r="F1040" s="111" t="s">
        <v>279</v>
      </c>
      <c r="G1040" s="122" t="s">
        <v>88</v>
      </c>
      <c r="H1040" s="110" t="s">
        <v>292</v>
      </c>
      <c r="I1040" s="110" t="s">
        <v>94</v>
      </c>
      <c r="J1040" s="122" t="s">
        <v>658</v>
      </c>
      <c r="K1040" s="110" t="s">
        <v>307</v>
      </c>
      <c r="L1040" s="110" t="s">
        <v>94</v>
      </c>
      <c r="M1040" s="122" t="s">
        <v>310</v>
      </c>
      <c r="N1040" s="110"/>
      <c r="O1040" s="110"/>
      <c r="P1040" s="122"/>
      <c r="Q1040" s="110"/>
      <c r="R1040" s="110"/>
      <c r="S1040" s="122"/>
      <c r="T1040" s="110"/>
      <c r="U1040" s="110"/>
      <c r="V1040" s="122"/>
      <c r="W1040" s="110"/>
      <c r="X1040" s="110"/>
      <c r="Y1040" s="122"/>
      <c r="Z1040" s="110"/>
      <c r="AA1040" s="110"/>
      <c r="AB1040" s="122"/>
      <c r="AC1040" s="110"/>
      <c r="AD1040" s="110"/>
      <c r="AE1040" s="110"/>
      <c r="AF1040" s="110"/>
      <c r="AG1040" s="110"/>
      <c r="AH1040" s="110"/>
      <c r="AI1040" s="110"/>
      <c r="AJ1040" s="110"/>
      <c r="AK1040" s="110"/>
      <c r="AL1040" s="110"/>
      <c r="AM1040" s="110"/>
      <c r="AN1040" s="110"/>
      <c r="AO1040" s="110"/>
      <c r="AP1040" s="110"/>
      <c r="AQ1040" s="110"/>
      <c r="AR1040" s="110"/>
      <c r="AS1040" s="110"/>
      <c r="AT1040" s="110"/>
      <c r="AU1040" s="110"/>
      <c r="AV1040" s="110"/>
      <c r="AW1040" s="110"/>
      <c r="AX1040" s="110"/>
      <c r="AY1040" s="110"/>
      <c r="AZ1040" s="110"/>
      <c r="BA1040" s="110"/>
      <c r="BB1040" s="110"/>
      <c r="BC1040" s="110"/>
      <c r="BD1040" s="110"/>
      <c r="BE1040" s="110"/>
      <c r="BF1040" s="110"/>
      <c r="BG1040" s="110"/>
      <c r="BH1040" s="110"/>
      <c r="BI1040" s="110"/>
      <c r="BJ1040" s="110"/>
      <c r="BK1040" s="110"/>
      <c r="BL1040" s="110"/>
      <c r="BM1040" s="110"/>
      <c r="BN1040" s="110"/>
      <c r="BO1040" s="110"/>
      <c r="BP1040" s="110"/>
      <c r="BQ1040" s="110"/>
      <c r="BR1040" s="110"/>
      <c r="BS1040" s="110"/>
      <c r="BT1040" s="110"/>
      <c r="BU1040" s="110"/>
      <c r="BV1040" s="110"/>
      <c r="BW1040" s="110"/>
      <c r="BX1040" s="110"/>
      <c r="BY1040" s="110"/>
      <c r="BZ1040" s="110"/>
      <c r="CA1040" s="110"/>
      <c r="CB1040" s="110"/>
      <c r="CC1040" s="110"/>
      <c r="CD1040" s="110"/>
      <c r="CE1040" s="110"/>
      <c r="CF1040" s="110"/>
      <c r="CG1040" s="110"/>
      <c r="CH1040" s="110"/>
      <c r="CI1040" s="110"/>
      <c r="CJ1040" s="110"/>
      <c r="CK1040" s="110"/>
      <c r="CL1040" s="110"/>
      <c r="CM1040" s="110"/>
      <c r="CN1040" s="110"/>
      <c r="CO1040" s="110"/>
      <c r="CP1040" s="110"/>
      <c r="CQ1040" s="110"/>
      <c r="CR1040" s="110"/>
      <c r="CS1040" s="110"/>
      <c r="CT1040" s="110"/>
      <c r="CU1040" s="110"/>
      <c r="CV1040" s="110"/>
      <c r="CW1040" s="110"/>
      <c r="CX1040" s="110"/>
      <c r="CY1040" s="110"/>
      <c r="CZ1040" s="110"/>
      <c r="DA1040" s="110"/>
      <c r="DB1040" s="110"/>
      <c r="DC1040" s="110"/>
      <c r="DD1040" s="110"/>
      <c r="DE1040" s="110"/>
      <c r="DF1040" s="110"/>
      <c r="DG1040" s="110"/>
      <c r="DH1040" s="110"/>
      <c r="DI1040" s="110"/>
      <c r="DJ1040" s="110"/>
      <c r="DK1040" s="110"/>
      <c r="DL1040" s="110"/>
      <c r="DM1040" s="110"/>
      <c r="DN1040" s="110"/>
      <c r="DO1040" s="110"/>
      <c r="DP1040" s="110"/>
      <c r="DQ1040" s="110"/>
      <c r="DR1040" s="110"/>
      <c r="DS1040" s="110"/>
      <c r="DT1040" s="110"/>
      <c r="DU1040" s="110"/>
      <c r="DV1040" s="110"/>
      <c r="DW1040" s="110"/>
      <c r="DX1040" s="110"/>
      <c r="DY1040" s="110"/>
      <c r="DZ1040" s="110"/>
      <c r="EA1040" s="110"/>
      <c r="EB1040" s="110"/>
      <c r="EC1040" s="110"/>
      <c r="ED1040" s="110"/>
      <c r="EE1040" s="110"/>
      <c r="EF1040" s="110"/>
      <c r="EG1040" s="110"/>
      <c r="EH1040" s="110"/>
      <c r="EI1040" s="110"/>
      <c r="EJ1040" s="110"/>
      <c r="EK1040" s="110"/>
      <c r="EL1040" s="110"/>
      <c r="EM1040" s="110"/>
      <c r="EN1040" s="110"/>
      <c r="EO1040" s="110"/>
      <c r="EP1040" s="110"/>
      <c r="EQ1040" s="110"/>
      <c r="ER1040" s="110"/>
      <c r="ES1040" s="110"/>
      <c r="ET1040" s="110"/>
      <c r="EU1040" s="110"/>
      <c r="EV1040" s="110"/>
      <c r="EW1040" s="110"/>
      <c r="EX1040" s="110"/>
      <c r="EY1040" s="110"/>
      <c r="EZ1040" s="110"/>
      <c r="FA1040" s="110"/>
      <c r="FB1040" s="110"/>
      <c r="FC1040" s="110"/>
      <c r="FD1040" s="110"/>
      <c r="FE1040" s="110"/>
      <c r="FF1040" s="110"/>
      <c r="FG1040" s="110"/>
      <c r="FH1040" s="110"/>
      <c r="FI1040" s="110"/>
      <c r="FJ1040" s="110"/>
      <c r="FK1040" s="110"/>
      <c r="FL1040" s="110"/>
      <c r="FM1040" s="110"/>
      <c r="FN1040" s="110"/>
      <c r="FO1040" s="110"/>
      <c r="FP1040" s="110"/>
      <c r="FQ1040" s="110"/>
      <c r="FR1040" s="110"/>
      <c r="FS1040" s="110"/>
      <c r="FT1040" s="110"/>
      <c r="FU1040" s="110"/>
      <c r="FV1040" s="110"/>
      <c r="FW1040" s="110"/>
      <c r="FX1040" s="110"/>
      <c r="FY1040" s="110"/>
      <c r="FZ1040" s="110"/>
      <c r="GA1040" s="110"/>
      <c r="GB1040" s="110"/>
      <c r="GC1040" s="110"/>
      <c r="GD1040" s="110"/>
      <c r="GE1040" s="110"/>
      <c r="GF1040" s="110"/>
      <c r="GG1040" s="110"/>
      <c r="GH1040" s="110"/>
      <c r="GI1040" s="110"/>
      <c r="GJ1040" s="110"/>
      <c r="GK1040" s="110"/>
      <c r="GL1040" s="110"/>
      <c r="GM1040" s="110"/>
      <c r="GN1040" s="110"/>
      <c r="GO1040" s="110"/>
      <c r="GP1040" s="110"/>
      <c r="GQ1040" s="110"/>
      <c r="GR1040" s="110"/>
      <c r="GS1040" s="110"/>
      <c r="GT1040" s="110"/>
      <c r="GU1040" s="110"/>
      <c r="GV1040" s="110"/>
      <c r="GW1040" s="110"/>
      <c r="GX1040" s="110"/>
      <c r="GY1040" s="110"/>
      <c r="GZ1040" s="110"/>
      <c r="HA1040" s="110"/>
      <c r="HB1040" s="110"/>
      <c r="HC1040" s="110"/>
      <c r="HD1040" s="110"/>
      <c r="HE1040" s="110"/>
      <c r="HF1040" s="110"/>
      <c r="HG1040" s="110"/>
      <c r="HH1040" s="110"/>
      <c r="HI1040" s="110"/>
      <c r="HJ1040" s="110"/>
      <c r="HK1040" s="110"/>
      <c r="HL1040" s="110"/>
      <c r="HM1040" s="110"/>
      <c r="HN1040" s="110"/>
      <c r="HO1040" s="110"/>
      <c r="HP1040" s="110"/>
      <c r="HQ1040" s="110"/>
      <c r="HR1040" s="110"/>
      <c r="HS1040" s="110"/>
      <c r="HT1040" s="110"/>
      <c r="HU1040" s="110"/>
      <c r="HV1040" s="110"/>
      <c r="HW1040" s="110"/>
      <c r="HX1040" s="110"/>
      <c r="HY1040" s="110"/>
      <c r="HZ1040" s="110"/>
      <c r="IA1040" s="110"/>
      <c r="IB1040" s="110"/>
      <c r="IC1040" s="110"/>
      <c r="ID1040" s="110"/>
      <c r="IE1040" s="110"/>
      <c r="IF1040" s="110"/>
      <c r="IG1040" s="110"/>
      <c r="IH1040" s="110"/>
      <c r="II1040" s="110"/>
      <c r="IJ1040" s="110"/>
      <c r="IK1040" s="110"/>
      <c r="IL1040" s="110"/>
      <c r="IM1040" s="110"/>
      <c r="IN1040" s="110"/>
      <c r="IO1040" s="110"/>
      <c r="IP1040" s="110"/>
      <c r="IQ1040" s="110"/>
      <c r="IR1040" s="110"/>
      <c r="IS1040" s="110"/>
      <c r="IT1040" s="110"/>
      <c r="IU1040" s="110"/>
      <c r="IV1040" s="110"/>
    </row>
    <row r="1041" spans="1:256" s="110" customFormat="1" x14ac:dyDescent="0.35">
      <c r="A1041" s="122" t="s">
        <v>2432</v>
      </c>
      <c r="B1041" s="110" t="s">
        <v>504</v>
      </c>
      <c r="C1041" s="111" t="s">
        <v>268</v>
      </c>
      <c r="D1041" s="111" t="s">
        <v>4295</v>
      </c>
      <c r="E1041" s="125">
        <v>35221</v>
      </c>
      <c r="F1041" s="111" t="s">
        <v>425</v>
      </c>
      <c r="G1041" s="111" t="s">
        <v>140</v>
      </c>
      <c r="H1041" s="110" t="s">
        <v>504</v>
      </c>
      <c r="I1041" s="111" t="s">
        <v>268</v>
      </c>
      <c r="J1041" s="111" t="s">
        <v>3450</v>
      </c>
      <c r="L1041" s="111"/>
      <c r="M1041" s="111"/>
      <c r="N1041" s="110" t="s">
        <v>504</v>
      </c>
      <c r="O1041" s="111" t="s">
        <v>268</v>
      </c>
      <c r="P1041" s="111" t="s">
        <v>2433</v>
      </c>
      <c r="Q1041" s="110" t="s">
        <v>656</v>
      </c>
      <c r="R1041" s="111" t="s">
        <v>268</v>
      </c>
      <c r="S1041" s="111" t="s">
        <v>1159</v>
      </c>
      <c r="T1041" s="110" t="s">
        <v>656</v>
      </c>
      <c r="U1041" s="111" t="s">
        <v>268</v>
      </c>
      <c r="V1041" s="111" t="s">
        <v>2433</v>
      </c>
      <c r="W1041" s="110" t="s">
        <v>480</v>
      </c>
      <c r="X1041" s="111" t="s">
        <v>268</v>
      </c>
      <c r="Y1041" s="111" t="s">
        <v>1168</v>
      </c>
      <c r="AA1041" s="111"/>
      <c r="AB1041" s="111"/>
      <c r="AD1041" s="111"/>
      <c r="AE1041" s="111"/>
      <c r="AG1041" s="111"/>
      <c r="AH1041" s="111"/>
      <c r="AJ1041" s="111"/>
      <c r="AK1041" s="111"/>
      <c r="AM1041" s="111"/>
      <c r="AN1041" s="111"/>
      <c r="AP1041" s="111"/>
      <c r="AQ1041" s="111"/>
      <c r="AS1041" s="111"/>
      <c r="AT1041" s="111"/>
      <c r="AV1041" s="111"/>
      <c r="AW1041" s="111"/>
      <c r="AY1041" s="111"/>
      <c r="AZ1041" s="111"/>
      <c r="BB1041" s="111"/>
      <c r="BC1041" s="111"/>
      <c r="BE1041" s="111"/>
      <c r="BF1041" s="111"/>
      <c r="BH1041" s="111"/>
      <c r="BI1041" s="111"/>
      <c r="BK1041" s="111"/>
      <c r="BL1041" s="111"/>
      <c r="BN1041" s="111"/>
      <c r="BO1041" s="111"/>
      <c r="BQ1041" s="125"/>
      <c r="BR1041" s="111"/>
      <c r="BS1041" s="118"/>
      <c r="BU1041" s="122"/>
      <c r="BV1041" s="118"/>
      <c r="BW1041" s="118"/>
      <c r="BX1041" s="127"/>
      <c r="BY1041" s="126"/>
      <c r="BZ1041" s="122"/>
      <c r="CA1041" s="122"/>
      <c r="CB1041" s="122"/>
      <c r="CC1041" s="122"/>
      <c r="CD1041" s="122"/>
      <c r="CE1041" s="122"/>
      <c r="CF1041" s="122"/>
      <c r="CG1041" s="122"/>
      <c r="CH1041" s="122"/>
      <c r="CI1041" s="122"/>
      <c r="CJ1041" s="122"/>
      <c r="CK1041" s="122"/>
      <c r="CL1041" s="122"/>
      <c r="CM1041" s="122"/>
      <c r="CN1041" s="122"/>
      <c r="CO1041" s="122"/>
      <c r="CP1041" s="122"/>
      <c r="CQ1041" s="122"/>
      <c r="CR1041" s="122"/>
      <c r="CS1041" s="122"/>
      <c r="CT1041" s="122"/>
      <c r="CU1041" s="122"/>
      <c r="CV1041" s="122"/>
      <c r="CW1041" s="122"/>
      <c r="CX1041" s="122"/>
      <c r="CY1041" s="122"/>
      <c r="CZ1041" s="122"/>
      <c r="DA1041" s="122"/>
      <c r="DB1041" s="122"/>
      <c r="DC1041" s="122"/>
      <c r="DD1041" s="122"/>
      <c r="DE1041" s="122"/>
      <c r="DF1041" s="122"/>
      <c r="DG1041" s="122"/>
      <c r="DH1041" s="122"/>
      <c r="DI1041" s="122"/>
      <c r="DJ1041" s="122"/>
      <c r="DK1041" s="122"/>
      <c r="DL1041" s="122"/>
      <c r="DM1041" s="122"/>
      <c r="DN1041" s="122"/>
      <c r="DO1041" s="122"/>
      <c r="DP1041" s="122"/>
      <c r="DQ1041" s="122"/>
      <c r="DR1041" s="122"/>
      <c r="DS1041" s="122"/>
      <c r="DT1041" s="122"/>
      <c r="DU1041" s="122"/>
      <c r="DV1041" s="122"/>
      <c r="DW1041" s="122"/>
      <c r="DX1041" s="122"/>
      <c r="DY1041" s="122"/>
      <c r="DZ1041" s="122"/>
      <c r="EA1041" s="122"/>
      <c r="EB1041" s="122"/>
      <c r="EC1041" s="122"/>
      <c r="ED1041" s="122"/>
      <c r="EE1041" s="122"/>
      <c r="EF1041" s="122"/>
      <c r="EG1041" s="122"/>
      <c r="EH1041" s="122"/>
      <c r="EI1041" s="122"/>
      <c r="EJ1041" s="122"/>
      <c r="EK1041" s="122"/>
      <c r="EL1041" s="122"/>
      <c r="EM1041" s="122"/>
      <c r="EN1041" s="122"/>
      <c r="EO1041" s="122"/>
      <c r="EP1041" s="122"/>
      <c r="EQ1041" s="122"/>
      <c r="ER1041" s="122"/>
      <c r="ES1041" s="122"/>
      <c r="ET1041" s="122"/>
      <c r="EU1041" s="122"/>
      <c r="EV1041" s="122"/>
      <c r="EW1041" s="122"/>
      <c r="EX1041" s="122"/>
      <c r="EY1041" s="122"/>
      <c r="EZ1041" s="122"/>
      <c r="FA1041" s="122"/>
      <c r="FB1041" s="122"/>
      <c r="FC1041" s="122"/>
      <c r="FD1041" s="122"/>
      <c r="FE1041" s="122"/>
      <c r="FF1041" s="122"/>
      <c r="FG1041" s="122"/>
      <c r="FH1041" s="122"/>
      <c r="FI1041" s="122"/>
      <c r="FJ1041" s="122"/>
      <c r="FK1041" s="122"/>
      <c r="FL1041" s="122"/>
      <c r="FM1041" s="122"/>
      <c r="FN1041" s="122"/>
      <c r="FO1041" s="122"/>
      <c r="FP1041" s="122"/>
      <c r="FQ1041" s="122"/>
      <c r="FR1041" s="122"/>
      <c r="FS1041" s="122"/>
      <c r="FT1041" s="122"/>
      <c r="FU1041" s="122"/>
      <c r="FV1041" s="122"/>
      <c r="FW1041" s="122"/>
      <c r="FX1041" s="122"/>
      <c r="FY1041" s="122"/>
      <c r="FZ1041" s="122"/>
      <c r="GA1041" s="122"/>
      <c r="GB1041" s="122"/>
      <c r="GC1041" s="122"/>
      <c r="GD1041" s="122"/>
      <c r="GE1041" s="122"/>
      <c r="GF1041" s="122"/>
      <c r="GG1041" s="122"/>
      <c r="GH1041" s="122"/>
      <c r="GI1041" s="122"/>
      <c r="GJ1041" s="122"/>
      <c r="GK1041" s="122"/>
      <c r="GL1041" s="122"/>
      <c r="GM1041" s="122"/>
      <c r="GN1041" s="122"/>
      <c r="GO1041" s="122"/>
      <c r="GP1041" s="122"/>
      <c r="GQ1041" s="122"/>
      <c r="GR1041" s="122"/>
      <c r="GS1041" s="122"/>
      <c r="GT1041" s="122"/>
      <c r="GU1041" s="122"/>
      <c r="GV1041" s="122"/>
      <c r="GW1041" s="122"/>
      <c r="GX1041" s="122"/>
      <c r="GY1041" s="122"/>
      <c r="GZ1041" s="122"/>
      <c r="HA1041" s="122"/>
      <c r="HB1041" s="122"/>
      <c r="HC1041" s="122"/>
      <c r="HD1041" s="122"/>
      <c r="HE1041" s="122"/>
      <c r="HF1041" s="122"/>
      <c r="HG1041" s="122"/>
      <c r="HH1041" s="122"/>
      <c r="HI1041" s="122"/>
      <c r="HJ1041" s="122"/>
      <c r="HK1041" s="122"/>
      <c r="HL1041" s="122"/>
      <c r="HM1041" s="122"/>
      <c r="HN1041" s="122"/>
      <c r="HO1041" s="122"/>
      <c r="HP1041" s="122"/>
      <c r="HQ1041" s="122"/>
      <c r="HR1041" s="122"/>
      <c r="HS1041" s="122"/>
      <c r="HT1041" s="122"/>
      <c r="HU1041" s="122"/>
      <c r="HV1041" s="122"/>
      <c r="HW1041" s="122"/>
      <c r="HX1041" s="122"/>
      <c r="HY1041" s="122"/>
      <c r="HZ1041" s="122"/>
      <c r="IA1041" s="122"/>
      <c r="IB1041" s="122"/>
      <c r="IC1041" s="122"/>
      <c r="ID1041" s="122"/>
      <c r="IE1041" s="122"/>
      <c r="IF1041" s="122"/>
      <c r="IG1041" s="122"/>
      <c r="IH1041" s="122"/>
      <c r="II1041" s="122"/>
      <c r="IJ1041" s="122"/>
      <c r="IK1041" s="122"/>
      <c r="IL1041" s="122"/>
      <c r="IM1041" s="122"/>
      <c r="IN1041" s="122"/>
      <c r="IO1041" s="122"/>
      <c r="IP1041" s="122"/>
      <c r="IQ1041" s="122"/>
      <c r="IR1041" s="122"/>
      <c r="IS1041" s="122"/>
      <c r="IT1041" s="122"/>
      <c r="IU1041" s="122"/>
      <c r="IV1041" s="122"/>
    </row>
    <row r="1042" spans="1:256" x14ac:dyDescent="0.35">
      <c r="A1042" s="122" t="s">
        <v>4944</v>
      </c>
      <c r="B1042" s="110"/>
      <c r="C1042" s="111" t="s">
        <v>4421</v>
      </c>
      <c r="D1042" s="129"/>
      <c r="E1042" s="40">
        <v>33936</v>
      </c>
      <c r="F1042" s="111" t="s">
        <v>1140</v>
      </c>
      <c r="G1042" s="110" t="s">
        <v>1140</v>
      </c>
      <c r="H1042" s="110"/>
      <c r="I1042" s="118"/>
      <c r="J1042" s="129"/>
      <c r="K1042" s="110" t="s">
        <v>132</v>
      </c>
      <c r="L1042" s="118" t="s">
        <v>274</v>
      </c>
      <c r="M1042" s="129"/>
      <c r="N1042" s="110" t="s">
        <v>122</v>
      </c>
      <c r="O1042" s="118" t="s">
        <v>460</v>
      </c>
      <c r="P1042" s="129"/>
      <c r="Q1042" s="110" t="s">
        <v>122</v>
      </c>
      <c r="R1042" s="118" t="s">
        <v>460</v>
      </c>
      <c r="S1042" s="129"/>
      <c r="T1042" s="110" t="s">
        <v>1578</v>
      </c>
      <c r="U1042" s="118" t="s">
        <v>460</v>
      </c>
      <c r="V1042" s="129"/>
      <c r="W1042" s="110" t="s">
        <v>122</v>
      </c>
      <c r="X1042" s="118" t="s">
        <v>460</v>
      </c>
      <c r="Y1042" s="129"/>
      <c r="Z1042" s="110" t="s">
        <v>844</v>
      </c>
      <c r="AA1042" s="118" t="s">
        <v>109</v>
      </c>
      <c r="AB1042" s="129"/>
      <c r="AC1042" s="110" t="s">
        <v>1578</v>
      </c>
      <c r="AD1042" s="118" t="s">
        <v>109</v>
      </c>
      <c r="AE1042" s="129"/>
      <c r="AF1042" s="110" t="s">
        <v>562</v>
      </c>
      <c r="AG1042" s="118" t="s">
        <v>109</v>
      </c>
      <c r="AH1042" s="129"/>
      <c r="AI1042" s="110" t="s">
        <v>413</v>
      </c>
      <c r="AJ1042" s="118" t="s">
        <v>109</v>
      </c>
      <c r="AK1042" s="129"/>
      <c r="BY1042" s="110"/>
      <c r="BZ1042" s="110"/>
      <c r="CA1042" s="110"/>
      <c r="CB1042" s="110"/>
      <c r="CC1042" s="110"/>
      <c r="CD1042" s="110"/>
      <c r="CE1042" s="110"/>
      <c r="CF1042" s="110"/>
      <c r="CG1042" s="110"/>
      <c r="CH1042" s="110"/>
      <c r="CI1042" s="110"/>
      <c r="CJ1042" s="110"/>
      <c r="CK1042" s="110"/>
      <c r="CL1042" s="110"/>
      <c r="CM1042" s="110"/>
      <c r="CN1042" s="110"/>
      <c r="CO1042" s="110"/>
      <c r="CP1042" s="110"/>
      <c r="CQ1042" s="110"/>
      <c r="CR1042" s="110"/>
      <c r="CS1042" s="110"/>
      <c r="CT1042" s="110"/>
      <c r="CU1042" s="110"/>
      <c r="CV1042" s="110"/>
      <c r="CW1042" s="110"/>
      <c r="CX1042" s="110"/>
      <c r="CY1042" s="110"/>
      <c r="CZ1042" s="110"/>
      <c r="DA1042" s="110"/>
      <c r="DB1042" s="110"/>
      <c r="DC1042" s="110"/>
      <c r="DD1042" s="110"/>
      <c r="DE1042" s="110"/>
      <c r="DF1042" s="110"/>
      <c r="DG1042" s="110"/>
      <c r="DH1042" s="110"/>
      <c r="DI1042" s="110"/>
      <c r="DJ1042" s="110"/>
      <c r="DK1042" s="110"/>
      <c r="DL1042" s="110"/>
      <c r="DM1042" s="110"/>
      <c r="DN1042" s="110"/>
      <c r="DO1042" s="110"/>
      <c r="DP1042" s="110"/>
      <c r="DQ1042" s="110"/>
      <c r="DR1042" s="110"/>
      <c r="DS1042" s="110"/>
      <c r="DT1042" s="110"/>
      <c r="DU1042" s="110"/>
      <c r="DV1042" s="110"/>
      <c r="DW1042" s="110"/>
      <c r="DX1042" s="110"/>
      <c r="DY1042" s="110"/>
      <c r="DZ1042" s="110"/>
      <c r="EA1042" s="110"/>
      <c r="EB1042" s="110"/>
      <c r="EC1042" s="110"/>
      <c r="ED1042" s="110"/>
      <c r="EE1042" s="110"/>
      <c r="EF1042" s="110"/>
      <c r="EG1042" s="110"/>
      <c r="EH1042" s="110"/>
      <c r="EI1042" s="110"/>
      <c r="EJ1042" s="110"/>
      <c r="EK1042" s="110"/>
      <c r="EL1042" s="110"/>
      <c r="EM1042" s="110"/>
      <c r="EN1042" s="110"/>
      <c r="EO1042" s="110"/>
      <c r="EP1042" s="110"/>
      <c r="EQ1042" s="110"/>
      <c r="ER1042" s="110"/>
      <c r="ES1042" s="110"/>
      <c r="ET1042" s="110"/>
      <c r="EU1042" s="110"/>
      <c r="EV1042" s="110"/>
      <c r="EW1042" s="110"/>
      <c r="EX1042" s="110"/>
      <c r="EY1042" s="110"/>
      <c r="EZ1042" s="110"/>
      <c r="FA1042" s="110"/>
      <c r="FB1042" s="110"/>
      <c r="FC1042" s="110"/>
      <c r="FD1042" s="110"/>
      <c r="FE1042" s="110"/>
      <c r="FF1042" s="110"/>
      <c r="FG1042" s="110"/>
      <c r="FH1042" s="110"/>
      <c r="FI1042" s="110"/>
      <c r="FJ1042" s="110"/>
      <c r="FK1042" s="110"/>
      <c r="FL1042" s="110"/>
      <c r="FM1042" s="110"/>
      <c r="FN1042" s="110"/>
      <c r="FO1042" s="110"/>
      <c r="FP1042" s="110"/>
      <c r="FQ1042" s="110"/>
      <c r="FR1042" s="110"/>
      <c r="FS1042" s="110"/>
      <c r="FT1042" s="110"/>
      <c r="FU1042" s="110"/>
      <c r="FV1042" s="110"/>
      <c r="FW1042" s="110"/>
      <c r="FX1042" s="110"/>
      <c r="FY1042" s="110"/>
      <c r="FZ1042" s="110"/>
      <c r="GA1042" s="110"/>
      <c r="GB1042" s="110"/>
      <c r="GC1042" s="110"/>
      <c r="GD1042" s="110"/>
      <c r="GE1042" s="110"/>
      <c r="GF1042" s="110"/>
      <c r="GG1042" s="110"/>
      <c r="GH1042" s="110"/>
      <c r="GI1042" s="110"/>
      <c r="GJ1042" s="110"/>
      <c r="GK1042" s="110"/>
      <c r="GL1042" s="110"/>
      <c r="GM1042" s="110"/>
      <c r="GN1042" s="110"/>
      <c r="GO1042" s="110"/>
      <c r="GP1042" s="110"/>
      <c r="GQ1042" s="110"/>
      <c r="GR1042" s="110"/>
      <c r="GS1042" s="110"/>
      <c r="GT1042" s="110"/>
      <c r="GU1042" s="110"/>
      <c r="GV1042" s="110"/>
      <c r="GW1042" s="110"/>
      <c r="GX1042" s="110"/>
      <c r="GY1042" s="110"/>
      <c r="GZ1042" s="110"/>
      <c r="HA1042" s="110"/>
      <c r="HB1042" s="110"/>
      <c r="HC1042" s="110"/>
      <c r="HD1042" s="110"/>
      <c r="HE1042" s="110"/>
      <c r="HF1042" s="110"/>
      <c r="HG1042" s="110"/>
      <c r="HH1042" s="110"/>
      <c r="HI1042" s="110"/>
      <c r="HJ1042" s="110"/>
      <c r="HK1042" s="110"/>
      <c r="HL1042" s="110"/>
      <c r="HM1042" s="110"/>
      <c r="HN1042" s="110"/>
      <c r="HO1042" s="110"/>
      <c r="HP1042" s="110"/>
      <c r="HQ1042" s="110"/>
      <c r="HR1042" s="110"/>
      <c r="HS1042" s="110"/>
      <c r="HT1042" s="110"/>
      <c r="HU1042" s="110"/>
      <c r="HV1042" s="110"/>
      <c r="HW1042" s="110"/>
      <c r="HX1042" s="110"/>
      <c r="HY1042" s="110"/>
      <c r="HZ1042" s="110"/>
      <c r="IA1042" s="110"/>
      <c r="IB1042" s="110"/>
      <c r="IC1042" s="110"/>
      <c r="ID1042" s="110"/>
      <c r="IE1042" s="110"/>
      <c r="IF1042" s="110"/>
      <c r="IG1042" s="110"/>
      <c r="IH1042" s="110"/>
      <c r="II1042" s="110"/>
      <c r="IJ1042" s="110"/>
      <c r="IK1042" s="110"/>
      <c r="IL1042" s="110"/>
      <c r="IM1042" s="110"/>
      <c r="IN1042" s="110"/>
      <c r="IO1042" s="110"/>
      <c r="IP1042" s="110"/>
      <c r="IQ1042" s="110"/>
      <c r="IR1042" s="110"/>
      <c r="IS1042" s="110"/>
      <c r="IT1042" s="110"/>
      <c r="IU1042" s="110"/>
      <c r="IV1042" s="110"/>
    </row>
    <row r="1043" spans="1:256" ht="12.75" customHeight="1" x14ac:dyDescent="0.35">
      <c r="A1043" s="122" t="s">
        <v>1758</v>
      </c>
      <c r="B1043" s="110" t="s">
        <v>153</v>
      </c>
      <c r="C1043" s="118" t="s">
        <v>103</v>
      </c>
      <c r="D1043" s="122" t="s">
        <v>149</v>
      </c>
      <c r="E1043" s="125">
        <v>36903</v>
      </c>
      <c r="F1043" s="111" t="s">
        <v>200</v>
      </c>
      <c r="G1043" s="111" t="s">
        <v>4510</v>
      </c>
      <c r="H1043" s="110" t="s">
        <v>153</v>
      </c>
      <c r="I1043" s="118" t="s">
        <v>103</v>
      </c>
      <c r="J1043" s="122" t="s">
        <v>154</v>
      </c>
      <c r="K1043" s="110"/>
      <c r="L1043" s="118"/>
      <c r="M1043" s="122"/>
      <c r="N1043" s="110"/>
      <c r="O1043" s="118"/>
      <c r="P1043" s="122"/>
      <c r="Q1043" s="110"/>
      <c r="R1043" s="118"/>
      <c r="S1043" s="122"/>
      <c r="T1043" s="110"/>
      <c r="U1043" s="118"/>
      <c r="V1043" s="122"/>
      <c r="W1043" s="110"/>
      <c r="X1043" s="118"/>
      <c r="Y1043" s="122"/>
      <c r="Z1043" s="110"/>
      <c r="AA1043" s="118"/>
      <c r="AB1043" s="122"/>
      <c r="AC1043" s="110"/>
      <c r="AD1043" s="118"/>
      <c r="AE1043" s="122"/>
      <c r="AF1043" s="110"/>
      <c r="AG1043" s="118"/>
      <c r="AH1043" s="122"/>
      <c r="AI1043" s="110"/>
      <c r="AJ1043" s="118"/>
      <c r="AK1043" s="122"/>
      <c r="AL1043" s="110"/>
      <c r="AM1043" s="110"/>
      <c r="AN1043" s="110"/>
      <c r="AO1043" s="110"/>
      <c r="AP1043" s="110"/>
      <c r="AQ1043" s="110"/>
      <c r="AR1043" s="110"/>
      <c r="AS1043" s="110"/>
      <c r="AT1043" s="110"/>
      <c r="AU1043" s="110"/>
      <c r="AV1043" s="110"/>
      <c r="AW1043" s="110"/>
      <c r="AX1043" s="110"/>
      <c r="AY1043" s="110"/>
      <c r="AZ1043" s="110"/>
      <c r="BA1043" s="110"/>
      <c r="BB1043" s="110"/>
      <c r="BC1043" s="110"/>
      <c r="BD1043" s="110"/>
      <c r="BE1043" s="110"/>
      <c r="BF1043" s="110"/>
      <c r="BG1043" s="110"/>
      <c r="BH1043" s="110"/>
      <c r="BI1043" s="110"/>
      <c r="BJ1043" s="110"/>
      <c r="BK1043" s="110"/>
      <c r="BL1043" s="110"/>
      <c r="BM1043" s="110"/>
      <c r="BN1043" s="110"/>
      <c r="BO1043" s="110"/>
      <c r="BP1043" s="110"/>
      <c r="BQ1043" s="110"/>
      <c r="BR1043" s="110"/>
      <c r="BS1043" s="110"/>
      <c r="BT1043" s="110"/>
      <c r="BU1043" s="110"/>
      <c r="BV1043" s="110"/>
      <c r="BW1043" s="110"/>
      <c r="BX1043" s="110"/>
      <c r="BY1043" s="110"/>
      <c r="BZ1043" s="110"/>
      <c r="CA1043" s="110"/>
      <c r="CB1043" s="110"/>
      <c r="CC1043" s="110"/>
      <c r="CD1043" s="110"/>
      <c r="CE1043" s="110"/>
      <c r="CF1043" s="110"/>
      <c r="CG1043" s="110"/>
      <c r="CH1043" s="110"/>
      <c r="CI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10"/>
      <c r="DH1043" s="110"/>
      <c r="DI1043" s="110"/>
      <c r="DJ1043" s="110"/>
      <c r="DK1043" s="110"/>
      <c r="DL1043" s="110"/>
      <c r="DM1043" s="110"/>
      <c r="DN1043" s="110"/>
      <c r="DO1043" s="110"/>
      <c r="DP1043" s="110"/>
      <c r="DQ1043" s="110"/>
      <c r="DR1043" s="110"/>
      <c r="DS1043" s="110"/>
      <c r="DT1043" s="110"/>
      <c r="DU1043" s="110"/>
      <c r="DV1043" s="110"/>
      <c r="DW1043" s="110"/>
      <c r="DX1043" s="110"/>
      <c r="DY1043" s="110"/>
      <c r="DZ1043" s="110"/>
      <c r="EA1043" s="110"/>
      <c r="EB1043" s="110"/>
      <c r="EC1043" s="110"/>
      <c r="ED1043" s="110"/>
      <c r="EE1043" s="110"/>
      <c r="EF1043" s="110"/>
      <c r="EG1043" s="110"/>
      <c r="EH1043" s="110"/>
      <c r="EI1043" s="110"/>
      <c r="EJ1043" s="110"/>
      <c r="EK1043" s="110"/>
      <c r="EL1043" s="110"/>
      <c r="EM1043" s="110"/>
      <c r="EN1043" s="110"/>
      <c r="EO1043" s="110"/>
      <c r="EP1043" s="110"/>
      <c r="EQ1043" s="110"/>
      <c r="ER1043" s="110"/>
      <c r="ES1043" s="110"/>
      <c r="ET1043" s="110"/>
      <c r="EU1043" s="110"/>
      <c r="EV1043" s="110"/>
      <c r="EW1043" s="110"/>
      <c r="EX1043" s="110"/>
      <c r="EY1043" s="110"/>
      <c r="EZ1043" s="110"/>
      <c r="FA1043" s="110"/>
      <c r="FB1043" s="110"/>
      <c r="FC1043" s="110"/>
      <c r="FD1043" s="110"/>
      <c r="FE1043" s="110"/>
      <c r="FF1043" s="110"/>
      <c r="FG1043" s="110"/>
      <c r="FH1043" s="110"/>
      <c r="FI1043" s="110"/>
      <c r="FJ1043" s="110"/>
      <c r="FK1043" s="110"/>
      <c r="FL1043" s="110"/>
      <c r="FM1043" s="110"/>
      <c r="FN1043" s="110"/>
      <c r="FO1043" s="110"/>
      <c r="FP1043" s="110"/>
      <c r="FQ1043" s="110"/>
      <c r="FR1043" s="110"/>
      <c r="FS1043" s="110"/>
      <c r="FT1043" s="110"/>
      <c r="FU1043" s="110"/>
      <c r="FV1043" s="110"/>
      <c r="FW1043" s="110"/>
      <c r="FX1043" s="110"/>
      <c r="FY1043" s="110"/>
      <c r="FZ1043" s="110"/>
      <c r="GA1043" s="110"/>
      <c r="GB1043" s="110"/>
      <c r="GC1043" s="110"/>
      <c r="GD1043" s="110"/>
      <c r="GE1043" s="110"/>
      <c r="GF1043" s="110"/>
      <c r="GG1043" s="110"/>
      <c r="GH1043" s="110"/>
      <c r="GI1043" s="110"/>
      <c r="GJ1043" s="110"/>
      <c r="GK1043" s="110"/>
      <c r="GL1043" s="110"/>
      <c r="GM1043" s="110"/>
      <c r="GN1043" s="110"/>
      <c r="GO1043" s="110"/>
      <c r="GP1043" s="110"/>
      <c r="GQ1043" s="110"/>
      <c r="GR1043" s="110"/>
      <c r="GS1043" s="110"/>
      <c r="GT1043" s="110"/>
      <c r="GU1043" s="110"/>
      <c r="GV1043" s="110"/>
      <c r="GW1043" s="110"/>
      <c r="GX1043" s="110"/>
      <c r="GY1043" s="110"/>
      <c r="GZ1043" s="110"/>
      <c r="HA1043" s="110"/>
      <c r="HB1043" s="110"/>
      <c r="HC1043" s="110"/>
      <c r="HD1043" s="110"/>
      <c r="HE1043" s="110"/>
      <c r="HF1043" s="110"/>
      <c r="HG1043" s="110"/>
      <c r="HH1043" s="110"/>
      <c r="HI1043" s="110"/>
      <c r="HJ1043" s="110"/>
      <c r="HK1043" s="110"/>
      <c r="HL1043" s="110"/>
      <c r="HM1043" s="110"/>
      <c r="HN1043" s="110"/>
      <c r="HO1043" s="110"/>
      <c r="HP1043" s="110"/>
      <c r="HQ1043" s="110"/>
      <c r="HR1043" s="110"/>
      <c r="HS1043" s="110"/>
      <c r="HT1043" s="110"/>
      <c r="HU1043" s="110"/>
      <c r="HV1043" s="110"/>
      <c r="HW1043" s="110"/>
      <c r="HX1043" s="110"/>
      <c r="HY1043" s="110"/>
      <c r="HZ1043" s="110"/>
      <c r="IA1043" s="110"/>
      <c r="IB1043" s="110"/>
      <c r="IC1043" s="110"/>
      <c r="ID1043" s="110"/>
      <c r="IE1043" s="110"/>
      <c r="IF1043" s="110"/>
      <c r="IG1043" s="110"/>
      <c r="IH1043" s="110"/>
      <c r="II1043" s="110"/>
      <c r="IJ1043" s="110"/>
      <c r="IK1043" s="110"/>
      <c r="IL1043" s="110"/>
      <c r="IM1043" s="110"/>
      <c r="IN1043" s="110"/>
      <c r="IO1043" s="110"/>
      <c r="IP1043" s="110"/>
      <c r="IQ1043" s="110"/>
      <c r="IR1043" s="110"/>
      <c r="IS1043" s="110"/>
      <c r="IT1043" s="110"/>
      <c r="IU1043" s="110"/>
      <c r="IV1043" s="110"/>
    </row>
    <row r="1044" spans="1:256" s="110" customFormat="1" x14ac:dyDescent="0.35">
      <c r="A1044" s="122" t="s">
        <v>1993</v>
      </c>
      <c r="D1044" s="122"/>
      <c r="E1044" s="125">
        <v>33427</v>
      </c>
      <c r="F1044" s="111" t="s">
        <v>900</v>
      </c>
      <c r="G1044" s="122" t="s">
        <v>1005</v>
      </c>
      <c r="H1044" s="110" t="s">
        <v>177</v>
      </c>
      <c r="I1044" s="110" t="s">
        <v>128</v>
      </c>
      <c r="J1044" s="122" t="s">
        <v>168</v>
      </c>
      <c r="K1044" s="110" t="s">
        <v>177</v>
      </c>
      <c r="L1044" s="110" t="s">
        <v>128</v>
      </c>
      <c r="M1044" s="122" t="s">
        <v>168</v>
      </c>
      <c r="N1044" s="110" t="s">
        <v>177</v>
      </c>
      <c r="O1044" s="110" t="s">
        <v>128</v>
      </c>
      <c r="P1044" s="122" t="s">
        <v>208</v>
      </c>
      <c r="Q1044" s="110" t="s">
        <v>184</v>
      </c>
      <c r="R1044" s="110" t="s">
        <v>190</v>
      </c>
      <c r="S1044" s="122" t="s">
        <v>231</v>
      </c>
      <c r="T1044" s="110" t="s">
        <v>184</v>
      </c>
      <c r="U1044" s="110" t="s">
        <v>190</v>
      </c>
      <c r="V1044" s="111" t="s">
        <v>186</v>
      </c>
      <c r="W1044" s="110" t="s">
        <v>184</v>
      </c>
      <c r="X1044" s="110" t="s">
        <v>190</v>
      </c>
      <c r="Y1044" s="111" t="s">
        <v>231</v>
      </c>
      <c r="Z1044" s="110" t="s">
        <v>177</v>
      </c>
      <c r="AA1044" s="110" t="s">
        <v>190</v>
      </c>
      <c r="AB1044" s="111" t="s">
        <v>208</v>
      </c>
      <c r="AC1044" s="110" t="s">
        <v>177</v>
      </c>
      <c r="AD1044" s="110" t="s">
        <v>190</v>
      </c>
      <c r="AE1044" s="111" t="s">
        <v>264</v>
      </c>
    </row>
    <row r="1045" spans="1:256" ht="12.75" customHeight="1" x14ac:dyDescent="0.35">
      <c r="A1045" s="122" t="s">
        <v>3822</v>
      </c>
      <c r="B1045" s="110" t="s">
        <v>354</v>
      </c>
      <c r="C1045" s="110" t="s">
        <v>235</v>
      </c>
      <c r="D1045" s="122" t="s">
        <v>422</v>
      </c>
      <c r="E1045" s="125">
        <v>37644</v>
      </c>
      <c r="F1045" s="111" t="s">
        <v>5149</v>
      </c>
      <c r="G1045" s="122"/>
      <c r="H1045" s="110"/>
      <c r="I1045" s="110"/>
      <c r="J1045" s="122"/>
      <c r="K1045" s="110"/>
      <c r="L1045" s="110"/>
      <c r="M1045" s="122"/>
      <c r="N1045" s="110"/>
      <c r="O1045" s="110"/>
      <c r="P1045" s="122"/>
      <c r="Q1045" s="110"/>
      <c r="R1045" s="110"/>
      <c r="S1045" s="122"/>
      <c r="T1045" s="110"/>
      <c r="U1045" s="110"/>
      <c r="V1045" s="122"/>
      <c r="W1045" s="110"/>
      <c r="X1045" s="110"/>
      <c r="Y1045" s="122"/>
      <c r="Z1045" s="110"/>
      <c r="AA1045" s="110"/>
      <c r="AB1045" s="122"/>
      <c r="AC1045" s="110"/>
      <c r="AD1045" s="110"/>
      <c r="AE1045" s="110"/>
      <c r="AF1045" s="110"/>
      <c r="AG1045" s="110"/>
      <c r="AH1045" s="110"/>
      <c r="AI1045" s="110"/>
      <c r="AJ1045" s="110"/>
      <c r="AK1045" s="110"/>
      <c r="AL1045" s="110"/>
      <c r="AM1045" s="110"/>
      <c r="AN1045" s="110"/>
      <c r="AO1045" s="110"/>
      <c r="AP1045" s="110"/>
      <c r="AQ1045" s="110"/>
      <c r="AR1045" s="110"/>
      <c r="AS1045" s="110"/>
      <c r="AT1045" s="110"/>
      <c r="AU1045" s="110"/>
      <c r="AV1045" s="110"/>
      <c r="AW1045" s="110"/>
      <c r="AX1045" s="110"/>
      <c r="AY1045" s="110"/>
      <c r="AZ1045" s="110"/>
      <c r="BA1045" s="110"/>
      <c r="BB1045" s="110"/>
      <c r="BC1045" s="110"/>
      <c r="BD1045" s="110"/>
      <c r="BE1045" s="110"/>
      <c r="BF1045" s="110"/>
      <c r="BG1045" s="110"/>
      <c r="BH1045" s="110"/>
      <c r="BI1045" s="110"/>
      <c r="BJ1045" s="110"/>
      <c r="BK1045" s="110"/>
      <c r="BL1045" s="110"/>
      <c r="BM1045" s="110"/>
      <c r="BN1045" s="110"/>
      <c r="BO1045" s="110"/>
      <c r="BP1045" s="110"/>
      <c r="BQ1045" s="110"/>
      <c r="BR1045" s="110"/>
      <c r="BS1045" s="110"/>
      <c r="BT1045" s="110"/>
      <c r="BU1045" s="110"/>
      <c r="BV1045" s="110"/>
      <c r="BW1045" s="110"/>
      <c r="BX1045" s="110"/>
      <c r="BY1045" s="110"/>
      <c r="BZ1045" s="110"/>
      <c r="CA1045" s="110"/>
      <c r="CB1045" s="110"/>
      <c r="CC1045" s="110"/>
      <c r="CD1045" s="110"/>
      <c r="CE1045" s="110"/>
      <c r="CF1045" s="110"/>
      <c r="CG1045" s="110"/>
      <c r="CH1045" s="110"/>
      <c r="CI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10"/>
      <c r="DH1045" s="110"/>
      <c r="DI1045" s="110"/>
      <c r="DJ1045" s="110"/>
      <c r="DK1045" s="110"/>
      <c r="DL1045" s="110"/>
      <c r="DM1045" s="110"/>
      <c r="DN1045" s="110"/>
      <c r="DO1045" s="110"/>
      <c r="DP1045" s="110"/>
      <c r="DQ1045" s="110"/>
      <c r="DR1045" s="110"/>
      <c r="DS1045" s="110"/>
      <c r="DT1045" s="110"/>
      <c r="DU1045" s="110"/>
      <c r="DV1045" s="110"/>
      <c r="DW1045" s="110"/>
      <c r="DX1045" s="110"/>
      <c r="DY1045" s="110"/>
      <c r="DZ1045" s="110"/>
      <c r="EA1045" s="110"/>
      <c r="EB1045" s="110"/>
      <c r="EC1045" s="110"/>
      <c r="ED1045" s="110"/>
      <c r="EE1045" s="110"/>
      <c r="EF1045" s="110"/>
      <c r="EG1045" s="110"/>
      <c r="EH1045" s="110"/>
      <c r="EI1045" s="110"/>
      <c r="EJ1045" s="110"/>
      <c r="EK1045" s="110"/>
      <c r="EL1045" s="110"/>
      <c r="EM1045" s="110"/>
      <c r="EN1045" s="110"/>
      <c r="EO1045" s="110"/>
      <c r="EP1045" s="110"/>
      <c r="EQ1045" s="110"/>
      <c r="ER1045" s="110"/>
      <c r="ES1045" s="110"/>
      <c r="ET1045" s="110"/>
      <c r="EU1045" s="110"/>
      <c r="EV1045" s="110"/>
      <c r="EW1045" s="110"/>
      <c r="EX1045" s="110"/>
      <c r="EY1045" s="110"/>
      <c r="EZ1045" s="110"/>
      <c r="FA1045" s="110"/>
      <c r="FB1045" s="110"/>
      <c r="FC1045" s="110"/>
      <c r="FD1045" s="110"/>
      <c r="FE1045" s="110"/>
      <c r="FF1045" s="110"/>
      <c r="FG1045" s="110"/>
      <c r="FH1045" s="110"/>
      <c r="FI1045" s="110"/>
      <c r="FJ1045" s="110"/>
      <c r="FK1045" s="110"/>
      <c r="FL1045" s="110"/>
      <c r="FM1045" s="110"/>
      <c r="FN1045" s="110"/>
      <c r="FO1045" s="110"/>
      <c r="FP1045" s="110"/>
      <c r="FQ1045" s="110"/>
      <c r="FR1045" s="110"/>
      <c r="FS1045" s="110"/>
      <c r="FT1045" s="110"/>
      <c r="FU1045" s="110"/>
      <c r="FV1045" s="110"/>
      <c r="FW1045" s="110"/>
      <c r="FX1045" s="110"/>
      <c r="FY1045" s="110"/>
      <c r="FZ1045" s="110"/>
      <c r="GA1045" s="110"/>
      <c r="GB1045" s="110"/>
      <c r="GC1045" s="110"/>
      <c r="GD1045" s="110"/>
      <c r="GE1045" s="110"/>
      <c r="GF1045" s="110"/>
      <c r="GG1045" s="110"/>
      <c r="GH1045" s="110"/>
      <c r="GI1045" s="110"/>
      <c r="GJ1045" s="110"/>
      <c r="GK1045" s="110"/>
      <c r="GL1045" s="110"/>
      <c r="GM1045" s="110"/>
      <c r="GN1045" s="110"/>
      <c r="GO1045" s="110"/>
      <c r="GP1045" s="110"/>
      <c r="GQ1045" s="110"/>
      <c r="GR1045" s="110"/>
      <c r="GS1045" s="110"/>
      <c r="GT1045" s="110"/>
      <c r="GU1045" s="110"/>
      <c r="GV1045" s="110"/>
      <c r="GW1045" s="110"/>
      <c r="GX1045" s="110"/>
      <c r="GY1045" s="110"/>
      <c r="GZ1045" s="110"/>
      <c r="HA1045" s="110"/>
      <c r="HB1045" s="110"/>
      <c r="HC1045" s="110"/>
      <c r="HD1045" s="110"/>
      <c r="HE1045" s="110"/>
      <c r="HF1045" s="110"/>
      <c r="HG1045" s="110"/>
      <c r="HH1045" s="110"/>
      <c r="HI1045" s="110"/>
      <c r="HJ1045" s="110"/>
      <c r="HK1045" s="110"/>
      <c r="HL1045" s="110"/>
      <c r="HM1045" s="110"/>
      <c r="HN1045" s="110"/>
      <c r="HO1045" s="110"/>
      <c r="HP1045" s="110"/>
      <c r="HQ1045" s="110"/>
      <c r="HR1045" s="110"/>
      <c r="HS1045" s="110"/>
      <c r="HT1045" s="110"/>
      <c r="HU1045" s="110"/>
      <c r="HV1045" s="110"/>
      <c r="HW1045" s="110"/>
      <c r="HX1045" s="110"/>
      <c r="HY1045" s="110"/>
      <c r="HZ1045" s="110"/>
      <c r="IA1045" s="110"/>
      <c r="IB1045" s="110"/>
      <c r="IC1045" s="110"/>
      <c r="ID1045" s="110"/>
      <c r="IE1045" s="110"/>
      <c r="IF1045" s="110"/>
      <c r="IG1045" s="110"/>
      <c r="IH1045" s="110"/>
      <c r="II1045" s="110"/>
      <c r="IJ1045" s="110"/>
      <c r="IK1045" s="110"/>
      <c r="IL1045" s="110"/>
      <c r="IM1045" s="110"/>
      <c r="IN1045" s="110"/>
      <c r="IO1045" s="110"/>
      <c r="IP1045" s="110"/>
      <c r="IQ1045" s="110"/>
      <c r="IR1045" s="110"/>
      <c r="IS1045" s="110"/>
      <c r="IT1045" s="110"/>
      <c r="IU1045" s="110"/>
      <c r="IV1045" s="110"/>
    </row>
    <row r="1046" spans="1:256" s="110" customFormat="1" x14ac:dyDescent="0.35">
      <c r="A1046" s="122" t="s">
        <v>3703</v>
      </c>
      <c r="B1046" s="110" t="s">
        <v>205</v>
      </c>
      <c r="C1046" s="110" t="s">
        <v>268</v>
      </c>
      <c r="D1046" s="122" t="s">
        <v>201</v>
      </c>
      <c r="E1046" s="125">
        <v>37660</v>
      </c>
      <c r="F1046" s="111" t="s">
        <v>5166</v>
      </c>
      <c r="G1046" s="122"/>
      <c r="J1046" s="122"/>
      <c r="M1046" s="122"/>
      <c r="P1046" s="122"/>
      <c r="S1046" s="122"/>
      <c r="V1046" s="122"/>
      <c r="Y1046" s="122"/>
      <c r="AB1046" s="122"/>
    </row>
    <row r="1047" spans="1:256" s="110" customFormat="1" x14ac:dyDescent="0.35">
      <c r="A1047" s="122" t="s">
        <v>3237</v>
      </c>
      <c r="B1047" s="110" t="s">
        <v>345</v>
      </c>
      <c r="C1047" s="110" t="s">
        <v>128</v>
      </c>
      <c r="D1047" s="122" t="s">
        <v>154</v>
      </c>
      <c r="E1047" s="125">
        <v>35205</v>
      </c>
      <c r="F1047" s="118" t="s">
        <v>3238</v>
      </c>
      <c r="G1047" s="122" t="s">
        <v>4615</v>
      </c>
      <c r="H1047" s="110" t="s">
        <v>354</v>
      </c>
      <c r="I1047" s="110" t="s">
        <v>274</v>
      </c>
      <c r="J1047" s="122" t="s">
        <v>422</v>
      </c>
      <c r="K1047" s="110" t="s">
        <v>354</v>
      </c>
      <c r="L1047" s="110" t="s">
        <v>274</v>
      </c>
      <c r="M1047" s="122" t="s">
        <v>422</v>
      </c>
      <c r="N1047" s="110" t="s">
        <v>354</v>
      </c>
      <c r="O1047" s="110" t="s">
        <v>274</v>
      </c>
      <c r="P1047" s="122" t="s">
        <v>155</v>
      </c>
      <c r="Q1047" s="110" t="s">
        <v>354</v>
      </c>
      <c r="R1047" s="110" t="s">
        <v>274</v>
      </c>
      <c r="S1047" s="122" t="s">
        <v>155</v>
      </c>
      <c r="T1047" s="110" t="s">
        <v>354</v>
      </c>
      <c r="U1047" s="110" t="s">
        <v>274</v>
      </c>
      <c r="V1047" s="122" t="s">
        <v>155</v>
      </c>
      <c r="W1047" s="110" t="s">
        <v>354</v>
      </c>
      <c r="X1047" s="110" t="s">
        <v>274</v>
      </c>
      <c r="Y1047" s="122" t="s">
        <v>422</v>
      </c>
      <c r="Z1047" s="110" t="s">
        <v>354</v>
      </c>
      <c r="AA1047" s="110" t="s">
        <v>274</v>
      </c>
      <c r="AB1047" s="122" t="s">
        <v>422</v>
      </c>
    </row>
    <row r="1048" spans="1:256" s="110" customFormat="1" x14ac:dyDescent="0.35">
      <c r="A1048" s="122" t="s">
        <v>3595</v>
      </c>
      <c r="B1048" s="110" t="s">
        <v>273</v>
      </c>
      <c r="C1048" s="110" t="s">
        <v>172</v>
      </c>
      <c r="D1048" s="122" t="s">
        <v>260</v>
      </c>
      <c r="E1048" s="125">
        <v>36891</v>
      </c>
      <c r="F1048" s="111" t="s">
        <v>5167</v>
      </c>
      <c r="G1048" s="122"/>
      <c r="J1048" s="122"/>
      <c r="M1048" s="122"/>
      <c r="P1048" s="122"/>
      <c r="S1048" s="122"/>
      <c r="V1048" s="122"/>
      <c r="Y1048" s="122"/>
      <c r="AB1048" s="122"/>
    </row>
    <row r="1049" spans="1:256" s="110" customFormat="1" x14ac:dyDescent="0.35">
      <c r="A1049" s="122" t="s">
        <v>3914</v>
      </c>
      <c r="B1049" s="110" t="s">
        <v>1190</v>
      </c>
      <c r="C1049" s="110" t="s">
        <v>471</v>
      </c>
      <c r="D1049" s="122"/>
      <c r="E1049" s="125">
        <v>36508</v>
      </c>
      <c r="F1049" s="111" t="s">
        <v>5154</v>
      </c>
      <c r="G1049" s="122"/>
      <c r="J1049" s="122"/>
      <c r="M1049" s="122"/>
      <c r="P1049" s="122"/>
      <c r="S1049" s="122"/>
      <c r="V1049" s="122"/>
      <c r="Y1049" s="122"/>
      <c r="AB1049" s="122"/>
    </row>
    <row r="1050" spans="1:256" s="110" customFormat="1" x14ac:dyDescent="0.35">
      <c r="A1050" s="122" t="s">
        <v>3625</v>
      </c>
      <c r="B1050" s="110" t="s">
        <v>258</v>
      </c>
      <c r="C1050" s="110" t="s">
        <v>471</v>
      </c>
      <c r="D1050" s="122" t="s">
        <v>264</v>
      </c>
      <c r="E1050" s="125">
        <v>36707</v>
      </c>
      <c r="F1050" s="111" t="s">
        <v>5146</v>
      </c>
      <c r="G1050" s="122"/>
      <c r="J1050" s="122"/>
      <c r="M1050" s="122"/>
      <c r="P1050" s="122"/>
      <c r="S1050" s="122"/>
      <c r="V1050" s="122"/>
      <c r="Y1050" s="122"/>
      <c r="AB1050" s="122"/>
    </row>
    <row r="1051" spans="1:256" s="110" customFormat="1" x14ac:dyDescent="0.35">
      <c r="A1051" s="122" t="s">
        <v>3794</v>
      </c>
      <c r="B1051" s="110" t="s">
        <v>461</v>
      </c>
      <c r="C1051" s="110" t="s">
        <v>259</v>
      </c>
      <c r="D1051" s="122" t="s">
        <v>231</v>
      </c>
      <c r="E1051" s="125">
        <v>36904</v>
      </c>
      <c r="F1051" s="111" t="s">
        <v>5154</v>
      </c>
      <c r="G1051" s="122"/>
      <c r="J1051" s="122"/>
      <c r="M1051" s="122"/>
      <c r="P1051" s="122"/>
      <c r="S1051" s="122"/>
      <c r="V1051" s="122"/>
      <c r="Y1051" s="122"/>
      <c r="AB1051" s="122"/>
      <c r="BY1051" s="130"/>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c r="HX1051"/>
      <c r="HY1051"/>
      <c r="HZ1051"/>
      <c r="IA1051"/>
      <c r="IB1051"/>
      <c r="IC1051"/>
      <c r="ID1051"/>
      <c r="IE1051"/>
      <c r="IF1051"/>
      <c r="IG1051"/>
      <c r="IH1051"/>
      <c r="II1051"/>
      <c r="IJ1051"/>
      <c r="IK1051"/>
      <c r="IL1051"/>
      <c r="IM1051"/>
      <c r="IN1051"/>
      <c r="IO1051"/>
      <c r="IP1051"/>
      <c r="IQ1051"/>
      <c r="IR1051"/>
      <c r="IS1051"/>
      <c r="IT1051"/>
      <c r="IU1051"/>
      <c r="IV1051"/>
    </row>
    <row r="1052" spans="1:256" s="110" customFormat="1" x14ac:dyDescent="0.35">
      <c r="A1052" s="129" t="s">
        <v>1139</v>
      </c>
      <c r="B1052" s="102"/>
      <c r="C1052" s="102"/>
      <c r="D1052" s="129"/>
      <c r="E1052" s="40">
        <v>33722</v>
      </c>
      <c r="F1052" s="111" t="s">
        <v>1140</v>
      </c>
      <c r="G1052" s="102" t="s">
        <v>1140</v>
      </c>
      <c r="H1052" s="102" t="s">
        <v>242</v>
      </c>
      <c r="I1052" s="102" t="s">
        <v>142</v>
      </c>
      <c r="J1052" s="129" t="s">
        <v>1143</v>
      </c>
      <c r="K1052" s="102" t="s">
        <v>242</v>
      </c>
      <c r="L1052" s="102" t="s">
        <v>142</v>
      </c>
      <c r="M1052" s="129" t="s">
        <v>1141</v>
      </c>
      <c r="N1052" s="102" t="s">
        <v>242</v>
      </c>
      <c r="O1052" s="102" t="s">
        <v>142</v>
      </c>
      <c r="P1052" s="129" t="s">
        <v>212</v>
      </c>
      <c r="Q1052" s="102" t="s">
        <v>242</v>
      </c>
      <c r="R1052" s="102" t="s">
        <v>142</v>
      </c>
      <c r="S1052" s="129" t="s">
        <v>1141</v>
      </c>
      <c r="T1052" s="102" t="s">
        <v>242</v>
      </c>
      <c r="U1052" s="102" t="s">
        <v>142</v>
      </c>
      <c r="V1052" s="129" t="s">
        <v>1143</v>
      </c>
      <c r="W1052" s="102" t="s">
        <v>242</v>
      </c>
      <c r="X1052" s="102" t="s">
        <v>142</v>
      </c>
      <c r="Y1052" s="129" t="s">
        <v>595</v>
      </c>
      <c r="Z1052" s="102" t="s">
        <v>242</v>
      </c>
      <c r="AA1052" s="102" t="s">
        <v>142</v>
      </c>
      <c r="AB1052" s="129" t="s">
        <v>1144</v>
      </c>
      <c r="AC1052" s="102" t="s">
        <v>273</v>
      </c>
      <c r="AD1052" s="102" t="s">
        <v>142</v>
      </c>
      <c r="AE1052" s="129" t="s">
        <v>185</v>
      </c>
      <c r="AF1052" s="102" t="s">
        <v>242</v>
      </c>
      <c r="AG1052" s="102" t="s">
        <v>142</v>
      </c>
      <c r="AH1052" s="129" t="s">
        <v>1145</v>
      </c>
      <c r="AI1052" s="102" t="s">
        <v>273</v>
      </c>
      <c r="AJ1052" s="102" t="s">
        <v>142</v>
      </c>
      <c r="AK1052" s="129" t="s">
        <v>231</v>
      </c>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row>
    <row r="1053" spans="1:256" s="110" customFormat="1" x14ac:dyDescent="0.35">
      <c r="A1053" s="122" t="s">
        <v>2503</v>
      </c>
      <c r="B1053" s="110" t="s">
        <v>243</v>
      </c>
      <c r="C1053" s="110" t="s">
        <v>206</v>
      </c>
      <c r="D1053" s="122" t="s">
        <v>596</v>
      </c>
      <c r="E1053" s="125">
        <v>35746</v>
      </c>
      <c r="F1053" s="118" t="s">
        <v>2162</v>
      </c>
      <c r="G1053" s="118" t="s">
        <v>4925</v>
      </c>
      <c r="H1053" s="110" t="s">
        <v>243</v>
      </c>
      <c r="I1053" s="110" t="s">
        <v>206</v>
      </c>
      <c r="J1053" s="122" t="s">
        <v>440</v>
      </c>
      <c r="K1053" s="110" t="s">
        <v>243</v>
      </c>
      <c r="L1053" s="110" t="s">
        <v>206</v>
      </c>
      <c r="M1053" s="122" t="s">
        <v>1141</v>
      </c>
      <c r="N1053" s="110" t="s">
        <v>242</v>
      </c>
      <c r="O1053" s="110" t="s">
        <v>206</v>
      </c>
      <c r="P1053" s="122" t="s">
        <v>576</v>
      </c>
      <c r="Q1053" s="110" t="s">
        <v>242</v>
      </c>
      <c r="R1053" s="110" t="s">
        <v>206</v>
      </c>
      <c r="S1053" s="122" t="s">
        <v>430</v>
      </c>
      <c r="T1053" s="110" t="s">
        <v>242</v>
      </c>
      <c r="U1053" s="110" t="s">
        <v>206</v>
      </c>
      <c r="V1053" s="122" t="s">
        <v>576</v>
      </c>
      <c r="Y1053" s="122"/>
      <c r="AB1053" s="122"/>
    </row>
    <row r="1054" spans="1:256" s="110" customFormat="1" x14ac:dyDescent="0.35">
      <c r="A1054" s="122" t="s">
        <v>1056</v>
      </c>
      <c r="B1054" s="110" t="s">
        <v>77</v>
      </c>
      <c r="C1054" s="110" t="s">
        <v>96</v>
      </c>
      <c r="D1054" s="122"/>
      <c r="E1054" s="125">
        <v>36439</v>
      </c>
      <c r="F1054" s="118" t="s">
        <v>1057</v>
      </c>
      <c r="G1054" s="118" t="s">
        <v>3451</v>
      </c>
      <c r="H1054" s="110" t="s">
        <v>77</v>
      </c>
      <c r="I1054" s="110" t="s">
        <v>96</v>
      </c>
      <c r="J1054" s="122"/>
      <c r="K1054" s="110" t="s">
        <v>77</v>
      </c>
      <c r="L1054" s="110" t="s">
        <v>96</v>
      </c>
      <c r="M1054" s="122"/>
      <c r="N1054" s="110" t="s">
        <v>77</v>
      </c>
      <c r="O1054" s="110" t="s">
        <v>96</v>
      </c>
      <c r="P1054" s="122"/>
      <c r="S1054" s="122"/>
      <c r="V1054" s="122"/>
      <c r="Y1054" s="122"/>
      <c r="AB1054" s="122"/>
    </row>
    <row r="1055" spans="1:256" s="110" customFormat="1" x14ac:dyDescent="0.35">
      <c r="A1055" s="122" t="s">
        <v>2707</v>
      </c>
      <c r="B1055" s="110" t="s">
        <v>242</v>
      </c>
      <c r="C1055" s="110" t="s">
        <v>142</v>
      </c>
      <c r="D1055" s="122" t="s">
        <v>260</v>
      </c>
      <c r="E1055" s="125">
        <v>34514</v>
      </c>
      <c r="F1055" s="118" t="s">
        <v>486</v>
      </c>
      <c r="G1055" s="122" t="s">
        <v>222</v>
      </c>
      <c r="H1055" s="110" t="s">
        <v>273</v>
      </c>
      <c r="I1055" s="110" t="s">
        <v>165</v>
      </c>
      <c r="J1055" s="122" t="s">
        <v>231</v>
      </c>
      <c r="K1055" s="110" t="s">
        <v>253</v>
      </c>
      <c r="L1055" s="110" t="s">
        <v>165</v>
      </c>
      <c r="M1055" s="122" t="s">
        <v>885</v>
      </c>
      <c r="P1055" s="122"/>
      <c r="Q1055" s="110" t="s">
        <v>253</v>
      </c>
      <c r="R1055" s="110" t="s">
        <v>123</v>
      </c>
      <c r="S1055" s="122" t="s">
        <v>761</v>
      </c>
      <c r="T1055" s="110" t="s">
        <v>273</v>
      </c>
      <c r="U1055" s="110" t="s">
        <v>123</v>
      </c>
      <c r="V1055" s="122" t="s">
        <v>260</v>
      </c>
      <c r="W1055" s="110" t="s">
        <v>273</v>
      </c>
      <c r="X1055" s="110" t="s">
        <v>123</v>
      </c>
      <c r="Y1055" s="122" t="s">
        <v>186</v>
      </c>
      <c r="Z1055" s="110" t="s">
        <v>273</v>
      </c>
      <c r="AA1055" s="110" t="s">
        <v>123</v>
      </c>
      <c r="AB1055" s="122" t="s">
        <v>628</v>
      </c>
    </row>
    <row r="1056" spans="1:256" s="110" customFormat="1" x14ac:dyDescent="0.35">
      <c r="A1056" s="122" t="s">
        <v>2701</v>
      </c>
      <c r="D1056" s="122"/>
      <c r="E1056" s="125">
        <v>34502</v>
      </c>
      <c r="F1056" s="111" t="s">
        <v>2702</v>
      </c>
      <c r="G1056" s="110" t="s">
        <v>1624</v>
      </c>
      <c r="H1056" s="110" t="s">
        <v>273</v>
      </c>
      <c r="I1056" s="110" t="s">
        <v>131</v>
      </c>
      <c r="J1056" s="122" t="s">
        <v>264</v>
      </c>
      <c r="K1056" s="110" t="s">
        <v>253</v>
      </c>
      <c r="L1056" s="110" t="s">
        <v>131</v>
      </c>
      <c r="M1056" s="122" t="s">
        <v>254</v>
      </c>
      <c r="N1056" s="110" t="s">
        <v>253</v>
      </c>
      <c r="O1056" s="110" t="s">
        <v>165</v>
      </c>
      <c r="P1056" s="111" t="s">
        <v>216</v>
      </c>
      <c r="Q1056" s="110" t="s">
        <v>758</v>
      </c>
      <c r="R1056" s="110" t="s">
        <v>109</v>
      </c>
      <c r="S1056" s="111" t="s">
        <v>888</v>
      </c>
      <c r="T1056" s="110" t="s">
        <v>273</v>
      </c>
      <c r="U1056" s="110" t="s">
        <v>131</v>
      </c>
      <c r="V1056" s="111" t="s">
        <v>743</v>
      </c>
      <c r="W1056" s="110" t="s">
        <v>273</v>
      </c>
      <c r="X1056" s="110" t="s">
        <v>131</v>
      </c>
      <c r="Y1056" s="111" t="s">
        <v>254</v>
      </c>
      <c r="Z1056" s="110" t="s">
        <v>242</v>
      </c>
      <c r="AA1056" s="110" t="s">
        <v>131</v>
      </c>
      <c r="AB1056" s="111" t="s">
        <v>201</v>
      </c>
      <c r="AC1056" s="110" t="s">
        <v>480</v>
      </c>
      <c r="AD1056" s="110" t="s">
        <v>131</v>
      </c>
      <c r="AE1056" s="111" t="s">
        <v>671</v>
      </c>
    </row>
    <row r="1057" spans="1:256" s="110" customFormat="1" x14ac:dyDescent="0.35">
      <c r="A1057" s="122" t="s">
        <v>1749</v>
      </c>
      <c r="B1057" s="110" t="s">
        <v>132</v>
      </c>
      <c r="C1057" s="110" t="s">
        <v>165</v>
      </c>
      <c r="D1057" s="122"/>
      <c r="E1057" s="125">
        <v>35044</v>
      </c>
      <c r="F1057" s="118" t="s">
        <v>498</v>
      </c>
      <c r="G1057" s="122" t="s">
        <v>498</v>
      </c>
      <c r="H1057" s="110" t="s">
        <v>122</v>
      </c>
      <c r="I1057" s="110" t="s">
        <v>165</v>
      </c>
      <c r="J1057" s="122"/>
      <c r="K1057" s="110" t="s">
        <v>122</v>
      </c>
      <c r="L1057" s="110" t="s">
        <v>135</v>
      </c>
      <c r="M1057" s="122"/>
      <c r="N1057" s="110" t="s">
        <v>127</v>
      </c>
      <c r="O1057" s="110" t="s">
        <v>135</v>
      </c>
      <c r="P1057" s="122"/>
      <c r="Q1057" s="110" t="s">
        <v>132</v>
      </c>
      <c r="R1057" s="110" t="s">
        <v>135</v>
      </c>
      <c r="S1057" s="122"/>
      <c r="T1057" s="110" t="s">
        <v>132</v>
      </c>
      <c r="U1057" s="110" t="s">
        <v>135</v>
      </c>
      <c r="V1057" s="122"/>
      <c r="Y1057" s="122"/>
      <c r="AB1057" s="122"/>
    </row>
    <row r="1058" spans="1:256" s="110" customFormat="1" x14ac:dyDescent="0.35">
      <c r="A1058" s="122" t="s">
        <v>286</v>
      </c>
      <c r="B1058" s="110" t="s">
        <v>758</v>
      </c>
      <c r="C1058" s="111" t="s">
        <v>158</v>
      </c>
      <c r="D1058" s="122" t="s">
        <v>2512</v>
      </c>
      <c r="E1058" s="125">
        <v>36708</v>
      </c>
      <c r="F1058" s="111" t="s">
        <v>171</v>
      </c>
      <c r="G1058" s="122" t="s">
        <v>137</v>
      </c>
      <c r="H1058" s="110" t="s">
        <v>273</v>
      </c>
      <c r="I1058" s="111" t="s">
        <v>158</v>
      </c>
      <c r="J1058" s="122" t="s">
        <v>484</v>
      </c>
      <c r="K1058" s="110" t="s">
        <v>273</v>
      </c>
      <c r="L1058" s="111" t="s">
        <v>158</v>
      </c>
      <c r="M1058" s="122" t="s">
        <v>231</v>
      </c>
      <c r="P1058" s="122"/>
      <c r="S1058" s="122"/>
      <c r="V1058" s="122"/>
      <c r="Y1058" s="122"/>
      <c r="AB1058" s="122"/>
    </row>
    <row r="1059" spans="1:256" ht="12.75" customHeight="1" x14ac:dyDescent="0.35">
      <c r="A1059" s="122" t="s">
        <v>4730</v>
      </c>
      <c r="B1059" s="110"/>
      <c r="C1059" s="111" t="s">
        <v>4421</v>
      </c>
      <c r="D1059" s="122"/>
      <c r="E1059" s="125">
        <v>36165</v>
      </c>
      <c r="F1059" s="118" t="s">
        <v>962</v>
      </c>
      <c r="G1059" s="122" t="s">
        <v>457</v>
      </c>
      <c r="H1059" s="110"/>
      <c r="I1059" s="110"/>
      <c r="J1059" s="122"/>
      <c r="K1059" s="110" t="s">
        <v>220</v>
      </c>
      <c r="L1059" s="110" t="s">
        <v>421</v>
      </c>
      <c r="M1059" s="122" t="s">
        <v>231</v>
      </c>
      <c r="N1059" s="110" t="s">
        <v>578</v>
      </c>
      <c r="O1059" s="110" t="s">
        <v>471</v>
      </c>
      <c r="P1059" s="122" t="s">
        <v>183</v>
      </c>
      <c r="Q1059" s="110"/>
      <c r="R1059" s="110"/>
      <c r="S1059" s="122"/>
      <c r="T1059" s="110"/>
      <c r="U1059" s="110"/>
      <c r="V1059" s="122"/>
      <c r="W1059" s="110"/>
      <c r="X1059" s="110"/>
      <c r="Y1059" s="122"/>
      <c r="Z1059" s="110"/>
      <c r="AA1059" s="110"/>
      <c r="AB1059" s="122"/>
      <c r="AC1059" s="110"/>
      <c r="AD1059" s="110"/>
      <c r="AE1059" s="110"/>
      <c r="AF1059" s="110"/>
      <c r="AG1059" s="110"/>
      <c r="AH1059" s="110"/>
      <c r="AI1059" s="110"/>
      <c r="AJ1059" s="110"/>
      <c r="AK1059" s="110"/>
      <c r="AL1059" s="110"/>
      <c r="AM1059" s="110"/>
      <c r="AN1059" s="110"/>
      <c r="AO1059" s="110"/>
      <c r="AP1059" s="110"/>
      <c r="AQ1059" s="110"/>
      <c r="AR1059" s="110"/>
      <c r="AS1059" s="110"/>
      <c r="AT1059" s="110"/>
      <c r="AU1059" s="110"/>
      <c r="AV1059" s="110"/>
      <c r="AW1059" s="110"/>
      <c r="AX1059" s="110"/>
      <c r="AY1059" s="110"/>
      <c r="AZ1059" s="110"/>
      <c r="BA1059" s="110"/>
      <c r="BB1059" s="110"/>
      <c r="BC1059" s="110"/>
      <c r="BD1059" s="110"/>
      <c r="BE1059" s="110"/>
      <c r="BF1059" s="110"/>
      <c r="BG1059" s="110"/>
      <c r="BH1059" s="110"/>
      <c r="BI1059" s="110"/>
      <c r="BJ1059" s="110"/>
      <c r="BK1059" s="110"/>
      <c r="BL1059" s="110"/>
      <c r="BM1059" s="110"/>
      <c r="BN1059" s="110"/>
      <c r="BO1059" s="110"/>
      <c r="BP1059" s="110"/>
      <c r="BQ1059" s="110"/>
      <c r="BR1059" s="110"/>
      <c r="BS1059" s="110"/>
      <c r="BT1059" s="110"/>
      <c r="BU1059" s="110"/>
      <c r="BV1059" s="110"/>
      <c r="BW1059" s="110"/>
      <c r="BX1059" s="110"/>
      <c r="BY1059" s="110"/>
      <c r="BZ1059" s="110"/>
      <c r="CA1059" s="110"/>
      <c r="CB1059" s="110"/>
      <c r="CC1059" s="110"/>
      <c r="CD1059" s="110"/>
      <c r="CE1059" s="110"/>
      <c r="CF1059" s="110"/>
      <c r="CG1059" s="110"/>
      <c r="CH1059" s="110"/>
      <c r="CI1059" s="110"/>
      <c r="CJ1059" s="110"/>
      <c r="CK1059" s="110"/>
      <c r="CL1059" s="110"/>
      <c r="CM1059" s="110"/>
      <c r="CN1059" s="110"/>
      <c r="CO1059" s="110"/>
      <c r="CP1059" s="110"/>
      <c r="CQ1059" s="110"/>
      <c r="CR1059" s="110"/>
      <c r="CS1059" s="110"/>
      <c r="CT1059" s="110"/>
      <c r="CU1059" s="110"/>
      <c r="CV1059" s="110"/>
      <c r="CW1059" s="110"/>
      <c r="CX1059" s="110"/>
      <c r="CY1059" s="110"/>
      <c r="CZ1059" s="110"/>
      <c r="DA1059" s="110"/>
      <c r="DB1059" s="110"/>
      <c r="DC1059" s="110"/>
      <c r="DD1059" s="110"/>
      <c r="DE1059" s="110"/>
      <c r="DF1059" s="110"/>
      <c r="DG1059" s="110"/>
      <c r="DH1059" s="110"/>
      <c r="DI1059" s="110"/>
      <c r="DJ1059" s="110"/>
      <c r="DK1059" s="110"/>
      <c r="DL1059" s="110"/>
      <c r="DM1059" s="110"/>
      <c r="DN1059" s="110"/>
      <c r="DO1059" s="110"/>
      <c r="DP1059" s="110"/>
      <c r="DQ1059" s="110"/>
      <c r="DR1059" s="110"/>
      <c r="DS1059" s="110"/>
      <c r="DT1059" s="110"/>
      <c r="DU1059" s="110"/>
      <c r="DV1059" s="110"/>
      <c r="DW1059" s="110"/>
      <c r="DX1059" s="110"/>
      <c r="DY1059" s="110"/>
      <c r="DZ1059" s="110"/>
      <c r="EA1059" s="110"/>
      <c r="EB1059" s="110"/>
      <c r="EC1059" s="110"/>
      <c r="ED1059" s="110"/>
      <c r="EE1059" s="110"/>
      <c r="EF1059" s="110"/>
      <c r="EG1059" s="110"/>
      <c r="EH1059" s="110"/>
      <c r="EI1059" s="110"/>
      <c r="EJ1059" s="110"/>
      <c r="EK1059" s="110"/>
      <c r="EL1059" s="110"/>
      <c r="EM1059" s="110"/>
      <c r="EN1059" s="110"/>
      <c r="EO1059" s="110"/>
      <c r="EP1059" s="110"/>
      <c r="EQ1059" s="110"/>
      <c r="ER1059" s="110"/>
      <c r="ES1059" s="110"/>
      <c r="ET1059" s="110"/>
      <c r="EU1059" s="110"/>
      <c r="EV1059" s="110"/>
      <c r="EW1059" s="110"/>
      <c r="EX1059" s="110"/>
      <c r="EY1059" s="110"/>
      <c r="EZ1059" s="110"/>
      <c r="FA1059" s="110"/>
      <c r="FB1059" s="110"/>
      <c r="FC1059" s="110"/>
      <c r="FD1059" s="110"/>
      <c r="FE1059" s="110"/>
      <c r="FF1059" s="110"/>
      <c r="FG1059" s="110"/>
      <c r="FH1059" s="110"/>
      <c r="FI1059" s="110"/>
      <c r="FJ1059" s="110"/>
      <c r="FK1059" s="110"/>
      <c r="FL1059" s="110"/>
      <c r="FM1059" s="110"/>
      <c r="FN1059" s="110"/>
      <c r="FO1059" s="110"/>
      <c r="FP1059" s="110"/>
      <c r="FQ1059" s="110"/>
      <c r="FR1059" s="110"/>
      <c r="FS1059" s="110"/>
      <c r="FT1059" s="110"/>
      <c r="FU1059" s="110"/>
      <c r="FV1059" s="110"/>
      <c r="FW1059" s="110"/>
      <c r="FX1059" s="110"/>
      <c r="FY1059" s="110"/>
      <c r="FZ1059" s="110"/>
      <c r="GA1059" s="110"/>
      <c r="GB1059" s="110"/>
      <c r="GC1059" s="110"/>
      <c r="GD1059" s="110"/>
      <c r="GE1059" s="110"/>
      <c r="GF1059" s="110"/>
      <c r="GG1059" s="110"/>
      <c r="GH1059" s="110"/>
      <c r="GI1059" s="110"/>
      <c r="GJ1059" s="110"/>
      <c r="GK1059" s="110"/>
      <c r="GL1059" s="110"/>
      <c r="GM1059" s="110"/>
      <c r="GN1059" s="110"/>
      <c r="GO1059" s="110"/>
      <c r="GP1059" s="110"/>
      <c r="GQ1059" s="110"/>
      <c r="GR1059" s="110"/>
      <c r="GS1059" s="110"/>
      <c r="GT1059" s="110"/>
      <c r="GU1059" s="110"/>
      <c r="GV1059" s="110"/>
      <c r="GW1059" s="110"/>
      <c r="GX1059" s="110"/>
      <c r="GY1059" s="110"/>
      <c r="GZ1059" s="110"/>
      <c r="HA1059" s="110"/>
      <c r="HB1059" s="110"/>
      <c r="HC1059" s="110"/>
      <c r="HD1059" s="110"/>
      <c r="HE1059" s="110"/>
      <c r="HF1059" s="110"/>
      <c r="HG1059" s="110"/>
      <c r="HH1059" s="110"/>
      <c r="HI1059" s="110"/>
      <c r="HJ1059" s="110"/>
      <c r="HK1059" s="110"/>
      <c r="HL1059" s="110"/>
      <c r="HM1059" s="110"/>
      <c r="HN1059" s="110"/>
      <c r="HO1059" s="110"/>
      <c r="HP1059" s="110"/>
      <c r="HQ1059" s="110"/>
      <c r="HR1059" s="110"/>
      <c r="HS1059" s="110"/>
      <c r="HT1059" s="110"/>
      <c r="HU1059" s="110"/>
      <c r="HV1059" s="110"/>
      <c r="HW1059" s="110"/>
      <c r="HX1059" s="110"/>
      <c r="HY1059" s="110"/>
      <c r="HZ1059" s="110"/>
      <c r="IA1059" s="110"/>
      <c r="IB1059" s="110"/>
      <c r="IC1059" s="110"/>
      <c r="ID1059" s="110"/>
      <c r="IE1059" s="110"/>
      <c r="IF1059" s="110"/>
      <c r="IG1059" s="110"/>
      <c r="IH1059" s="110"/>
      <c r="II1059" s="110"/>
      <c r="IJ1059" s="110"/>
      <c r="IK1059" s="110"/>
      <c r="IL1059" s="110"/>
      <c r="IM1059" s="110"/>
      <c r="IN1059" s="110"/>
      <c r="IO1059" s="110"/>
      <c r="IP1059" s="110"/>
      <c r="IQ1059" s="110"/>
      <c r="IR1059" s="110"/>
      <c r="IS1059" s="110"/>
      <c r="IT1059" s="110"/>
      <c r="IU1059" s="110"/>
      <c r="IV1059" s="110"/>
    </row>
    <row r="1060" spans="1:256" s="110" customFormat="1" x14ac:dyDescent="0.35">
      <c r="A1060" s="122" t="s">
        <v>2304</v>
      </c>
      <c r="B1060" s="110" t="s">
        <v>284</v>
      </c>
      <c r="C1060" s="110" t="s">
        <v>96</v>
      </c>
      <c r="D1060" s="122" t="s">
        <v>208</v>
      </c>
      <c r="E1060" s="125">
        <v>35685</v>
      </c>
      <c r="F1060" s="111" t="s">
        <v>101</v>
      </c>
      <c r="G1060" s="122" t="s">
        <v>287</v>
      </c>
      <c r="H1060" s="110" t="s">
        <v>253</v>
      </c>
      <c r="I1060" s="110" t="s">
        <v>78</v>
      </c>
      <c r="J1060" s="122" t="s">
        <v>208</v>
      </c>
      <c r="K1060" s="110" t="s">
        <v>273</v>
      </c>
      <c r="L1060" s="110" t="s">
        <v>78</v>
      </c>
      <c r="M1060" s="122" t="s">
        <v>484</v>
      </c>
      <c r="P1060" s="122"/>
      <c r="S1060" s="122"/>
      <c r="V1060" s="122"/>
      <c r="Y1060" s="122"/>
      <c r="AB1060" s="122"/>
    </row>
    <row r="1061" spans="1:256" s="110" customFormat="1" x14ac:dyDescent="0.35">
      <c r="A1061" s="122" t="s">
        <v>3795</v>
      </c>
      <c r="B1061" s="110" t="s">
        <v>177</v>
      </c>
      <c r="C1061" s="110" t="s">
        <v>123</v>
      </c>
      <c r="D1061" s="122" t="s">
        <v>231</v>
      </c>
      <c r="E1061" s="125">
        <v>37048</v>
      </c>
      <c r="F1061" s="111" t="s">
        <v>5146</v>
      </c>
      <c r="G1061" s="122"/>
      <c r="J1061" s="122"/>
      <c r="M1061" s="122"/>
      <c r="P1061" s="122"/>
      <c r="S1061" s="122"/>
      <c r="V1061" s="122"/>
      <c r="Y1061" s="122"/>
      <c r="AB1061" s="122"/>
    </row>
    <row r="1062" spans="1:256" s="110" customFormat="1" x14ac:dyDescent="0.35">
      <c r="A1062" s="122" t="s">
        <v>3915</v>
      </c>
      <c r="B1062" s="110" t="s">
        <v>127</v>
      </c>
      <c r="C1062" s="110" t="s">
        <v>190</v>
      </c>
      <c r="D1062" s="122"/>
      <c r="E1062" s="125">
        <v>36920</v>
      </c>
      <c r="F1062" s="111" t="s">
        <v>5168</v>
      </c>
      <c r="G1062" s="122"/>
      <c r="J1062" s="122"/>
      <c r="M1062" s="122"/>
      <c r="P1062" s="122"/>
      <c r="S1062" s="122"/>
      <c r="V1062" s="122"/>
      <c r="Y1062" s="122"/>
      <c r="AB1062" s="122"/>
    </row>
    <row r="1063" spans="1:256" s="110" customFormat="1" x14ac:dyDescent="0.35">
      <c r="A1063" s="122" t="s">
        <v>2100</v>
      </c>
      <c r="B1063" s="110" t="s">
        <v>177</v>
      </c>
      <c r="C1063" s="110" t="s">
        <v>274</v>
      </c>
      <c r="D1063" s="122" t="s">
        <v>186</v>
      </c>
      <c r="E1063" s="125">
        <v>35562</v>
      </c>
      <c r="F1063" s="118" t="s">
        <v>965</v>
      </c>
      <c r="G1063" s="122" t="s">
        <v>218</v>
      </c>
      <c r="H1063" s="110" t="s">
        <v>461</v>
      </c>
      <c r="I1063" s="110" t="s">
        <v>206</v>
      </c>
      <c r="J1063" s="122" t="s">
        <v>231</v>
      </c>
      <c r="M1063" s="122"/>
      <c r="P1063" s="122"/>
      <c r="Q1063" s="110" t="s">
        <v>226</v>
      </c>
      <c r="R1063" s="110" t="s">
        <v>206</v>
      </c>
      <c r="S1063" s="122" t="s">
        <v>231</v>
      </c>
      <c r="V1063" s="122"/>
      <c r="Y1063" s="122"/>
      <c r="AB1063" s="122"/>
    </row>
    <row r="1064" spans="1:256" s="110" customFormat="1" x14ac:dyDescent="0.35">
      <c r="A1064" s="122" t="s">
        <v>1498</v>
      </c>
      <c r="D1064" s="111"/>
      <c r="E1064" s="125">
        <v>33520</v>
      </c>
      <c r="F1064" s="111" t="s">
        <v>1499</v>
      </c>
      <c r="G1064" s="111" t="s">
        <v>163</v>
      </c>
      <c r="H1064" s="110" t="s">
        <v>205</v>
      </c>
      <c r="I1064" s="110" t="s">
        <v>128</v>
      </c>
      <c r="J1064" s="111" t="s">
        <v>178</v>
      </c>
      <c r="K1064" s="110" t="s">
        <v>205</v>
      </c>
      <c r="L1064" s="110" t="s">
        <v>128</v>
      </c>
      <c r="M1064" s="111" t="s">
        <v>178</v>
      </c>
      <c r="N1064" s="110" t="s">
        <v>205</v>
      </c>
      <c r="O1064" s="110" t="s">
        <v>128</v>
      </c>
      <c r="P1064" s="122" t="s">
        <v>178</v>
      </c>
      <c r="Q1064" s="110" t="s">
        <v>205</v>
      </c>
      <c r="R1064" s="110" t="s">
        <v>421</v>
      </c>
      <c r="S1064" s="122" t="s">
        <v>178</v>
      </c>
      <c r="T1064" s="110" t="s">
        <v>205</v>
      </c>
      <c r="U1064" s="110" t="s">
        <v>421</v>
      </c>
      <c r="V1064" s="122" t="s">
        <v>477</v>
      </c>
      <c r="W1064" s="110" t="s">
        <v>205</v>
      </c>
      <c r="X1064" s="110" t="s">
        <v>421</v>
      </c>
      <c r="Y1064" s="122" t="s">
        <v>178</v>
      </c>
      <c r="Z1064" s="110" t="s">
        <v>205</v>
      </c>
      <c r="AA1064" s="110" t="s">
        <v>421</v>
      </c>
      <c r="AB1064" s="122" t="s">
        <v>430</v>
      </c>
      <c r="AC1064" s="110" t="s">
        <v>205</v>
      </c>
      <c r="AD1064" s="110" t="s">
        <v>421</v>
      </c>
      <c r="AE1064" s="122" t="s">
        <v>477</v>
      </c>
      <c r="AF1064" s="110" t="s">
        <v>205</v>
      </c>
      <c r="AG1064" s="110" t="s">
        <v>421</v>
      </c>
      <c r="AH1064" s="122" t="s">
        <v>254</v>
      </c>
      <c r="AI1064" s="110" t="s">
        <v>459</v>
      </c>
      <c r="AJ1064" s="110" t="s">
        <v>421</v>
      </c>
      <c r="AK1064" s="122" t="s">
        <v>166</v>
      </c>
    </row>
    <row r="1065" spans="1:256" s="110" customFormat="1" x14ac:dyDescent="0.35">
      <c r="A1065" s="122" t="s">
        <v>787</v>
      </c>
      <c r="B1065" s="110" t="s">
        <v>345</v>
      </c>
      <c r="C1065" s="110" t="s">
        <v>252</v>
      </c>
      <c r="D1065" s="122" t="s">
        <v>422</v>
      </c>
      <c r="E1065" s="125">
        <v>36439</v>
      </c>
      <c r="F1065" s="111" t="s">
        <v>566</v>
      </c>
      <c r="G1065" s="122" t="s">
        <v>91</v>
      </c>
      <c r="H1065" s="110" t="s">
        <v>354</v>
      </c>
      <c r="I1065" s="110" t="s">
        <v>252</v>
      </c>
      <c r="J1065" s="122" t="s">
        <v>422</v>
      </c>
      <c r="K1065" s="110" t="s">
        <v>354</v>
      </c>
      <c r="L1065" s="110" t="s">
        <v>252</v>
      </c>
      <c r="M1065" s="122" t="s">
        <v>149</v>
      </c>
      <c r="N1065" s="110" t="s">
        <v>327</v>
      </c>
      <c r="O1065" s="110" t="s">
        <v>252</v>
      </c>
      <c r="P1065" s="122" t="s">
        <v>328</v>
      </c>
      <c r="S1065" s="122"/>
      <c r="V1065" s="122"/>
      <c r="Y1065" s="122"/>
      <c r="AB1065" s="122"/>
    </row>
    <row r="1066" spans="1:256" s="110" customFormat="1" x14ac:dyDescent="0.35">
      <c r="A1066" s="122" t="s">
        <v>1920</v>
      </c>
      <c r="C1066" s="111"/>
      <c r="D1066" s="111"/>
      <c r="E1066" s="125">
        <v>34907</v>
      </c>
      <c r="F1066" s="111" t="s">
        <v>425</v>
      </c>
      <c r="G1066" s="111" t="s">
        <v>4691</v>
      </c>
      <c r="H1066" s="110" t="s">
        <v>304</v>
      </c>
      <c r="I1066" s="111" t="s">
        <v>151</v>
      </c>
      <c r="J1066" s="111" t="s">
        <v>520</v>
      </c>
      <c r="K1066" s="110" t="s">
        <v>307</v>
      </c>
      <c r="L1066" s="111" t="s">
        <v>172</v>
      </c>
      <c r="M1066" s="111" t="s">
        <v>310</v>
      </c>
      <c r="N1066" s="110" t="s">
        <v>276</v>
      </c>
      <c r="O1066" s="111" t="s">
        <v>172</v>
      </c>
      <c r="P1066" s="111" t="s">
        <v>4692</v>
      </c>
      <c r="Q1066" s="110" t="s">
        <v>648</v>
      </c>
      <c r="R1066" s="111" t="s">
        <v>172</v>
      </c>
      <c r="S1066" s="111" t="s">
        <v>1403</v>
      </c>
      <c r="T1066" s="110" t="s">
        <v>276</v>
      </c>
      <c r="U1066" s="111" t="s">
        <v>172</v>
      </c>
      <c r="V1066" s="111" t="s">
        <v>1924</v>
      </c>
      <c r="W1066" s="110" t="s">
        <v>648</v>
      </c>
      <c r="X1066" s="111" t="s">
        <v>172</v>
      </c>
      <c r="Y1066" s="111" t="s">
        <v>1925</v>
      </c>
      <c r="AA1066" s="111"/>
      <c r="AB1066" s="111"/>
      <c r="AD1066" s="111"/>
      <c r="AE1066" s="111"/>
      <c r="AG1066" s="111"/>
      <c r="AH1066" s="111"/>
      <c r="AJ1066" s="111"/>
      <c r="AK1066" s="111"/>
      <c r="AM1066" s="111"/>
      <c r="AN1066" s="111"/>
      <c r="AP1066" s="111"/>
      <c r="AQ1066" s="111"/>
      <c r="AS1066" s="111"/>
      <c r="AT1066" s="111"/>
      <c r="AV1066" s="111"/>
      <c r="AW1066" s="111"/>
      <c r="AY1066" s="111"/>
      <c r="AZ1066" s="111"/>
      <c r="BB1066" s="111"/>
      <c r="BC1066" s="111"/>
      <c r="BE1066" s="111"/>
      <c r="BF1066" s="111"/>
      <c r="BH1066" s="111"/>
      <c r="BI1066" s="111"/>
      <c r="BK1066" s="111"/>
      <c r="BL1066" s="111"/>
      <c r="BN1066" s="111"/>
      <c r="BO1066" s="111"/>
      <c r="BQ1066" s="125"/>
      <c r="BR1066" s="111"/>
      <c r="BS1066" s="118"/>
      <c r="BU1066" s="122"/>
      <c r="BV1066" s="118"/>
      <c r="BW1066" s="118"/>
      <c r="BX1066" s="127"/>
    </row>
    <row r="1067" spans="1:256" s="110" customFormat="1" x14ac:dyDescent="0.35">
      <c r="A1067" s="122" t="s">
        <v>2096</v>
      </c>
      <c r="D1067" s="122"/>
      <c r="E1067" s="125">
        <v>35441</v>
      </c>
      <c r="F1067" s="111" t="s">
        <v>107</v>
      </c>
      <c r="G1067" s="122" t="s">
        <v>295</v>
      </c>
      <c r="H1067" s="110" t="s">
        <v>184</v>
      </c>
      <c r="I1067" s="110" t="s">
        <v>341</v>
      </c>
      <c r="J1067" s="122" t="s">
        <v>231</v>
      </c>
      <c r="K1067" s="110" t="s">
        <v>226</v>
      </c>
      <c r="L1067" s="110" t="s">
        <v>341</v>
      </c>
      <c r="M1067" s="122" t="s">
        <v>477</v>
      </c>
      <c r="N1067" s="110" t="s">
        <v>461</v>
      </c>
      <c r="O1067" s="110" t="s">
        <v>341</v>
      </c>
      <c r="P1067" s="122" t="s">
        <v>231</v>
      </c>
      <c r="S1067" s="122"/>
      <c r="V1067" s="122"/>
      <c r="Y1067" s="122"/>
      <c r="AB1067" s="122"/>
    </row>
    <row r="1068" spans="1:256" ht="12.75" customHeight="1" x14ac:dyDescent="0.35">
      <c r="A1068" s="122" t="s">
        <v>1777</v>
      </c>
      <c r="B1068" s="110" t="s">
        <v>177</v>
      </c>
      <c r="C1068" s="110" t="s">
        <v>268</v>
      </c>
      <c r="D1068" s="111" t="s">
        <v>231</v>
      </c>
      <c r="E1068" s="125">
        <v>34558</v>
      </c>
      <c r="F1068" s="111" t="s">
        <v>330</v>
      </c>
      <c r="G1068" s="122" t="s">
        <v>1003</v>
      </c>
      <c r="H1068" s="110" t="s">
        <v>184</v>
      </c>
      <c r="I1068" s="110" t="s">
        <v>268</v>
      </c>
      <c r="J1068" s="111" t="s">
        <v>231</v>
      </c>
      <c r="K1068" s="110" t="s">
        <v>184</v>
      </c>
      <c r="L1068" s="110" t="s">
        <v>268</v>
      </c>
      <c r="M1068" s="111" t="s">
        <v>231</v>
      </c>
      <c r="N1068" s="110" t="s">
        <v>864</v>
      </c>
      <c r="O1068" s="110" t="s">
        <v>268</v>
      </c>
      <c r="P1068" s="111" t="s">
        <v>1130</v>
      </c>
      <c r="Q1068" s="110"/>
      <c r="R1068" s="110"/>
      <c r="S1068" s="122"/>
      <c r="T1068" s="110"/>
      <c r="U1068" s="110"/>
      <c r="V1068" s="122"/>
      <c r="W1068" s="110" t="s">
        <v>184</v>
      </c>
      <c r="X1068" s="110" t="s">
        <v>268</v>
      </c>
      <c r="Y1068" s="122" t="s">
        <v>231</v>
      </c>
      <c r="Z1068" s="110"/>
      <c r="AA1068" s="110"/>
      <c r="AB1068" s="122"/>
      <c r="AC1068" s="110"/>
      <c r="AD1068" s="110"/>
      <c r="AE1068" s="110"/>
      <c r="AF1068" s="110"/>
      <c r="AG1068" s="110"/>
      <c r="AH1068" s="110"/>
      <c r="AI1068" s="110"/>
      <c r="AJ1068" s="110"/>
      <c r="AK1068" s="110"/>
      <c r="AL1068" s="110"/>
      <c r="AM1068" s="110"/>
      <c r="AN1068" s="110"/>
      <c r="AO1068" s="110"/>
      <c r="AP1068" s="110"/>
      <c r="AQ1068" s="110"/>
      <c r="AR1068" s="110"/>
      <c r="AS1068" s="110"/>
      <c r="AT1068" s="110"/>
      <c r="AU1068" s="110"/>
      <c r="AV1068" s="110"/>
      <c r="AW1068" s="110"/>
      <c r="AX1068" s="110"/>
      <c r="AY1068" s="110"/>
      <c r="AZ1068" s="110"/>
      <c r="BA1068" s="110"/>
      <c r="BB1068" s="110"/>
      <c r="BC1068" s="110"/>
      <c r="BD1068" s="110"/>
      <c r="BE1068" s="110"/>
      <c r="BF1068" s="110"/>
      <c r="BG1068" s="110"/>
      <c r="BH1068" s="110"/>
      <c r="BI1068" s="110"/>
      <c r="BJ1068" s="110"/>
      <c r="BK1068" s="110"/>
      <c r="BL1068" s="110"/>
      <c r="BM1068" s="110"/>
      <c r="BN1068" s="110"/>
      <c r="BO1068" s="110"/>
      <c r="BP1068" s="110"/>
      <c r="BQ1068" s="110"/>
      <c r="BR1068" s="110"/>
      <c r="BS1068" s="110"/>
      <c r="BT1068" s="110"/>
      <c r="BU1068" s="110"/>
      <c r="BV1068" s="110"/>
      <c r="BW1068" s="110"/>
      <c r="BX1068" s="110"/>
      <c r="BY1068" s="110"/>
      <c r="BZ1068" s="110"/>
      <c r="CA1068" s="110"/>
      <c r="CB1068" s="110"/>
      <c r="CC1068" s="110"/>
      <c r="CD1068" s="110"/>
      <c r="CE1068" s="110"/>
      <c r="CF1068" s="110"/>
      <c r="CG1068" s="110"/>
      <c r="CH1068" s="110"/>
      <c r="CI1068" s="110"/>
      <c r="CJ1068" s="110"/>
      <c r="CK1068" s="110"/>
      <c r="CL1068" s="110"/>
      <c r="CM1068" s="110"/>
      <c r="CN1068" s="110"/>
      <c r="CO1068" s="110"/>
      <c r="CP1068" s="110"/>
      <c r="CQ1068" s="110"/>
      <c r="CR1068" s="110"/>
      <c r="CS1068" s="110"/>
      <c r="CT1068" s="110"/>
      <c r="CU1068" s="110"/>
      <c r="CV1068" s="110"/>
      <c r="CW1068" s="110"/>
      <c r="CX1068" s="110"/>
      <c r="CY1068" s="110"/>
      <c r="CZ1068" s="110"/>
      <c r="DA1068" s="110"/>
      <c r="DB1068" s="110"/>
      <c r="DC1068" s="110"/>
      <c r="DD1068" s="110"/>
      <c r="DE1068" s="110"/>
      <c r="DF1068" s="110"/>
      <c r="DG1068" s="110"/>
      <c r="DH1068" s="110"/>
      <c r="DI1068" s="110"/>
      <c r="DJ1068" s="110"/>
      <c r="DK1068" s="110"/>
      <c r="DL1068" s="110"/>
      <c r="DM1068" s="110"/>
      <c r="DN1068" s="110"/>
      <c r="DO1068" s="110"/>
      <c r="DP1068" s="110"/>
      <c r="DQ1068" s="110"/>
      <c r="DR1068" s="110"/>
      <c r="DS1068" s="110"/>
      <c r="DT1068" s="110"/>
      <c r="DU1068" s="110"/>
      <c r="DV1068" s="110"/>
      <c r="DW1068" s="110"/>
      <c r="DX1068" s="110"/>
      <c r="DY1068" s="110"/>
      <c r="DZ1068" s="110"/>
      <c r="EA1068" s="110"/>
      <c r="EB1068" s="110"/>
      <c r="EC1068" s="110"/>
      <c r="ED1068" s="110"/>
      <c r="EE1068" s="110"/>
      <c r="EF1068" s="110"/>
      <c r="EG1068" s="110"/>
      <c r="EH1068" s="110"/>
      <c r="EI1068" s="110"/>
      <c r="EJ1068" s="110"/>
      <c r="EK1068" s="110"/>
      <c r="EL1068" s="110"/>
      <c r="EM1068" s="110"/>
      <c r="EN1068" s="110"/>
      <c r="EO1068" s="110"/>
      <c r="EP1068" s="110"/>
      <c r="EQ1068" s="110"/>
      <c r="ER1068" s="110"/>
      <c r="ES1068" s="110"/>
      <c r="ET1068" s="110"/>
      <c r="EU1068" s="110"/>
      <c r="EV1068" s="110"/>
      <c r="EW1068" s="110"/>
      <c r="EX1068" s="110"/>
      <c r="EY1068" s="110"/>
      <c r="EZ1068" s="110"/>
      <c r="FA1068" s="110"/>
      <c r="FB1068" s="110"/>
      <c r="FC1068" s="110"/>
      <c r="FD1068" s="110"/>
      <c r="FE1068" s="110"/>
      <c r="FF1068" s="110"/>
      <c r="FG1068" s="110"/>
      <c r="FH1068" s="110"/>
      <c r="FI1068" s="110"/>
      <c r="FJ1068" s="110"/>
      <c r="FK1068" s="110"/>
      <c r="FL1068" s="110"/>
      <c r="FM1068" s="110"/>
      <c r="FN1068" s="110"/>
      <c r="FO1068" s="110"/>
      <c r="FP1068" s="110"/>
      <c r="FQ1068" s="110"/>
      <c r="FR1068" s="110"/>
      <c r="FS1068" s="110"/>
      <c r="FT1068" s="110"/>
      <c r="FU1068" s="110"/>
      <c r="FV1068" s="110"/>
      <c r="FW1068" s="110"/>
      <c r="FX1068" s="110"/>
      <c r="FY1068" s="110"/>
      <c r="FZ1068" s="110"/>
      <c r="GA1068" s="110"/>
      <c r="GB1068" s="110"/>
      <c r="GC1068" s="110"/>
      <c r="GD1068" s="110"/>
      <c r="GE1068" s="110"/>
      <c r="GF1068" s="110"/>
      <c r="GG1068" s="110"/>
      <c r="GH1068" s="110"/>
      <c r="GI1068" s="110"/>
      <c r="GJ1068" s="110"/>
      <c r="GK1068" s="110"/>
      <c r="GL1068" s="110"/>
      <c r="GM1068" s="110"/>
      <c r="GN1068" s="110"/>
      <c r="GO1068" s="110"/>
      <c r="GP1068" s="110"/>
      <c r="GQ1068" s="110"/>
      <c r="GR1068" s="110"/>
      <c r="GS1068" s="110"/>
      <c r="GT1068" s="110"/>
      <c r="GU1068" s="110"/>
      <c r="GV1068" s="110"/>
      <c r="GW1068" s="110"/>
      <c r="GX1068" s="110"/>
      <c r="GY1068" s="110"/>
      <c r="GZ1068" s="110"/>
      <c r="HA1068" s="110"/>
      <c r="HB1068" s="110"/>
      <c r="HC1068" s="110"/>
      <c r="HD1068" s="110"/>
      <c r="HE1068" s="110"/>
      <c r="HF1068" s="110"/>
      <c r="HG1068" s="110"/>
      <c r="HH1068" s="110"/>
      <c r="HI1068" s="110"/>
      <c r="HJ1068" s="110"/>
      <c r="HK1068" s="110"/>
      <c r="HL1068" s="110"/>
      <c r="HM1068" s="110"/>
      <c r="HN1068" s="110"/>
      <c r="HO1068" s="110"/>
      <c r="HP1068" s="110"/>
      <c r="HQ1068" s="110"/>
      <c r="HR1068" s="110"/>
      <c r="HS1068" s="110"/>
      <c r="HT1068" s="110"/>
      <c r="HU1068" s="110"/>
      <c r="HV1068" s="110"/>
      <c r="HW1068" s="110"/>
      <c r="HX1068" s="110"/>
      <c r="HY1068" s="110"/>
      <c r="HZ1068" s="110"/>
      <c r="IA1068" s="110"/>
      <c r="IB1068" s="110"/>
      <c r="IC1068" s="110"/>
      <c r="ID1068" s="110"/>
      <c r="IE1068" s="110"/>
      <c r="IF1068" s="110"/>
      <c r="IG1068" s="110"/>
      <c r="IH1068" s="110"/>
      <c r="II1068" s="110"/>
      <c r="IJ1068" s="110"/>
      <c r="IK1068" s="110"/>
      <c r="IL1068" s="110"/>
      <c r="IM1068" s="110"/>
      <c r="IN1068" s="110"/>
      <c r="IO1068" s="110"/>
      <c r="IP1068" s="110"/>
      <c r="IQ1068" s="110"/>
      <c r="IR1068" s="110"/>
      <c r="IS1068" s="110"/>
      <c r="IT1068" s="110"/>
      <c r="IU1068" s="110"/>
      <c r="IV1068" s="110"/>
    </row>
    <row r="1069" spans="1:256" s="110" customFormat="1" x14ac:dyDescent="0.35">
      <c r="A1069" s="122" t="s">
        <v>942</v>
      </c>
      <c r="B1069" s="110" t="s">
        <v>77</v>
      </c>
      <c r="C1069" s="118" t="s">
        <v>268</v>
      </c>
      <c r="D1069" s="122"/>
      <c r="E1069" s="125">
        <v>36338</v>
      </c>
      <c r="F1069" s="111" t="s">
        <v>200</v>
      </c>
      <c r="G1069" s="111" t="s">
        <v>4838</v>
      </c>
      <c r="H1069" s="110" t="s">
        <v>77</v>
      </c>
      <c r="I1069" s="118" t="s">
        <v>268</v>
      </c>
      <c r="J1069" s="122"/>
      <c r="L1069" s="118"/>
      <c r="M1069" s="122"/>
      <c r="O1069" s="118"/>
      <c r="P1069" s="122"/>
      <c r="R1069" s="118"/>
      <c r="S1069" s="122"/>
      <c r="U1069" s="118"/>
      <c r="V1069" s="122"/>
      <c r="X1069" s="118"/>
      <c r="Y1069" s="122"/>
      <c r="AA1069" s="118"/>
      <c r="AB1069" s="122"/>
      <c r="AD1069" s="118"/>
      <c r="AE1069" s="122"/>
      <c r="AG1069" s="118"/>
      <c r="AH1069" s="122"/>
      <c r="AJ1069" s="118"/>
      <c r="AK1069" s="122"/>
    </row>
    <row r="1070" spans="1:256" ht="12.75" customHeight="1" x14ac:dyDescent="0.35">
      <c r="A1070" s="122" t="s">
        <v>2738</v>
      </c>
      <c r="B1070" s="110" t="s">
        <v>296</v>
      </c>
      <c r="C1070" s="110" t="s">
        <v>131</v>
      </c>
      <c r="D1070" s="122" t="s">
        <v>335</v>
      </c>
      <c r="E1070" s="125">
        <v>35533</v>
      </c>
      <c r="F1070" s="111" t="s">
        <v>101</v>
      </c>
      <c r="G1070" s="122" t="s">
        <v>2909</v>
      </c>
      <c r="H1070" s="110" t="s">
        <v>327</v>
      </c>
      <c r="I1070" s="110" t="s">
        <v>131</v>
      </c>
      <c r="J1070" s="122" t="s">
        <v>300</v>
      </c>
      <c r="K1070" s="110" t="s">
        <v>327</v>
      </c>
      <c r="L1070" s="110" t="s">
        <v>131</v>
      </c>
      <c r="M1070" s="122" t="s">
        <v>328</v>
      </c>
      <c r="N1070" s="110" t="s">
        <v>327</v>
      </c>
      <c r="O1070" s="110" t="s">
        <v>131</v>
      </c>
      <c r="P1070" s="122" t="s">
        <v>328</v>
      </c>
      <c r="Q1070" s="110"/>
      <c r="R1070" s="110"/>
      <c r="S1070" s="122"/>
      <c r="T1070" s="110"/>
      <c r="U1070" s="110"/>
      <c r="V1070" s="122"/>
      <c r="W1070" s="110"/>
      <c r="X1070" s="110"/>
      <c r="Y1070" s="122"/>
      <c r="Z1070" s="110"/>
      <c r="AA1070" s="110"/>
      <c r="AB1070" s="122"/>
      <c r="AC1070" s="110"/>
      <c r="AD1070" s="110"/>
      <c r="AE1070" s="110"/>
      <c r="AF1070" s="110"/>
      <c r="AG1070" s="110"/>
      <c r="AH1070" s="110"/>
      <c r="AI1070" s="110"/>
      <c r="AJ1070" s="110"/>
      <c r="AK1070" s="110"/>
      <c r="AL1070" s="110"/>
      <c r="AM1070" s="110"/>
      <c r="AN1070" s="110"/>
      <c r="AO1070" s="110"/>
      <c r="AP1070" s="110"/>
      <c r="AQ1070" s="110"/>
      <c r="AR1070" s="110"/>
      <c r="AS1070" s="110"/>
      <c r="AT1070" s="110"/>
      <c r="AU1070" s="110"/>
      <c r="AV1070" s="110"/>
      <c r="AW1070" s="110"/>
      <c r="AX1070" s="110"/>
      <c r="AY1070" s="110"/>
      <c r="AZ1070" s="110"/>
      <c r="BA1070" s="110"/>
      <c r="BB1070" s="110"/>
      <c r="BC1070" s="110"/>
      <c r="BD1070" s="110"/>
      <c r="BE1070" s="110"/>
      <c r="BF1070" s="110"/>
      <c r="BG1070" s="110"/>
      <c r="BH1070" s="110"/>
      <c r="BI1070" s="110"/>
      <c r="BJ1070" s="110"/>
      <c r="BK1070" s="110"/>
      <c r="BL1070" s="110"/>
      <c r="BM1070" s="110"/>
      <c r="BN1070" s="110"/>
      <c r="BO1070" s="110"/>
      <c r="BP1070" s="110"/>
      <c r="BQ1070" s="110"/>
      <c r="BR1070" s="110"/>
      <c r="BS1070" s="110"/>
      <c r="BT1070" s="110"/>
      <c r="BU1070" s="110"/>
      <c r="BV1070" s="110"/>
      <c r="BW1070" s="110"/>
      <c r="BX1070" s="110"/>
      <c r="BY1070" s="110"/>
      <c r="BZ1070" s="110"/>
      <c r="CA1070" s="110"/>
      <c r="CB1070" s="110"/>
      <c r="CC1070" s="110"/>
      <c r="CD1070" s="110"/>
      <c r="CE1070" s="110"/>
      <c r="CF1070" s="110"/>
      <c r="CG1070" s="110"/>
      <c r="CH1070" s="110"/>
      <c r="CI1070" s="110"/>
      <c r="CJ1070" s="110"/>
      <c r="CK1070" s="110"/>
      <c r="CL1070" s="110"/>
      <c r="CM1070" s="110"/>
      <c r="CN1070" s="110"/>
      <c r="CO1070" s="110"/>
      <c r="CP1070" s="110"/>
      <c r="CQ1070" s="110"/>
      <c r="CR1070" s="110"/>
      <c r="CS1070" s="110"/>
      <c r="CT1070" s="110"/>
      <c r="CU1070" s="110"/>
      <c r="CV1070" s="110"/>
      <c r="CW1070" s="110"/>
      <c r="CX1070" s="110"/>
      <c r="CY1070" s="110"/>
      <c r="CZ1070" s="110"/>
      <c r="DA1070" s="110"/>
      <c r="DB1070" s="110"/>
      <c r="DC1070" s="110"/>
      <c r="DD1070" s="110"/>
      <c r="DE1070" s="110"/>
      <c r="DF1070" s="110"/>
      <c r="DG1070" s="110"/>
      <c r="DH1070" s="110"/>
      <c r="DI1070" s="110"/>
      <c r="DJ1070" s="110"/>
      <c r="DK1070" s="110"/>
      <c r="DL1070" s="110"/>
      <c r="DM1070" s="110"/>
      <c r="DN1070" s="110"/>
      <c r="DO1070" s="110"/>
      <c r="DP1070" s="110"/>
      <c r="DQ1070" s="110"/>
      <c r="DR1070" s="110"/>
      <c r="DS1070" s="110"/>
      <c r="DT1070" s="110"/>
      <c r="DU1070" s="110"/>
      <c r="DV1070" s="110"/>
      <c r="DW1070" s="110"/>
      <c r="DX1070" s="110"/>
      <c r="DY1070" s="110"/>
      <c r="DZ1070" s="110"/>
      <c r="EA1070" s="110"/>
      <c r="EB1070" s="110"/>
      <c r="EC1070" s="110"/>
      <c r="ED1070" s="110"/>
      <c r="EE1070" s="110"/>
      <c r="EF1070" s="110"/>
      <c r="EG1070" s="110"/>
      <c r="EH1070" s="110"/>
      <c r="EI1070" s="110"/>
      <c r="EJ1070" s="110"/>
      <c r="EK1070" s="110"/>
      <c r="EL1070" s="110"/>
      <c r="EM1070" s="110"/>
      <c r="EN1070" s="110"/>
      <c r="EO1070" s="110"/>
      <c r="EP1070" s="110"/>
      <c r="EQ1070" s="110"/>
      <c r="ER1070" s="110"/>
      <c r="ES1070" s="110"/>
      <c r="ET1070" s="110"/>
      <c r="EU1070" s="110"/>
      <c r="EV1070" s="110"/>
      <c r="EW1070" s="110"/>
      <c r="EX1070" s="110"/>
      <c r="EY1070" s="110"/>
      <c r="EZ1070" s="110"/>
      <c r="FA1070" s="110"/>
      <c r="FB1070" s="110"/>
      <c r="FC1070" s="110"/>
      <c r="FD1070" s="110"/>
      <c r="FE1070" s="110"/>
      <c r="FF1070" s="110"/>
      <c r="FG1070" s="110"/>
      <c r="FH1070" s="110"/>
      <c r="FI1070" s="110"/>
      <c r="FJ1070" s="110"/>
      <c r="FK1070" s="110"/>
      <c r="FL1070" s="110"/>
      <c r="FM1070" s="110"/>
      <c r="FN1070" s="110"/>
      <c r="FO1070" s="110"/>
      <c r="FP1070" s="110"/>
      <c r="FQ1070" s="110"/>
      <c r="FR1070" s="110"/>
      <c r="FS1070" s="110"/>
      <c r="FT1070" s="110"/>
      <c r="FU1070" s="110"/>
      <c r="FV1070" s="110"/>
      <c r="FW1070" s="110"/>
      <c r="FX1070" s="110"/>
      <c r="FY1070" s="110"/>
      <c r="FZ1070" s="110"/>
      <c r="GA1070" s="110"/>
      <c r="GB1070" s="110"/>
      <c r="GC1070" s="110"/>
      <c r="GD1070" s="110"/>
      <c r="GE1070" s="110"/>
      <c r="GF1070" s="110"/>
      <c r="GG1070" s="110"/>
      <c r="GH1070" s="110"/>
      <c r="GI1070" s="110"/>
      <c r="GJ1070" s="110"/>
      <c r="GK1070" s="110"/>
      <c r="GL1070" s="110"/>
      <c r="GM1070" s="110"/>
      <c r="GN1070" s="110"/>
      <c r="GO1070" s="110"/>
      <c r="GP1070" s="110"/>
      <c r="GQ1070" s="110"/>
      <c r="GR1070" s="110"/>
      <c r="GS1070" s="110"/>
      <c r="GT1070" s="110"/>
      <c r="GU1070" s="110"/>
      <c r="GV1070" s="110"/>
      <c r="GW1070" s="110"/>
      <c r="GX1070" s="110"/>
      <c r="GY1070" s="110"/>
      <c r="GZ1070" s="110"/>
      <c r="HA1070" s="110"/>
      <c r="HB1070" s="110"/>
      <c r="HC1070" s="110"/>
      <c r="HD1070" s="110"/>
      <c r="HE1070" s="110"/>
      <c r="HF1070" s="110"/>
      <c r="HG1070" s="110"/>
      <c r="HH1070" s="110"/>
      <c r="HI1070" s="110"/>
      <c r="HJ1070" s="110"/>
      <c r="HK1070" s="110"/>
      <c r="HL1070" s="110"/>
      <c r="HM1070" s="110"/>
      <c r="HN1070" s="110"/>
      <c r="HO1070" s="110"/>
      <c r="HP1070" s="110"/>
      <c r="HQ1070" s="110"/>
      <c r="HR1070" s="110"/>
      <c r="HS1070" s="110"/>
      <c r="HT1070" s="110"/>
      <c r="HU1070" s="110"/>
      <c r="HV1070" s="110"/>
      <c r="HW1070" s="110"/>
      <c r="HX1070" s="110"/>
      <c r="HY1070" s="110"/>
      <c r="HZ1070" s="110"/>
      <c r="IA1070" s="110"/>
      <c r="IB1070" s="110"/>
      <c r="IC1070" s="110"/>
      <c r="ID1070" s="110"/>
      <c r="IE1070" s="110"/>
      <c r="IF1070" s="110"/>
      <c r="IG1070" s="110"/>
      <c r="IH1070" s="110"/>
      <c r="II1070" s="110"/>
      <c r="IJ1070" s="110"/>
      <c r="IK1070" s="110"/>
      <c r="IL1070" s="110"/>
      <c r="IM1070" s="110"/>
      <c r="IN1070" s="110"/>
      <c r="IO1070" s="110"/>
      <c r="IP1070" s="110"/>
      <c r="IQ1070" s="110"/>
      <c r="IR1070" s="110"/>
      <c r="IS1070" s="110"/>
      <c r="IT1070" s="110"/>
      <c r="IU1070" s="110"/>
      <c r="IV1070" s="110"/>
    </row>
    <row r="1071" spans="1:256" s="110" customFormat="1" x14ac:dyDescent="0.35">
      <c r="A1071" s="122" t="s">
        <v>448</v>
      </c>
      <c r="B1071" s="110" t="s">
        <v>192</v>
      </c>
      <c r="C1071" s="110" t="s">
        <v>190</v>
      </c>
      <c r="D1071" s="122" t="s">
        <v>430</v>
      </c>
      <c r="E1071" s="125">
        <v>35510</v>
      </c>
      <c r="F1071" s="118" t="s">
        <v>130</v>
      </c>
      <c r="G1071" s="122" t="s">
        <v>130</v>
      </c>
      <c r="H1071" s="110" t="s">
        <v>192</v>
      </c>
      <c r="I1071" s="110" t="s">
        <v>259</v>
      </c>
      <c r="J1071" s="122" t="s">
        <v>178</v>
      </c>
      <c r="K1071" s="110" t="s">
        <v>192</v>
      </c>
      <c r="L1071" s="110" t="s">
        <v>259</v>
      </c>
      <c r="M1071" s="122" t="s">
        <v>181</v>
      </c>
      <c r="N1071" s="110" t="s">
        <v>192</v>
      </c>
      <c r="O1071" s="110" t="s">
        <v>259</v>
      </c>
      <c r="P1071" s="122" t="s">
        <v>201</v>
      </c>
      <c r="Q1071" s="110" t="s">
        <v>446</v>
      </c>
      <c r="R1071" s="110" t="s">
        <v>259</v>
      </c>
      <c r="S1071" s="122" t="s">
        <v>449</v>
      </c>
      <c r="V1071" s="122"/>
      <c r="Y1071" s="122"/>
      <c r="AB1071" s="122"/>
    </row>
    <row r="1072" spans="1:256" s="110" customFormat="1" x14ac:dyDescent="0.35">
      <c r="A1072" s="122" t="s">
        <v>3085</v>
      </c>
      <c r="B1072" s="110" t="s">
        <v>345</v>
      </c>
      <c r="C1072" s="110" t="s">
        <v>142</v>
      </c>
      <c r="D1072" s="122" t="s">
        <v>155</v>
      </c>
      <c r="E1072" s="125">
        <v>34942</v>
      </c>
      <c r="F1072" s="118" t="s">
        <v>222</v>
      </c>
      <c r="G1072" s="122" t="s">
        <v>486</v>
      </c>
      <c r="H1072" s="110" t="s">
        <v>327</v>
      </c>
      <c r="I1072" s="110" t="s">
        <v>142</v>
      </c>
      <c r="J1072" s="122" t="s">
        <v>3452</v>
      </c>
      <c r="K1072" s="110" t="s">
        <v>327</v>
      </c>
      <c r="L1072" s="110" t="s">
        <v>142</v>
      </c>
      <c r="M1072" s="122" t="s">
        <v>335</v>
      </c>
      <c r="N1072" s="110" t="s">
        <v>345</v>
      </c>
      <c r="O1072" s="110" t="s">
        <v>142</v>
      </c>
      <c r="P1072" s="122" t="s">
        <v>154</v>
      </c>
      <c r="Q1072" s="110" t="s">
        <v>327</v>
      </c>
      <c r="R1072" s="110" t="s">
        <v>142</v>
      </c>
      <c r="S1072" s="122" t="s">
        <v>328</v>
      </c>
      <c r="T1072" s="110" t="s">
        <v>345</v>
      </c>
      <c r="U1072" s="110" t="s">
        <v>142</v>
      </c>
      <c r="V1072" s="122" t="s">
        <v>154</v>
      </c>
      <c r="W1072" s="110" t="s">
        <v>345</v>
      </c>
      <c r="X1072" s="110" t="s">
        <v>142</v>
      </c>
      <c r="Y1072" s="122" t="s">
        <v>154</v>
      </c>
      <c r="Z1072" s="110" t="s">
        <v>354</v>
      </c>
      <c r="AA1072" s="110" t="s">
        <v>142</v>
      </c>
      <c r="AB1072" s="122" t="s">
        <v>154</v>
      </c>
    </row>
    <row r="1073" spans="1:256" s="110" customFormat="1" x14ac:dyDescent="0.35">
      <c r="A1073" s="8" t="s">
        <v>1588</v>
      </c>
      <c r="B1073" s="110" t="s">
        <v>156</v>
      </c>
      <c r="C1073" s="36" t="s">
        <v>421</v>
      </c>
      <c r="D1073" s="36" t="s">
        <v>161</v>
      </c>
      <c r="E1073" s="40">
        <v>30821</v>
      </c>
      <c r="F1073" s="36" t="s">
        <v>1589</v>
      </c>
      <c r="G1073" s="36" t="s">
        <v>5127</v>
      </c>
      <c r="H1073" s="110" t="s">
        <v>156</v>
      </c>
      <c r="I1073" s="36" t="s">
        <v>421</v>
      </c>
      <c r="J1073" s="36" t="s">
        <v>1986</v>
      </c>
      <c r="K1073" s="110" t="s">
        <v>153</v>
      </c>
      <c r="L1073" s="36" t="s">
        <v>135</v>
      </c>
      <c r="M1073" s="36" t="s">
        <v>422</v>
      </c>
      <c r="N1073" s="110" t="s">
        <v>153</v>
      </c>
      <c r="O1073" s="36" t="s">
        <v>135</v>
      </c>
      <c r="P1073" s="36" t="s">
        <v>422</v>
      </c>
      <c r="Q1073" s="110" t="s">
        <v>153</v>
      </c>
      <c r="R1073" s="36" t="s">
        <v>135</v>
      </c>
      <c r="S1073" s="36" t="s">
        <v>422</v>
      </c>
      <c r="T1073" s="110" t="s">
        <v>153</v>
      </c>
      <c r="U1073" s="36" t="s">
        <v>135</v>
      </c>
      <c r="V1073" s="36" t="s">
        <v>422</v>
      </c>
      <c r="W1073" s="110" t="s">
        <v>153</v>
      </c>
      <c r="X1073" s="36" t="s">
        <v>135</v>
      </c>
      <c r="Y1073" s="36" t="s">
        <v>154</v>
      </c>
      <c r="Z1073" s="102" t="s">
        <v>153</v>
      </c>
      <c r="AA1073" s="36" t="s">
        <v>96</v>
      </c>
      <c r="AB1073" s="36" t="s">
        <v>155</v>
      </c>
      <c r="AC1073" s="102" t="s">
        <v>153</v>
      </c>
      <c r="AD1073" s="36" t="s">
        <v>96</v>
      </c>
      <c r="AE1073" s="36" t="s">
        <v>149</v>
      </c>
      <c r="AF1073" s="102" t="s">
        <v>153</v>
      </c>
      <c r="AG1073" s="36" t="s">
        <v>96</v>
      </c>
      <c r="AH1073" s="36" t="s">
        <v>154</v>
      </c>
      <c r="AI1073" s="102" t="s">
        <v>153</v>
      </c>
      <c r="AJ1073" s="36" t="s">
        <v>96</v>
      </c>
      <c r="AK1073" s="36" t="s">
        <v>154</v>
      </c>
      <c r="AL1073" t="s">
        <v>153</v>
      </c>
      <c r="AM1073" s="36" t="s">
        <v>96</v>
      </c>
      <c r="AN1073" s="36" t="s">
        <v>422</v>
      </c>
      <c r="AO1073" t="s">
        <v>153</v>
      </c>
      <c r="AP1073" s="36" t="s">
        <v>96</v>
      </c>
      <c r="AQ1073" s="36" t="s">
        <v>155</v>
      </c>
      <c r="AR1073" t="s">
        <v>153</v>
      </c>
      <c r="AS1073" s="36" t="s">
        <v>96</v>
      </c>
      <c r="AT1073" s="36" t="s">
        <v>422</v>
      </c>
      <c r="AU1073" t="s">
        <v>153</v>
      </c>
      <c r="AV1073" s="36" t="s">
        <v>96</v>
      </c>
      <c r="AW1073" s="36" t="s">
        <v>155</v>
      </c>
      <c r="AX1073" t="s">
        <v>153</v>
      </c>
      <c r="AY1073" s="36" t="s">
        <v>96</v>
      </c>
      <c r="AZ1073" s="36" t="s">
        <v>422</v>
      </c>
      <c r="BA1073" t="s">
        <v>153</v>
      </c>
      <c r="BB1073" s="36" t="s">
        <v>96</v>
      </c>
      <c r="BC1073" s="36" t="s">
        <v>1590</v>
      </c>
      <c r="BD1073" t="s">
        <v>153</v>
      </c>
      <c r="BE1073" s="36" t="s">
        <v>96</v>
      </c>
      <c r="BF1073" s="36" t="s">
        <v>1591</v>
      </c>
      <c r="BG1073" t="s">
        <v>156</v>
      </c>
      <c r="BH1073" s="36" t="s">
        <v>96</v>
      </c>
      <c r="BI1073" s="36" t="s">
        <v>1592</v>
      </c>
      <c r="BJ1073"/>
      <c r="BK1073" s="36"/>
      <c r="BL1073" s="36"/>
      <c r="BM1073"/>
      <c r="BN1073" s="36"/>
      <c r="BO1073" s="36"/>
      <c r="BP1073"/>
      <c r="BQ1073" s="40"/>
      <c r="BR1073" s="36"/>
      <c r="BS1073" s="9"/>
      <c r="BT1073"/>
      <c r="BU1073" s="8"/>
      <c r="BV1073" s="9"/>
      <c r="BW1073" s="9"/>
      <c r="BX1073" s="128"/>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c r="HO1073"/>
      <c r="HP1073"/>
      <c r="HQ1073"/>
      <c r="HR1073"/>
      <c r="HS1073"/>
      <c r="HT1073"/>
      <c r="HU1073"/>
      <c r="HV1073"/>
      <c r="HW1073"/>
      <c r="HX1073"/>
      <c r="HY1073"/>
      <c r="HZ1073"/>
      <c r="IA1073"/>
      <c r="IB1073"/>
      <c r="IC1073"/>
      <c r="ID1073"/>
      <c r="IE1073"/>
      <c r="IF1073"/>
      <c r="IG1073"/>
      <c r="IH1073"/>
      <c r="II1073"/>
      <c r="IJ1073"/>
      <c r="IK1073"/>
      <c r="IL1073"/>
      <c r="IM1073"/>
      <c r="IN1073"/>
      <c r="IO1073"/>
      <c r="IP1073"/>
      <c r="IQ1073"/>
      <c r="IR1073"/>
      <c r="IS1073"/>
      <c r="IT1073"/>
      <c r="IU1073"/>
      <c r="IV1073"/>
    </row>
    <row r="1074" spans="1:256" s="110" customFormat="1" x14ac:dyDescent="0.35">
      <c r="A1074" s="122" t="s">
        <v>1699</v>
      </c>
      <c r="B1074" s="110" t="s">
        <v>273</v>
      </c>
      <c r="C1074" s="111" t="s">
        <v>172</v>
      </c>
      <c r="D1074" s="111" t="s">
        <v>208</v>
      </c>
      <c r="E1074" s="125">
        <v>34729</v>
      </c>
      <c r="F1074" s="111" t="s">
        <v>425</v>
      </c>
      <c r="G1074" s="111" t="s">
        <v>188</v>
      </c>
      <c r="H1074" s="110" t="s">
        <v>273</v>
      </c>
      <c r="I1074" s="111" t="s">
        <v>172</v>
      </c>
      <c r="J1074" s="111" t="s">
        <v>260</v>
      </c>
      <c r="K1074" s="110" t="s">
        <v>250</v>
      </c>
      <c r="L1074" s="111" t="s">
        <v>172</v>
      </c>
      <c r="M1074" s="111" t="s">
        <v>186</v>
      </c>
      <c r="N1074" s="110" t="s">
        <v>273</v>
      </c>
      <c r="O1074" s="111" t="s">
        <v>172</v>
      </c>
      <c r="P1074" s="111" t="s">
        <v>264</v>
      </c>
      <c r="Q1074" s="110" t="s">
        <v>250</v>
      </c>
      <c r="R1074" s="111" t="s">
        <v>172</v>
      </c>
      <c r="S1074" s="111" t="s">
        <v>227</v>
      </c>
      <c r="T1074" s="110" t="s">
        <v>273</v>
      </c>
      <c r="U1074" s="111" t="s">
        <v>172</v>
      </c>
      <c r="V1074" s="111" t="s">
        <v>231</v>
      </c>
      <c r="W1074" s="110" t="s">
        <v>250</v>
      </c>
      <c r="X1074" s="111" t="s">
        <v>172</v>
      </c>
      <c r="Y1074" s="111" t="s">
        <v>264</v>
      </c>
      <c r="AA1074" s="111"/>
      <c r="AB1074" s="111"/>
      <c r="AD1074" s="111"/>
      <c r="AE1074" s="111"/>
      <c r="AG1074" s="111"/>
      <c r="AH1074" s="111"/>
      <c r="AJ1074" s="111"/>
      <c r="AK1074" s="111"/>
      <c r="AM1074" s="111"/>
      <c r="AN1074" s="111"/>
      <c r="AP1074" s="111"/>
      <c r="AQ1074" s="111"/>
      <c r="AS1074" s="111"/>
      <c r="AT1074" s="111"/>
      <c r="AV1074" s="111"/>
      <c r="AW1074" s="111"/>
      <c r="AY1074" s="111"/>
      <c r="AZ1074" s="111"/>
      <c r="BB1074" s="111"/>
      <c r="BC1074" s="111"/>
      <c r="BE1074" s="111"/>
      <c r="BF1074" s="111"/>
      <c r="BH1074" s="111"/>
      <c r="BI1074" s="111"/>
      <c r="BK1074" s="111"/>
      <c r="BL1074" s="111"/>
      <c r="BN1074" s="111"/>
      <c r="BO1074" s="111"/>
      <c r="BQ1074" s="125"/>
      <c r="BR1074" s="111"/>
      <c r="BS1074" s="118"/>
      <c r="BU1074" s="122"/>
      <c r="BV1074" s="118"/>
      <c r="BW1074" s="118"/>
      <c r="BX1074" s="127"/>
    </row>
    <row r="1075" spans="1:256" s="110" customFormat="1" x14ac:dyDescent="0.35">
      <c r="A1075" s="122" t="s">
        <v>2079</v>
      </c>
      <c r="B1075" s="110" t="s">
        <v>153</v>
      </c>
      <c r="C1075" s="110" t="s">
        <v>195</v>
      </c>
      <c r="D1075" s="122" t="s">
        <v>154</v>
      </c>
      <c r="E1075" s="125">
        <v>36634</v>
      </c>
      <c r="F1075" s="111" t="s">
        <v>83</v>
      </c>
      <c r="G1075" s="122" t="s">
        <v>171</v>
      </c>
      <c r="H1075" s="110" t="s">
        <v>156</v>
      </c>
      <c r="I1075" s="110" t="s">
        <v>195</v>
      </c>
      <c r="J1075" s="122" t="s">
        <v>161</v>
      </c>
      <c r="K1075" s="110" t="s">
        <v>156</v>
      </c>
      <c r="L1075" s="110" t="s">
        <v>195</v>
      </c>
      <c r="M1075" s="122" t="s">
        <v>1986</v>
      </c>
      <c r="P1075" s="122"/>
      <c r="S1075" s="122"/>
      <c r="V1075" s="122"/>
      <c r="Y1075" s="122"/>
      <c r="AB1075" s="122"/>
    </row>
    <row r="1076" spans="1:256" s="110" customFormat="1" x14ac:dyDescent="0.35">
      <c r="A1076" s="122" t="s">
        <v>3717</v>
      </c>
      <c r="B1076" s="110" t="s">
        <v>177</v>
      </c>
      <c r="C1076" s="110" t="s">
        <v>229</v>
      </c>
      <c r="D1076" s="122" t="s">
        <v>208</v>
      </c>
      <c r="E1076" s="125">
        <v>37052</v>
      </c>
      <c r="F1076" s="111" t="s">
        <v>5154</v>
      </c>
      <c r="G1076" s="122"/>
      <c r="J1076" s="122"/>
      <c r="M1076" s="122"/>
      <c r="P1076" s="122"/>
      <c r="S1076" s="122"/>
      <c r="V1076" s="122"/>
      <c r="Y1076" s="122"/>
      <c r="AB1076" s="122"/>
    </row>
    <row r="1077" spans="1:256" s="110" customFormat="1" x14ac:dyDescent="0.35">
      <c r="A1077" s="122" t="s">
        <v>3127</v>
      </c>
      <c r="B1077" s="110" t="s">
        <v>177</v>
      </c>
      <c r="C1077" s="110" t="s">
        <v>195</v>
      </c>
      <c r="D1077" s="122" t="s">
        <v>207</v>
      </c>
      <c r="E1077" s="125">
        <v>36623</v>
      </c>
      <c r="F1077" s="111" t="s">
        <v>3128</v>
      </c>
      <c r="G1077" s="122" t="s">
        <v>4539</v>
      </c>
      <c r="H1077" s="110" t="s">
        <v>177</v>
      </c>
      <c r="I1077" s="110" t="s">
        <v>195</v>
      </c>
      <c r="J1077" s="122" t="s">
        <v>440</v>
      </c>
      <c r="K1077" s="110" t="s">
        <v>177</v>
      </c>
      <c r="L1077" s="110" t="s">
        <v>195</v>
      </c>
      <c r="M1077" s="122" t="s">
        <v>607</v>
      </c>
      <c r="P1077" s="122"/>
      <c r="S1077" s="122"/>
      <c r="V1077" s="122"/>
      <c r="Y1077" s="122"/>
      <c r="AB1077" s="122"/>
    </row>
    <row r="1078" spans="1:256" s="110" customFormat="1" x14ac:dyDescent="0.35">
      <c r="A1078" s="122" t="s">
        <v>1495</v>
      </c>
      <c r="B1078" s="110" t="s">
        <v>198</v>
      </c>
      <c r="C1078" s="110" t="s">
        <v>94</v>
      </c>
      <c r="D1078" s="122" t="s">
        <v>207</v>
      </c>
      <c r="E1078" s="125">
        <v>35489</v>
      </c>
      <c r="F1078" s="118" t="s">
        <v>1496</v>
      </c>
      <c r="G1078" s="122" t="s">
        <v>398</v>
      </c>
      <c r="H1078" s="110" t="s">
        <v>198</v>
      </c>
      <c r="I1078" s="110" t="s">
        <v>94</v>
      </c>
      <c r="J1078" s="122" t="s">
        <v>207</v>
      </c>
      <c r="K1078" s="110" t="s">
        <v>198</v>
      </c>
      <c r="L1078" s="110" t="s">
        <v>94</v>
      </c>
      <c r="M1078" s="122" t="s">
        <v>207</v>
      </c>
      <c r="N1078" s="110" t="s">
        <v>198</v>
      </c>
      <c r="O1078" s="110" t="s">
        <v>94</v>
      </c>
      <c r="P1078" s="122" t="s">
        <v>440</v>
      </c>
      <c r="Q1078" s="110" t="s">
        <v>198</v>
      </c>
      <c r="R1078" s="110" t="s">
        <v>94</v>
      </c>
      <c r="S1078" s="122" t="s">
        <v>576</v>
      </c>
      <c r="T1078" s="110" t="s">
        <v>198</v>
      </c>
      <c r="U1078" s="110" t="s">
        <v>94</v>
      </c>
      <c r="V1078" s="122" t="s">
        <v>208</v>
      </c>
      <c r="Y1078" s="122"/>
      <c r="AB1078" s="122"/>
    </row>
    <row r="1079" spans="1:256" s="110" customFormat="1" ht="12.75" customHeight="1" x14ac:dyDescent="0.35">
      <c r="A1079" s="129" t="s">
        <v>4951</v>
      </c>
      <c r="C1079" s="111" t="s">
        <v>4421</v>
      </c>
      <c r="D1079" s="129"/>
      <c r="E1079" s="40">
        <v>33446</v>
      </c>
      <c r="F1079" s="111" t="s">
        <v>4606</v>
      </c>
      <c r="G1079" s="102" t="s">
        <v>1226</v>
      </c>
      <c r="I1079" s="131"/>
      <c r="J1079" s="129"/>
      <c r="K1079" s="110" t="s">
        <v>177</v>
      </c>
      <c r="L1079" s="131" t="s">
        <v>224</v>
      </c>
      <c r="M1079" s="129" t="s">
        <v>178</v>
      </c>
      <c r="N1079" s="110" t="s">
        <v>177</v>
      </c>
      <c r="O1079" s="131" t="s">
        <v>224</v>
      </c>
      <c r="P1079" s="129" t="s">
        <v>207</v>
      </c>
      <c r="Q1079" s="110" t="s">
        <v>177</v>
      </c>
      <c r="R1079" s="131" t="s">
        <v>135</v>
      </c>
      <c r="S1079" s="129" t="s">
        <v>207</v>
      </c>
      <c r="T1079" s="110" t="s">
        <v>177</v>
      </c>
      <c r="U1079" s="131" t="s">
        <v>135</v>
      </c>
      <c r="V1079" s="129" t="s">
        <v>191</v>
      </c>
      <c r="W1079" s="110" t="s">
        <v>177</v>
      </c>
      <c r="X1079" s="131" t="s">
        <v>135</v>
      </c>
      <c r="Y1079" s="129" t="s">
        <v>201</v>
      </c>
      <c r="Z1079" s="110" t="s">
        <v>177</v>
      </c>
      <c r="AA1079" s="131" t="s">
        <v>135</v>
      </c>
      <c r="AB1079" s="129" t="s">
        <v>208</v>
      </c>
      <c r="AC1079" s="110" t="s">
        <v>177</v>
      </c>
      <c r="AD1079" s="131" t="s">
        <v>135</v>
      </c>
      <c r="AE1079" s="129" t="s">
        <v>191</v>
      </c>
      <c r="AF1079" s="110" t="s">
        <v>177</v>
      </c>
      <c r="AG1079" s="131" t="s">
        <v>135</v>
      </c>
      <c r="AH1079" s="129" t="s">
        <v>216</v>
      </c>
      <c r="AI1079" s="102" t="s">
        <v>177</v>
      </c>
      <c r="AJ1079" s="102" t="s">
        <v>135</v>
      </c>
      <c r="AK1079" s="129" t="s">
        <v>191</v>
      </c>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row>
    <row r="1080" spans="1:256" s="110" customFormat="1" x14ac:dyDescent="0.35">
      <c r="A1080" s="122" t="s">
        <v>3916</v>
      </c>
      <c r="B1080" s="110" t="s">
        <v>365</v>
      </c>
      <c r="C1080" s="110" t="s">
        <v>96</v>
      </c>
      <c r="D1080" s="122"/>
      <c r="E1080" s="125">
        <v>37850</v>
      </c>
      <c r="F1080" s="111" t="s">
        <v>5154</v>
      </c>
      <c r="G1080" s="122"/>
      <c r="J1080" s="122"/>
      <c r="M1080" s="122"/>
      <c r="P1080" s="122"/>
      <c r="S1080" s="122"/>
      <c r="V1080" s="122"/>
      <c r="Y1080" s="122"/>
      <c r="AB1080" s="122"/>
    </row>
    <row r="1081" spans="1:256" s="110" customFormat="1" x14ac:dyDescent="0.35">
      <c r="A1081" s="122" t="s">
        <v>591</v>
      </c>
      <c r="B1081" s="110" t="s">
        <v>205</v>
      </c>
      <c r="C1081" s="110" t="s">
        <v>96</v>
      </c>
      <c r="D1081" s="122" t="s">
        <v>181</v>
      </c>
      <c r="E1081" s="125">
        <v>36251</v>
      </c>
      <c r="F1081" s="118" t="s">
        <v>241</v>
      </c>
      <c r="G1081" s="122" t="s">
        <v>102</v>
      </c>
      <c r="H1081" s="110" t="s">
        <v>744</v>
      </c>
      <c r="I1081" s="110" t="s">
        <v>96</v>
      </c>
      <c r="J1081" s="122" t="s">
        <v>264</v>
      </c>
      <c r="K1081" s="110" t="s">
        <v>220</v>
      </c>
      <c r="L1081" s="110" t="s">
        <v>96</v>
      </c>
      <c r="M1081" s="122" t="s">
        <v>231</v>
      </c>
      <c r="N1081" s="110" t="s">
        <v>459</v>
      </c>
      <c r="O1081" s="110" t="s">
        <v>96</v>
      </c>
      <c r="P1081" s="122" t="s">
        <v>166</v>
      </c>
      <c r="S1081" s="122"/>
      <c r="V1081" s="122"/>
      <c r="Y1081" s="122"/>
      <c r="AB1081" s="122"/>
    </row>
    <row r="1082" spans="1:256" x14ac:dyDescent="0.35">
      <c r="A1082" s="122" t="s">
        <v>4641</v>
      </c>
      <c r="B1082" s="110"/>
      <c r="C1082" s="111" t="s">
        <v>4421</v>
      </c>
      <c r="D1082" s="111"/>
      <c r="E1082" s="125">
        <v>34230</v>
      </c>
      <c r="F1082" s="111" t="s">
        <v>344</v>
      </c>
      <c r="G1082" s="122" t="s">
        <v>1005</v>
      </c>
      <c r="H1082" s="110"/>
      <c r="I1082" s="110"/>
      <c r="J1082" s="111"/>
      <c r="K1082" s="110" t="s">
        <v>648</v>
      </c>
      <c r="L1082" s="110" t="s">
        <v>190</v>
      </c>
      <c r="M1082" s="111" t="s">
        <v>293</v>
      </c>
      <c r="N1082" s="110" t="s">
        <v>648</v>
      </c>
      <c r="O1082" s="110" t="s">
        <v>471</v>
      </c>
      <c r="P1082" s="111" t="s">
        <v>306</v>
      </c>
      <c r="Q1082" s="110" t="s">
        <v>648</v>
      </c>
      <c r="R1082" s="110" t="s">
        <v>471</v>
      </c>
      <c r="S1082" s="111" t="s">
        <v>314</v>
      </c>
      <c r="T1082" s="110" t="s">
        <v>311</v>
      </c>
      <c r="U1082" s="110" t="s">
        <v>229</v>
      </c>
      <c r="V1082" s="111" t="s">
        <v>3154</v>
      </c>
      <c r="W1082" s="110" t="s">
        <v>311</v>
      </c>
      <c r="X1082" s="110" t="s">
        <v>229</v>
      </c>
      <c r="Y1082" s="111" t="s">
        <v>646</v>
      </c>
      <c r="Z1082" s="110" t="s">
        <v>307</v>
      </c>
      <c r="AA1082" s="110" t="s">
        <v>229</v>
      </c>
      <c r="AB1082" s="111" t="s">
        <v>1823</v>
      </c>
      <c r="AC1082" s="110" t="s">
        <v>480</v>
      </c>
      <c r="AD1082" s="110" t="s">
        <v>994</v>
      </c>
      <c r="AE1082" s="111" t="s">
        <v>310</v>
      </c>
      <c r="AF1082" s="110"/>
      <c r="AG1082" s="110"/>
      <c r="AH1082" s="110"/>
      <c r="AI1082" s="110"/>
      <c r="AJ1082" s="110"/>
      <c r="AK1082" s="110"/>
      <c r="AL1082" s="110"/>
      <c r="AM1082" s="110"/>
      <c r="AN1082" s="110"/>
      <c r="AO1082" s="110"/>
      <c r="AP1082" s="110"/>
      <c r="AQ1082" s="110"/>
      <c r="AR1082" s="110"/>
      <c r="AS1082" s="110"/>
      <c r="AT1082" s="110"/>
      <c r="AU1082" s="110"/>
      <c r="AV1082" s="110"/>
      <c r="AW1082" s="110"/>
      <c r="AX1082" s="110"/>
      <c r="AY1082" s="110"/>
      <c r="AZ1082" s="110"/>
      <c r="BA1082" s="110"/>
      <c r="BB1082" s="110"/>
      <c r="BC1082" s="110"/>
      <c r="BD1082" s="110"/>
      <c r="BE1082" s="110"/>
      <c r="BF1082" s="110"/>
      <c r="BG1082" s="110"/>
      <c r="BH1082" s="110"/>
      <c r="BI1082" s="110"/>
      <c r="BJ1082" s="110"/>
      <c r="BK1082" s="110"/>
      <c r="BL1082" s="110"/>
      <c r="BM1082" s="110"/>
      <c r="BN1082" s="110"/>
      <c r="BO1082" s="110"/>
      <c r="BP1082" s="110"/>
      <c r="BQ1082" s="110"/>
      <c r="BR1082" s="110"/>
      <c r="BS1082" s="110"/>
      <c r="BT1082" s="110"/>
      <c r="BU1082" s="110"/>
      <c r="BV1082" s="110"/>
      <c r="BW1082" s="110"/>
      <c r="BX1082" s="110"/>
      <c r="BY1082" s="110"/>
      <c r="BZ1082" s="110"/>
      <c r="CA1082" s="110"/>
      <c r="CB1082" s="110"/>
      <c r="CC1082" s="110"/>
      <c r="CD1082" s="110"/>
      <c r="CE1082" s="110"/>
      <c r="CF1082" s="110"/>
      <c r="CG1082" s="110"/>
      <c r="CH1082" s="110"/>
      <c r="CI1082" s="110"/>
      <c r="CJ1082" s="110"/>
      <c r="CK1082" s="110"/>
      <c r="CL1082" s="110"/>
      <c r="CM1082" s="110"/>
      <c r="CN1082" s="110"/>
      <c r="CO1082" s="110"/>
      <c r="CP1082" s="110"/>
      <c r="CQ1082" s="110"/>
      <c r="CR1082" s="110"/>
      <c r="CS1082" s="110"/>
      <c r="CT1082" s="110"/>
      <c r="CU1082" s="110"/>
      <c r="CV1082" s="110"/>
      <c r="CW1082" s="110"/>
      <c r="CX1082" s="110"/>
      <c r="CY1082" s="110"/>
      <c r="CZ1082" s="110"/>
      <c r="DA1082" s="110"/>
      <c r="DB1082" s="110"/>
      <c r="DC1082" s="110"/>
      <c r="DD1082" s="110"/>
      <c r="DE1082" s="110"/>
      <c r="DF1082" s="110"/>
      <c r="DG1082" s="110"/>
      <c r="DH1082" s="110"/>
      <c r="DI1082" s="110"/>
      <c r="DJ1082" s="110"/>
      <c r="DK1082" s="110"/>
      <c r="DL1082" s="110"/>
      <c r="DM1082" s="110"/>
      <c r="DN1082" s="110"/>
      <c r="DO1082" s="110"/>
      <c r="DP1082" s="110"/>
      <c r="DQ1082" s="110"/>
      <c r="DR1082" s="110"/>
      <c r="DS1082" s="110"/>
      <c r="DT1082" s="110"/>
      <c r="DU1082" s="110"/>
      <c r="DV1082" s="110"/>
      <c r="DW1082" s="110"/>
      <c r="DX1082" s="110"/>
      <c r="DY1082" s="110"/>
      <c r="DZ1082" s="110"/>
      <c r="EA1082" s="110"/>
      <c r="EB1082" s="110"/>
      <c r="EC1082" s="110"/>
      <c r="ED1082" s="110"/>
      <c r="EE1082" s="110"/>
      <c r="EF1082" s="110"/>
      <c r="EG1082" s="110"/>
      <c r="EH1082" s="110"/>
      <c r="EI1082" s="110"/>
      <c r="EJ1082" s="110"/>
      <c r="EK1082" s="110"/>
      <c r="EL1082" s="110"/>
      <c r="EM1082" s="110"/>
      <c r="EN1082" s="110"/>
      <c r="EO1082" s="110"/>
      <c r="EP1082" s="110"/>
      <c r="EQ1082" s="110"/>
      <c r="ER1082" s="110"/>
      <c r="ES1082" s="110"/>
      <c r="ET1082" s="110"/>
      <c r="EU1082" s="110"/>
      <c r="EV1082" s="110"/>
      <c r="EW1082" s="110"/>
      <c r="EX1082" s="110"/>
      <c r="EY1082" s="110"/>
      <c r="EZ1082" s="110"/>
      <c r="FA1082" s="110"/>
      <c r="FB1082" s="110"/>
      <c r="FC1082" s="110"/>
      <c r="FD1082" s="110"/>
      <c r="FE1082" s="110"/>
      <c r="FF1082" s="110"/>
      <c r="FG1082" s="110"/>
      <c r="FH1082" s="110"/>
      <c r="FI1082" s="110"/>
      <c r="FJ1082" s="110"/>
      <c r="FK1082" s="110"/>
      <c r="FL1082" s="110"/>
      <c r="FM1082" s="110"/>
      <c r="FN1082" s="110"/>
      <c r="FO1082" s="110"/>
      <c r="FP1082" s="110"/>
      <c r="FQ1082" s="110"/>
      <c r="FR1082" s="110"/>
      <c r="FS1082" s="110"/>
      <c r="FT1082" s="110"/>
      <c r="FU1082" s="110"/>
      <c r="FV1082" s="110"/>
      <c r="FW1082" s="110"/>
      <c r="FX1082" s="110"/>
      <c r="FY1082" s="110"/>
      <c r="FZ1082" s="110"/>
      <c r="GA1082" s="110"/>
      <c r="GB1082" s="110"/>
      <c r="GC1082" s="110"/>
      <c r="GD1082" s="110"/>
      <c r="GE1082" s="110"/>
      <c r="GF1082" s="110"/>
      <c r="GG1082" s="110"/>
      <c r="GH1082" s="110"/>
      <c r="GI1082" s="110"/>
      <c r="GJ1082" s="110"/>
      <c r="GK1082" s="110"/>
      <c r="GL1082" s="110"/>
      <c r="GM1082" s="110"/>
      <c r="GN1082" s="110"/>
      <c r="GO1082" s="110"/>
      <c r="GP1082" s="110"/>
      <c r="GQ1082" s="110"/>
      <c r="GR1082" s="110"/>
      <c r="GS1082" s="110"/>
      <c r="GT1082" s="110"/>
      <c r="GU1082" s="110"/>
      <c r="GV1082" s="110"/>
      <c r="GW1082" s="110"/>
      <c r="GX1082" s="110"/>
      <c r="GY1082" s="110"/>
      <c r="GZ1082" s="110"/>
      <c r="HA1082" s="110"/>
      <c r="HB1082" s="110"/>
      <c r="HC1082" s="110"/>
      <c r="HD1082" s="110"/>
      <c r="HE1082" s="110"/>
      <c r="HF1082" s="110"/>
      <c r="HG1082" s="110"/>
      <c r="HH1082" s="110"/>
      <c r="HI1082" s="110"/>
      <c r="HJ1082" s="110"/>
      <c r="HK1082" s="110"/>
      <c r="HL1082" s="110"/>
      <c r="HM1082" s="110"/>
      <c r="HN1082" s="110"/>
      <c r="HO1082" s="110"/>
      <c r="HP1082" s="110"/>
      <c r="HQ1082" s="110"/>
      <c r="HR1082" s="110"/>
      <c r="HS1082" s="110"/>
      <c r="HT1082" s="110"/>
      <c r="HU1082" s="110"/>
      <c r="HV1082" s="110"/>
      <c r="HW1082" s="110"/>
      <c r="HX1082" s="110"/>
      <c r="HY1082" s="110"/>
      <c r="HZ1082" s="110"/>
      <c r="IA1082" s="110"/>
      <c r="IB1082" s="110"/>
      <c r="IC1082" s="110"/>
      <c r="ID1082" s="110"/>
      <c r="IE1082" s="110"/>
      <c r="IF1082" s="110"/>
      <c r="IG1082" s="110"/>
      <c r="IH1082" s="110"/>
      <c r="II1082" s="110"/>
      <c r="IJ1082" s="110"/>
      <c r="IK1082" s="110"/>
      <c r="IL1082" s="110"/>
      <c r="IM1082" s="110"/>
      <c r="IN1082" s="110"/>
      <c r="IO1082" s="110"/>
      <c r="IP1082" s="110"/>
      <c r="IQ1082" s="110"/>
      <c r="IR1082" s="110"/>
      <c r="IS1082" s="110"/>
      <c r="IT1082" s="110"/>
      <c r="IU1082" s="110"/>
      <c r="IV1082" s="110"/>
    </row>
    <row r="1083" spans="1:256" s="110" customFormat="1" x14ac:dyDescent="0.35">
      <c r="A1083" s="122" t="s">
        <v>3611</v>
      </c>
      <c r="B1083" s="110" t="s">
        <v>648</v>
      </c>
      <c r="C1083" s="110" t="s">
        <v>142</v>
      </c>
      <c r="D1083" s="122" t="s">
        <v>1823</v>
      </c>
      <c r="E1083" s="125">
        <v>36931</v>
      </c>
      <c r="F1083" s="111" t="s">
        <v>5137</v>
      </c>
      <c r="G1083" s="122"/>
      <c r="J1083" s="122"/>
      <c r="M1083" s="122"/>
      <c r="P1083" s="122"/>
      <c r="S1083" s="122"/>
      <c r="V1083" s="122"/>
      <c r="Y1083" s="122"/>
      <c r="AB1083" s="122"/>
    </row>
    <row r="1084" spans="1:256" s="110" customFormat="1" x14ac:dyDescent="0.35">
      <c r="A1084" s="122" t="s">
        <v>290</v>
      </c>
      <c r="B1084" s="110" t="s">
        <v>654</v>
      </c>
      <c r="C1084" s="110" t="s">
        <v>96</v>
      </c>
      <c r="D1084" s="122" t="s">
        <v>1808</v>
      </c>
      <c r="E1084" s="125">
        <v>36068</v>
      </c>
      <c r="F1084" s="111" t="s">
        <v>291</v>
      </c>
      <c r="G1084" s="122" t="s">
        <v>4714</v>
      </c>
      <c r="H1084" s="110" t="s">
        <v>292</v>
      </c>
      <c r="I1084" s="110" t="s">
        <v>96</v>
      </c>
      <c r="J1084" s="122" t="s">
        <v>781</v>
      </c>
      <c r="K1084" s="110" t="s">
        <v>292</v>
      </c>
      <c r="L1084" s="110" t="s">
        <v>96</v>
      </c>
      <c r="M1084" s="122" t="s">
        <v>293</v>
      </c>
      <c r="P1084" s="122"/>
      <c r="S1084" s="122"/>
      <c r="V1084" s="122"/>
      <c r="Y1084" s="122"/>
      <c r="AB1084" s="122"/>
    </row>
    <row r="1085" spans="1:256" s="110" customFormat="1" x14ac:dyDescent="0.35">
      <c r="A1085" s="122" t="s">
        <v>1738</v>
      </c>
      <c r="B1085" s="110" t="s">
        <v>77</v>
      </c>
      <c r="C1085" s="110" t="s">
        <v>206</v>
      </c>
      <c r="D1085" s="122"/>
      <c r="E1085" s="125">
        <v>35379</v>
      </c>
      <c r="F1085" s="118" t="s">
        <v>398</v>
      </c>
      <c r="G1085" s="122" t="s">
        <v>4414</v>
      </c>
      <c r="H1085" s="110" t="s">
        <v>77</v>
      </c>
      <c r="I1085" s="110" t="s">
        <v>259</v>
      </c>
      <c r="J1085" s="122" t="s">
        <v>3302</v>
      </c>
      <c r="K1085" s="110" t="s">
        <v>77</v>
      </c>
      <c r="L1085" s="110" t="s">
        <v>259</v>
      </c>
      <c r="M1085" s="122" t="s">
        <v>1460</v>
      </c>
      <c r="N1085" s="110" t="s">
        <v>77</v>
      </c>
      <c r="O1085" s="110" t="s">
        <v>116</v>
      </c>
      <c r="P1085" s="122"/>
      <c r="Q1085" s="110" t="s">
        <v>77</v>
      </c>
      <c r="R1085" s="110" t="s">
        <v>116</v>
      </c>
      <c r="S1085" s="122"/>
      <c r="T1085" s="110" t="s">
        <v>77</v>
      </c>
      <c r="U1085" s="110" t="s">
        <v>116</v>
      </c>
      <c r="V1085" s="122"/>
      <c r="Y1085" s="122"/>
      <c r="AB1085" s="122"/>
    </row>
    <row r="1086" spans="1:256" s="110" customFormat="1" x14ac:dyDescent="0.35">
      <c r="A1086" s="122" t="s">
        <v>2141</v>
      </c>
      <c r="B1086" s="110" t="s">
        <v>299</v>
      </c>
      <c r="C1086" s="110" t="s">
        <v>116</v>
      </c>
      <c r="D1086" s="122" t="s">
        <v>328</v>
      </c>
      <c r="E1086" s="125">
        <v>35473</v>
      </c>
      <c r="F1086" s="111" t="s">
        <v>101</v>
      </c>
      <c r="G1086" s="122" t="s">
        <v>313</v>
      </c>
      <c r="H1086" s="110" t="s">
        <v>331</v>
      </c>
      <c r="I1086" s="110" t="s">
        <v>116</v>
      </c>
      <c r="J1086" s="122" t="s">
        <v>335</v>
      </c>
      <c r="K1086" s="110" t="s">
        <v>327</v>
      </c>
      <c r="L1086" s="110" t="s">
        <v>116</v>
      </c>
      <c r="M1086" s="122" t="s">
        <v>328</v>
      </c>
      <c r="P1086" s="122"/>
      <c r="S1086" s="122"/>
      <c r="V1086" s="122"/>
      <c r="Y1086" s="122"/>
      <c r="AB1086" s="122"/>
    </row>
    <row r="1087" spans="1:256" s="110" customFormat="1" x14ac:dyDescent="0.35">
      <c r="A1087" s="122" t="s">
        <v>558</v>
      </c>
      <c r="B1087" s="110" t="s">
        <v>122</v>
      </c>
      <c r="C1087" s="118" t="s">
        <v>259</v>
      </c>
      <c r="D1087" s="122"/>
      <c r="E1087" s="125">
        <v>33905</v>
      </c>
      <c r="F1087" s="111" t="s">
        <v>2000</v>
      </c>
      <c r="G1087" s="111" t="s">
        <v>4902</v>
      </c>
      <c r="H1087" s="110" t="s">
        <v>122</v>
      </c>
      <c r="I1087" s="118" t="s">
        <v>259</v>
      </c>
      <c r="J1087" s="122"/>
      <c r="K1087" s="110" t="s">
        <v>122</v>
      </c>
      <c r="L1087" s="118" t="s">
        <v>259</v>
      </c>
      <c r="M1087" s="122"/>
      <c r="N1087" s="110" t="s">
        <v>122</v>
      </c>
      <c r="O1087" s="118" t="s">
        <v>259</v>
      </c>
      <c r="P1087" s="122"/>
      <c r="Q1087" s="110" t="s">
        <v>122</v>
      </c>
      <c r="R1087" s="118" t="s">
        <v>259</v>
      </c>
      <c r="S1087" s="122"/>
      <c r="T1087" s="110" t="s">
        <v>560</v>
      </c>
      <c r="U1087" s="118" t="s">
        <v>259</v>
      </c>
      <c r="V1087" s="122"/>
      <c r="W1087" s="110" t="s">
        <v>561</v>
      </c>
      <c r="X1087" s="118" t="s">
        <v>259</v>
      </c>
      <c r="Y1087" s="122"/>
      <c r="Z1087" s="110" t="s">
        <v>413</v>
      </c>
      <c r="AA1087" s="118" t="s">
        <v>259</v>
      </c>
      <c r="AB1087" s="122"/>
      <c r="AC1087" s="110" t="s">
        <v>562</v>
      </c>
      <c r="AD1087" s="118" t="s">
        <v>259</v>
      </c>
      <c r="AE1087" s="122"/>
      <c r="AF1087" s="110" t="s">
        <v>413</v>
      </c>
      <c r="AG1087" s="118" t="s">
        <v>259</v>
      </c>
      <c r="AH1087" s="122"/>
      <c r="AJ1087" s="118"/>
      <c r="AK1087" s="122"/>
      <c r="AM1087" s="118"/>
      <c r="AN1087" s="122"/>
      <c r="AP1087" s="118"/>
      <c r="AQ1087" s="122"/>
      <c r="AS1087" s="118"/>
      <c r="AT1087" s="122"/>
      <c r="AV1087" s="118"/>
      <c r="AW1087" s="122"/>
      <c r="AY1087" s="118"/>
      <c r="AZ1087" s="122"/>
      <c r="BB1087" s="118"/>
      <c r="BC1087" s="122"/>
      <c r="BE1087" s="118"/>
      <c r="BF1087" s="122"/>
      <c r="BH1087" s="118"/>
      <c r="BI1087" s="122"/>
      <c r="BK1087" s="118"/>
      <c r="BL1087" s="122"/>
      <c r="BN1087" s="118"/>
      <c r="BO1087" s="122"/>
      <c r="BR1087" s="122"/>
      <c r="BS1087" s="118"/>
      <c r="BT1087" s="118"/>
      <c r="BU1087" s="118"/>
      <c r="BV1087" s="118"/>
      <c r="BW1087" s="118"/>
      <c r="BX1087" s="118"/>
    </row>
    <row r="1088" spans="1:256" s="110" customFormat="1" x14ac:dyDescent="0.35">
      <c r="A1088" s="122" t="s">
        <v>2770</v>
      </c>
      <c r="B1088" s="110" t="s">
        <v>127</v>
      </c>
      <c r="C1088" s="110" t="s">
        <v>94</v>
      </c>
      <c r="D1088" s="122"/>
      <c r="E1088" s="125">
        <v>37096</v>
      </c>
      <c r="F1088" s="111" t="s">
        <v>2027</v>
      </c>
      <c r="G1088" s="122" t="s">
        <v>84</v>
      </c>
      <c r="H1088" s="110" t="s">
        <v>127</v>
      </c>
      <c r="I1088" s="110" t="s">
        <v>94</v>
      </c>
      <c r="J1088" s="122"/>
      <c r="K1088" s="110" t="s">
        <v>127</v>
      </c>
      <c r="L1088" s="110" t="s">
        <v>94</v>
      </c>
      <c r="M1088" s="122"/>
      <c r="P1088" s="122"/>
      <c r="S1088" s="122"/>
      <c r="V1088" s="122"/>
      <c r="Y1088" s="122"/>
      <c r="AB1088" s="122"/>
    </row>
    <row r="1089" spans="1:256" s="110" customFormat="1" x14ac:dyDescent="0.35">
      <c r="A1089" s="122" t="s">
        <v>4617</v>
      </c>
      <c r="C1089" s="111" t="s">
        <v>4421</v>
      </c>
      <c r="D1089" s="122"/>
      <c r="E1089" s="125">
        <v>35832</v>
      </c>
      <c r="F1089" s="118" t="s">
        <v>125</v>
      </c>
      <c r="G1089" s="122" t="s">
        <v>282</v>
      </c>
      <c r="J1089" s="122"/>
      <c r="K1089" s="110" t="s">
        <v>327</v>
      </c>
      <c r="L1089" s="110" t="s">
        <v>229</v>
      </c>
      <c r="M1089" s="122" t="s">
        <v>328</v>
      </c>
      <c r="N1089" s="110" t="s">
        <v>327</v>
      </c>
      <c r="O1089" s="110" t="s">
        <v>229</v>
      </c>
      <c r="P1089" s="122" t="s">
        <v>342</v>
      </c>
      <c r="Q1089" s="110" t="s">
        <v>327</v>
      </c>
      <c r="R1089" s="110" t="s">
        <v>229</v>
      </c>
      <c r="S1089" s="122" t="s">
        <v>335</v>
      </c>
      <c r="T1089" s="110" t="s">
        <v>327</v>
      </c>
      <c r="U1089" s="110" t="s">
        <v>229</v>
      </c>
      <c r="V1089" s="122" t="s">
        <v>328</v>
      </c>
      <c r="Y1089" s="122"/>
      <c r="AB1089" s="122"/>
    </row>
    <row r="1090" spans="1:256" x14ac:dyDescent="0.35">
      <c r="A1090" s="122" t="s">
        <v>779</v>
      </c>
      <c r="B1090" s="110"/>
      <c r="C1090" s="110"/>
      <c r="D1090" s="122"/>
      <c r="E1090" s="125">
        <v>35350</v>
      </c>
      <c r="F1090" s="118" t="s">
        <v>282</v>
      </c>
      <c r="G1090" s="122" t="s">
        <v>780</v>
      </c>
      <c r="H1090" s="110" t="s">
        <v>292</v>
      </c>
      <c r="I1090" s="110" t="s">
        <v>109</v>
      </c>
      <c r="J1090" s="122" t="s">
        <v>1912</v>
      </c>
      <c r="K1090" s="110" t="s">
        <v>292</v>
      </c>
      <c r="L1090" s="110" t="s">
        <v>268</v>
      </c>
      <c r="M1090" s="122" t="s">
        <v>781</v>
      </c>
      <c r="N1090" s="110" t="s">
        <v>292</v>
      </c>
      <c r="O1090" s="110" t="s">
        <v>268</v>
      </c>
      <c r="P1090" s="122" t="s">
        <v>651</v>
      </c>
      <c r="Q1090" s="110" t="s">
        <v>307</v>
      </c>
      <c r="R1090" s="110" t="s">
        <v>268</v>
      </c>
      <c r="S1090" s="122" t="s">
        <v>496</v>
      </c>
      <c r="T1090" s="110" t="s">
        <v>307</v>
      </c>
      <c r="U1090" s="110" t="s">
        <v>268</v>
      </c>
      <c r="V1090" s="122" t="s">
        <v>310</v>
      </c>
      <c r="W1090" s="110"/>
      <c r="X1090" s="110"/>
      <c r="Y1090" s="122"/>
      <c r="Z1090" s="110"/>
      <c r="AA1090" s="110"/>
      <c r="AB1090" s="122"/>
      <c r="AC1090" s="110"/>
      <c r="AD1090" s="110"/>
      <c r="AE1090" s="110"/>
      <c r="AF1090" s="110"/>
      <c r="AG1090" s="110"/>
      <c r="AH1090" s="110"/>
      <c r="AI1090" s="110"/>
      <c r="AJ1090" s="110"/>
      <c r="AK1090" s="110"/>
      <c r="AL1090" s="110"/>
      <c r="AM1090" s="110"/>
      <c r="AN1090" s="110"/>
      <c r="AO1090" s="110"/>
      <c r="AP1090" s="110"/>
      <c r="AQ1090" s="110"/>
      <c r="AR1090" s="110"/>
      <c r="AS1090" s="110"/>
      <c r="AT1090" s="110"/>
      <c r="AU1090" s="110"/>
      <c r="AV1090" s="110"/>
      <c r="AW1090" s="110"/>
      <c r="AX1090" s="110"/>
      <c r="AY1090" s="110"/>
      <c r="AZ1090" s="110"/>
      <c r="BA1090" s="110"/>
      <c r="BB1090" s="110"/>
      <c r="BC1090" s="110"/>
      <c r="BD1090" s="110"/>
      <c r="BE1090" s="110"/>
      <c r="BF1090" s="110"/>
      <c r="BG1090" s="110"/>
      <c r="BH1090" s="110"/>
      <c r="BI1090" s="110"/>
      <c r="BJ1090" s="110"/>
      <c r="BK1090" s="110"/>
      <c r="BL1090" s="110"/>
      <c r="BM1090" s="110"/>
      <c r="BN1090" s="110"/>
      <c r="BO1090" s="110"/>
      <c r="BP1090" s="110"/>
      <c r="BQ1090" s="110"/>
      <c r="BR1090" s="110"/>
      <c r="BS1090" s="110"/>
      <c r="BT1090" s="110"/>
      <c r="BU1090" s="110"/>
      <c r="BV1090" s="110"/>
      <c r="BW1090" s="110"/>
      <c r="BX1090" s="110"/>
      <c r="BY1090" s="110"/>
      <c r="BZ1090" s="110"/>
      <c r="CA1090" s="110"/>
      <c r="CB1090" s="110"/>
      <c r="CC1090" s="110"/>
      <c r="CD1090" s="110"/>
      <c r="CE1090" s="110"/>
      <c r="CF1090" s="110"/>
      <c r="CG1090" s="110"/>
      <c r="CH1090" s="110"/>
      <c r="CI1090" s="110"/>
      <c r="CJ1090" s="110"/>
      <c r="CK1090" s="110"/>
      <c r="CL1090" s="110"/>
      <c r="CM1090" s="110"/>
      <c r="CN1090" s="110"/>
      <c r="CO1090" s="110"/>
      <c r="CP1090" s="110"/>
      <c r="CQ1090" s="110"/>
      <c r="CR1090" s="110"/>
      <c r="CS1090" s="110"/>
      <c r="CT1090" s="110"/>
      <c r="CU1090" s="110"/>
      <c r="CV1090" s="110"/>
      <c r="CW1090" s="110"/>
      <c r="CX1090" s="110"/>
      <c r="CY1090" s="110"/>
      <c r="CZ1090" s="110"/>
      <c r="DA1090" s="110"/>
      <c r="DB1090" s="110"/>
      <c r="DC1090" s="110"/>
      <c r="DD1090" s="110"/>
      <c r="DE1090" s="110"/>
      <c r="DF1090" s="110"/>
      <c r="DG1090" s="110"/>
      <c r="DH1090" s="110"/>
      <c r="DI1090" s="110"/>
      <c r="DJ1090" s="110"/>
      <c r="DK1090" s="110"/>
      <c r="DL1090" s="110"/>
      <c r="DM1090" s="110"/>
      <c r="DN1090" s="110"/>
      <c r="DO1090" s="110"/>
      <c r="DP1090" s="110"/>
      <c r="DQ1090" s="110"/>
      <c r="DR1090" s="110"/>
      <c r="DS1090" s="110"/>
      <c r="DT1090" s="110"/>
      <c r="DU1090" s="110"/>
      <c r="DV1090" s="110"/>
      <c r="DW1090" s="110"/>
      <c r="DX1090" s="110"/>
      <c r="DY1090" s="110"/>
      <c r="DZ1090" s="110"/>
      <c r="EA1090" s="110"/>
      <c r="EB1090" s="110"/>
      <c r="EC1090" s="110"/>
      <c r="ED1090" s="110"/>
      <c r="EE1090" s="110"/>
      <c r="EF1090" s="110"/>
      <c r="EG1090" s="110"/>
      <c r="EH1090" s="110"/>
      <c r="EI1090" s="110"/>
      <c r="EJ1090" s="110"/>
      <c r="EK1090" s="110"/>
      <c r="EL1090" s="110"/>
      <c r="EM1090" s="110"/>
      <c r="EN1090" s="110"/>
      <c r="EO1090" s="110"/>
      <c r="EP1090" s="110"/>
      <c r="EQ1090" s="110"/>
      <c r="ER1090" s="110"/>
      <c r="ES1090" s="110"/>
      <c r="ET1090" s="110"/>
      <c r="EU1090" s="110"/>
      <c r="EV1090" s="110"/>
      <c r="EW1090" s="110"/>
      <c r="EX1090" s="110"/>
      <c r="EY1090" s="110"/>
      <c r="EZ1090" s="110"/>
      <c r="FA1090" s="110"/>
      <c r="FB1090" s="110"/>
      <c r="FC1090" s="110"/>
      <c r="FD1090" s="110"/>
      <c r="FE1090" s="110"/>
      <c r="FF1090" s="110"/>
      <c r="FG1090" s="110"/>
      <c r="FH1090" s="110"/>
      <c r="FI1090" s="110"/>
      <c r="FJ1090" s="110"/>
      <c r="FK1090" s="110"/>
      <c r="FL1090" s="110"/>
      <c r="FM1090" s="110"/>
      <c r="FN1090" s="110"/>
      <c r="FO1090" s="110"/>
      <c r="FP1090" s="110"/>
      <c r="FQ1090" s="110"/>
      <c r="FR1090" s="110"/>
      <c r="FS1090" s="110"/>
      <c r="FT1090" s="110"/>
      <c r="FU1090" s="110"/>
      <c r="FV1090" s="110"/>
      <c r="FW1090" s="110"/>
      <c r="FX1090" s="110"/>
      <c r="FY1090" s="110"/>
      <c r="FZ1090" s="110"/>
      <c r="GA1090" s="110"/>
      <c r="GB1090" s="110"/>
      <c r="GC1090" s="110"/>
      <c r="GD1090" s="110"/>
      <c r="GE1090" s="110"/>
      <c r="GF1090" s="110"/>
      <c r="GG1090" s="110"/>
      <c r="GH1090" s="110"/>
      <c r="GI1090" s="110"/>
      <c r="GJ1090" s="110"/>
      <c r="GK1090" s="110"/>
      <c r="GL1090" s="110"/>
      <c r="GM1090" s="110"/>
      <c r="GN1090" s="110"/>
      <c r="GO1090" s="110"/>
      <c r="GP1090" s="110"/>
      <c r="GQ1090" s="110"/>
      <c r="GR1090" s="110"/>
      <c r="GS1090" s="110"/>
      <c r="GT1090" s="110"/>
      <c r="GU1090" s="110"/>
      <c r="GV1090" s="110"/>
      <c r="GW1090" s="110"/>
      <c r="GX1090" s="110"/>
      <c r="GY1090" s="110"/>
      <c r="GZ1090" s="110"/>
      <c r="HA1090" s="110"/>
      <c r="HB1090" s="110"/>
      <c r="HC1090" s="110"/>
      <c r="HD1090" s="110"/>
      <c r="HE1090" s="110"/>
      <c r="HF1090" s="110"/>
      <c r="HG1090" s="110"/>
      <c r="HH1090" s="110"/>
      <c r="HI1090" s="110"/>
      <c r="HJ1090" s="110"/>
      <c r="HK1090" s="110"/>
      <c r="HL1090" s="110"/>
      <c r="HM1090" s="110"/>
      <c r="HN1090" s="110"/>
      <c r="HO1090" s="110"/>
      <c r="HP1090" s="110"/>
      <c r="HQ1090" s="110"/>
      <c r="HR1090" s="110"/>
      <c r="HS1090" s="110"/>
      <c r="HT1090" s="110"/>
      <c r="HU1090" s="110"/>
      <c r="HV1090" s="110"/>
      <c r="HW1090" s="110"/>
      <c r="HX1090" s="110"/>
      <c r="HY1090" s="110"/>
      <c r="HZ1090" s="110"/>
      <c r="IA1090" s="110"/>
      <c r="IB1090" s="110"/>
      <c r="IC1090" s="110"/>
      <c r="ID1090" s="110"/>
      <c r="IE1090" s="110"/>
      <c r="IF1090" s="110"/>
      <c r="IG1090" s="110"/>
      <c r="IH1090" s="110"/>
      <c r="II1090" s="110"/>
      <c r="IJ1090" s="110"/>
      <c r="IK1090" s="110"/>
      <c r="IL1090" s="110"/>
      <c r="IM1090" s="110"/>
      <c r="IN1090" s="110"/>
      <c r="IO1090" s="110"/>
      <c r="IP1090" s="110"/>
      <c r="IQ1090" s="110"/>
      <c r="IR1090" s="110"/>
      <c r="IS1090" s="110"/>
      <c r="IT1090" s="110"/>
      <c r="IU1090" s="110"/>
      <c r="IV1090" s="110"/>
    </row>
    <row r="1091" spans="1:256" s="110" customFormat="1" x14ac:dyDescent="0.35">
      <c r="A1091" s="122" t="s">
        <v>3752</v>
      </c>
      <c r="B1091" s="110" t="s">
        <v>156</v>
      </c>
      <c r="C1091" s="110" t="s">
        <v>229</v>
      </c>
      <c r="D1091" s="122" t="s">
        <v>161</v>
      </c>
      <c r="E1091" s="125">
        <v>36026</v>
      </c>
      <c r="F1091" s="111" t="s">
        <v>387</v>
      </c>
      <c r="G1091" s="122"/>
      <c r="J1091" s="122"/>
      <c r="M1091" s="122"/>
      <c r="P1091" s="122"/>
      <c r="S1091" s="122"/>
      <c r="V1091" s="122"/>
      <c r="Y1091" s="122"/>
      <c r="AB1091" s="122"/>
    </row>
    <row r="1092" spans="1:256" s="110" customFormat="1" x14ac:dyDescent="0.35">
      <c r="A1092" s="122" t="s">
        <v>2614</v>
      </c>
      <c r="B1092" s="110" t="s">
        <v>243</v>
      </c>
      <c r="C1092" s="110" t="s">
        <v>78</v>
      </c>
      <c r="D1092" s="122" t="s">
        <v>185</v>
      </c>
      <c r="E1092" s="125">
        <v>35649</v>
      </c>
      <c r="F1092" s="118" t="s">
        <v>102</v>
      </c>
      <c r="G1092" s="122" t="s">
        <v>457</v>
      </c>
      <c r="H1092" s="110" t="s">
        <v>243</v>
      </c>
      <c r="I1092" s="110" t="s">
        <v>78</v>
      </c>
      <c r="J1092" s="122" t="s">
        <v>168</v>
      </c>
      <c r="K1092" s="110" t="s">
        <v>491</v>
      </c>
      <c r="L1092" s="110" t="s">
        <v>235</v>
      </c>
      <c r="M1092" s="122" t="s">
        <v>208</v>
      </c>
      <c r="N1092" s="110" t="s">
        <v>491</v>
      </c>
      <c r="O1092" s="110" t="s">
        <v>235</v>
      </c>
      <c r="P1092" s="122" t="s">
        <v>208</v>
      </c>
      <c r="S1092" s="122"/>
      <c r="V1092" s="122"/>
      <c r="Y1092" s="122"/>
      <c r="AB1092" s="122"/>
    </row>
    <row r="1093" spans="1:256" s="110" customFormat="1" x14ac:dyDescent="0.35">
      <c r="A1093" s="122" t="s">
        <v>2888</v>
      </c>
      <c r="B1093" s="110" t="s">
        <v>250</v>
      </c>
      <c r="C1093" s="110" t="s">
        <v>158</v>
      </c>
      <c r="D1093" s="122" t="s">
        <v>231</v>
      </c>
      <c r="E1093" s="125">
        <v>35713</v>
      </c>
      <c r="F1093" s="118" t="s">
        <v>566</v>
      </c>
      <c r="G1093" s="122" t="s">
        <v>724</v>
      </c>
      <c r="J1093" s="122"/>
      <c r="K1093" s="110" t="s">
        <v>273</v>
      </c>
      <c r="L1093" s="110" t="s">
        <v>158</v>
      </c>
      <c r="M1093" s="122" t="s">
        <v>231</v>
      </c>
      <c r="N1093" s="110" t="s">
        <v>250</v>
      </c>
      <c r="O1093" s="110" t="s">
        <v>158</v>
      </c>
      <c r="P1093" s="122" t="s">
        <v>186</v>
      </c>
      <c r="S1093" s="122"/>
      <c r="V1093" s="122"/>
      <c r="Y1093" s="122"/>
      <c r="AB1093" s="122"/>
    </row>
    <row r="1094" spans="1:256" s="110" customFormat="1" x14ac:dyDescent="0.35">
      <c r="A1094" s="122" t="s">
        <v>2835</v>
      </c>
      <c r="B1094" s="110" t="s">
        <v>77</v>
      </c>
      <c r="C1094" s="110" t="s">
        <v>135</v>
      </c>
      <c r="D1094" s="122"/>
      <c r="E1094" s="125">
        <v>36101</v>
      </c>
      <c r="F1094" s="118" t="s">
        <v>1157</v>
      </c>
      <c r="G1094" s="122" t="s">
        <v>387</v>
      </c>
      <c r="H1094" s="110" t="s">
        <v>77</v>
      </c>
      <c r="I1094" s="110" t="s">
        <v>135</v>
      </c>
      <c r="J1094" s="122"/>
      <c r="K1094" s="110" t="s">
        <v>77</v>
      </c>
      <c r="L1094" s="110" t="s">
        <v>135</v>
      </c>
      <c r="M1094" s="122" t="s">
        <v>2655</v>
      </c>
      <c r="N1094" s="110" t="s">
        <v>77</v>
      </c>
      <c r="O1094" s="110" t="s">
        <v>135</v>
      </c>
      <c r="P1094" s="122" t="s">
        <v>2836</v>
      </c>
      <c r="S1094" s="122"/>
      <c r="V1094" s="122"/>
      <c r="Y1094" s="122"/>
      <c r="AB1094" s="122"/>
    </row>
    <row r="1095" spans="1:256" s="110" customFormat="1" x14ac:dyDescent="0.35">
      <c r="A1095" s="122" t="s">
        <v>1935</v>
      </c>
      <c r="B1095" s="110" t="s">
        <v>299</v>
      </c>
      <c r="C1095" s="110" t="s">
        <v>259</v>
      </c>
      <c r="D1095" s="122" t="s">
        <v>929</v>
      </c>
      <c r="E1095" s="125">
        <v>35873</v>
      </c>
      <c r="F1095" s="118" t="s">
        <v>115</v>
      </c>
      <c r="G1095" s="122" t="s">
        <v>282</v>
      </c>
      <c r="H1095" s="110" t="s">
        <v>331</v>
      </c>
      <c r="I1095" s="110" t="s">
        <v>259</v>
      </c>
      <c r="J1095" s="122" t="s">
        <v>528</v>
      </c>
      <c r="K1095" s="110" t="s">
        <v>331</v>
      </c>
      <c r="L1095" s="110" t="s">
        <v>206</v>
      </c>
      <c r="M1095" s="122" t="s">
        <v>528</v>
      </c>
      <c r="N1095" s="110" t="s">
        <v>327</v>
      </c>
      <c r="O1095" s="110" t="s">
        <v>206</v>
      </c>
      <c r="P1095" s="122" t="s">
        <v>328</v>
      </c>
      <c r="Q1095" s="110" t="s">
        <v>327</v>
      </c>
      <c r="R1095" s="110" t="s">
        <v>206</v>
      </c>
      <c r="S1095" s="122" t="s">
        <v>328</v>
      </c>
      <c r="T1095" s="110" t="s">
        <v>296</v>
      </c>
      <c r="U1095" s="110" t="s">
        <v>206</v>
      </c>
      <c r="V1095" s="122" t="s">
        <v>300</v>
      </c>
      <c r="Y1095" s="122"/>
      <c r="AB1095" s="122"/>
    </row>
    <row r="1096" spans="1:256" s="110" customFormat="1" x14ac:dyDescent="0.35">
      <c r="A1096" s="122" t="s">
        <v>1684</v>
      </c>
      <c r="B1096" s="110" t="s">
        <v>205</v>
      </c>
      <c r="C1096" s="110" t="s">
        <v>85</v>
      </c>
      <c r="D1096" s="122" t="s">
        <v>227</v>
      </c>
      <c r="E1096" s="125">
        <v>36267</v>
      </c>
      <c r="F1096" s="111" t="s">
        <v>295</v>
      </c>
      <c r="G1096" s="122" t="s">
        <v>230</v>
      </c>
      <c r="H1096" s="110" t="s">
        <v>220</v>
      </c>
      <c r="I1096" s="110" t="s">
        <v>85</v>
      </c>
      <c r="J1096" s="122" t="s">
        <v>231</v>
      </c>
      <c r="K1096" s="110" t="s">
        <v>220</v>
      </c>
      <c r="L1096" s="110" t="s">
        <v>86</v>
      </c>
      <c r="M1096" s="122" t="s">
        <v>231</v>
      </c>
      <c r="P1096" s="122"/>
      <c r="S1096" s="122"/>
      <c r="V1096" s="122"/>
      <c r="Y1096" s="122"/>
      <c r="AB1096" s="122"/>
    </row>
    <row r="1097" spans="1:256" s="110" customFormat="1" x14ac:dyDescent="0.35">
      <c r="A1097" s="122" t="s">
        <v>2617</v>
      </c>
      <c r="B1097" s="110" t="s">
        <v>250</v>
      </c>
      <c r="C1097" s="110" t="s">
        <v>158</v>
      </c>
      <c r="D1097" s="122" t="s">
        <v>484</v>
      </c>
      <c r="E1097" s="125">
        <v>34494</v>
      </c>
      <c r="F1097" s="111" t="s">
        <v>1116</v>
      </c>
      <c r="G1097" s="110" t="s">
        <v>175</v>
      </c>
      <c r="H1097" s="110" t="s">
        <v>250</v>
      </c>
      <c r="I1097" s="110" t="s">
        <v>86</v>
      </c>
      <c r="J1097" s="111" t="s">
        <v>231</v>
      </c>
      <c r="K1097" s="110" t="s">
        <v>242</v>
      </c>
      <c r="L1097" s="110" t="s">
        <v>135</v>
      </c>
      <c r="M1097" s="111" t="s">
        <v>484</v>
      </c>
      <c r="N1097" s="110" t="s">
        <v>242</v>
      </c>
      <c r="O1097" s="110" t="s">
        <v>135</v>
      </c>
      <c r="P1097" s="111" t="s">
        <v>201</v>
      </c>
      <c r="Q1097" s="110" t="s">
        <v>242</v>
      </c>
      <c r="R1097" s="110" t="s">
        <v>135</v>
      </c>
      <c r="S1097" s="111" t="s">
        <v>208</v>
      </c>
      <c r="T1097" s="110" t="s">
        <v>242</v>
      </c>
      <c r="U1097" s="110" t="s">
        <v>135</v>
      </c>
      <c r="V1097" s="111" t="s">
        <v>168</v>
      </c>
      <c r="W1097" s="110" t="s">
        <v>242</v>
      </c>
      <c r="X1097" s="110" t="s">
        <v>135</v>
      </c>
      <c r="Y1097" s="111" t="s">
        <v>576</v>
      </c>
      <c r="Z1097" s="110" t="s">
        <v>242</v>
      </c>
      <c r="AA1097" s="110" t="s">
        <v>135</v>
      </c>
      <c r="AB1097" s="111" t="s">
        <v>185</v>
      </c>
      <c r="AC1097" s="110" t="s">
        <v>273</v>
      </c>
      <c r="AD1097" s="110" t="s">
        <v>135</v>
      </c>
      <c r="AE1097" s="111" t="s">
        <v>186</v>
      </c>
    </row>
    <row r="1098" spans="1:256" s="110" customFormat="1" x14ac:dyDescent="0.35">
      <c r="A1098" s="122" t="s">
        <v>2599</v>
      </c>
      <c r="B1098" s="110" t="s">
        <v>211</v>
      </c>
      <c r="C1098" s="110" t="s">
        <v>259</v>
      </c>
      <c r="D1098" s="122" t="s">
        <v>201</v>
      </c>
      <c r="E1098" s="125">
        <v>36093</v>
      </c>
      <c r="F1098" s="111" t="s">
        <v>171</v>
      </c>
      <c r="G1098" s="122" t="s">
        <v>84</v>
      </c>
      <c r="J1098" s="122"/>
      <c r="K1098" s="110" t="s">
        <v>211</v>
      </c>
      <c r="L1098" s="110" t="s">
        <v>259</v>
      </c>
      <c r="M1098" s="122" t="s">
        <v>201</v>
      </c>
      <c r="P1098" s="122"/>
      <c r="S1098" s="122"/>
      <c r="V1098" s="122"/>
      <c r="Y1098" s="122"/>
      <c r="AB1098" s="122"/>
    </row>
    <row r="1099" spans="1:256" s="110" customFormat="1" ht="12.75" customHeight="1" x14ac:dyDescent="0.35">
      <c r="A1099" s="122" t="s">
        <v>2192</v>
      </c>
      <c r="B1099" s="110" t="s">
        <v>220</v>
      </c>
      <c r="C1099" s="110" t="s">
        <v>128</v>
      </c>
      <c r="D1099" s="122" t="s">
        <v>185</v>
      </c>
      <c r="E1099" s="125">
        <v>33437</v>
      </c>
      <c r="F1099" s="111" t="s">
        <v>900</v>
      </c>
      <c r="G1099" s="122" t="s">
        <v>210</v>
      </c>
      <c r="H1099" s="110" t="s">
        <v>220</v>
      </c>
      <c r="I1099" s="110" t="s">
        <v>128</v>
      </c>
      <c r="J1099" s="122" t="s">
        <v>231</v>
      </c>
      <c r="K1099" s="110" t="s">
        <v>234</v>
      </c>
      <c r="L1099" s="110" t="s">
        <v>128</v>
      </c>
      <c r="M1099" s="122" t="s">
        <v>2194</v>
      </c>
      <c r="N1099" s="110" t="s">
        <v>459</v>
      </c>
      <c r="O1099" s="110" t="s">
        <v>128</v>
      </c>
      <c r="P1099" s="122" t="s">
        <v>1133</v>
      </c>
      <c r="Q1099" s="110" t="s">
        <v>205</v>
      </c>
      <c r="R1099" s="110" t="s">
        <v>128</v>
      </c>
      <c r="S1099" s="122" t="s">
        <v>201</v>
      </c>
      <c r="T1099" s="110" t="s">
        <v>459</v>
      </c>
      <c r="U1099" s="110" t="s">
        <v>421</v>
      </c>
      <c r="V1099" s="122" t="s">
        <v>426</v>
      </c>
      <c r="W1099" s="110" t="s">
        <v>220</v>
      </c>
      <c r="X1099" s="110" t="s">
        <v>274</v>
      </c>
      <c r="Y1099" s="122" t="s">
        <v>231</v>
      </c>
      <c r="Z1099" s="110" t="s">
        <v>220</v>
      </c>
      <c r="AA1099" s="110" t="s">
        <v>229</v>
      </c>
      <c r="AB1099" s="122" t="s">
        <v>186</v>
      </c>
      <c r="AC1099" s="110" t="s">
        <v>459</v>
      </c>
      <c r="AD1099" s="110" t="s">
        <v>103</v>
      </c>
      <c r="AE1099" s="122" t="s">
        <v>426</v>
      </c>
      <c r="AF1099" s="110" t="s">
        <v>220</v>
      </c>
      <c r="AG1099" s="110" t="s">
        <v>103</v>
      </c>
      <c r="AH1099" s="122" t="s">
        <v>186</v>
      </c>
      <c r="AI1099" s="110" t="s">
        <v>220</v>
      </c>
      <c r="AJ1099" s="110" t="s">
        <v>103</v>
      </c>
      <c r="AK1099" s="122" t="s">
        <v>186</v>
      </c>
    </row>
    <row r="1100" spans="1:256" s="110" customFormat="1" x14ac:dyDescent="0.35">
      <c r="A1100" s="122" t="s">
        <v>390</v>
      </c>
      <c r="B1100" s="110" t="s">
        <v>389</v>
      </c>
      <c r="C1100" s="118" t="s">
        <v>142</v>
      </c>
      <c r="D1100" s="122" t="s">
        <v>4623</v>
      </c>
      <c r="E1100" s="125">
        <v>36584</v>
      </c>
      <c r="F1100" s="111" t="s">
        <v>391</v>
      </c>
      <c r="G1100" s="111" t="s">
        <v>134</v>
      </c>
      <c r="H1100" s="110" t="s">
        <v>389</v>
      </c>
      <c r="I1100" s="118" t="s">
        <v>142</v>
      </c>
      <c r="J1100" s="122" t="s">
        <v>392</v>
      </c>
      <c r="L1100" s="118"/>
      <c r="M1100" s="122"/>
      <c r="O1100" s="118"/>
      <c r="P1100" s="122"/>
      <c r="R1100" s="118"/>
      <c r="S1100" s="122"/>
      <c r="U1100" s="118"/>
      <c r="V1100" s="122"/>
      <c r="X1100" s="118"/>
      <c r="Y1100" s="122"/>
      <c r="AA1100" s="118"/>
      <c r="AB1100" s="122"/>
      <c r="AD1100" s="118"/>
      <c r="AE1100" s="122"/>
      <c r="AG1100" s="118"/>
      <c r="AH1100" s="122"/>
      <c r="AJ1100" s="118"/>
      <c r="AK1100" s="122"/>
    </row>
    <row r="1101" spans="1:256" s="110" customFormat="1" x14ac:dyDescent="0.35">
      <c r="A1101" s="122" t="s">
        <v>3279</v>
      </c>
      <c r="B1101" s="110" t="s">
        <v>656</v>
      </c>
      <c r="C1101" s="118" t="s">
        <v>78</v>
      </c>
      <c r="D1101" s="122" t="s">
        <v>783</v>
      </c>
      <c r="E1101" s="125">
        <v>36175</v>
      </c>
      <c r="F1101" s="111" t="s">
        <v>137</v>
      </c>
      <c r="G1101" s="111"/>
      <c r="H1101" s="110" t="s">
        <v>304</v>
      </c>
      <c r="I1101" s="118" t="s">
        <v>78</v>
      </c>
      <c r="J1101" s="122" t="s">
        <v>310</v>
      </c>
      <c r="L1101" s="118"/>
      <c r="M1101" s="122"/>
      <c r="O1101" s="118"/>
      <c r="P1101" s="122"/>
      <c r="R1101" s="118"/>
      <c r="S1101" s="122"/>
      <c r="U1101" s="118"/>
      <c r="V1101" s="122"/>
      <c r="X1101" s="118"/>
      <c r="Y1101" s="122"/>
      <c r="AA1101" s="118"/>
      <c r="AB1101" s="122"/>
      <c r="AD1101" s="118"/>
      <c r="AE1101" s="122"/>
      <c r="AG1101" s="118"/>
      <c r="AH1101" s="122"/>
      <c r="AJ1101" s="118"/>
      <c r="AK1101" s="122"/>
    </row>
    <row r="1102" spans="1:256" s="110" customFormat="1" x14ac:dyDescent="0.35">
      <c r="A1102" s="122" t="s">
        <v>2831</v>
      </c>
      <c r="B1102" s="110" t="s">
        <v>365</v>
      </c>
      <c r="C1102" s="110" t="s">
        <v>116</v>
      </c>
      <c r="D1102" s="111"/>
      <c r="E1102" s="125">
        <v>34522</v>
      </c>
      <c r="F1102" s="118" t="s">
        <v>344</v>
      </c>
      <c r="G1102" s="110" t="s">
        <v>320</v>
      </c>
      <c r="H1102" s="110" t="s">
        <v>365</v>
      </c>
      <c r="I1102" s="110" t="s">
        <v>116</v>
      </c>
      <c r="J1102" s="111"/>
      <c r="K1102" s="110" t="s">
        <v>365</v>
      </c>
      <c r="L1102" s="110" t="s">
        <v>274</v>
      </c>
      <c r="M1102" s="111"/>
      <c r="P1102" s="111"/>
      <c r="Q1102" s="110" t="s">
        <v>365</v>
      </c>
      <c r="R1102" s="110" t="s">
        <v>274</v>
      </c>
      <c r="S1102" s="111"/>
      <c r="T1102" s="110" t="s">
        <v>365</v>
      </c>
      <c r="U1102" s="110" t="s">
        <v>274</v>
      </c>
      <c r="V1102" s="111"/>
      <c r="W1102" s="110" t="s">
        <v>365</v>
      </c>
      <c r="X1102" s="110" t="s">
        <v>274</v>
      </c>
      <c r="Y1102" s="111"/>
      <c r="Z1102" s="110" t="s">
        <v>365</v>
      </c>
      <c r="AA1102" s="110" t="s">
        <v>274</v>
      </c>
      <c r="AB1102" s="111"/>
      <c r="AC1102" s="110" t="s">
        <v>365</v>
      </c>
      <c r="AD1102" s="110" t="s">
        <v>274</v>
      </c>
      <c r="AE1102" s="111"/>
    </row>
    <row r="1103" spans="1:256" s="110" customFormat="1" x14ac:dyDescent="0.35">
      <c r="A1103" s="122" t="s">
        <v>2427</v>
      </c>
      <c r="B1103" s="110" t="s">
        <v>648</v>
      </c>
      <c r="C1103" s="111" t="s">
        <v>128</v>
      </c>
      <c r="D1103" s="111" t="s">
        <v>4292</v>
      </c>
      <c r="E1103" s="125">
        <v>35327</v>
      </c>
      <c r="F1103" s="111" t="s">
        <v>114</v>
      </c>
      <c r="G1103" s="111" t="s">
        <v>2193</v>
      </c>
      <c r="H1103" s="110" t="s">
        <v>311</v>
      </c>
      <c r="I1103" s="111" t="s">
        <v>190</v>
      </c>
      <c r="J1103" s="111" t="s">
        <v>3453</v>
      </c>
      <c r="K1103" s="110" t="s">
        <v>276</v>
      </c>
      <c r="L1103" s="111" t="s">
        <v>190</v>
      </c>
      <c r="M1103" s="111" t="s">
        <v>2428</v>
      </c>
      <c r="N1103" s="110" t="s">
        <v>304</v>
      </c>
      <c r="O1103" s="111" t="s">
        <v>190</v>
      </c>
      <c r="P1103" s="111" t="s">
        <v>1537</v>
      </c>
      <c r="Q1103" s="110" t="s">
        <v>480</v>
      </c>
      <c r="R1103" s="111" t="s">
        <v>165</v>
      </c>
      <c r="S1103" s="111" t="s">
        <v>1537</v>
      </c>
      <c r="T1103" s="110" t="s">
        <v>480</v>
      </c>
      <c r="U1103" s="111" t="s">
        <v>165</v>
      </c>
      <c r="V1103" s="111" t="s">
        <v>306</v>
      </c>
      <c r="W1103" s="110" t="s">
        <v>480</v>
      </c>
      <c r="X1103" s="111" t="s">
        <v>165</v>
      </c>
      <c r="Y1103" s="111" t="s">
        <v>671</v>
      </c>
      <c r="AA1103" s="111"/>
      <c r="AB1103" s="111"/>
      <c r="AD1103" s="111"/>
      <c r="AE1103" s="111"/>
      <c r="AG1103" s="111"/>
      <c r="AH1103" s="111"/>
      <c r="AJ1103" s="111"/>
      <c r="AK1103" s="111"/>
      <c r="AM1103" s="111"/>
      <c r="AN1103" s="111"/>
      <c r="AP1103" s="111"/>
      <c r="AQ1103" s="111"/>
      <c r="AS1103" s="111"/>
      <c r="AT1103" s="111"/>
      <c r="AV1103" s="111"/>
      <c r="AW1103" s="111"/>
      <c r="AY1103" s="111"/>
      <c r="AZ1103" s="111"/>
      <c r="BB1103" s="111"/>
      <c r="BC1103" s="111"/>
      <c r="BE1103" s="111"/>
      <c r="BF1103" s="111"/>
      <c r="BH1103" s="111"/>
      <c r="BI1103" s="111"/>
      <c r="BK1103" s="111"/>
      <c r="BL1103" s="111"/>
      <c r="BN1103" s="111"/>
      <c r="BO1103" s="111"/>
      <c r="BQ1103" s="125"/>
      <c r="BR1103" s="111"/>
      <c r="BS1103" s="118"/>
      <c r="BU1103" s="122"/>
      <c r="BV1103" s="118"/>
      <c r="BW1103" s="118"/>
      <c r="BX1103" s="127"/>
    </row>
    <row r="1104" spans="1:256" s="110" customFormat="1" x14ac:dyDescent="0.35">
      <c r="A1104" s="122" t="s">
        <v>3454</v>
      </c>
      <c r="B1104" s="111" t="s">
        <v>304</v>
      </c>
      <c r="C1104" s="110" t="s">
        <v>326</v>
      </c>
      <c r="D1104" s="122" t="s">
        <v>310</v>
      </c>
      <c r="E1104" s="125">
        <v>35475</v>
      </c>
      <c r="F1104" s="118" t="s">
        <v>107</v>
      </c>
      <c r="G1104" s="122" t="s">
        <v>1137</v>
      </c>
      <c r="H1104" s="111"/>
      <c r="J1104" s="122"/>
      <c r="M1104" s="122"/>
      <c r="N1104" s="110" t="s">
        <v>480</v>
      </c>
      <c r="O1104" s="110" t="s">
        <v>86</v>
      </c>
      <c r="P1104" s="122" t="s">
        <v>1537</v>
      </c>
      <c r="Q1104" s="110" t="s">
        <v>304</v>
      </c>
      <c r="R1104" s="110" t="s">
        <v>86</v>
      </c>
      <c r="S1104" s="122" t="s">
        <v>310</v>
      </c>
      <c r="V1104" s="122"/>
      <c r="Y1104" s="122"/>
      <c r="AB1104" s="122"/>
    </row>
    <row r="1105" spans="1:256" s="110" customFormat="1" x14ac:dyDescent="0.35">
      <c r="A1105" s="122" t="s">
        <v>3312</v>
      </c>
      <c r="B1105" s="110" t="s">
        <v>251</v>
      </c>
      <c r="C1105" s="110" t="s">
        <v>268</v>
      </c>
      <c r="D1105" s="122" t="s">
        <v>767</v>
      </c>
      <c r="E1105" s="125">
        <v>36180</v>
      </c>
      <c r="F1105" s="118" t="s">
        <v>108</v>
      </c>
      <c r="G1105" s="122" t="s">
        <v>4757</v>
      </c>
      <c r="J1105" s="122"/>
      <c r="K1105" s="110" t="s">
        <v>258</v>
      </c>
      <c r="L1105" s="110" t="s">
        <v>86</v>
      </c>
      <c r="M1105" s="122" t="s">
        <v>168</v>
      </c>
      <c r="N1105" s="110" t="s">
        <v>258</v>
      </c>
      <c r="O1105" s="110" t="s">
        <v>86</v>
      </c>
      <c r="P1105" s="122" t="s">
        <v>186</v>
      </c>
      <c r="Q1105" s="110" t="s">
        <v>258</v>
      </c>
      <c r="R1105" s="110" t="s">
        <v>86</v>
      </c>
      <c r="S1105" s="122" t="s">
        <v>186</v>
      </c>
      <c r="V1105" s="122"/>
      <c r="Y1105" s="122"/>
      <c r="AB1105" s="122"/>
    </row>
    <row r="1106" spans="1:256" s="110" customFormat="1" x14ac:dyDescent="0.35">
      <c r="A1106" s="122" t="s">
        <v>2891</v>
      </c>
      <c r="B1106" s="110" t="s">
        <v>504</v>
      </c>
      <c r="C1106" s="118" t="s">
        <v>224</v>
      </c>
      <c r="D1106" s="129" t="s">
        <v>3393</v>
      </c>
      <c r="E1106" s="40">
        <v>33291</v>
      </c>
      <c r="F1106" s="111" t="s">
        <v>2892</v>
      </c>
      <c r="G1106" s="110" t="s">
        <v>4689</v>
      </c>
      <c r="H1106" s="110" t="s">
        <v>504</v>
      </c>
      <c r="I1106" s="118" t="s">
        <v>224</v>
      </c>
      <c r="J1106" s="129" t="s">
        <v>3455</v>
      </c>
      <c r="K1106" s="110" t="s">
        <v>656</v>
      </c>
      <c r="L1106" s="118" t="s">
        <v>224</v>
      </c>
      <c r="M1106" s="129" t="s">
        <v>2894</v>
      </c>
      <c r="O1106" s="118"/>
      <c r="P1106" s="129"/>
      <c r="Q1106" s="110" t="s">
        <v>504</v>
      </c>
      <c r="R1106" s="118" t="s">
        <v>421</v>
      </c>
      <c r="S1106" s="129" t="s">
        <v>4690</v>
      </c>
      <c r="T1106" s="110" t="s">
        <v>656</v>
      </c>
      <c r="U1106" s="118" t="s">
        <v>421</v>
      </c>
      <c r="V1106" s="129" t="s">
        <v>669</v>
      </c>
      <c r="W1106" s="110" t="s">
        <v>656</v>
      </c>
      <c r="X1106" s="118" t="s">
        <v>421</v>
      </c>
      <c r="Y1106" s="129" t="s">
        <v>2896</v>
      </c>
      <c r="Z1106" s="110" t="s">
        <v>242</v>
      </c>
      <c r="AA1106" s="118" t="s">
        <v>275</v>
      </c>
      <c r="AB1106" s="129" t="s">
        <v>874</v>
      </c>
      <c r="AC1106" s="110" t="s">
        <v>253</v>
      </c>
      <c r="AD1106" s="118" t="s">
        <v>275</v>
      </c>
      <c r="AE1106" s="129" t="s">
        <v>874</v>
      </c>
      <c r="AF1106" s="110" t="s">
        <v>2897</v>
      </c>
      <c r="AG1106" s="118" t="s">
        <v>275</v>
      </c>
      <c r="AH1106" s="129" t="s">
        <v>2898</v>
      </c>
      <c r="AI1106" s="102" t="s">
        <v>276</v>
      </c>
      <c r="AJ1106" s="118" t="s">
        <v>275</v>
      </c>
      <c r="AK1106" s="129" t="s">
        <v>1404</v>
      </c>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row>
    <row r="1107" spans="1:256" s="110" customFormat="1" x14ac:dyDescent="0.35">
      <c r="A1107" s="122" t="s">
        <v>2826</v>
      </c>
      <c r="B1107" s="110" t="s">
        <v>327</v>
      </c>
      <c r="C1107" s="111" t="s">
        <v>151</v>
      </c>
      <c r="D1107" s="111" t="s">
        <v>335</v>
      </c>
      <c r="E1107" s="125">
        <v>35155</v>
      </c>
      <c r="F1107" s="111" t="s">
        <v>303</v>
      </c>
      <c r="G1107" s="111" t="s">
        <v>303</v>
      </c>
      <c r="I1107" s="111"/>
      <c r="J1107" s="111"/>
      <c r="K1107" s="110" t="s">
        <v>345</v>
      </c>
      <c r="L1107" s="111" t="s">
        <v>151</v>
      </c>
      <c r="M1107" s="111" t="s">
        <v>154</v>
      </c>
      <c r="N1107" s="110" t="s">
        <v>345</v>
      </c>
      <c r="O1107" s="111" t="s">
        <v>151</v>
      </c>
      <c r="P1107" s="111" t="s">
        <v>422</v>
      </c>
      <c r="Q1107" s="110" t="s">
        <v>354</v>
      </c>
      <c r="R1107" s="111" t="s">
        <v>151</v>
      </c>
      <c r="S1107" s="111" t="s">
        <v>149</v>
      </c>
      <c r="T1107" s="110" t="s">
        <v>327</v>
      </c>
      <c r="U1107" s="111" t="s">
        <v>151</v>
      </c>
      <c r="V1107" s="111" t="s">
        <v>335</v>
      </c>
      <c r="W1107" s="110" t="s">
        <v>327</v>
      </c>
      <c r="X1107" s="111" t="s">
        <v>151</v>
      </c>
      <c r="Y1107" s="111" t="s">
        <v>335</v>
      </c>
      <c r="AA1107" s="111"/>
      <c r="AB1107" s="111"/>
      <c r="AD1107" s="111"/>
      <c r="AE1107" s="111"/>
      <c r="AG1107" s="111"/>
      <c r="AH1107" s="111"/>
      <c r="AJ1107" s="111"/>
      <c r="AK1107" s="111"/>
      <c r="AM1107" s="111"/>
      <c r="AN1107" s="111"/>
      <c r="AP1107" s="111"/>
      <c r="AQ1107" s="111"/>
      <c r="AS1107" s="111"/>
      <c r="AT1107" s="111"/>
      <c r="AV1107" s="111"/>
      <c r="AW1107" s="111"/>
      <c r="AY1107" s="111"/>
      <c r="AZ1107" s="111"/>
      <c r="BB1107" s="111"/>
      <c r="BC1107" s="111"/>
      <c r="BE1107" s="111"/>
      <c r="BF1107" s="111"/>
      <c r="BH1107" s="111"/>
      <c r="BI1107" s="111"/>
      <c r="BK1107" s="111"/>
      <c r="BL1107" s="111"/>
      <c r="BN1107" s="111"/>
      <c r="BO1107" s="111"/>
      <c r="BQ1107" s="125"/>
      <c r="BR1107" s="111"/>
      <c r="BS1107" s="118"/>
      <c r="BU1107" s="122"/>
      <c r="BV1107" s="118"/>
      <c r="BW1107" s="118"/>
      <c r="BX1107" s="127"/>
    </row>
    <row r="1108" spans="1:256" s="110" customFormat="1" x14ac:dyDescent="0.35">
      <c r="A1108" s="122" t="s">
        <v>988</v>
      </c>
      <c r="B1108" s="110" t="s">
        <v>242</v>
      </c>
      <c r="C1108" s="110" t="s">
        <v>195</v>
      </c>
      <c r="D1108" s="122" t="s">
        <v>1143</v>
      </c>
      <c r="E1108" s="125">
        <v>35751</v>
      </c>
      <c r="F1108" s="118" t="s">
        <v>130</v>
      </c>
      <c r="G1108" s="122" t="s">
        <v>108</v>
      </c>
      <c r="H1108" s="110" t="s">
        <v>253</v>
      </c>
      <c r="I1108" s="110" t="s">
        <v>195</v>
      </c>
      <c r="J1108" s="122" t="s">
        <v>878</v>
      </c>
      <c r="K1108" s="110" t="s">
        <v>253</v>
      </c>
      <c r="L1108" s="110" t="s">
        <v>195</v>
      </c>
      <c r="M1108" s="122" t="s">
        <v>201</v>
      </c>
      <c r="N1108" s="110" t="s">
        <v>242</v>
      </c>
      <c r="O1108" s="110" t="s">
        <v>195</v>
      </c>
      <c r="P1108" s="122" t="s">
        <v>186</v>
      </c>
      <c r="Q1108" s="110" t="s">
        <v>258</v>
      </c>
      <c r="R1108" s="110" t="s">
        <v>195</v>
      </c>
      <c r="S1108" s="122" t="s">
        <v>289</v>
      </c>
      <c r="V1108" s="122"/>
      <c r="Y1108" s="122"/>
      <c r="AB1108" s="122"/>
    </row>
    <row r="1109" spans="1:256" x14ac:dyDescent="0.35">
      <c r="A1109" s="122" t="s">
        <v>782</v>
      </c>
      <c r="B1109" s="110" t="s">
        <v>504</v>
      </c>
      <c r="C1109" s="110" t="s">
        <v>259</v>
      </c>
      <c r="D1109" s="122" t="s">
        <v>3373</v>
      </c>
      <c r="E1109" s="125">
        <v>36129</v>
      </c>
      <c r="F1109" s="111" t="s">
        <v>84</v>
      </c>
      <c r="G1109" s="122" t="s">
        <v>4857</v>
      </c>
      <c r="H1109" s="110" t="s">
        <v>504</v>
      </c>
      <c r="I1109" s="110" t="s">
        <v>259</v>
      </c>
      <c r="J1109" s="122" t="s">
        <v>1414</v>
      </c>
      <c r="K1109" s="110" t="s">
        <v>480</v>
      </c>
      <c r="L1109" s="110" t="s">
        <v>259</v>
      </c>
      <c r="M1109" s="122" t="s">
        <v>783</v>
      </c>
      <c r="N1109" s="110"/>
      <c r="O1109" s="110"/>
      <c r="P1109" s="122"/>
      <c r="Q1109" s="110"/>
      <c r="R1109" s="110"/>
      <c r="S1109" s="122"/>
      <c r="T1109" s="110"/>
      <c r="U1109" s="110"/>
      <c r="V1109" s="122"/>
      <c r="W1109" s="110"/>
      <c r="X1109" s="110"/>
      <c r="Y1109" s="122"/>
      <c r="Z1109" s="110"/>
      <c r="AA1109" s="110"/>
      <c r="AB1109" s="122"/>
      <c r="AC1109" s="110"/>
      <c r="AD1109" s="110"/>
      <c r="AE1109" s="110"/>
      <c r="AF1109" s="110"/>
      <c r="AG1109" s="110"/>
      <c r="AH1109" s="110"/>
      <c r="AI1109" s="110"/>
      <c r="AJ1109" s="110"/>
      <c r="AK1109" s="110"/>
      <c r="AL1109" s="110"/>
      <c r="AM1109" s="110"/>
      <c r="AN1109" s="110"/>
      <c r="AO1109" s="110"/>
      <c r="AP1109" s="110"/>
      <c r="AQ1109" s="110"/>
      <c r="AR1109" s="110"/>
      <c r="AS1109" s="110"/>
      <c r="AT1109" s="110"/>
      <c r="AU1109" s="110"/>
      <c r="AV1109" s="110"/>
      <c r="AW1109" s="110"/>
      <c r="AX1109" s="110"/>
      <c r="AY1109" s="110"/>
      <c r="AZ1109" s="110"/>
      <c r="BA1109" s="110"/>
      <c r="BB1109" s="110"/>
      <c r="BC1109" s="110"/>
      <c r="BD1109" s="110"/>
      <c r="BE1109" s="110"/>
      <c r="BF1109" s="110"/>
      <c r="BG1109" s="110"/>
      <c r="BH1109" s="110"/>
      <c r="BI1109" s="110"/>
      <c r="BJ1109" s="110"/>
      <c r="BK1109" s="110"/>
      <c r="BL1109" s="110"/>
      <c r="BM1109" s="110"/>
      <c r="BN1109" s="110"/>
      <c r="BO1109" s="110"/>
      <c r="BP1109" s="110"/>
      <c r="BQ1109" s="110"/>
      <c r="BR1109" s="110"/>
      <c r="BS1109" s="110"/>
      <c r="BT1109" s="110"/>
      <c r="BU1109" s="110"/>
      <c r="BV1109" s="110"/>
      <c r="BW1109" s="110"/>
      <c r="BX1109" s="110"/>
      <c r="BY1109" s="110"/>
      <c r="BZ1109" s="110"/>
      <c r="CA1109" s="110"/>
      <c r="CB1109" s="110"/>
      <c r="CC1109" s="110"/>
      <c r="CD1109" s="110"/>
      <c r="CE1109" s="110"/>
      <c r="CF1109" s="110"/>
      <c r="CG1109" s="110"/>
      <c r="CH1109" s="110"/>
      <c r="CI1109" s="110"/>
      <c r="CJ1109" s="110"/>
      <c r="CK1109" s="110"/>
      <c r="CL1109" s="110"/>
      <c r="CM1109" s="110"/>
      <c r="CN1109" s="110"/>
      <c r="CO1109" s="110"/>
      <c r="CP1109" s="110"/>
      <c r="CQ1109" s="110"/>
      <c r="CR1109" s="110"/>
      <c r="CS1109" s="110"/>
      <c r="CT1109" s="110"/>
      <c r="CU1109" s="110"/>
      <c r="CV1109" s="110"/>
      <c r="CW1109" s="110"/>
      <c r="CX1109" s="110"/>
      <c r="CY1109" s="110"/>
      <c r="CZ1109" s="110"/>
      <c r="DA1109" s="110"/>
      <c r="DB1109" s="110"/>
      <c r="DC1109" s="110"/>
      <c r="DD1109" s="110"/>
      <c r="DE1109" s="110"/>
      <c r="DF1109" s="110"/>
      <c r="DG1109" s="110"/>
      <c r="DH1109" s="110"/>
      <c r="DI1109" s="110"/>
      <c r="DJ1109" s="110"/>
      <c r="DK1109" s="110"/>
      <c r="DL1109" s="110"/>
      <c r="DM1109" s="110"/>
      <c r="DN1109" s="110"/>
      <c r="DO1109" s="110"/>
      <c r="DP1109" s="110"/>
      <c r="DQ1109" s="110"/>
      <c r="DR1109" s="110"/>
      <c r="DS1109" s="110"/>
      <c r="DT1109" s="110"/>
      <c r="DU1109" s="110"/>
      <c r="DV1109" s="110"/>
      <c r="DW1109" s="110"/>
      <c r="DX1109" s="110"/>
      <c r="DY1109" s="110"/>
      <c r="DZ1109" s="110"/>
      <c r="EA1109" s="110"/>
      <c r="EB1109" s="110"/>
      <c r="EC1109" s="110"/>
      <c r="ED1109" s="110"/>
      <c r="EE1109" s="110"/>
      <c r="EF1109" s="110"/>
      <c r="EG1109" s="110"/>
      <c r="EH1109" s="110"/>
      <c r="EI1109" s="110"/>
      <c r="EJ1109" s="110"/>
      <c r="EK1109" s="110"/>
      <c r="EL1109" s="110"/>
      <c r="EM1109" s="110"/>
      <c r="EN1109" s="110"/>
      <c r="EO1109" s="110"/>
      <c r="EP1109" s="110"/>
      <c r="EQ1109" s="110"/>
      <c r="ER1109" s="110"/>
      <c r="ES1109" s="110"/>
      <c r="ET1109" s="110"/>
      <c r="EU1109" s="110"/>
      <c r="EV1109" s="110"/>
      <c r="EW1109" s="110"/>
      <c r="EX1109" s="110"/>
      <c r="EY1109" s="110"/>
      <c r="EZ1109" s="110"/>
      <c r="FA1109" s="110"/>
      <c r="FB1109" s="110"/>
      <c r="FC1109" s="110"/>
      <c r="FD1109" s="110"/>
      <c r="FE1109" s="110"/>
      <c r="FF1109" s="110"/>
      <c r="FG1109" s="110"/>
      <c r="FH1109" s="110"/>
      <c r="FI1109" s="110"/>
      <c r="FJ1109" s="110"/>
      <c r="FK1109" s="110"/>
      <c r="FL1109" s="110"/>
      <c r="FM1109" s="110"/>
      <c r="FN1109" s="110"/>
      <c r="FO1109" s="110"/>
      <c r="FP1109" s="110"/>
      <c r="FQ1109" s="110"/>
      <c r="FR1109" s="110"/>
      <c r="FS1109" s="110"/>
      <c r="FT1109" s="110"/>
      <c r="FU1109" s="110"/>
      <c r="FV1109" s="110"/>
      <c r="FW1109" s="110"/>
      <c r="FX1109" s="110"/>
      <c r="FY1109" s="110"/>
      <c r="FZ1109" s="110"/>
      <c r="GA1109" s="110"/>
      <c r="GB1109" s="110"/>
      <c r="GC1109" s="110"/>
      <c r="GD1109" s="110"/>
      <c r="GE1109" s="110"/>
      <c r="GF1109" s="110"/>
      <c r="GG1109" s="110"/>
      <c r="GH1109" s="110"/>
      <c r="GI1109" s="110"/>
      <c r="GJ1109" s="110"/>
      <c r="GK1109" s="110"/>
      <c r="GL1109" s="110"/>
      <c r="GM1109" s="110"/>
      <c r="GN1109" s="110"/>
      <c r="GO1109" s="110"/>
      <c r="GP1109" s="110"/>
      <c r="GQ1109" s="110"/>
      <c r="GR1109" s="110"/>
      <c r="GS1109" s="110"/>
      <c r="GT1109" s="110"/>
      <c r="GU1109" s="110"/>
      <c r="GV1109" s="110"/>
      <c r="GW1109" s="110"/>
      <c r="GX1109" s="110"/>
      <c r="GY1109" s="110"/>
      <c r="GZ1109" s="110"/>
      <c r="HA1109" s="110"/>
      <c r="HB1109" s="110"/>
      <c r="HC1109" s="110"/>
      <c r="HD1109" s="110"/>
      <c r="HE1109" s="110"/>
      <c r="HF1109" s="110"/>
      <c r="HG1109" s="110"/>
      <c r="HH1109" s="110"/>
      <c r="HI1109" s="110"/>
      <c r="HJ1109" s="110"/>
      <c r="HK1109" s="110"/>
      <c r="HL1109" s="110"/>
      <c r="HM1109" s="110"/>
      <c r="HN1109" s="110"/>
      <c r="HO1109" s="110"/>
      <c r="HP1109" s="110"/>
      <c r="HQ1109" s="110"/>
      <c r="HR1109" s="110"/>
      <c r="HS1109" s="110"/>
      <c r="HT1109" s="110"/>
      <c r="HU1109" s="110"/>
      <c r="HV1109" s="110"/>
      <c r="HW1109" s="110"/>
      <c r="HX1109" s="110"/>
      <c r="HY1109" s="110"/>
      <c r="HZ1109" s="110"/>
      <c r="IA1109" s="110"/>
      <c r="IB1109" s="110"/>
      <c r="IC1109" s="110"/>
      <c r="ID1109" s="110"/>
      <c r="IE1109" s="110"/>
      <c r="IF1109" s="110"/>
      <c r="IG1109" s="110"/>
      <c r="IH1109" s="110"/>
      <c r="II1109" s="110"/>
      <c r="IJ1109" s="110"/>
      <c r="IK1109" s="110"/>
      <c r="IL1109" s="110"/>
      <c r="IM1109" s="110"/>
      <c r="IN1109" s="110"/>
      <c r="IO1109" s="110"/>
      <c r="IP1109" s="110"/>
      <c r="IQ1109" s="110"/>
      <c r="IR1109" s="110"/>
      <c r="IS1109" s="110"/>
      <c r="IT1109" s="110"/>
      <c r="IU1109" s="110"/>
      <c r="IV1109" s="110"/>
    </row>
    <row r="1110" spans="1:256" s="110" customFormat="1" x14ac:dyDescent="0.35">
      <c r="A1110" s="122" t="s">
        <v>3675</v>
      </c>
      <c r="B1110" s="110" t="s">
        <v>304</v>
      </c>
      <c r="C1110" s="110" t="s">
        <v>128</v>
      </c>
      <c r="D1110" s="122" t="s">
        <v>310</v>
      </c>
      <c r="E1110" s="125">
        <v>36974</v>
      </c>
      <c r="F1110" s="111" t="s">
        <v>5136</v>
      </c>
      <c r="G1110" s="122"/>
      <c r="J1110" s="122"/>
      <c r="M1110" s="122"/>
      <c r="P1110" s="122"/>
      <c r="S1110" s="122"/>
      <c r="V1110" s="122"/>
      <c r="Y1110" s="122"/>
      <c r="AB1110" s="122"/>
    </row>
    <row r="1111" spans="1:256" x14ac:dyDescent="0.35">
      <c r="A1111" s="122" t="s">
        <v>4700</v>
      </c>
      <c r="B1111" s="110"/>
      <c r="C1111" s="111" t="s">
        <v>4421</v>
      </c>
      <c r="D1111" s="122"/>
      <c r="E1111" s="125">
        <v>32802</v>
      </c>
      <c r="F1111" s="111" t="s">
        <v>1322</v>
      </c>
      <c r="G1111" s="122" t="s">
        <v>137</v>
      </c>
      <c r="H1111" s="110"/>
      <c r="I1111" s="110"/>
      <c r="J1111" s="122"/>
      <c r="K1111" s="110" t="s">
        <v>365</v>
      </c>
      <c r="L1111" s="110" t="s">
        <v>142</v>
      </c>
      <c r="M1111" s="122"/>
      <c r="N1111" s="110" t="s">
        <v>365</v>
      </c>
      <c r="O1111" s="110" t="s">
        <v>274</v>
      </c>
      <c r="P1111" s="122"/>
      <c r="Q1111" s="110"/>
      <c r="R1111" s="110"/>
      <c r="S1111" s="122"/>
      <c r="T1111" s="110"/>
      <c r="U1111" s="110"/>
      <c r="V1111" s="122"/>
      <c r="W1111" s="110" t="s">
        <v>142</v>
      </c>
      <c r="X1111" s="110" t="s">
        <v>365</v>
      </c>
      <c r="Y1111" s="122"/>
      <c r="Z1111" s="110"/>
      <c r="AA1111" s="110"/>
      <c r="AB1111" s="122"/>
      <c r="AC1111" s="110"/>
      <c r="AD1111" s="110"/>
      <c r="AE1111" s="110"/>
      <c r="AF1111" s="110"/>
      <c r="AG1111" s="110"/>
      <c r="AH1111" s="110"/>
      <c r="AI1111" s="110"/>
      <c r="AJ1111" s="110"/>
      <c r="AK1111" s="110"/>
      <c r="AL1111" s="110"/>
      <c r="AM1111" s="110"/>
      <c r="AN1111" s="110"/>
      <c r="AO1111" s="110"/>
      <c r="AP1111" s="110"/>
      <c r="AQ1111" s="110"/>
      <c r="AR1111" s="110"/>
      <c r="AS1111" s="110"/>
      <c r="AT1111" s="110"/>
      <c r="AU1111" s="110"/>
      <c r="AV1111" s="110"/>
      <c r="AW1111" s="110"/>
      <c r="AX1111" s="110"/>
      <c r="AY1111" s="110"/>
      <c r="AZ1111" s="110"/>
      <c r="BA1111" s="110"/>
      <c r="BB1111" s="110"/>
      <c r="BC1111" s="110"/>
      <c r="BD1111" s="110"/>
      <c r="BE1111" s="110"/>
      <c r="BF1111" s="110"/>
      <c r="BG1111" s="110"/>
      <c r="BH1111" s="110"/>
      <c r="BI1111" s="110"/>
      <c r="BJ1111" s="110"/>
      <c r="BK1111" s="110"/>
      <c r="BL1111" s="110"/>
      <c r="BM1111" s="110"/>
      <c r="BN1111" s="110"/>
      <c r="BO1111" s="110"/>
      <c r="BP1111" s="110"/>
      <c r="BQ1111" s="110"/>
      <c r="BR1111" s="110"/>
      <c r="BS1111" s="110"/>
      <c r="BT1111" s="110"/>
      <c r="BU1111" s="110"/>
      <c r="BV1111" s="110"/>
      <c r="BW1111" s="110"/>
      <c r="BX1111" s="110"/>
      <c r="BY1111" s="110"/>
      <c r="BZ1111" s="110"/>
      <c r="CA1111" s="110"/>
      <c r="CB1111" s="110"/>
      <c r="CC1111" s="110"/>
      <c r="CD1111" s="110"/>
      <c r="CE1111" s="110"/>
      <c r="CF1111" s="110"/>
      <c r="CG1111" s="110"/>
      <c r="CH1111" s="110"/>
      <c r="CI1111" s="110"/>
      <c r="CJ1111" s="110"/>
      <c r="CK1111" s="110"/>
      <c r="CL1111" s="110"/>
      <c r="CM1111" s="110"/>
      <c r="CN1111" s="110"/>
      <c r="CO1111" s="110"/>
      <c r="CP1111" s="110"/>
      <c r="CQ1111" s="110"/>
      <c r="CR1111" s="110"/>
      <c r="CS1111" s="110"/>
      <c r="CT1111" s="110"/>
      <c r="CU1111" s="110"/>
      <c r="CV1111" s="110"/>
      <c r="CW1111" s="110"/>
      <c r="CX1111" s="110"/>
      <c r="CY1111" s="110"/>
      <c r="CZ1111" s="110"/>
      <c r="DA1111" s="110"/>
      <c r="DB1111" s="110"/>
      <c r="DC1111" s="110"/>
      <c r="DD1111" s="110"/>
      <c r="DE1111" s="110"/>
      <c r="DF1111" s="110"/>
      <c r="DG1111" s="110"/>
      <c r="DH1111" s="110"/>
      <c r="DI1111" s="110"/>
      <c r="DJ1111" s="110"/>
      <c r="DK1111" s="110"/>
      <c r="DL1111" s="110"/>
      <c r="DM1111" s="110"/>
      <c r="DN1111" s="110"/>
      <c r="DO1111" s="110"/>
      <c r="DP1111" s="110"/>
      <c r="DQ1111" s="110"/>
      <c r="DR1111" s="110"/>
      <c r="DS1111" s="110"/>
      <c r="DT1111" s="110"/>
      <c r="DU1111" s="110"/>
      <c r="DV1111" s="110"/>
      <c r="DW1111" s="110"/>
      <c r="DX1111" s="110"/>
      <c r="DY1111" s="110"/>
      <c r="DZ1111" s="110"/>
      <c r="EA1111" s="110"/>
      <c r="EB1111" s="110"/>
      <c r="EC1111" s="110"/>
      <c r="ED1111" s="110"/>
      <c r="EE1111" s="110"/>
      <c r="EF1111" s="110"/>
      <c r="EG1111" s="110"/>
      <c r="EH1111" s="110"/>
      <c r="EI1111" s="110"/>
      <c r="EJ1111" s="110"/>
      <c r="EK1111" s="110"/>
      <c r="EL1111" s="110"/>
      <c r="EM1111" s="110"/>
      <c r="EN1111" s="110"/>
      <c r="EO1111" s="110"/>
      <c r="EP1111" s="110"/>
      <c r="EQ1111" s="110"/>
      <c r="ER1111" s="110"/>
      <c r="ES1111" s="110"/>
      <c r="ET1111" s="110"/>
      <c r="EU1111" s="110"/>
      <c r="EV1111" s="110"/>
      <c r="EW1111" s="110"/>
      <c r="EX1111" s="110"/>
      <c r="EY1111" s="110"/>
      <c r="EZ1111" s="110"/>
      <c r="FA1111" s="110"/>
      <c r="FB1111" s="110"/>
      <c r="FC1111" s="110"/>
      <c r="FD1111" s="110"/>
      <c r="FE1111" s="110"/>
      <c r="FF1111" s="110"/>
      <c r="FG1111" s="110"/>
      <c r="FH1111" s="110"/>
      <c r="FI1111" s="110"/>
      <c r="FJ1111" s="110"/>
      <c r="FK1111" s="110"/>
      <c r="FL1111" s="110"/>
      <c r="FM1111" s="110"/>
      <c r="FN1111" s="110"/>
      <c r="FO1111" s="110"/>
      <c r="FP1111" s="110"/>
      <c r="FQ1111" s="110"/>
      <c r="FR1111" s="110"/>
      <c r="FS1111" s="110"/>
      <c r="FT1111" s="110"/>
      <c r="FU1111" s="110"/>
      <c r="FV1111" s="110"/>
      <c r="FW1111" s="110"/>
      <c r="FX1111" s="110"/>
      <c r="FY1111" s="110"/>
      <c r="FZ1111" s="110"/>
      <c r="GA1111" s="110"/>
      <c r="GB1111" s="110"/>
      <c r="GC1111" s="110"/>
      <c r="GD1111" s="110"/>
      <c r="GE1111" s="110"/>
      <c r="GF1111" s="110"/>
      <c r="GG1111" s="110"/>
      <c r="GH1111" s="110"/>
      <c r="GI1111" s="110"/>
      <c r="GJ1111" s="110"/>
      <c r="GK1111" s="110"/>
      <c r="GL1111" s="110"/>
      <c r="GM1111" s="110"/>
      <c r="GN1111" s="110"/>
      <c r="GO1111" s="110"/>
      <c r="GP1111" s="110"/>
      <c r="GQ1111" s="110"/>
      <c r="GR1111" s="110"/>
      <c r="GS1111" s="110"/>
      <c r="GT1111" s="110"/>
      <c r="GU1111" s="110"/>
      <c r="GV1111" s="110"/>
      <c r="GW1111" s="110"/>
      <c r="GX1111" s="110"/>
      <c r="GY1111" s="110"/>
      <c r="GZ1111" s="110"/>
      <c r="HA1111" s="110"/>
      <c r="HB1111" s="110"/>
      <c r="HC1111" s="110"/>
      <c r="HD1111" s="110"/>
      <c r="HE1111" s="110"/>
      <c r="HF1111" s="110"/>
      <c r="HG1111" s="110"/>
      <c r="HH1111" s="110"/>
      <c r="HI1111" s="110"/>
      <c r="HJ1111" s="110"/>
      <c r="HK1111" s="110"/>
      <c r="HL1111" s="110"/>
      <c r="HM1111" s="110"/>
      <c r="HN1111" s="110"/>
      <c r="HO1111" s="110"/>
      <c r="HP1111" s="110"/>
      <c r="HQ1111" s="110"/>
      <c r="HR1111" s="110"/>
      <c r="HS1111" s="110"/>
      <c r="HT1111" s="110"/>
      <c r="HU1111" s="110"/>
      <c r="HV1111" s="110"/>
      <c r="HW1111" s="110"/>
      <c r="HX1111" s="110"/>
      <c r="HY1111" s="110"/>
      <c r="HZ1111" s="110"/>
      <c r="IA1111" s="110"/>
      <c r="IB1111" s="110"/>
      <c r="IC1111" s="110"/>
      <c r="ID1111" s="110"/>
      <c r="IE1111" s="110"/>
      <c r="IF1111" s="110"/>
      <c r="IG1111" s="110"/>
      <c r="IH1111" s="110"/>
      <c r="II1111" s="110"/>
      <c r="IJ1111" s="110"/>
      <c r="IK1111" s="110"/>
      <c r="IL1111" s="110"/>
      <c r="IM1111" s="110"/>
      <c r="IN1111" s="110"/>
      <c r="IO1111" s="110"/>
      <c r="IP1111" s="110"/>
      <c r="IQ1111" s="110"/>
      <c r="IR1111" s="110"/>
      <c r="IS1111" s="110"/>
      <c r="IT1111" s="110"/>
      <c r="IU1111" s="110"/>
      <c r="IV1111" s="110"/>
    </row>
    <row r="1112" spans="1:256" s="110" customFormat="1" x14ac:dyDescent="0.35">
      <c r="A1112" s="122" t="s">
        <v>3796</v>
      </c>
      <c r="B1112" s="110" t="s">
        <v>461</v>
      </c>
      <c r="C1112" s="110" t="s">
        <v>103</v>
      </c>
      <c r="D1112" s="122" t="s">
        <v>231</v>
      </c>
      <c r="E1112" s="125">
        <v>36810</v>
      </c>
      <c r="F1112" s="111" t="s">
        <v>5154</v>
      </c>
      <c r="G1112" s="122"/>
      <c r="J1112" s="122"/>
      <c r="M1112" s="122"/>
      <c r="P1112" s="122"/>
      <c r="S1112" s="122"/>
      <c r="V1112" s="122"/>
      <c r="Y1112" s="122"/>
      <c r="AB1112" s="122"/>
    </row>
    <row r="1113" spans="1:256" s="110" customFormat="1" x14ac:dyDescent="0.35">
      <c r="A1113" s="122" t="s">
        <v>532</v>
      </c>
      <c r="B1113" s="110" t="s">
        <v>77</v>
      </c>
      <c r="C1113" s="110" t="s">
        <v>326</v>
      </c>
      <c r="D1113" s="122"/>
      <c r="E1113" s="125">
        <v>34959</v>
      </c>
      <c r="F1113" s="118" t="s">
        <v>533</v>
      </c>
      <c r="G1113" s="122" t="s">
        <v>5069</v>
      </c>
      <c r="H1113" s="110" t="s">
        <v>77</v>
      </c>
      <c r="I1113" s="110" t="s">
        <v>326</v>
      </c>
      <c r="J1113" s="122"/>
      <c r="K1113" s="110" t="s">
        <v>77</v>
      </c>
      <c r="L1113" s="110" t="s">
        <v>326</v>
      </c>
      <c r="M1113" s="122"/>
      <c r="N1113" s="110" t="s">
        <v>77</v>
      </c>
      <c r="O1113" s="110" t="s">
        <v>326</v>
      </c>
      <c r="P1113" s="122"/>
      <c r="Q1113" s="110" t="s">
        <v>77</v>
      </c>
      <c r="R1113" s="110" t="s">
        <v>326</v>
      </c>
      <c r="S1113" s="122"/>
      <c r="T1113" s="110" t="s">
        <v>77</v>
      </c>
      <c r="U1113" s="110" t="s">
        <v>326</v>
      </c>
      <c r="V1113" s="122"/>
      <c r="W1113" s="110" t="s">
        <v>77</v>
      </c>
      <c r="X1113" s="110" t="s">
        <v>326</v>
      </c>
      <c r="Y1113" s="122"/>
      <c r="Z1113" s="110" t="s">
        <v>77</v>
      </c>
      <c r="AA1113" s="110" t="s">
        <v>326</v>
      </c>
      <c r="AB1113" s="122" t="s">
        <v>535</v>
      </c>
    </row>
    <row r="1114" spans="1:256" s="110" customFormat="1" x14ac:dyDescent="0.35">
      <c r="A1114" s="122" t="s">
        <v>2778</v>
      </c>
      <c r="B1114" s="110" t="s">
        <v>205</v>
      </c>
      <c r="C1114" s="110" t="s">
        <v>151</v>
      </c>
      <c r="D1114" s="122" t="s">
        <v>207</v>
      </c>
      <c r="E1114" s="125">
        <v>35520</v>
      </c>
      <c r="F1114" s="118" t="s">
        <v>189</v>
      </c>
      <c r="G1114" s="122" t="s">
        <v>108</v>
      </c>
      <c r="H1114" s="110" t="s">
        <v>434</v>
      </c>
      <c r="I1114" s="110" t="s">
        <v>151</v>
      </c>
      <c r="J1114" s="122" t="s">
        <v>3456</v>
      </c>
      <c r="K1114" s="110" t="s">
        <v>434</v>
      </c>
      <c r="L1114" s="110" t="s">
        <v>151</v>
      </c>
      <c r="M1114" s="122" t="s">
        <v>2779</v>
      </c>
      <c r="N1114" s="110" t="s">
        <v>434</v>
      </c>
      <c r="O1114" s="110" t="s">
        <v>151</v>
      </c>
      <c r="P1114" s="122" t="s">
        <v>2780</v>
      </c>
      <c r="Q1114" s="110" t="s">
        <v>2197</v>
      </c>
      <c r="R1114" s="110" t="s">
        <v>151</v>
      </c>
      <c r="S1114" s="122" t="s">
        <v>488</v>
      </c>
      <c r="V1114" s="122"/>
      <c r="Y1114" s="122"/>
      <c r="AB1114" s="122"/>
    </row>
    <row r="1115" spans="1:256" s="110" customFormat="1" x14ac:dyDescent="0.35">
      <c r="A1115" s="122" t="s">
        <v>2681</v>
      </c>
      <c r="B1115" s="110" t="s">
        <v>153</v>
      </c>
      <c r="C1115" s="118" t="s">
        <v>172</v>
      </c>
      <c r="D1115" s="122" t="s">
        <v>149</v>
      </c>
      <c r="E1115" s="125">
        <v>36333</v>
      </c>
      <c r="F1115" s="111" t="s">
        <v>88</v>
      </c>
      <c r="G1115" s="111" t="s">
        <v>230</v>
      </c>
      <c r="H1115" s="110" t="s">
        <v>156</v>
      </c>
      <c r="I1115" s="118" t="s">
        <v>172</v>
      </c>
      <c r="J1115" s="122" t="s">
        <v>161</v>
      </c>
      <c r="L1115" s="118"/>
      <c r="M1115" s="122"/>
      <c r="O1115" s="118"/>
      <c r="P1115" s="122"/>
      <c r="R1115" s="118"/>
      <c r="S1115" s="122"/>
      <c r="U1115" s="118"/>
      <c r="V1115" s="122"/>
      <c r="X1115" s="118"/>
      <c r="Y1115" s="122"/>
      <c r="AA1115" s="118"/>
      <c r="AB1115" s="122"/>
      <c r="AD1115" s="118"/>
      <c r="AE1115" s="122"/>
      <c r="AG1115" s="118"/>
      <c r="AH1115" s="122"/>
      <c r="AJ1115" s="118"/>
      <c r="AK1115" s="122"/>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c r="HX1115"/>
      <c r="HY1115"/>
      <c r="HZ1115"/>
      <c r="IA1115"/>
      <c r="IB1115"/>
      <c r="IC1115"/>
      <c r="ID1115"/>
      <c r="IE1115"/>
      <c r="IF1115"/>
      <c r="IG1115"/>
      <c r="IH1115"/>
      <c r="II1115"/>
      <c r="IJ1115"/>
      <c r="IK1115"/>
      <c r="IL1115"/>
      <c r="IM1115"/>
      <c r="IN1115"/>
      <c r="IO1115"/>
      <c r="IP1115"/>
      <c r="IQ1115"/>
      <c r="IR1115"/>
      <c r="IS1115"/>
      <c r="IT1115"/>
      <c r="IU1115"/>
      <c r="IV1115"/>
    </row>
    <row r="1116" spans="1:256" x14ac:dyDescent="0.35">
      <c r="A1116" s="122" t="s">
        <v>1299</v>
      </c>
      <c r="B1116" s="110" t="s">
        <v>480</v>
      </c>
      <c r="C1116" s="110" t="s">
        <v>94</v>
      </c>
      <c r="D1116" s="122" t="s">
        <v>481</v>
      </c>
      <c r="E1116" s="125">
        <v>36353</v>
      </c>
      <c r="F1116" s="111" t="s">
        <v>171</v>
      </c>
      <c r="G1116" s="122" t="s">
        <v>287</v>
      </c>
      <c r="H1116" s="110" t="s">
        <v>304</v>
      </c>
      <c r="I1116" s="110" t="s">
        <v>94</v>
      </c>
      <c r="J1116" s="122" t="s">
        <v>310</v>
      </c>
      <c r="K1116" s="110" t="s">
        <v>480</v>
      </c>
      <c r="L1116" s="110" t="s">
        <v>94</v>
      </c>
      <c r="M1116" s="122" t="s">
        <v>317</v>
      </c>
      <c r="N1116" s="110"/>
      <c r="O1116" s="110"/>
      <c r="P1116" s="122"/>
      <c r="Q1116" s="110"/>
      <c r="R1116" s="110"/>
      <c r="S1116" s="122"/>
      <c r="T1116" s="110"/>
      <c r="U1116" s="110"/>
      <c r="V1116" s="122"/>
      <c r="W1116" s="110"/>
      <c r="X1116" s="110"/>
      <c r="Y1116" s="122"/>
      <c r="Z1116" s="110"/>
      <c r="AA1116" s="110"/>
      <c r="AB1116" s="122"/>
      <c r="AC1116" s="110"/>
      <c r="AD1116" s="110"/>
      <c r="AE1116" s="110"/>
      <c r="AF1116" s="110"/>
      <c r="AG1116" s="110"/>
      <c r="AH1116" s="110"/>
      <c r="AI1116" s="110"/>
      <c r="AJ1116" s="110"/>
      <c r="AK1116" s="110"/>
      <c r="AL1116" s="110"/>
      <c r="AM1116" s="110"/>
      <c r="AN1116" s="110"/>
      <c r="AO1116" s="110"/>
      <c r="AP1116" s="110"/>
      <c r="AQ1116" s="110"/>
      <c r="AR1116" s="110"/>
      <c r="AS1116" s="110"/>
      <c r="AT1116" s="110"/>
      <c r="AU1116" s="110"/>
      <c r="AV1116" s="110"/>
      <c r="AW1116" s="110"/>
      <c r="AX1116" s="110"/>
      <c r="AY1116" s="110"/>
      <c r="AZ1116" s="110"/>
      <c r="BA1116" s="110"/>
      <c r="BB1116" s="110"/>
      <c r="BC1116" s="110"/>
      <c r="BD1116" s="110"/>
      <c r="BE1116" s="110"/>
      <c r="BF1116" s="110"/>
      <c r="BG1116" s="110"/>
      <c r="BH1116" s="110"/>
      <c r="BI1116" s="110"/>
      <c r="BJ1116" s="110"/>
      <c r="BK1116" s="110"/>
      <c r="BL1116" s="110"/>
      <c r="BM1116" s="110"/>
      <c r="BN1116" s="110"/>
      <c r="BO1116" s="110"/>
      <c r="BP1116" s="110"/>
      <c r="BQ1116" s="110"/>
      <c r="BR1116" s="110"/>
      <c r="BS1116" s="110"/>
      <c r="BT1116" s="110"/>
      <c r="BU1116" s="110"/>
      <c r="BV1116" s="110"/>
      <c r="BW1116" s="110"/>
      <c r="BX1116" s="110"/>
      <c r="BY1116" s="110"/>
      <c r="BZ1116" s="110"/>
      <c r="CA1116" s="110"/>
      <c r="CB1116" s="110"/>
      <c r="CC1116" s="110"/>
      <c r="CD1116" s="110"/>
      <c r="CE1116" s="110"/>
      <c r="CF1116" s="110"/>
      <c r="CG1116" s="110"/>
      <c r="CH1116" s="110"/>
      <c r="CI1116" s="110"/>
      <c r="CJ1116" s="110"/>
      <c r="CK1116" s="110"/>
      <c r="CL1116" s="110"/>
      <c r="CM1116" s="110"/>
      <c r="CN1116" s="110"/>
      <c r="CO1116" s="110"/>
      <c r="CP1116" s="110"/>
      <c r="CQ1116" s="110"/>
      <c r="CR1116" s="110"/>
      <c r="CS1116" s="110"/>
      <c r="CT1116" s="110"/>
      <c r="CU1116" s="110"/>
      <c r="CV1116" s="110"/>
      <c r="CW1116" s="110"/>
      <c r="CX1116" s="110"/>
      <c r="CY1116" s="110"/>
      <c r="CZ1116" s="110"/>
      <c r="DA1116" s="110"/>
      <c r="DB1116" s="110"/>
      <c r="DC1116" s="110"/>
      <c r="DD1116" s="110"/>
      <c r="DE1116" s="110"/>
      <c r="DF1116" s="110"/>
      <c r="DG1116" s="110"/>
      <c r="DH1116" s="110"/>
      <c r="DI1116" s="110"/>
      <c r="DJ1116" s="110"/>
      <c r="DK1116" s="110"/>
      <c r="DL1116" s="110"/>
      <c r="DM1116" s="110"/>
      <c r="DN1116" s="110"/>
      <c r="DO1116" s="110"/>
      <c r="DP1116" s="110"/>
      <c r="DQ1116" s="110"/>
      <c r="DR1116" s="110"/>
      <c r="DS1116" s="110"/>
      <c r="DT1116" s="110"/>
      <c r="DU1116" s="110"/>
      <c r="DV1116" s="110"/>
      <c r="DW1116" s="110"/>
      <c r="DX1116" s="110"/>
      <c r="DY1116" s="110"/>
      <c r="DZ1116" s="110"/>
      <c r="EA1116" s="110"/>
      <c r="EB1116" s="110"/>
      <c r="EC1116" s="110"/>
      <c r="ED1116" s="110"/>
      <c r="EE1116" s="110"/>
      <c r="EF1116" s="110"/>
      <c r="EG1116" s="110"/>
      <c r="EH1116" s="110"/>
      <c r="EI1116" s="110"/>
      <c r="EJ1116" s="110"/>
      <c r="EK1116" s="110"/>
      <c r="EL1116" s="110"/>
      <c r="EM1116" s="110"/>
      <c r="EN1116" s="110"/>
      <c r="EO1116" s="110"/>
      <c r="EP1116" s="110"/>
      <c r="EQ1116" s="110"/>
      <c r="ER1116" s="110"/>
      <c r="ES1116" s="110"/>
      <c r="ET1116" s="110"/>
      <c r="EU1116" s="110"/>
      <c r="EV1116" s="110"/>
      <c r="EW1116" s="110"/>
      <c r="EX1116" s="110"/>
      <c r="EY1116" s="110"/>
      <c r="EZ1116" s="110"/>
      <c r="FA1116" s="110"/>
      <c r="FB1116" s="110"/>
      <c r="FC1116" s="110"/>
      <c r="FD1116" s="110"/>
      <c r="FE1116" s="110"/>
      <c r="FF1116" s="110"/>
      <c r="FG1116" s="110"/>
      <c r="FH1116" s="110"/>
      <c r="FI1116" s="110"/>
      <c r="FJ1116" s="110"/>
      <c r="FK1116" s="110"/>
      <c r="FL1116" s="110"/>
      <c r="FM1116" s="110"/>
      <c r="FN1116" s="110"/>
      <c r="FO1116" s="110"/>
      <c r="FP1116" s="110"/>
      <c r="FQ1116" s="110"/>
      <c r="FR1116" s="110"/>
      <c r="FS1116" s="110"/>
      <c r="FT1116" s="110"/>
      <c r="FU1116" s="110"/>
      <c r="FV1116" s="110"/>
      <c r="FW1116" s="110"/>
      <c r="FX1116" s="110"/>
      <c r="FY1116" s="110"/>
      <c r="FZ1116" s="110"/>
      <c r="GA1116" s="110"/>
      <c r="GB1116" s="110"/>
      <c r="GC1116" s="110"/>
      <c r="GD1116" s="110"/>
      <c r="GE1116" s="110"/>
      <c r="GF1116" s="110"/>
      <c r="GG1116" s="110"/>
      <c r="GH1116" s="110"/>
      <c r="GI1116" s="110"/>
      <c r="GJ1116" s="110"/>
      <c r="GK1116" s="110"/>
      <c r="GL1116" s="110"/>
      <c r="GM1116" s="110"/>
      <c r="GN1116" s="110"/>
      <c r="GO1116" s="110"/>
      <c r="GP1116" s="110"/>
      <c r="GQ1116" s="110"/>
      <c r="GR1116" s="110"/>
      <c r="GS1116" s="110"/>
      <c r="GT1116" s="110"/>
      <c r="GU1116" s="110"/>
      <c r="GV1116" s="110"/>
      <c r="GW1116" s="110"/>
      <c r="GX1116" s="110"/>
      <c r="GY1116" s="110"/>
      <c r="GZ1116" s="110"/>
      <c r="HA1116" s="110"/>
      <c r="HB1116" s="110"/>
      <c r="HC1116" s="110"/>
      <c r="HD1116" s="110"/>
      <c r="HE1116" s="110"/>
      <c r="HF1116" s="110"/>
      <c r="HG1116" s="110"/>
      <c r="HH1116" s="110"/>
      <c r="HI1116" s="110"/>
      <c r="HJ1116" s="110"/>
      <c r="HK1116" s="110"/>
      <c r="HL1116" s="110"/>
      <c r="HM1116" s="110"/>
      <c r="HN1116" s="110"/>
      <c r="HO1116" s="110"/>
      <c r="HP1116" s="110"/>
      <c r="HQ1116" s="110"/>
      <c r="HR1116" s="110"/>
      <c r="HS1116" s="110"/>
      <c r="HT1116" s="110"/>
      <c r="HU1116" s="110"/>
      <c r="HV1116" s="110"/>
      <c r="HW1116" s="110"/>
      <c r="HX1116" s="110"/>
      <c r="HY1116" s="110"/>
      <c r="HZ1116" s="110"/>
      <c r="IA1116" s="110"/>
      <c r="IB1116" s="110"/>
      <c r="IC1116" s="110"/>
      <c r="ID1116" s="110"/>
      <c r="IE1116" s="110"/>
      <c r="IF1116" s="110"/>
      <c r="IG1116" s="110"/>
      <c r="IH1116" s="110"/>
      <c r="II1116" s="110"/>
      <c r="IJ1116" s="110"/>
      <c r="IK1116" s="110"/>
      <c r="IL1116" s="110"/>
      <c r="IM1116" s="110"/>
      <c r="IN1116" s="110"/>
      <c r="IO1116" s="110"/>
      <c r="IP1116" s="110"/>
      <c r="IQ1116" s="110"/>
      <c r="IR1116" s="110"/>
      <c r="IS1116" s="110"/>
      <c r="IT1116" s="110"/>
      <c r="IU1116" s="110"/>
      <c r="IV1116" s="110"/>
    </row>
    <row r="1117" spans="1:256" s="110" customFormat="1" x14ac:dyDescent="0.35">
      <c r="A1117" s="122" t="s">
        <v>2859</v>
      </c>
      <c r="B1117" s="110" t="s">
        <v>147</v>
      </c>
      <c r="C1117" s="110" t="s">
        <v>206</v>
      </c>
      <c r="D1117" s="122" t="s">
        <v>852</v>
      </c>
      <c r="E1117" s="125">
        <v>33704</v>
      </c>
      <c r="F1117" s="111" t="s">
        <v>454</v>
      </c>
      <c r="G1117" s="110" t="s">
        <v>508</v>
      </c>
      <c r="H1117" s="110" t="s">
        <v>4404</v>
      </c>
      <c r="I1117" s="110" t="s">
        <v>116</v>
      </c>
      <c r="J1117" s="122" t="s">
        <v>3457</v>
      </c>
      <c r="K1117" s="110" t="s">
        <v>156</v>
      </c>
      <c r="L1117" s="110" t="s">
        <v>96</v>
      </c>
      <c r="M1117" s="122" t="s">
        <v>161</v>
      </c>
      <c r="N1117" s="110" t="s">
        <v>153</v>
      </c>
      <c r="O1117" s="110" t="s">
        <v>96</v>
      </c>
      <c r="P1117" s="122" t="s">
        <v>422</v>
      </c>
      <c r="Q1117" s="110" t="s">
        <v>153</v>
      </c>
      <c r="R1117" s="110" t="s">
        <v>190</v>
      </c>
      <c r="S1117" s="122" t="s">
        <v>422</v>
      </c>
      <c r="W1117" s="110" t="s">
        <v>156</v>
      </c>
      <c r="X1117" s="110" t="s">
        <v>190</v>
      </c>
      <c r="Y1117" s="111" t="s">
        <v>2860</v>
      </c>
      <c r="Z1117" s="110" t="s">
        <v>156</v>
      </c>
      <c r="AA1117" s="110" t="s">
        <v>190</v>
      </c>
      <c r="AB1117" s="111" t="s">
        <v>2861</v>
      </c>
      <c r="AC1117" s="110" t="s">
        <v>156</v>
      </c>
      <c r="AD1117" s="110" t="s">
        <v>190</v>
      </c>
      <c r="AE1117" s="111" t="s">
        <v>161</v>
      </c>
    </row>
    <row r="1118" spans="1:256" s="110" customFormat="1" x14ac:dyDescent="0.35">
      <c r="A1118" s="122" t="s">
        <v>692</v>
      </c>
      <c r="B1118" s="110" t="s">
        <v>362</v>
      </c>
      <c r="C1118" s="118" t="s">
        <v>151</v>
      </c>
      <c r="D1118" s="122"/>
      <c r="E1118" s="125">
        <v>35758</v>
      </c>
      <c r="F1118" s="111" t="s">
        <v>218</v>
      </c>
      <c r="G1118" s="111" t="s">
        <v>316</v>
      </c>
      <c r="H1118" s="110" t="s">
        <v>362</v>
      </c>
      <c r="I1118" s="118" t="s">
        <v>151</v>
      </c>
      <c r="J1118" s="122"/>
      <c r="K1118" s="110" t="s">
        <v>362</v>
      </c>
      <c r="L1118" s="118" t="s">
        <v>165</v>
      </c>
      <c r="M1118" s="122"/>
      <c r="N1118" s="110" t="s">
        <v>362</v>
      </c>
      <c r="O1118" s="118" t="s">
        <v>165</v>
      </c>
      <c r="P1118" s="122"/>
      <c r="Q1118" s="110" t="s">
        <v>362</v>
      </c>
      <c r="R1118" s="118" t="s">
        <v>165</v>
      </c>
      <c r="S1118" s="122"/>
      <c r="U1118" s="118"/>
      <c r="V1118" s="122"/>
      <c r="X1118" s="118"/>
      <c r="Y1118" s="122"/>
      <c r="AA1118" s="118"/>
      <c r="AB1118" s="122"/>
      <c r="AD1118" s="118"/>
      <c r="AE1118" s="122"/>
      <c r="AG1118" s="118"/>
      <c r="AH1118" s="122"/>
      <c r="AJ1118" s="118"/>
      <c r="AK1118" s="122"/>
      <c r="AM1118" s="118"/>
      <c r="AN1118" s="122"/>
      <c r="AP1118" s="118"/>
      <c r="AQ1118" s="122"/>
      <c r="AS1118" s="118"/>
      <c r="AT1118" s="122"/>
      <c r="AV1118" s="118"/>
      <c r="AW1118" s="122"/>
      <c r="AY1118" s="118"/>
      <c r="AZ1118" s="122"/>
      <c r="BB1118" s="118"/>
      <c r="BC1118" s="122"/>
      <c r="BE1118" s="118"/>
      <c r="BF1118" s="122"/>
      <c r="BH1118" s="118"/>
      <c r="BI1118" s="122"/>
      <c r="BK1118" s="118"/>
      <c r="BL1118" s="122"/>
      <c r="BN1118" s="118"/>
      <c r="BO1118" s="122"/>
      <c r="BR1118" s="122"/>
      <c r="BS1118" s="118"/>
      <c r="BT1118" s="118"/>
      <c r="BU1118" s="118"/>
      <c r="BV1118" s="118"/>
      <c r="BW1118" s="118"/>
      <c r="BX1118" s="118"/>
    </row>
    <row r="1119" spans="1:256" s="110" customFormat="1" ht="12.75" customHeight="1" x14ac:dyDescent="0.35">
      <c r="A1119" s="122" t="s">
        <v>2740</v>
      </c>
      <c r="B1119" s="110" t="s">
        <v>327</v>
      </c>
      <c r="C1119" s="118" t="s">
        <v>85</v>
      </c>
      <c r="D1119" s="122" t="s">
        <v>328</v>
      </c>
      <c r="E1119" s="125">
        <v>36472</v>
      </c>
      <c r="F1119" s="111" t="s">
        <v>98</v>
      </c>
      <c r="G1119" s="111" t="s">
        <v>230</v>
      </c>
      <c r="H1119" s="110" t="s">
        <v>4388</v>
      </c>
      <c r="I1119" s="118" t="s">
        <v>85</v>
      </c>
      <c r="J1119" s="122" t="s">
        <v>2741</v>
      </c>
      <c r="L1119" s="118"/>
      <c r="M1119" s="122"/>
      <c r="O1119" s="118"/>
      <c r="P1119" s="122"/>
      <c r="R1119" s="118"/>
      <c r="S1119" s="122"/>
      <c r="U1119" s="118"/>
      <c r="V1119" s="122"/>
      <c r="X1119" s="118"/>
      <c r="Y1119" s="122"/>
      <c r="AA1119" s="118"/>
      <c r="AB1119" s="122"/>
      <c r="AD1119" s="118"/>
      <c r="AE1119" s="122"/>
      <c r="AG1119" s="118"/>
      <c r="AH1119" s="122"/>
      <c r="AJ1119" s="118"/>
      <c r="AK1119" s="122"/>
    </row>
    <row r="1120" spans="1:256" s="110" customFormat="1" x14ac:dyDescent="0.35">
      <c r="A1120" s="122" t="s">
        <v>3458</v>
      </c>
      <c r="B1120" s="110" t="s">
        <v>77</v>
      </c>
      <c r="C1120" s="118" t="s">
        <v>128</v>
      </c>
      <c r="D1120" s="122" t="s">
        <v>1207</v>
      </c>
      <c r="E1120" s="125">
        <v>34272</v>
      </c>
      <c r="F1120" s="111" t="s">
        <v>1202</v>
      </c>
      <c r="G1120" s="111" t="s">
        <v>4811</v>
      </c>
      <c r="H1120" s="110" t="s">
        <v>77</v>
      </c>
      <c r="I1120" s="118" t="s">
        <v>151</v>
      </c>
      <c r="J1120" s="122" t="s">
        <v>4469</v>
      </c>
      <c r="K1120" s="110" t="s">
        <v>77</v>
      </c>
      <c r="L1120" s="118" t="s">
        <v>94</v>
      </c>
      <c r="M1120" s="122"/>
      <c r="N1120" s="110" t="s">
        <v>77</v>
      </c>
      <c r="O1120" s="118" t="s">
        <v>471</v>
      </c>
      <c r="P1120" s="122" t="s">
        <v>1204</v>
      </c>
      <c r="Q1120" s="110" t="s">
        <v>77</v>
      </c>
      <c r="R1120" s="118" t="s">
        <v>471</v>
      </c>
      <c r="S1120" s="122" t="s">
        <v>1065</v>
      </c>
      <c r="T1120" s="110" t="s">
        <v>77</v>
      </c>
      <c r="U1120" s="118" t="s">
        <v>268</v>
      </c>
      <c r="V1120" s="122"/>
      <c r="W1120" s="110" t="s">
        <v>77</v>
      </c>
      <c r="X1120" s="118" t="s">
        <v>268</v>
      </c>
      <c r="Y1120" s="122"/>
      <c r="Z1120" s="110" t="s">
        <v>77</v>
      </c>
      <c r="AA1120" s="118" t="s">
        <v>268</v>
      </c>
      <c r="AB1120" s="122"/>
      <c r="AC1120" s="110" t="s">
        <v>77</v>
      </c>
      <c r="AD1120" s="118" t="s">
        <v>268</v>
      </c>
      <c r="AE1120" s="122"/>
      <c r="AF1120" s="110" t="s">
        <v>77</v>
      </c>
      <c r="AG1120" s="118" t="s">
        <v>268</v>
      </c>
      <c r="AH1120" s="122"/>
      <c r="AJ1120" s="118"/>
      <c r="AK1120" s="122"/>
      <c r="AM1120" s="118"/>
      <c r="AN1120" s="122"/>
      <c r="AP1120" s="118"/>
      <c r="AQ1120" s="122"/>
      <c r="AS1120" s="118"/>
      <c r="AT1120" s="122"/>
      <c r="AV1120" s="118"/>
      <c r="AW1120" s="122"/>
      <c r="AY1120" s="118"/>
      <c r="AZ1120" s="122"/>
      <c r="BB1120" s="118"/>
      <c r="BC1120" s="122"/>
      <c r="BE1120" s="118"/>
      <c r="BF1120" s="122"/>
      <c r="BH1120" s="118"/>
      <c r="BI1120" s="122"/>
      <c r="BK1120" s="118"/>
      <c r="BL1120" s="122"/>
      <c r="BN1120" s="118"/>
      <c r="BO1120" s="122"/>
      <c r="BR1120" s="122"/>
      <c r="BS1120" s="118"/>
      <c r="BT1120" s="118"/>
      <c r="BU1120" s="118"/>
      <c r="BV1120" s="118"/>
      <c r="BW1120" s="118"/>
      <c r="BX1120" s="118"/>
    </row>
    <row r="1121" spans="1:256" s="110" customFormat="1" x14ac:dyDescent="0.35">
      <c r="A1121" s="122" t="s">
        <v>4943</v>
      </c>
      <c r="B1121" s="110" t="s">
        <v>132</v>
      </c>
      <c r="C1121" s="110" t="s">
        <v>471</v>
      </c>
      <c r="D1121" s="122"/>
      <c r="E1121" s="125">
        <v>36686</v>
      </c>
      <c r="F1121" s="118" t="s">
        <v>241</v>
      </c>
      <c r="G1121" s="122" t="s">
        <v>566</v>
      </c>
      <c r="H1121" s="110" t="s">
        <v>132</v>
      </c>
      <c r="I1121" s="110" t="s">
        <v>190</v>
      </c>
      <c r="J1121" s="122"/>
      <c r="K1121" s="110" t="s">
        <v>127</v>
      </c>
      <c r="L1121" s="110" t="s">
        <v>190</v>
      </c>
      <c r="M1121" s="122"/>
      <c r="N1121" s="110" t="s">
        <v>132</v>
      </c>
      <c r="O1121" s="110" t="s">
        <v>190</v>
      </c>
      <c r="P1121" s="122"/>
      <c r="S1121" s="122"/>
      <c r="V1121" s="122"/>
      <c r="Y1121" s="122"/>
      <c r="AB1121" s="122"/>
    </row>
    <row r="1122" spans="1:256" s="110" customFormat="1" x14ac:dyDescent="0.35">
      <c r="A1122" s="122" t="s">
        <v>3234</v>
      </c>
      <c r="B1122" s="110" t="s">
        <v>250</v>
      </c>
      <c r="C1122" s="118" t="s">
        <v>421</v>
      </c>
      <c r="D1122" s="122" t="s">
        <v>227</v>
      </c>
      <c r="E1122" s="125">
        <v>35044</v>
      </c>
      <c r="F1122" s="111" t="s">
        <v>188</v>
      </c>
      <c r="G1122" s="111" t="s">
        <v>322</v>
      </c>
      <c r="H1122" s="110" t="s">
        <v>758</v>
      </c>
      <c r="I1122" s="118" t="s">
        <v>172</v>
      </c>
      <c r="J1122" s="122" t="s">
        <v>888</v>
      </c>
      <c r="K1122" s="110" t="s">
        <v>304</v>
      </c>
      <c r="L1122" s="118" t="s">
        <v>116</v>
      </c>
      <c r="M1122" s="122" t="s">
        <v>1823</v>
      </c>
      <c r="N1122" s="110" t="s">
        <v>242</v>
      </c>
      <c r="O1122" s="110" t="s">
        <v>235</v>
      </c>
      <c r="P1122" s="122" t="s">
        <v>761</v>
      </c>
      <c r="Q1122" s="110" t="s">
        <v>758</v>
      </c>
      <c r="R1122" s="110" t="s">
        <v>235</v>
      </c>
      <c r="S1122" s="122" t="s">
        <v>634</v>
      </c>
      <c r="T1122" s="110" t="s">
        <v>480</v>
      </c>
      <c r="U1122" s="110" t="s">
        <v>235</v>
      </c>
      <c r="V1122" s="122" t="s">
        <v>671</v>
      </c>
      <c r="W1122" s="110" t="s">
        <v>273</v>
      </c>
      <c r="X1122" s="111" t="s">
        <v>259</v>
      </c>
      <c r="Y1122" s="111" t="s">
        <v>477</v>
      </c>
      <c r="AA1122" s="111"/>
      <c r="AB1122" s="111"/>
      <c r="AD1122" s="111"/>
      <c r="AE1122" s="111"/>
      <c r="AG1122" s="111"/>
      <c r="AH1122" s="111"/>
      <c r="AJ1122" s="111"/>
      <c r="AK1122" s="111"/>
      <c r="AM1122" s="111"/>
      <c r="AN1122" s="111"/>
      <c r="AP1122" s="111"/>
      <c r="AQ1122" s="111"/>
      <c r="AS1122" s="111"/>
      <c r="AT1122" s="111"/>
      <c r="AV1122" s="111"/>
      <c r="AW1122" s="111"/>
      <c r="AY1122" s="111"/>
      <c r="AZ1122" s="111"/>
      <c r="BB1122" s="111"/>
      <c r="BC1122" s="111"/>
      <c r="BE1122" s="111"/>
      <c r="BF1122" s="111"/>
      <c r="BH1122" s="111"/>
      <c r="BI1122" s="111"/>
      <c r="BK1122" s="111"/>
      <c r="BL1122" s="111"/>
      <c r="BN1122" s="111"/>
      <c r="BO1122" s="111"/>
      <c r="BQ1122" s="125"/>
      <c r="BR1122" s="111"/>
      <c r="BS1122" s="118"/>
      <c r="BU1122" s="122"/>
      <c r="BV1122" s="118"/>
      <c r="BW1122" s="118"/>
      <c r="BX1122" s="127"/>
    </row>
    <row r="1123" spans="1:256" s="110" customFormat="1" x14ac:dyDescent="0.35">
      <c r="A1123" s="122" t="s">
        <v>524</v>
      </c>
      <c r="B1123" s="110" t="s">
        <v>299</v>
      </c>
      <c r="C1123" s="118" t="s">
        <v>128</v>
      </c>
      <c r="D1123" s="122" t="s">
        <v>297</v>
      </c>
      <c r="E1123" s="125">
        <v>36633</v>
      </c>
      <c r="F1123" s="111" t="s">
        <v>200</v>
      </c>
      <c r="G1123" s="111" t="s">
        <v>160</v>
      </c>
      <c r="H1123" s="110" t="s">
        <v>327</v>
      </c>
      <c r="I1123" s="118" t="s">
        <v>128</v>
      </c>
      <c r="J1123" s="122" t="s">
        <v>328</v>
      </c>
      <c r="L1123" s="118"/>
      <c r="M1123" s="122"/>
      <c r="O1123" s="118"/>
      <c r="P1123" s="122"/>
      <c r="R1123" s="118"/>
      <c r="S1123" s="122"/>
      <c r="U1123" s="118"/>
      <c r="V1123" s="122"/>
      <c r="X1123" s="118"/>
      <c r="Y1123" s="122"/>
      <c r="AA1123" s="118"/>
      <c r="AB1123" s="122"/>
      <c r="AD1123" s="118"/>
      <c r="AE1123" s="122"/>
      <c r="AG1123" s="118"/>
      <c r="AH1123" s="122"/>
      <c r="AJ1123" s="118"/>
      <c r="AK1123" s="122"/>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c r="HO1123"/>
      <c r="HP1123"/>
      <c r="HQ1123"/>
      <c r="HR1123"/>
      <c r="HS1123"/>
      <c r="HT1123"/>
      <c r="HU1123"/>
      <c r="HV1123"/>
      <c r="HW1123"/>
      <c r="HX1123"/>
      <c r="HY1123"/>
      <c r="HZ1123"/>
      <c r="IA1123"/>
      <c r="IB1123"/>
      <c r="IC1123"/>
      <c r="ID1123"/>
      <c r="IE1123"/>
      <c r="IF1123"/>
      <c r="IG1123"/>
      <c r="IH1123"/>
      <c r="II1123"/>
      <c r="IJ1123"/>
      <c r="IK1123"/>
      <c r="IL1123"/>
      <c r="IM1123"/>
      <c r="IN1123"/>
      <c r="IO1123"/>
      <c r="IP1123"/>
      <c r="IQ1123"/>
      <c r="IR1123"/>
      <c r="IS1123"/>
      <c r="IT1123"/>
      <c r="IU1123"/>
      <c r="IV1123"/>
    </row>
    <row r="1124" spans="1:256" s="110" customFormat="1" x14ac:dyDescent="0.35">
      <c r="A1124" s="122" t="s">
        <v>2037</v>
      </c>
      <c r="B1124" s="110" t="s">
        <v>362</v>
      </c>
      <c r="C1124" s="111" t="s">
        <v>131</v>
      </c>
      <c r="D1124" s="111"/>
      <c r="E1124" s="125">
        <v>32931</v>
      </c>
      <c r="F1124" s="111" t="s">
        <v>1303</v>
      </c>
      <c r="G1124" s="111" t="s">
        <v>996</v>
      </c>
      <c r="H1124" s="110" t="s">
        <v>362</v>
      </c>
      <c r="I1124" s="111" t="s">
        <v>131</v>
      </c>
      <c r="J1124" s="111"/>
      <c r="K1124" s="110" t="s">
        <v>362</v>
      </c>
      <c r="L1124" s="111" t="s">
        <v>131</v>
      </c>
      <c r="M1124" s="111"/>
      <c r="N1124" s="110" t="s">
        <v>362</v>
      </c>
      <c r="O1124" s="111" t="s">
        <v>116</v>
      </c>
      <c r="P1124" s="111"/>
      <c r="Q1124" s="110" t="s">
        <v>362</v>
      </c>
      <c r="R1124" s="111" t="s">
        <v>116</v>
      </c>
      <c r="S1124" s="111"/>
      <c r="T1124" s="110" t="s">
        <v>362</v>
      </c>
      <c r="U1124" s="111" t="s">
        <v>103</v>
      </c>
      <c r="V1124" s="111"/>
      <c r="W1124" s="110" t="s">
        <v>362</v>
      </c>
      <c r="X1124" s="111" t="s">
        <v>103</v>
      </c>
      <c r="Y1124" s="111"/>
      <c r="Z1124" s="110" t="s">
        <v>362</v>
      </c>
      <c r="AA1124" s="111" t="s">
        <v>103</v>
      </c>
      <c r="AB1124" s="111"/>
      <c r="AC1124" s="110" t="s">
        <v>362</v>
      </c>
      <c r="AD1124" s="111" t="s">
        <v>103</v>
      </c>
      <c r="AE1124" s="111"/>
      <c r="AF1124" s="110" t="s">
        <v>362</v>
      </c>
      <c r="AG1124" s="111" t="s">
        <v>103</v>
      </c>
      <c r="AH1124" s="111"/>
      <c r="AI1124" s="110" t="s">
        <v>362</v>
      </c>
      <c r="AJ1124" s="111" t="s">
        <v>103</v>
      </c>
      <c r="AK1124" s="111"/>
      <c r="AL1124" s="110" t="s">
        <v>362</v>
      </c>
      <c r="AM1124" s="111" t="s">
        <v>103</v>
      </c>
      <c r="AN1124" s="111"/>
      <c r="AP1124" s="111"/>
      <c r="AQ1124" s="111"/>
      <c r="AS1124" s="111"/>
      <c r="AT1124" s="111"/>
      <c r="AV1124" s="111"/>
      <c r="AW1124" s="111"/>
      <c r="AY1124" s="111"/>
      <c r="AZ1124" s="111"/>
      <c r="BB1124" s="111"/>
      <c r="BC1124" s="111"/>
      <c r="BE1124" s="111"/>
      <c r="BF1124" s="111"/>
      <c r="BH1124" s="111"/>
      <c r="BI1124" s="111"/>
      <c r="BK1124" s="111"/>
      <c r="BL1124" s="111"/>
      <c r="BN1124" s="111"/>
      <c r="BO1124" s="111"/>
      <c r="BQ1124" s="125"/>
      <c r="BR1124" s="111"/>
      <c r="BS1124" s="118"/>
      <c r="BU1124" s="122"/>
      <c r="BV1124" s="118"/>
      <c r="BW1124" s="118"/>
      <c r="BX1124" s="127"/>
    </row>
    <row r="1125" spans="1:256" s="110" customFormat="1" x14ac:dyDescent="0.35">
      <c r="A1125" s="129" t="s">
        <v>2486</v>
      </c>
      <c r="B1125" s="110" t="s">
        <v>198</v>
      </c>
      <c r="C1125" s="110" t="s">
        <v>142</v>
      </c>
      <c r="D1125" s="129" t="s">
        <v>178</v>
      </c>
      <c r="E1125" s="40">
        <v>33166</v>
      </c>
      <c r="F1125" s="111" t="s">
        <v>2487</v>
      </c>
      <c r="G1125" s="111" t="s">
        <v>4678</v>
      </c>
      <c r="H1125" s="102" t="s">
        <v>198</v>
      </c>
      <c r="I1125" s="102" t="s">
        <v>142</v>
      </c>
      <c r="J1125" s="129" t="s">
        <v>207</v>
      </c>
      <c r="K1125" s="102" t="s">
        <v>198</v>
      </c>
      <c r="L1125" s="102" t="s">
        <v>142</v>
      </c>
      <c r="M1125" s="129" t="s">
        <v>207</v>
      </c>
      <c r="N1125" s="102" t="s">
        <v>198</v>
      </c>
      <c r="O1125" s="102" t="s">
        <v>142</v>
      </c>
      <c r="P1125" s="129" t="s">
        <v>207</v>
      </c>
      <c r="Q1125" s="102" t="s">
        <v>578</v>
      </c>
      <c r="R1125" s="102" t="s">
        <v>142</v>
      </c>
      <c r="S1125" s="129" t="s">
        <v>2954</v>
      </c>
      <c r="T1125" s="102" t="s">
        <v>198</v>
      </c>
      <c r="U1125" s="102" t="s">
        <v>142</v>
      </c>
      <c r="V1125" s="129" t="s">
        <v>207</v>
      </c>
      <c r="W1125" s="102" t="s">
        <v>198</v>
      </c>
      <c r="X1125" s="102" t="s">
        <v>142</v>
      </c>
      <c r="Y1125" s="129" t="s">
        <v>440</v>
      </c>
      <c r="Z1125" s="102" t="s">
        <v>198</v>
      </c>
      <c r="AA1125" s="102" t="s">
        <v>142</v>
      </c>
      <c r="AB1125" s="129" t="s">
        <v>207</v>
      </c>
      <c r="AC1125" s="102" t="s">
        <v>198</v>
      </c>
      <c r="AD1125" s="102" t="s">
        <v>142</v>
      </c>
      <c r="AE1125" s="129" t="s">
        <v>207</v>
      </c>
      <c r="AF1125" s="102" t="s">
        <v>198</v>
      </c>
      <c r="AG1125" s="102" t="s">
        <v>142</v>
      </c>
      <c r="AH1125" s="129" t="s">
        <v>207</v>
      </c>
      <c r="AI1125" s="102" t="s">
        <v>198</v>
      </c>
      <c r="AJ1125" s="102" t="s">
        <v>142</v>
      </c>
      <c r="AK1125" s="129" t="s">
        <v>181</v>
      </c>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row>
    <row r="1126" spans="1:256" s="110" customFormat="1" x14ac:dyDescent="0.35">
      <c r="A1126" s="122" t="s">
        <v>3113</v>
      </c>
      <c r="B1126" s="110" t="s">
        <v>93</v>
      </c>
      <c r="C1126" s="110" t="s">
        <v>252</v>
      </c>
      <c r="D1126" s="122" t="s">
        <v>4416</v>
      </c>
      <c r="E1126" s="125">
        <v>36304</v>
      </c>
      <c r="F1126" s="111" t="s">
        <v>279</v>
      </c>
      <c r="G1126" s="122" t="s">
        <v>295</v>
      </c>
      <c r="H1126" s="110" t="s">
        <v>93</v>
      </c>
      <c r="I1126" s="110" t="s">
        <v>252</v>
      </c>
      <c r="J1126" s="122" t="s">
        <v>3459</v>
      </c>
      <c r="K1126" s="110" t="s">
        <v>93</v>
      </c>
      <c r="L1126" s="110" t="s">
        <v>252</v>
      </c>
      <c r="M1126" s="122" t="s">
        <v>3114</v>
      </c>
      <c r="P1126" s="122"/>
      <c r="S1126" s="122"/>
      <c r="V1126" s="122"/>
      <c r="Y1126" s="122"/>
      <c r="AB1126" s="122"/>
    </row>
    <row r="1127" spans="1:256" s="110" customFormat="1" x14ac:dyDescent="0.35">
      <c r="A1127" s="122" t="s">
        <v>2784</v>
      </c>
      <c r="B1127" s="110" t="s">
        <v>198</v>
      </c>
      <c r="C1127" s="118" t="s">
        <v>235</v>
      </c>
      <c r="D1127" s="122" t="s">
        <v>185</v>
      </c>
      <c r="E1127" s="125">
        <v>34209</v>
      </c>
      <c r="F1127" s="111" t="s">
        <v>1108</v>
      </c>
      <c r="G1127" s="111" t="s">
        <v>581</v>
      </c>
      <c r="H1127" s="110" t="s">
        <v>198</v>
      </c>
      <c r="I1127" s="118" t="s">
        <v>235</v>
      </c>
      <c r="J1127" s="122" t="s">
        <v>201</v>
      </c>
      <c r="K1127" s="110" t="s">
        <v>198</v>
      </c>
      <c r="L1127" s="118" t="s">
        <v>341</v>
      </c>
      <c r="M1127" s="122" t="s">
        <v>178</v>
      </c>
      <c r="N1127" s="110" t="s">
        <v>198</v>
      </c>
      <c r="O1127" s="118" t="s">
        <v>85</v>
      </c>
      <c r="P1127" s="122" t="s">
        <v>440</v>
      </c>
      <c r="Q1127" s="110" t="s">
        <v>198</v>
      </c>
      <c r="R1127" s="118" t="s">
        <v>85</v>
      </c>
      <c r="S1127" s="122" t="s">
        <v>212</v>
      </c>
      <c r="T1127" s="110" t="s">
        <v>198</v>
      </c>
      <c r="U1127" s="118" t="s">
        <v>85</v>
      </c>
      <c r="V1127" s="122" t="s">
        <v>181</v>
      </c>
      <c r="W1127" s="110" t="s">
        <v>198</v>
      </c>
      <c r="X1127" s="118" t="s">
        <v>85</v>
      </c>
      <c r="Y1127" s="122" t="s">
        <v>207</v>
      </c>
      <c r="Z1127" s="110" t="s">
        <v>198</v>
      </c>
      <c r="AA1127" s="118" t="s">
        <v>85</v>
      </c>
      <c r="AB1127" s="122" t="s">
        <v>440</v>
      </c>
      <c r="AC1127" s="110" t="s">
        <v>198</v>
      </c>
      <c r="AD1127" s="118" t="s">
        <v>85</v>
      </c>
      <c r="AE1127" s="122" t="s">
        <v>181</v>
      </c>
      <c r="AF1127" s="110" t="s">
        <v>2785</v>
      </c>
      <c r="AG1127" s="118" t="s">
        <v>85</v>
      </c>
      <c r="AH1127" s="122" t="s">
        <v>168</v>
      </c>
      <c r="AJ1127" s="118"/>
      <c r="AK1127" s="122"/>
      <c r="AM1127" s="118"/>
      <c r="AN1127" s="122"/>
      <c r="AP1127" s="118"/>
      <c r="AQ1127" s="122"/>
      <c r="AS1127" s="118"/>
      <c r="AT1127" s="122"/>
      <c r="AV1127" s="118"/>
      <c r="AW1127" s="122"/>
      <c r="AY1127" s="118"/>
      <c r="AZ1127" s="122"/>
      <c r="BB1127" s="118"/>
      <c r="BC1127" s="122"/>
      <c r="BE1127" s="118"/>
      <c r="BF1127" s="122"/>
      <c r="BH1127" s="118"/>
      <c r="BI1127" s="122"/>
      <c r="BK1127" s="118"/>
      <c r="BL1127" s="122"/>
      <c r="BN1127" s="118"/>
      <c r="BO1127" s="122"/>
      <c r="BR1127" s="122"/>
      <c r="BS1127" s="118"/>
      <c r="BT1127" s="118"/>
      <c r="BU1127" s="118"/>
      <c r="BV1127" s="118"/>
      <c r="BW1127" s="118"/>
      <c r="BX1127" s="118"/>
    </row>
    <row r="1128" spans="1:256" s="110" customFormat="1" ht="12.75" customHeight="1" x14ac:dyDescent="0.35">
      <c r="A1128" s="122" t="s">
        <v>2621</v>
      </c>
      <c r="B1128" s="110" t="s">
        <v>304</v>
      </c>
      <c r="C1128" s="110" t="s">
        <v>471</v>
      </c>
      <c r="D1128" s="122" t="s">
        <v>496</v>
      </c>
      <c r="E1128" s="125">
        <v>35802</v>
      </c>
      <c r="F1128" s="111" t="s">
        <v>279</v>
      </c>
      <c r="G1128" s="122" t="s">
        <v>769</v>
      </c>
      <c r="H1128" s="110" t="s">
        <v>276</v>
      </c>
      <c r="I1128" s="110" t="s">
        <v>471</v>
      </c>
      <c r="J1128" s="122" t="s">
        <v>651</v>
      </c>
      <c r="K1128" s="110" t="s">
        <v>304</v>
      </c>
      <c r="L1128" s="110" t="s">
        <v>471</v>
      </c>
      <c r="M1128" s="122" t="s">
        <v>310</v>
      </c>
      <c r="P1128" s="122"/>
      <c r="S1128" s="122"/>
      <c r="V1128" s="122"/>
      <c r="Y1128" s="122"/>
      <c r="AB1128" s="122"/>
    </row>
    <row r="1129" spans="1:256" s="110" customFormat="1" x14ac:dyDescent="0.35">
      <c r="A1129" s="122" t="s">
        <v>2224</v>
      </c>
      <c r="B1129" s="110" t="s">
        <v>299</v>
      </c>
      <c r="C1129" s="118" t="s">
        <v>274</v>
      </c>
      <c r="D1129" s="122" t="s">
        <v>297</v>
      </c>
      <c r="E1129" s="125">
        <v>33737</v>
      </c>
      <c r="F1129" s="111" t="s">
        <v>1509</v>
      </c>
      <c r="G1129" s="111" t="s">
        <v>5065</v>
      </c>
      <c r="H1129" s="110" t="s">
        <v>299</v>
      </c>
      <c r="I1129" s="118" t="s">
        <v>274</v>
      </c>
      <c r="J1129" s="122" t="s">
        <v>681</v>
      </c>
      <c r="K1129" s="110" t="s">
        <v>331</v>
      </c>
      <c r="L1129" s="118" t="s">
        <v>274</v>
      </c>
      <c r="M1129" s="122" t="s">
        <v>681</v>
      </c>
      <c r="N1129" s="110" t="s">
        <v>331</v>
      </c>
      <c r="O1129" s="118" t="s">
        <v>326</v>
      </c>
      <c r="P1129" s="122" t="s">
        <v>791</v>
      </c>
      <c r="Q1129" s="110" t="s">
        <v>299</v>
      </c>
      <c r="R1129" s="118" t="s">
        <v>326</v>
      </c>
      <c r="S1129" s="122" t="s">
        <v>684</v>
      </c>
      <c r="T1129" s="110" t="s">
        <v>331</v>
      </c>
      <c r="U1129" s="118" t="s">
        <v>326</v>
      </c>
      <c r="V1129" s="122" t="s">
        <v>791</v>
      </c>
      <c r="W1129" s="110" t="s">
        <v>331</v>
      </c>
      <c r="X1129" s="118" t="s">
        <v>235</v>
      </c>
      <c r="Y1129" s="122" t="s">
        <v>682</v>
      </c>
      <c r="Z1129" s="110" t="s">
        <v>299</v>
      </c>
      <c r="AA1129" s="118" t="s">
        <v>78</v>
      </c>
      <c r="AB1129" s="122" t="s">
        <v>301</v>
      </c>
      <c r="AC1129" s="110" t="s">
        <v>299</v>
      </c>
      <c r="AD1129" s="118" t="s">
        <v>78</v>
      </c>
      <c r="AE1129" s="122" t="s">
        <v>297</v>
      </c>
      <c r="AF1129" s="110" t="s">
        <v>299</v>
      </c>
      <c r="AG1129" s="118" t="s">
        <v>78</v>
      </c>
      <c r="AH1129" s="122" t="s">
        <v>684</v>
      </c>
      <c r="AI1129" s="110" t="s">
        <v>299</v>
      </c>
      <c r="AJ1129" s="118" t="s">
        <v>78</v>
      </c>
      <c r="AK1129" s="122" t="s">
        <v>297</v>
      </c>
      <c r="AL1129" s="110" t="s">
        <v>299</v>
      </c>
      <c r="AM1129" s="118" t="s">
        <v>78</v>
      </c>
      <c r="AN1129" s="122" t="s">
        <v>422</v>
      </c>
      <c r="AP1129" s="118"/>
      <c r="AQ1129" s="122"/>
      <c r="AS1129" s="118"/>
      <c r="AT1129" s="122"/>
      <c r="AV1129" s="118"/>
      <c r="AW1129" s="122"/>
      <c r="AY1129" s="118"/>
      <c r="AZ1129" s="122"/>
      <c r="BB1129" s="118"/>
      <c r="BC1129" s="122"/>
      <c r="BE1129" s="118"/>
      <c r="BF1129" s="122"/>
      <c r="BH1129" s="118"/>
      <c r="BI1129" s="122"/>
      <c r="BK1129" s="118"/>
      <c r="BL1129" s="122"/>
      <c r="BN1129" s="118"/>
      <c r="BO1129" s="122"/>
      <c r="BR1129" s="122"/>
      <c r="BS1129" s="118"/>
      <c r="BT1129" s="118"/>
      <c r="BU1129" s="118"/>
      <c r="BV1129" s="118"/>
      <c r="BW1129" s="118"/>
      <c r="BX1129" s="118"/>
    </row>
    <row r="1130" spans="1:256" s="110" customFormat="1" x14ac:dyDescent="0.35">
      <c r="A1130" s="122" t="s">
        <v>1439</v>
      </c>
      <c r="B1130" s="110" t="s">
        <v>327</v>
      </c>
      <c r="C1130" s="110" t="s">
        <v>116</v>
      </c>
      <c r="D1130" s="122" t="s">
        <v>328</v>
      </c>
      <c r="E1130" s="125">
        <v>36262</v>
      </c>
      <c r="F1130" s="111" t="s">
        <v>83</v>
      </c>
      <c r="G1130" s="122" t="s">
        <v>84</v>
      </c>
      <c r="H1130" s="110" t="s">
        <v>327</v>
      </c>
      <c r="I1130" s="110" t="s">
        <v>116</v>
      </c>
      <c r="J1130" s="122" t="s">
        <v>328</v>
      </c>
      <c r="K1130" s="110" t="s">
        <v>323</v>
      </c>
      <c r="L1130" s="110" t="s">
        <v>116</v>
      </c>
      <c r="M1130" s="122" t="s">
        <v>154</v>
      </c>
      <c r="P1130" s="122"/>
      <c r="S1130" s="122"/>
      <c r="V1130" s="122"/>
      <c r="Y1130" s="122"/>
      <c r="AB1130" s="122"/>
    </row>
    <row r="1131" spans="1:256" s="110" customFormat="1" x14ac:dyDescent="0.35">
      <c r="A1131" s="122" t="s">
        <v>1803</v>
      </c>
      <c r="B1131" s="110" t="s">
        <v>258</v>
      </c>
      <c r="C1131" s="118" t="s">
        <v>128</v>
      </c>
      <c r="D1131" s="122" t="s">
        <v>231</v>
      </c>
      <c r="E1131" s="125">
        <v>35911</v>
      </c>
      <c r="F1131" s="111" t="s">
        <v>84</v>
      </c>
      <c r="G1131" s="111" t="s">
        <v>134</v>
      </c>
      <c r="H1131" s="110" t="s">
        <v>258</v>
      </c>
      <c r="I1131" s="118" t="s">
        <v>128</v>
      </c>
      <c r="J1131" s="122" t="s">
        <v>231</v>
      </c>
      <c r="L1131" s="118"/>
      <c r="M1131" s="122"/>
      <c r="O1131" s="118"/>
      <c r="P1131" s="122"/>
      <c r="R1131" s="118"/>
      <c r="S1131" s="122"/>
      <c r="U1131" s="118"/>
      <c r="V1131" s="122"/>
      <c r="X1131" s="118"/>
      <c r="Y1131" s="122"/>
      <c r="AA1131" s="118"/>
      <c r="AB1131" s="122"/>
      <c r="AD1131" s="118"/>
      <c r="AE1131" s="122"/>
      <c r="AG1131" s="118"/>
      <c r="AH1131" s="122"/>
      <c r="AJ1131" s="118"/>
      <c r="AK1131" s="122"/>
    </row>
    <row r="1132" spans="1:256" s="110" customFormat="1" x14ac:dyDescent="0.35">
      <c r="A1132" s="122" t="s">
        <v>636</v>
      </c>
      <c r="B1132" s="110" t="s">
        <v>5128</v>
      </c>
      <c r="C1132" s="118" t="s">
        <v>224</v>
      </c>
      <c r="D1132" s="122" t="s">
        <v>5129</v>
      </c>
      <c r="E1132" s="125">
        <v>36705</v>
      </c>
      <c r="F1132" s="111" t="s">
        <v>313</v>
      </c>
      <c r="G1132" s="111"/>
      <c r="H1132" s="110" t="s">
        <v>250</v>
      </c>
      <c r="I1132" s="118" t="s">
        <v>224</v>
      </c>
      <c r="J1132" s="122" t="s">
        <v>231</v>
      </c>
      <c r="L1132" s="118"/>
      <c r="M1132" s="122"/>
      <c r="O1132" s="118"/>
      <c r="P1132" s="122"/>
      <c r="R1132" s="118"/>
      <c r="S1132" s="122"/>
      <c r="U1132" s="118"/>
      <c r="V1132" s="122"/>
      <c r="X1132" s="118"/>
      <c r="Y1132" s="122"/>
      <c r="AA1132" s="118"/>
      <c r="AB1132" s="122"/>
      <c r="AD1132" s="118"/>
      <c r="AE1132" s="122"/>
      <c r="AG1132" s="118"/>
      <c r="AH1132" s="122"/>
      <c r="AJ1132" s="118"/>
      <c r="AK1132" s="122"/>
    </row>
    <row r="1133" spans="1:256" s="110" customFormat="1" x14ac:dyDescent="0.35">
      <c r="A1133" s="129" t="s">
        <v>1122</v>
      </c>
      <c r="B1133" s="110" t="s">
        <v>205</v>
      </c>
      <c r="C1133" s="118" t="s">
        <v>94</v>
      </c>
      <c r="D1133" s="129" t="s">
        <v>178</v>
      </c>
      <c r="E1133" s="40">
        <v>33645</v>
      </c>
      <c r="F1133" s="111" t="s">
        <v>1123</v>
      </c>
      <c r="G1133" s="111" t="s">
        <v>1140</v>
      </c>
      <c r="H1133" s="110" t="s">
        <v>434</v>
      </c>
      <c r="I1133" s="118" t="s">
        <v>94</v>
      </c>
      <c r="J1133" s="129" t="s">
        <v>236</v>
      </c>
      <c r="K1133" s="110" t="s">
        <v>205</v>
      </c>
      <c r="L1133" s="118" t="s">
        <v>94</v>
      </c>
      <c r="M1133" s="129" t="s">
        <v>430</v>
      </c>
      <c r="N1133" s="110" t="s">
        <v>205</v>
      </c>
      <c r="O1133" s="118" t="s">
        <v>94</v>
      </c>
      <c r="P1133" s="129" t="s">
        <v>178</v>
      </c>
      <c r="Q1133" s="110" t="s">
        <v>205</v>
      </c>
      <c r="R1133" s="118" t="s">
        <v>94</v>
      </c>
      <c r="S1133" s="129" t="s">
        <v>178</v>
      </c>
      <c r="T1133" s="110" t="s">
        <v>205</v>
      </c>
      <c r="U1133" s="118" t="s">
        <v>94</v>
      </c>
      <c r="V1133" s="129" t="s">
        <v>178</v>
      </c>
      <c r="W1133" s="110" t="s">
        <v>205</v>
      </c>
      <c r="X1133" s="118" t="s">
        <v>94</v>
      </c>
      <c r="Y1133" s="129" t="s">
        <v>181</v>
      </c>
      <c r="Z1133" s="110" t="s">
        <v>205</v>
      </c>
      <c r="AA1133" s="118" t="s">
        <v>94</v>
      </c>
      <c r="AB1133" s="129" t="s">
        <v>191</v>
      </c>
      <c r="AC1133" s="102" t="s">
        <v>205</v>
      </c>
      <c r="AD1133" s="102" t="s">
        <v>94</v>
      </c>
      <c r="AE1133" s="129" t="s">
        <v>254</v>
      </c>
      <c r="AF1133" s="102" t="s">
        <v>205</v>
      </c>
      <c r="AG1133" s="102" t="s">
        <v>94</v>
      </c>
      <c r="AH1133" s="129" t="s">
        <v>178</v>
      </c>
      <c r="AI1133" s="102" t="s">
        <v>205</v>
      </c>
      <c r="AJ1133" s="102" t="s">
        <v>94</v>
      </c>
      <c r="AK1133" s="129" t="s">
        <v>477</v>
      </c>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row>
    <row r="1134" spans="1:256" s="110" customFormat="1" x14ac:dyDescent="0.35">
      <c r="A1134" s="122" t="s">
        <v>549</v>
      </c>
      <c r="B1134" s="110" t="s">
        <v>93</v>
      </c>
      <c r="C1134" s="110" t="s">
        <v>471</v>
      </c>
      <c r="D1134" s="122" t="s">
        <v>3109</v>
      </c>
      <c r="E1134" s="125">
        <v>35965</v>
      </c>
      <c r="F1134" s="118" t="s">
        <v>125</v>
      </c>
      <c r="G1134" s="122" t="s">
        <v>125</v>
      </c>
      <c r="H1134" s="110" t="s">
        <v>93</v>
      </c>
      <c r="I1134" s="110" t="s">
        <v>86</v>
      </c>
      <c r="J1134" s="122" t="s">
        <v>1088</v>
      </c>
      <c r="K1134" s="110" t="s">
        <v>93</v>
      </c>
      <c r="L1134" s="110" t="s">
        <v>86</v>
      </c>
      <c r="M1134" s="122" t="s">
        <v>550</v>
      </c>
      <c r="N1134" s="110" t="s">
        <v>93</v>
      </c>
      <c r="O1134" s="110" t="s">
        <v>86</v>
      </c>
      <c r="P1134" s="122" t="s">
        <v>551</v>
      </c>
      <c r="Q1134" s="110" t="s">
        <v>93</v>
      </c>
      <c r="R1134" s="110" t="s">
        <v>86</v>
      </c>
      <c r="S1134" s="122" t="s">
        <v>552</v>
      </c>
      <c r="T1134" s="110" t="s">
        <v>93</v>
      </c>
      <c r="U1134" s="110" t="s">
        <v>86</v>
      </c>
      <c r="V1134" s="122" t="s">
        <v>553</v>
      </c>
      <c r="Y1134" s="122"/>
      <c r="AB1134" s="122"/>
    </row>
    <row r="1135" spans="1:256" s="110" customFormat="1" x14ac:dyDescent="0.35">
      <c r="A1135" s="122" t="s">
        <v>450</v>
      </c>
      <c r="B1135" s="110" t="s">
        <v>198</v>
      </c>
      <c r="C1135" s="118" t="s">
        <v>341</v>
      </c>
      <c r="D1135" s="122" t="s">
        <v>201</v>
      </c>
      <c r="E1135" s="125">
        <v>36175</v>
      </c>
      <c r="F1135" s="111" t="s">
        <v>200</v>
      </c>
      <c r="G1135" s="111" t="s">
        <v>98</v>
      </c>
      <c r="H1135" s="110" t="s">
        <v>198</v>
      </c>
      <c r="I1135" s="118" t="s">
        <v>341</v>
      </c>
      <c r="J1135" s="122" t="s">
        <v>208</v>
      </c>
      <c r="L1135" s="118"/>
      <c r="M1135" s="122"/>
      <c r="O1135" s="118"/>
      <c r="P1135" s="122"/>
      <c r="R1135" s="118"/>
      <c r="S1135" s="122"/>
      <c r="U1135" s="118"/>
      <c r="V1135" s="122"/>
      <c r="X1135" s="118"/>
      <c r="Y1135" s="122"/>
      <c r="AA1135" s="118"/>
      <c r="AB1135" s="122"/>
      <c r="AD1135" s="118"/>
      <c r="AE1135" s="122"/>
      <c r="AG1135" s="118"/>
      <c r="AH1135" s="122"/>
      <c r="AJ1135" s="118"/>
      <c r="AK1135" s="122"/>
    </row>
    <row r="1136" spans="1:256" ht="12.75" customHeight="1" x14ac:dyDescent="0.35">
      <c r="A1136" s="122" t="s">
        <v>797</v>
      </c>
      <c r="B1136" s="110"/>
      <c r="C1136" s="110"/>
      <c r="D1136" s="122"/>
      <c r="E1136" s="125">
        <v>34163</v>
      </c>
      <c r="F1136" s="111" t="s">
        <v>720</v>
      </c>
      <c r="G1136" s="122" t="s">
        <v>320</v>
      </c>
      <c r="H1136" s="110" t="s">
        <v>345</v>
      </c>
      <c r="I1136" s="110" t="s">
        <v>195</v>
      </c>
      <c r="J1136" s="122" t="s">
        <v>154</v>
      </c>
      <c r="K1136" s="110" t="s">
        <v>327</v>
      </c>
      <c r="L1136" s="110" t="s">
        <v>158</v>
      </c>
      <c r="M1136" s="122" t="s">
        <v>335</v>
      </c>
      <c r="N1136" s="110" t="s">
        <v>327</v>
      </c>
      <c r="O1136" s="110" t="s">
        <v>158</v>
      </c>
      <c r="P1136" s="122" t="s">
        <v>300</v>
      </c>
      <c r="Q1136" s="110" t="s">
        <v>327</v>
      </c>
      <c r="R1136" s="110" t="s">
        <v>165</v>
      </c>
      <c r="S1136" s="122" t="s">
        <v>328</v>
      </c>
      <c r="T1136" s="110" t="s">
        <v>323</v>
      </c>
      <c r="U1136" s="110" t="s">
        <v>165</v>
      </c>
      <c r="V1136" s="122" t="s">
        <v>149</v>
      </c>
      <c r="W1136" s="110"/>
      <c r="X1136" s="110"/>
      <c r="Y1136" s="122"/>
      <c r="Z1136" s="110"/>
      <c r="AA1136" s="110"/>
      <c r="AB1136" s="122"/>
      <c r="AC1136" s="110"/>
      <c r="AD1136" s="110"/>
      <c r="AE1136" s="110"/>
      <c r="AF1136" s="110"/>
      <c r="AG1136" s="110"/>
      <c r="AH1136" s="110"/>
      <c r="AI1136" s="110"/>
      <c r="AJ1136" s="110"/>
      <c r="AK1136" s="110"/>
      <c r="AL1136" s="110"/>
      <c r="AM1136" s="110"/>
      <c r="AN1136" s="110"/>
      <c r="AO1136" s="110"/>
      <c r="AP1136" s="110"/>
      <c r="AQ1136" s="110"/>
      <c r="AR1136" s="110"/>
      <c r="AS1136" s="110"/>
      <c r="AT1136" s="110"/>
      <c r="AU1136" s="110"/>
      <c r="AV1136" s="110"/>
      <c r="AW1136" s="110"/>
      <c r="AX1136" s="110"/>
      <c r="AY1136" s="110"/>
      <c r="AZ1136" s="110"/>
      <c r="BA1136" s="110"/>
      <c r="BB1136" s="110"/>
      <c r="BC1136" s="110"/>
      <c r="BD1136" s="110"/>
      <c r="BE1136" s="110"/>
      <c r="BF1136" s="110"/>
      <c r="BG1136" s="110"/>
      <c r="BH1136" s="110"/>
      <c r="BI1136" s="110"/>
      <c r="BJ1136" s="110"/>
      <c r="BK1136" s="110"/>
      <c r="BL1136" s="110"/>
      <c r="BM1136" s="110"/>
      <c r="BN1136" s="110"/>
      <c r="BO1136" s="110"/>
      <c r="BP1136" s="110"/>
      <c r="BQ1136" s="110"/>
      <c r="BR1136" s="110"/>
      <c r="BS1136" s="110"/>
      <c r="BT1136" s="110"/>
      <c r="BU1136" s="110"/>
      <c r="BV1136" s="110"/>
      <c r="BW1136" s="110"/>
      <c r="BX1136" s="110"/>
      <c r="BY1136" s="110"/>
      <c r="BZ1136" s="110"/>
      <c r="CA1136" s="110"/>
      <c r="CB1136" s="110"/>
      <c r="CC1136" s="110"/>
      <c r="CD1136" s="110"/>
      <c r="CE1136" s="110"/>
      <c r="CF1136" s="110"/>
      <c r="CG1136" s="110"/>
      <c r="CH1136" s="110"/>
      <c r="CI1136" s="110"/>
      <c r="CJ1136" s="110"/>
      <c r="CK1136" s="110"/>
      <c r="CL1136" s="110"/>
      <c r="CM1136" s="110"/>
      <c r="CN1136" s="110"/>
      <c r="CO1136" s="110"/>
      <c r="CP1136" s="110"/>
      <c r="CQ1136" s="110"/>
      <c r="CR1136" s="110"/>
      <c r="CS1136" s="110"/>
      <c r="CT1136" s="110"/>
      <c r="CU1136" s="110"/>
      <c r="CV1136" s="110"/>
      <c r="CW1136" s="110"/>
      <c r="CX1136" s="110"/>
      <c r="CY1136" s="110"/>
      <c r="CZ1136" s="110"/>
      <c r="DA1136" s="110"/>
      <c r="DB1136" s="110"/>
      <c r="DC1136" s="110"/>
      <c r="DD1136" s="110"/>
      <c r="DE1136" s="110"/>
      <c r="DF1136" s="110"/>
      <c r="DG1136" s="110"/>
      <c r="DH1136" s="110"/>
      <c r="DI1136" s="110"/>
      <c r="DJ1136" s="110"/>
      <c r="DK1136" s="110"/>
      <c r="DL1136" s="110"/>
      <c r="DM1136" s="110"/>
      <c r="DN1136" s="110"/>
      <c r="DO1136" s="110"/>
      <c r="DP1136" s="110"/>
      <c r="DQ1136" s="110"/>
      <c r="DR1136" s="110"/>
      <c r="DS1136" s="110"/>
      <c r="DT1136" s="110"/>
      <c r="DU1136" s="110"/>
      <c r="DV1136" s="110"/>
      <c r="DW1136" s="110"/>
      <c r="DX1136" s="110"/>
      <c r="DY1136" s="110"/>
      <c r="DZ1136" s="110"/>
      <c r="EA1136" s="110"/>
      <c r="EB1136" s="110"/>
      <c r="EC1136" s="110"/>
      <c r="ED1136" s="110"/>
      <c r="EE1136" s="110"/>
      <c r="EF1136" s="110"/>
      <c r="EG1136" s="110"/>
      <c r="EH1136" s="110"/>
      <c r="EI1136" s="110"/>
      <c r="EJ1136" s="110"/>
      <c r="EK1136" s="110"/>
      <c r="EL1136" s="110"/>
      <c r="EM1136" s="110"/>
      <c r="EN1136" s="110"/>
      <c r="EO1136" s="110"/>
      <c r="EP1136" s="110"/>
      <c r="EQ1136" s="110"/>
      <c r="ER1136" s="110"/>
      <c r="ES1136" s="110"/>
      <c r="ET1136" s="110"/>
      <c r="EU1136" s="110"/>
      <c r="EV1136" s="110"/>
      <c r="EW1136" s="110"/>
      <c r="EX1136" s="110"/>
      <c r="EY1136" s="110"/>
      <c r="EZ1136" s="110"/>
      <c r="FA1136" s="110"/>
      <c r="FB1136" s="110"/>
      <c r="FC1136" s="110"/>
      <c r="FD1136" s="110"/>
      <c r="FE1136" s="110"/>
      <c r="FF1136" s="110"/>
      <c r="FG1136" s="110"/>
      <c r="FH1136" s="110"/>
      <c r="FI1136" s="110"/>
      <c r="FJ1136" s="110"/>
      <c r="FK1136" s="110"/>
      <c r="FL1136" s="110"/>
      <c r="FM1136" s="110"/>
      <c r="FN1136" s="110"/>
      <c r="FO1136" s="110"/>
      <c r="FP1136" s="110"/>
      <c r="FQ1136" s="110"/>
      <c r="FR1136" s="110"/>
      <c r="FS1136" s="110"/>
      <c r="FT1136" s="110"/>
      <c r="FU1136" s="110"/>
      <c r="FV1136" s="110"/>
      <c r="FW1136" s="110"/>
      <c r="FX1136" s="110"/>
      <c r="FY1136" s="110"/>
      <c r="FZ1136" s="110"/>
      <c r="GA1136" s="110"/>
      <c r="GB1136" s="110"/>
      <c r="GC1136" s="110"/>
      <c r="GD1136" s="110"/>
      <c r="GE1136" s="110"/>
      <c r="GF1136" s="110"/>
      <c r="GG1136" s="110"/>
      <c r="GH1136" s="110"/>
      <c r="GI1136" s="110"/>
      <c r="GJ1136" s="110"/>
      <c r="GK1136" s="110"/>
      <c r="GL1136" s="110"/>
      <c r="GM1136" s="110"/>
      <c r="GN1136" s="110"/>
      <c r="GO1136" s="110"/>
      <c r="GP1136" s="110"/>
      <c r="GQ1136" s="110"/>
      <c r="GR1136" s="110"/>
      <c r="GS1136" s="110"/>
      <c r="GT1136" s="110"/>
      <c r="GU1136" s="110"/>
      <c r="GV1136" s="110"/>
      <c r="GW1136" s="110"/>
      <c r="GX1136" s="110"/>
      <c r="GY1136" s="110"/>
      <c r="GZ1136" s="110"/>
      <c r="HA1136" s="110"/>
      <c r="HB1136" s="110"/>
      <c r="HC1136" s="110"/>
      <c r="HD1136" s="110"/>
      <c r="HE1136" s="110"/>
      <c r="HF1136" s="110"/>
      <c r="HG1136" s="110"/>
      <c r="HH1136" s="110"/>
      <c r="HI1136" s="110"/>
      <c r="HJ1136" s="110"/>
      <c r="HK1136" s="110"/>
      <c r="HL1136" s="110"/>
      <c r="HM1136" s="110"/>
      <c r="HN1136" s="110"/>
      <c r="HO1136" s="110"/>
      <c r="HP1136" s="110"/>
      <c r="HQ1136" s="110"/>
      <c r="HR1136" s="110"/>
      <c r="HS1136" s="110"/>
      <c r="HT1136" s="110"/>
      <c r="HU1136" s="110"/>
      <c r="HV1136" s="110"/>
      <c r="HW1136" s="110"/>
      <c r="HX1136" s="110"/>
      <c r="HY1136" s="110"/>
      <c r="HZ1136" s="110"/>
      <c r="IA1136" s="110"/>
      <c r="IB1136" s="110"/>
      <c r="IC1136" s="110"/>
      <c r="ID1136" s="110"/>
      <c r="IE1136" s="110"/>
      <c r="IF1136" s="110"/>
      <c r="IG1136" s="110"/>
      <c r="IH1136" s="110"/>
      <c r="II1136" s="110"/>
      <c r="IJ1136" s="110"/>
      <c r="IK1136" s="110"/>
      <c r="IL1136" s="110"/>
      <c r="IM1136" s="110"/>
      <c r="IN1136" s="110"/>
      <c r="IO1136" s="110"/>
      <c r="IP1136" s="110"/>
      <c r="IQ1136" s="110"/>
      <c r="IR1136" s="110"/>
      <c r="IS1136" s="110"/>
      <c r="IT1136" s="110"/>
      <c r="IU1136" s="110"/>
      <c r="IV1136" s="110"/>
    </row>
    <row r="1137" spans="1:76" s="110" customFormat="1" ht="12.75" customHeight="1" x14ac:dyDescent="0.35">
      <c r="A1137" s="122" t="s">
        <v>3917</v>
      </c>
      <c r="B1137" s="110" t="s">
        <v>77</v>
      </c>
      <c r="C1137" s="110" t="s">
        <v>85</v>
      </c>
      <c r="D1137" s="122"/>
      <c r="E1137" s="125">
        <v>37498</v>
      </c>
      <c r="F1137" s="111" t="s">
        <v>5196</v>
      </c>
      <c r="G1137" s="122"/>
      <c r="J1137" s="122"/>
      <c r="M1137" s="122"/>
      <c r="P1137" s="122"/>
      <c r="S1137" s="122"/>
      <c r="V1137" s="122"/>
      <c r="Y1137" s="122"/>
      <c r="AB1137" s="122"/>
    </row>
    <row r="1138" spans="1:76" s="110" customFormat="1" x14ac:dyDescent="0.35">
      <c r="A1138" s="122" t="s">
        <v>1186</v>
      </c>
      <c r="B1138" s="110" t="s">
        <v>327</v>
      </c>
      <c r="C1138" s="110" t="s">
        <v>224</v>
      </c>
      <c r="D1138" s="122" t="s">
        <v>335</v>
      </c>
      <c r="E1138" s="125">
        <v>34037</v>
      </c>
      <c r="F1138" s="118" t="s">
        <v>249</v>
      </c>
      <c r="G1138" s="122" t="s">
        <v>486</v>
      </c>
      <c r="J1138" s="122"/>
      <c r="K1138" s="110" t="s">
        <v>299</v>
      </c>
      <c r="L1138" s="110" t="s">
        <v>274</v>
      </c>
      <c r="M1138" s="122" t="s">
        <v>334</v>
      </c>
      <c r="P1138" s="122"/>
      <c r="Q1138" s="110" t="s">
        <v>299</v>
      </c>
      <c r="R1138" s="110" t="s">
        <v>165</v>
      </c>
      <c r="S1138" s="122" t="s">
        <v>791</v>
      </c>
      <c r="T1138" s="110" t="s">
        <v>299</v>
      </c>
      <c r="U1138" s="110" t="s">
        <v>165</v>
      </c>
      <c r="V1138" s="122" t="s">
        <v>334</v>
      </c>
      <c r="W1138" s="110" t="s">
        <v>861</v>
      </c>
      <c r="Y1138" s="122"/>
      <c r="Z1138" s="110" t="s">
        <v>299</v>
      </c>
      <c r="AA1138" s="110" t="s">
        <v>165</v>
      </c>
      <c r="AB1138" s="122" t="s">
        <v>335</v>
      </c>
    </row>
    <row r="1139" spans="1:76" s="110" customFormat="1" x14ac:dyDescent="0.35">
      <c r="A1139" s="122" t="s">
        <v>730</v>
      </c>
      <c r="B1139" s="110" t="s">
        <v>147</v>
      </c>
      <c r="C1139" s="118" t="s">
        <v>471</v>
      </c>
      <c r="D1139" s="122" t="s">
        <v>148</v>
      </c>
      <c r="E1139" s="125">
        <v>37078</v>
      </c>
      <c r="F1139" s="111" t="s">
        <v>200</v>
      </c>
      <c r="G1139" s="111" t="s">
        <v>160</v>
      </c>
      <c r="H1139" s="110" t="s">
        <v>153</v>
      </c>
      <c r="I1139" s="118" t="s">
        <v>471</v>
      </c>
      <c r="J1139" s="122" t="s">
        <v>154</v>
      </c>
      <c r="L1139" s="118"/>
      <c r="M1139" s="122"/>
      <c r="O1139" s="118"/>
      <c r="P1139" s="122"/>
      <c r="R1139" s="118"/>
      <c r="S1139" s="122"/>
      <c r="U1139" s="118"/>
      <c r="V1139" s="122"/>
      <c r="X1139" s="118"/>
      <c r="Y1139" s="122"/>
      <c r="AA1139" s="118"/>
      <c r="AB1139" s="122"/>
      <c r="AD1139" s="118"/>
      <c r="AE1139" s="122"/>
      <c r="AG1139" s="118"/>
      <c r="AH1139" s="122"/>
      <c r="AJ1139" s="118"/>
      <c r="AK1139" s="122"/>
    </row>
    <row r="1140" spans="1:76" s="110" customFormat="1" x14ac:dyDescent="0.35">
      <c r="A1140" s="122" t="s">
        <v>1323</v>
      </c>
      <c r="B1140" s="110" t="s">
        <v>77</v>
      </c>
      <c r="C1140" s="111" t="s">
        <v>341</v>
      </c>
      <c r="D1140" s="111"/>
      <c r="E1140" s="125">
        <v>34803</v>
      </c>
      <c r="F1140" s="111" t="s">
        <v>1324</v>
      </c>
      <c r="G1140" s="111" t="s">
        <v>4444</v>
      </c>
      <c r="H1140" s="110" t="s">
        <v>77</v>
      </c>
      <c r="I1140" s="111" t="s">
        <v>341</v>
      </c>
      <c r="J1140" s="111"/>
      <c r="K1140" s="110" t="s">
        <v>77</v>
      </c>
      <c r="L1140" s="111" t="s">
        <v>229</v>
      </c>
      <c r="M1140" s="111"/>
      <c r="N1140" s="110" t="s">
        <v>77</v>
      </c>
      <c r="O1140" s="111" t="s">
        <v>460</v>
      </c>
      <c r="P1140" s="111"/>
      <c r="Q1140" s="110" t="s">
        <v>77</v>
      </c>
      <c r="R1140" s="111" t="s">
        <v>460</v>
      </c>
      <c r="S1140" s="111"/>
      <c r="T1140" s="110" t="s">
        <v>77</v>
      </c>
      <c r="U1140" s="111" t="s">
        <v>460</v>
      </c>
      <c r="V1140" s="111"/>
      <c r="W1140" s="110" t="s">
        <v>77</v>
      </c>
      <c r="X1140" s="111" t="s">
        <v>460</v>
      </c>
      <c r="Y1140" s="111"/>
      <c r="AA1140" s="111"/>
      <c r="AB1140" s="111"/>
      <c r="AD1140" s="111"/>
      <c r="AE1140" s="111"/>
      <c r="AG1140" s="111"/>
      <c r="AH1140" s="111"/>
      <c r="AJ1140" s="111"/>
      <c r="AK1140" s="111"/>
      <c r="AM1140" s="111"/>
      <c r="AN1140" s="111"/>
      <c r="AP1140" s="111"/>
      <c r="AQ1140" s="111"/>
      <c r="AS1140" s="111"/>
      <c r="AT1140" s="111"/>
      <c r="AV1140" s="111"/>
      <c r="AW1140" s="111"/>
      <c r="AY1140" s="111"/>
      <c r="AZ1140" s="111"/>
      <c r="BB1140" s="111"/>
      <c r="BC1140" s="111"/>
      <c r="BE1140" s="111"/>
      <c r="BF1140" s="111"/>
      <c r="BH1140" s="111"/>
      <c r="BI1140" s="111"/>
      <c r="BK1140" s="111"/>
      <c r="BL1140" s="111"/>
      <c r="BN1140" s="111"/>
      <c r="BO1140" s="111"/>
      <c r="BQ1140" s="125"/>
      <c r="BR1140" s="111"/>
      <c r="BS1140" s="118"/>
      <c r="BU1140" s="122"/>
      <c r="BV1140" s="118"/>
      <c r="BW1140" s="118"/>
      <c r="BX1140" s="127"/>
    </row>
    <row r="1141" spans="1:76" s="110" customFormat="1" x14ac:dyDescent="0.35">
      <c r="A1141" s="122" t="s">
        <v>868</v>
      </c>
      <c r="D1141" s="122"/>
      <c r="E1141" s="125">
        <v>36669</v>
      </c>
      <c r="F1141" s="118" t="s">
        <v>387</v>
      </c>
      <c r="G1141" s="122" t="s">
        <v>566</v>
      </c>
      <c r="H1141" s="110" t="s">
        <v>461</v>
      </c>
      <c r="I1141" s="110" t="s">
        <v>206</v>
      </c>
      <c r="J1141" s="122" t="s">
        <v>231</v>
      </c>
      <c r="M1141" s="122"/>
      <c r="N1141" s="110" t="s">
        <v>192</v>
      </c>
      <c r="O1141" s="110" t="s">
        <v>94</v>
      </c>
      <c r="P1141" s="122" t="s">
        <v>254</v>
      </c>
      <c r="S1141" s="122"/>
      <c r="V1141" s="122"/>
      <c r="Y1141" s="122"/>
      <c r="AB1141" s="122"/>
    </row>
    <row r="1142" spans="1:76" s="110" customFormat="1" x14ac:dyDescent="0.35">
      <c r="A1142" s="122" t="s">
        <v>3149</v>
      </c>
      <c r="D1142" s="111"/>
      <c r="E1142" s="125">
        <v>34199</v>
      </c>
      <c r="F1142" s="111" t="s">
        <v>163</v>
      </c>
      <c r="G1142" s="122" t="s">
        <v>1286</v>
      </c>
      <c r="H1142" s="110" t="s">
        <v>304</v>
      </c>
      <c r="I1142" s="110" t="s">
        <v>128</v>
      </c>
      <c r="J1142" s="111" t="s">
        <v>1537</v>
      </c>
      <c r="K1142" s="110" t="s">
        <v>307</v>
      </c>
      <c r="L1142" s="110" t="s">
        <v>128</v>
      </c>
      <c r="M1142" s="111" t="s">
        <v>317</v>
      </c>
      <c r="N1142" s="110" t="s">
        <v>304</v>
      </c>
      <c r="O1142" s="110" t="s">
        <v>128</v>
      </c>
      <c r="P1142" s="111" t="s">
        <v>496</v>
      </c>
      <c r="Q1142" s="110" t="s">
        <v>480</v>
      </c>
      <c r="R1142" s="110" t="s">
        <v>206</v>
      </c>
      <c r="S1142" s="111" t="s">
        <v>310</v>
      </c>
      <c r="T1142" s="110" t="s">
        <v>311</v>
      </c>
      <c r="U1142" s="110" t="s">
        <v>206</v>
      </c>
      <c r="V1142" s="111" t="s">
        <v>1418</v>
      </c>
      <c r="W1142" s="110" t="s">
        <v>304</v>
      </c>
      <c r="X1142" s="110" t="s">
        <v>190</v>
      </c>
      <c r="Y1142" s="111" t="s">
        <v>310</v>
      </c>
      <c r="Z1142" s="110" t="s">
        <v>654</v>
      </c>
      <c r="AA1142" s="110" t="s">
        <v>190</v>
      </c>
      <c r="AB1142" s="111" t="s">
        <v>310</v>
      </c>
      <c r="AC1142" s="110" t="s">
        <v>304</v>
      </c>
      <c r="AD1142" s="110" t="s">
        <v>190</v>
      </c>
      <c r="AE1142" s="111" t="s">
        <v>310</v>
      </c>
    </row>
    <row r="1143" spans="1:76" s="110" customFormat="1" x14ac:dyDescent="0.35">
      <c r="A1143" s="122" t="s">
        <v>2958</v>
      </c>
      <c r="B1143" s="110" t="s">
        <v>177</v>
      </c>
      <c r="C1143" s="110" t="s">
        <v>190</v>
      </c>
      <c r="D1143" s="122" t="s">
        <v>201</v>
      </c>
      <c r="E1143" s="125">
        <v>36276</v>
      </c>
      <c r="F1143" s="111" t="s">
        <v>295</v>
      </c>
      <c r="G1143" s="122" t="s">
        <v>280</v>
      </c>
      <c r="H1143" s="110" t="s">
        <v>192</v>
      </c>
      <c r="I1143" s="110" t="s">
        <v>190</v>
      </c>
      <c r="J1143" s="122" t="s">
        <v>472</v>
      </c>
      <c r="K1143" s="110" t="s">
        <v>184</v>
      </c>
      <c r="L1143" s="110" t="s">
        <v>190</v>
      </c>
      <c r="M1143" s="122" t="s">
        <v>231</v>
      </c>
      <c r="P1143" s="122"/>
      <c r="S1143" s="122"/>
      <c r="V1143" s="122"/>
      <c r="Y1143" s="122"/>
      <c r="AB1143" s="122"/>
    </row>
    <row r="1144" spans="1:76" s="110" customFormat="1" x14ac:dyDescent="0.35">
      <c r="A1144" s="122" t="s">
        <v>2177</v>
      </c>
      <c r="B1144" s="110" t="s">
        <v>153</v>
      </c>
      <c r="C1144" s="110" t="s">
        <v>78</v>
      </c>
      <c r="D1144" s="122" t="s">
        <v>154</v>
      </c>
      <c r="E1144" s="125">
        <v>36486</v>
      </c>
      <c r="F1144" s="111" t="s">
        <v>84</v>
      </c>
      <c r="G1144" s="122" t="s">
        <v>91</v>
      </c>
      <c r="H1144" s="110" t="s">
        <v>153</v>
      </c>
      <c r="I1144" s="110" t="s">
        <v>78</v>
      </c>
      <c r="J1144" s="122" t="s">
        <v>422</v>
      </c>
      <c r="K1144" s="110" t="s">
        <v>153</v>
      </c>
      <c r="L1144" s="110" t="s">
        <v>78</v>
      </c>
      <c r="M1144" s="122" t="s">
        <v>149</v>
      </c>
      <c r="P1144" s="122"/>
      <c r="S1144" s="122"/>
      <c r="V1144" s="122"/>
      <c r="Y1144" s="122"/>
      <c r="AB1144" s="122"/>
    </row>
    <row r="1145" spans="1:76" s="110" customFormat="1" x14ac:dyDescent="0.35">
      <c r="A1145" s="122" t="s">
        <v>2559</v>
      </c>
      <c r="B1145" s="110" t="s">
        <v>93</v>
      </c>
      <c r="C1145" s="110" t="s">
        <v>252</v>
      </c>
      <c r="D1145" s="122" t="s">
        <v>3480</v>
      </c>
      <c r="E1145" s="125">
        <v>35223</v>
      </c>
      <c r="F1145" s="118" t="s">
        <v>2560</v>
      </c>
      <c r="G1145" s="122" t="s">
        <v>5101</v>
      </c>
      <c r="H1145" s="110" t="s">
        <v>93</v>
      </c>
      <c r="I1145" s="110" t="s">
        <v>252</v>
      </c>
      <c r="J1145" s="122" t="s">
        <v>1342</v>
      </c>
      <c r="K1145" s="110" t="s">
        <v>93</v>
      </c>
      <c r="L1145" s="110" t="s">
        <v>252</v>
      </c>
      <c r="M1145" s="122" t="s">
        <v>2561</v>
      </c>
      <c r="N1145" s="110" t="s">
        <v>93</v>
      </c>
      <c r="O1145" s="110" t="s">
        <v>190</v>
      </c>
      <c r="P1145" s="122" t="s">
        <v>381</v>
      </c>
      <c r="Q1145" s="110" t="s">
        <v>93</v>
      </c>
      <c r="R1145" s="110" t="s">
        <v>190</v>
      </c>
      <c r="S1145" s="122" t="s">
        <v>2562</v>
      </c>
      <c r="T1145" s="110" t="s">
        <v>93</v>
      </c>
      <c r="U1145" s="110" t="s">
        <v>190</v>
      </c>
      <c r="V1145" s="122" t="s">
        <v>2563</v>
      </c>
      <c r="W1145" s="110" t="s">
        <v>93</v>
      </c>
      <c r="X1145" s="110" t="s">
        <v>190</v>
      </c>
      <c r="Y1145" s="122" t="s">
        <v>2564</v>
      </c>
      <c r="Z1145" s="110" t="s">
        <v>2565</v>
      </c>
      <c r="AA1145" s="110" t="s">
        <v>190</v>
      </c>
      <c r="AB1145" s="122" t="s">
        <v>2566</v>
      </c>
    </row>
    <row r="1146" spans="1:76" s="110" customFormat="1" x14ac:dyDescent="0.35">
      <c r="A1146" s="122" t="s">
        <v>3918</v>
      </c>
      <c r="B1146" s="110" t="s">
        <v>408</v>
      </c>
      <c r="C1146" s="110" t="s">
        <v>128</v>
      </c>
      <c r="D1146" s="122"/>
      <c r="E1146" s="125">
        <v>36932</v>
      </c>
      <c r="F1146" s="111" t="s">
        <v>5137</v>
      </c>
      <c r="G1146" s="122"/>
      <c r="J1146" s="122"/>
      <c r="M1146" s="122"/>
      <c r="P1146" s="122"/>
      <c r="S1146" s="122"/>
      <c r="V1146" s="122"/>
      <c r="Y1146" s="122"/>
      <c r="AB1146" s="122"/>
    </row>
    <row r="1147" spans="1:76" s="110" customFormat="1" x14ac:dyDescent="0.35">
      <c r="A1147" s="122" t="s">
        <v>4932</v>
      </c>
      <c r="C1147" s="111" t="s">
        <v>4421</v>
      </c>
      <c r="D1147" s="122"/>
      <c r="E1147" s="125">
        <v>34199</v>
      </c>
      <c r="F1147" s="111" t="s">
        <v>163</v>
      </c>
      <c r="G1147" s="110" t="s">
        <v>4903</v>
      </c>
      <c r="I1147" s="118"/>
      <c r="J1147" s="122"/>
      <c r="K1147" s="110" t="s">
        <v>331</v>
      </c>
      <c r="L1147" s="118" t="s">
        <v>128</v>
      </c>
      <c r="M1147" s="122" t="s">
        <v>342</v>
      </c>
      <c r="N1147" s="110" t="s">
        <v>299</v>
      </c>
      <c r="O1147" s="118" t="s">
        <v>128</v>
      </c>
      <c r="P1147" s="122" t="s">
        <v>334</v>
      </c>
      <c r="Q1147" s="110" t="s">
        <v>299</v>
      </c>
      <c r="R1147" s="118" t="s">
        <v>109</v>
      </c>
      <c r="S1147" s="122" t="s">
        <v>297</v>
      </c>
      <c r="T1147" s="110" t="s">
        <v>299</v>
      </c>
      <c r="U1147" s="118" t="s">
        <v>109</v>
      </c>
      <c r="V1147" s="122" t="s">
        <v>342</v>
      </c>
      <c r="W1147" s="110" t="s">
        <v>327</v>
      </c>
      <c r="X1147" s="118" t="s">
        <v>109</v>
      </c>
      <c r="Y1147" s="122" t="s">
        <v>328</v>
      </c>
      <c r="Z1147" s="110" t="s">
        <v>1044</v>
      </c>
      <c r="AA1147" s="118" t="s">
        <v>109</v>
      </c>
      <c r="AB1147" s="122" t="s">
        <v>422</v>
      </c>
      <c r="AC1147" s="110" t="s">
        <v>345</v>
      </c>
      <c r="AD1147" s="118" t="s">
        <v>109</v>
      </c>
      <c r="AE1147" s="122" t="s">
        <v>154</v>
      </c>
      <c r="AF1147" s="110" t="s">
        <v>327</v>
      </c>
      <c r="AG1147" s="118" t="s">
        <v>109</v>
      </c>
      <c r="AH1147" s="122" t="s">
        <v>328</v>
      </c>
      <c r="AJ1147" s="118"/>
      <c r="AK1147" s="122"/>
      <c r="AM1147" s="118"/>
      <c r="AN1147" s="122"/>
      <c r="AP1147" s="118"/>
      <c r="AQ1147" s="122"/>
      <c r="AS1147" s="118"/>
      <c r="AT1147" s="122"/>
      <c r="AV1147" s="118"/>
      <c r="AW1147" s="122"/>
      <c r="AY1147" s="118"/>
      <c r="AZ1147" s="122"/>
      <c r="BB1147" s="118"/>
      <c r="BC1147" s="122"/>
      <c r="BE1147" s="118"/>
      <c r="BF1147" s="122"/>
      <c r="BH1147" s="118"/>
      <c r="BI1147" s="122"/>
      <c r="BK1147" s="118"/>
      <c r="BL1147" s="122"/>
      <c r="BN1147" s="118"/>
      <c r="BO1147" s="122"/>
      <c r="BR1147" s="122"/>
      <c r="BS1147" s="118"/>
      <c r="BT1147" s="118"/>
      <c r="BU1147" s="118"/>
      <c r="BV1147" s="118"/>
      <c r="BW1147" s="118"/>
      <c r="BX1147" s="118"/>
    </row>
    <row r="1148" spans="1:76" s="110" customFormat="1" x14ac:dyDescent="0.35">
      <c r="A1148" s="122" t="s">
        <v>3710</v>
      </c>
      <c r="B1148" s="110" t="s">
        <v>93</v>
      </c>
      <c r="C1148" s="110" t="s">
        <v>94</v>
      </c>
      <c r="D1148" s="122" t="s">
        <v>5169</v>
      </c>
      <c r="E1148" s="125">
        <v>36983</v>
      </c>
      <c r="F1148" s="111" t="s">
        <v>5154</v>
      </c>
      <c r="G1148" s="122"/>
      <c r="J1148" s="122"/>
      <c r="M1148" s="122"/>
      <c r="P1148" s="122"/>
      <c r="S1148" s="122"/>
      <c r="V1148" s="122"/>
      <c r="Y1148" s="122"/>
      <c r="AB1148" s="122"/>
    </row>
    <row r="1149" spans="1:76" s="110" customFormat="1" x14ac:dyDescent="0.35">
      <c r="A1149" s="122" t="s">
        <v>4541</v>
      </c>
      <c r="B1149" s="110" t="s">
        <v>220</v>
      </c>
      <c r="C1149" s="118" t="s">
        <v>229</v>
      </c>
      <c r="D1149" s="122" t="s">
        <v>185</v>
      </c>
      <c r="E1149" s="125">
        <v>36992</v>
      </c>
      <c r="F1149" s="111" t="s">
        <v>88</v>
      </c>
      <c r="G1149" s="111" t="s">
        <v>141</v>
      </c>
      <c r="H1149" s="110" t="s">
        <v>220</v>
      </c>
      <c r="I1149" s="118" t="s">
        <v>229</v>
      </c>
      <c r="J1149" s="122" t="s">
        <v>231</v>
      </c>
      <c r="L1149" s="118"/>
      <c r="M1149" s="122"/>
      <c r="O1149" s="118"/>
      <c r="P1149" s="122"/>
      <c r="R1149" s="118"/>
      <c r="S1149" s="122"/>
      <c r="U1149" s="118"/>
      <c r="V1149" s="122"/>
      <c r="X1149" s="118"/>
      <c r="Y1149" s="122"/>
      <c r="AA1149" s="118"/>
      <c r="AB1149" s="122"/>
      <c r="AD1149" s="118"/>
      <c r="AE1149" s="122"/>
      <c r="AG1149" s="118"/>
      <c r="AH1149" s="122"/>
      <c r="AJ1149" s="118"/>
      <c r="AK1149" s="122"/>
    </row>
    <row r="1150" spans="1:76" x14ac:dyDescent="0.35">
      <c r="A1150" s="122" t="s">
        <v>2031</v>
      </c>
      <c r="B1150" s="110"/>
      <c r="C1150" s="110"/>
      <c r="D1150" s="122"/>
      <c r="E1150" s="125">
        <v>35985</v>
      </c>
      <c r="F1150" s="111" t="s">
        <v>359</v>
      </c>
      <c r="G1150" s="122" t="s">
        <v>287</v>
      </c>
      <c r="H1150" s="110" t="s">
        <v>345</v>
      </c>
      <c r="I1150" s="110" t="s">
        <v>206</v>
      </c>
      <c r="J1150" s="122" t="s">
        <v>154</v>
      </c>
      <c r="K1150" s="110" t="s">
        <v>345</v>
      </c>
      <c r="L1150" s="110" t="s">
        <v>206</v>
      </c>
      <c r="M1150" s="122" t="s">
        <v>154</v>
      </c>
      <c r="N1150" s="110"/>
      <c r="O1150" s="110"/>
      <c r="P1150" s="122"/>
      <c r="Q1150" s="110"/>
      <c r="R1150" s="110"/>
      <c r="S1150" s="122"/>
      <c r="T1150" s="110"/>
      <c r="U1150" s="110"/>
      <c r="V1150" s="122"/>
      <c r="W1150" s="110"/>
      <c r="X1150" s="110"/>
      <c r="Y1150" s="122"/>
      <c r="Z1150" s="110"/>
      <c r="AA1150" s="110"/>
      <c r="AB1150" s="122"/>
      <c r="AC1150" s="110"/>
      <c r="AD1150" s="110"/>
      <c r="AE1150" s="110"/>
      <c r="AF1150" s="110"/>
      <c r="AG1150" s="110"/>
      <c r="AH1150" s="110"/>
      <c r="AI1150" s="110"/>
      <c r="AJ1150" s="110"/>
      <c r="AK1150" s="110"/>
      <c r="AL1150" s="110"/>
      <c r="AM1150" s="110"/>
      <c r="AN1150" s="110"/>
      <c r="AO1150" s="110"/>
      <c r="AP1150" s="110"/>
      <c r="AQ1150" s="110"/>
      <c r="AR1150" s="110"/>
      <c r="AS1150" s="110"/>
      <c r="AT1150" s="110"/>
      <c r="AU1150" s="110"/>
      <c r="AV1150" s="110"/>
      <c r="AW1150" s="110"/>
      <c r="AX1150" s="110"/>
      <c r="AY1150" s="110"/>
      <c r="AZ1150" s="110"/>
      <c r="BA1150" s="110"/>
      <c r="BB1150" s="110"/>
      <c r="BC1150" s="110"/>
      <c r="BD1150" s="110"/>
      <c r="BE1150" s="110"/>
      <c r="BF1150" s="110"/>
      <c r="BG1150" s="110"/>
      <c r="BH1150" s="110"/>
      <c r="BI1150" s="110"/>
      <c r="BJ1150" s="110"/>
      <c r="BK1150" s="110"/>
      <c r="BL1150" s="110"/>
      <c r="BM1150" s="110"/>
      <c r="BN1150" s="110"/>
      <c r="BO1150" s="110"/>
      <c r="BP1150" s="110"/>
      <c r="BQ1150" s="110"/>
      <c r="BR1150" s="110"/>
      <c r="BS1150" s="110"/>
      <c r="BT1150" s="110"/>
      <c r="BU1150" s="110"/>
      <c r="BV1150" s="110"/>
      <c r="BW1150" s="110"/>
      <c r="BX1150" s="110"/>
    </row>
    <row r="1151" spans="1:76" s="110" customFormat="1" x14ac:dyDescent="0.35">
      <c r="A1151" s="122" t="s">
        <v>411</v>
      </c>
      <c r="B1151" s="110" t="s">
        <v>408</v>
      </c>
      <c r="C1151" s="110" t="s">
        <v>94</v>
      </c>
      <c r="D1151" s="122"/>
      <c r="E1151" s="125">
        <v>35353</v>
      </c>
      <c r="F1151" s="118" t="s">
        <v>188</v>
      </c>
      <c r="G1151" s="122" t="s">
        <v>141</v>
      </c>
      <c r="H1151" s="110" t="s">
        <v>562</v>
      </c>
      <c r="I1151" s="110" t="s">
        <v>252</v>
      </c>
      <c r="J1151" s="122"/>
      <c r="K1151" s="110" t="s">
        <v>413</v>
      </c>
      <c r="L1151" s="110" t="s">
        <v>252</v>
      </c>
      <c r="M1151" s="122"/>
      <c r="N1151" s="110" t="s">
        <v>413</v>
      </c>
      <c r="O1151" s="110" t="s">
        <v>158</v>
      </c>
      <c r="P1151" s="122"/>
      <c r="Q1151" s="110" t="s">
        <v>413</v>
      </c>
      <c r="R1151" s="110" t="s">
        <v>158</v>
      </c>
      <c r="S1151" s="122"/>
      <c r="T1151" s="110" t="s">
        <v>415</v>
      </c>
      <c r="U1151" s="110" t="s">
        <v>190</v>
      </c>
      <c r="V1151" s="122"/>
      <c r="Y1151" s="122"/>
      <c r="AB1151" s="122"/>
    </row>
    <row r="1152" spans="1:76" s="110" customFormat="1" x14ac:dyDescent="0.35">
      <c r="A1152" s="122" t="s">
        <v>3836</v>
      </c>
      <c r="B1152" s="110" t="s">
        <v>327</v>
      </c>
      <c r="C1152" s="110" t="s">
        <v>229</v>
      </c>
      <c r="D1152" s="122" t="s">
        <v>342</v>
      </c>
      <c r="E1152" s="125">
        <v>36779</v>
      </c>
      <c r="F1152" s="111" t="s">
        <v>3960</v>
      </c>
      <c r="G1152" s="122"/>
      <c r="J1152" s="122"/>
      <c r="M1152" s="122"/>
      <c r="P1152" s="122"/>
      <c r="S1152" s="122"/>
      <c r="V1152" s="122"/>
      <c r="Y1152" s="122"/>
      <c r="AB1152" s="122"/>
    </row>
    <row r="1153" spans="1:256" s="110" customFormat="1" x14ac:dyDescent="0.35">
      <c r="A1153" s="122" t="s">
        <v>3741</v>
      </c>
      <c r="B1153" s="110" t="s">
        <v>177</v>
      </c>
      <c r="C1153" s="110" t="s">
        <v>158</v>
      </c>
      <c r="D1153" s="122" t="s">
        <v>186</v>
      </c>
      <c r="E1153" s="125">
        <v>35858</v>
      </c>
      <c r="F1153" s="118" t="s">
        <v>359</v>
      </c>
      <c r="G1153" s="122"/>
      <c r="J1153" s="122"/>
      <c r="M1153" s="122"/>
      <c r="N1153" s="110" t="s">
        <v>177</v>
      </c>
      <c r="O1153" s="110" t="s">
        <v>103</v>
      </c>
      <c r="P1153" s="122" t="s">
        <v>231</v>
      </c>
      <c r="S1153" s="122"/>
      <c r="V1153" s="122"/>
      <c r="Y1153" s="122"/>
      <c r="AB1153" s="122"/>
    </row>
    <row r="1154" spans="1:256" s="110" customFormat="1" x14ac:dyDescent="0.35">
      <c r="A1154" s="122" t="s">
        <v>3849</v>
      </c>
      <c r="B1154" s="110" t="s">
        <v>327</v>
      </c>
      <c r="C1154" s="111" t="s">
        <v>151</v>
      </c>
      <c r="D1154" s="111" t="s">
        <v>335</v>
      </c>
      <c r="E1154" s="125">
        <v>37432</v>
      </c>
      <c r="F1154" s="111" t="s">
        <v>279</v>
      </c>
      <c r="G1154" s="122"/>
      <c r="J1154" s="122"/>
      <c r="M1154" s="122"/>
      <c r="P1154" s="122"/>
      <c r="S1154" s="122"/>
      <c r="V1154" s="122"/>
      <c r="Y1154" s="122"/>
      <c r="AB1154" s="122"/>
    </row>
    <row r="1155" spans="1:256" x14ac:dyDescent="0.35">
      <c r="A1155" s="122" t="s">
        <v>1727</v>
      </c>
      <c r="B1155" s="110" t="s">
        <v>354</v>
      </c>
      <c r="C1155" s="110" t="s">
        <v>341</v>
      </c>
      <c r="D1155" s="122" t="s">
        <v>422</v>
      </c>
      <c r="E1155" s="125">
        <v>36283</v>
      </c>
      <c r="F1155" s="111" t="s">
        <v>91</v>
      </c>
      <c r="G1155" s="122" t="s">
        <v>822</v>
      </c>
      <c r="H1155" s="110" t="s">
        <v>327</v>
      </c>
      <c r="I1155" s="110" t="s">
        <v>341</v>
      </c>
      <c r="J1155" s="122" t="s">
        <v>335</v>
      </c>
      <c r="K1155" s="110" t="s">
        <v>327</v>
      </c>
      <c r="L1155" s="110" t="s">
        <v>341</v>
      </c>
      <c r="M1155" s="122" t="s">
        <v>328</v>
      </c>
      <c r="N1155" s="110"/>
      <c r="O1155" s="110"/>
      <c r="P1155" s="122"/>
      <c r="Q1155" s="110"/>
      <c r="R1155" s="110"/>
      <c r="S1155" s="122"/>
      <c r="T1155" s="110"/>
      <c r="U1155" s="110"/>
      <c r="V1155" s="122"/>
      <c r="W1155" s="110"/>
      <c r="X1155" s="110"/>
      <c r="Y1155" s="122"/>
      <c r="Z1155" s="110"/>
      <c r="AA1155" s="110"/>
      <c r="AB1155" s="122"/>
      <c r="AC1155" s="110"/>
      <c r="AD1155" s="110"/>
      <c r="AE1155" s="110"/>
      <c r="AF1155" s="110"/>
      <c r="AG1155" s="110"/>
      <c r="AH1155" s="110"/>
      <c r="AI1155" s="110"/>
      <c r="AJ1155" s="110"/>
      <c r="AK1155" s="110"/>
      <c r="AL1155" s="110"/>
      <c r="AM1155" s="110"/>
      <c r="AN1155" s="110"/>
      <c r="AO1155" s="110"/>
      <c r="AP1155" s="110"/>
      <c r="AQ1155" s="110"/>
      <c r="AR1155" s="110"/>
      <c r="AS1155" s="110"/>
      <c r="AT1155" s="110"/>
      <c r="AU1155" s="110"/>
      <c r="AV1155" s="110"/>
      <c r="AW1155" s="110"/>
      <c r="AX1155" s="110"/>
      <c r="AY1155" s="110"/>
      <c r="AZ1155" s="110"/>
      <c r="BA1155" s="110"/>
      <c r="BB1155" s="110"/>
      <c r="BC1155" s="110"/>
      <c r="BD1155" s="110"/>
      <c r="BE1155" s="110"/>
      <c r="BF1155" s="110"/>
      <c r="BG1155" s="110"/>
      <c r="BH1155" s="110"/>
      <c r="BI1155" s="110"/>
      <c r="BJ1155" s="110"/>
      <c r="BK1155" s="110"/>
      <c r="BL1155" s="110"/>
      <c r="BM1155" s="110"/>
      <c r="BN1155" s="110"/>
      <c r="BO1155" s="110"/>
      <c r="BP1155" s="110"/>
      <c r="BQ1155" s="110"/>
      <c r="BR1155" s="110"/>
      <c r="BS1155" s="110"/>
      <c r="BT1155" s="110"/>
      <c r="BU1155" s="110"/>
      <c r="BV1155" s="110"/>
      <c r="BW1155" s="110"/>
      <c r="BX1155" s="110"/>
    </row>
    <row r="1156" spans="1:256" s="110" customFormat="1" x14ac:dyDescent="0.35">
      <c r="A1156" s="122" t="s">
        <v>3919</v>
      </c>
      <c r="B1156" s="110" t="s">
        <v>122</v>
      </c>
      <c r="C1156" s="110" t="s">
        <v>224</v>
      </c>
      <c r="D1156" s="122"/>
      <c r="E1156" s="125">
        <v>36283</v>
      </c>
      <c r="F1156" s="111" t="s">
        <v>5149</v>
      </c>
      <c r="G1156" s="122"/>
      <c r="J1156" s="122"/>
      <c r="M1156" s="122"/>
      <c r="P1156" s="122"/>
      <c r="S1156" s="122"/>
      <c r="V1156" s="122"/>
      <c r="Y1156" s="122"/>
      <c r="AB1156" s="122"/>
    </row>
    <row r="1157" spans="1:256" s="110" customFormat="1" x14ac:dyDescent="0.35">
      <c r="A1157" s="122" t="s">
        <v>3720</v>
      </c>
      <c r="B1157" s="110" t="s">
        <v>1887</v>
      </c>
      <c r="C1157" s="110" t="s">
        <v>158</v>
      </c>
      <c r="D1157" s="122" t="s">
        <v>1118</v>
      </c>
      <c r="E1157" s="125">
        <v>37206</v>
      </c>
      <c r="F1157" s="111" t="s">
        <v>5138</v>
      </c>
      <c r="G1157" s="122"/>
      <c r="J1157" s="122"/>
      <c r="M1157" s="122"/>
      <c r="P1157" s="122"/>
      <c r="S1157" s="122"/>
      <c r="V1157" s="122"/>
      <c r="Y1157" s="122"/>
      <c r="AB1157" s="122"/>
    </row>
    <row r="1158" spans="1:256" s="110" customFormat="1" x14ac:dyDescent="0.35">
      <c r="A1158" s="122" t="s">
        <v>3797</v>
      </c>
      <c r="B1158" s="110" t="s">
        <v>93</v>
      </c>
      <c r="C1158" s="110" t="s">
        <v>471</v>
      </c>
      <c r="D1158" s="122" t="s">
        <v>2765</v>
      </c>
      <c r="E1158" s="125">
        <v>36671</v>
      </c>
      <c r="F1158" s="111" t="s">
        <v>279</v>
      </c>
      <c r="G1158" s="122"/>
      <c r="J1158" s="122"/>
      <c r="M1158" s="122"/>
      <c r="P1158" s="122"/>
      <c r="S1158" s="122"/>
      <c r="V1158" s="122"/>
      <c r="Y1158" s="122"/>
      <c r="AB1158" s="122"/>
    </row>
    <row r="1159" spans="1:256" s="110" customFormat="1" x14ac:dyDescent="0.35">
      <c r="A1159" s="8" t="s">
        <v>4585</v>
      </c>
      <c r="B1159" s="102"/>
      <c r="C1159" s="111" t="s">
        <v>4421</v>
      </c>
      <c r="D1159" s="131"/>
      <c r="E1159" s="40">
        <v>32002</v>
      </c>
      <c r="F1159" s="36" t="s">
        <v>4586</v>
      </c>
      <c r="G1159" s="36" t="s">
        <v>4587</v>
      </c>
      <c r="H1159" s="102"/>
      <c r="I1159" s="131"/>
      <c r="J1159" s="131"/>
      <c r="K1159" s="102" t="s">
        <v>299</v>
      </c>
      <c r="L1159" s="131" t="s">
        <v>85</v>
      </c>
      <c r="M1159" s="131" t="s">
        <v>301</v>
      </c>
      <c r="N1159" s="102" t="s">
        <v>299</v>
      </c>
      <c r="O1159" s="131" t="s">
        <v>85</v>
      </c>
      <c r="P1159" s="131" t="s">
        <v>682</v>
      </c>
      <c r="Q1159" s="102" t="s">
        <v>299</v>
      </c>
      <c r="R1159" s="131" t="s">
        <v>85</v>
      </c>
      <c r="S1159" s="131" t="s">
        <v>682</v>
      </c>
      <c r="T1159" s="102" t="s">
        <v>299</v>
      </c>
      <c r="U1159" s="131" t="s">
        <v>85</v>
      </c>
      <c r="V1159" s="131" t="s">
        <v>681</v>
      </c>
      <c r="W1159" s="102" t="s">
        <v>299</v>
      </c>
      <c r="X1159" s="131" t="s">
        <v>85</v>
      </c>
      <c r="Y1159" s="131" t="s">
        <v>334</v>
      </c>
      <c r="Z1159" s="102" t="s">
        <v>299</v>
      </c>
      <c r="AA1159" s="131" t="s">
        <v>85</v>
      </c>
      <c r="AB1159" s="131" t="s">
        <v>682</v>
      </c>
      <c r="AC1159" s="102" t="s">
        <v>299</v>
      </c>
      <c r="AD1159" s="131" t="s">
        <v>85</v>
      </c>
      <c r="AE1159" s="131" t="s">
        <v>684</v>
      </c>
      <c r="AF1159" s="102" t="s">
        <v>299</v>
      </c>
      <c r="AG1159" s="131" t="s">
        <v>85</v>
      </c>
      <c r="AH1159" s="131" t="s">
        <v>334</v>
      </c>
      <c r="AI1159" s="102" t="s">
        <v>299</v>
      </c>
      <c r="AJ1159" s="131" t="s">
        <v>85</v>
      </c>
      <c r="AK1159" s="131" t="s">
        <v>684</v>
      </c>
      <c r="AL1159" s="102" t="s">
        <v>299</v>
      </c>
      <c r="AM1159" s="131" t="s">
        <v>85</v>
      </c>
      <c r="AN1159" s="131" t="s">
        <v>155</v>
      </c>
      <c r="AO1159" t="s">
        <v>4588</v>
      </c>
      <c r="AP1159" s="36" t="s">
        <v>85</v>
      </c>
      <c r="AQ1159" s="36" t="s">
        <v>4589</v>
      </c>
      <c r="AR1159" t="s">
        <v>4590</v>
      </c>
      <c r="AS1159" s="36" t="s">
        <v>85</v>
      </c>
      <c r="AT1159" s="36" t="s">
        <v>149</v>
      </c>
      <c r="AU1159" t="s">
        <v>323</v>
      </c>
      <c r="AV1159" s="36" t="s">
        <v>85</v>
      </c>
      <c r="AW1159" s="36" t="s">
        <v>155</v>
      </c>
      <c r="AX1159"/>
      <c r="AY1159" s="36"/>
      <c r="AZ1159" s="36"/>
      <c r="BA1159"/>
      <c r="BB1159" s="36"/>
      <c r="BC1159" s="36"/>
      <c r="BD1159"/>
      <c r="BE1159" s="36"/>
      <c r="BF1159" s="36"/>
      <c r="BG1159"/>
      <c r="BH1159" s="36"/>
      <c r="BI1159" s="36"/>
      <c r="BJ1159"/>
      <c r="BK1159" s="36"/>
      <c r="BL1159" s="36"/>
      <c r="BM1159"/>
      <c r="BN1159" s="36"/>
      <c r="BO1159" s="36"/>
      <c r="BP1159"/>
      <c r="BQ1159" s="40"/>
      <c r="BR1159" s="36"/>
      <c r="BS1159" s="9"/>
      <c r="BT1159"/>
      <c r="BU1159" s="8"/>
      <c r="BV1159" s="9"/>
      <c r="BW1159" s="9"/>
      <c r="BX1159" s="128"/>
    </row>
    <row r="1160" spans="1:256" s="110" customFormat="1" x14ac:dyDescent="0.35">
      <c r="A1160" s="8" t="s">
        <v>5070</v>
      </c>
      <c r="C1160" s="111" t="s">
        <v>4421</v>
      </c>
      <c r="D1160" s="36"/>
      <c r="E1160" s="40">
        <v>31660</v>
      </c>
      <c r="F1160" s="36" t="s">
        <v>4688</v>
      </c>
      <c r="G1160" s="36" t="s">
        <v>5071</v>
      </c>
      <c r="I1160" s="36"/>
      <c r="J1160" s="36"/>
      <c r="K1160" s="110" t="s">
        <v>77</v>
      </c>
      <c r="L1160" s="36" t="s">
        <v>78</v>
      </c>
      <c r="M1160" s="36"/>
      <c r="N1160" s="110" t="s">
        <v>77</v>
      </c>
      <c r="O1160" s="36" t="s">
        <v>78</v>
      </c>
      <c r="P1160" s="36" t="s">
        <v>5072</v>
      </c>
      <c r="Q1160" s="110" t="s">
        <v>77</v>
      </c>
      <c r="R1160" s="36" t="s">
        <v>206</v>
      </c>
      <c r="S1160" s="36" t="s">
        <v>4648</v>
      </c>
      <c r="T1160" s="110" t="s">
        <v>77</v>
      </c>
      <c r="U1160" s="36" t="s">
        <v>128</v>
      </c>
      <c r="V1160" s="36" t="s">
        <v>1329</v>
      </c>
      <c r="W1160" s="110" t="s">
        <v>77</v>
      </c>
      <c r="X1160" s="36" t="s">
        <v>128</v>
      </c>
      <c r="Y1160" s="36" t="s">
        <v>4886</v>
      </c>
      <c r="Z1160" s="110" t="s">
        <v>77</v>
      </c>
      <c r="AA1160" s="36" t="s">
        <v>128</v>
      </c>
      <c r="AB1160" s="36" t="s">
        <v>1460</v>
      </c>
      <c r="AC1160" s="110" t="s">
        <v>77</v>
      </c>
      <c r="AD1160" s="36" t="s">
        <v>128</v>
      </c>
      <c r="AE1160" s="36" t="s">
        <v>1460</v>
      </c>
      <c r="AF1160" s="110" t="s">
        <v>77</v>
      </c>
      <c r="AG1160" s="36" t="s">
        <v>128</v>
      </c>
      <c r="AH1160" s="36" t="s">
        <v>376</v>
      </c>
      <c r="AI1160" s="110" t="s">
        <v>77</v>
      </c>
      <c r="AJ1160" s="36" t="s">
        <v>128</v>
      </c>
      <c r="AK1160" s="36"/>
      <c r="AL1160" s="110" t="s">
        <v>77</v>
      </c>
      <c r="AM1160" s="36" t="s">
        <v>252</v>
      </c>
      <c r="AN1160" s="36" t="s">
        <v>1647</v>
      </c>
      <c r="AP1160" s="36"/>
      <c r="AQ1160" s="36"/>
      <c r="AR1160" t="s">
        <v>77</v>
      </c>
      <c r="AS1160" s="36" t="s">
        <v>460</v>
      </c>
      <c r="AT1160" s="36"/>
      <c r="AU1160" t="s">
        <v>77</v>
      </c>
      <c r="AV1160" s="36" t="s">
        <v>460</v>
      </c>
      <c r="AW1160" s="36"/>
      <c r="AX1160"/>
      <c r="AY1160" s="36"/>
      <c r="AZ1160" s="36"/>
      <c r="BA1160"/>
      <c r="BB1160" s="36"/>
      <c r="BC1160" s="36"/>
      <c r="BD1160"/>
      <c r="BE1160" s="36"/>
      <c r="BF1160" s="36"/>
      <c r="BG1160"/>
      <c r="BH1160" s="36"/>
      <c r="BI1160" s="36"/>
      <c r="BJ1160"/>
      <c r="BK1160" s="36"/>
      <c r="BL1160" s="36"/>
      <c r="BM1160"/>
      <c r="BN1160" s="36"/>
      <c r="BO1160" s="36"/>
      <c r="BP1160"/>
      <c r="BQ1160" s="40"/>
      <c r="BR1160" s="36"/>
      <c r="BS1160" s="9"/>
      <c r="BT1160"/>
      <c r="BU1160" s="8"/>
      <c r="BV1160" s="9"/>
      <c r="BW1160" s="9"/>
      <c r="BX1160" s="128"/>
    </row>
    <row r="1161" spans="1:256" s="110" customFormat="1" x14ac:dyDescent="0.35">
      <c r="A1161" s="122" t="s">
        <v>2398</v>
      </c>
      <c r="B1161" s="110" t="s">
        <v>177</v>
      </c>
      <c r="C1161" s="110" t="s">
        <v>274</v>
      </c>
      <c r="D1161" s="122" t="s">
        <v>181</v>
      </c>
      <c r="E1161" s="125">
        <v>35669</v>
      </c>
      <c r="F1161" s="118" t="s">
        <v>398</v>
      </c>
      <c r="G1161" s="122" t="s">
        <v>398</v>
      </c>
      <c r="H1161" s="110" t="s">
        <v>177</v>
      </c>
      <c r="I1161" s="110" t="s">
        <v>274</v>
      </c>
      <c r="J1161" s="122" t="s">
        <v>440</v>
      </c>
      <c r="K1161" s="110" t="s">
        <v>177</v>
      </c>
      <c r="L1161" s="110" t="s">
        <v>274</v>
      </c>
      <c r="M1161" s="122" t="s">
        <v>208</v>
      </c>
      <c r="N1161" s="110" t="s">
        <v>177</v>
      </c>
      <c r="O1161" s="110" t="s">
        <v>274</v>
      </c>
      <c r="P1161" s="122" t="s">
        <v>201</v>
      </c>
      <c r="Q1161" s="110" t="s">
        <v>177</v>
      </c>
      <c r="R1161" s="110" t="s">
        <v>274</v>
      </c>
      <c r="S1161" s="122" t="s">
        <v>430</v>
      </c>
      <c r="T1161" s="110" t="s">
        <v>177</v>
      </c>
      <c r="U1161" s="110" t="s">
        <v>274</v>
      </c>
      <c r="V1161" s="122" t="s">
        <v>181</v>
      </c>
      <c r="Y1161" s="122"/>
      <c r="AB1161" s="122"/>
    </row>
    <row r="1162" spans="1:256" x14ac:dyDescent="0.35">
      <c r="A1162" s="122" t="s">
        <v>2443</v>
      </c>
      <c r="B1162" s="110" t="s">
        <v>327</v>
      </c>
      <c r="C1162" s="110" t="s">
        <v>268</v>
      </c>
      <c r="D1162" s="122" t="s">
        <v>335</v>
      </c>
      <c r="E1162" s="125">
        <v>36566</v>
      </c>
      <c r="F1162" s="111" t="s">
        <v>84</v>
      </c>
      <c r="G1162" s="122" t="s">
        <v>171</v>
      </c>
      <c r="H1162" s="110" t="s">
        <v>345</v>
      </c>
      <c r="I1162" s="110" t="s">
        <v>268</v>
      </c>
      <c r="J1162" s="122" t="s">
        <v>154</v>
      </c>
      <c r="K1162" s="110" t="s">
        <v>323</v>
      </c>
      <c r="L1162" s="110" t="s">
        <v>268</v>
      </c>
      <c r="M1162" s="122" t="s">
        <v>154</v>
      </c>
      <c r="N1162" s="110"/>
      <c r="O1162" s="110"/>
      <c r="P1162" s="122"/>
      <c r="Q1162" s="110"/>
      <c r="R1162" s="110"/>
      <c r="S1162" s="122"/>
      <c r="T1162" s="110"/>
      <c r="U1162" s="110"/>
      <c r="V1162" s="122"/>
      <c r="W1162" s="110"/>
      <c r="X1162" s="110"/>
      <c r="Y1162" s="122"/>
      <c r="Z1162" s="110"/>
      <c r="AA1162" s="110"/>
      <c r="AB1162" s="122"/>
      <c r="AC1162" s="110"/>
      <c r="AD1162" s="110"/>
      <c r="AE1162" s="110"/>
      <c r="AF1162" s="110"/>
      <c r="AG1162" s="110"/>
      <c r="AH1162" s="110"/>
      <c r="AI1162" s="110"/>
      <c r="AJ1162" s="110"/>
      <c r="AK1162" s="110"/>
      <c r="AL1162" s="110"/>
      <c r="AM1162" s="110"/>
      <c r="AN1162" s="110"/>
      <c r="AO1162" s="110"/>
      <c r="AP1162" s="110"/>
      <c r="AQ1162" s="110"/>
      <c r="AR1162" s="110"/>
      <c r="AS1162" s="110"/>
      <c r="AT1162" s="110"/>
      <c r="AU1162" s="110"/>
      <c r="AV1162" s="110"/>
      <c r="AW1162" s="110"/>
      <c r="AX1162" s="110"/>
      <c r="AY1162" s="110"/>
      <c r="AZ1162" s="110"/>
      <c r="BA1162" s="110"/>
      <c r="BB1162" s="110"/>
      <c r="BC1162" s="110"/>
      <c r="BD1162" s="110"/>
      <c r="BE1162" s="110"/>
      <c r="BF1162" s="110"/>
      <c r="BG1162" s="110"/>
      <c r="BH1162" s="110"/>
      <c r="BI1162" s="110"/>
      <c r="BJ1162" s="110"/>
      <c r="BK1162" s="110"/>
      <c r="BL1162" s="110"/>
      <c r="BM1162" s="110"/>
      <c r="BN1162" s="110"/>
      <c r="BO1162" s="110"/>
      <c r="BP1162" s="110"/>
      <c r="BQ1162" s="110"/>
      <c r="BR1162" s="110"/>
      <c r="BS1162" s="110"/>
      <c r="BT1162" s="110"/>
      <c r="BU1162" s="110"/>
      <c r="BV1162" s="110"/>
      <c r="BW1162" s="110"/>
      <c r="BX1162" s="110"/>
      <c r="BY1162" s="110"/>
      <c r="BZ1162" s="110"/>
      <c r="CA1162" s="110"/>
      <c r="CB1162" s="110"/>
      <c r="CC1162" s="110"/>
      <c r="CD1162" s="110"/>
      <c r="CE1162" s="110"/>
      <c r="CF1162" s="110"/>
      <c r="CG1162" s="110"/>
      <c r="CH1162" s="110"/>
      <c r="CI1162" s="110"/>
      <c r="CJ1162" s="110"/>
      <c r="CK1162" s="110"/>
      <c r="CL1162" s="110"/>
      <c r="CM1162" s="110"/>
      <c r="CN1162" s="110"/>
      <c r="CO1162" s="110"/>
      <c r="CP1162" s="110"/>
      <c r="CQ1162" s="110"/>
      <c r="CR1162" s="110"/>
      <c r="CS1162" s="110"/>
      <c r="CT1162" s="110"/>
      <c r="CU1162" s="110"/>
      <c r="CV1162" s="110"/>
      <c r="CW1162" s="110"/>
      <c r="CX1162" s="110"/>
      <c r="CY1162" s="110"/>
      <c r="CZ1162" s="110"/>
      <c r="DA1162" s="110"/>
      <c r="DB1162" s="110"/>
      <c r="DC1162" s="110"/>
      <c r="DD1162" s="110"/>
      <c r="DE1162" s="110"/>
      <c r="DF1162" s="110"/>
      <c r="DG1162" s="110"/>
      <c r="DH1162" s="110"/>
      <c r="DI1162" s="110"/>
      <c r="DJ1162" s="110"/>
      <c r="DK1162" s="110"/>
      <c r="DL1162" s="110"/>
      <c r="DM1162" s="110"/>
      <c r="DN1162" s="110"/>
      <c r="DO1162" s="110"/>
      <c r="DP1162" s="110"/>
      <c r="DQ1162" s="110"/>
      <c r="DR1162" s="110"/>
      <c r="DS1162" s="110"/>
      <c r="DT1162" s="110"/>
      <c r="DU1162" s="110"/>
      <c r="DV1162" s="110"/>
      <c r="DW1162" s="110"/>
      <c r="DX1162" s="110"/>
      <c r="DY1162" s="110"/>
      <c r="DZ1162" s="110"/>
      <c r="EA1162" s="110"/>
      <c r="EB1162" s="110"/>
      <c r="EC1162" s="110"/>
      <c r="ED1162" s="110"/>
      <c r="EE1162" s="110"/>
      <c r="EF1162" s="110"/>
      <c r="EG1162" s="110"/>
      <c r="EH1162" s="110"/>
      <c r="EI1162" s="110"/>
      <c r="EJ1162" s="110"/>
      <c r="EK1162" s="110"/>
      <c r="EL1162" s="110"/>
      <c r="EM1162" s="110"/>
      <c r="EN1162" s="110"/>
      <c r="EO1162" s="110"/>
      <c r="EP1162" s="110"/>
      <c r="EQ1162" s="110"/>
      <c r="ER1162" s="110"/>
      <c r="ES1162" s="110"/>
      <c r="ET1162" s="110"/>
      <c r="EU1162" s="110"/>
      <c r="EV1162" s="110"/>
      <c r="EW1162" s="110"/>
      <c r="EX1162" s="110"/>
      <c r="EY1162" s="110"/>
      <c r="EZ1162" s="110"/>
      <c r="FA1162" s="110"/>
      <c r="FB1162" s="110"/>
      <c r="FC1162" s="110"/>
      <c r="FD1162" s="110"/>
      <c r="FE1162" s="110"/>
      <c r="FF1162" s="110"/>
      <c r="FG1162" s="110"/>
      <c r="FH1162" s="110"/>
      <c r="FI1162" s="110"/>
      <c r="FJ1162" s="110"/>
      <c r="FK1162" s="110"/>
      <c r="FL1162" s="110"/>
      <c r="FM1162" s="110"/>
      <c r="FN1162" s="110"/>
      <c r="FO1162" s="110"/>
      <c r="FP1162" s="110"/>
      <c r="FQ1162" s="110"/>
      <c r="FR1162" s="110"/>
      <c r="FS1162" s="110"/>
      <c r="FT1162" s="110"/>
      <c r="FU1162" s="110"/>
      <c r="FV1162" s="110"/>
      <c r="FW1162" s="110"/>
      <c r="FX1162" s="110"/>
      <c r="FY1162" s="110"/>
      <c r="FZ1162" s="110"/>
      <c r="GA1162" s="110"/>
      <c r="GB1162" s="110"/>
      <c r="GC1162" s="110"/>
      <c r="GD1162" s="110"/>
      <c r="GE1162" s="110"/>
      <c r="GF1162" s="110"/>
      <c r="GG1162" s="110"/>
      <c r="GH1162" s="110"/>
      <c r="GI1162" s="110"/>
      <c r="GJ1162" s="110"/>
      <c r="GK1162" s="110"/>
      <c r="GL1162" s="110"/>
      <c r="GM1162" s="110"/>
      <c r="GN1162" s="110"/>
      <c r="GO1162" s="110"/>
      <c r="GP1162" s="110"/>
      <c r="GQ1162" s="110"/>
      <c r="GR1162" s="110"/>
      <c r="GS1162" s="110"/>
      <c r="GT1162" s="110"/>
      <c r="GU1162" s="110"/>
      <c r="GV1162" s="110"/>
      <c r="GW1162" s="110"/>
      <c r="GX1162" s="110"/>
      <c r="GY1162" s="110"/>
      <c r="GZ1162" s="110"/>
      <c r="HA1162" s="110"/>
      <c r="HB1162" s="110"/>
      <c r="HC1162" s="110"/>
      <c r="HD1162" s="110"/>
      <c r="HE1162" s="110"/>
      <c r="HF1162" s="110"/>
      <c r="HG1162" s="110"/>
      <c r="HH1162" s="110"/>
      <c r="HI1162" s="110"/>
      <c r="HJ1162" s="110"/>
      <c r="HK1162" s="110"/>
      <c r="HL1162" s="110"/>
      <c r="HM1162" s="110"/>
      <c r="HN1162" s="110"/>
      <c r="HO1162" s="110"/>
      <c r="HP1162" s="110"/>
      <c r="HQ1162" s="110"/>
      <c r="HR1162" s="110"/>
      <c r="HS1162" s="110"/>
      <c r="HT1162" s="110"/>
      <c r="HU1162" s="110"/>
      <c r="HV1162" s="110"/>
      <c r="HW1162" s="110"/>
      <c r="HX1162" s="110"/>
      <c r="HY1162" s="110"/>
      <c r="HZ1162" s="110"/>
      <c r="IA1162" s="110"/>
      <c r="IB1162" s="110"/>
      <c r="IC1162" s="110"/>
      <c r="ID1162" s="110"/>
      <c r="IE1162" s="110"/>
      <c r="IF1162" s="110"/>
      <c r="IG1162" s="110"/>
      <c r="IH1162" s="110"/>
      <c r="II1162" s="110"/>
      <c r="IJ1162" s="110"/>
      <c r="IK1162" s="110"/>
      <c r="IL1162" s="110"/>
      <c r="IM1162" s="110"/>
      <c r="IN1162" s="110"/>
      <c r="IO1162" s="110"/>
      <c r="IP1162" s="110"/>
      <c r="IQ1162" s="110"/>
      <c r="IR1162" s="110"/>
      <c r="IS1162" s="110"/>
      <c r="IT1162" s="110"/>
      <c r="IU1162" s="110"/>
      <c r="IV1162" s="110"/>
    </row>
    <row r="1163" spans="1:256" x14ac:dyDescent="0.35">
      <c r="A1163" s="122" t="s">
        <v>2298</v>
      </c>
      <c r="B1163" s="110"/>
      <c r="C1163" s="110"/>
      <c r="D1163" s="122"/>
      <c r="E1163" s="125">
        <v>33896</v>
      </c>
      <c r="F1163" s="118" t="s">
        <v>330</v>
      </c>
      <c r="G1163" s="122" t="s">
        <v>188</v>
      </c>
      <c r="H1163" s="110" t="s">
        <v>220</v>
      </c>
      <c r="I1163" s="110" t="s">
        <v>85</v>
      </c>
      <c r="J1163" s="122" t="s">
        <v>208</v>
      </c>
      <c r="K1163" s="110" t="s">
        <v>211</v>
      </c>
      <c r="L1163" s="110" t="s">
        <v>85</v>
      </c>
      <c r="M1163" s="122" t="s">
        <v>472</v>
      </c>
      <c r="N1163" s="110" t="s">
        <v>459</v>
      </c>
      <c r="O1163" s="110" t="s">
        <v>165</v>
      </c>
      <c r="P1163" s="122" t="s">
        <v>166</v>
      </c>
      <c r="Q1163" s="110" t="s">
        <v>744</v>
      </c>
      <c r="R1163" s="110" t="s">
        <v>165</v>
      </c>
      <c r="S1163" s="122" t="s">
        <v>231</v>
      </c>
      <c r="T1163" s="110" t="s">
        <v>864</v>
      </c>
      <c r="U1163" s="110" t="s">
        <v>165</v>
      </c>
      <c r="V1163" s="122" t="s">
        <v>1261</v>
      </c>
      <c r="W1163" s="110" t="s">
        <v>220</v>
      </c>
      <c r="X1163" s="110" t="s">
        <v>131</v>
      </c>
      <c r="Y1163" s="122" t="s">
        <v>231</v>
      </c>
      <c r="Z1163" s="110" t="s">
        <v>220</v>
      </c>
      <c r="AA1163" s="110" t="s">
        <v>131</v>
      </c>
      <c r="AB1163" s="122" t="s">
        <v>231</v>
      </c>
      <c r="AC1163" s="110"/>
      <c r="AD1163" s="110"/>
      <c r="AE1163" s="110"/>
      <c r="AF1163" s="110"/>
      <c r="AG1163" s="110"/>
      <c r="AH1163" s="110"/>
      <c r="AI1163" s="110"/>
      <c r="AJ1163" s="110"/>
      <c r="AK1163" s="110"/>
      <c r="AL1163" s="110"/>
      <c r="AM1163" s="110"/>
      <c r="AN1163" s="110"/>
      <c r="AO1163" s="110"/>
      <c r="AP1163" s="110"/>
      <c r="AQ1163" s="110"/>
      <c r="AR1163" s="110"/>
      <c r="AS1163" s="110"/>
      <c r="AT1163" s="110"/>
      <c r="AU1163" s="110"/>
      <c r="AV1163" s="110"/>
      <c r="AW1163" s="110"/>
      <c r="AX1163" s="110"/>
      <c r="AY1163" s="110"/>
      <c r="AZ1163" s="110"/>
      <c r="BA1163" s="110"/>
      <c r="BB1163" s="110"/>
      <c r="BC1163" s="110"/>
      <c r="BD1163" s="110"/>
      <c r="BE1163" s="110"/>
      <c r="BF1163" s="110"/>
      <c r="BG1163" s="110"/>
      <c r="BH1163" s="110"/>
      <c r="BI1163" s="110"/>
      <c r="BJ1163" s="110"/>
      <c r="BK1163" s="110"/>
      <c r="BL1163" s="110"/>
      <c r="BM1163" s="110"/>
      <c r="BN1163" s="110"/>
      <c r="BO1163" s="110"/>
      <c r="BP1163" s="110"/>
      <c r="BQ1163" s="110"/>
      <c r="BR1163" s="110"/>
      <c r="BS1163" s="110"/>
      <c r="BT1163" s="110"/>
      <c r="BU1163" s="110"/>
      <c r="BV1163" s="110"/>
      <c r="BW1163" s="110"/>
      <c r="BX1163" s="110"/>
      <c r="BY1163" s="110"/>
      <c r="BZ1163" s="110"/>
      <c r="CA1163" s="110"/>
      <c r="CB1163" s="110"/>
      <c r="CC1163" s="110"/>
      <c r="CD1163" s="110"/>
      <c r="CE1163" s="110"/>
      <c r="CF1163" s="110"/>
      <c r="CG1163" s="110"/>
      <c r="CH1163" s="110"/>
      <c r="CI1163" s="110"/>
      <c r="CJ1163" s="110"/>
      <c r="CK1163" s="110"/>
      <c r="CL1163" s="110"/>
      <c r="CM1163" s="110"/>
      <c r="CN1163" s="110"/>
      <c r="CO1163" s="110"/>
      <c r="CP1163" s="110"/>
      <c r="CQ1163" s="110"/>
      <c r="CR1163" s="110"/>
      <c r="CS1163" s="110"/>
      <c r="CT1163" s="110"/>
      <c r="CU1163" s="110"/>
      <c r="CV1163" s="110"/>
      <c r="CW1163" s="110"/>
      <c r="CX1163" s="110"/>
      <c r="CY1163" s="110"/>
      <c r="CZ1163" s="110"/>
      <c r="DA1163" s="110"/>
      <c r="DB1163" s="110"/>
      <c r="DC1163" s="110"/>
      <c r="DD1163" s="110"/>
      <c r="DE1163" s="110"/>
      <c r="DF1163" s="110"/>
      <c r="DG1163" s="110"/>
      <c r="DH1163" s="110"/>
      <c r="DI1163" s="110"/>
      <c r="DJ1163" s="110"/>
      <c r="DK1163" s="110"/>
      <c r="DL1163" s="110"/>
      <c r="DM1163" s="110"/>
      <c r="DN1163" s="110"/>
      <c r="DO1163" s="110"/>
      <c r="DP1163" s="110"/>
      <c r="DQ1163" s="110"/>
      <c r="DR1163" s="110"/>
      <c r="DS1163" s="110"/>
      <c r="DT1163" s="110"/>
      <c r="DU1163" s="110"/>
      <c r="DV1163" s="110"/>
      <c r="DW1163" s="110"/>
      <c r="DX1163" s="110"/>
      <c r="DY1163" s="110"/>
      <c r="DZ1163" s="110"/>
      <c r="EA1163" s="110"/>
      <c r="EB1163" s="110"/>
      <c r="EC1163" s="110"/>
      <c r="ED1163" s="110"/>
      <c r="EE1163" s="110"/>
      <c r="EF1163" s="110"/>
      <c r="EG1163" s="110"/>
      <c r="EH1163" s="110"/>
      <c r="EI1163" s="110"/>
      <c r="EJ1163" s="110"/>
      <c r="EK1163" s="110"/>
      <c r="EL1163" s="110"/>
      <c r="EM1163" s="110"/>
      <c r="EN1163" s="110"/>
      <c r="EO1163" s="110"/>
      <c r="EP1163" s="110"/>
      <c r="EQ1163" s="110"/>
      <c r="ER1163" s="110"/>
      <c r="ES1163" s="110"/>
      <c r="ET1163" s="110"/>
      <c r="EU1163" s="110"/>
      <c r="EV1163" s="110"/>
      <c r="EW1163" s="110"/>
      <c r="EX1163" s="110"/>
      <c r="EY1163" s="110"/>
      <c r="EZ1163" s="110"/>
      <c r="FA1163" s="110"/>
      <c r="FB1163" s="110"/>
      <c r="FC1163" s="110"/>
      <c r="FD1163" s="110"/>
      <c r="FE1163" s="110"/>
      <c r="FF1163" s="110"/>
      <c r="FG1163" s="110"/>
      <c r="FH1163" s="110"/>
      <c r="FI1163" s="110"/>
      <c r="FJ1163" s="110"/>
      <c r="FK1163" s="110"/>
      <c r="FL1163" s="110"/>
      <c r="FM1163" s="110"/>
      <c r="FN1163" s="110"/>
      <c r="FO1163" s="110"/>
      <c r="FP1163" s="110"/>
      <c r="FQ1163" s="110"/>
      <c r="FR1163" s="110"/>
      <c r="FS1163" s="110"/>
      <c r="FT1163" s="110"/>
      <c r="FU1163" s="110"/>
      <c r="FV1163" s="110"/>
      <c r="FW1163" s="110"/>
      <c r="FX1163" s="110"/>
      <c r="FY1163" s="110"/>
      <c r="FZ1163" s="110"/>
      <c r="GA1163" s="110"/>
      <c r="GB1163" s="110"/>
      <c r="GC1163" s="110"/>
      <c r="GD1163" s="110"/>
      <c r="GE1163" s="110"/>
      <c r="GF1163" s="110"/>
      <c r="GG1163" s="110"/>
      <c r="GH1163" s="110"/>
      <c r="GI1163" s="110"/>
      <c r="GJ1163" s="110"/>
      <c r="GK1163" s="110"/>
      <c r="GL1163" s="110"/>
      <c r="GM1163" s="110"/>
      <c r="GN1163" s="110"/>
      <c r="GO1163" s="110"/>
      <c r="GP1163" s="110"/>
      <c r="GQ1163" s="110"/>
      <c r="GR1163" s="110"/>
      <c r="GS1163" s="110"/>
      <c r="GT1163" s="110"/>
      <c r="GU1163" s="110"/>
      <c r="GV1163" s="110"/>
      <c r="GW1163" s="110"/>
      <c r="GX1163" s="110"/>
      <c r="GY1163" s="110"/>
      <c r="GZ1163" s="110"/>
      <c r="HA1163" s="110"/>
      <c r="HB1163" s="110"/>
      <c r="HC1163" s="110"/>
      <c r="HD1163" s="110"/>
      <c r="HE1163" s="110"/>
      <c r="HF1163" s="110"/>
      <c r="HG1163" s="110"/>
      <c r="HH1163" s="110"/>
      <c r="HI1163" s="110"/>
      <c r="HJ1163" s="110"/>
      <c r="HK1163" s="110"/>
      <c r="HL1163" s="110"/>
      <c r="HM1163" s="110"/>
      <c r="HN1163" s="110"/>
      <c r="HO1163" s="110"/>
      <c r="HP1163" s="110"/>
      <c r="HQ1163" s="110"/>
      <c r="HR1163" s="110"/>
      <c r="HS1163" s="110"/>
      <c r="HT1163" s="110"/>
      <c r="HU1163" s="110"/>
      <c r="HV1163" s="110"/>
      <c r="HW1163" s="110"/>
      <c r="HX1163" s="110"/>
      <c r="HY1163" s="110"/>
      <c r="HZ1163" s="110"/>
      <c r="IA1163" s="110"/>
      <c r="IB1163" s="110"/>
      <c r="IC1163" s="110"/>
      <c r="ID1163" s="110"/>
      <c r="IE1163" s="110"/>
      <c r="IF1163" s="110"/>
      <c r="IG1163" s="110"/>
      <c r="IH1163" s="110"/>
      <c r="II1163" s="110"/>
      <c r="IJ1163" s="110"/>
      <c r="IK1163" s="110"/>
      <c r="IL1163" s="110"/>
      <c r="IM1163" s="110"/>
      <c r="IN1163" s="110"/>
      <c r="IO1163" s="110"/>
      <c r="IP1163" s="110"/>
      <c r="IQ1163" s="110"/>
      <c r="IR1163" s="110"/>
      <c r="IS1163" s="110"/>
      <c r="IT1163" s="110"/>
      <c r="IU1163" s="110"/>
      <c r="IV1163" s="110"/>
    </row>
    <row r="1164" spans="1:256" s="110" customFormat="1" x14ac:dyDescent="0.35">
      <c r="A1164" s="122" t="s">
        <v>1793</v>
      </c>
      <c r="B1164" s="110" t="s">
        <v>242</v>
      </c>
      <c r="C1164" s="118" t="s">
        <v>165</v>
      </c>
      <c r="D1164" s="122" t="s">
        <v>627</v>
      </c>
      <c r="E1164" s="125">
        <v>36315</v>
      </c>
      <c r="F1164" s="111" t="s">
        <v>1794</v>
      </c>
      <c r="G1164" s="111" t="s">
        <v>98</v>
      </c>
      <c r="H1164" s="110" t="s">
        <v>273</v>
      </c>
      <c r="I1164" s="118" t="s">
        <v>165</v>
      </c>
      <c r="J1164" s="122" t="s">
        <v>227</v>
      </c>
      <c r="L1164" s="118"/>
      <c r="M1164" s="122"/>
      <c r="O1164" s="118"/>
      <c r="P1164" s="122"/>
      <c r="R1164" s="118"/>
      <c r="S1164" s="122"/>
      <c r="U1164" s="118"/>
      <c r="V1164" s="122"/>
      <c r="X1164" s="118"/>
      <c r="Y1164" s="122"/>
      <c r="AA1164" s="118"/>
      <c r="AB1164" s="122"/>
      <c r="AD1164" s="118"/>
      <c r="AE1164" s="122"/>
      <c r="AG1164" s="118"/>
      <c r="AH1164" s="122"/>
      <c r="AJ1164" s="118"/>
      <c r="AK1164" s="122"/>
    </row>
    <row r="1165" spans="1:256" s="110" customFormat="1" x14ac:dyDescent="0.35">
      <c r="A1165" s="122" t="s">
        <v>914</v>
      </c>
      <c r="B1165" s="110" t="s">
        <v>276</v>
      </c>
      <c r="C1165" s="110" t="s">
        <v>135</v>
      </c>
      <c r="D1165" s="122" t="s">
        <v>293</v>
      </c>
      <c r="E1165" s="125">
        <v>36362</v>
      </c>
      <c r="F1165" s="111" t="s">
        <v>102</v>
      </c>
      <c r="G1165" s="122" t="s">
        <v>822</v>
      </c>
      <c r="H1165" s="110" t="s">
        <v>307</v>
      </c>
      <c r="I1165" s="110" t="s">
        <v>135</v>
      </c>
      <c r="J1165" s="122" t="s">
        <v>481</v>
      </c>
      <c r="K1165" s="110" t="s">
        <v>307</v>
      </c>
      <c r="L1165" s="110" t="s">
        <v>135</v>
      </c>
      <c r="M1165" s="122" t="s">
        <v>496</v>
      </c>
      <c r="P1165" s="122"/>
      <c r="S1165" s="122"/>
      <c r="V1165" s="122"/>
      <c r="Y1165" s="122"/>
      <c r="AB1165" s="122"/>
    </row>
    <row r="1166" spans="1:256" s="110" customFormat="1" x14ac:dyDescent="0.35">
      <c r="A1166" s="122" t="s">
        <v>2025</v>
      </c>
      <c r="B1166" s="110" t="s">
        <v>323</v>
      </c>
      <c r="C1166" s="110" t="s">
        <v>326</v>
      </c>
      <c r="D1166" s="122" t="s">
        <v>155</v>
      </c>
      <c r="E1166" s="125">
        <v>36782</v>
      </c>
      <c r="F1166" s="111" t="s">
        <v>2026</v>
      </c>
      <c r="G1166" s="122" t="s">
        <v>4929</v>
      </c>
      <c r="H1166" s="110" t="s">
        <v>354</v>
      </c>
      <c r="I1166" s="110" t="s">
        <v>326</v>
      </c>
      <c r="J1166" s="122" t="s">
        <v>155</v>
      </c>
      <c r="K1166" s="110" t="s">
        <v>354</v>
      </c>
      <c r="L1166" s="110" t="s">
        <v>326</v>
      </c>
      <c r="M1166" s="122" t="s">
        <v>422</v>
      </c>
      <c r="P1166" s="122"/>
      <c r="S1166" s="122"/>
      <c r="V1166" s="122"/>
      <c r="Y1166" s="122"/>
      <c r="AB1166" s="122"/>
    </row>
    <row r="1167" spans="1:256" x14ac:dyDescent="0.35">
      <c r="A1167" s="122" t="s">
        <v>1264</v>
      </c>
      <c r="B1167" s="110"/>
      <c r="C1167" s="118"/>
      <c r="D1167" s="122"/>
      <c r="E1167" s="125">
        <v>36480</v>
      </c>
      <c r="F1167" s="111" t="s">
        <v>88</v>
      </c>
      <c r="G1167" s="111" t="s">
        <v>320</v>
      </c>
      <c r="H1167" s="110" t="s">
        <v>461</v>
      </c>
      <c r="I1167" s="118" t="s">
        <v>224</v>
      </c>
      <c r="J1167" s="122" t="s">
        <v>231</v>
      </c>
      <c r="K1167" s="110"/>
      <c r="L1167" s="118"/>
      <c r="M1167" s="122"/>
      <c r="N1167" s="110"/>
      <c r="O1167" s="118"/>
      <c r="P1167" s="122"/>
      <c r="Q1167" s="110"/>
      <c r="R1167" s="118"/>
      <c r="S1167" s="122"/>
      <c r="T1167" s="110"/>
      <c r="U1167" s="118"/>
      <c r="V1167" s="122"/>
      <c r="W1167" s="110"/>
      <c r="X1167" s="118"/>
      <c r="Y1167" s="122"/>
      <c r="Z1167" s="110"/>
      <c r="AA1167" s="118"/>
      <c r="AB1167" s="122"/>
      <c r="AC1167" s="110"/>
      <c r="AD1167" s="118"/>
      <c r="AE1167" s="122"/>
      <c r="AF1167" s="110"/>
      <c r="AG1167" s="118"/>
      <c r="AH1167" s="122"/>
      <c r="AI1167" s="110"/>
      <c r="AJ1167" s="118"/>
      <c r="AK1167" s="122"/>
      <c r="AL1167" s="110"/>
      <c r="AM1167" s="110"/>
      <c r="AN1167" s="110"/>
      <c r="AO1167" s="110"/>
      <c r="AP1167" s="110"/>
      <c r="AQ1167" s="110"/>
      <c r="AR1167" s="110"/>
      <c r="AS1167" s="110"/>
      <c r="AT1167" s="110"/>
      <c r="AU1167" s="110"/>
      <c r="AV1167" s="110"/>
      <c r="AW1167" s="110"/>
      <c r="AX1167" s="110"/>
      <c r="AY1167" s="110"/>
      <c r="AZ1167" s="110"/>
      <c r="BA1167" s="110"/>
      <c r="BB1167" s="110"/>
      <c r="BC1167" s="110"/>
      <c r="BD1167" s="110"/>
      <c r="BE1167" s="110"/>
      <c r="BF1167" s="110"/>
      <c r="BG1167" s="110"/>
      <c r="BH1167" s="110"/>
      <c r="BI1167" s="110"/>
      <c r="BJ1167" s="110"/>
      <c r="BK1167" s="110"/>
      <c r="BL1167" s="110"/>
      <c r="BM1167" s="110"/>
      <c r="BN1167" s="110"/>
      <c r="BO1167" s="110"/>
      <c r="BP1167" s="110"/>
      <c r="BQ1167" s="110"/>
      <c r="BR1167" s="110"/>
      <c r="BS1167" s="110"/>
      <c r="BT1167" s="110"/>
      <c r="BU1167" s="110"/>
      <c r="BV1167" s="110"/>
      <c r="BW1167" s="110"/>
      <c r="BX1167" s="110"/>
      <c r="BY1167" s="110"/>
      <c r="BZ1167" s="110"/>
      <c r="CA1167" s="110"/>
      <c r="CB1167" s="110"/>
      <c r="CC1167" s="110"/>
      <c r="CD1167" s="110"/>
      <c r="CE1167" s="110"/>
      <c r="CF1167" s="110"/>
      <c r="CG1167" s="110"/>
      <c r="CH1167" s="110"/>
      <c r="CI1167" s="110"/>
      <c r="CJ1167" s="110"/>
      <c r="CK1167" s="110"/>
      <c r="CL1167" s="110"/>
      <c r="CM1167" s="110"/>
      <c r="CN1167" s="110"/>
      <c r="CO1167" s="110"/>
      <c r="CP1167" s="110"/>
      <c r="CQ1167" s="110"/>
      <c r="CR1167" s="110"/>
      <c r="CS1167" s="110"/>
      <c r="CT1167" s="110"/>
      <c r="CU1167" s="110"/>
      <c r="CV1167" s="110"/>
      <c r="CW1167" s="110"/>
      <c r="CX1167" s="110"/>
      <c r="CY1167" s="110"/>
      <c r="CZ1167" s="110"/>
      <c r="DA1167" s="110"/>
      <c r="DB1167" s="110"/>
      <c r="DC1167" s="110"/>
      <c r="DD1167" s="110"/>
      <c r="DE1167" s="110"/>
      <c r="DF1167" s="110"/>
      <c r="DG1167" s="110"/>
      <c r="DH1167" s="110"/>
      <c r="DI1167" s="110"/>
      <c r="DJ1167" s="110"/>
      <c r="DK1167" s="110"/>
      <c r="DL1167" s="110"/>
      <c r="DM1167" s="110"/>
      <c r="DN1167" s="110"/>
      <c r="DO1167" s="110"/>
      <c r="DP1167" s="110"/>
      <c r="DQ1167" s="110"/>
      <c r="DR1167" s="110"/>
      <c r="DS1167" s="110"/>
      <c r="DT1167" s="110"/>
      <c r="DU1167" s="110"/>
      <c r="DV1167" s="110"/>
      <c r="DW1167" s="110"/>
      <c r="DX1167" s="110"/>
      <c r="DY1167" s="110"/>
      <c r="DZ1167" s="110"/>
      <c r="EA1167" s="110"/>
      <c r="EB1167" s="110"/>
      <c r="EC1167" s="110"/>
      <c r="ED1167" s="110"/>
      <c r="EE1167" s="110"/>
      <c r="EF1167" s="110"/>
      <c r="EG1167" s="110"/>
      <c r="EH1167" s="110"/>
      <c r="EI1167" s="110"/>
      <c r="EJ1167" s="110"/>
      <c r="EK1167" s="110"/>
      <c r="EL1167" s="110"/>
      <c r="EM1167" s="110"/>
      <c r="EN1167" s="110"/>
      <c r="EO1167" s="110"/>
      <c r="EP1167" s="110"/>
      <c r="EQ1167" s="110"/>
      <c r="ER1167" s="110"/>
      <c r="ES1167" s="110"/>
      <c r="ET1167" s="110"/>
      <c r="EU1167" s="110"/>
      <c r="EV1167" s="110"/>
      <c r="EW1167" s="110"/>
      <c r="EX1167" s="110"/>
      <c r="EY1167" s="110"/>
      <c r="EZ1167" s="110"/>
      <c r="FA1167" s="110"/>
      <c r="FB1167" s="110"/>
      <c r="FC1167" s="110"/>
      <c r="FD1167" s="110"/>
      <c r="FE1167" s="110"/>
      <c r="FF1167" s="110"/>
      <c r="FG1167" s="110"/>
      <c r="FH1167" s="110"/>
      <c r="FI1167" s="110"/>
      <c r="FJ1167" s="110"/>
      <c r="FK1167" s="110"/>
      <c r="FL1167" s="110"/>
      <c r="FM1167" s="110"/>
      <c r="FN1167" s="110"/>
      <c r="FO1167" s="110"/>
      <c r="FP1167" s="110"/>
      <c r="FQ1167" s="110"/>
      <c r="FR1167" s="110"/>
      <c r="FS1167" s="110"/>
      <c r="FT1167" s="110"/>
      <c r="FU1167" s="110"/>
      <c r="FV1167" s="110"/>
      <c r="FW1167" s="110"/>
      <c r="FX1167" s="110"/>
      <c r="FY1167" s="110"/>
      <c r="FZ1167" s="110"/>
      <c r="GA1167" s="110"/>
      <c r="GB1167" s="110"/>
      <c r="GC1167" s="110"/>
      <c r="GD1167" s="110"/>
      <c r="GE1167" s="110"/>
      <c r="GF1167" s="110"/>
      <c r="GG1167" s="110"/>
      <c r="GH1167" s="110"/>
      <c r="GI1167" s="110"/>
      <c r="GJ1167" s="110"/>
      <c r="GK1167" s="110"/>
      <c r="GL1167" s="110"/>
      <c r="GM1167" s="110"/>
      <c r="GN1167" s="110"/>
      <c r="GO1167" s="110"/>
      <c r="GP1167" s="110"/>
      <c r="GQ1167" s="110"/>
      <c r="GR1167" s="110"/>
      <c r="GS1167" s="110"/>
      <c r="GT1167" s="110"/>
      <c r="GU1167" s="110"/>
      <c r="GV1167" s="110"/>
      <c r="GW1167" s="110"/>
      <c r="GX1167" s="110"/>
      <c r="GY1167" s="110"/>
      <c r="GZ1167" s="110"/>
      <c r="HA1167" s="110"/>
      <c r="HB1167" s="110"/>
      <c r="HC1167" s="110"/>
      <c r="HD1167" s="110"/>
      <c r="HE1167" s="110"/>
      <c r="HF1167" s="110"/>
      <c r="HG1167" s="110"/>
      <c r="HH1167" s="110"/>
      <c r="HI1167" s="110"/>
      <c r="HJ1167" s="110"/>
      <c r="HK1167" s="110"/>
      <c r="HL1167" s="110"/>
      <c r="HM1167" s="110"/>
      <c r="HN1167" s="110"/>
      <c r="HO1167" s="110"/>
      <c r="HP1167" s="110"/>
      <c r="HQ1167" s="110"/>
      <c r="HR1167" s="110"/>
      <c r="HS1167" s="110"/>
      <c r="HT1167" s="110"/>
      <c r="HU1167" s="110"/>
      <c r="HV1167" s="110"/>
      <c r="HW1167" s="110"/>
      <c r="HX1167" s="110"/>
      <c r="HY1167" s="110"/>
      <c r="HZ1167" s="110"/>
      <c r="IA1167" s="110"/>
      <c r="IB1167" s="110"/>
      <c r="IC1167" s="110"/>
      <c r="ID1167" s="110"/>
      <c r="IE1167" s="110"/>
      <c r="IF1167" s="110"/>
      <c r="IG1167" s="110"/>
      <c r="IH1167" s="110"/>
      <c r="II1167" s="110"/>
      <c r="IJ1167" s="110"/>
      <c r="IK1167" s="110"/>
      <c r="IL1167" s="110"/>
      <c r="IM1167" s="110"/>
      <c r="IN1167" s="110"/>
      <c r="IO1167" s="110"/>
      <c r="IP1167" s="110"/>
      <c r="IQ1167" s="110"/>
      <c r="IR1167" s="110"/>
      <c r="IS1167" s="110"/>
      <c r="IT1167" s="110"/>
      <c r="IU1167" s="110"/>
      <c r="IV1167" s="110"/>
    </row>
    <row r="1168" spans="1:256" s="110" customFormat="1" x14ac:dyDescent="0.35">
      <c r="A1168" s="122" t="s">
        <v>2899</v>
      </c>
      <c r="B1168" s="110" t="s">
        <v>311</v>
      </c>
      <c r="C1168" s="110" t="s">
        <v>206</v>
      </c>
      <c r="D1168" s="122" t="s">
        <v>621</v>
      </c>
      <c r="E1168" s="125">
        <v>36528</v>
      </c>
      <c r="F1168" s="111" t="s">
        <v>91</v>
      </c>
      <c r="G1168" s="122" t="s">
        <v>295</v>
      </c>
      <c r="H1168" s="110" t="s">
        <v>292</v>
      </c>
      <c r="I1168" s="110" t="s">
        <v>206</v>
      </c>
      <c r="J1168" s="122" t="s">
        <v>293</v>
      </c>
      <c r="K1168" s="110" t="s">
        <v>292</v>
      </c>
      <c r="L1168" s="110" t="s">
        <v>206</v>
      </c>
      <c r="M1168" s="122" t="s">
        <v>1823</v>
      </c>
      <c r="P1168" s="122"/>
      <c r="S1168" s="122"/>
      <c r="V1168" s="122"/>
      <c r="Y1168" s="122"/>
      <c r="AB1168" s="122"/>
    </row>
    <row r="1169" spans="1:256" x14ac:dyDescent="0.35">
      <c r="A1169" s="122" t="s">
        <v>4565</v>
      </c>
      <c r="B1169" s="110"/>
      <c r="C1169" s="110"/>
      <c r="D1169" s="122"/>
      <c r="E1169" s="125">
        <v>35858</v>
      </c>
      <c r="F1169" s="118" t="s">
        <v>108</v>
      </c>
      <c r="G1169" s="122" t="s">
        <v>3066</v>
      </c>
      <c r="H1169" s="110" t="s">
        <v>954</v>
      </c>
      <c r="I1169" s="110" t="s">
        <v>158</v>
      </c>
      <c r="J1169" s="122" t="s">
        <v>4566</v>
      </c>
      <c r="K1169" s="110"/>
      <c r="L1169" s="110"/>
      <c r="M1169" s="122"/>
      <c r="N1169" s="110"/>
      <c r="O1169" s="110"/>
      <c r="P1169" s="122"/>
      <c r="Q1169" s="110" t="s">
        <v>93</v>
      </c>
      <c r="R1169" s="110" t="s">
        <v>158</v>
      </c>
      <c r="S1169" s="122" t="s">
        <v>1072</v>
      </c>
      <c r="T1169" s="110"/>
      <c r="U1169" s="110"/>
      <c r="V1169" s="122"/>
      <c r="W1169" s="110"/>
      <c r="X1169" s="110"/>
      <c r="Y1169" s="122"/>
      <c r="Z1169" s="110"/>
      <c r="AA1169" s="110"/>
      <c r="AB1169" s="122"/>
      <c r="AC1169" s="110"/>
      <c r="AD1169" s="110"/>
      <c r="AE1169" s="110"/>
      <c r="AF1169" s="110"/>
      <c r="AG1169" s="110"/>
      <c r="AH1169" s="110"/>
      <c r="AI1169" s="110"/>
      <c r="AJ1169" s="110"/>
      <c r="AK1169" s="110"/>
      <c r="AL1169" s="110"/>
      <c r="AM1169" s="110"/>
      <c r="AN1169" s="110"/>
      <c r="AO1169" s="110"/>
      <c r="AP1169" s="110"/>
      <c r="AQ1169" s="110"/>
      <c r="AR1169" s="110"/>
      <c r="AS1169" s="110"/>
      <c r="AT1169" s="110"/>
      <c r="AU1169" s="110"/>
      <c r="AV1169" s="110"/>
      <c r="AW1169" s="110"/>
      <c r="AX1169" s="110"/>
      <c r="AY1169" s="110"/>
      <c r="AZ1169" s="110"/>
      <c r="BA1169" s="110"/>
      <c r="BB1169" s="110"/>
      <c r="BC1169" s="110"/>
      <c r="BD1169" s="110"/>
      <c r="BE1169" s="110"/>
      <c r="BF1169" s="110"/>
      <c r="BG1169" s="110"/>
      <c r="BH1169" s="110"/>
      <c r="BI1169" s="110"/>
      <c r="BJ1169" s="110"/>
      <c r="BK1169" s="110"/>
      <c r="BL1169" s="110"/>
      <c r="BM1169" s="110"/>
      <c r="BN1169" s="110"/>
      <c r="BO1169" s="110"/>
      <c r="BP1169" s="110"/>
      <c r="BQ1169" s="110"/>
      <c r="BR1169" s="110"/>
      <c r="BS1169" s="110"/>
      <c r="BT1169" s="110"/>
      <c r="BU1169" s="110"/>
      <c r="BV1169" s="110"/>
      <c r="BW1169" s="110"/>
      <c r="BX1169" s="110"/>
      <c r="BY1169" s="110"/>
      <c r="BZ1169" s="110"/>
      <c r="CA1169" s="110"/>
      <c r="CB1169" s="110"/>
      <c r="CC1169" s="110"/>
      <c r="CD1169" s="110"/>
      <c r="CE1169" s="110"/>
      <c r="CF1169" s="110"/>
      <c r="CG1169" s="110"/>
      <c r="CH1169" s="110"/>
      <c r="CI1169" s="110"/>
      <c r="CJ1169" s="110"/>
      <c r="CK1169" s="110"/>
      <c r="CL1169" s="110"/>
      <c r="CM1169" s="110"/>
      <c r="CN1169" s="110"/>
      <c r="CO1169" s="110"/>
      <c r="CP1169" s="110"/>
      <c r="CQ1169" s="110"/>
      <c r="CR1169" s="110"/>
      <c r="CS1169" s="110"/>
      <c r="CT1169" s="110"/>
      <c r="CU1169" s="110"/>
      <c r="CV1169" s="110"/>
      <c r="CW1169" s="110"/>
      <c r="CX1169" s="110"/>
      <c r="CY1169" s="110"/>
      <c r="CZ1169" s="110"/>
      <c r="DA1169" s="110"/>
      <c r="DB1169" s="110"/>
      <c r="DC1169" s="110"/>
      <c r="DD1169" s="110"/>
      <c r="DE1169" s="110"/>
      <c r="DF1169" s="110"/>
      <c r="DG1169" s="110"/>
      <c r="DH1169" s="110"/>
      <c r="DI1169" s="110"/>
      <c r="DJ1169" s="110"/>
      <c r="DK1169" s="110"/>
      <c r="DL1169" s="110"/>
      <c r="DM1169" s="110"/>
      <c r="DN1169" s="110"/>
      <c r="DO1169" s="110"/>
      <c r="DP1169" s="110"/>
      <c r="DQ1169" s="110"/>
      <c r="DR1169" s="110"/>
      <c r="DS1169" s="110"/>
      <c r="DT1169" s="110"/>
      <c r="DU1169" s="110"/>
      <c r="DV1169" s="110"/>
      <c r="DW1169" s="110"/>
      <c r="DX1169" s="110"/>
      <c r="DY1169" s="110"/>
      <c r="DZ1169" s="110"/>
      <c r="EA1169" s="110"/>
      <c r="EB1169" s="110"/>
      <c r="EC1169" s="110"/>
      <c r="ED1169" s="110"/>
      <c r="EE1169" s="110"/>
      <c r="EF1169" s="110"/>
      <c r="EG1169" s="110"/>
      <c r="EH1169" s="110"/>
      <c r="EI1169" s="110"/>
      <c r="EJ1169" s="110"/>
      <c r="EK1169" s="110"/>
      <c r="EL1169" s="110"/>
      <c r="EM1169" s="110"/>
      <c r="EN1169" s="110"/>
      <c r="EO1169" s="110"/>
      <c r="EP1169" s="110"/>
      <c r="EQ1169" s="110"/>
      <c r="ER1169" s="110"/>
      <c r="ES1169" s="110"/>
      <c r="ET1169" s="110"/>
      <c r="EU1169" s="110"/>
      <c r="EV1169" s="110"/>
      <c r="EW1169" s="110"/>
      <c r="EX1169" s="110"/>
      <c r="EY1169" s="110"/>
      <c r="EZ1169" s="110"/>
      <c r="FA1169" s="110"/>
      <c r="FB1169" s="110"/>
      <c r="FC1169" s="110"/>
      <c r="FD1169" s="110"/>
      <c r="FE1169" s="110"/>
      <c r="FF1169" s="110"/>
      <c r="FG1169" s="110"/>
      <c r="FH1169" s="110"/>
      <c r="FI1169" s="110"/>
      <c r="FJ1169" s="110"/>
      <c r="FK1169" s="110"/>
      <c r="FL1169" s="110"/>
      <c r="FM1169" s="110"/>
      <c r="FN1169" s="110"/>
      <c r="FO1169" s="110"/>
      <c r="FP1169" s="110"/>
      <c r="FQ1169" s="110"/>
      <c r="FR1169" s="110"/>
      <c r="FS1169" s="110"/>
      <c r="FT1169" s="110"/>
      <c r="FU1169" s="110"/>
      <c r="FV1169" s="110"/>
      <c r="FW1169" s="110"/>
      <c r="FX1169" s="110"/>
      <c r="FY1169" s="110"/>
      <c r="FZ1169" s="110"/>
      <c r="GA1169" s="110"/>
      <c r="GB1169" s="110"/>
      <c r="GC1169" s="110"/>
      <c r="GD1169" s="110"/>
      <c r="GE1169" s="110"/>
      <c r="GF1169" s="110"/>
      <c r="GG1169" s="110"/>
      <c r="GH1169" s="110"/>
      <c r="GI1169" s="110"/>
      <c r="GJ1169" s="110"/>
      <c r="GK1169" s="110"/>
      <c r="GL1169" s="110"/>
      <c r="GM1169" s="110"/>
      <c r="GN1169" s="110"/>
      <c r="GO1169" s="110"/>
      <c r="GP1169" s="110"/>
      <c r="GQ1169" s="110"/>
      <c r="GR1169" s="110"/>
      <c r="GS1169" s="110"/>
      <c r="GT1169" s="110"/>
      <c r="GU1169" s="110"/>
      <c r="GV1169" s="110"/>
      <c r="GW1169" s="110"/>
      <c r="GX1169" s="110"/>
      <c r="GY1169" s="110"/>
      <c r="GZ1169" s="110"/>
      <c r="HA1169" s="110"/>
      <c r="HB1169" s="110"/>
      <c r="HC1169" s="110"/>
      <c r="HD1169" s="110"/>
      <c r="HE1169" s="110"/>
      <c r="HF1169" s="110"/>
      <c r="HG1169" s="110"/>
      <c r="HH1169" s="110"/>
      <c r="HI1169" s="110"/>
      <c r="HJ1169" s="110"/>
      <c r="HK1169" s="110"/>
      <c r="HL1169" s="110"/>
      <c r="HM1169" s="110"/>
      <c r="HN1169" s="110"/>
      <c r="HO1169" s="110"/>
      <c r="HP1169" s="110"/>
      <c r="HQ1169" s="110"/>
      <c r="HR1169" s="110"/>
      <c r="HS1169" s="110"/>
      <c r="HT1169" s="110"/>
      <c r="HU1169" s="110"/>
      <c r="HV1169" s="110"/>
      <c r="HW1169" s="110"/>
      <c r="HX1169" s="110"/>
      <c r="HY1169" s="110"/>
      <c r="HZ1169" s="110"/>
      <c r="IA1169" s="110"/>
      <c r="IB1169" s="110"/>
      <c r="IC1169" s="110"/>
      <c r="ID1169" s="110"/>
      <c r="IE1169" s="110"/>
      <c r="IF1169" s="110"/>
      <c r="IG1169" s="110"/>
      <c r="IH1169" s="110"/>
      <c r="II1169" s="110"/>
      <c r="IJ1169" s="110"/>
      <c r="IK1169" s="110"/>
      <c r="IL1169" s="110"/>
      <c r="IM1169" s="110"/>
      <c r="IN1169" s="110"/>
      <c r="IO1169" s="110"/>
      <c r="IP1169" s="110"/>
      <c r="IQ1169" s="110"/>
      <c r="IR1169" s="110"/>
      <c r="IS1169" s="110"/>
      <c r="IT1169" s="110"/>
      <c r="IU1169" s="110"/>
      <c r="IV1169" s="110"/>
    </row>
    <row r="1170" spans="1:256" s="110" customFormat="1" x14ac:dyDescent="0.35">
      <c r="A1170" s="122" t="s">
        <v>2956</v>
      </c>
      <c r="B1170" s="110" t="s">
        <v>211</v>
      </c>
      <c r="C1170" s="110" t="s">
        <v>94</v>
      </c>
      <c r="D1170" s="122" t="s">
        <v>191</v>
      </c>
      <c r="E1170" s="125">
        <v>34752</v>
      </c>
      <c r="F1170" s="118" t="s">
        <v>2957</v>
      </c>
      <c r="G1170" s="118" t="s">
        <v>398</v>
      </c>
      <c r="H1170" s="110" t="s">
        <v>974</v>
      </c>
      <c r="I1170" s="110" t="s">
        <v>94</v>
      </c>
      <c r="J1170" s="122" t="s">
        <v>431</v>
      </c>
      <c r="K1170" s="110" t="s">
        <v>211</v>
      </c>
      <c r="L1170" s="110" t="s">
        <v>94</v>
      </c>
      <c r="M1170" s="122" t="s">
        <v>464</v>
      </c>
      <c r="N1170" s="110" t="s">
        <v>211</v>
      </c>
      <c r="O1170" s="110" t="s">
        <v>94</v>
      </c>
      <c r="P1170" s="122" t="s">
        <v>254</v>
      </c>
      <c r="Q1170" s="110" t="s">
        <v>211</v>
      </c>
      <c r="R1170" s="110" t="s">
        <v>94</v>
      </c>
      <c r="S1170" s="122" t="s">
        <v>254</v>
      </c>
      <c r="T1170" s="110" t="s">
        <v>211</v>
      </c>
      <c r="U1170" s="110" t="s">
        <v>94</v>
      </c>
      <c r="V1170" s="122" t="s">
        <v>208</v>
      </c>
      <c r="Y1170" s="122"/>
      <c r="AB1170" s="122"/>
    </row>
    <row r="1171" spans="1:256" s="110" customFormat="1" x14ac:dyDescent="0.35">
      <c r="A1171" s="122" t="s">
        <v>1359</v>
      </c>
      <c r="B1171" s="110" t="s">
        <v>211</v>
      </c>
      <c r="C1171" s="111" t="s">
        <v>116</v>
      </c>
      <c r="D1171" s="111" t="s">
        <v>430</v>
      </c>
      <c r="E1171" s="125">
        <v>34346</v>
      </c>
      <c r="F1171" s="111" t="s">
        <v>1360</v>
      </c>
      <c r="G1171" s="111" t="s">
        <v>4540</v>
      </c>
      <c r="H1171" s="110" t="s">
        <v>211</v>
      </c>
      <c r="I1171" s="111" t="s">
        <v>116</v>
      </c>
      <c r="J1171" s="111" t="s">
        <v>216</v>
      </c>
      <c r="K1171" s="110" t="s">
        <v>211</v>
      </c>
      <c r="L1171" s="111" t="s">
        <v>252</v>
      </c>
      <c r="M1171" s="111" t="s">
        <v>430</v>
      </c>
      <c r="N1171" s="110" t="s">
        <v>211</v>
      </c>
      <c r="O1171" s="111" t="s">
        <v>252</v>
      </c>
      <c r="P1171" s="111" t="s">
        <v>201</v>
      </c>
      <c r="Q1171" s="110" t="s">
        <v>211</v>
      </c>
      <c r="R1171" s="111" t="s">
        <v>252</v>
      </c>
      <c r="S1171" s="111" t="s">
        <v>440</v>
      </c>
      <c r="T1171" s="110" t="s">
        <v>211</v>
      </c>
      <c r="U1171" s="111" t="s">
        <v>252</v>
      </c>
      <c r="V1171" s="111" t="s">
        <v>191</v>
      </c>
      <c r="W1171" s="110" t="s">
        <v>974</v>
      </c>
      <c r="X1171" s="111" t="s">
        <v>252</v>
      </c>
      <c r="Y1171" s="111" t="s">
        <v>447</v>
      </c>
      <c r="AA1171" s="111"/>
      <c r="AB1171" s="111"/>
      <c r="AD1171" s="111"/>
      <c r="AE1171" s="111"/>
      <c r="AG1171" s="111"/>
      <c r="AH1171" s="111"/>
      <c r="AJ1171" s="111"/>
      <c r="AK1171" s="111"/>
      <c r="AM1171" s="111"/>
      <c r="AN1171" s="111"/>
      <c r="AP1171" s="111"/>
      <c r="AQ1171" s="111"/>
      <c r="AS1171" s="111"/>
      <c r="AT1171" s="111"/>
      <c r="AV1171" s="111"/>
      <c r="AW1171" s="111"/>
      <c r="AY1171" s="111"/>
      <c r="AZ1171" s="111"/>
      <c r="BB1171" s="111"/>
      <c r="BC1171" s="111"/>
      <c r="BE1171" s="111"/>
      <c r="BF1171" s="111"/>
      <c r="BH1171" s="111"/>
      <c r="BI1171" s="111"/>
      <c r="BK1171" s="111"/>
      <c r="BL1171" s="111"/>
      <c r="BN1171" s="111"/>
      <c r="BO1171" s="111"/>
      <c r="BQ1171" s="125"/>
      <c r="BR1171" s="111"/>
      <c r="BS1171" s="118"/>
      <c r="BU1171" s="122"/>
      <c r="BV1171" s="118"/>
      <c r="BW1171" s="118"/>
      <c r="BX1171" s="127"/>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c r="HK1171"/>
      <c r="HL1171"/>
      <c r="HM1171"/>
      <c r="HN1171"/>
      <c r="HO1171"/>
      <c r="HP1171"/>
      <c r="HQ1171"/>
      <c r="HR1171"/>
      <c r="HS1171"/>
      <c r="HT1171"/>
      <c r="HU1171"/>
      <c r="HV1171"/>
      <c r="HW1171"/>
      <c r="HX1171"/>
      <c r="HY1171"/>
      <c r="HZ1171"/>
      <c r="IA1171"/>
      <c r="IB1171"/>
      <c r="IC1171"/>
      <c r="ID1171"/>
      <c r="IE1171"/>
      <c r="IF1171"/>
      <c r="IG1171"/>
      <c r="IH1171"/>
      <c r="II1171"/>
      <c r="IJ1171"/>
      <c r="IK1171"/>
      <c r="IL1171"/>
      <c r="IM1171"/>
      <c r="IN1171"/>
      <c r="IO1171"/>
      <c r="IP1171"/>
      <c r="IQ1171"/>
      <c r="IR1171"/>
      <c r="IS1171"/>
      <c r="IT1171"/>
      <c r="IU1171"/>
      <c r="IV1171"/>
    </row>
    <row r="1172" spans="1:256" s="110" customFormat="1" x14ac:dyDescent="0.35">
      <c r="A1172" s="122" t="s">
        <v>3313</v>
      </c>
      <c r="B1172" s="110" t="s">
        <v>177</v>
      </c>
      <c r="C1172" s="110" t="s">
        <v>165</v>
      </c>
      <c r="D1172" s="122" t="s">
        <v>231</v>
      </c>
      <c r="E1172" s="125">
        <v>34086</v>
      </c>
      <c r="F1172" s="118" t="s">
        <v>256</v>
      </c>
      <c r="G1172" s="122" t="s">
        <v>330</v>
      </c>
      <c r="J1172" s="122"/>
      <c r="K1172" s="110" t="s">
        <v>177</v>
      </c>
      <c r="L1172" s="110" t="s">
        <v>165</v>
      </c>
      <c r="M1172" s="122" t="s">
        <v>430</v>
      </c>
      <c r="N1172" s="110" t="s">
        <v>177</v>
      </c>
      <c r="O1172" s="110" t="s">
        <v>165</v>
      </c>
      <c r="P1172" s="122" t="s">
        <v>430</v>
      </c>
      <c r="Q1172" s="110" t="s">
        <v>177</v>
      </c>
      <c r="R1172" s="110" t="s">
        <v>165</v>
      </c>
      <c r="S1172" s="122" t="s">
        <v>216</v>
      </c>
      <c r="T1172" s="110" t="s">
        <v>177</v>
      </c>
      <c r="U1172" s="110" t="s">
        <v>116</v>
      </c>
      <c r="V1172" s="122" t="s">
        <v>178</v>
      </c>
      <c r="W1172" s="110" t="s">
        <v>446</v>
      </c>
      <c r="X1172" s="110" t="s">
        <v>116</v>
      </c>
      <c r="Y1172" s="122" t="s">
        <v>228</v>
      </c>
      <c r="Z1172" s="110" t="s">
        <v>184</v>
      </c>
      <c r="AA1172" s="110" t="s">
        <v>116</v>
      </c>
      <c r="AB1172" s="122" t="s">
        <v>231</v>
      </c>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c r="HK1172"/>
      <c r="HL1172"/>
      <c r="HM1172"/>
      <c r="HN1172"/>
      <c r="HO1172"/>
      <c r="HP1172"/>
      <c r="HQ1172"/>
      <c r="HR1172"/>
      <c r="HS1172"/>
      <c r="HT1172"/>
      <c r="HU1172"/>
      <c r="HV1172"/>
      <c r="HW1172"/>
      <c r="HX1172"/>
      <c r="HY1172"/>
      <c r="HZ1172"/>
      <c r="IA1172"/>
      <c r="IB1172"/>
      <c r="IC1172"/>
      <c r="ID1172"/>
      <c r="IE1172"/>
      <c r="IF1172"/>
      <c r="IG1172"/>
      <c r="IH1172"/>
      <c r="II1172"/>
      <c r="IJ1172"/>
      <c r="IK1172"/>
      <c r="IL1172"/>
      <c r="IM1172"/>
      <c r="IN1172"/>
      <c r="IO1172"/>
      <c r="IP1172"/>
      <c r="IQ1172"/>
      <c r="IR1172"/>
      <c r="IS1172"/>
      <c r="IT1172"/>
      <c r="IU1172"/>
      <c r="IV1172"/>
    </row>
    <row r="1173" spans="1:256" ht="12.75" customHeight="1" x14ac:dyDescent="0.35">
      <c r="A1173" s="122" t="s">
        <v>3313</v>
      </c>
      <c r="B1173" s="110" t="s">
        <v>177</v>
      </c>
      <c r="C1173" s="110" t="s">
        <v>131</v>
      </c>
      <c r="D1173" s="122" t="s">
        <v>178</v>
      </c>
      <c r="E1173" s="125">
        <v>35737</v>
      </c>
      <c r="F1173" s="118" t="s">
        <v>125</v>
      </c>
      <c r="G1173" s="122" t="s">
        <v>965</v>
      </c>
      <c r="H1173" s="110" t="s">
        <v>192</v>
      </c>
      <c r="I1173" s="110" t="s">
        <v>131</v>
      </c>
      <c r="J1173" s="122" t="s">
        <v>743</v>
      </c>
      <c r="K1173" s="110" t="s">
        <v>226</v>
      </c>
      <c r="L1173" s="110" t="s">
        <v>142</v>
      </c>
      <c r="M1173" s="122" t="s">
        <v>743</v>
      </c>
      <c r="N1173" s="110" t="s">
        <v>4403</v>
      </c>
      <c r="O1173" s="110" t="s">
        <v>142</v>
      </c>
      <c r="P1173" s="122" t="s">
        <v>1255</v>
      </c>
      <c r="Q1173" s="110" t="s">
        <v>461</v>
      </c>
      <c r="R1173" s="110" t="s">
        <v>142</v>
      </c>
      <c r="S1173" s="122" t="s">
        <v>186</v>
      </c>
      <c r="T1173" s="110"/>
      <c r="U1173" s="110"/>
      <c r="V1173" s="122"/>
      <c r="W1173" s="110"/>
      <c r="X1173" s="110"/>
      <c r="Y1173" s="122"/>
      <c r="Z1173" s="110"/>
      <c r="AA1173" s="110"/>
      <c r="AB1173" s="122"/>
      <c r="AC1173" s="110"/>
      <c r="AD1173" s="110"/>
      <c r="AE1173" s="110"/>
      <c r="AF1173" s="110"/>
      <c r="AG1173" s="110"/>
      <c r="AH1173" s="110"/>
      <c r="AI1173" s="110"/>
      <c r="AJ1173" s="110"/>
      <c r="AK1173" s="110"/>
      <c r="AL1173" s="110"/>
      <c r="AM1173" s="110"/>
      <c r="AN1173" s="110"/>
      <c r="AO1173" s="110"/>
      <c r="AP1173" s="110"/>
      <c r="AQ1173" s="110"/>
      <c r="AR1173" s="110"/>
      <c r="AS1173" s="110"/>
      <c r="AT1173" s="110"/>
      <c r="AU1173" s="110"/>
      <c r="AV1173" s="110"/>
      <c r="AW1173" s="110"/>
      <c r="AX1173" s="110"/>
      <c r="AY1173" s="110"/>
      <c r="AZ1173" s="110"/>
      <c r="BA1173" s="110"/>
      <c r="BB1173" s="110"/>
      <c r="BC1173" s="110"/>
      <c r="BD1173" s="110"/>
      <c r="BE1173" s="110"/>
      <c r="BF1173" s="110"/>
      <c r="BG1173" s="110"/>
      <c r="BH1173" s="110"/>
      <c r="BI1173" s="110"/>
      <c r="BJ1173" s="110"/>
      <c r="BK1173" s="110"/>
      <c r="BL1173" s="110"/>
      <c r="BM1173" s="110"/>
      <c r="BN1173" s="110"/>
      <c r="BO1173" s="110"/>
      <c r="BP1173" s="110"/>
      <c r="BQ1173" s="110"/>
      <c r="BR1173" s="110"/>
      <c r="BS1173" s="110"/>
      <c r="BT1173" s="110"/>
      <c r="BU1173" s="110"/>
      <c r="BV1173" s="110"/>
      <c r="BW1173" s="110"/>
      <c r="BX1173" s="110"/>
      <c r="BY1173" s="110"/>
      <c r="BZ1173" s="110"/>
      <c r="CA1173" s="110"/>
      <c r="CB1173" s="110"/>
      <c r="CC1173" s="110"/>
      <c r="CD1173" s="110"/>
      <c r="CE1173" s="110"/>
      <c r="CF1173" s="110"/>
      <c r="CG1173" s="110"/>
      <c r="CH1173" s="110"/>
      <c r="CI1173" s="110"/>
      <c r="CJ1173" s="110"/>
      <c r="CK1173" s="110"/>
      <c r="CL1173" s="110"/>
      <c r="CM1173" s="110"/>
      <c r="CN1173" s="110"/>
      <c r="CO1173" s="110"/>
      <c r="CP1173" s="110"/>
      <c r="CQ1173" s="110"/>
      <c r="CR1173" s="110"/>
      <c r="CS1173" s="110"/>
      <c r="CT1173" s="110"/>
      <c r="CU1173" s="110"/>
      <c r="CV1173" s="110"/>
      <c r="CW1173" s="110"/>
      <c r="CX1173" s="110"/>
      <c r="CY1173" s="110"/>
      <c r="CZ1173" s="110"/>
      <c r="DA1173" s="110"/>
      <c r="DB1173" s="110"/>
      <c r="DC1173" s="110"/>
      <c r="DD1173" s="110"/>
      <c r="DE1173" s="110"/>
      <c r="DF1173" s="110"/>
      <c r="DG1173" s="110"/>
      <c r="DH1173" s="110"/>
      <c r="DI1173" s="110"/>
      <c r="DJ1173" s="110"/>
      <c r="DK1173" s="110"/>
      <c r="DL1173" s="110"/>
      <c r="DM1173" s="110"/>
      <c r="DN1173" s="110"/>
      <c r="DO1173" s="110"/>
      <c r="DP1173" s="110"/>
      <c r="DQ1173" s="110"/>
      <c r="DR1173" s="110"/>
      <c r="DS1173" s="110"/>
      <c r="DT1173" s="110"/>
      <c r="DU1173" s="110"/>
      <c r="DV1173" s="110"/>
      <c r="DW1173" s="110"/>
      <c r="DX1173" s="110"/>
      <c r="DY1173" s="110"/>
      <c r="DZ1173" s="110"/>
      <c r="EA1173" s="110"/>
      <c r="EB1173" s="110"/>
      <c r="EC1173" s="110"/>
      <c r="ED1173" s="110"/>
      <c r="EE1173" s="110"/>
      <c r="EF1173" s="110"/>
      <c r="EG1173" s="110"/>
      <c r="EH1173" s="110"/>
      <c r="EI1173" s="110"/>
      <c r="EJ1173" s="110"/>
      <c r="EK1173" s="110"/>
      <c r="EL1173" s="110"/>
      <c r="EM1173" s="110"/>
      <c r="EN1173" s="110"/>
      <c r="EO1173" s="110"/>
      <c r="EP1173" s="110"/>
      <c r="EQ1173" s="110"/>
      <c r="ER1173" s="110"/>
      <c r="ES1173" s="110"/>
      <c r="ET1173" s="110"/>
      <c r="EU1173" s="110"/>
      <c r="EV1173" s="110"/>
      <c r="EW1173" s="110"/>
      <c r="EX1173" s="110"/>
      <c r="EY1173" s="110"/>
      <c r="EZ1173" s="110"/>
      <c r="FA1173" s="110"/>
      <c r="FB1173" s="110"/>
      <c r="FC1173" s="110"/>
      <c r="FD1173" s="110"/>
      <c r="FE1173" s="110"/>
      <c r="FF1173" s="110"/>
      <c r="FG1173" s="110"/>
      <c r="FH1173" s="110"/>
      <c r="FI1173" s="110"/>
      <c r="FJ1173" s="110"/>
      <c r="FK1173" s="110"/>
      <c r="FL1173" s="110"/>
      <c r="FM1173" s="110"/>
      <c r="FN1173" s="110"/>
      <c r="FO1173" s="110"/>
      <c r="FP1173" s="110"/>
      <c r="FQ1173" s="110"/>
      <c r="FR1173" s="110"/>
      <c r="FS1173" s="110"/>
      <c r="FT1173" s="110"/>
      <c r="FU1173" s="110"/>
      <c r="FV1173" s="110"/>
      <c r="FW1173" s="110"/>
      <c r="FX1173" s="110"/>
      <c r="FY1173" s="110"/>
      <c r="FZ1173" s="110"/>
      <c r="GA1173" s="110"/>
      <c r="GB1173" s="110"/>
      <c r="GC1173" s="110"/>
      <c r="GD1173" s="110"/>
      <c r="GE1173" s="110"/>
      <c r="GF1173" s="110"/>
      <c r="GG1173" s="110"/>
      <c r="GH1173" s="110"/>
      <c r="GI1173" s="110"/>
      <c r="GJ1173" s="110"/>
      <c r="GK1173" s="110"/>
      <c r="GL1173" s="110"/>
      <c r="GM1173" s="110"/>
      <c r="GN1173" s="110"/>
      <c r="GO1173" s="110"/>
      <c r="GP1173" s="110"/>
      <c r="GQ1173" s="110"/>
      <c r="GR1173" s="110"/>
      <c r="GS1173" s="110"/>
      <c r="GT1173" s="110"/>
      <c r="GU1173" s="110"/>
      <c r="GV1173" s="110"/>
      <c r="GW1173" s="110"/>
      <c r="GX1173" s="110"/>
      <c r="GY1173" s="110"/>
      <c r="GZ1173" s="110"/>
      <c r="HA1173" s="110"/>
      <c r="HB1173" s="110"/>
      <c r="HC1173" s="110"/>
      <c r="HD1173" s="110"/>
      <c r="HE1173" s="110"/>
      <c r="HF1173" s="110"/>
      <c r="HG1173" s="110"/>
      <c r="HH1173" s="110"/>
      <c r="HI1173" s="110"/>
      <c r="HJ1173" s="110"/>
      <c r="HK1173" s="110"/>
      <c r="HL1173" s="110"/>
      <c r="HM1173" s="110"/>
      <c r="HN1173" s="110"/>
      <c r="HO1173" s="110"/>
      <c r="HP1173" s="110"/>
      <c r="HQ1173" s="110"/>
      <c r="HR1173" s="110"/>
      <c r="HS1173" s="110"/>
      <c r="HT1173" s="110"/>
      <c r="HU1173" s="110"/>
      <c r="HV1173" s="110"/>
      <c r="HW1173" s="110"/>
      <c r="HX1173" s="110"/>
      <c r="HY1173" s="110"/>
      <c r="HZ1173" s="110"/>
      <c r="IA1173" s="110"/>
      <c r="IB1173" s="110"/>
      <c r="IC1173" s="110"/>
      <c r="ID1173" s="110"/>
      <c r="IE1173" s="110"/>
      <c r="IF1173" s="110"/>
      <c r="IG1173" s="110"/>
      <c r="IH1173" s="110"/>
      <c r="II1173" s="110"/>
      <c r="IJ1173" s="110"/>
      <c r="IK1173" s="110"/>
      <c r="IL1173" s="110"/>
      <c r="IM1173" s="110"/>
      <c r="IN1173" s="110"/>
      <c r="IO1173" s="110"/>
      <c r="IP1173" s="110"/>
      <c r="IQ1173" s="110"/>
      <c r="IR1173" s="110"/>
      <c r="IS1173" s="110"/>
      <c r="IT1173" s="110"/>
      <c r="IU1173" s="110"/>
      <c r="IV1173" s="110"/>
    </row>
    <row r="1174" spans="1:256" s="110" customFormat="1" x14ac:dyDescent="0.35">
      <c r="A1174" s="122" t="s">
        <v>3691</v>
      </c>
      <c r="B1174" s="110" t="s">
        <v>273</v>
      </c>
      <c r="C1174" s="110" t="s">
        <v>165</v>
      </c>
      <c r="D1174" s="122" t="s">
        <v>231</v>
      </c>
      <c r="E1174" s="125">
        <v>36811</v>
      </c>
      <c r="F1174" s="111" t="s">
        <v>3960</v>
      </c>
      <c r="G1174" s="122"/>
      <c r="J1174" s="122"/>
      <c r="M1174" s="122"/>
      <c r="P1174" s="122"/>
      <c r="S1174" s="122"/>
      <c r="V1174" s="122"/>
      <c r="Y1174" s="122"/>
      <c r="AB1174" s="122"/>
    </row>
    <row r="1175" spans="1:256" s="110" customFormat="1" x14ac:dyDescent="0.35">
      <c r="A1175" s="122" t="s">
        <v>3676</v>
      </c>
      <c r="B1175" s="110" t="s">
        <v>304</v>
      </c>
      <c r="C1175" s="110" t="s">
        <v>172</v>
      </c>
      <c r="D1175" s="122" t="s">
        <v>310</v>
      </c>
      <c r="E1175" s="125">
        <v>37084</v>
      </c>
      <c r="F1175" s="111" t="s">
        <v>566</v>
      </c>
      <c r="G1175" s="122"/>
      <c r="J1175" s="122"/>
      <c r="M1175" s="122"/>
      <c r="P1175" s="122"/>
      <c r="S1175" s="122"/>
      <c r="V1175" s="122"/>
      <c r="Y1175" s="122"/>
      <c r="AB1175" s="122"/>
    </row>
    <row r="1176" spans="1:256" s="110" customFormat="1" x14ac:dyDescent="0.35">
      <c r="A1176" s="122" t="s">
        <v>2205</v>
      </c>
      <c r="B1176" s="110" t="s">
        <v>253</v>
      </c>
      <c r="C1176" s="118" t="s">
        <v>460</v>
      </c>
      <c r="D1176" s="122" t="s">
        <v>254</v>
      </c>
      <c r="E1176" s="125">
        <v>37099</v>
      </c>
      <c r="F1176" s="111" t="s">
        <v>160</v>
      </c>
      <c r="G1176" s="111" t="s">
        <v>320</v>
      </c>
      <c r="H1176" s="110" t="s">
        <v>250</v>
      </c>
      <c r="I1176" s="118" t="s">
        <v>460</v>
      </c>
      <c r="J1176" s="122" t="s">
        <v>264</v>
      </c>
      <c r="L1176" s="118"/>
      <c r="M1176" s="122"/>
      <c r="O1176" s="118"/>
      <c r="P1176" s="122"/>
      <c r="R1176" s="118"/>
      <c r="S1176" s="122"/>
      <c r="U1176" s="118"/>
      <c r="V1176" s="122"/>
      <c r="X1176" s="118"/>
      <c r="Y1176" s="122"/>
      <c r="AA1176" s="118"/>
      <c r="AB1176" s="122"/>
      <c r="AD1176" s="118"/>
      <c r="AE1176" s="122"/>
      <c r="AG1176" s="118"/>
      <c r="AH1176" s="122"/>
      <c r="AJ1176" s="118"/>
      <c r="AK1176" s="122"/>
    </row>
    <row r="1177" spans="1:256" x14ac:dyDescent="0.35">
      <c r="A1177" s="122" t="s">
        <v>3798</v>
      </c>
      <c r="B1177" s="110" t="s">
        <v>93</v>
      </c>
      <c r="C1177" s="110" t="s">
        <v>259</v>
      </c>
      <c r="D1177" s="122" t="s">
        <v>2265</v>
      </c>
      <c r="E1177" s="125">
        <v>36699</v>
      </c>
      <c r="F1177" s="111" t="s">
        <v>134</v>
      </c>
      <c r="G1177" s="122"/>
      <c r="H1177" s="110"/>
      <c r="I1177" s="110"/>
      <c r="J1177" s="122"/>
      <c r="K1177" s="110"/>
      <c r="L1177" s="110"/>
      <c r="M1177" s="122"/>
      <c r="N1177" s="110"/>
      <c r="O1177" s="110"/>
      <c r="P1177" s="122"/>
      <c r="Q1177" s="110"/>
      <c r="R1177" s="110"/>
      <c r="S1177" s="122"/>
      <c r="T1177" s="110"/>
      <c r="U1177" s="110"/>
      <c r="V1177" s="122"/>
      <c r="W1177" s="110"/>
      <c r="X1177" s="110"/>
      <c r="Y1177" s="122"/>
      <c r="Z1177" s="110"/>
      <c r="AA1177" s="110"/>
      <c r="AB1177" s="122"/>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BQ1177" s="110"/>
      <c r="BR1177" s="110"/>
      <c r="BS1177" s="110"/>
      <c r="BT1177" s="110"/>
      <c r="BU1177" s="110"/>
      <c r="BV1177" s="110"/>
      <c r="BW1177" s="110"/>
      <c r="BX1177" s="110"/>
      <c r="BY1177" s="110"/>
      <c r="BZ1177" s="110"/>
      <c r="CA1177" s="110"/>
      <c r="CB1177" s="110"/>
      <c r="CC1177" s="110"/>
      <c r="CD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c r="EU1177" s="110"/>
      <c r="EV1177" s="110"/>
      <c r="EW1177" s="110"/>
      <c r="EX1177" s="110"/>
      <c r="EY1177" s="110"/>
      <c r="EZ1177" s="110"/>
      <c r="FA1177" s="110"/>
      <c r="FB1177" s="110"/>
      <c r="FC1177" s="110"/>
      <c r="FD1177" s="110"/>
      <c r="FE1177" s="110"/>
      <c r="FF1177" s="110"/>
      <c r="FG1177" s="110"/>
      <c r="FH1177" s="110"/>
      <c r="FI1177" s="110"/>
      <c r="FJ1177" s="110"/>
      <c r="FK1177" s="110"/>
      <c r="FL1177" s="110"/>
      <c r="FM1177" s="110"/>
      <c r="FN1177" s="110"/>
      <c r="FO1177" s="110"/>
      <c r="FP1177" s="110"/>
      <c r="FQ1177" s="110"/>
      <c r="FR1177" s="110"/>
      <c r="FS1177" s="110"/>
      <c r="FT1177" s="110"/>
      <c r="FU1177" s="110"/>
      <c r="FV1177" s="110"/>
      <c r="FW1177" s="110"/>
      <c r="FX1177" s="110"/>
      <c r="FY1177" s="110"/>
      <c r="FZ1177" s="110"/>
      <c r="GA1177" s="110"/>
      <c r="GB1177" s="110"/>
      <c r="GC1177" s="110"/>
      <c r="GD1177" s="110"/>
      <c r="GE1177" s="110"/>
      <c r="GF1177" s="110"/>
      <c r="GG1177" s="110"/>
      <c r="GH1177" s="110"/>
      <c r="GI1177" s="110"/>
      <c r="GJ1177" s="110"/>
      <c r="GK1177" s="110"/>
      <c r="GL1177" s="110"/>
      <c r="GM1177" s="110"/>
      <c r="GN1177" s="110"/>
      <c r="GO1177" s="110"/>
      <c r="GP1177" s="110"/>
      <c r="GQ1177" s="110"/>
      <c r="GR1177" s="110"/>
      <c r="GS1177" s="110"/>
      <c r="GT1177" s="110"/>
      <c r="GU1177" s="110"/>
      <c r="GV1177" s="110"/>
      <c r="GW1177" s="110"/>
      <c r="GX1177" s="110"/>
      <c r="GY1177" s="110"/>
      <c r="GZ1177" s="110"/>
      <c r="HA1177" s="110"/>
      <c r="HB1177" s="110"/>
      <c r="HC1177" s="110"/>
      <c r="HD1177" s="110"/>
      <c r="HE1177" s="110"/>
      <c r="HF1177" s="110"/>
      <c r="HG1177" s="110"/>
      <c r="HH1177" s="110"/>
      <c r="HI1177" s="110"/>
      <c r="HJ1177" s="110"/>
      <c r="HK1177" s="110"/>
      <c r="HL1177" s="110"/>
      <c r="HM1177" s="110"/>
      <c r="HN1177" s="110"/>
      <c r="HO1177" s="110"/>
      <c r="HP1177" s="110"/>
      <c r="HQ1177" s="110"/>
      <c r="HR1177" s="110"/>
      <c r="HS1177" s="110"/>
      <c r="HT1177" s="110"/>
      <c r="HU1177" s="110"/>
      <c r="HV1177" s="110"/>
      <c r="HW1177" s="110"/>
      <c r="HX1177" s="110"/>
      <c r="HY1177" s="110"/>
      <c r="HZ1177" s="110"/>
      <c r="IA1177" s="110"/>
      <c r="IB1177" s="110"/>
      <c r="IC1177" s="110"/>
      <c r="ID1177" s="110"/>
      <c r="IE1177" s="110"/>
      <c r="IF1177" s="110"/>
      <c r="IG1177" s="110"/>
      <c r="IH1177" s="110"/>
      <c r="II1177" s="110"/>
      <c r="IJ1177" s="110"/>
      <c r="IK1177" s="110"/>
      <c r="IL1177" s="110"/>
      <c r="IM1177" s="110"/>
      <c r="IN1177" s="110"/>
      <c r="IO1177" s="110"/>
      <c r="IP1177" s="110"/>
      <c r="IQ1177" s="110"/>
      <c r="IR1177" s="110"/>
      <c r="IS1177" s="110"/>
      <c r="IT1177" s="110"/>
      <c r="IU1177" s="110"/>
      <c r="IV1177" s="110"/>
    </row>
    <row r="1178" spans="1:256" s="110" customFormat="1" x14ac:dyDescent="0.35">
      <c r="A1178" s="122" t="s">
        <v>3920</v>
      </c>
      <c r="B1178" s="110" t="s">
        <v>77</v>
      </c>
      <c r="C1178" s="110" t="s">
        <v>151</v>
      </c>
      <c r="D1178" s="122" t="s">
        <v>5197</v>
      </c>
      <c r="E1178" s="125">
        <v>36643</v>
      </c>
      <c r="F1178" s="111" t="s">
        <v>313</v>
      </c>
      <c r="G1178" s="122"/>
      <c r="J1178" s="122"/>
      <c r="M1178" s="122"/>
      <c r="P1178" s="122"/>
      <c r="S1178" s="122"/>
      <c r="V1178" s="122"/>
      <c r="Y1178" s="122"/>
      <c r="AB1178" s="122"/>
    </row>
    <row r="1179" spans="1:256" s="110" customFormat="1" x14ac:dyDescent="0.35">
      <c r="A1179" s="122" t="s">
        <v>404</v>
      </c>
      <c r="D1179" s="122"/>
      <c r="E1179" s="125">
        <v>34798</v>
      </c>
      <c r="F1179" s="118" t="s">
        <v>405</v>
      </c>
      <c r="G1179" s="122" t="s">
        <v>603</v>
      </c>
      <c r="H1179" s="110" t="s">
        <v>562</v>
      </c>
      <c r="I1179" s="110" t="s">
        <v>172</v>
      </c>
      <c r="J1179" s="122"/>
      <c r="K1179" s="110" t="s">
        <v>132</v>
      </c>
      <c r="L1179" s="110" t="s">
        <v>131</v>
      </c>
      <c r="M1179" s="122"/>
      <c r="N1179" s="110" t="s">
        <v>2853</v>
      </c>
      <c r="O1179" s="110" t="s">
        <v>131</v>
      </c>
      <c r="P1179" s="122"/>
      <c r="Q1179" s="110" t="s">
        <v>844</v>
      </c>
      <c r="R1179" s="110" t="s">
        <v>131</v>
      </c>
      <c r="S1179" s="122"/>
      <c r="T1179" s="110" t="s">
        <v>408</v>
      </c>
      <c r="U1179" s="110" t="s">
        <v>131</v>
      </c>
      <c r="V1179" s="122"/>
      <c r="W1179" s="110" t="s">
        <v>409</v>
      </c>
      <c r="X1179" s="110" t="s">
        <v>131</v>
      </c>
      <c r="Y1179" s="122"/>
      <c r="Z1179" s="110" t="s">
        <v>410</v>
      </c>
      <c r="AA1179" s="110" t="s">
        <v>116</v>
      </c>
      <c r="AB1179" s="122"/>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c r="HK1179"/>
      <c r="HL1179"/>
      <c r="HM1179"/>
      <c r="HN1179"/>
      <c r="HO1179"/>
      <c r="HP1179"/>
      <c r="HQ1179"/>
      <c r="HR1179"/>
      <c r="HS1179"/>
      <c r="HT1179"/>
      <c r="HU1179"/>
      <c r="HV1179"/>
      <c r="HW1179"/>
      <c r="HX1179"/>
      <c r="HY1179"/>
      <c r="HZ1179"/>
      <c r="IA1179"/>
      <c r="IB1179"/>
      <c r="IC1179"/>
      <c r="ID1179"/>
      <c r="IE1179"/>
      <c r="IF1179"/>
      <c r="IG1179"/>
      <c r="IH1179"/>
      <c r="II1179"/>
      <c r="IJ1179"/>
      <c r="IK1179"/>
      <c r="IL1179"/>
      <c r="IM1179"/>
      <c r="IN1179"/>
      <c r="IO1179"/>
      <c r="IP1179"/>
      <c r="IQ1179"/>
      <c r="IR1179"/>
      <c r="IS1179"/>
      <c r="IT1179"/>
      <c r="IU1179"/>
      <c r="IV1179"/>
    </row>
    <row r="1180" spans="1:256" s="110" customFormat="1" x14ac:dyDescent="0.35">
      <c r="A1180" s="122" t="s">
        <v>3460</v>
      </c>
      <c r="B1180" s="111" t="s">
        <v>758</v>
      </c>
      <c r="C1180" s="110" t="s">
        <v>165</v>
      </c>
      <c r="D1180" s="122" t="s">
        <v>3474</v>
      </c>
      <c r="E1180" s="125">
        <v>35005</v>
      </c>
      <c r="F1180" s="118" t="s">
        <v>2126</v>
      </c>
      <c r="G1180" s="122" t="s">
        <v>222</v>
      </c>
      <c r="H1180" s="111"/>
      <c r="J1180" s="122"/>
      <c r="M1180" s="122"/>
      <c r="N1180" s="110" t="s">
        <v>273</v>
      </c>
      <c r="O1180" s="110" t="s">
        <v>460</v>
      </c>
      <c r="P1180" s="122" t="s">
        <v>264</v>
      </c>
      <c r="S1180" s="122"/>
      <c r="T1180" s="110" t="s">
        <v>276</v>
      </c>
      <c r="U1180" s="110" t="s">
        <v>94</v>
      </c>
      <c r="V1180" s="122" t="s">
        <v>783</v>
      </c>
      <c r="W1180" s="110" t="s">
        <v>253</v>
      </c>
      <c r="X1180" s="110" t="s">
        <v>94</v>
      </c>
      <c r="Y1180" s="122" t="s">
        <v>743</v>
      </c>
      <c r="Z1180" s="110" t="s">
        <v>273</v>
      </c>
      <c r="AA1180" s="110" t="s">
        <v>94</v>
      </c>
      <c r="AB1180" s="122" t="s">
        <v>260</v>
      </c>
    </row>
    <row r="1181" spans="1:256" x14ac:dyDescent="0.35">
      <c r="A1181" s="122" t="s">
        <v>674</v>
      </c>
      <c r="B1181" s="110" t="s">
        <v>299</v>
      </c>
      <c r="C1181" s="110" t="s">
        <v>135</v>
      </c>
      <c r="D1181" s="122" t="s">
        <v>681</v>
      </c>
      <c r="E1181" s="125">
        <v>36380</v>
      </c>
      <c r="F1181" s="118" t="s">
        <v>204</v>
      </c>
      <c r="G1181" s="122" t="s">
        <v>965</v>
      </c>
      <c r="H1181" s="110" t="s">
        <v>299</v>
      </c>
      <c r="I1181" s="110" t="s">
        <v>206</v>
      </c>
      <c r="J1181" s="122" t="s">
        <v>681</v>
      </c>
      <c r="K1181" s="110" t="s">
        <v>299</v>
      </c>
      <c r="L1181" s="110" t="s">
        <v>206</v>
      </c>
      <c r="M1181" s="122" t="s">
        <v>342</v>
      </c>
      <c r="N1181" s="110" t="s">
        <v>299</v>
      </c>
      <c r="O1181" s="110" t="s">
        <v>206</v>
      </c>
      <c r="P1181" s="122" t="s">
        <v>334</v>
      </c>
      <c r="Q1181" s="110" t="s">
        <v>327</v>
      </c>
      <c r="R1181" s="110" t="s">
        <v>206</v>
      </c>
      <c r="S1181" s="122" t="s">
        <v>335</v>
      </c>
      <c r="T1181" s="110"/>
      <c r="U1181" s="110"/>
      <c r="V1181" s="122"/>
      <c r="W1181" s="110"/>
      <c r="X1181" s="110"/>
      <c r="Y1181" s="122"/>
      <c r="Z1181" s="110"/>
      <c r="AA1181" s="110"/>
      <c r="AB1181" s="122"/>
      <c r="AC1181" s="110"/>
      <c r="AD1181" s="110"/>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BQ1181" s="110"/>
      <c r="BR1181" s="110"/>
      <c r="BS1181" s="110"/>
      <c r="BT1181" s="110"/>
      <c r="BU1181" s="110"/>
      <c r="BV1181" s="110"/>
      <c r="BW1181" s="110"/>
      <c r="BX1181" s="110"/>
      <c r="BY1181" s="110"/>
      <c r="BZ1181" s="110"/>
      <c r="CA1181" s="110"/>
      <c r="CB1181" s="110"/>
      <c r="CC1181" s="110"/>
      <c r="CD1181" s="110"/>
      <c r="CE1181" s="110"/>
      <c r="CF1181" s="110"/>
      <c r="CG1181" s="110"/>
      <c r="CH1181" s="110"/>
      <c r="CI1181" s="110"/>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0"/>
      <c r="DH1181" s="110"/>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c r="EU1181" s="110"/>
      <c r="EV1181" s="110"/>
      <c r="EW1181" s="110"/>
      <c r="EX1181" s="110"/>
      <c r="EY1181" s="110"/>
      <c r="EZ1181" s="110"/>
      <c r="FA1181" s="110"/>
      <c r="FB1181" s="110"/>
      <c r="FC1181" s="110"/>
      <c r="FD1181" s="110"/>
      <c r="FE1181" s="110"/>
      <c r="FF1181" s="110"/>
      <c r="FG1181" s="110"/>
      <c r="FH1181" s="110"/>
      <c r="FI1181" s="110"/>
      <c r="FJ1181" s="110"/>
      <c r="FK1181" s="110"/>
      <c r="FL1181" s="110"/>
      <c r="FM1181" s="110"/>
      <c r="FN1181" s="110"/>
      <c r="FO1181" s="110"/>
      <c r="FP1181" s="110"/>
      <c r="FQ1181" s="110"/>
      <c r="FR1181" s="110"/>
      <c r="FS1181" s="110"/>
      <c r="FT1181" s="110"/>
      <c r="FU1181" s="110"/>
      <c r="FV1181" s="110"/>
      <c r="FW1181" s="110"/>
      <c r="FX1181" s="110"/>
      <c r="FY1181" s="110"/>
      <c r="FZ1181" s="110"/>
      <c r="GA1181" s="110"/>
      <c r="GB1181" s="110"/>
      <c r="GC1181" s="110"/>
      <c r="GD1181" s="110"/>
      <c r="GE1181" s="110"/>
      <c r="GF1181" s="110"/>
      <c r="GG1181" s="110"/>
      <c r="GH1181" s="110"/>
      <c r="GI1181" s="110"/>
      <c r="GJ1181" s="110"/>
      <c r="GK1181" s="110"/>
      <c r="GL1181" s="110"/>
      <c r="GM1181" s="110"/>
      <c r="GN1181" s="110"/>
      <c r="GO1181" s="110"/>
      <c r="GP1181" s="110"/>
      <c r="GQ1181" s="110"/>
      <c r="GR1181" s="110"/>
      <c r="GS1181" s="110"/>
      <c r="GT1181" s="110"/>
      <c r="GU1181" s="110"/>
      <c r="GV1181" s="110"/>
      <c r="GW1181" s="110"/>
      <c r="GX1181" s="110"/>
      <c r="GY1181" s="110"/>
      <c r="GZ1181" s="110"/>
      <c r="HA1181" s="110"/>
      <c r="HB1181" s="110"/>
      <c r="HC1181" s="110"/>
      <c r="HD1181" s="110"/>
      <c r="HE1181" s="110"/>
      <c r="HF1181" s="110"/>
      <c r="HG1181" s="110"/>
      <c r="HH1181" s="110"/>
      <c r="HI1181" s="110"/>
      <c r="HJ1181" s="110"/>
      <c r="HK1181" s="110"/>
      <c r="HL1181" s="110"/>
      <c r="HM1181" s="110"/>
      <c r="HN1181" s="110"/>
      <c r="HO1181" s="110"/>
      <c r="HP1181" s="110"/>
      <c r="HQ1181" s="110"/>
      <c r="HR1181" s="110"/>
      <c r="HS1181" s="110"/>
      <c r="HT1181" s="110"/>
      <c r="HU1181" s="110"/>
      <c r="HV1181" s="110"/>
      <c r="HW1181" s="110"/>
      <c r="HX1181" s="110"/>
      <c r="HY1181" s="110"/>
      <c r="HZ1181" s="110"/>
      <c r="IA1181" s="110"/>
      <c r="IB1181" s="110"/>
      <c r="IC1181" s="110"/>
      <c r="ID1181" s="110"/>
      <c r="IE1181" s="110"/>
      <c r="IF1181" s="110"/>
      <c r="IG1181" s="110"/>
      <c r="IH1181" s="110"/>
      <c r="II1181" s="110"/>
      <c r="IJ1181" s="110"/>
      <c r="IK1181" s="110"/>
      <c r="IL1181" s="110"/>
      <c r="IM1181" s="110"/>
      <c r="IN1181" s="110"/>
      <c r="IO1181" s="110"/>
      <c r="IP1181" s="110"/>
      <c r="IQ1181" s="110"/>
      <c r="IR1181" s="110"/>
      <c r="IS1181" s="110"/>
      <c r="IT1181" s="110"/>
      <c r="IU1181" s="110"/>
      <c r="IV1181" s="110"/>
    </row>
    <row r="1182" spans="1:256" s="110" customFormat="1" x14ac:dyDescent="0.35">
      <c r="A1182" s="122" t="s">
        <v>3840</v>
      </c>
      <c r="B1182" s="110" t="s">
        <v>323</v>
      </c>
      <c r="C1182" s="110" t="s">
        <v>274</v>
      </c>
      <c r="D1182" s="122" t="s">
        <v>154</v>
      </c>
      <c r="E1182" s="125">
        <v>36588</v>
      </c>
      <c r="F1182" s="111" t="s">
        <v>5149</v>
      </c>
      <c r="G1182" s="122"/>
      <c r="J1182" s="122"/>
      <c r="M1182" s="122"/>
      <c r="P1182" s="122"/>
      <c r="S1182" s="122"/>
      <c r="V1182" s="122"/>
      <c r="Y1182" s="122"/>
      <c r="AB1182" s="122"/>
    </row>
    <row r="1183" spans="1:256" s="110" customFormat="1" x14ac:dyDescent="0.35">
      <c r="A1183" s="122" t="s">
        <v>4501</v>
      </c>
      <c r="C1183" s="111" t="s">
        <v>4421</v>
      </c>
      <c r="D1183" s="122"/>
      <c r="E1183" s="125">
        <v>34196</v>
      </c>
      <c r="F1183" s="118" t="s">
        <v>344</v>
      </c>
      <c r="G1183" s="122" t="s">
        <v>996</v>
      </c>
      <c r="J1183" s="122"/>
      <c r="K1183" s="110" t="s">
        <v>93</v>
      </c>
      <c r="L1183" s="110" t="s">
        <v>128</v>
      </c>
      <c r="M1183" s="122" t="s">
        <v>1224</v>
      </c>
      <c r="N1183" s="110" t="s">
        <v>93</v>
      </c>
      <c r="O1183" s="110" t="s">
        <v>128</v>
      </c>
      <c r="P1183" s="122" t="s">
        <v>4502</v>
      </c>
      <c r="Q1183" s="110" t="s">
        <v>3108</v>
      </c>
      <c r="R1183" s="110" t="s">
        <v>128</v>
      </c>
      <c r="S1183" s="122" t="s">
        <v>4503</v>
      </c>
      <c r="T1183" s="110" t="s">
        <v>93</v>
      </c>
      <c r="U1183" s="110" t="s">
        <v>103</v>
      </c>
      <c r="V1183" s="122" t="s">
        <v>4504</v>
      </c>
      <c r="W1183" s="122"/>
      <c r="Y1183" s="122"/>
      <c r="Z1183" s="110" t="s">
        <v>3108</v>
      </c>
      <c r="AA1183" s="110" t="s">
        <v>259</v>
      </c>
      <c r="AB1183" s="122" t="s">
        <v>1213</v>
      </c>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c r="HK1183"/>
      <c r="HL1183"/>
      <c r="HM1183"/>
      <c r="HN1183"/>
      <c r="HO1183"/>
      <c r="HP1183"/>
      <c r="HQ1183"/>
      <c r="HR1183"/>
      <c r="HS1183"/>
      <c r="HT1183"/>
      <c r="HU1183"/>
      <c r="HV1183"/>
      <c r="HW1183"/>
      <c r="HX1183"/>
      <c r="HY1183"/>
      <c r="HZ1183"/>
      <c r="IA1183"/>
      <c r="IB1183"/>
      <c r="IC1183"/>
      <c r="ID1183"/>
      <c r="IE1183"/>
      <c r="IF1183"/>
      <c r="IG1183"/>
      <c r="IH1183"/>
      <c r="II1183"/>
      <c r="IJ1183"/>
      <c r="IK1183"/>
      <c r="IL1183"/>
      <c r="IM1183"/>
      <c r="IN1183"/>
      <c r="IO1183"/>
      <c r="IP1183"/>
      <c r="IQ1183"/>
      <c r="IR1183"/>
      <c r="IS1183"/>
      <c r="IT1183"/>
      <c r="IU1183"/>
      <c r="IV1183"/>
    </row>
    <row r="1184" spans="1:256" s="110" customFormat="1" x14ac:dyDescent="0.35">
      <c r="A1184" s="122" t="s">
        <v>4538</v>
      </c>
      <c r="C1184" s="111" t="s">
        <v>4421</v>
      </c>
      <c r="D1184" s="122"/>
      <c r="E1184" s="125">
        <v>36172</v>
      </c>
      <c r="F1184" s="111" t="s">
        <v>387</v>
      </c>
      <c r="G1184" s="122" t="s">
        <v>1428</v>
      </c>
      <c r="J1184" s="122"/>
      <c r="K1184" s="110" t="s">
        <v>156</v>
      </c>
      <c r="L1184" s="110" t="s">
        <v>224</v>
      </c>
      <c r="M1184" s="122" t="s">
        <v>173</v>
      </c>
      <c r="P1184" s="122"/>
      <c r="S1184" s="122"/>
      <c r="V1184" s="122"/>
      <c r="Y1184" s="122"/>
      <c r="AB1184" s="122"/>
    </row>
    <row r="1185" spans="1:256" x14ac:dyDescent="0.35">
      <c r="A1185" s="122" t="s">
        <v>1248</v>
      </c>
      <c r="B1185" s="110" t="s">
        <v>211</v>
      </c>
      <c r="C1185" s="110" t="s">
        <v>252</v>
      </c>
      <c r="D1185" s="122" t="s">
        <v>201</v>
      </c>
      <c r="E1185" s="125">
        <v>35286</v>
      </c>
      <c r="F1185" s="111" t="s">
        <v>965</v>
      </c>
      <c r="G1185" s="122" t="s">
        <v>295</v>
      </c>
      <c r="H1185" s="110" t="s">
        <v>211</v>
      </c>
      <c r="I1185" s="110" t="s">
        <v>252</v>
      </c>
      <c r="J1185" s="122" t="s">
        <v>178</v>
      </c>
      <c r="K1185" s="110" t="s">
        <v>220</v>
      </c>
      <c r="L1185" s="110" t="s">
        <v>252</v>
      </c>
      <c r="M1185" s="122" t="s">
        <v>186</v>
      </c>
      <c r="N1185" s="110" t="s">
        <v>220</v>
      </c>
      <c r="O1185" s="110" t="s">
        <v>252</v>
      </c>
      <c r="P1185" s="122" t="s">
        <v>231</v>
      </c>
      <c r="Q1185" s="110" t="s">
        <v>578</v>
      </c>
      <c r="R1185" s="110" t="s">
        <v>252</v>
      </c>
      <c r="S1185" s="122" t="s">
        <v>186</v>
      </c>
      <c r="T1185" s="110"/>
      <c r="U1185" s="110"/>
      <c r="V1185" s="122"/>
      <c r="W1185" s="110"/>
      <c r="X1185" s="110"/>
      <c r="Y1185" s="122"/>
      <c r="Z1185" s="110"/>
      <c r="AA1185" s="110"/>
      <c r="AB1185" s="122"/>
      <c r="AC1185" s="110"/>
      <c r="AD1185" s="110"/>
      <c r="AE1185" s="110"/>
      <c r="AF1185" s="110"/>
      <c r="AG1185" s="110"/>
      <c r="AH1185" s="110"/>
      <c r="AI1185" s="110"/>
      <c r="AJ1185" s="110"/>
      <c r="AK1185" s="110"/>
      <c r="AL1185" s="110"/>
      <c r="AM1185" s="110"/>
      <c r="AN1185" s="110"/>
      <c r="AO1185" s="110"/>
      <c r="AP1185" s="110"/>
      <c r="AQ1185" s="110"/>
      <c r="AR1185" s="110"/>
      <c r="AS1185" s="110"/>
      <c r="AT1185" s="110"/>
      <c r="AU1185" s="110"/>
      <c r="AV1185" s="110"/>
      <c r="AW1185" s="110"/>
      <c r="AX1185" s="110"/>
      <c r="AY1185" s="110"/>
      <c r="AZ1185" s="110"/>
      <c r="BA1185" s="110"/>
      <c r="BB1185" s="110"/>
      <c r="BC1185" s="110"/>
      <c r="BD1185" s="110"/>
      <c r="BE1185" s="110"/>
      <c r="BF1185" s="110"/>
      <c r="BG1185" s="110"/>
      <c r="BH1185" s="110"/>
      <c r="BI1185" s="110"/>
      <c r="BJ1185" s="110"/>
      <c r="BK1185" s="110"/>
      <c r="BL1185" s="110"/>
      <c r="BM1185" s="110"/>
      <c r="BN1185" s="110"/>
      <c r="BO1185" s="110"/>
      <c r="BP1185" s="110"/>
      <c r="BQ1185" s="110"/>
      <c r="BR1185" s="110"/>
      <c r="BS1185" s="110"/>
      <c r="BT1185" s="110"/>
      <c r="BU1185" s="110"/>
      <c r="BV1185" s="110"/>
      <c r="BW1185" s="110"/>
      <c r="BX1185" s="110"/>
      <c r="BY1185" s="110"/>
      <c r="BZ1185" s="110"/>
      <c r="CA1185" s="110"/>
      <c r="CB1185" s="110"/>
      <c r="CC1185" s="110"/>
      <c r="CD1185" s="110"/>
      <c r="CE1185" s="110"/>
      <c r="CF1185" s="110"/>
      <c r="CG1185" s="110"/>
      <c r="CH1185" s="110"/>
      <c r="CI1185" s="110"/>
      <c r="CJ1185" s="110"/>
      <c r="CK1185" s="110"/>
      <c r="CL1185" s="110"/>
      <c r="CM1185" s="110"/>
      <c r="CN1185" s="110"/>
      <c r="CO1185" s="110"/>
      <c r="CP1185" s="110"/>
      <c r="CQ1185" s="110"/>
      <c r="CR1185" s="110"/>
      <c r="CS1185" s="110"/>
      <c r="CT1185" s="110"/>
      <c r="CU1185" s="110"/>
      <c r="CV1185" s="110"/>
      <c r="CW1185" s="110"/>
      <c r="CX1185" s="110"/>
      <c r="CY1185" s="110"/>
      <c r="CZ1185" s="110"/>
      <c r="DA1185" s="110"/>
      <c r="DB1185" s="110"/>
      <c r="DC1185" s="110"/>
      <c r="DD1185" s="110"/>
      <c r="DE1185" s="110"/>
      <c r="DF1185" s="110"/>
      <c r="DG1185" s="110"/>
      <c r="DH1185" s="110"/>
      <c r="DI1185" s="110"/>
      <c r="DJ1185" s="110"/>
      <c r="DK1185" s="110"/>
      <c r="DL1185" s="110"/>
      <c r="DM1185" s="110"/>
      <c r="DN1185" s="110"/>
      <c r="DO1185" s="110"/>
      <c r="DP1185" s="110"/>
      <c r="DQ1185" s="110"/>
      <c r="DR1185" s="110"/>
      <c r="DS1185" s="110"/>
      <c r="DT1185" s="110"/>
      <c r="DU1185" s="110"/>
      <c r="DV1185" s="110"/>
      <c r="DW1185" s="110"/>
      <c r="DX1185" s="110"/>
      <c r="DY1185" s="110"/>
      <c r="DZ1185" s="110"/>
      <c r="EA1185" s="110"/>
      <c r="EB1185" s="110"/>
      <c r="EC1185" s="110"/>
      <c r="ED1185" s="110"/>
      <c r="EE1185" s="110"/>
      <c r="EF1185" s="110"/>
      <c r="EG1185" s="110"/>
      <c r="EH1185" s="110"/>
      <c r="EI1185" s="110"/>
      <c r="EJ1185" s="110"/>
      <c r="EK1185" s="110"/>
      <c r="EL1185" s="110"/>
      <c r="EM1185" s="110"/>
      <c r="EN1185" s="110"/>
      <c r="EO1185" s="110"/>
      <c r="EP1185" s="110"/>
      <c r="EQ1185" s="110"/>
      <c r="ER1185" s="110"/>
      <c r="ES1185" s="110"/>
      <c r="ET1185" s="110"/>
      <c r="EU1185" s="110"/>
      <c r="EV1185" s="110"/>
      <c r="EW1185" s="110"/>
      <c r="EX1185" s="110"/>
      <c r="EY1185" s="110"/>
      <c r="EZ1185" s="110"/>
      <c r="FA1185" s="110"/>
      <c r="FB1185" s="110"/>
      <c r="FC1185" s="110"/>
      <c r="FD1185" s="110"/>
      <c r="FE1185" s="110"/>
      <c r="FF1185" s="110"/>
      <c r="FG1185" s="110"/>
      <c r="FH1185" s="110"/>
      <c r="FI1185" s="110"/>
      <c r="FJ1185" s="110"/>
      <c r="FK1185" s="110"/>
      <c r="FL1185" s="110"/>
      <c r="FM1185" s="110"/>
      <c r="FN1185" s="110"/>
      <c r="FO1185" s="110"/>
      <c r="FP1185" s="110"/>
      <c r="FQ1185" s="110"/>
      <c r="FR1185" s="110"/>
      <c r="FS1185" s="110"/>
      <c r="FT1185" s="110"/>
      <c r="FU1185" s="110"/>
      <c r="FV1185" s="110"/>
      <c r="FW1185" s="110"/>
      <c r="FX1185" s="110"/>
      <c r="FY1185" s="110"/>
      <c r="FZ1185" s="110"/>
      <c r="GA1185" s="110"/>
      <c r="GB1185" s="110"/>
      <c r="GC1185" s="110"/>
      <c r="GD1185" s="110"/>
      <c r="GE1185" s="110"/>
      <c r="GF1185" s="110"/>
      <c r="GG1185" s="110"/>
      <c r="GH1185" s="110"/>
      <c r="GI1185" s="110"/>
      <c r="GJ1185" s="110"/>
      <c r="GK1185" s="110"/>
      <c r="GL1185" s="110"/>
      <c r="GM1185" s="110"/>
      <c r="GN1185" s="110"/>
      <c r="GO1185" s="110"/>
      <c r="GP1185" s="110"/>
      <c r="GQ1185" s="110"/>
      <c r="GR1185" s="110"/>
      <c r="GS1185" s="110"/>
      <c r="GT1185" s="110"/>
      <c r="GU1185" s="110"/>
      <c r="GV1185" s="110"/>
      <c r="GW1185" s="110"/>
      <c r="GX1185" s="110"/>
      <c r="GY1185" s="110"/>
      <c r="GZ1185" s="110"/>
      <c r="HA1185" s="110"/>
      <c r="HB1185" s="110"/>
      <c r="HC1185" s="110"/>
      <c r="HD1185" s="110"/>
      <c r="HE1185" s="110"/>
      <c r="HF1185" s="110"/>
      <c r="HG1185" s="110"/>
      <c r="HH1185" s="110"/>
      <c r="HI1185" s="110"/>
      <c r="HJ1185" s="110"/>
      <c r="HK1185" s="110"/>
      <c r="HL1185" s="110"/>
      <c r="HM1185" s="110"/>
      <c r="HN1185" s="110"/>
      <c r="HO1185" s="110"/>
      <c r="HP1185" s="110"/>
      <c r="HQ1185" s="110"/>
      <c r="HR1185" s="110"/>
      <c r="HS1185" s="110"/>
      <c r="HT1185" s="110"/>
      <c r="HU1185" s="110"/>
      <c r="HV1185" s="110"/>
      <c r="HW1185" s="110"/>
      <c r="HX1185" s="110"/>
      <c r="HY1185" s="110"/>
      <c r="HZ1185" s="110"/>
      <c r="IA1185" s="110"/>
      <c r="IB1185" s="110"/>
      <c r="IC1185" s="110"/>
      <c r="ID1185" s="110"/>
      <c r="IE1185" s="110"/>
      <c r="IF1185" s="110"/>
      <c r="IG1185" s="110"/>
      <c r="IH1185" s="110"/>
      <c r="II1185" s="110"/>
      <c r="IJ1185" s="110"/>
      <c r="IK1185" s="110"/>
      <c r="IL1185" s="110"/>
      <c r="IM1185" s="110"/>
      <c r="IN1185" s="110"/>
      <c r="IO1185" s="110"/>
      <c r="IP1185" s="110"/>
      <c r="IQ1185" s="110"/>
      <c r="IR1185" s="110"/>
      <c r="IS1185" s="110"/>
      <c r="IT1185" s="110"/>
      <c r="IU1185" s="110"/>
      <c r="IV1185" s="110"/>
    </row>
    <row r="1186" spans="1:256" s="110" customFormat="1" x14ac:dyDescent="0.35">
      <c r="A1186" s="122" t="s">
        <v>2355</v>
      </c>
      <c r="B1186" s="110" t="s">
        <v>365</v>
      </c>
      <c r="C1186" s="110" t="s">
        <v>341</v>
      </c>
      <c r="D1186" s="122"/>
      <c r="E1186" s="125">
        <v>35164</v>
      </c>
      <c r="F1186" s="111" t="s">
        <v>101</v>
      </c>
      <c r="G1186" s="122" t="s">
        <v>769</v>
      </c>
      <c r="H1186" s="110" t="s">
        <v>365</v>
      </c>
      <c r="I1186" s="110" t="s">
        <v>341</v>
      </c>
      <c r="J1186" s="122"/>
      <c r="K1186" s="110" t="s">
        <v>365</v>
      </c>
      <c r="L1186" s="110" t="s">
        <v>172</v>
      </c>
      <c r="M1186" s="122"/>
      <c r="N1186" s="110" t="s">
        <v>365</v>
      </c>
      <c r="O1186" s="110" t="s">
        <v>460</v>
      </c>
      <c r="P1186" s="122"/>
      <c r="S1186" s="122"/>
      <c r="V1186" s="122"/>
      <c r="Y1186" s="122"/>
      <c r="AB1186" s="122"/>
    </row>
    <row r="1187" spans="1:256" s="110" customFormat="1" x14ac:dyDescent="0.35">
      <c r="A1187" s="122" t="s">
        <v>3023</v>
      </c>
      <c r="B1187" s="110" t="s">
        <v>93</v>
      </c>
      <c r="C1187" s="118" t="s">
        <v>116</v>
      </c>
      <c r="D1187" s="122" t="s">
        <v>4994</v>
      </c>
      <c r="E1187" s="125">
        <v>36782</v>
      </c>
      <c r="F1187" s="111" t="s">
        <v>391</v>
      </c>
      <c r="G1187" s="111" t="s">
        <v>200</v>
      </c>
      <c r="H1187" s="110" t="s">
        <v>93</v>
      </c>
      <c r="I1187" s="118" t="s">
        <v>116</v>
      </c>
      <c r="J1187" s="122" t="s">
        <v>3024</v>
      </c>
      <c r="L1187" s="118"/>
      <c r="M1187" s="122"/>
      <c r="O1187" s="118"/>
      <c r="P1187" s="122"/>
      <c r="R1187" s="118"/>
      <c r="S1187" s="122"/>
      <c r="U1187" s="118"/>
      <c r="V1187" s="122"/>
      <c r="X1187" s="118"/>
      <c r="Y1187" s="122"/>
      <c r="AA1187" s="118"/>
      <c r="AB1187" s="122"/>
      <c r="AD1187" s="118"/>
      <c r="AE1187" s="122"/>
      <c r="AG1187" s="118"/>
      <c r="AH1187" s="122"/>
      <c r="AJ1187" s="118"/>
      <c r="AK1187" s="122"/>
    </row>
    <row r="1188" spans="1:256" s="110" customFormat="1" x14ac:dyDescent="0.35">
      <c r="A1188" s="122" t="s">
        <v>124</v>
      </c>
      <c r="B1188" s="110" t="s">
        <v>127</v>
      </c>
      <c r="C1188" s="110" t="s">
        <v>128</v>
      </c>
      <c r="D1188" s="122"/>
      <c r="E1188" s="125">
        <v>34957</v>
      </c>
      <c r="F1188" s="118" t="s">
        <v>125</v>
      </c>
      <c r="G1188" s="122" t="s">
        <v>4479</v>
      </c>
      <c r="H1188" s="110" t="s">
        <v>127</v>
      </c>
      <c r="I1188" s="110" t="s">
        <v>128</v>
      </c>
      <c r="J1188" s="122"/>
      <c r="K1188" s="110" t="s">
        <v>127</v>
      </c>
      <c r="L1188" s="110" t="s">
        <v>128</v>
      </c>
      <c r="M1188" s="122"/>
      <c r="N1188" s="110" t="s">
        <v>127</v>
      </c>
      <c r="O1188" s="110" t="s">
        <v>128</v>
      </c>
      <c r="P1188" s="122"/>
      <c r="Q1188" s="110" t="s">
        <v>127</v>
      </c>
      <c r="R1188" s="110" t="s">
        <v>128</v>
      </c>
      <c r="S1188" s="122"/>
      <c r="T1188" s="110" t="s">
        <v>127</v>
      </c>
      <c r="U1188" s="110" t="s">
        <v>128</v>
      </c>
      <c r="V1188" s="122"/>
      <c r="Y1188" s="122"/>
      <c r="AB1188" s="122"/>
    </row>
    <row r="1189" spans="1:256" s="110" customFormat="1" x14ac:dyDescent="0.35">
      <c r="A1189" s="122" t="s">
        <v>1442</v>
      </c>
      <c r="B1189" s="110" t="s">
        <v>327</v>
      </c>
      <c r="C1189" s="111" t="s">
        <v>460</v>
      </c>
      <c r="D1189" s="111" t="s">
        <v>335</v>
      </c>
      <c r="E1189" s="125">
        <v>33047</v>
      </c>
      <c r="F1189" s="111" t="s">
        <v>1443</v>
      </c>
      <c r="G1189" s="111" t="s">
        <v>1944</v>
      </c>
      <c r="H1189" s="110" t="s">
        <v>4387</v>
      </c>
      <c r="I1189" s="111" t="s">
        <v>460</v>
      </c>
      <c r="J1189" s="111" t="s">
        <v>2741</v>
      </c>
      <c r="K1189" s="110" t="s">
        <v>1444</v>
      </c>
      <c r="L1189" s="111" t="s">
        <v>172</v>
      </c>
      <c r="M1189" s="111" t="s">
        <v>1445</v>
      </c>
      <c r="N1189" s="110" t="s">
        <v>299</v>
      </c>
      <c r="O1189" s="111" t="s">
        <v>151</v>
      </c>
      <c r="P1189" s="111" t="s">
        <v>301</v>
      </c>
      <c r="Q1189" s="110" t="s">
        <v>299</v>
      </c>
      <c r="R1189" s="111" t="s">
        <v>151</v>
      </c>
      <c r="S1189" s="111" t="s">
        <v>528</v>
      </c>
      <c r="T1189" s="110" t="s">
        <v>299</v>
      </c>
      <c r="U1189" s="111" t="s">
        <v>151</v>
      </c>
      <c r="V1189" s="111" t="s">
        <v>334</v>
      </c>
      <c r="W1189" s="110" t="s">
        <v>861</v>
      </c>
      <c r="X1189" s="111"/>
      <c r="Y1189" s="111"/>
      <c r="Z1189" s="110" t="s">
        <v>299</v>
      </c>
      <c r="AA1189" s="111" t="s">
        <v>151</v>
      </c>
      <c r="AB1189" s="111" t="s">
        <v>334</v>
      </c>
      <c r="AC1189" s="110" t="s">
        <v>299</v>
      </c>
      <c r="AD1189" s="111" t="s">
        <v>151</v>
      </c>
      <c r="AE1189" s="111" t="s">
        <v>334</v>
      </c>
      <c r="AF1189" s="110" t="s">
        <v>299</v>
      </c>
      <c r="AG1189" s="111" t="s">
        <v>1447</v>
      </c>
      <c r="AH1189" s="111" t="s">
        <v>682</v>
      </c>
      <c r="AI1189" s="110" t="s">
        <v>299</v>
      </c>
      <c r="AJ1189" s="111" t="s">
        <v>1447</v>
      </c>
      <c r="AK1189" s="111" t="s">
        <v>334</v>
      </c>
      <c r="AL1189" s="110" t="s">
        <v>299</v>
      </c>
      <c r="AM1189" s="111" t="s">
        <v>1447</v>
      </c>
      <c r="AN1189" s="111" t="s">
        <v>154</v>
      </c>
      <c r="AO1189" s="110" t="s">
        <v>327</v>
      </c>
      <c r="AP1189" s="111" t="s">
        <v>1447</v>
      </c>
      <c r="AQ1189" s="111" t="s">
        <v>149</v>
      </c>
      <c r="AS1189" s="111"/>
      <c r="AT1189" s="111"/>
      <c r="AV1189" s="111"/>
      <c r="AW1189" s="111"/>
      <c r="AY1189" s="111"/>
      <c r="AZ1189" s="111"/>
      <c r="BB1189" s="111"/>
      <c r="BC1189" s="111"/>
      <c r="BE1189" s="111"/>
      <c r="BF1189" s="111"/>
      <c r="BH1189" s="111"/>
      <c r="BI1189" s="111"/>
      <c r="BK1189" s="111"/>
      <c r="BL1189" s="111"/>
      <c r="BN1189" s="111"/>
      <c r="BO1189" s="122"/>
      <c r="BR1189" s="122"/>
      <c r="BS1189" s="122"/>
      <c r="BT1189" s="122"/>
      <c r="BU1189" s="122"/>
      <c r="BW1189" s="118"/>
      <c r="BX1189" s="118"/>
    </row>
    <row r="1190" spans="1:256" s="110" customFormat="1" x14ac:dyDescent="0.35">
      <c r="A1190" s="122" t="s">
        <v>3799</v>
      </c>
      <c r="B1190" s="110" t="s">
        <v>177</v>
      </c>
      <c r="C1190" s="110" t="s">
        <v>229</v>
      </c>
      <c r="D1190" s="122" t="s">
        <v>231</v>
      </c>
      <c r="E1190" s="125">
        <v>37529</v>
      </c>
      <c r="F1190" s="111" t="s">
        <v>5154</v>
      </c>
      <c r="G1190" s="122"/>
      <c r="J1190" s="122"/>
      <c r="M1190" s="122"/>
      <c r="P1190" s="122"/>
      <c r="S1190" s="122"/>
      <c r="V1190" s="122"/>
      <c r="Y1190" s="122"/>
      <c r="AB1190" s="122"/>
      <c r="BY1190" s="126"/>
      <c r="BZ1190" s="126"/>
      <c r="CA1190" s="126"/>
      <c r="CB1190" s="126"/>
      <c r="CC1190" s="126"/>
      <c r="CD1190" s="126"/>
      <c r="CE1190" s="126"/>
      <c r="CF1190" s="126"/>
      <c r="CG1190" s="126"/>
      <c r="CH1190" s="126"/>
      <c r="CI1190" s="126"/>
      <c r="CJ1190" s="126"/>
      <c r="CK1190" s="126"/>
      <c r="CL1190" s="126"/>
      <c r="CM1190" s="126"/>
      <c r="CN1190" s="126"/>
      <c r="CO1190" s="126"/>
      <c r="CP1190" s="126"/>
      <c r="CQ1190" s="126"/>
      <c r="CR1190" s="126"/>
      <c r="CS1190" s="126"/>
      <c r="CT1190" s="126"/>
      <c r="CU1190" s="126"/>
      <c r="CV1190" s="126"/>
      <c r="CW1190" s="126"/>
      <c r="CX1190" s="126"/>
      <c r="CY1190" s="126"/>
      <c r="CZ1190" s="126"/>
      <c r="DA1190" s="126"/>
      <c r="DB1190" s="126"/>
      <c r="DC1190" s="126"/>
      <c r="DD1190" s="126"/>
      <c r="DE1190" s="126"/>
      <c r="DF1190" s="126"/>
      <c r="DG1190" s="126"/>
      <c r="DH1190" s="126"/>
      <c r="DI1190" s="126"/>
      <c r="DJ1190" s="126"/>
      <c r="DK1190" s="126"/>
      <c r="DL1190" s="126"/>
      <c r="DM1190" s="126"/>
      <c r="DN1190" s="126"/>
      <c r="DO1190" s="126"/>
      <c r="DP1190" s="126"/>
      <c r="DQ1190" s="126"/>
      <c r="DR1190" s="126"/>
      <c r="DS1190" s="126"/>
      <c r="DT1190" s="126"/>
      <c r="DU1190" s="126"/>
      <c r="DV1190" s="126"/>
      <c r="DW1190" s="126"/>
      <c r="DX1190" s="126"/>
      <c r="DY1190" s="126"/>
      <c r="DZ1190" s="126"/>
      <c r="EA1190" s="126"/>
      <c r="EB1190" s="126"/>
      <c r="EC1190" s="126"/>
      <c r="ED1190" s="126"/>
      <c r="EE1190" s="126"/>
      <c r="EF1190" s="126"/>
      <c r="EG1190" s="126"/>
      <c r="EH1190" s="126"/>
      <c r="EI1190" s="126"/>
      <c r="EJ1190" s="126"/>
      <c r="EK1190" s="126"/>
      <c r="EL1190" s="126"/>
      <c r="EM1190" s="126"/>
      <c r="EN1190" s="126"/>
      <c r="EO1190" s="126"/>
      <c r="EP1190" s="126"/>
      <c r="EQ1190" s="126"/>
      <c r="ER1190" s="126"/>
      <c r="ES1190" s="126"/>
      <c r="ET1190" s="126"/>
      <c r="EU1190" s="126"/>
      <c r="EV1190" s="126"/>
      <c r="EW1190" s="126"/>
      <c r="EX1190" s="126"/>
      <c r="EY1190" s="126"/>
      <c r="EZ1190" s="126"/>
      <c r="FA1190" s="126"/>
      <c r="FB1190" s="126"/>
      <c r="FC1190" s="126"/>
      <c r="FD1190" s="126"/>
      <c r="FE1190" s="126"/>
      <c r="FF1190" s="126"/>
      <c r="FG1190" s="126"/>
      <c r="FH1190" s="126"/>
      <c r="FI1190" s="126"/>
      <c r="FJ1190" s="126"/>
      <c r="FK1190" s="126"/>
      <c r="FL1190" s="126"/>
      <c r="FM1190" s="126"/>
      <c r="FN1190" s="126"/>
      <c r="FO1190" s="126"/>
      <c r="FP1190" s="126"/>
      <c r="FQ1190" s="126"/>
      <c r="FR1190" s="126"/>
      <c r="FS1190" s="126"/>
      <c r="FT1190" s="126"/>
      <c r="FU1190" s="126"/>
      <c r="FV1190" s="126"/>
      <c r="FW1190" s="126"/>
      <c r="FX1190" s="126"/>
      <c r="FY1190" s="126"/>
      <c r="FZ1190" s="126"/>
      <c r="GA1190" s="126"/>
      <c r="GB1190" s="126"/>
      <c r="GC1190" s="126"/>
      <c r="GD1190" s="126"/>
      <c r="GE1190" s="126"/>
      <c r="GF1190" s="126"/>
      <c r="GG1190" s="126"/>
      <c r="GH1190" s="126"/>
      <c r="GI1190" s="126"/>
      <c r="GJ1190" s="126"/>
      <c r="GK1190" s="126"/>
      <c r="GL1190" s="126"/>
      <c r="GM1190" s="126"/>
      <c r="GN1190" s="126"/>
      <c r="GO1190" s="126"/>
      <c r="GP1190" s="126"/>
      <c r="GQ1190" s="126"/>
      <c r="GR1190" s="126"/>
      <c r="GS1190" s="126"/>
      <c r="GT1190" s="126"/>
      <c r="GU1190" s="126"/>
      <c r="GV1190" s="126"/>
      <c r="GW1190" s="126"/>
      <c r="GX1190" s="126"/>
      <c r="GY1190" s="126"/>
      <c r="GZ1190" s="126"/>
      <c r="HA1190" s="126"/>
      <c r="HB1190" s="126"/>
      <c r="HC1190" s="126"/>
      <c r="HD1190" s="126"/>
      <c r="HE1190" s="126"/>
      <c r="HF1190" s="126"/>
      <c r="HG1190" s="126"/>
      <c r="HH1190" s="126"/>
      <c r="HI1190" s="126"/>
      <c r="HJ1190" s="126"/>
      <c r="HK1190" s="126"/>
      <c r="HL1190" s="126"/>
      <c r="HM1190" s="126"/>
      <c r="HN1190" s="126"/>
      <c r="HO1190" s="126"/>
      <c r="HP1190" s="126"/>
      <c r="HQ1190" s="126"/>
      <c r="HR1190" s="126"/>
      <c r="HS1190" s="126"/>
      <c r="HT1190" s="126"/>
      <c r="HU1190" s="126"/>
      <c r="HV1190" s="126"/>
      <c r="HW1190" s="126"/>
      <c r="HX1190" s="126"/>
      <c r="HY1190" s="126"/>
      <c r="HZ1190" s="126"/>
      <c r="IA1190" s="126"/>
      <c r="IB1190" s="126"/>
      <c r="IC1190" s="126"/>
      <c r="ID1190" s="126"/>
      <c r="IE1190" s="126"/>
      <c r="IF1190" s="126"/>
      <c r="IG1190" s="126"/>
      <c r="IH1190" s="126"/>
      <c r="II1190" s="126"/>
      <c r="IJ1190" s="126"/>
      <c r="IK1190" s="126"/>
      <c r="IL1190" s="126"/>
      <c r="IM1190" s="126"/>
      <c r="IN1190" s="126"/>
      <c r="IO1190" s="126"/>
      <c r="IP1190" s="126"/>
      <c r="IQ1190" s="126"/>
      <c r="IR1190" s="126"/>
      <c r="IS1190" s="126"/>
      <c r="IT1190" s="126"/>
      <c r="IU1190" s="126"/>
      <c r="IV1190" s="126"/>
    </row>
    <row r="1191" spans="1:256" s="110" customFormat="1" x14ac:dyDescent="0.35">
      <c r="A1191" s="122" t="s">
        <v>1321</v>
      </c>
      <c r="B1191" s="110" t="s">
        <v>365</v>
      </c>
      <c r="C1191" s="118" t="s">
        <v>135</v>
      </c>
      <c r="D1191" s="122"/>
      <c r="E1191" s="125">
        <v>33444</v>
      </c>
      <c r="F1191" s="111" t="s">
        <v>1322</v>
      </c>
      <c r="G1191" s="111" t="s">
        <v>2909</v>
      </c>
      <c r="H1191" s="110" t="s">
        <v>365</v>
      </c>
      <c r="I1191" s="118" t="s">
        <v>96</v>
      </c>
      <c r="J1191" s="122"/>
      <c r="K1191" s="110" t="s">
        <v>365</v>
      </c>
      <c r="L1191" s="118" t="s">
        <v>116</v>
      </c>
      <c r="M1191" s="122"/>
      <c r="N1191" s="110" t="s">
        <v>365</v>
      </c>
      <c r="O1191" s="118" t="s">
        <v>116</v>
      </c>
      <c r="P1191" s="122"/>
      <c r="Q1191" s="110" t="s">
        <v>365</v>
      </c>
      <c r="R1191" s="118" t="s">
        <v>116</v>
      </c>
      <c r="S1191" s="122"/>
      <c r="T1191" s="110" t="s">
        <v>365</v>
      </c>
      <c r="U1191" s="118" t="s">
        <v>116</v>
      </c>
      <c r="V1191" s="122"/>
      <c r="W1191" s="110" t="s">
        <v>365</v>
      </c>
      <c r="X1191" s="118" t="s">
        <v>116</v>
      </c>
      <c r="Y1191" s="122"/>
      <c r="Z1191" s="110" t="s">
        <v>365</v>
      </c>
      <c r="AA1191" s="118" t="s">
        <v>116</v>
      </c>
      <c r="AB1191" s="122"/>
      <c r="AC1191" s="110" t="s">
        <v>365</v>
      </c>
      <c r="AD1191" s="118" t="s">
        <v>116</v>
      </c>
      <c r="AE1191" s="122"/>
      <c r="AF1191" s="110" t="s">
        <v>365</v>
      </c>
      <c r="AG1191" s="118" t="s">
        <v>116</v>
      </c>
      <c r="AH1191" s="122"/>
      <c r="AJ1191" s="118"/>
      <c r="AK1191" s="122"/>
      <c r="AM1191" s="118"/>
      <c r="AN1191" s="122"/>
      <c r="AP1191" s="118"/>
      <c r="AQ1191" s="122"/>
      <c r="AS1191" s="118"/>
      <c r="AT1191" s="122"/>
      <c r="AV1191" s="118"/>
      <c r="AW1191" s="122"/>
      <c r="AY1191" s="118"/>
      <c r="AZ1191" s="122"/>
      <c r="BB1191" s="118"/>
      <c r="BC1191" s="122"/>
      <c r="BE1191" s="118"/>
      <c r="BF1191" s="122"/>
      <c r="BH1191" s="118"/>
      <c r="BI1191" s="122"/>
      <c r="BK1191" s="118"/>
      <c r="BL1191" s="122"/>
      <c r="BN1191" s="118"/>
      <c r="BO1191" s="122"/>
      <c r="BR1191" s="122"/>
      <c r="BS1191" s="118"/>
      <c r="BT1191" s="118"/>
      <c r="BU1191" s="118"/>
      <c r="BV1191" s="118"/>
      <c r="BW1191" s="118"/>
      <c r="BX1191" s="118"/>
    </row>
    <row r="1192" spans="1:256" s="110" customFormat="1" x14ac:dyDescent="0.35">
      <c r="A1192" s="122" t="s">
        <v>3921</v>
      </c>
      <c r="B1192" s="110" t="s">
        <v>132</v>
      </c>
      <c r="C1192" s="110" t="s">
        <v>341</v>
      </c>
      <c r="D1192" s="122"/>
      <c r="E1192" s="125">
        <v>36913</v>
      </c>
      <c r="F1192" s="111" t="s">
        <v>5137</v>
      </c>
      <c r="G1192" s="122"/>
      <c r="J1192" s="122"/>
      <c r="M1192" s="122"/>
      <c r="P1192" s="122"/>
      <c r="S1192" s="122"/>
      <c r="V1192" s="122"/>
      <c r="Y1192" s="122"/>
      <c r="AB1192" s="122"/>
    </row>
    <row r="1193" spans="1:256" s="110" customFormat="1" x14ac:dyDescent="0.35">
      <c r="A1193" s="122" t="s">
        <v>2910</v>
      </c>
      <c r="B1193" s="110" t="s">
        <v>304</v>
      </c>
      <c r="C1193" s="111" t="s">
        <v>85</v>
      </c>
      <c r="D1193" s="111" t="s">
        <v>310</v>
      </c>
      <c r="E1193" s="125">
        <v>35020</v>
      </c>
      <c r="F1193" s="111" t="s">
        <v>249</v>
      </c>
      <c r="G1193" s="111" t="s">
        <v>140</v>
      </c>
      <c r="I1193" s="111"/>
      <c r="J1193" s="111"/>
      <c r="K1193" s="110" t="s">
        <v>307</v>
      </c>
      <c r="L1193" s="111" t="s">
        <v>85</v>
      </c>
      <c r="M1193" s="111" t="s">
        <v>317</v>
      </c>
      <c r="O1193" s="111"/>
      <c r="P1193" s="111"/>
      <c r="Q1193" s="110" t="s">
        <v>304</v>
      </c>
      <c r="R1193" s="111" t="s">
        <v>471</v>
      </c>
      <c r="S1193" s="111" t="s">
        <v>496</v>
      </c>
      <c r="T1193" s="110" t="s">
        <v>276</v>
      </c>
      <c r="U1193" s="111" t="s">
        <v>109</v>
      </c>
      <c r="V1193" s="111" t="s">
        <v>1913</v>
      </c>
      <c r="W1193" s="110" t="s">
        <v>654</v>
      </c>
      <c r="X1193" s="111" t="s">
        <v>109</v>
      </c>
      <c r="Y1193" s="111" t="s">
        <v>1913</v>
      </c>
      <c r="AA1193" s="111"/>
      <c r="AB1193" s="111"/>
      <c r="AD1193" s="111"/>
      <c r="AE1193" s="111"/>
      <c r="AG1193" s="111"/>
      <c r="AH1193" s="111"/>
      <c r="AJ1193" s="111"/>
      <c r="AK1193" s="111"/>
      <c r="AM1193" s="111"/>
      <c r="AN1193" s="111"/>
      <c r="AP1193" s="111"/>
      <c r="AQ1193" s="111"/>
      <c r="AS1193" s="111"/>
      <c r="AT1193" s="111"/>
      <c r="AV1193" s="111"/>
      <c r="AW1193" s="111"/>
      <c r="AY1193" s="111"/>
      <c r="AZ1193" s="111"/>
      <c r="BB1193" s="111"/>
      <c r="BC1193" s="111"/>
      <c r="BE1193" s="111"/>
      <c r="BF1193" s="111"/>
      <c r="BH1193" s="111"/>
      <c r="BI1193" s="111"/>
      <c r="BK1193" s="111"/>
      <c r="BL1193" s="111"/>
      <c r="BN1193" s="111"/>
      <c r="BO1193" s="111"/>
      <c r="BQ1193" s="125"/>
      <c r="BR1193" s="111"/>
      <c r="BS1193" s="118"/>
      <c r="BU1193" s="122"/>
      <c r="BV1193" s="118"/>
      <c r="BW1193" s="118"/>
      <c r="BX1193" s="127"/>
    </row>
    <row r="1194" spans="1:256" ht="12.75" customHeight="1" x14ac:dyDescent="0.35">
      <c r="A1194" s="122" t="s">
        <v>2735</v>
      </c>
      <c r="B1194" s="110" t="s">
        <v>345</v>
      </c>
      <c r="C1194" s="118" t="s">
        <v>116</v>
      </c>
      <c r="D1194" s="122" t="s">
        <v>154</v>
      </c>
      <c r="E1194" s="125">
        <v>36681</v>
      </c>
      <c r="F1194" s="111" t="s">
        <v>279</v>
      </c>
      <c r="G1194" s="111" t="s">
        <v>134</v>
      </c>
      <c r="H1194" s="110" t="s">
        <v>345</v>
      </c>
      <c r="I1194" s="118" t="s">
        <v>116</v>
      </c>
      <c r="J1194" s="122" t="s">
        <v>154</v>
      </c>
      <c r="K1194" s="110"/>
      <c r="L1194" s="118"/>
      <c r="M1194" s="122"/>
      <c r="N1194" s="110"/>
      <c r="O1194" s="118"/>
      <c r="P1194" s="122"/>
      <c r="Q1194" s="110"/>
      <c r="R1194" s="118"/>
      <c r="S1194" s="122"/>
      <c r="T1194" s="110"/>
      <c r="U1194" s="118"/>
      <c r="V1194" s="122"/>
      <c r="W1194" s="110"/>
      <c r="X1194" s="118"/>
      <c r="Y1194" s="122"/>
      <c r="Z1194" s="110"/>
      <c r="AA1194" s="118"/>
      <c r="AB1194" s="122"/>
      <c r="AC1194" s="110"/>
      <c r="AD1194" s="118"/>
      <c r="AE1194" s="122"/>
      <c r="AF1194" s="110"/>
      <c r="AG1194" s="118"/>
      <c r="AH1194" s="122"/>
      <c r="AI1194" s="110"/>
      <c r="AJ1194" s="118"/>
      <c r="AK1194" s="122"/>
      <c r="AL1194" s="110"/>
      <c r="AM1194" s="110"/>
      <c r="AN1194" s="110"/>
      <c r="AO1194" s="110"/>
      <c r="AP1194" s="110"/>
      <c r="AQ1194" s="110"/>
      <c r="AR1194" s="110"/>
      <c r="AS1194" s="110"/>
      <c r="AT1194" s="110"/>
      <c r="AU1194" s="110"/>
      <c r="AV1194" s="110"/>
      <c r="AW1194" s="110"/>
      <c r="AX1194" s="110"/>
      <c r="AY1194" s="110"/>
      <c r="AZ1194" s="110"/>
      <c r="BA1194" s="110"/>
      <c r="BB1194" s="110"/>
      <c r="BC1194" s="110"/>
      <c r="BD1194" s="110"/>
      <c r="BE1194" s="110"/>
      <c r="BF1194" s="110"/>
      <c r="BG1194" s="110"/>
      <c r="BH1194" s="110"/>
      <c r="BI1194" s="110"/>
      <c r="BJ1194" s="110"/>
      <c r="BK1194" s="110"/>
      <c r="BL1194" s="110"/>
      <c r="BM1194" s="110"/>
      <c r="BN1194" s="110"/>
      <c r="BO1194" s="110"/>
      <c r="BP1194" s="110"/>
      <c r="BQ1194" s="110"/>
      <c r="BR1194" s="110"/>
      <c r="BS1194" s="110"/>
      <c r="BT1194" s="110"/>
      <c r="BU1194" s="110"/>
      <c r="BV1194" s="110"/>
      <c r="BW1194" s="110"/>
      <c r="BX1194" s="110"/>
      <c r="BY1194" s="110"/>
      <c r="BZ1194" s="110"/>
      <c r="CA1194" s="110"/>
      <c r="CB1194" s="110"/>
      <c r="CC1194" s="110"/>
      <c r="CD1194" s="110"/>
      <c r="CE1194" s="110"/>
      <c r="CF1194" s="110"/>
      <c r="CG1194" s="110"/>
      <c r="CH1194" s="110"/>
      <c r="CI1194" s="110"/>
      <c r="CJ1194" s="110"/>
      <c r="CK1194" s="110"/>
      <c r="CL1194" s="110"/>
      <c r="CM1194" s="110"/>
      <c r="CN1194" s="110"/>
      <c r="CO1194" s="110"/>
      <c r="CP1194" s="110"/>
      <c r="CQ1194" s="110"/>
      <c r="CR1194" s="110"/>
      <c r="CS1194" s="110"/>
      <c r="CT1194" s="110"/>
      <c r="CU1194" s="110"/>
      <c r="CV1194" s="110"/>
      <c r="CW1194" s="110"/>
      <c r="CX1194" s="110"/>
      <c r="CY1194" s="110"/>
      <c r="CZ1194" s="110"/>
      <c r="DA1194" s="110"/>
      <c r="DB1194" s="110"/>
      <c r="DC1194" s="110"/>
      <c r="DD1194" s="110"/>
      <c r="DE1194" s="110"/>
      <c r="DF1194" s="110"/>
      <c r="DG1194" s="110"/>
      <c r="DH1194" s="110"/>
      <c r="DI1194" s="110"/>
      <c r="DJ1194" s="110"/>
      <c r="DK1194" s="110"/>
      <c r="DL1194" s="110"/>
      <c r="DM1194" s="110"/>
      <c r="DN1194" s="110"/>
      <c r="DO1194" s="110"/>
      <c r="DP1194" s="110"/>
      <c r="DQ1194" s="110"/>
      <c r="DR1194" s="110"/>
      <c r="DS1194" s="110"/>
      <c r="DT1194" s="110"/>
      <c r="DU1194" s="110"/>
      <c r="DV1194" s="110"/>
      <c r="DW1194" s="110"/>
      <c r="DX1194" s="110"/>
      <c r="DY1194" s="110"/>
      <c r="DZ1194" s="110"/>
      <c r="EA1194" s="110"/>
      <c r="EB1194" s="110"/>
      <c r="EC1194" s="110"/>
      <c r="ED1194" s="110"/>
      <c r="EE1194" s="110"/>
      <c r="EF1194" s="110"/>
      <c r="EG1194" s="110"/>
      <c r="EH1194" s="110"/>
      <c r="EI1194" s="110"/>
      <c r="EJ1194" s="110"/>
      <c r="EK1194" s="110"/>
      <c r="EL1194" s="110"/>
      <c r="EM1194" s="110"/>
      <c r="EN1194" s="110"/>
      <c r="EO1194" s="110"/>
      <c r="EP1194" s="110"/>
      <c r="EQ1194" s="110"/>
      <c r="ER1194" s="110"/>
      <c r="ES1194" s="110"/>
      <c r="ET1194" s="110"/>
      <c r="EU1194" s="110"/>
      <c r="EV1194" s="110"/>
      <c r="EW1194" s="110"/>
      <c r="EX1194" s="110"/>
      <c r="EY1194" s="110"/>
      <c r="EZ1194" s="110"/>
      <c r="FA1194" s="110"/>
      <c r="FB1194" s="110"/>
      <c r="FC1194" s="110"/>
      <c r="FD1194" s="110"/>
      <c r="FE1194" s="110"/>
      <c r="FF1194" s="110"/>
      <c r="FG1194" s="110"/>
      <c r="FH1194" s="110"/>
      <c r="FI1194" s="110"/>
      <c r="FJ1194" s="110"/>
      <c r="FK1194" s="110"/>
      <c r="FL1194" s="110"/>
      <c r="FM1194" s="110"/>
      <c r="FN1194" s="110"/>
      <c r="FO1194" s="110"/>
      <c r="FP1194" s="110"/>
      <c r="FQ1194" s="110"/>
      <c r="FR1194" s="110"/>
      <c r="FS1194" s="110"/>
      <c r="FT1194" s="110"/>
      <c r="FU1194" s="110"/>
      <c r="FV1194" s="110"/>
      <c r="FW1194" s="110"/>
      <c r="FX1194" s="110"/>
      <c r="FY1194" s="110"/>
      <c r="FZ1194" s="110"/>
      <c r="GA1194" s="110"/>
      <c r="GB1194" s="110"/>
      <c r="GC1194" s="110"/>
      <c r="GD1194" s="110"/>
      <c r="GE1194" s="110"/>
      <c r="GF1194" s="110"/>
      <c r="GG1194" s="110"/>
      <c r="GH1194" s="110"/>
      <c r="GI1194" s="110"/>
      <c r="GJ1194" s="110"/>
      <c r="GK1194" s="110"/>
      <c r="GL1194" s="110"/>
      <c r="GM1194" s="110"/>
      <c r="GN1194" s="110"/>
      <c r="GO1194" s="110"/>
      <c r="GP1194" s="110"/>
      <c r="GQ1194" s="110"/>
      <c r="GR1194" s="110"/>
      <c r="GS1194" s="110"/>
      <c r="GT1194" s="110"/>
      <c r="GU1194" s="110"/>
      <c r="GV1194" s="110"/>
      <c r="GW1194" s="110"/>
      <c r="GX1194" s="110"/>
      <c r="GY1194" s="110"/>
      <c r="GZ1194" s="110"/>
      <c r="HA1194" s="110"/>
      <c r="HB1194" s="110"/>
      <c r="HC1194" s="110"/>
      <c r="HD1194" s="110"/>
      <c r="HE1194" s="110"/>
      <c r="HF1194" s="110"/>
      <c r="HG1194" s="110"/>
      <c r="HH1194" s="110"/>
      <c r="HI1194" s="110"/>
      <c r="HJ1194" s="110"/>
      <c r="HK1194" s="110"/>
      <c r="HL1194" s="110"/>
      <c r="HM1194" s="110"/>
      <c r="HN1194" s="110"/>
      <c r="HO1194" s="110"/>
      <c r="HP1194" s="110"/>
      <c r="HQ1194" s="110"/>
      <c r="HR1194" s="110"/>
      <c r="HS1194" s="110"/>
      <c r="HT1194" s="110"/>
      <c r="HU1194" s="110"/>
      <c r="HV1194" s="110"/>
      <c r="HW1194" s="110"/>
      <c r="HX1194" s="110"/>
      <c r="HY1194" s="110"/>
      <c r="HZ1194" s="110"/>
      <c r="IA1194" s="110"/>
      <c r="IB1194" s="110"/>
      <c r="IC1194" s="110"/>
      <c r="ID1194" s="110"/>
      <c r="IE1194" s="110"/>
      <c r="IF1194" s="110"/>
      <c r="IG1194" s="110"/>
      <c r="IH1194" s="110"/>
      <c r="II1194" s="110"/>
      <c r="IJ1194" s="110"/>
      <c r="IK1194" s="110"/>
      <c r="IL1194" s="110"/>
      <c r="IM1194" s="110"/>
      <c r="IN1194" s="110"/>
      <c r="IO1194" s="110"/>
      <c r="IP1194" s="110"/>
      <c r="IQ1194" s="110"/>
      <c r="IR1194" s="110"/>
      <c r="IS1194" s="110"/>
      <c r="IT1194" s="110"/>
      <c r="IU1194" s="110"/>
      <c r="IV1194" s="110"/>
    </row>
    <row r="1195" spans="1:256" s="110" customFormat="1" x14ac:dyDescent="0.35">
      <c r="A1195" s="122" t="s">
        <v>2797</v>
      </c>
      <c r="B1195" s="110" t="s">
        <v>491</v>
      </c>
      <c r="C1195" s="110" t="s">
        <v>103</v>
      </c>
      <c r="D1195" s="122" t="s">
        <v>191</v>
      </c>
      <c r="E1195" s="125">
        <v>36657</v>
      </c>
      <c r="F1195" s="118" t="s">
        <v>387</v>
      </c>
      <c r="G1195" s="122" t="s">
        <v>387</v>
      </c>
      <c r="H1195" s="110" t="s">
        <v>284</v>
      </c>
      <c r="I1195" s="110" t="s">
        <v>103</v>
      </c>
      <c r="J1195" s="122" t="s">
        <v>629</v>
      </c>
      <c r="K1195" s="110" t="s">
        <v>491</v>
      </c>
      <c r="L1195" s="110" t="s">
        <v>103</v>
      </c>
      <c r="M1195" s="122" t="s">
        <v>185</v>
      </c>
      <c r="N1195" s="110" t="s">
        <v>243</v>
      </c>
      <c r="O1195" s="110" t="s">
        <v>103</v>
      </c>
      <c r="P1195" s="122" t="s">
        <v>186</v>
      </c>
      <c r="S1195" s="122"/>
      <c r="V1195" s="122"/>
      <c r="Y1195" s="122"/>
      <c r="AB1195" s="122"/>
    </row>
    <row r="1196" spans="1:256" s="110" customFormat="1" x14ac:dyDescent="0.35">
      <c r="A1196" s="122" t="s">
        <v>3461</v>
      </c>
      <c r="B1196" s="111" t="s">
        <v>1210</v>
      </c>
      <c r="C1196" s="110" t="s">
        <v>128</v>
      </c>
      <c r="D1196" s="122" t="s">
        <v>3377</v>
      </c>
      <c r="E1196" s="125">
        <v>35059</v>
      </c>
      <c r="F1196" s="118" t="s">
        <v>405</v>
      </c>
      <c r="G1196" s="122" t="s">
        <v>210</v>
      </c>
      <c r="H1196" s="111"/>
      <c r="J1196" s="122"/>
      <c r="M1196" s="122"/>
      <c r="N1196" s="110" t="s">
        <v>93</v>
      </c>
      <c r="O1196" s="110" t="s">
        <v>268</v>
      </c>
      <c r="P1196" s="122" t="s">
        <v>820</v>
      </c>
      <c r="Q1196" s="110" t="s">
        <v>93</v>
      </c>
      <c r="R1196" s="110" t="s">
        <v>268</v>
      </c>
      <c r="S1196" s="122" t="s">
        <v>1658</v>
      </c>
      <c r="V1196" s="122"/>
      <c r="Y1196" s="122"/>
      <c r="AB1196" s="122"/>
    </row>
    <row r="1197" spans="1:256" s="110" customFormat="1" x14ac:dyDescent="0.35">
      <c r="A1197" s="122" t="s">
        <v>4809</v>
      </c>
      <c r="C1197" s="111" t="s">
        <v>4421</v>
      </c>
      <c r="D1197" s="122"/>
      <c r="E1197" s="125">
        <v>35875</v>
      </c>
      <c r="F1197" s="118" t="s">
        <v>457</v>
      </c>
      <c r="G1197" s="122" t="s">
        <v>349</v>
      </c>
      <c r="J1197" s="122"/>
      <c r="K1197" s="110" t="s">
        <v>327</v>
      </c>
      <c r="L1197" s="110" t="s">
        <v>151</v>
      </c>
      <c r="M1197" s="122" t="s">
        <v>335</v>
      </c>
      <c r="N1197" s="110" t="s">
        <v>327</v>
      </c>
      <c r="O1197" s="110" t="s">
        <v>151</v>
      </c>
      <c r="P1197" s="122" t="s">
        <v>335</v>
      </c>
      <c r="S1197" s="122"/>
      <c r="V1197" s="122"/>
      <c r="Y1197" s="122"/>
      <c r="AB1197" s="122"/>
    </row>
    <row r="1198" spans="1:256" x14ac:dyDescent="0.35">
      <c r="A1198" s="122" t="s">
        <v>1197</v>
      </c>
      <c r="B1198" s="110" t="s">
        <v>365</v>
      </c>
      <c r="C1198" s="110" t="s">
        <v>123</v>
      </c>
      <c r="D1198" s="122"/>
      <c r="E1198" s="125">
        <v>36362</v>
      </c>
      <c r="F1198" s="118" t="s">
        <v>566</v>
      </c>
      <c r="G1198" s="122" t="s">
        <v>457</v>
      </c>
      <c r="H1198" s="110" t="s">
        <v>365</v>
      </c>
      <c r="I1198" s="110" t="s">
        <v>123</v>
      </c>
      <c r="J1198" s="122"/>
      <c r="K1198" s="110" t="s">
        <v>365</v>
      </c>
      <c r="L1198" s="110" t="s">
        <v>123</v>
      </c>
      <c r="M1198" s="122"/>
      <c r="N1198" s="110" t="s">
        <v>365</v>
      </c>
      <c r="O1198" s="110" t="s">
        <v>123</v>
      </c>
      <c r="P1198" s="122"/>
      <c r="Q1198" s="110"/>
      <c r="R1198" s="110"/>
      <c r="S1198" s="122"/>
      <c r="T1198" s="110"/>
      <c r="U1198" s="110"/>
      <c r="V1198" s="122"/>
      <c r="W1198" s="110"/>
      <c r="X1198" s="110"/>
      <c r="Y1198" s="122"/>
      <c r="Z1198" s="110"/>
      <c r="AA1198" s="110"/>
      <c r="AB1198" s="122"/>
      <c r="AC1198" s="110"/>
      <c r="AD1198" s="110"/>
      <c r="AE1198" s="110"/>
      <c r="AF1198" s="110"/>
      <c r="AG1198" s="110"/>
      <c r="AH1198" s="110"/>
      <c r="AI1198" s="110"/>
      <c r="AJ1198" s="110"/>
      <c r="AK1198" s="110"/>
      <c r="AL1198" s="110"/>
      <c r="AM1198" s="110"/>
      <c r="AN1198" s="110"/>
      <c r="AO1198" s="110"/>
      <c r="AP1198" s="110"/>
      <c r="AQ1198" s="110"/>
      <c r="AR1198" s="110"/>
      <c r="AS1198" s="110"/>
      <c r="AT1198" s="110"/>
      <c r="AU1198" s="110"/>
      <c r="AV1198" s="110"/>
      <c r="AW1198" s="110"/>
      <c r="AX1198" s="110"/>
      <c r="AY1198" s="110"/>
      <c r="AZ1198" s="110"/>
      <c r="BA1198" s="110"/>
      <c r="BB1198" s="110"/>
      <c r="BC1198" s="110"/>
      <c r="BD1198" s="110"/>
      <c r="BE1198" s="110"/>
      <c r="BF1198" s="110"/>
      <c r="BG1198" s="110"/>
      <c r="BH1198" s="110"/>
      <c r="BI1198" s="110"/>
      <c r="BJ1198" s="110"/>
      <c r="BK1198" s="110"/>
      <c r="BL1198" s="110"/>
      <c r="BM1198" s="110"/>
      <c r="BN1198" s="110"/>
      <c r="BO1198" s="110"/>
      <c r="BP1198" s="110"/>
      <c r="BQ1198" s="110"/>
      <c r="BR1198" s="110"/>
      <c r="BS1198" s="110"/>
      <c r="BT1198" s="110"/>
      <c r="BU1198" s="110"/>
      <c r="BV1198" s="110"/>
      <c r="BW1198" s="110"/>
      <c r="BX1198" s="110"/>
      <c r="BY1198" s="110"/>
      <c r="BZ1198" s="110"/>
      <c r="CA1198" s="110"/>
      <c r="CB1198" s="110"/>
      <c r="CC1198" s="110"/>
      <c r="CD1198" s="110"/>
      <c r="CE1198" s="110"/>
      <c r="CF1198" s="110"/>
      <c r="CG1198" s="110"/>
      <c r="CH1198" s="110"/>
      <c r="CI1198" s="110"/>
      <c r="CJ1198" s="110"/>
      <c r="CK1198" s="110"/>
      <c r="CL1198" s="110"/>
      <c r="CM1198" s="110"/>
      <c r="CN1198" s="110"/>
      <c r="CO1198" s="110"/>
      <c r="CP1198" s="110"/>
      <c r="CQ1198" s="110"/>
      <c r="CR1198" s="110"/>
      <c r="CS1198" s="110"/>
      <c r="CT1198" s="110"/>
      <c r="CU1198" s="110"/>
      <c r="CV1198" s="110"/>
      <c r="CW1198" s="110"/>
      <c r="CX1198" s="110"/>
      <c r="CY1198" s="110"/>
      <c r="CZ1198" s="110"/>
      <c r="DA1198" s="110"/>
      <c r="DB1198" s="110"/>
      <c r="DC1198" s="110"/>
      <c r="DD1198" s="110"/>
      <c r="DE1198" s="110"/>
      <c r="DF1198" s="110"/>
      <c r="DG1198" s="110"/>
      <c r="DH1198" s="110"/>
      <c r="DI1198" s="110"/>
      <c r="DJ1198" s="110"/>
      <c r="DK1198" s="110"/>
      <c r="DL1198" s="110"/>
      <c r="DM1198" s="110"/>
      <c r="DN1198" s="110"/>
      <c r="DO1198" s="110"/>
      <c r="DP1198" s="110"/>
      <c r="DQ1198" s="110"/>
      <c r="DR1198" s="110"/>
      <c r="DS1198" s="110"/>
      <c r="DT1198" s="110"/>
      <c r="DU1198" s="110"/>
      <c r="DV1198" s="110"/>
      <c r="DW1198" s="110"/>
      <c r="DX1198" s="110"/>
      <c r="DY1198" s="110"/>
      <c r="DZ1198" s="110"/>
      <c r="EA1198" s="110"/>
      <c r="EB1198" s="110"/>
      <c r="EC1198" s="110"/>
      <c r="ED1198" s="110"/>
      <c r="EE1198" s="110"/>
      <c r="EF1198" s="110"/>
      <c r="EG1198" s="110"/>
      <c r="EH1198" s="110"/>
      <c r="EI1198" s="110"/>
      <c r="EJ1198" s="110"/>
      <c r="EK1198" s="110"/>
      <c r="EL1198" s="110"/>
      <c r="EM1198" s="110"/>
      <c r="EN1198" s="110"/>
      <c r="EO1198" s="110"/>
      <c r="EP1198" s="110"/>
      <c r="EQ1198" s="110"/>
      <c r="ER1198" s="110"/>
      <c r="ES1198" s="110"/>
      <c r="ET1198" s="110"/>
      <c r="EU1198" s="110"/>
      <c r="EV1198" s="110"/>
      <c r="EW1198" s="110"/>
      <c r="EX1198" s="110"/>
      <c r="EY1198" s="110"/>
      <c r="EZ1198" s="110"/>
      <c r="FA1198" s="110"/>
      <c r="FB1198" s="110"/>
      <c r="FC1198" s="110"/>
      <c r="FD1198" s="110"/>
      <c r="FE1198" s="110"/>
      <c r="FF1198" s="110"/>
      <c r="FG1198" s="110"/>
      <c r="FH1198" s="110"/>
      <c r="FI1198" s="110"/>
      <c r="FJ1198" s="110"/>
      <c r="FK1198" s="110"/>
      <c r="FL1198" s="110"/>
      <c r="FM1198" s="110"/>
      <c r="FN1198" s="110"/>
      <c r="FO1198" s="110"/>
      <c r="FP1198" s="110"/>
      <c r="FQ1198" s="110"/>
      <c r="FR1198" s="110"/>
      <c r="FS1198" s="110"/>
      <c r="FT1198" s="110"/>
      <c r="FU1198" s="110"/>
      <c r="FV1198" s="110"/>
      <c r="FW1198" s="110"/>
      <c r="FX1198" s="110"/>
      <c r="FY1198" s="110"/>
      <c r="FZ1198" s="110"/>
      <c r="GA1198" s="110"/>
      <c r="GB1198" s="110"/>
      <c r="GC1198" s="110"/>
      <c r="GD1198" s="110"/>
      <c r="GE1198" s="110"/>
      <c r="GF1198" s="110"/>
      <c r="GG1198" s="110"/>
      <c r="GH1198" s="110"/>
      <c r="GI1198" s="110"/>
      <c r="GJ1198" s="110"/>
      <c r="GK1198" s="110"/>
      <c r="GL1198" s="110"/>
      <c r="GM1198" s="110"/>
      <c r="GN1198" s="110"/>
      <c r="GO1198" s="110"/>
      <c r="GP1198" s="110"/>
      <c r="GQ1198" s="110"/>
      <c r="GR1198" s="110"/>
      <c r="GS1198" s="110"/>
      <c r="GT1198" s="110"/>
      <c r="GU1198" s="110"/>
      <c r="GV1198" s="110"/>
      <c r="GW1198" s="110"/>
      <c r="GX1198" s="110"/>
      <c r="GY1198" s="110"/>
      <c r="GZ1198" s="110"/>
      <c r="HA1198" s="110"/>
      <c r="HB1198" s="110"/>
      <c r="HC1198" s="110"/>
      <c r="HD1198" s="110"/>
      <c r="HE1198" s="110"/>
      <c r="HF1198" s="110"/>
      <c r="HG1198" s="110"/>
      <c r="HH1198" s="110"/>
      <c r="HI1198" s="110"/>
      <c r="HJ1198" s="110"/>
      <c r="HK1198" s="110"/>
      <c r="HL1198" s="110"/>
      <c r="HM1198" s="110"/>
      <c r="HN1198" s="110"/>
      <c r="HO1198" s="110"/>
      <c r="HP1198" s="110"/>
      <c r="HQ1198" s="110"/>
      <c r="HR1198" s="110"/>
      <c r="HS1198" s="110"/>
      <c r="HT1198" s="110"/>
      <c r="HU1198" s="110"/>
      <c r="HV1198" s="110"/>
      <c r="HW1198" s="110"/>
      <c r="HX1198" s="110"/>
      <c r="HY1198" s="110"/>
      <c r="HZ1198" s="110"/>
      <c r="IA1198" s="110"/>
      <c r="IB1198" s="110"/>
      <c r="IC1198" s="110"/>
      <c r="ID1198" s="110"/>
      <c r="IE1198" s="110"/>
      <c r="IF1198" s="110"/>
      <c r="IG1198" s="110"/>
      <c r="IH1198" s="110"/>
      <c r="II1198" s="110"/>
      <c r="IJ1198" s="110"/>
      <c r="IK1198" s="110"/>
      <c r="IL1198" s="110"/>
      <c r="IM1198" s="110"/>
      <c r="IN1198" s="110"/>
      <c r="IO1198" s="110"/>
      <c r="IP1198" s="110"/>
      <c r="IQ1198" s="110"/>
      <c r="IR1198" s="110"/>
      <c r="IS1198" s="110"/>
      <c r="IT1198" s="110"/>
      <c r="IU1198" s="110"/>
      <c r="IV1198" s="110"/>
    </row>
    <row r="1199" spans="1:256" s="110" customFormat="1" x14ac:dyDescent="0.35">
      <c r="A1199" s="122" t="s">
        <v>575</v>
      </c>
      <c r="B1199" s="110" t="s">
        <v>198</v>
      </c>
      <c r="C1199" s="110" t="s">
        <v>116</v>
      </c>
      <c r="D1199" s="122" t="s">
        <v>207</v>
      </c>
      <c r="E1199" s="125">
        <v>36114</v>
      </c>
      <c r="F1199" s="118" t="s">
        <v>387</v>
      </c>
      <c r="G1199" s="122" t="s">
        <v>387</v>
      </c>
      <c r="H1199" s="110" t="s">
        <v>198</v>
      </c>
      <c r="I1199" s="110" t="s">
        <v>116</v>
      </c>
      <c r="J1199" s="122" t="s">
        <v>608</v>
      </c>
      <c r="K1199" s="110" t="s">
        <v>198</v>
      </c>
      <c r="L1199" s="110" t="s">
        <v>116</v>
      </c>
      <c r="M1199" s="122" t="s">
        <v>576</v>
      </c>
      <c r="N1199" s="110" t="s">
        <v>1887</v>
      </c>
      <c r="O1199" s="110" t="s">
        <v>116</v>
      </c>
      <c r="P1199" s="122" t="s">
        <v>468</v>
      </c>
      <c r="S1199" s="122"/>
      <c r="V1199" s="122"/>
      <c r="Y1199" s="122"/>
      <c r="AB1199" s="122"/>
    </row>
    <row r="1200" spans="1:256" s="110" customFormat="1" x14ac:dyDescent="0.35">
      <c r="A1200" s="122" t="s">
        <v>3205</v>
      </c>
      <c r="B1200" s="110" t="s">
        <v>1672</v>
      </c>
      <c r="C1200" s="110" t="s">
        <v>195</v>
      </c>
      <c r="D1200" s="122" t="s">
        <v>201</v>
      </c>
      <c r="E1200" s="125">
        <v>35655</v>
      </c>
      <c r="F1200" s="118" t="s">
        <v>101</v>
      </c>
      <c r="G1200" s="122" t="s">
        <v>401</v>
      </c>
      <c r="H1200" s="110" t="s">
        <v>4408</v>
      </c>
      <c r="I1200" s="110" t="s">
        <v>195</v>
      </c>
      <c r="J1200" s="122" t="s">
        <v>1255</v>
      </c>
      <c r="K1200" s="110" t="s">
        <v>220</v>
      </c>
      <c r="L1200" s="110" t="s">
        <v>195</v>
      </c>
      <c r="M1200" s="122" t="s">
        <v>208</v>
      </c>
      <c r="N1200" s="110" t="s">
        <v>211</v>
      </c>
      <c r="O1200" s="110" t="s">
        <v>195</v>
      </c>
      <c r="P1200" s="122" t="s">
        <v>264</v>
      </c>
      <c r="Q1200" s="110" t="s">
        <v>867</v>
      </c>
      <c r="R1200" s="110" t="s">
        <v>195</v>
      </c>
      <c r="S1200" s="122" t="s">
        <v>4710</v>
      </c>
      <c r="T1200" s="110" t="s">
        <v>184</v>
      </c>
      <c r="U1200" s="110" t="s">
        <v>195</v>
      </c>
      <c r="V1200" s="122" t="s">
        <v>488</v>
      </c>
      <c r="Y1200" s="122"/>
      <c r="AB1200" s="122"/>
    </row>
    <row r="1201" spans="1:256" s="110" customFormat="1" x14ac:dyDescent="0.35">
      <c r="A1201" s="122" t="s">
        <v>2819</v>
      </c>
      <c r="D1201" s="122"/>
      <c r="E1201" s="125">
        <v>36282</v>
      </c>
      <c r="F1201" s="118" t="s">
        <v>387</v>
      </c>
      <c r="G1201" s="122" t="s">
        <v>102</v>
      </c>
      <c r="H1201" s="110" t="s">
        <v>331</v>
      </c>
      <c r="I1201" s="110" t="s">
        <v>103</v>
      </c>
      <c r="J1201" s="122" t="s">
        <v>682</v>
      </c>
      <c r="M1201" s="122"/>
      <c r="N1201" s="110" t="s">
        <v>327</v>
      </c>
      <c r="O1201" s="110" t="s">
        <v>103</v>
      </c>
      <c r="P1201" s="122" t="s">
        <v>335</v>
      </c>
      <c r="S1201" s="122"/>
      <c r="V1201" s="122"/>
      <c r="Y1201" s="122"/>
      <c r="AB1201" s="122"/>
    </row>
    <row r="1202" spans="1:256" s="110" customFormat="1" ht="12.75" customHeight="1" x14ac:dyDescent="0.35">
      <c r="A1202" s="122" t="s">
        <v>136</v>
      </c>
      <c r="C1202" s="118"/>
      <c r="D1202" s="122"/>
      <c r="E1202" s="125">
        <v>36298</v>
      </c>
      <c r="F1202" s="111" t="s">
        <v>137</v>
      </c>
      <c r="G1202" s="111" t="s">
        <v>134</v>
      </c>
      <c r="H1202" s="110" t="s">
        <v>132</v>
      </c>
      <c r="I1202" s="118" t="s">
        <v>135</v>
      </c>
      <c r="J1202" s="122"/>
      <c r="L1202" s="118"/>
      <c r="M1202" s="122"/>
      <c r="O1202" s="118"/>
      <c r="P1202" s="122"/>
      <c r="R1202" s="118"/>
      <c r="S1202" s="122"/>
      <c r="U1202" s="118"/>
      <c r="V1202" s="122"/>
      <c r="X1202" s="118"/>
      <c r="Y1202" s="122"/>
      <c r="AA1202" s="118"/>
      <c r="AB1202" s="122"/>
      <c r="AD1202" s="118"/>
      <c r="AE1202" s="122"/>
      <c r="AG1202" s="118"/>
      <c r="AH1202" s="122"/>
      <c r="AJ1202" s="118"/>
      <c r="AK1202" s="122"/>
    </row>
    <row r="1203" spans="1:256" s="110" customFormat="1" x14ac:dyDescent="0.35">
      <c r="A1203" s="122" t="s">
        <v>3874</v>
      </c>
      <c r="B1203" s="110" t="s">
        <v>327</v>
      </c>
      <c r="C1203" s="110" t="s">
        <v>78</v>
      </c>
      <c r="D1203" s="122" t="s">
        <v>328</v>
      </c>
      <c r="E1203" s="125">
        <v>37232</v>
      </c>
      <c r="F1203" s="111" t="s">
        <v>5149</v>
      </c>
      <c r="G1203" s="122"/>
      <c r="J1203" s="122"/>
      <c r="M1203" s="122"/>
      <c r="P1203" s="122"/>
      <c r="S1203" s="122"/>
      <c r="V1203" s="122"/>
      <c r="Y1203" s="122"/>
      <c r="AB1203" s="122"/>
    </row>
    <row r="1204" spans="1:256" s="110" customFormat="1" x14ac:dyDescent="0.35">
      <c r="A1204" s="122" t="s">
        <v>2870</v>
      </c>
      <c r="B1204" s="110" t="s">
        <v>461</v>
      </c>
      <c r="C1204" s="110" t="s">
        <v>471</v>
      </c>
      <c r="D1204" s="122" t="s">
        <v>168</v>
      </c>
      <c r="E1204" s="125">
        <v>35799</v>
      </c>
      <c r="F1204" s="111" t="s">
        <v>359</v>
      </c>
      <c r="G1204" s="122"/>
      <c r="H1204" s="110" t="s">
        <v>461</v>
      </c>
      <c r="I1204" s="110" t="s">
        <v>471</v>
      </c>
      <c r="J1204" s="122" t="s">
        <v>231</v>
      </c>
      <c r="K1204" s="110" t="s">
        <v>461</v>
      </c>
      <c r="L1204" s="110" t="s">
        <v>471</v>
      </c>
      <c r="M1204" s="122" t="s">
        <v>231</v>
      </c>
      <c r="P1204" s="122"/>
      <c r="S1204" s="122"/>
      <c r="V1204" s="122"/>
      <c r="Y1204" s="122"/>
      <c r="AB1204" s="122"/>
    </row>
    <row r="1205" spans="1:256" s="110" customFormat="1" x14ac:dyDescent="0.35">
      <c r="A1205" s="122" t="s">
        <v>3280</v>
      </c>
      <c r="B1205" s="110" t="s">
        <v>327</v>
      </c>
      <c r="C1205" s="118" t="s">
        <v>341</v>
      </c>
      <c r="D1205" s="122" t="s">
        <v>335</v>
      </c>
      <c r="E1205" s="125">
        <v>36514</v>
      </c>
      <c r="F1205" s="111" t="s">
        <v>391</v>
      </c>
      <c r="G1205" s="111"/>
      <c r="H1205" s="110" t="s">
        <v>327</v>
      </c>
      <c r="I1205" s="118" t="s">
        <v>341</v>
      </c>
      <c r="J1205" s="122" t="s">
        <v>328</v>
      </c>
      <c r="L1205" s="118"/>
      <c r="M1205" s="122"/>
      <c r="O1205" s="118"/>
      <c r="P1205" s="122"/>
      <c r="R1205" s="118"/>
      <c r="S1205" s="122"/>
      <c r="U1205" s="118"/>
      <c r="V1205" s="122"/>
      <c r="X1205" s="118"/>
      <c r="Y1205" s="122"/>
      <c r="AA1205" s="118"/>
      <c r="AB1205" s="122"/>
      <c r="AD1205" s="118"/>
      <c r="AE1205" s="122"/>
      <c r="AG1205" s="118"/>
      <c r="AH1205" s="122"/>
      <c r="AJ1205" s="118"/>
      <c r="AK1205" s="122"/>
    </row>
    <row r="1206" spans="1:256" s="110" customFormat="1" x14ac:dyDescent="0.35">
      <c r="A1206" s="122" t="s">
        <v>397</v>
      </c>
      <c r="B1206" s="110" t="s">
        <v>127</v>
      </c>
      <c r="C1206" s="110" t="s">
        <v>259</v>
      </c>
      <c r="D1206" s="122"/>
      <c r="E1206" s="125">
        <v>35778</v>
      </c>
      <c r="F1206" s="118" t="s">
        <v>398</v>
      </c>
      <c r="G1206" s="122" t="s">
        <v>5078</v>
      </c>
      <c r="H1206" s="110" t="s">
        <v>127</v>
      </c>
      <c r="I1206" s="110" t="s">
        <v>259</v>
      </c>
      <c r="J1206" s="122"/>
      <c r="K1206" s="110" t="s">
        <v>127</v>
      </c>
      <c r="L1206" s="110" t="s">
        <v>259</v>
      </c>
      <c r="M1206" s="122"/>
      <c r="N1206" s="110" t="s">
        <v>127</v>
      </c>
      <c r="O1206" s="110" t="s">
        <v>259</v>
      </c>
      <c r="P1206" s="122"/>
      <c r="Q1206" s="110" t="s">
        <v>127</v>
      </c>
      <c r="R1206" s="110" t="s">
        <v>259</v>
      </c>
      <c r="S1206" s="122"/>
      <c r="T1206" s="110" t="s">
        <v>127</v>
      </c>
      <c r="U1206" s="110" t="s">
        <v>259</v>
      </c>
      <c r="V1206" s="122"/>
      <c r="Y1206" s="122"/>
      <c r="AB1206" s="122"/>
    </row>
    <row r="1207" spans="1:256" s="110" customFormat="1" x14ac:dyDescent="0.35">
      <c r="A1207" s="122" t="s">
        <v>845</v>
      </c>
      <c r="B1207" s="110" t="s">
        <v>132</v>
      </c>
      <c r="C1207" s="118" t="s">
        <v>235</v>
      </c>
      <c r="D1207" s="122"/>
      <c r="E1207" s="125">
        <v>36725</v>
      </c>
      <c r="F1207" s="111" t="s">
        <v>84</v>
      </c>
      <c r="G1207" s="111" t="s">
        <v>313</v>
      </c>
      <c r="H1207" s="110" t="s">
        <v>132</v>
      </c>
      <c r="I1207" s="118" t="s">
        <v>235</v>
      </c>
      <c r="J1207" s="122"/>
      <c r="L1207" s="118"/>
      <c r="M1207" s="122"/>
      <c r="O1207" s="118"/>
      <c r="P1207" s="122"/>
      <c r="R1207" s="118"/>
      <c r="S1207" s="122"/>
      <c r="U1207" s="118"/>
      <c r="V1207" s="122"/>
      <c r="X1207" s="118"/>
      <c r="Y1207" s="122"/>
      <c r="AA1207" s="118"/>
      <c r="AB1207" s="122"/>
      <c r="AD1207" s="118"/>
      <c r="AE1207" s="122"/>
      <c r="AG1207" s="118"/>
      <c r="AH1207" s="122"/>
      <c r="AJ1207" s="118"/>
      <c r="AK1207" s="122"/>
    </row>
    <row r="1208" spans="1:256" ht="12.75" customHeight="1" x14ac:dyDescent="0.35">
      <c r="A1208" s="122" t="s">
        <v>294</v>
      </c>
      <c r="B1208" s="110" t="s">
        <v>4463</v>
      </c>
      <c r="C1208" s="118" t="s">
        <v>86</v>
      </c>
      <c r="D1208" s="129" t="s">
        <v>4464</v>
      </c>
      <c r="E1208" s="125">
        <v>35816</v>
      </c>
      <c r="F1208" s="111" t="s">
        <v>218</v>
      </c>
      <c r="G1208" s="122" t="s">
        <v>280</v>
      </c>
      <c r="H1208" s="110" t="s">
        <v>4389</v>
      </c>
      <c r="I1208" s="118" t="s">
        <v>86</v>
      </c>
      <c r="J1208" s="129" t="s">
        <v>3462</v>
      </c>
      <c r="K1208" s="110" t="s">
        <v>296</v>
      </c>
      <c r="L1208" s="118" t="s">
        <v>86</v>
      </c>
      <c r="M1208" s="129" t="s">
        <v>297</v>
      </c>
      <c r="N1208" s="110" t="s">
        <v>327</v>
      </c>
      <c r="O1208" s="118" t="s">
        <v>86</v>
      </c>
      <c r="P1208" s="129" t="s">
        <v>328</v>
      </c>
      <c r="Q1208" s="110"/>
      <c r="R1208" s="110"/>
      <c r="S1208" s="122"/>
      <c r="T1208" s="110"/>
      <c r="U1208" s="110"/>
      <c r="V1208" s="122"/>
      <c r="W1208" s="110"/>
      <c r="X1208" s="110"/>
      <c r="Y1208" s="122"/>
      <c r="Z1208" s="110"/>
      <c r="AA1208" s="110"/>
      <c r="AB1208" s="122"/>
      <c r="AC1208" s="110"/>
      <c r="AD1208" s="110"/>
      <c r="AE1208" s="110"/>
      <c r="AF1208" s="110"/>
      <c r="AG1208" s="110"/>
      <c r="AH1208" s="110"/>
      <c r="AI1208" s="110"/>
      <c r="AJ1208" s="110"/>
      <c r="AK1208" s="110"/>
      <c r="AL1208" s="110"/>
      <c r="AM1208" s="110"/>
      <c r="AN1208" s="110"/>
      <c r="AO1208" s="110"/>
      <c r="AP1208" s="110"/>
      <c r="AQ1208" s="110"/>
      <c r="AR1208" s="110"/>
      <c r="AS1208" s="110"/>
      <c r="AT1208" s="110"/>
      <c r="AU1208" s="110"/>
      <c r="AV1208" s="110"/>
      <c r="AW1208" s="110"/>
      <c r="AX1208" s="110"/>
      <c r="AY1208" s="110"/>
      <c r="AZ1208" s="110"/>
      <c r="BA1208" s="110"/>
      <c r="BB1208" s="110"/>
      <c r="BC1208" s="110"/>
      <c r="BD1208" s="110"/>
      <c r="BE1208" s="110"/>
      <c r="BF1208" s="110"/>
      <c r="BG1208" s="110"/>
      <c r="BH1208" s="110"/>
      <c r="BI1208" s="110"/>
      <c r="BJ1208" s="110"/>
      <c r="BK1208" s="110"/>
      <c r="BL1208" s="110"/>
      <c r="BM1208" s="110"/>
      <c r="BN1208" s="110"/>
      <c r="BO1208" s="110"/>
      <c r="BP1208" s="110"/>
      <c r="BQ1208" s="110"/>
      <c r="BR1208" s="110"/>
      <c r="BS1208" s="110"/>
      <c r="BT1208" s="110"/>
      <c r="BU1208" s="110"/>
      <c r="BV1208" s="110"/>
      <c r="BW1208" s="110"/>
      <c r="BX1208" s="110"/>
      <c r="BY1208" s="130"/>
    </row>
    <row r="1209" spans="1:256" s="110" customFormat="1" x14ac:dyDescent="0.35">
      <c r="A1209" s="122" t="s">
        <v>3800</v>
      </c>
      <c r="B1209" s="110" t="s">
        <v>177</v>
      </c>
      <c r="C1209" s="110" t="s">
        <v>109</v>
      </c>
      <c r="D1209" s="122" t="s">
        <v>231</v>
      </c>
      <c r="E1209" s="125">
        <v>37361</v>
      </c>
      <c r="F1209" s="111" t="s">
        <v>3960</v>
      </c>
      <c r="G1209" s="122"/>
      <c r="J1209" s="122"/>
      <c r="M1209" s="122"/>
      <c r="P1209" s="122"/>
      <c r="S1209" s="122"/>
      <c r="V1209" s="122"/>
      <c r="Y1209" s="122"/>
      <c r="AB1209" s="122"/>
    </row>
    <row r="1210" spans="1:256" s="110" customFormat="1" x14ac:dyDescent="0.35">
      <c r="A1210" s="122" t="s">
        <v>400</v>
      </c>
      <c r="B1210" s="110" t="s">
        <v>122</v>
      </c>
      <c r="C1210" s="110" t="s">
        <v>471</v>
      </c>
      <c r="D1210" s="122"/>
      <c r="E1210" s="125">
        <v>35378</v>
      </c>
      <c r="F1210" s="118" t="s">
        <v>101</v>
      </c>
      <c r="G1210" s="122" t="s">
        <v>283</v>
      </c>
      <c r="H1210" s="110" t="s">
        <v>122</v>
      </c>
      <c r="I1210" s="110" t="s">
        <v>471</v>
      </c>
      <c r="J1210" s="122"/>
      <c r="K1210" s="110" t="s">
        <v>122</v>
      </c>
      <c r="L1210" s="110" t="s">
        <v>85</v>
      </c>
      <c r="M1210" s="122"/>
      <c r="N1210" s="110" t="s">
        <v>122</v>
      </c>
      <c r="O1210" s="110" t="s">
        <v>85</v>
      </c>
      <c r="P1210" s="122"/>
      <c r="Q1210" s="110" t="s">
        <v>4942</v>
      </c>
      <c r="R1210" s="110" t="s">
        <v>85</v>
      </c>
      <c r="S1210" s="122" t="s">
        <v>173</v>
      </c>
      <c r="T1210" s="110" t="s">
        <v>132</v>
      </c>
      <c r="U1210" s="110" t="s">
        <v>85</v>
      </c>
      <c r="V1210" s="122"/>
      <c r="Y1210" s="122"/>
      <c r="AB1210" s="122"/>
    </row>
    <row r="1211" spans="1:256" s="110" customFormat="1" x14ac:dyDescent="0.35">
      <c r="A1211" s="122" t="s">
        <v>4661</v>
      </c>
      <c r="C1211" s="111" t="s">
        <v>4421</v>
      </c>
      <c r="D1211" s="111"/>
      <c r="E1211" s="125">
        <v>34747</v>
      </c>
      <c r="F1211" s="111" t="s">
        <v>4662</v>
      </c>
      <c r="G1211" s="111" t="s">
        <v>4663</v>
      </c>
      <c r="I1211" s="111"/>
      <c r="J1211" s="111"/>
      <c r="K1211" s="110" t="s">
        <v>93</v>
      </c>
      <c r="L1211" s="111" t="s">
        <v>224</v>
      </c>
      <c r="M1211" s="111" t="s">
        <v>4654</v>
      </c>
      <c r="N1211" s="110" t="s">
        <v>93</v>
      </c>
      <c r="O1211" s="111" t="s">
        <v>229</v>
      </c>
      <c r="P1211" s="111" t="s">
        <v>4664</v>
      </c>
      <c r="Q1211" s="110" t="s">
        <v>93</v>
      </c>
      <c r="R1211" s="111" t="s">
        <v>85</v>
      </c>
      <c r="S1211" s="111" t="s">
        <v>4665</v>
      </c>
      <c r="T1211" s="110" t="s">
        <v>93</v>
      </c>
      <c r="U1211" s="111" t="s">
        <v>85</v>
      </c>
      <c r="V1211" s="111" t="s">
        <v>4666</v>
      </c>
      <c r="W1211" s="110" t="s">
        <v>93</v>
      </c>
      <c r="X1211" s="111" t="s">
        <v>85</v>
      </c>
      <c r="Y1211" s="111" t="s">
        <v>4667</v>
      </c>
      <c r="AA1211" s="111"/>
      <c r="AB1211" s="111"/>
      <c r="AD1211" s="111"/>
      <c r="AE1211" s="111"/>
      <c r="AG1211" s="111"/>
      <c r="AH1211" s="111"/>
      <c r="AJ1211" s="111"/>
      <c r="AK1211" s="111"/>
      <c r="AM1211" s="111"/>
      <c r="AN1211" s="111"/>
      <c r="AP1211" s="111"/>
      <c r="AQ1211" s="111"/>
      <c r="AS1211" s="111"/>
      <c r="AT1211" s="111"/>
      <c r="AV1211" s="111"/>
      <c r="AW1211" s="111"/>
      <c r="AY1211" s="111"/>
      <c r="AZ1211" s="111"/>
      <c r="BB1211" s="111"/>
      <c r="BC1211" s="111"/>
      <c r="BE1211" s="111"/>
      <c r="BF1211" s="111"/>
      <c r="BH1211" s="111"/>
      <c r="BI1211" s="111"/>
      <c r="BK1211" s="111"/>
      <c r="BL1211" s="111"/>
      <c r="BN1211" s="111"/>
      <c r="BO1211" s="111"/>
      <c r="BQ1211" s="125"/>
      <c r="BR1211" s="111"/>
      <c r="BS1211" s="118"/>
      <c r="BU1211" s="122"/>
      <c r="BV1211" s="118"/>
      <c r="BW1211" s="118"/>
      <c r="BX1211" s="127"/>
    </row>
    <row r="1212" spans="1:256" x14ac:dyDescent="0.35">
      <c r="A1212" s="122" t="s">
        <v>1720</v>
      </c>
      <c r="B1212" s="110"/>
      <c r="C1212" s="111" t="s">
        <v>4421</v>
      </c>
      <c r="D1212" s="111"/>
      <c r="E1212" s="125">
        <v>34543</v>
      </c>
      <c r="F1212" s="118" t="s">
        <v>405</v>
      </c>
      <c r="G1212" s="122" t="s">
        <v>486</v>
      </c>
      <c r="H1212" s="110"/>
      <c r="I1212" s="118"/>
      <c r="J1212" s="111"/>
      <c r="K1212" s="110" t="s">
        <v>648</v>
      </c>
      <c r="L1212" s="118" t="s">
        <v>131</v>
      </c>
      <c r="M1212" s="111" t="s">
        <v>1721</v>
      </c>
      <c r="N1212" s="110" t="s">
        <v>648</v>
      </c>
      <c r="O1212" s="110" t="s">
        <v>131</v>
      </c>
      <c r="P1212" s="122" t="s">
        <v>774</v>
      </c>
      <c r="Q1212" s="110" t="s">
        <v>648</v>
      </c>
      <c r="R1212" s="110" t="s">
        <v>131</v>
      </c>
      <c r="S1212" s="122" t="s">
        <v>646</v>
      </c>
      <c r="T1212" s="110" t="s">
        <v>276</v>
      </c>
      <c r="U1212" s="110" t="s">
        <v>131</v>
      </c>
      <c r="V1212" s="122" t="s">
        <v>1721</v>
      </c>
      <c r="W1212" s="110" t="s">
        <v>648</v>
      </c>
      <c r="X1212" s="110" t="s">
        <v>131</v>
      </c>
      <c r="Y1212" s="122" t="s">
        <v>494</v>
      </c>
      <c r="Z1212" s="110" t="s">
        <v>480</v>
      </c>
      <c r="AA1212" s="110" t="s">
        <v>131</v>
      </c>
      <c r="AB1212" s="122" t="s">
        <v>496</v>
      </c>
      <c r="AC1212" s="110"/>
      <c r="AD1212" s="110"/>
      <c r="AE1212" s="110"/>
      <c r="AF1212" s="110"/>
      <c r="AG1212" s="110"/>
      <c r="AH1212" s="110"/>
      <c r="AI1212" s="110"/>
      <c r="AJ1212" s="110"/>
      <c r="AK1212" s="110"/>
      <c r="AL1212" s="110"/>
      <c r="AM1212" s="110"/>
      <c r="AN1212" s="110"/>
      <c r="AO1212" s="110"/>
      <c r="AP1212" s="110"/>
      <c r="AQ1212" s="110"/>
      <c r="AR1212" s="110"/>
      <c r="AS1212" s="110"/>
      <c r="AT1212" s="110"/>
      <c r="AU1212" s="110"/>
      <c r="AV1212" s="110"/>
      <c r="AW1212" s="110"/>
      <c r="AX1212" s="110"/>
      <c r="AY1212" s="110"/>
      <c r="AZ1212" s="110"/>
      <c r="BA1212" s="110"/>
      <c r="BB1212" s="110"/>
      <c r="BC1212" s="110"/>
      <c r="BD1212" s="110"/>
      <c r="BE1212" s="110"/>
      <c r="BF1212" s="110"/>
      <c r="BG1212" s="110"/>
      <c r="BH1212" s="110"/>
      <c r="BI1212" s="110"/>
      <c r="BJ1212" s="110"/>
      <c r="BK1212" s="110"/>
      <c r="BL1212" s="110"/>
      <c r="BM1212" s="110"/>
      <c r="BN1212" s="110"/>
      <c r="BO1212" s="110"/>
      <c r="BP1212" s="110"/>
      <c r="BQ1212" s="110"/>
      <c r="BR1212" s="110"/>
      <c r="BS1212" s="110"/>
      <c r="BT1212" s="110"/>
      <c r="BU1212" s="110"/>
      <c r="BV1212" s="110"/>
      <c r="BW1212" s="110"/>
      <c r="BX1212" s="110"/>
      <c r="BY1212" s="110"/>
      <c r="BZ1212" s="110"/>
      <c r="CA1212" s="110"/>
      <c r="CB1212" s="110"/>
      <c r="CC1212" s="110"/>
      <c r="CD1212" s="110"/>
      <c r="CE1212" s="110"/>
      <c r="CF1212" s="110"/>
      <c r="CG1212" s="110"/>
      <c r="CH1212" s="110"/>
      <c r="CI1212" s="110"/>
      <c r="CJ1212" s="110"/>
      <c r="CK1212" s="110"/>
      <c r="CL1212" s="110"/>
      <c r="CM1212" s="110"/>
      <c r="CN1212" s="110"/>
      <c r="CO1212" s="110"/>
      <c r="CP1212" s="110"/>
      <c r="CQ1212" s="110"/>
      <c r="CR1212" s="110"/>
      <c r="CS1212" s="110"/>
      <c r="CT1212" s="110"/>
      <c r="CU1212" s="110"/>
      <c r="CV1212" s="110"/>
      <c r="CW1212" s="110"/>
      <c r="CX1212" s="110"/>
      <c r="CY1212" s="110"/>
      <c r="CZ1212" s="110"/>
      <c r="DA1212" s="110"/>
      <c r="DB1212" s="110"/>
      <c r="DC1212" s="110"/>
      <c r="DD1212" s="110"/>
      <c r="DE1212" s="110"/>
      <c r="DF1212" s="110"/>
      <c r="DG1212" s="110"/>
      <c r="DH1212" s="110"/>
      <c r="DI1212" s="110"/>
      <c r="DJ1212" s="110"/>
      <c r="DK1212" s="110"/>
      <c r="DL1212" s="110"/>
      <c r="DM1212" s="110"/>
      <c r="DN1212" s="110"/>
      <c r="DO1212" s="110"/>
      <c r="DP1212" s="110"/>
      <c r="DQ1212" s="110"/>
      <c r="DR1212" s="110"/>
      <c r="DS1212" s="110"/>
      <c r="DT1212" s="110"/>
      <c r="DU1212" s="110"/>
      <c r="DV1212" s="110"/>
      <c r="DW1212" s="110"/>
      <c r="DX1212" s="110"/>
      <c r="DY1212" s="110"/>
      <c r="DZ1212" s="110"/>
      <c r="EA1212" s="110"/>
      <c r="EB1212" s="110"/>
      <c r="EC1212" s="110"/>
      <c r="ED1212" s="110"/>
      <c r="EE1212" s="110"/>
      <c r="EF1212" s="110"/>
      <c r="EG1212" s="110"/>
      <c r="EH1212" s="110"/>
      <c r="EI1212" s="110"/>
      <c r="EJ1212" s="110"/>
      <c r="EK1212" s="110"/>
      <c r="EL1212" s="110"/>
      <c r="EM1212" s="110"/>
      <c r="EN1212" s="110"/>
      <c r="EO1212" s="110"/>
      <c r="EP1212" s="110"/>
      <c r="EQ1212" s="110"/>
      <c r="ER1212" s="110"/>
      <c r="ES1212" s="110"/>
      <c r="ET1212" s="110"/>
      <c r="EU1212" s="110"/>
      <c r="EV1212" s="110"/>
      <c r="EW1212" s="110"/>
      <c r="EX1212" s="110"/>
      <c r="EY1212" s="110"/>
      <c r="EZ1212" s="110"/>
      <c r="FA1212" s="110"/>
      <c r="FB1212" s="110"/>
      <c r="FC1212" s="110"/>
      <c r="FD1212" s="110"/>
      <c r="FE1212" s="110"/>
      <c r="FF1212" s="110"/>
      <c r="FG1212" s="110"/>
      <c r="FH1212" s="110"/>
      <c r="FI1212" s="110"/>
      <c r="FJ1212" s="110"/>
      <c r="FK1212" s="110"/>
      <c r="FL1212" s="110"/>
      <c r="FM1212" s="110"/>
      <c r="FN1212" s="110"/>
      <c r="FO1212" s="110"/>
      <c r="FP1212" s="110"/>
      <c r="FQ1212" s="110"/>
      <c r="FR1212" s="110"/>
      <c r="FS1212" s="110"/>
      <c r="FT1212" s="110"/>
      <c r="FU1212" s="110"/>
      <c r="FV1212" s="110"/>
      <c r="FW1212" s="110"/>
      <c r="FX1212" s="110"/>
      <c r="FY1212" s="110"/>
      <c r="FZ1212" s="110"/>
      <c r="GA1212" s="110"/>
      <c r="GB1212" s="110"/>
      <c r="GC1212" s="110"/>
      <c r="GD1212" s="110"/>
      <c r="GE1212" s="110"/>
      <c r="GF1212" s="110"/>
      <c r="GG1212" s="110"/>
      <c r="GH1212" s="110"/>
      <c r="GI1212" s="110"/>
      <c r="GJ1212" s="110"/>
      <c r="GK1212" s="110"/>
      <c r="GL1212" s="110"/>
      <c r="GM1212" s="110"/>
      <c r="GN1212" s="110"/>
      <c r="GO1212" s="110"/>
      <c r="GP1212" s="110"/>
      <c r="GQ1212" s="110"/>
      <c r="GR1212" s="110"/>
      <c r="GS1212" s="110"/>
      <c r="GT1212" s="110"/>
      <c r="GU1212" s="110"/>
      <c r="GV1212" s="110"/>
      <c r="GW1212" s="110"/>
      <c r="GX1212" s="110"/>
      <c r="GY1212" s="110"/>
      <c r="GZ1212" s="110"/>
      <c r="HA1212" s="110"/>
      <c r="HB1212" s="110"/>
      <c r="HC1212" s="110"/>
      <c r="HD1212" s="110"/>
      <c r="HE1212" s="110"/>
      <c r="HF1212" s="110"/>
      <c r="HG1212" s="110"/>
      <c r="HH1212" s="110"/>
      <c r="HI1212" s="110"/>
      <c r="HJ1212" s="110"/>
      <c r="HK1212" s="110"/>
      <c r="HL1212" s="110"/>
      <c r="HM1212" s="110"/>
      <c r="HN1212" s="110"/>
      <c r="HO1212" s="110"/>
      <c r="HP1212" s="110"/>
      <c r="HQ1212" s="110"/>
      <c r="HR1212" s="110"/>
      <c r="HS1212" s="110"/>
      <c r="HT1212" s="110"/>
      <c r="HU1212" s="110"/>
      <c r="HV1212" s="110"/>
      <c r="HW1212" s="110"/>
      <c r="HX1212" s="110"/>
      <c r="HY1212" s="110"/>
      <c r="HZ1212" s="110"/>
      <c r="IA1212" s="110"/>
      <c r="IB1212" s="110"/>
      <c r="IC1212" s="110"/>
      <c r="ID1212" s="110"/>
      <c r="IE1212" s="110"/>
      <c r="IF1212" s="110"/>
      <c r="IG1212" s="110"/>
      <c r="IH1212" s="110"/>
      <c r="II1212" s="110"/>
      <c r="IJ1212" s="110"/>
      <c r="IK1212" s="110"/>
      <c r="IL1212" s="110"/>
      <c r="IM1212" s="110"/>
      <c r="IN1212" s="110"/>
      <c r="IO1212" s="110"/>
      <c r="IP1212" s="110"/>
      <c r="IQ1212" s="110"/>
      <c r="IR1212" s="110"/>
      <c r="IS1212" s="110"/>
      <c r="IT1212" s="110"/>
      <c r="IU1212" s="110"/>
      <c r="IV1212" s="110"/>
    </row>
    <row r="1213" spans="1:256" s="110" customFormat="1" x14ac:dyDescent="0.35">
      <c r="A1213" s="122" t="s">
        <v>819</v>
      </c>
      <c r="B1213" s="110" t="s">
        <v>93</v>
      </c>
      <c r="C1213" s="118" t="s">
        <v>274</v>
      </c>
      <c r="D1213" s="122" t="s">
        <v>2765</v>
      </c>
      <c r="E1213" s="125">
        <v>37418</v>
      </c>
      <c r="F1213" s="111" t="s">
        <v>98</v>
      </c>
      <c r="G1213" s="111" t="s">
        <v>134</v>
      </c>
      <c r="H1213" s="110" t="s">
        <v>93</v>
      </c>
      <c r="I1213" s="118" t="s">
        <v>274</v>
      </c>
      <c r="J1213" s="122" t="s">
        <v>820</v>
      </c>
      <c r="L1213" s="118"/>
      <c r="M1213" s="122"/>
      <c r="O1213" s="118"/>
      <c r="P1213" s="122"/>
      <c r="R1213" s="118"/>
      <c r="S1213" s="122"/>
      <c r="U1213" s="118"/>
      <c r="V1213" s="122"/>
      <c r="X1213" s="118"/>
      <c r="Y1213" s="122"/>
      <c r="AA1213" s="118"/>
      <c r="AB1213" s="122"/>
      <c r="AD1213" s="118"/>
      <c r="AE1213" s="122"/>
      <c r="AG1213" s="118"/>
      <c r="AH1213" s="122"/>
      <c r="AJ1213" s="118"/>
      <c r="AK1213" s="122"/>
    </row>
    <row r="1214" spans="1:256" s="110" customFormat="1" x14ac:dyDescent="0.35">
      <c r="A1214" s="122" t="s">
        <v>2955</v>
      </c>
      <c r="B1214" s="110" t="s">
        <v>205</v>
      </c>
      <c r="C1214" s="111" t="s">
        <v>471</v>
      </c>
      <c r="D1214" s="111" t="s">
        <v>181</v>
      </c>
      <c r="E1214" s="125">
        <v>34944</v>
      </c>
      <c r="F1214" s="111" t="s">
        <v>1217</v>
      </c>
      <c r="G1214" s="111" t="s">
        <v>140</v>
      </c>
      <c r="H1214" s="110" t="s">
        <v>205</v>
      </c>
      <c r="I1214" s="111" t="s">
        <v>471</v>
      </c>
      <c r="J1214" s="111" t="s">
        <v>181</v>
      </c>
      <c r="K1214" s="110" t="s">
        <v>205</v>
      </c>
      <c r="L1214" s="111" t="s">
        <v>471</v>
      </c>
      <c r="M1214" s="111" t="s">
        <v>181</v>
      </c>
      <c r="N1214" s="110" t="s">
        <v>205</v>
      </c>
      <c r="O1214" s="111" t="s">
        <v>471</v>
      </c>
      <c r="P1214" s="111" t="s">
        <v>181</v>
      </c>
      <c r="Q1214" s="110" t="s">
        <v>205</v>
      </c>
      <c r="R1214" s="111" t="s">
        <v>471</v>
      </c>
      <c r="S1214" s="111" t="s">
        <v>178</v>
      </c>
      <c r="T1214" s="110" t="s">
        <v>205</v>
      </c>
      <c r="U1214" s="111" t="s">
        <v>275</v>
      </c>
      <c r="V1214" s="111" t="s">
        <v>254</v>
      </c>
      <c r="W1214" s="110" t="s">
        <v>205</v>
      </c>
      <c r="X1214" s="111" t="s">
        <v>275</v>
      </c>
      <c r="Y1214" s="111" t="s">
        <v>186</v>
      </c>
      <c r="AA1214" s="111"/>
      <c r="AB1214" s="111"/>
      <c r="AD1214" s="111"/>
      <c r="AE1214" s="111"/>
      <c r="AG1214" s="111"/>
      <c r="AH1214" s="111"/>
      <c r="AJ1214" s="111"/>
      <c r="AK1214" s="111"/>
      <c r="AM1214" s="111"/>
      <c r="AN1214" s="111"/>
      <c r="AP1214" s="111"/>
      <c r="AQ1214" s="111"/>
      <c r="AS1214" s="111"/>
      <c r="AT1214" s="111"/>
      <c r="AV1214" s="111"/>
      <c r="AW1214" s="111"/>
      <c r="AY1214" s="111"/>
      <c r="AZ1214" s="111"/>
      <c r="BB1214" s="111"/>
      <c r="BC1214" s="111"/>
      <c r="BE1214" s="111"/>
      <c r="BF1214" s="111"/>
      <c r="BH1214" s="111"/>
      <c r="BI1214" s="111"/>
      <c r="BK1214" s="111"/>
      <c r="BL1214" s="111"/>
      <c r="BN1214" s="111"/>
      <c r="BO1214" s="111"/>
      <c r="BQ1214" s="125"/>
      <c r="BR1214" s="111"/>
      <c r="BS1214" s="118"/>
      <c r="BU1214" s="122"/>
      <c r="BV1214" s="118"/>
      <c r="BW1214" s="118"/>
      <c r="BX1214" s="127"/>
    </row>
    <row r="1215" spans="1:256" s="110" customFormat="1" x14ac:dyDescent="0.35">
      <c r="A1215" s="122" t="s">
        <v>3922</v>
      </c>
      <c r="B1215" s="110" t="s">
        <v>132</v>
      </c>
      <c r="C1215" s="110" t="s">
        <v>341</v>
      </c>
      <c r="D1215" s="122"/>
      <c r="E1215" s="125">
        <v>36539</v>
      </c>
      <c r="F1215" s="111" t="s">
        <v>391</v>
      </c>
      <c r="G1215" s="122"/>
      <c r="J1215" s="122"/>
      <c r="M1215" s="122"/>
      <c r="P1215" s="122"/>
      <c r="S1215" s="122"/>
      <c r="V1215" s="122"/>
      <c r="Y1215" s="122"/>
      <c r="AB1215" s="122"/>
    </row>
    <row r="1216" spans="1:256" s="110" customFormat="1" x14ac:dyDescent="0.35">
      <c r="A1216" s="122" t="s">
        <v>1664</v>
      </c>
      <c r="B1216" s="110" t="s">
        <v>132</v>
      </c>
      <c r="C1216" s="110" t="s">
        <v>158</v>
      </c>
      <c r="D1216" s="122"/>
      <c r="E1216" s="125">
        <v>35642</v>
      </c>
      <c r="F1216" s="118" t="s">
        <v>282</v>
      </c>
      <c r="G1216" s="122" t="s">
        <v>996</v>
      </c>
      <c r="H1216" s="110" t="s">
        <v>132</v>
      </c>
      <c r="I1216" s="110" t="s">
        <v>94</v>
      </c>
      <c r="J1216" s="122"/>
      <c r="K1216" s="110" t="s">
        <v>132</v>
      </c>
      <c r="L1216" s="110" t="s">
        <v>341</v>
      </c>
      <c r="M1216" s="122"/>
      <c r="P1216" s="122"/>
      <c r="Q1216" s="110" t="s">
        <v>132</v>
      </c>
      <c r="R1216" s="110" t="s">
        <v>341</v>
      </c>
      <c r="S1216" s="122"/>
      <c r="T1216" s="110" t="s">
        <v>132</v>
      </c>
      <c r="U1216" s="110" t="s">
        <v>341</v>
      </c>
      <c r="V1216" s="122"/>
      <c r="Y1216" s="122"/>
      <c r="AB1216" s="122"/>
    </row>
    <row r="1217" spans="1:76" s="110" customFormat="1" x14ac:dyDescent="0.35">
      <c r="A1217" s="122" t="s">
        <v>3660</v>
      </c>
      <c r="B1217" s="110" t="s">
        <v>276</v>
      </c>
      <c r="C1217" s="110" t="s">
        <v>96</v>
      </c>
      <c r="D1217" s="122" t="s">
        <v>496</v>
      </c>
      <c r="E1217" s="125">
        <v>36576</v>
      </c>
      <c r="F1217" s="111" t="s">
        <v>160</v>
      </c>
      <c r="G1217" s="122"/>
      <c r="J1217" s="122"/>
      <c r="M1217" s="122"/>
      <c r="P1217" s="122"/>
      <c r="S1217" s="122"/>
      <c r="V1217" s="122"/>
      <c r="Y1217" s="122"/>
      <c r="AB1217" s="122"/>
    </row>
    <row r="1218" spans="1:76" s="110" customFormat="1" x14ac:dyDescent="0.35">
      <c r="A1218" s="8" t="s">
        <v>1021</v>
      </c>
      <c r="B1218" s="110" t="s">
        <v>758</v>
      </c>
      <c r="C1218" s="131" t="s">
        <v>131</v>
      </c>
      <c r="D1218" s="131" t="s">
        <v>4977</v>
      </c>
      <c r="E1218" s="40">
        <v>32593</v>
      </c>
      <c r="F1218" s="36" t="s">
        <v>1022</v>
      </c>
      <c r="G1218" s="36" t="s">
        <v>4978</v>
      </c>
      <c r="H1218" s="110" t="s">
        <v>480</v>
      </c>
      <c r="I1218" s="131" t="s">
        <v>131</v>
      </c>
      <c r="J1218" s="131" t="s">
        <v>310</v>
      </c>
      <c r="K1218" s="110" t="s">
        <v>276</v>
      </c>
      <c r="L1218" s="131" t="s">
        <v>131</v>
      </c>
      <c r="M1218" s="131" t="s">
        <v>1024</v>
      </c>
      <c r="N1218" s="110" t="s">
        <v>504</v>
      </c>
      <c r="O1218" s="131" t="s">
        <v>229</v>
      </c>
      <c r="P1218" s="131" t="s">
        <v>669</v>
      </c>
      <c r="Q1218" s="102"/>
      <c r="R1218" s="131"/>
      <c r="S1218" s="131"/>
      <c r="T1218" s="102" t="s">
        <v>504</v>
      </c>
      <c r="U1218" s="131" t="s">
        <v>116</v>
      </c>
      <c r="V1218" s="131" t="s">
        <v>903</v>
      </c>
      <c r="W1218" s="102" t="s">
        <v>504</v>
      </c>
      <c r="X1218" s="131" t="s">
        <v>116</v>
      </c>
      <c r="Y1218" s="131" t="s">
        <v>666</v>
      </c>
      <c r="Z1218" s="102" t="s">
        <v>504</v>
      </c>
      <c r="AA1218" s="131" t="s">
        <v>116</v>
      </c>
      <c r="AB1218" s="131" t="s">
        <v>1025</v>
      </c>
      <c r="AC1218" s="102" t="s">
        <v>504</v>
      </c>
      <c r="AD1218" s="131" t="s">
        <v>116</v>
      </c>
      <c r="AE1218" s="131" t="s">
        <v>1026</v>
      </c>
      <c r="AF1218" s="102" t="s">
        <v>504</v>
      </c>
      <c r="AG1218" s="131" t="s">
        <v>116</v>
      </c>
      <c r="AH1218" s="131" t="s">
        <v>1027</v>
      </c>
      <c r="AI1218" s="102" t="s">
        <v>276</v>
      </c>
      <c r="AJ1218" s="131" t="s">
        <v>116</v>
      </c>
      <c r="AK1218" s="131" t="s">
        <v>1027</v>
      </c>
      <c r="AL1218" t="s">
        <v>276</v>
      </c>
      <c r="AM1218" s="36" t="s">
        <v>116</v>
      </c>
      <c r="AN1218" s="36" t="s">
        <v>207</v>
      </c>
      <c r="AO1218" t="s">
        <v>276</v>
      </c>
      <c r="AP1218" s="36" t="s">
        <v>116</v>
      </c>
      <c r="AQ1218" s="36" t="s">
        <v>1028</v>
      </c>
      <c r="AR1218" t="s">
        <v>276</v>
      </c>
      <c r="AS1218" s="36" t="s">
        <v>116</v>
      </c>
      <c r="AT1218" s="36" t="s">
        <v>1029</v>
      </c>
      <c r="AU1218"/>
      <c r="AV1218" s="36"/>
      <c r="AW1218" s="36"/>
      <c r="AX1218"/>
      <c r="AY1218" s="36"/>
      <c r="AZ1218" s="36"/>
      <c r="BA1218"/>
      <c r="BB1218" s="36"/>
      <c r="BC1218" s="36"/>
      <c r="BD1218"/>
      <c r="BE1218" s="36"/>
      <c r="BF1218" s="36"/>
      <c r="BG1218"/>
      <c r="BH1218" s="36"/>
      <c r="BI1218" s="36"/>
      <c r="BJ1218"/>
      <c r="BK1218" s="36"/>
      <c r="BL1218" s="36"/>
      <c r="BM1218"/>
      <c r="BN1218" s="36"/>
      <c r="BO1218" s="8"/>
      <c r="BP1218"/>
      <c r="BQ1218"/>
      <c r="BR1218" s="8"/>
      <c r="BS1218" s="8"/>
      <c r="BT1218" s="8"/>
      <c r="BU1218" s="8"/>
      <c r="BV1218"/>
      <c r="BW1218" s="9"/>
      <c r="BX1218" s="9"/>
    </row>
    <row r="1219" spans="1:76" s="110" customFormat="1" x14ac:dyDescent="0.35">
      <c r="A1219" s="122" t="s">
        <v>3094</v>
      </c>
      <c r="B1219" s="110" t="s">
        <v>77</v>
      </c>
      <c r="C1219" s="110" t="s">
        <v>235</v>
      </c>
      <c r="D1219" s="122" t="s">
        <v>2247</v>
      </c>
      <c r="E1219" s="125">
        <v>36089</v>
      </c>
      <c r="F1219" s="118" t="s">
        <v>387</v>
      </c>
      <c r="G1219" s="122" t="s">
        <v>241</v>
      </c>
      <c r="H1219" s="110" t="s">
        <v>77</v>
      </c>
      <c r="I1219" s="110" t="s">
        <v>235</v>
      </c>
      <c r="J1219" s="122" t="s">
        <v>4746</v>
      </c>
      <c r="K1219" s="110" t="s">
        <v>77</v>
      </c>
      <c r="L1219" s="110" t="s">
        <v>235</v>
      </c>
      <c r="M1219" s="122"/>
      <c r="N1219" s="110" t="s">
        <v>77</v>
      </c>
      <c r="O1219" s="110" t="s">
        <v>235</v>
      </c>
      <c r="P1219" s="122"/>
      <c r="S1219" s="122"/>
      <c r="V1219" s="122"/>
      <c r="Y1219" s="122"/>
      <c r="AB1219" s="122"/>
    </row>
    <row r="1220" spans="1:76" s="110" customFormat="1" x14ac:dyDescent="0.35">
      <c r="A1220" s="122" t="s">
        <v>2132</v>
      </c>
      <c r="B1220" s="110" t="s">
        <v>296</v>
      </c>
      <c r="C1220" s="110" t="s">
        <v>165</v>
      </c>
      <c r="D1220" s="111" t="s">
        <v>297</v>
      </c>
      <c r="E1220" s="125">
        <v>34430</v>
      </c>
      <c r="F1220" s="111" t="s">
        <v>2133</v>
      </c>
      <c r="G1220" s="110" t="s">
        <v>1286</v>
      </c>
      <c r="H1220" s="110" t="s">
        <v>4398</v>
      </c>
      <c r="I1220" s="110" t="s">
        <v>85</v>
      </c>
      <c r="J1220" s="111" t="s">
        <v>3463</v>
      </c>
      <c r="K1220" s="110" t="s">
        <v>354</v>
      </c>
      <c r="L1220" s="110" t="s">
        <v>85</v>
      </c>
      <c r="M1220" s="111" t="s">
        <v>149</v>
      </c>
      <c r="N1220" s="110" t="s">
        <v>354</v>
      </c>
      <c r="O1220" s="110" t="s">
        <v>85</v>
      </c>
      <c r="P1220" s="111" t="s">
        <v>154</v>
      </c>
      <c r="Q1220" s="110" t="s">
        <v>331</v>
      </c>
      <c r="R1220" s="110" t="s">
        <v>151</v>
      </c>
      <c r="S1220" s="111" t="s">
        <v>297</v>
      </c>
      <c r="T1220" s="110" t="s">
        <v>323</v>
      </c>
      <c r="U1220" s="110" t="s">
        <v>151</v>
      </c>
      <c r="V1220" s="111" t="s">
        <v>149</v>
      </c>
      <c r="W1220" s="110" t="s">
        <v>323</v>
      </c>
      <c r="X1220" s="110" t="s">
        <v>151</v>
      </c>
      <c r="Y1220" s="111" t="s">
        <v>149</v>
      </c>
      <c r="Z1220" s="110" t="s">
        <v>323</v>
      </c>
      <c r="AA1220" s="110" t="s">
        <v>151</v>
      </c>
      <c r="AB1220" s="111" t="s">
        <v>154</v>
      </c>
      <c r="AC1220" s="110" t="s">
        <v>327</v>
      </c>
      <c r="AD1220" s="110" t="s">
        <v>151</v>
      </c>
      <c r="AE1220" s="111" t="s">
        <v>328</v>
      </c>
    </row>
    <row r="1221" spans="1:76" s="110" customFormat="1" x14ac:dyDescent="0.35">
      <c r="A1221" s="122" t="s">
        <v>4993</v>
      </c>
      <c r="C1221" s="111" t="s">
        <v>4421</v>
      </c>
      <c r="D1221" s="122"/>
      <c r="E1221" s="125">
        <v>36334</v>
      </c>
      <c r="F1221" s="111" t="s">
        <v>361</v>
      </c>
      <c r="G1221" s="122" t="s">
        <v>287</v>
      </c>
      <c r="J1221" s="122"/>
      <c r="K1221" s="110" t="s">
        <v>1352</v>
      </c>
      <c r="L1221" s="110" t="s">
        <v>128</v>
      </c>
      <c r="M1221" s="122"/>
      <c r="P1221" s="122"/>
      <c r="S1221" s="122"/>
      <c r="V1221" s="122"/>
      <c r="Y1221" s="122"/>
      <c r="AB1221" s="122"/>
    </row>
    <row r="1222" spans="1:76" s="110" customFormat="1" x14ac:dyDescent="0.35">
      <c r="A1222" s="122" t="s">
        <v>4304</v>
      </c>
      <c r="B1222" s="110" t="s">
        <v>562</v>
      </c>
      <c r="C1222" s="118" t="s">
        <v>116</v>
      </c>
      <c r="D1222" s="122"/>
      <c r="E1222" s="125">
        <v>37334</v>
      </c>
      <c r="F1222" s="111" t="s">
        <v>200</v>
      </c>
      <c r="G1222" s="111" t="s">
        <v>200</v>
      </c>
      <c r="H1222" s="110" t="s">
        <v>413</v>
      </c>
      <c r="I1222" s="118" t="s">
        <v>116</v>
      </c>
      <c r="J1222" s="122"/>
      <c r="L1222" s="118"/>
      <c r="M1222" s="122"/>
      <c r="O1222" s="118"/>
      <c r="P1222" s="122"/>
      <c r="R1222" s="118"/>
      <c r="S1222" s="122"/>
      <c r="U1222" s="118"/>
      <c r="V1222" s="122"/>
      <c r="X1222" s="118"/>
      <c r="Y1222" s="122"/>
      <c r="AA1222" s="118"/>
      <c r="AB1222" s="122"/>
      <c r="AD1222" s="118"/>
      <c r="AE1222" s="122"/>
      <c r="AG1222" s="118"/>
      <c r="AH1222" s="122"/>
      <c r="AJ1222" s="118"/>
      <c r="AK1222" s="122"/>
    </row>
    <row r="1223" spans="1:76" s="110" customFormat="1" x14ac:dyDescent="0.35">
      <c r="A1223" s="122" t="s">
        <v>3711</v>
      </c>
      <c r="B1223" s="110" t="s">
        <v>211</v>
      </c>
      <c r="C1223" s="110" t="s">
        <v>123</v>
      </c>
      <c r="D1223" s="122" t="s">
        <v>477</v>
      </c>
      <c r="E1223" s="125">
        <v>36175</v>
      </c>
      <c r="F1223" s="111" t="s">
        <v>5170</v>
      </c>
      <c r="G1223" s="122"/>
      <c r="J1223" s="122"/>
      <c r="M1223" s="122"/>
      <c r="P1223" s="122"/>
      <c r="S1223" s="122"/>
      <c r="V1223" s="122"/>
      <c r="Y1223" s="122"/>
      <c r="AB1223" s="122"/>
    </row>
    <row r="1224" spans="1:76" s="110" customFormat="1" x14ac:dyDescent="0.35">
      <c r="A1224" s="122" t="s">
        <v>3802</v>
      </c>
      <c r="B1224" s="110" t="s">
        <v>5171</v>
      </c>
      <c r="C1224" s="110" t="s">
        <v>274</v>
      </c>
      <c r="D1224" s="122" t="s">
        <v>3319</v>
      </c>
      <c r="E1224" s="125">
        <v>37543</v>
      </c>
      <c r="F1224" s="111" t="s">
        <v>391</v>
      </c>
      <c r="G1224" s="122"/>
      <c r="J1224" s="122"/>
      <c r="M1224" s="122"/>
      <c r="P1224" s="122"/>
      <c r="S1224" s="122"/>
      <c r="V1224" s="122"/>
      <c r="Y1224" s="122"/>
      <c r="AB1224" s="122"/>
    </row>
    <row r="1225" spans="1:76" s="110" customFormat="1" x14ac:dyDescent="0.35">
      <c r="A1225" s="122" t="s">
        <v>2390</v>
      </c>
      <c r="B1225" s="110" t="s">
        <v>132</v>
      </c>
      <c r="C1225" s="118" t="s">
        <v>142</v>
      </c>
      <c r="D1225" s="122"/>
      <c r="E1225" s="125">
        <v>37001</v>
      </c>
      <c r="F1225" s="111" t="s">
        <v>200</v>
      </c>
      <c r="G1225" s="111" t="s">
        <v>88</v>
      </c>
      <c r="H1225" s="110" t="s">
        <v>127</v>
      </c>
      <c r="I1225" s="118" t="s">
        <v>190</v>
      </c>
      <c r="J1225" s="122"/>
      <c r="L1225" s="118"/>
      <c r="M1225" s="122"/>
      <c r="O1225" s="118"/>
      <c r="P1225" s="122"/>
      <c r="R1225" s="118"/>
      <c r="S1225" s="122"/>
      <c r="U1225" s="118"/>
      <c r="V1225" s="122"/>
      <c r="X1225" s="118"/>
      <c r="Y1225" s="122"/>
      <c r="AA1225" s="118"/>
      <c r="AB1225" s="122"/>
      <c r="AD1225" s="118"/>
      <c r="AE1225" s="122"/>
      <c r="AG1225" s="118"/>
      <c r="AH1225" s="122"/>
      <c r="AJ1225" s="118"/>
      <c r="AK1225" s="122"/>
    </row>
    <row r="1226" spans="1:76" s="110" customFormat="1" x14ac:dyDescent="0.35">
      <c r="A1226" s="122" t="s">
        <v>2751</v>
      </c>
      <c r="B1226" s="110" t="s">
        <v>77</v>
      </c>
      <c r="C1226" s="110" t="s">
        <v>471</v>
      </c>
      <c r="D1226" s="122"/>
      <c r="E1226" s="125">
        <v>35201</v>
      </c>
      <c r="F1226" s="118" t="s">
        <v>282</v>
      </c>
      <c r="G1226" s="122" t="s">
        <v>4523</v>
      </c>
      <c r="H1226" s="110" t="s">
        <v>77</v>
      </c>
      <c r="I1226" s="110" t="s">
        <v>172</v>
      </c>
      <c r="J1226" s="122"/>
      <c r="K1226" s="110" t="s">
        <v>77</v>
      </c>
      <c r="L1226" s="110" t="s">
        <v>151</v>
      </c>
      <c r="M1226" s="122" t="s">
        <v>3302</v>
      </c>
      <c r="N1226" s="110" t="s">
        <v>77</v>
      </c>
      <c r="O1226" s="110" t="s">
        <v>151</v>
      </c>
      <c r="P1226" s="122" t="s">
        <v>2752</v>
      </c>
      <c r="Q1226" s="110" t="s">
        <v>77</v>
      </c>
      <c r="R1226" s="110" t="s">
        <v>96</v>
      </c>
      <c r="S1226" s="122"/>
      <c r="T1226" s="110" t="s">
        <v>77</v>
      </c>
      <c r="U1226" s="110" t="s">
        <v>96</v>
      </c>
      <c r="V1226" s="122"/>
      <c r="Y1226" s="122"/>
      <c r="AB1226" s="122"/>
    </row>
    <row r="1227" spans="1:76" s="110" customFormat="1" x14ac:dyDescent="0.35">
      <c r="A1227" s="122" t="s">
        <v>3923</v>
      </c>
      <c r="B1227" s="110" t="s">
        <v>132</v>
      </c>
      <c r="C1227" s="110" t="s">
        <v>172</v>
      </c>
      <c r="D1227" s="122"/>
      <c r="E1227" s="125">
        <v>36327</v>
      </c>
      <c r="F1227" s="111" t="s">
        <v>5149</v>
      </c>
      <c r="G1227" s="122"/>
      <c r="J1227" s="122"/>
      <c r="M1227" s="122"/>
      <c r="P1227" s="122"/>
      <c r="S1227" s="122"/>
      <c r="V1227" s="122"/>
      <c r="Y1227" s="122"/>
      <c r="AB1227" s="122"/>
    </row>
    <row r="1228" spans="1:76" s="110" customFormat="1" x14ac:dyDescent="0.35">
      <c r="A1228" s="122" t="s">
        <v>1939</v>
      </c>
      <c r="B1228" s="110" t="s">
        <v>327</v>
      </c>
      <c r="C1228" s="118" t="s">
        <v>460</v>
      </c>
      <c r="D1228" s="122" t="s">
        <v>328</v>
      </c>
      <c r="E1228" s="125">
        <v>37142</v>
      </c>
      <c r="F1228" s="111" t="s">
        <v>88</v>
      </c>
      <c r="G1228" s="111" t="s">
        <v>3066</v>
      </c>
      <c r="H1228" s="110" t="s">
        <v>327</v>
      </c>
      <c r="I1228" s="118" t="s">
        <v>460</v>
      </c>
      <c r="J1228" s="122" t="s">
        <v>328</v>
      </c>
      <c r="L1228" s="118"/>
      <c r="M1228" s="122"/>
      <c r="O1228" s="118"/>
      <c r="P1228" s="122"/>
      <c r="R1228" s="118"/>
      <c r="S1228" s="122"/>
      <c r="U1228" s="118"/>
      <c r="V1228" s="122"/>
      <c r="X1228" s="118"/>
      <c r="Y1228" s="122"/>
      <c r="AA1228" s="118"/>
      <c r="AB1228" s="122"/>
      <c r="AD1228" s="118"/>
      <c r="AE1228" s="122"/>
      <c r="AG1228" s="118"/>
      <c r="AH1228" s="122"/>
      <c r="AJ1228" s="118"/>
      <c r="AK1228" s="122"/>
    </row>
    <row r="1229" spans="1:76" s="110" customFormat="1" x14ac:dyDescent="0.35">
      <c r="A1229" s="122" t="s">
        <v>2378</v>
      </c>
      <c r="D1229" s="122"/>
      <c r="E1229" s="125">
        <v>35917</v>
      </c>
      <c r="F1229" s="118" t="s">
        <v>102</v>
      </c>
      <c r="G1229" s="122" t="s">
        <v>3464</v>
      </c>
      <c r="H1229" s="110" t="s">
        <v>93</v>
      </c>
      <c r="I1229" s="110" t="s">
        <v>252</v>
      </c>
      <c r="J1229" s="122" t="s">
        <v>3465</v>
      </c>
      <c r="K1229" s="110" t="s">
        <v>93</v>
      </c>
      <c r="L1229" s="110" t="s">
        <v>252</v>
      </c>
      <c r="M1229" s="122" t="s">
        <v>2379</v>
      </c>
      <c r="N1229" s="110" t="s">
        <v>93</v>
      </c>
      <c r="O1229" s="110" t="s">
        <v>252</v>
      </c>
      <c r="P1229" s="122" t="s">
        <v>2380</v>
      </c>
      <c r="S1229" s="122"/>
      <c r="V1229" s="122"/>
      <c r="Y1229" s="122"/>
      <c r="AB1229" s="122"/>
    </row>
    <row r="1230" spans="1:76" s="110" customFormat="1" x14ac:dyDescent="0.35">
      <c r="A1230" s="122" t="s">
        <v>1657</v>
      </c>
      <c r="B1230" s="110" t="s">
        <v>93</v>
      </c>
      <c r="C1230" s="110" t="s">
        <v>195</v>
      </c>
      <c r="D1230" s="122" t="s">
        <v>4451</v>
      </c>
      <c r="E1230" s="125">
        <v>37273</v>
      </c>
      <c r="F1230" s="111" t="s">
        <v>391</v>
      </c>
      <c r="G1230" s="111" t="s">
        <v>88</v>
      </c>
      <c r="H1230" s="110" t="s">
        <v>93</v>
      </c>
      <c r="I1230" s="118" t="s">
        <v>195</v>
      </c>
      <c r="J1230" s="122" t="s">
        <v>1658</v>
      </c>
      <c r="L1230" s="118"/>
      <c r="M1230" s="122"/>
      <c r="O1230" s="118"/>
      <c r="P1230" s="122"/>
      <c r="R1230" s="118"/>
      <c r="S1230" s="122"/>
      <c r="U1230" s="118"/>
      <c r="V1230" s="122"/>
      <c r="X1230" s="118"/>
      <c r="Y1230" s="122"/>
      <c r="AA1230" s="118"/>
      <c r="AB1230" s="122"/>
      <c r="AD1230" s="118"/>
      <c r="AE1230" s="122"/>
      <c r="AG1230" s="118"/>
      <c r="AH1230" s="122"/>
      <c r="AJ1230" s="118"/>
      <c r="AK1230" s="122"/>
    </row>
    <row r="1231" spans="1:76" s="110" customFormat="1" x14ac:dyDescent="0.35">
      <c r="A1231" s="122" t="s">
        <v>1503</v>
      </c>
      <c r="B1231" s="110" t="s">
        <v>2197</v>
      </c>
      <c r="C1231" s="110" t="s">
        <v>165</v>
      </c>
      <c r="D1231" s="122" t="s">
        <v>767</v>
      </c>
      <c r="E1231" s="125">
        <v>36445</v>
      </c>
      <c r="F1231" s="111" t="s">
        <v>83</v>
      </c>
      <c r="G1231" s="122" t="s">
        <v>280</v>
      </c>
      <c r="H1231" s="110" t="s">
        <v>744</v>
      </c>
      <c r="I1231" s="110" t="s">
        <v>165</v>
      </c>
      <c r="J1231" s="122" t="s">
        <v>231</v>
      </c>
      <c r="K1231" s="110" t="s">
        <v>220</v>
      </c>
      <c r="L1231" s="110" t="s">
        <v>165</v>
      </c>
      <c r="M1231" s="122" t="s">
        <v>231</v>
      </c>
      <c r="P1231" s="122"/>
      <c r="S1231" s="122"/>
      <c r="V1231" s="122"/>
      <c r="Y1231" s="122"/>
      <c r="AB1231" s="122"/>
    </row>
    <row r="1232" spans="1:76" s="110" customFormat="1" x14ac:dyDescent="0.35">
      <c r="A1232" s="122" t="s">
        <v>3823</v>
      </c>
      <c r="B1232" s="110" t="s">
        <v>323</v>
      </c>
      <c r="C1232" s="110" t="s">
        <v>151</v>
      </c>
      <c r="D1232" s="122" t="s">
        <v>422</v>
      </c>
      <c r="E1232" s="125">
        <v>37537</v>
      </c>
      <c r="F1232" s="111" t="s">
        <v>5172</v>
      </c>
      <c r="G1232" s="122"/>
      <c r="J1232" s="122"/>
      <c r="M1232" s="122"/>
      <c r="P1232" s="122"/>
      <c r="S1232" s="122"/>
      <c r="V1232" s="122"/>
      <c r="Y1232" s="122"/>
      <c r="AB1232" s="122"/>
    </row>
    <row r="1233" spans="1:256" s="110" customFormat="1" x14ac:dyDescent="0.35">
      <c r="A1233" s="122" t="s">
        <v>3097</v>
      </c>
      <c r="B1233" s="110" t="s">
        <v>93</v>
      </c>
      <c r="C1233" s="110" t="s">
        <v>235</v>
      </c>
      <c r="D1233" s="122" t="s">
        <v>4595</v>
      </c>
      <c r="E1233" s="125">
        <v>35270</v>
      </c>
      <c r="F1233" s="118" t="s">
        <v>249</v>
      </c>
      <c r="G1233" s="122" t="s">
        <v>4596</v>
      </c>
      <c r="H1233" s="110" t="s">
        <v>93</v>
      </c>
      <c r="I1233" s="110" t="s">
        <v>123</v>
      </c>
      <c r="J1233" s="122" t="s">
        <v>3466</v>
      </c>
      <c r="K1233" s="110" t="s">
        <v>93</v>
      </c>
      <c r="L1233" s="110" t="s">
        <v>123</v>
      </c>
      <c r="M1233" s="122" t="s">
        <v>3098</v>
      </c>
      <c r="N1233" s="110" t="s">
        <v>93</v>
      </c>
      <c r="O1233" s="110" t="s">
        <v>123</v>
      </c>
      <c r="P1233" s="122" t="s">
        <v>3099</v>
      </c>
      <c r="Q1233" s="110" t="s">
        <v>93</v>
      </c>
      <c r="R1233" s="110" t="s">
        <v>123</v>
      </c>
      <c r="S1233" s="122" t="s">
        <v>3100</v>
      </c>
      <c r="T1233" s="110" t="s">
        <v>93</v>
      </c>
      <c r="U1233" s="110" t="s">
        <v>123</v>
      </c>
      <c r="V1233" s="122" t="s">
        <v>3101</v>
      </c>
      <c r="W1233" s="110" t="s">
        <v>93</v>
      </c>
      <c r="X1233" s="110" t="s">
        <v>123</v>
      </c>
      <c r="Y1233" s="122" t="s">
        <v>3102</v>
      </c>
      <c r="Z1233" s="110" t="s">
        <v>93</v>
      </c>
      <c r="AA1233" s="110" t="s">
        <v>123</v>
      </c>
      <c r="AB1233" s="122" t="s">
        <v>3103</v>
      </c>
    </row>
    <row r="1234" spans="1:256" x14ac:dyDescent="0.35">
      <c r="A1234" s="122" t="s">
        <v>3082</v>
      </c>
      <c r="B1234" s="110" t="s">
        <v>299</v>
      </c>
      <c r="C1234" s="110" t="s">
        <v>471</v>
      </c>
      <c r="D1234" s="122" t="s">
        <v>3452</v>
      </c>
      <c r="E1234" s="125">
        <v>36327</v>
      </c>
      <c r="F1234" s="118" t="s">
        <v>241</v>
      </c>
      <c r="G1234" s="122" t="s">
        <v>3467</v>
      </c>
      <c r="H1234" s="110" t="s">
        <v>331</v>
      </c>
      <c r="I1234" s="110" t="s">
        <v>471</v>
      </c>
      <c r="J1234" s="122" t="s">
        <v>334</v>
      </c>
      <c r="K1234" s="110" t="s">
        <v>331</v>
      </c>
      <c r="L1234" s="110" t="s">
        <v>471</v>
      </c>
      <c r="M1234" s="122" t="s">
        <v>335</v>
      </c>
      <c r="N1234" s="110" t="s">
        <v>299</v>
      </c>
      <c r="O1234" s="110" t="s">
        <v>471</v>
      </c>
      <c r="P1234" s="122" t="s">
        <v>334</v>
      </c>
      <c r="Q1234" s="110"/>
      <c r="R1234" s="110"/>
      <c r="S1234" s="122"/>
      <c r="T1234" s="110"/>
      <c r="U1234" s="110"/>
      <c r="V1234" s="122"/>
      <c r="W1234" s="110"/>
      <c r="X1234" s="110"/>
      <c r="Y1234" s="122"/>
      <c r="Z1234" s="110"/>
      <c r="AA1234" s="110"/>
      <c r="AB1234" s="122"/>
      <c r="AC1234" s="110"/>
      <c r="AD1234" s="110"/>
      <c r="AE1234" s="110"/>
      <c r="AF1234" s="110"/>
      <c r="AG1234" s="110"/>
      <c r="AH1234" s="110"/>
      <c r="AI1234" s="110"/>
      <c r="AJ1234" s="110"/>
      <c r="AK1234" s="110"/>
      <c r="AL1234" s="110"/>
      <c r="AM1234" s="110"/>
      <c r="AN1234" s="110"/>
      <c r="AO1234" s="110"/>
      <c r="AP1234" s="110"/>
      <c r="AQ1234" s="110"/>
      <c r="AR1234" s="110"/>
      <c r="AS1234" s="110"/>
      <c r="AT1234" s="110"/>
      <c r="AU1234" s="110"/>
      <c r="AV1234" s="110"/>
      <c r="AW1234" s="110"/>
      <c r="AX1234" s="110"/>
      <c r="AY1234" s="110"/>
      <c r="AZ1234" s="110"/>
      <c r="BA1234" s="110"/>
      <c r="BB1234" s="110"/>
      <c r="BC1234" s="110"/>
      <c r="BD1234" s="110"/>
      <c r="BE1234" s="110"/>
      <c r="BF1234" s="110"/>
      <c r="BG1234" s="110"/>
      <c r="BH1234" s="110"/>
      <c r="BI1234" s="110"/>
      <c r="BJ1234" s="110"/>
      <c r="BK1234" s="110"/>
      <c r="BL1234" s="110"/>
      <c r="BM1234" s="110"/>
      <c r="BN1234" s="110"/>
      <c r="BO1234" s="110"/>
      <c r="BP1234" s="110"/>
      <c r="BQ1234" s="110"/>
      <c r="BR1234" s="110"/>
      <c r="BS1234" s="110"/>
      <c r="BT1234" s="110"/>
      <c r="BU1234" s="110"/>
      <c r="BV1234" s="110"/>
      <c r="BW1234" s="110"/>
      <c r="BX1234" s="110"/>
      <c r="BY1234" s="110"/>
      <c r="BZ1234" s="110"/>
      <c r="CA1234" s="110"/>
      <c r="CB1234" s="110"/>
      <c r="CC1234" s="110"/>
      <c r="CD1234" s="110"/>
      <c r="CE1234" s="110"/>
      <c r="CF1234" s="110"/>
      <c r="CG1234" s="110"/>
      <c r="CH1234" s="110"/>
      <c r="CI1234" s="110"/>
      <c r="CJ1234" s="110"/>
      <c r="CK1234" s="110"/>
      <c r="CL1234" s="110"/>
      <c r="CM1234" s="110"/>
      <c r="CN1234" s="110"/>
      <c r="CO1234" s="110"/>
      <c r="CP1234" s="110"/>
      <c r="CQ1234" s="110"/>
      <c r="CR1234" s="110"/>
      <c r="CS1234" s="110"/>
      <c r="CT1234" s="110"/>
      <c r="CU1234" s="110"/>
      <c r="CV1234" s="110"/>
      <c r="CW1234" s="110"/>
      <c r="CX1234" s="110"/>
      <c r="CY1234" s="110"/>
      <c r="CZ1234" s="110"/>
      <c r="DA1234" s="110"/>
      <c r="DB1234" s="110"/>
      <c r="DC1234" s="110"/>
      <c r="DD1234" s="110"/>
      <c r="DE1234" s="110"/>
      <c r="DF1234" s="110"/>
      <c r="DG1234" s="110"/>
      <c r="DH1234" s="110"/>
      <c r="DI1234" s="110"/>
      <c r="DJ1234" s="110"/>
      <c r="DK1234" s="110"/>
      <c r="DL1234" s="110"/>
      <c r="DM1234" s="110"/>
      <c r="DN1234" s="110"/>
      <c r="DO1234" s="110"/>
      <c r="DP1234" s="110"/>
      <c r="DQ1234" s="110"/>
      <c r="DR1234" s="110"/>
      <c r="DS1234" s="110"/>
      <c r="DT1234" s="110"/>
      <c r="DU1234" s="110"/>
      <c r="DV1234" s="110"/>
      <c r="DW1234" s="110"/>
      <c r="DX1234" s="110"/>
      <c r="DY1234" s="110"/>
      <c r="DZ1234" s="110"/>
      <c r="EA1234" s="110"/>
      <c r="EB1234" s="110"/>
      <c r="EC1234" s="110"/>
      <c r="ED1234" s="110"/>
      <c r="EE1234" s="110"/>
      <c r="EF1234" s="110"/>
      <c r="EG1234" s="110"/>
      <c r="EH1234" s="110"/>
      <c r="EI1234" s="110"/>
      <c r="EJ1234" s="110"/>
      <c r="EK1234" s="110"/>
      <c r="EL1234" s="110"/>
      <c r="EM1234" s="110"/>
      <c r="EN1234" s="110"/>
      <c r="EO1234" s="110"/>
      <c r="EP1234" s="110"/>
      <c r="EQ1234" s="110"/>
      <c r="ER1234" s="110"/>
      <c r="ES1234" s="110"/>
      <c r="ET1234" s="110"/>
      <c r="EU1234" s="110"/>
      <c r="EV1234" s="110"/>
      <c r="EW1234" s="110"/>
      <c r="EX1234" s="110"/>
      <c r="EY1234" s="110"/>
      <c r="EZ1234" s="110"/>
      <c r="FA1234" s="110"/>
      <c r="FB1234" s="110"/>
      <c r="FC1234" s="110"/>
      <c r="FD1234" s="110"/>
      <c r="FE1234" s="110"/>
      <c r="FF1234" s="110"/>
      <c r="FG1234" s="110"/>
      <c r="FH1234" s="110"/>
      <c r="FI1234" s="110"/>
      <c r="FJ1234" s="110"/>
      <c r="FK1234" s="110"/>
      <c r="FL1234" s="110"/>
      <c r="FM1234" s="110"/>
      <c r="FN1234" s="110"/>
      <c r="FO1234" s="110"/>
      <c r="FP1234" s="110"/>
      <c r="FQ1234" s="110"/>
      <c r="FR1234" s="110"/>
      <c r="FS1234" s="110"/>
      <c r="FT1234" s="110"/>
      <c r="FU1234" s="110"/>
      <c r="FV1234" s="110"/>
      <c r="FW1234" s="110"/>
      <c r="FX1234" s="110"/>
      <c r="FY1234" s="110"/>
      <c r="FZ1234" s="110"/>
      <c r="GA1234" s="110"/>
      <c r="GB1234" s="110"/>
      <c r="GC1234" s="110"/>
      <c r="GD1234" s="110"/>
      <c r="GE1234" s="110"/>
      <c r="GF1234" s="110"/>
      <c r="GG1234" s="110"/>
      <c r="GH1234" s="110"/>
      <c r="GI1234" s="110"/>
      <c r="GJ1234" s="110"/>
      <c r="GK1234" s="110"/>
      <c r="GL1234" s="110"/>
      <c r="GM1234" s="110"/>
      <c r="GN1234" s="110"/>
      <c r="GO1234" s="110"/>
      <c r="GP1234" s="110"/>
      <c r="GQ1234" s="110"/>
      <c r="GR1234" s="110"/>
      <c r="GS1234" s="110"/>
      <c r="GT1234" s="110"/>
      <c r="GU1234" s="110"/>
      <c r="GV1234" s="110"/>
      <c r="GW1234" s="110"/>
      <c r="GX1234" s="110"/>
      <c r="GY1234" s="110"/>
      <c r="GZ1234" s="110"/>
      <c r="HA1234" s="110"/>
      <c r="HB1234" s="110"/>
      <c r="HC1234" s="110"/>
      <c r="HD1234" s="110"/>
      <c r="HE1234" s="110"/>
      <c r="HF1234" s="110"/>
      <c r="HG1234" s="110"/>
      <c r="HH1234" s="110"/>
      <c r="HI1234" s="110"/>
      <c r="HJ1234" s="110"/>
      <c r="HK1234" s="110"/>
      <c r="HL1234" s="110"/>
      <c r="HM1234" s="110"/>
      <c r="HN1234" s="110"/>
      <c r="HO1234" s="110"/>
      <c r="HP1234" s="110"/>
      <c r="HQ1234" s="110"/>
      <c r="HR1234" s="110"/>
      <c r="HS1234" s="110"/>
      <c r="HT1234" s="110"/>
      <c r="HU1234" s="110"/>
      <c r="HV1234" s="110"/>
      <c r="HW1234" s="110"/>
      <c r="HX1234" s="110"/>
      <c r="HY1234" s="110"/>
      <c r="HZ1234" s="110"/>
      <c r="IA1234" s="110"/>
      <c r="IB1234" s="110"/>
      <c r="IC1234" s="110"/>
      <c r="ID1234" s="110"/>
      <c r="IE1234" s="110"/>
      <c r="IF1234" s="110"/>
      <c r="IG1234" s="110"/>
      <c r="IH1234" s="110"/>
      <c r="II1234" s="110"/>
      <c r="IJ1234" s="110"/>
      <c r="IK1234" s="110"/>
      <c r="IL1234" s="110"/>
      <c r="IM1234" s="110"/>
      <c r="IN1234" s="110"/>
      <c r="IO1234" s="110"/>
      <c r="IP1234" s="110"/>
      <c r="IQ1234" s="110"/>
      <c r="IR1234" s="110"/>
      <c r="IS1234" s="110"/>
      <c r="IT1234" s="110"/>
      <c r="IU1234" s="110"/>
      <c r="IV1234" s="110"/>
    </row>
    <row r="1235" spans="1:256" s="110" customFormat="1" x14ac:dyDescent="0.35">
      <c r="A1235" s="122" t="s">
        <v>1729</v>
      </c>
      <c r="B1235" s="110" t="s">
        <v>4397</v>
      </c>
      <c r="C1235" s="110" t="s">
        <v>224</v>
      </c>
      <c r="D1235" s="122" t="s">
        <v>4804</v>
      </c>
      <c r="E1235" s="125">
        <v>36190</v>
      </c>
      <c r="F1235" s="118" t="s">
        <v>387</v>
      </c>
      <c r="G1235" s="122" t="s">
        <v>457</v>
      </c>
      <c r="H1235" s="110" t="s">
        <v>327</v>
      </c>
      <c r="I1235" s="110" t="s">
        <v>268</v>
      </c>
      <c r="J1235" s="122" t="s">
        <v>335</v>
      </c>
      <c r="M1235" s="122"/>
      <c r="N1235" s="110" t="s">
        <v>345</v>
      </c>
      <c r="O1235" s="110" t="s">
        <v>268</v>
      </c>
      <c r="P1235" s="122" t="s">
        <v>154</v>
      </c>
      <c r="S1235" s="122"/>
      <c r="V1235" s="122"/>
      <c r="Y1235" s="122"/>
      <c r="AB1235" s="122"/>
    </row>
    <row r="1236" spans="1:256" s="110" customFormat="1" x14ac:dyDescent="0.35">
      <c r="A1236" s="122" t="s">
        <v>4954</v>
      </c>
      <c r="C1236" s="111" t="s">
        <v>4421</v>
      </c>
      <c r="D1236" s="122"/>
      <c r="E1236" s="125">
        <v>34992</v>
      </c>
      <c r="F1236" s="118" t="s">
        <v>101</v>
      </c>
      <c r="G1236" s="122" t="s">
        <v>1375</v>
      </c>
      <c r="J1236" s="122"/>
      <c r="K1236" s="110" t="s">
        <v>258</v>
      </c>
      <c r="L1236" s="110" t="s">
        <v>259</v>
      </c>
      <c r="M1236" s="122" t="s">
        <v>231</v>
      </c>
      <c r="N1236" s="110" t="s">
        <v>258</v>
      </c>
      <c r="O1236" s="110" t="s">
        <v>259</v>
      </c>
      <c r="P1236" s="122" t="s">
        <v>186</v>
      </c>
      <c r="Q1236" s="110" t="s">
        <v>258</v>
      </c>
      <c r="R1236" s="110" t="s">
        <v>259</v>
      </c>
      <c r="S1236" s="122" t="s">
        <v>484</v>
      </c>
      <c r="T1236" s="110" t="s">
        <v>258</v>
      </c>
      <c r="U1236" s="110" t="s">
        <v>259</v>
      </c>
      <c r="V1236" s="122" t="s">
        <v>231</v>
      </c>
      <c r="Y1236" s="122"/>
      <c r="AB1236" s="122"/>
    </row>
    <row r="1237" spans="1:256" s="110" customFormat="1" x14ac:dyDescent="0.35">
      <c r="A1237" s="122" t="s">
        <v>2458</v>
      </c>
      <c r="B1237" s="110" t="s">
        <v>93</v>
      </c>
      <c r="C1237" s="110" t="s">
        <v>103</v>
      </c>
      <c r="D1237" s="122" t="s">
        <v>4888</v>
      </c>
      <c r="E1237" s="125">
        <v>35588</v>
      </c>
      <c r="F1237" s="118" t="s">
        <v>125</v>
      </c>
      <c r="G1237" s="122" t="s">
        <v>398</v>
      </c>
      <c r="H1237" s="110" t="s">
        <v>93</v>
      </c>
      <c r="I1237" s="110" t="s">
        <v>103</v>
      </c>
      <c r="J1237" s="122" t="s">
        <v>3468</v>
      </c>
      <c r="K1237" s="110" t="s">
        <v>93</v>
      </c>
      <c r="L1237" s="110" t="s">
        <v>421</v>
      </c>
      <c r="M1237" s="122" t="s">
        <v>2459</v>
      </c>
      <c r="N1237" s="110" t="s">
        <v>93</v>
      </c>
      <c r="O1237" s="110" t="s">
        <v>421</v>
      </c>
      <c r="P1237" s="122" t="s">
        <v>2460</v>
      </c>
      <c r="Q1237" s="110" t="s">
        <v>93</v>
      </c>
      <c r="R1237" s="110" t="s">
        <v>421</v>
      </c>
      <c r="S1237" s="122" t="s">
        <v>2461</v>
      </c>
      <c r="T1237" s="110" t="s">
        <v>93</v>
      </c>
      <c r="U1237" s="110" t="s">
        <v>421</v>
      </c>
      <c r="V1237" s="122" t="s">
        <v>2462</v>
      </c>
      <c r="Y1237" s="122"/>
      <c r="AB1237" s="122"/>
    </row>
    <row r="1238" spans="1:256" x14ac:dyDescent="0.35">
      <c r="A1238" s="122" t="s">
        <v>2829</v>
      </c>
      <c r="B1238" s="110"/>
      <c r="C1238" s="110"/>
      <c r="D1238" s="122"/>
      <c r="E1238" s="125">
        <v>33991</v>
      </c>
      <c r="F1238" s="111" t="s">
        <v>2000</v>
      </c>
      <c r="G1238" s="111" t="s">
        <v>320</v>
      </c>
      <c r="H1238" s="110" t="s">
        <v>1190</v>
      </c>
      <c r="I1238" s="110" t="s">
        <v>85</v>
      </c>
      <c r="J1238" s="122"/>
      <c r="K1238" s="110"/>
      <c r="L1238" s="110"/>
      <c r="M1238" s="122"/>
      <c r="N1238" s="110"/>
      <c r="O1238" s="110"/>
      <c r="P1238" s="122"/>
      <c r="Q1238" s="110" t="s">
        <v>93</v>
      </c>
      <c r="R1238" s="110" t="s">
        <v>274</v>
      </c>
      <c r="S1238" s="122" t="s">
        <v>4959</v>
      </c>
      <c r="T1238" s="110" t="s">
        <v>4960</v>
      </c>
      <c r="U1238" s="110" t="s">
        <v>165</v>
      </c>
      <c r="V1238" s="122" t="s">
        <v>1575</v>
      </c>
      <c r="W1238" s="110"/>
      <c r="X1238" s="110"/>
      <c r="Y1238" s="122"/>
      <c r="Z1238" s="110" t="s">
        <v>93</v>
      </c>
      <c r="AA1238" s="110" t="s">
        <v>135</v>
      </c>
      <c r="AB1238" s="122" t="s">
        <v>4961</v>
      </c>
      <c r="AC1238" s="110" t="s">
        <v>3181</v>
      </c>
      <c r="AD1238" s="118" t="s">
        <v>135</v>
      </c>
      <c r="AE1238" s="122" t="s">
        <v>4962</v>
      </c>
      <c r="AF1238" s="110" t="s">
        <v>132</v>
      </c>
      <c r="AG1238" s="118" t="s">
        <v>135</v>
      </c>
      <c r="AH1238" s="122"/>
      <c r="AI1238" s="110"/>
      <c r="AJ1238" s="118"/>
      <c r="AK1238" s="122"/>
      <c r="AL1238" s="110"/>
      <c r="AM1238" s="118"/>
      <c r="AN1238" s="122"/>
      <c r="AO1238" s="110"/>
      <c r="AP1238" s="118"/>
      <c r="AQ1238" s="122"/>
      <c r="AR1238" s="110"/>
      <c r="AS1238" s="118"/>
      <c r="AT1238" s="122"/>
      <c r="AU1238" s="110"/>
      <c r="AV1238" s="118"/>
      <c r="AW1238" s="122"/>
      <c r="AX1238" s="110"/>
      <c r="AY1238" s="118"/>
      <c r="AZ1238" s="122"/>
      <c r="BA1238" s="110"/>
      <c r="BB1238" s="118"/>
      <c r="BC1238" s="122"/>
      <c r="BD1238" s="110"/>
      <c r="BE1238" s="118"/>
      <c r="BF1238" s="122"/>
      <c r="BG1238" s="110"/>
      <c r="BH1238" s="118"/>
      <c r="BI1238" s="122"/>
      <c r="BJ1238" s="110"/>
      <c r="BK1238" s="118"/>
      <c r="BL1238" s="122"/>
      <c r="BM1238" s="110"/>
      <c r="BN1238" s="118"/>
      <c r="BO1238" s="122"/>
      <c r="BP1238" s="110"/>
      <c r="BQ1238" s="110"/>
      <c r="BR1238" s="122"/>
      <c r="BS1238" s="118"/>
      <c r="BT1238" s="118"/>
      <c r="BU1238" s="118"/>
      <c r="BV1238" s="118"/>
      <c r="BW1238" s="118"/>
      <c r="BX1238" s="118"/>
      <c r="BY1238" s="110"/>
      <c r="BZ1238" s="110"/>
      <c r="CA1238" s="110"/>
      <c r="CB1238" s="110"/>
      <c r="CC1238" s="110"/>
      <c r="CD1238" s="110"/>
      <c r="CE1238" s="110"/>
      <c r="CF1238" s="110"/>
      <c r="CG1238" s="110"/>
      <c r="CH1238" s="110"/>
      <c r="CI1238" s="110"/>
      <c r="CJ1238" s="110"/>
      <c r="CK1238" s="110"/>
      <c r="CL1238" s="110"/>
      <c r="CM1238" s="110"/>
      <c r="CN1238" s="110"/>
      <c r="CO1238" s="110"/>
      <c r="CP1238" s="110"/>
      <c r="CQ1238" s="110"/>
      <c r="CR1238" s="110"/>
      <c r="CS1238" s="110"/>
      <c r="CT1238" s="110"/>
      <c r="CU1238" s="110"/>
      <c r="CV1238" s="110"/>
      <c r="CW1238" s="110"/>
      <c r="CX1238" s="110"/>
      <c r="CY1238" s="110"/>
      <c r="CZ1238" s="110"/>
      <c r="DA1238" s="110"/>
      <c r="DB1238" s="110"/>
      <c r="DC1238" s="110"/>
      <c r="DD1238" s="110"/>
      <c r="DE1238" s="110"/>
      <c r="DF1238" s="110"/>
      <c r="DG1238" s="110"/>
      <c r="DH1238" s="110"/>
      <c r="DI1238" s="110"/>
      <c r="DJ1238" s="110"/>
      <c r="DK1238" s="110"/>
      <c r="DL1238" s="110"/>
      <c r="DM1238" s="110"/>
      <c r="DN1238" s="110"/>
      <c r="DO1238" s="110"/>
      <c r="DP1238" s="110"/>
      <c r="DQ1238" s="110"/>
      <c r="DR1238" s="110"/>
      <c r="DS1238" s="110"/>
      <c r="DT1238" s="110"/>
      <c r="DU1238" s="110"/>
      <c r="DV1238" s="110"/>
      <c r="DW1238" s="110"/>
      <c r="DX1238" s="110"/>
      <c r="DY1238" s="110"/>
      <c r="DZ1238" s="110"/>
      <c r="EA1238" s="110"/>
      <c r="EB1238" s="110"/>
      <c r="EC1238" s="110"/>
      <c r="ED1238" s="110"/>
      <c r="EE1238" s="110"/>
      <c r="EF1238" s="110"/>
      <c r="EG1238" s="110"/>
      <c r="EH1238" s="110"/>
      <c r="EI1238" s="110"/>
      <c r="EJ1238" s="110"/>
      <c r="EK1238" s="110"/>
      <c r="EL1238" s="110"/>
      <c r="EM1238" s="110"/>
      <c r="EN1238" s="110"/>
      <c r="EO1238" s="110"/>
      <c r="EP1238" s="110"/>
      <c r="EQ1238" s="110"/>
      <c r="ER1238" s="110"/>
      <c r="ES1238" s="110"/>
      <c r="ET1238" s="110"/>
      <c r="EU1238" s="110"/>
      <c r="EV1238" s="110"/>
      <c r="EW1238" s="110"/>
      <c r="EX1238" s="110"/>
      <c r="EY1238" s="110"/>
      <c r="EZ1238" s="110"/>
      <c r="FA1238" s="110"/>
      <c r="FB1238" s="110"/>
      <c r="FC1238" s="110"/>
      <c r="FD1238" s="110"/>
      <c r="FE1238" s="110"/>
      <c r="FF1238" s="110"/>
      <c r="FG1238" s="110"/>
      <c r="FH1238" s="110"/>
      <c r="FI1238" s="110"/>
      <c r="FJ1238" s="110"/>
      <c r="FK1238" s="110"/>
      <c r="FL1238" s="110"/>
      <c r="FM1238" s="110"/>
      <c r="FN1238" s="110"/>
      <c r="FO1238" s="110"/>
      <c r="FP1238" s="110"/>
      <c r="FQ1238" s="110"/>
      <c r="FR1238" s="110"/>
      <c r="FS1238" s="110"/>
      <c r="FT1238" s="110"/>
      <c r="FU1238" s="110"/>
      <c r="FV1238" s="110"/>
      <c r="FW1238" s="110"/>
      <c r="FX1238" s="110"/>
      <c r="FY1238" s="110"/>
      <c r="FZ1238" s="110"/>
      <c r="GA1238" s="110"/>
      <c r="GB1238" s="110"/>
      <c r="GC1238" s="110"/>
      <c r="GD1238" s="110"/>
      <c r="GE1238" s="110"/>
      <c r="GF1238" s="110"/>
      <c r="GG1238" s="110"/>
      <c r="GH1238" s="110"/>
      <c r="GI1238" s="110"/>
      <c r="GJ1238" s="110"/>
      <c r="GK1238" s="110"/>
      <c r="GL1238" s="110"/>
      <c r="GM1238" s="110"/>
      <c r="GN1238" s="110"/>
      <c r="GO1238" s="110"/>
      <c r="GP1238" s="110"/>
      <c r="GQ1238" s="110"/>
      <c r="GR1238" s="110"/>
      <c r="GS1238" s="110"/>
      <c r="GT1238" s="110"/>
      <c r="GU1238" s="110"/>
      <c r="GV1238" s="110"/>
      <c r="GW1238" s="110"/>
      <c r="GX1238" s="110"/>
      <c r="GY1238" s="110"/>
      <c r="GZ1238" s="110"/>
      <c r="HA1238" s="110"/>
      <c r="HB1238" s="110"/>
      <c r="HC1238" s="110"/>
      <c r="HD1238" s="110"/>
      <c r="HE1238" s="110"/>
      <c r="HF1238" s="110"/>
      <c r="HG1238" s="110"/>
      <c r="HH1238" s="110"/>
      <c r="HI1238" s="110"/>
      <c r="HJ1238" s="110"/>
      <c r="HK1238" s="110"/>
      <c r="HL1238" s="110"/>
      <c r="HM1238" s="110"/>
      <c r="HN1238" s="110"/>
      <c r="HO1238" s="110"/>
      <c r="HP1238" s="110"/>
      <c r="HQ1238" s="110"/>
      <c r="HR1238" s="110"/>
      <c r="HS1238" s="110"/>
      <c r="HT1238" s="110"/>
      <c r="HU1238" s="110"/>
      <c r="HV1238" s="110"/>
      <c r="HW1238" s="110"/>
      <c r="HX1238" s="110"/>
      <c r="HY1238" s="110"/>
      <c r="HZ1238" s="110"/>
      <c r="IA1238" s="110"/>
      <c r="IB1238" s="110"/>
      <c r="IC1238" s="110"/>
      <c r="ID1238" s="110"/>
      <c r="IE1238" s="110"/>
      <c r="IF1238" s="110"/>
      <c r="IG1238" s="110"/>
      <c r="IH1238" s="110"/>
      <c r="II1238" s="110"/>
      <c r="IJ1238" s="110"/>
      <c r="IK1238" s="110"/>
      <c r="IL1238" s="110"/>
      <c r="IM1238" s="110"/>
      <c r="IN1238" s="110"/>
      <c r="IO1238" s="110"/>
      <c r="IP1238" s="110"/>
      <c r="IQ1238" s="110"/>
      <c r="IR1238" s="110"/>
      <c r="IS1238" s="110"/>
      <c r="IT1238" s="110"/>
      <c r="IU1238" s="110"/>
      <c r="IV1238" s="110"/>
    </row>
    <row r="1239" spans="1:256" s="110" customFormat="1" x14ac:dyDescent="0.35">
      <c r="A1239" s="122" t="s">
        <v>2242</v>
      </c>
      <c r="B1239" s="110" t="s">
        <v>365</v>
      </c>
      <c r="C1239" s="118" t="s">
        <v>252</v>
      </c>
      <c r="D1239" s="122"/>
      <c r="E1239" s="125">
        <v>36487</v>
      </c>
      <c r="F1239" s="111" t="s">
        <v>98</v>
      </c>
      <c r="G1239" s="111" t="s">
        <v>138</v>
      </c>
      <c r="H1239" s="110" t="s">
        <v>365</v>
      </c>
      <c r="I1239" s="118" t="s">
        <v>252</v>
      </c>
      <c r="J1239" s="122"/>
      <c r="L1239" s="118"/>
      <c r="M1239" s="122"/>
      <c r="O1239" s="118"/>
      <c r="P1239" s="122"/>
      <c r="R1239" s="118"/>
      <c r="S1239" s="122"/>
      <c r="U1239" s="118"/>
      <c r="V1239" s="122"/>
      <c r="X1239" s="118"/>
      <c r="Y1239" s="122"/>
      <c r="AA1239" s="118"/>
      <c r="AB1239" s="122"/>
      <c r="AD1239" s="118"/>
      <c r="AE1239" s="122"/>
      <c r="AG1239" s="118"/>
      <c r="AH1239" s="122"/>
      <c r="AJ1239" s="118"/>
      <c r="AK1239" s="122"/>
    </row>
    <row r="1240" spans="1:256" s="110" customFormat="1" x14ac:dyDescent="0.35">
      <c r="A1240" s="122" t="s">
        <v>3677</v>
      </c>
      <c r="B1240" s="110" t="s">
        <v>480</v>
      </c>
      <c r="C1240" s="110" t="s">
        <v>158</v>
      </c>
      <c r="D1240" s="122" t="s">
        <v>310</v>
      </c>
      <c r="E1240" s="125">
        <v>37090</v>
      </c>
      <c r="F1240" s="111" t="s">
        <v>279</v>
      </c>
      <c r="G1240" s="122"/>
      <c r="J1240" s="122"/>
      <c r="M1240" s="122"/>
      <c r="P1240" s="122"/>
      <c r="S1240" s="122"/>
      <c r="V1240" s="122"/>
      <c r="Y1240" s="122"/>
      <c r="AB1240" s="122"/>
    </row>
    <row r="1241" spans="1:256" s="110" customFormat="1" x14ac:dyDescent="0.35">
      <c r="A1241" s="122" t="s">
        <v>2851</v>
      </c>
      <c r="B1241" s="110" t="s">
        <v>122</v>
      </c>
      <c r="C1241" s="110" t="s">
        <v>94</v>
      </c>
      <c r="D1241" s="122"/>
      <c r="E1241" s="125">
        <v>35729</v>
      </c>
      <c r="F1241" s="118" t="s">
        <v>965</v>
      </c>
      <c r="G1241" s="122" t="s">
        <v>108</v>
      </c>
      <c r="H1241" s="110" t="s">
        <v>122</v>
      </c>
      <c r="I1241" s="110" t="s">
        <v>421</v>
      </c>
      <c r="J1241" s="122"/>
      <c r="K1241" s="110" t="s">
        <v>122</v>
      </c>
      <c r="L1241" s="110" t="s">
        <v>421</v>
      </c>
      <c r="M1241" s="122"/>
      <c r="N1241" s="110" t="s">
        <v>122</v>
      </c>
      <c r="O1241" s="110" t="s">
        <v>421</v>
      </c>
      <c r="P1241" s="122"/>
      <c r="Q1241" s="110" t="s">
        <v>122</v>
      </c>
      <c r="R1241" s="110" t="s">
        <v>421</v>
      </c>
      <c r="S1241" s="122"/>
      <c r="V1241" s="122"/>
      <c r="Y1241" s="122"/>
      <c r="AB1241" s="122"/>
    </row>
    <row r="1242" spans="1:256" x14ac:dyDescent="0.35">
      <c r="A1242" s="122" t="s">
        <v>5106</v>
      </c>
      <c r="B1242" s="110" t="s">
        <v>205</v>
      </c>
      <c r="C1242" s="110" t="s">
        <v>158</v>
      </c>
      <c r="D1242" s="122" t="s">
        <v>201</v>
      </c>
      <c r="E1242" s="125">
        <v>36066</v>
      </c>
      <c r="F1242" s="118" t="s">
        <v>457</v>
      </c>
      <c r="G1242" s="122" t="s">
        <v>566</v>
      </c>
      <c r="H1242" s="110" t="s">
        <v>205</v>
      </c>
      <c r="I1242" s="110" t="s">
        <v>158</v>
      </c>
      <c r="J1242" s="122" t="s">
        <v>201</v>
      </c>
      <c r="K1242" s="110" t="s">
        <v>434</v>
      </c>
      <c r="L1242" s="110" t="s">
        <v>158</v>
      </c>
      <c r="M1242" s="122" t="s">
        <v>1357</v>
      </c>
      <c r="N1242" s="110" t="s">
        <v>434</v>
      </c>
      <c r="O1242" s="110" t="s">
        <v>158</v>
      </c>
      <c r="P1242" s="122" t="s">
        <v>1380</v>
      </c>
      <c r="Q1242" s="110"/>
      <c r="R1242" s="110"/>
      <c r="S1242" s="122"/>
      <c r="T1242" s="110"/>
      <c r="U1242" s="110"/>
      <c r="V1242" s="122"/>
      <c r="W1242" s="110"/>
      <c r="X1242" s="110"/>
      <c r="Y1242" s="122"/>
      <c r="Z1242" s="110"/>
      <c r="AA1242" s="110"/>
      <c r="AB1242" s="122"/>
      <c r="AC1242" s="110"/>
      <c r="AD1242" s="110"/>
      <c r="AE1242" s="110"/>
      <c r="AF1242" s="110"/>
      <c r="AG1242" s="110"/>
      <c r="AH1242" s="110"/>
      <c r="AI1242" s="110"/>
      <c r="AJ1242" s="110"/>
      <c r="AK1242" s="110"/>
      <c r="AL1242" s="110"/>
      <c r="AM1242" s="110"/>
      <c r="AN1242" s="110"/>
      <c r="AO1242" s="110"/>
      <c r="AP1242" s="110"/>
      <c r="AQ1242" s="110"/>
      <c r="AR1242" s="110"/>
      <c r="AS1242" s="110"/>
      <c r="AT1242" s="110"/>
      <c r="AU1242" s="110"/>
      <c r="AV1242" s="110"/>
      <c r="AW1242" s="110"/>
      <c r="AX1242" s="110"/>
      <c r="AY1242" s="110"/>
      <c r="AZ1242" s="110"/>
      <c r="BA1242" s="110"/>
      <c r="BB1242" s="110"/>
      <c r="BC1242" s="110"/>
      <c r="BD1242" s="110"/>
      <c r="BE1242" s="110"/>
      <c r="BF1242" s="110"/>
      <c r="BG1242" s="110"/>
      <c r="BH1242" s="110"/>
      <c r="BI1242" s="110"/>
      <c r="BJ1242" s="110"/>
      <c r="BK1242" s="110"/>
      <c r="BL1242" s="110"/>
      <c r="BM1242" s="110"/>
      <c r="BN1242" s="110"/>
      <c r="BO1242" s="110"/>
      <c r="BP1242" s="110"/>
      <c r="BQ1242" s="110"/>
      <c r="BR1242" s="110"/>
      <c r="BS1242" s="110"/>
      <c r="BT1242" s="110"/>
      <c r="BU1242" s="110"/>
      <c r="BV1242" s="110"/>
      <c r="BW1242" s="110"/>
      <c r="BX1242" s="110"/>
      <c r="BY1242" s="130"/>
    </row>
    <row r="1243" spans="1:256" s="110" customFormat="1" x14ac:dyDescent="0.35">
      <c r="A1243" s="122" t="s">
        <v>2475</v>
      </c>
      <c r="D1243" s="122"/>
      <c r="E1243" s="125">
        <v>34136</v>
      </c>
      <c r="F1243" s="118" t="s">
        <v>1116</v>
      </c>
      <c r="G1243" s="122" t="s">
        <v>724</v>
      </c>
      <c r="H1243" s="110" t="s">
        <v>132</v>
      </c>
      <c r="I1243" s="110" t="s">
        <v>268</v>
      </c>
      <c r="J1243" s="122"/>
      <c r="K1243" s="110" t="s">
        <v>132</v>
      </c>
      <c r="L1243" s="110" t="s">
        <v>235</v>
      </c>
      <c r="M1243" s="122"/>
      <c r="N1243" s="110" t="s">
        <v>132</v>
      </c>
      <c r="O1243" s="110" t="s">
        <v>235</v>
      </c>
      <c r="P1243" s="122"/>
      <c r="Q1243" s="118"/>
      <c r="S1243" s="122"/>
      <c r="V1243" s="122"/>
      <c r="W1243" s="110" t="s">
        <v>408</v>
      </c>
      <c r="X1243" s="110" t="s">
        <v>195</v>
      </c>
      <c r="Y1243" s="122"/>
      <c r="Z1243" s="110" t="s">
        <v>408</v>
      </c>
      <c r="AA1243" s="110" t="s">
        <v>195</v>
      </c>
      <c r="AB1243" s="122"/>
    </row>
    <row r="1244" spans="1:256" s="110" customFormat="1" x14ac:dyDescent="0.35">
      <c r="A1244" s="122" t="s">
        <v>3118</v>
      </c>
      <c r="B1244" s="110" t="s">
        <v>127</v>
      </c>
      <c r="C1244" s="111" t="s">
        <v>421</v>
      </c>
      <c r="D1244" s="111"/>
      <c r="E1244" s="125">
        <v>35534</v>
      </c>
      <c r="F1244" s="111" t="s">
        <v>3119</v>
      </c>
      <c r="G1244" s="111" t="s">
        <v>425</v>
      </c>
      <c r="H1244" s="110" t="s">
        <v>127</v>
      </c>
      <c r="I1244" s="111" t="s">
        <v>421</v>
      </c>
      <c r="J1244" s="111"/>
      <c r="K1244" s="110" t="s">
        <v>122</v>
      </c>
      <c r="L1244" s="111" t="s">
        <v>190</v>
      </c>
      <c r="M1244" s="111"/>
      <c r="N1244" s="110" t="s">
        <v>127</v>
      </c>
      <c r="O1244" s="111" t="s">
        <v>190</v>
      </c>
      <c r="P1244" s="111"/>
      <c r="Q1244" s="110" t="s">
        <v>127</v>
      </c>
      <c r="R1244" s="111" t="s">
        <v>190</v>
      </c>
      <c r="S1244" s="111"/>
      <c r="T1244" s="110" t="s">
        <v>1106</v>
      </c>
      <c r="U1244" s="111" t="s">
        <v>190</v>
      </c>
      <c r="V1244" s="111"/>
      <c r="W1244" s="110" t="s">
        <v>122</v>
      </c>
      <c r="X1244" s="111" t="s">
        <v>190</v>
      </c>
      <c r="Y1244" s="111"/>
      <c r="AA1244" s="111"/>
      <c r="AB1244" s="111"/>
      <c r="AD1244" s="111"/>
      <c r="AE1244" s="111"/>
      <c r="AG1244" s="111"/>
      <c r="AH1244" s="111"/>
      <c r="AJ1244" s="111"/>
      <c r="AK1244" s="111"/>
      <c r="AM1244" s="111"/>
      <c r="AN1244" s="111"/>
      <c r="AP1244" s="111"/>
      <c r="AQ1244" s="111"/>
      <c r="AS1244" s="111"/>
      <c r="AT1244" s="111"/>
      <c r="AV1244" s="111"/>
      <c r="AW1244" s="111"/>
      <c r="AY1244" s="111"/>
      <c r="AZ1244" s="111"/>
      <c r="BB1244" s="111"/>
      <c r="BC1244" s="111"/>
      <c r="BE1244" s="111"/>
      <c r="BF1244" s="111"/>
      <c r="BH1244" s="111"/>
      <c r="BI1244" s="111"/>
      <c r="BK1244" s="111"/>
      <c r="BL1244" s="111"/>
      <c r="BN1244" s="111"/>
      <c r="BO1244" s="111"/>
      <c r="BQ1244" s="125"/>
      <c r="BR1244" s="111"/>
      <c r="BS1244" s="118"/>
      <c r="BU1244" s="122"/>
      <c r="BV1244" s="118"/>
      <c r="BW1244" s="118"/>
      <c r="BX1244" s="127"/>
    </row>
    <row r="1245" spans="1:256" s="110" customFormat="1" x14ac:dyDescent="0.35">
      <c r="A1245" s="122" t="s">
        <v>3122</v>
      </c>
      <c r="B1245" s="110" t="s">
        <v>132</v>
      </c>
      <c r="C1245" s="111" t="s">
        <v>190</v>
      </c>
      <c r="D1245" s="111"/>
      <c r="E1245" s="125">
        <v>34715</v>
      </c>
      <c r="F1245" s="111" t="s">
        <v>1005</v>
      </c>
      <c r="G1245" s="111" t="s">
        <v>1286</v>
      </c>
      <c r="H1245" s="110" t="s">
        <v>132</v>
      </c>
      <c r="I1245" s="111" t="s">
        <v>341</v>
      </c>
      <c r="J1245" s="111"/>
      <c r="L1245" s="111"/>
      <c r="M1245" s="111"/>
      <c r="O1245" s="111"/>
      <c r="P1245" s="111"/>
      <c r="Q1245" s="110" t="s">
        <v>844</v>
      </c>
      <c r="R1245" s="111" t="s">
        <v>259</v>
      </c>
      <c r="S1245" s="111"/>
      <c r="T1245" s="110" t="s">
        <v>844</v>
      </c>
      <c r="U1245" s="111" t="s">
        <v>259</v>
      </c>
      <c r="V1245" s="111"/>
      <c r="W1245" s="110" t="s">
        <v>127</v>
      </c>
      <c r="X1245" s="111" t="s">
        <v>259</v>
      </c>
      <c r="Y1245" s="111"/>
      <c r="AA1245" s="111"/>
      <c r="AB1245" s="111"/>
      <c r="AD1245" s="111"/>
      <c r="AE1245" s="111"/>
      <c r="AG1245" s="111"/>
      <c r="AH1245" s="111"/>
      <c r="AJ1245" s="111"/>
      <c r="AK1245" s="111"/>
      <c r="AM1245" s="111"/>
      <c r="AN1245" s="111"/>
      <c r="AP1245" s="111"/>
      <c r="AQ1245" s="111"/>
      <c r="AS1245" s="111"/>
      <c r="AT1245" s="111"/>
      <c r="AV1245" s="111"/>
      <c r="AW1245" s="111"/>
      <c r="AY1245" s="111"/>
      <c r="AZ1245" s="111"/>
      <c r="BB1245" s="111"/>
      <c r="BC1245" s="111"/>
      <c r="BE1245" s="111"/>
      <c r="BF1245" s="111"/>
      <c r="BH1245" s="111"/>
      <c r="BI1245" s="111"/>
      <c r="BK1245" s="111"/>
      <c r="BL1245" s="111"/>
      <c r="BN1245" s="111"/>
      <c r="BO1245" s="111"/>
      <c r="BQ1245" s="125"/>
      <c r="BR1245" s="111"/>
      <c r="BS1245" s="118"/>
      <c r="BU1245" s="122"/>
      <c r="BV1245" s="118"/>
      <c r="BW1245" s="118"/>
      <c r="BX1245" s="127"/>
    </row>
    <row r="1246" spans="1:256" s="110" customFormat="1" x14ac:dyDescent="0.35">
      <c r="A1246" s="122" t="s">
        <v>2947</v>
      </c>
      <c r="B1246" s="110" t="s">
        <v>122</v>
      </c>
      <c r="C1246" s="110" t="s">
        <v>460</v>
      </c>
      <c r="D1246" s="122"/>
      <c r="E1246" s="125">
        <v>36612</v>
      </c>
      <c r="F1246" s="118" t="s">
        <v>241</v>
      </c>
      <c r="G1246" s="122" t="s">
        <v>241</v>
      </c>
      <c r="H1246" s="110" t="s">
        <v>122</v>
      </c>
      <c r="I1246" s="110" t="s">
        <v>460</v>
      </c>
      <c r="J1246" s="122"/>
      <c r="K1246" s="110" t="s">
        <v>132</v>
      </c>
      <c r="L1246" s="110" t="s">
        <v>165</v>
      </c>
      <c r="M1246" s="122"/>
      <c r="N1246" s="110" t="s">
        <v>132</v>
      </c>
      <c r="O1246" s="110" t="s">
        <v>165</v>
      </c>
      <c r="P1246" s="122"/>
      <c r="S1246" s="122"/>
      <c r="V1246" s="122"/>
      <c r="Y1246" s="122"/>
      <c r="AB1246" s="122"/>
    </row>
    <row r="1247" spans="1:256" s="110" customFormat="1" x14ac:dyDescent="0.35">
      <c r="A1247" s="122" t="s">
        <v>977</v>
      </c>
      <c r="B1247" s="110" t="s">
        <v>459</v>
      </c>
      <c r="C1247" s="110" t="s">
        <v>252</v>
      </c>
      <c r="D1247" s="122" t="s">
        <v>1382</v>
      </c>
      <c r="E1247" s="125">
        <v>35804</v>
      </c>
      <c r="F1247" s="118" t="s">
        <v>566</v>
      </c>
      <c r="G1247" s="122" t="s">
        <v>458</v>
      </c>
      <c r="H1247" s="110" t="s">
        <v>220</v>
      </c>
      <c r="I1247" s="110" t="s">
        <v>252</v>
      </c>
      <c r="J1247" s="122" t="s">
        <v>264</v>
      </c>
      <c r="K1247" s="110" t="s">
        <v>220</v>
      </c>
      <c r="L1247" s="110" t="s">
        <v>252</v>
      </c>
      <c r="M1247" s="122" t="s">
        <v>231</v>
      </c>
      <c r="N1247" s="110" t="s">
        <v>220</v>
      </c>
      <c r="O1247" s="110" t="s">
        <v>252</v>
      </c>
      <c r="P1247" s="122" t="s">
        <v>231</v>
      </c>
      <c r="S1247" s="122"/>
      <c r="V1247" s="122"/>
      <c r="Y1247" s="122"/>
      <c r="AB1247" s="122"/>
    </row>
    <row r="1248" spans="1:256" s="110" customFormat="1" x14ac:dyDescent="0.35">
      <c r="A1248" s="122" t="s">
        <v>2534</v>
      </c>
      <c r="B1248" s="110" t="s">
        <v>345</v>
      </c>
      <c r="C1248" s="110" t="s">
        <v>172</v>
      </c>
      <c r="D1248" s="122" t="s">
        <v>422</v>
      </c>
      <c r="E1248" s="125">
        <v>34934</v>
      </c>
      <c r="F1248" s="118" t="s">
        <v>720</v>
      </c>
      <c r="G1248" s="122" t="s">
        <v>405</v>
      </c>
      <c r="H1248" s="110" t="s">
        <v>345</v>
      </c>
      <c r="I1248" s="110" t="s">
        <v>172</v>
      </c>
      <c r="J1248" s="122" t="s">
        <v>422</v>
      </c>
      <c r="K1248" s="110" t="s">
        <v>345</v>
      </c>
      <c r="L1248" s="110" t="s">
        <v>172</v>
      </c>
      <c r="M1248" s="122" t="s">
        <v>155</v>
      </c>
      <c r="N1248" s="110" t="s">
        <v>345</v>
      </c>
      <c r="O1248" s="110" t="s">
        <v>172</v>
      </c>
      <c r="P1248" s="122" t="s">
        <v>154</v>
      </c>
      <c r="Q1248" s="110" t="s">
        <v>345</v>
      </c>
      <c r="R1248" s="110" t="s">
        <v>172</v>
      </c>
      <c r="S1248" s="122" t="s">
        <v>422</v>
      </c>
      <c r="T1248" s="110" t="s">
        <v>345</v>
      </c>
      <c r="U1248" s="110" t="s">
        <v>172</v>
      </c>
      <c r="V1248" s="122" t="s">
        <v>422</v>
      </c>
      <c r="W1248" s="110" t="s">
        <v>354</v>
      </c>
      <c r="X1248" s="110" t="s">
        <v>172</v>
      </c>
      <c r="Y1248" s="122" t="s">
        <v>154</v>
      </c>
      <c r="Z1248" s="110" t="s">
        <v>345</v>
      </c>
      <c r="AA1248" s="110" t="s">
        <v>172</v>
      </c>
      <c r="AB1248" s="122" t="s">
        <v>154</v>
      </c>
    </row>
    <row r="1249" spans="1:256" ht="12.75" customHeight="1" x14ac:dyDescent="0.35">
      <c r="A1249" s="122" t="s">
        <v>1571</v>
      </c>
      <c r="B1249" s="110"/>
      <c r="C1249" s="110"/>
      <c r="D1249" s="122"/>
      <c r="E1249" s="125">
        <v>36686</v>
      </c>
      <c r="F1249" s="118" t="s">
        <v>241</v>
      </c>
      <c r="G1249" s="122" t="s">
        <v>457</v>
      </c>
      <c r="H1249" s="110" t="s">
        <v>3108</v>
      </c>
      <c r="I1249" s="110" t="s">
        <v>78</v>
      </c>
      <c r="J1249" s="122" t="s">
        <v>3384</v>
      </c>
      <c r="K1249" s="110" t="s">
        <v>132</v>
      </c>
      <c r="L1249" s="110" t="s">
        <v>78</v>
      </c>
      <c r="M1249" s="122"/>
      <c r="N1249" s="110" t="s">
        <v>562</v>
      </c>
      <c r="O1249" s="110" t="s">
        <v>78</v>
      </c>
      <c r="P1249" s="122"/>
      <c r="Q1249" s="110"/>
      <c r="R1249" s="110"/>
      <c r="S1249" s="122"/>
      <c r="T1249" s="110"/>
      <c r="U1249" s="110"/>
      <c r="V1249" s="122"/>
      <c r="W1249" s="110"/>
      <c r="X1249" s="110"/>
      <c r="Y1249" s="122"/>
      <c r="Z1249" s="110"/>
      <c r="AA1249" s="110"/>
      <c r="AB1249" s="122"/>
      <c r="AC1249" s="110"/>
      <c r="AD1249" s="110"/>
      <c r="AE1249" s="110"/>
      <c r="AF1249" s="110"/>
      <c r="AG1249" s="110"/>
      <c r="AH1249" s="110"/>
      <c r="AI1249" s="110"/>
      <c r="AJ1249" s="110"/>
      <c r="AK1249" s="110"/>
      <c r="AL1249" s="110"/>
      <c r="AM1249" s="110"/>
      <c r="AN1249" s="110"/>
      <c r="AO1249" s="110"/>
      <c r="AP1249" s="110"/>
      <c r="AQ1249" s="110"/>
      <c r="AR1249" s="110"/>
      <c r="AS1249" s="110"/>
      <c r="AT1249" s="110"/>
      <c r="AU1249" s="110"/>
      <c r="AV1249" s="110"/>
      <c r="AW1249" s="110"/>
      <c r="AX1249" s="110"/>
      <c r="AY1249" s="110"/>
      <c r="AZ1249" s="110"/>
      <c r="BA1249" s="110"/>
      <c r="BB1249" s="110"/>
      <c r="BC1249" s="110"/>
      <c r="BD1249" s="110"/>
      <c r="BE1249" s="110"/>
      <c r="BF1249" s="110"/>
      <c r="BG1249" s="110"/>
      <c r="BH1249" s="110"/>
      <c r="BI1249" s="110"/>
      <c r="BJ1249" s="110"/>
      <c r="BK1249" s="110"/>
      <c r="BL1249" s="110"/>
      <c r="BM1249" s="110"/>
      <c r="BN1249" s="110"/>
      <c r="BO1249" s="110"/>
      <c r="BP1249" s="110"/>
      <c r="BQ1249" s="110"/>
      <c r="BR1249" s="110"/>
      <c r="BS1249" s="110"/>
      <c r="BT1249" s="110"/>
      <c r="BU1249" s="110"/>
      <c r="BV1249" s="110"/>
      <c r="BW1249" s="110"/>
      <c r="BX1249" s="110"/>
      <c r="BY1249" s="110"/>
      <c r="BZ1249" s="110"/>
      <c r="CA1249" s="110"/>
      <c r="CB1249" s="110"/>
      <c r="CC1249" s="110"/>
      <c r="CD1249" s="110"/>
      <c r="CE1249" s="110"/>
      <c r="CF1249" s="110"/>
      <c r="CG1249" s="110"/>
      <c r="CH1249" s="110"/>
      <c r="CI1249" s="110"/>
      <c r="CJ1249" s="110"/>
      <c r="CK1249" s="110"/>
      <c r="CL1249" s="110"/>
      <c r="CM1249" s="110"/>
      <c r="CN1249" s="110"/>
      <c r="CO1249" s="110"/>
      <c r="CP1249" s="110"/>
      <c r="CQ1249" s="110"/>
      <c r="CR1249" s="110"/>
      <c r="CS1249" s="110"/>
      <c r="CT1249" s="110"/>
      <c r="CU1249" s="110"/>
      <c r="CV1249" s="110"/>
      <c r="CW1249" s="110"/>
      <c r="CX1249" s="110"/>
      <c r="CY1249" s="110"/>
      <c r="CZ1249" s="110"/>
      <c r="DA1249" s="110"/>
      <c r="DB1249" s="110"/>
      <c r="DC1249" s="110"/>
      <c r="DD1249" s="110"/>
      <c r="DE1249" s="110"/>
      <c r="DF1249" s="110"/>
      <c r="DG1249" s="110"/>
      <c r="DH1249" s="110"/>
      <c r="DI1249" s="110"/>
      <c r="DJ1249" s="110"/>
      <c r="DK1249" s="110"/>
      <c r="DL1249" s="110"/>
      <c r="DM1249" s="110"/>
      <c r="DN1249" s="110"/>
      <c r="DO1249" s="110"/>
      <c r="DP1249" s="110"/>
      <c r="DQ1249" s="110"/>
      <c r="DR1249" s="110"/>
      <c r="DS1249" s="110"/>
      <c r="DT1249" s="110"/>
      <c r="DU1249" s="110"/>
      <c r="DV1249" s="110"/>
      <c r="DW1249" s="110"/>
      <c r="DX1249" s="110"/>
      <c r="DY1249" s="110"/>
      <c r="DZ1249" s="110"/>
      <c r="EA1249" s="110"/>
      <c r="EB1249" s="110"/>
      <c r="EC1249" s="110"/>
      <c r="ED1249" s="110"/>
      <c r="EE1249" s="110"/>
      <c r="EF1249" s="110"/>
      <c r="EG1249" s="110"/>
      <c r="EH1249" s="110"/>
      <c r="EI1249" s="110"/>
      <c r="EJ1249" s="110"/>
      <c r="EK1249" s="110"/>
      <c r="EL1249" s="110"/>
      <c r="EM1249" s="110"/>
      <c r="EN1249" s="110"/>
      <c r="EO1249" s="110"/>
      <c r="EP1249" s="110"/>
      <c r="EQ1249" s="110"/>
      <c r="ER1249" s="110"/>
      <c r="ES1249" s="110"/>
      <c r="ET1249" s="110"/>
      <c r="EU1249" s="110"/>
      <c r="EV1249" s="110"/>
      <c r="EW1249" s="110"/>
      <c r="EX1249" s="110"/>
      <c r="EY1249" s="110"/>
      <c r="EZ1249" s="110"/>
      <c r="FA1249" s="110"/>
      <c r="FB1249" s="110"/>
      <c r="FC1249" s="110"/>
      <c r="FD1249" s="110"/>
      <c r="FE1249" s="110"/>
      <c r="FF1249" s="110"/>
      <c r="FG1249" s="110"/>
      <c r="FH1249" s="110"/>
      <c r="FI1249" s="110"/>
      <c r="FJ1249" s="110"/>
      <c r="FK1249" s="110"/>
      <c r="FL1249" s="110"/>
      <c r="FM1249" s="110"/>
      <c r="FN1249" s="110"/>
      <c r="FO1249" s="110"/>
      <c r="FP1249" s="110"/>
      <c r="FQ1249" s="110"/>
      <c r="FR1249" s="110"/>
      <c r="FS1249" s="110"/>
      <c r="FT1249" s="110"/>
      <c r="FU1249" s="110"/>
      <c r="FV1249" s="110"/>
      <c r="FW1249" s="110"/>
      <c r="FX1249" s="110"/>
      <c r="FY1249" s="110"/>
      <c r="FZ1249" s="110"/>
      <c r="GA1249" s="110"/>
      <c r="GB1249" s="110"/>
      <c r="GC1249" s="110"/>
      <c r="GD1249" s="110"/>
      <c r="GE1249" s="110"/>
      <c r="GF1249" s="110"/>
      <c r="GG1249" s="110"/>
      <c r="GH1249" s="110"/>
      <c r="GI1249" s="110"/>
      <c r="GJ1249" s="110"/>
      <c r="GK1249" s="110"/>
      <c r="GL1249" s="110"/>
      <c r="GM1249" s="110"/>
      <c r="GN1249" s="110"/>
      <c r="GO1249" s="110"/>
      <c r="GP1249" s="110"/>
      <c r="GQ1249" s="110"/>
      <c r="GR1249" s="110"/>
      <c r="GS1249" s="110"/>
      <c r="GT1249" s="110"/>
      <c r="GU1249" s="110"/>
      <c r="GV1249" s="110"/>
      <c r="GW1249" s="110"/>
      <c r="GX1249" s="110"/>
      <c r="GY1249" s="110"/>
      <c r="GZ1249" s="110"/>
      <c r="HA1249" s="110"/>
      <c r="HB1249" s="110"/>
      <c r="HC1249" s="110"/>
      <c r="HD1249" s="110"/>
      <c r="HE1249" s="110"/>
      <c r="HF1249" s="110"/>
      <c r="HG1249" s="110"/>
      <c r="HH1249" s="110"/>
      <c r="HI1249" s="110"/>
      <c r="HJ1249" s="110"/>
      <c r="HK1249" s="110"/>
      <c r="HL1249" s="110"/>
      <c r="HM1249" s="110"/>
      <c r="HN1249" s="110"/>
      <c r="HO1249" s="110"/>
      <c r="HP1249" s="110"/>
      <c r="HQ1249" s="110"/>
      <c r="HR1249" s="110"/>
      <c r="HS1249" s="110"/>
      <c r="HT1249" s="110"/>
      <c r="HU1249" s="110"/>
      <c r="HV1249" s="110"/>
      <c r="HW1249" s="110"/>
      <c r="HX1249" s="110"/>
      <c r="HY1249" s="110"/>
      <c r="HZ1249" s="110"/>
      <c r="IA1249" s="110"/>
      <c r="IB1249" s="110"/>
      <c r="IC1249" s="110"/>
      <c r="ID1249" s="110"/>
      <c r="IE1249" s="110"/>
      <c r="IF1249" s="110"/>
      <c r="IG1249" s="110"/>
      <c r="IH1249" s="110"/>
      <c r="II1249" s="110"/>
      <c r="IJ1249" s="110"/>
      <c r="IK1249" s="110"/>
      <c r="IL1249" s="110"/>
      <c r="IM1249" s="110"/>
      <c r="IN1249" s="110"/>
      <c r="IO1249" s="110"/>
      <c r="IP1249" s="110"/>
      <c r="IQ1249" s="110"/>
      <c r="IR1249" s="110"/>
      <c r="IS1249" s="110"/>
      <c r="IT1249" s="110"/>
      <c r="IU1249" s="110"/>
      <c r="IV1249" s="110"/>
    </row>
    <row r="1250" spans="1:256" s="110" customFormat="1" x14ac:dyDescent="0.35">
      <c r="A1250" s="122" t="s">
        <v>2674</v>
      </c>
      <c r="D1250" s="122"/>
      <c r="E1250" s="125">
        <v>36779</v>
      </c>
      <c r="F1250" s="111" t="s">
        <v>84</v>
      </c>
      <c r="G1250" s="122" t="s">
        <v>83</v>
      </c>
      <c r="H1250" s="110" t="s">
        <v>132</v>
      </c>
      <c r="I1250" s="110" t="s">
        <v>326</v>
      </c>
      <c r="J1250" s="122"/>
      <c r="K1250" s="110" t="s">
        <v>844</v>
      </c>
      <c r="L1250" s="110" t="s">
        <v>326</v>
      </c>
      <c r="M1250" s="122"/>
      <c r="P1250" s="122"/>
      <c r="S1250" s="122"/>
      <c r="V1250" s="122"/>
      <c r="Y1250" s="122"/>
      <c r="AB1250" s="122"/>
    </row>
    <row r="1251" spans="1:256" s="110" customFormat="1" x14ac:dyDescent="0.35">
      <c r="A1251" s="122" t="s">
        <v>2997</v>
      </c>
      <c r="B1251" s="110" t="s">
        <v>327</v>
      </c>
      <c r="C1251" s="111" t="s">
        <v>86</v>
      </c>
      <c r="D1251" s="111" t="s">
        <v>335</v>
      </c>
      <c r="E1251" s="125">
        <v>34433</v>
      </c>
      <c r="F1251" s="111" t="s">
        <v>222</v>
      </c>
      <c r="G1251" s="111" t="s">
        <v>313</v>
      </c>
      <c r="H1251" s="110" t="s">
        <v>354</v>
      </c>
      <c r="I1251" s="111" t="s">
        <v>116</v>
      </c>
      <c r="J1251" s="111" t="s">
        <v>154</v>
      </c>
      <c r="K1251" s="110" t="s">
        <v>354</v>
      </c>
      <c r="L1251" s="111" t="s">
        <v>206</v>
      </c>
      <c r="M1251" s="111" t="s">
        <v>149</v>
      </c>
      <c r="N1251" s="110" t="s">
        <v>354</v>
      </c>
      <c r="O1251" s="111" t="s">
        <v>94</v>
      </c>
      <c r="P1251" s="111" t="s">
        <v>154</v>
      </c>
      <c r="Q1251" s="110" t="s">
        <v>327</v>
      </c>
      <c r="R1251" s="111" t="s">
        <v>128</v>
      </c>
      <c r="S1251" s="111" t="s">
        <v>328</v>
      </c>
      <c r="T1251" s="110" t="s">
        <v>323</v>
      </c>
      <c r="U1251" s="111" t="s">
        <v>128</v>
      </c>
      <c r="V1251" s="111" t="s">
        <v>149</v>
      </c>
      <c r="W1251" s="110" t="s">
        <v>323</v>
      </c>
      <c r="X1251" s="111" t="s">
        <v>128</v>
      </c>
      <c r="Y1251" s="111" t="s">
        <v>149</v>
      </c>
      <c r="AA1251" s="111"/>
      <c r="AB1251" s="111"/>
      <c r="AD1251" s="111"/>
      <c r="AE1251" s="111"/>
      <c r="AG1251" s="111"/>
      <c r="AH1251" s="111"/>
      <c r="AJ1251" s="111"/>
      <c r="AK1251" s="111"/>
      <c r="AM1251" s="111"/>
      <c r="AN1251" s="111"/>
      <c r="AP1251" s="111"/>
      <c r="AQ1251" s="111"/>
      <c r="AS1251" s="111"/>
      <c r="AT1251" s="111"/>
      <c r="AV1251" s="111"/>
      <c r="AW1251" s="111"/>
      <c r="AY1251" s="111"/>
      <c r="AZ1251" s="111"/>
      <c r="BB1251" s="111"/>
      <c r="BC1251" s="111"/>
      <c r="BE1251" s="111"/>
      <c r="BF1251" s="111"/>
      <c r="BH1251" s="111"/>
      <c r="BI1251" s="111"/>
      <c r="BK1251" s="111"/>
      <c r="BL1251" s="111"/>
      <c r="BN1251" s="111"/>
      <c r="BO1251" s="111"/>
      <c r="BQ1251" s="125"/>
      <c r="BR1251" s="111"/>
      <c r="BS1251" s="118"/>
      <c r="BU1251" s="122"/>
      <c r="BV1251" s="118"/>
      <c r="BW1251" s="118"/>
      <c r="BX1251" s="127"/>
    </row>
    <row r="1252" spans="1:256" s="110" customFormat="1" x14ac:dyDescent="0.35">
      <c r="A1252" s="122" t="s">
        <v>1667</v>
      </c>
      <c r="B1252" s="110" t="s">
        <v>147</v>
      </c>
      <c r="C1252" s="110" t="s">
        <v>274</v>
      </c>
      <c r="D1252" s="122" t="s">
        <v>1118</v>
      </c>
      <c r="E1252" s="125">
        <v>35556</v>
      </c>
      <c r="F1252" s="118" t="s">
        <v>115</v>
      </c>
      <c r="G1252" s="122" t="s">
        <v>282</v>
      </c>
      <c r="H1252" s="110" t="s">
        <v>147</v>
      </c>
      <c r="I1252" s="110" t="s">
        <v>274</v>
      </c>
      <c r="J1252" s="122" t="s">
        <v>1357</v>
      </c>
      <c r="K1252" s="110" t="s">
        <v>156</v>
      </c>
      <c r="L1252" s="110" t="s">
        <v>471</v>
      </c>
      <c r="M1252" s="122" t="s">
        <v>173</v>
      </c>
      <c r="N1252" s="110" t="s">
        <v>147</v>
      </c>
      <c r="O1252" s="110" t="s">
        <v>471</v>
      </c>
      <c r="P1252" s="122" t="s">
        <v>1668</v>
      </c>
      <c r="Q1252" s="110" t="s">
        <v>153</v>
      </c>
      <c r="R1252" s="110" t="s">
        <v>471</v>
      </c>
      <c r="S1252" s="122" t="s">
        <v>154</v>
      </c>
      <c r="T1252" s="110" t="s">
        <v>147</v>
      </c>
      <c r="U1252" s="110" t="s">
        <v>275</v>
      </c>
      <c r="V1252" s="122" t="s">
        <v>1380</v>
      </c>
      <c r="Y1252" s="122"/>
      <c r="AB1252" s="122"/>
    </row>
    <row r="1253" spans="1:256" s="110" customFormat="1" x14ac:dyDescent="0.35">
      <c r="A1253" s="122" t="s">
        <v>3742</v>
      </c>
      <c r="B1253" s="110" t="s">
        <v>461</v>
      </c>
      <c r="C1253" s="110" t="s">
        <v>135</v>
      </c>
      <c r="D1253" s="122" t="s">
        <v>186</v>
      </c>
      <c r="E1253" s="125">
        <v>36025</v>
      </c>
      <c r="F1253" s="111" t="s">
        <v>5173</v>
      </c>
      <c r="G1253" s="122"/>
      <c r="J1253" s="122"/>
      <c r="M1253" s="122"/>
      <c r="P1253" s="122"/>
      <c r="S1253" s="122"/>
      <c r="V1253" s="122"/>
      <c r="Y1253" s="122"/>
      <c r="AB1253" s="122"/>
    </row>
    <row r="1254" spans="1:256" s="110" customFormat="1" x14ac:dyDescent="0.35">
      <c r="A1254" s="122" t="s">
        <v>3692</v>
      </c>
      <c r="B1254" s="110" t="s">
        <v>250</v>
      </c>
      <c r="C1254" s="110" t="s">
        <v>259</v>
      </c>
      <c r="D1254" s="122" t="s">
        <v>231</v>
      </c>
      <c r="E1254" s="125">
        <v>37107</v>
      </c>
      <c r="F1254" s="111" t="s">
        <v>88</v>
      </c>
      <c r="G1254" s="122"/>
      <c r="J1254" s="122"/>
      <c r="M1254" s="122"/>
      <c r="P1254" s="122"/>
      <c r="S1254" s="122"/>
      <c r="V1254" s="122"/>
      <c r="Y1254" s="122"/>
      <c r="AB1254" s="122"/>
    </row>
    <row r="1255" spans="1:256" s="110" customFormat="1" x14ac:dyDescent="0.35">
      <c r="A1255" s="122" t="s">
        <v>1253</v>
      </c>
      <c r="B1255" s="110" t="s">
        <v>156</v>
      </c>
      <c r="C1255" s="110" t="s">
        <v>131</v>
      </c>
      <c r="D1255" s="122" t="s">
        <v>173</v>
      </c>
      <c r="E1255" s="125">
        <v>36181</v>
      </c>
      <c r="F1255" s="111" t="s">
        <v>359</v>
      </c>
      <c r="G1255" s="122"/>
      <c r="H1255" s="110" t="s">
        <v>156</v>
      </c>
      <c r="I1255" s="110" t="s">
        <v>131</v>
      </c>
      <c r="J1255" s="122" t="s">
        <v>161</v>
      </c>
      <c r="K1255" s="110" t="s">
        <v>156</v>
      </c>
      <c r="L1255" s="110" t="s">
        <v>131</v>
      </c>
      <c r="M1255" s="122" t="s">
        <v>173</v>
      </c>
      <c r="P1255" s="122"/>
      <c r="S1255" s="122"/>
      <c r="V1255" s="122"/>
      <c r="Y1255" s="122"/>
      <c r="AB1255" s="122"/>
    </row>
    <row r="1256" spans="1:256" s="110" customFormat="1" x14ac:dyDescent="0.35">
      <c r="A1256" s="122" t="s">
        <v>1372</v>
      </c>
      <c r="B1256" s="110" t="s">
        <v>205</v>
      </c>
      <c r="C1256" s="118" t="s">
        <v>326</v>
      </c>
      <c r="D1256" s="122" t="s">
        <v>186</v>
      </c>
      <c r="E1256" s="125">
        <v>36809</v>
      </c>
      <c r="F1256" s="111" t="s">
        <v>98</v>
      </c>
      <c r="G1256" s="111" t="s">
        <v>134</v>
      </c>
      <c r="H1256" s="110" t="s">
        <v>220</v>
      </c>
      <c r="I1256" s="118" t="s">
        <v>326</v>
      </c>
      <c r="J1256" s="122" t="s">
        <v>186</v>
      </c>
      <c r="L1256" s="118"/>
      <c r="M1256" s="122"/>
      <c r="O1256" s="118"/>
      <c r="P1256" s="122"/>
      <c r="R1256" s="118"/>
      <c r="S1256" s="122"/>
      <c r="U1256" s="118"/>
      <c r="V1256" s="122"/>
      <c r="X1256" s="118"/>
      <c r="Y1256" s="122"/>
      <c r="AA1256" s="118"/>
      <c r="AB1256" s="122"/>
      <c r="AD1256" s="118"/>
      <c r="AE1256" s="122"/>
      <c r="AG1256" s="118"/>
      <c r="AH1256" s="122"/>
      <c r="AJ1256" s="118"/>
      <c r="AK1256" s="122"/>
    </row>
    <row r="1257" spans="1:256" s="110" customFormat="1" x14ac:dyDescent="0.35">
      <c r="A1257" s="122" t="s">
        <v>1600</v>
      </c>
      <c r="D1257" s="122"/>
      <c r="E1257" s="125">
        <v>35955</v>
      </c>
      <c r="F1257" s="118" t="s">
        <v>361</v>
      </c>
      <c r="G1257" s="122" t="s">
        <v>724</v>
      </c>
      <c r="H1257" s="110" t="s">
        <v>461</v>
      </c>
      <c r="I1257" s="110" t="s">
        <v>235</v>
      </c>
      <c r="J1257" s="122" t="s">
        <v>231</v>
      </c>
      <c r="K1257" s="110" t="s">
        <v>184</v>
      </c>
      <c r="L1257" s="110" t="s">
        <v>235</v>
      </c>
      <c r="M1257" s="122" t="s">
        <v>231</v>
      </c>
      <c r="N1257" s="110" t="s">
        <v>177</v>
      </c>
      <c r="O1257" s="110" t="s">
        <v>235</v>
      </c>
      <c r="P1257" s="122" t="s">
        <v>231</v>
      </c>
      <c r="S1257" s="122"/>
      <c r="V1257" s="122"/>
      <c r="Y1257" s="122"/>
      <c r="AB1257" s="122"/>
    </row>
    <row r="1258" spans="1:256" s="110" customFormat="1" x14ac:dyDescent="0.35">
      <c r="A1258" s="122" t="s">
        <v>2985</v>
      </c>
      <c r="D1258" s="122"/>
      <c r="E1258" s="125">
        <v>34890</v>
      </c>
      <c r="F1258" s="118" t="s">
        <v>720</v>
      </c>
      <c r="G1258" s="122" t="s">
        <v>4914</v>
      </c>
      <c r="H1258" s="110" t="s">
        <v>654</v>
      </c>
      <c r="I1258" s="110" t="s">
        <v>151</v>
      </c>
      <c r="J1258" s="122" t="s">
        <v>902</v>
      </c>
      <c r="K1258" s="110" t="s">
        <v>276</v>
      </c>
      <c r="L1258" s="110" t="s">
        <v>421</v>
      </c>
      <c r="M1258" s="122" t="s">
        <v>314</v>
      </c>
      <c r="P1258" s="122"/>
      <c r="Q1258" s="110" t="s">
        <v>276</v>
      </c>
      <c r="R1258" s="110" t="s">
        <v>471</v>
      </c>
      <c r="S1258" s="122" t="s">
        <v>1522</v>
      </c>
      <c r="T1258" s="110" t="s">
        <v>648</v>
      </c>
      <c r="U1258" s="110" t="s">
        <v>275</v>
      </c>
      <c r="V1258" s="122" t="s">
        <v>310</v>
      </c>
      <c r="W1258" s="110" t="s">
        <v>648</v>
      </c>
      <c r="X1258" s="110" t="s">
        <v>275</v>
      </c>
      <c r="Y1258" s="122" t="s">
        <v>1823</v>
      </c>
      <c r="Z1258" s="110" t="s">
        <v>304</v>
      </c>
      <c r="AA1258" s="110" t="s">
        <v>275</v>
      </c>
      <c r="AB1258" s="122" t="s">
        <v>310</v>
      </c>
    </row>
    <row r="1259" spans="1:256" s="118" customFormat="1" x14ac:dyDescent="0.35">
      <c r="A1259" s="122" t="s">
        <v>2959</v>
      </c>
      <c r="B1259" s="110" t="s">
        <v>177</v>
      </c>
      <c r="C1259" s="118" t="s">
        <v>96</v>
      </c>
      <c r="D1259" s="122" t="s">
        <v>254</v>
      </c>
      <c r="E1259" s="125">
        <v>33715</v>
      </c>
      <c r="F1259" s="111" t="s">
        <v>265</v>
      </c>
      <c r="G1259" s="111" t="s">
        <v>265</v>
      </c>
      <c r="H1259" s="110" t="s">
        <v>177</v>
      </c>
      <c r="I1259" s="118" t="s">
        <v>131</v>
      </c>
      <c r="J1259" s="122" t="s">
        <v>178</v>
      </c>
      <c r="K1259" s="110" t="s">
        <v>177</v>
      </c>
      <c r="L1259" s="118" t="s">
        <v>131</v>
      </c>
      <c r="M1259" s="122" t="s">
        <v>178</v>
      </c>
      <c r="N1259" s="110" t="s">
        <v>177</v>
      </c>
      <c r="O1259" s="118" t="s">
        <v>131</v>
      </c>
      <c r="P1259" s="122" t="s">
        <v>227</v>
      </c>
      <c r="Q1259" s="110" t="s">
        <v>177</v>
      </c>
      <c r="R1259" s="118" t="s">
        <v>131</v>
      </c>
      <c r="S1259" s="122" t="s">
        <v>178</v>
      </c>
      <c r="T1259" s="110" t="s">
        <v>177</v>
      </c>
      <c r="U1259" s="118" t="s">
        <v>131</v>
      </c>
      <c r="V1259" s="122" t="s">
        <v>178</v>
      </c>
      <c r="W1259" s="110" t="s">
        <v>177</v>
      </c>
      <c r="X1259" s="118" t="s">
        <v>326</v>
      </c>
      <c r="Y1259" s="122" t="s">
        <v>178</v>
      </c>
      <c r="Z1259" s="110" t="s">
        <v>861</v>
      </c>
      <c r="AB1259" s="122"/>
      <c r="AC1259" s="110" t="s">
        <v>177</v>
      </c>
      <c r="AD1259" s="118" t="s">
        <v>326</v>
      </c>
      <c r="AE1259" s="122" t="s">
        <v>201</v>
      </c>
      <c r="AF1259" s="110" t="s">
        <v>177</v>
      </c>
      <c r="AG1259" s="118" t="s">
        <v>326</v>
      </c>
      <c r="AH1259" s="122" t="s">
        <v>208</v>
      </c>
      <c r="AI1259" s="110"/>
      <c r="AK1259" s="122"/>
      <c r="AL1259" s="110"/>
      <c r="AN1259" s="122"/>
      <c r="AO1259" s="110"/>
      <c r="AQ1259" s="122"/>
      <c r="AR1259" s="110"/>
      <c r="AT1259" s="122"/>
      <c r="AU1259" s="110"/>
      <c r="AW1259" s="122"/>
      <c r="AX1259" s="110"/>
      <c r="AZ1259" s="122"/>
      <c r="BA1259" s="110"/>
      <c r="BC1259" s="122"/>
      <c r="BD1259" s="110"/>
      <c r="BF1259" s="122"/>
      <c r="BG1259" s="110"/>
      <c r="BI1259" s="122"/>
      <c r="BJ1259" s="110"/>
      <c r="BL1259" s="122"/>
      <c r="BM1259" s="110"/>
      <c r="BO1259" s="122"/>
      <c r="BP1259" s="110"/>
      <c r="BQ1259" s="110"/>
      <c r="BR1259" s="122"/>
      <c r="BY1259" s="110"/>
      <c r="BZ1259" s="110"/>
      <c r="CA1259" s="110"/>
      <c r="CB1259" s="110"/>
      <c r="CC1259" s="110"/>
      <c r="CD1259" s="110"/>
      <c r="CE1259" s="110"/>
      <c r="CF1259" s="110"/>
      <c r="CG1259" s="110"/>
      <c r="CH1259" s="110"/>
      <c r="CI1259" s="110"/>
      <c r="CJ1259" s="110"/>
      <c r="CK1259" s="110"/>
      <c r="CL1259" s="110"/>
      <c r="CM1259" s="110"/>
      <c r="CN1259" s="110"/>
      <c r="CO1259" s="110"/>
      <c r="CP1259" s="110"/>
      <c r="CQ1259" s="110"/>
      <c r="CR1259" s="110"/>
      <c r="CS1259" s="110"/>
      <c r="CT1259" s="110"/>
      <c r="CU1259" s="110"/>
      <c r="CV1259" s="110"/>
      <c r="CW1259" s="110"/>
      <c r="CX1259" s="110"/>
      <c r="CY1259" s="110"/>
      <c r="CZ1259" s="110"/>
      <c r="DA1259" s="110"/>
      <c r="DB1259" s="110"/>
      <c r="DC1259" s="110"/>
      <c r="DD1259" s="110"/>
      <c r="DE1259" s="110"/>
      <c r="DF1259" s="110"/>
      <c r="DG1259" s="110"/>
      <c r="DH1259" s="110"/>
      <c r="DI1259" s="110"/>
      <c r="DJ1259" s="110"/>
      <c r="DK1259" s="110"/>
      <c r="DL1259" s="110"/>
      <c r="DM1259" s="110"/>
      <c r="DN1259" s="110"/>
      <c r="DO1259" s="110"/>
      <c r="DP1259" s="110"/>
      <c r="DQ1259" s="110"/>
      <c r="DR1259" s="110"/>
      <c r="DS1259" s="110"/>
      <c r="DT1259" s="110"/>
      <c r="DU1259" s="110"/>
      <c r="DV1259" s="110"/>
      <c r="DW1259" s="110"/>
      <c r="DX1259" s="110"/>
      <c r="DY1259" s="110"/>
      <c r="DZ1259" s="110"/>
      <c r="EA1259" s="110"/>
      <c r="EB1259" s="110"/>
      <c r="EC1259" s="110"/>
      <c r="ED1259" s="110"/>
      <c r="EE1259" s="110"/>
      <c r="EF1259" s="110"/>
      <c r="EG1259" s="110"/>
      <c r="EH1259" s="110"/>
      <c r="EI1259" s="110"/>
      <c r="EJ1259" s="110"/>
      <c r="EK1259" s="110"/>
      <c r="EL1259" s="110"/>
      <c r="EM1259" s="110"/>
      <c r="EN1259" s="110"/>
      <c r="EO1259" s="110"/>
      <c r="EP1259" s="110"/>
      <c r="EQ1259" s="110"/>
      <c r="ER1259" s="110"/>
      <c r="ES1259" s="110"/>
      <c r="ET1259" s="110"/>
      <c r="EU1259" s="110"/>
      <c r="EV1259" s="110"/>
      <c r="EW1259" s="110"/>
      <c r="EX1259" s="110"/>
      <c r="EY1259" s="110"/>
      <c r="EZ1259" s="110"/>
      <c r="FA1259" s="110"/>
      <c r="FB1259" s="110"/>
      <c r="FC1259" s="110"/>
      <c r="FD1259" s="110"/>
      <c r="FE1259" s="110"/>
      <c r="FF1259" s="110"/>
      <c r="FG1259" s="110"/>
      <c r="FH1259" s="110"/>
      <c r="FI1259" s="110"/>
      <c r="FJ1259" s="110"/>
      <c r="FK1259" s="110"/>
      <c r="FL1259" s="110"/>
      <c r="FM1259" s="110"/>
      <c r="FN1259" s="110"/>
      <c r="FO1259" s="110"/>
      <c r="FP1259" s="110"/>
      <c r="FQ1259" s="110"/>
      <c r="FR1259" s="110"/>
      <c r="FS1259" s="110"/>
      <c r="FT1259" s="110"/>
      <c r="FU1259" s="110"/>
      <c r="FV1259" s="110"/>
      <c r="FW1259" s="110"/>
      <c r="FX1259" s="110"/>
      <c r="FY1259" s="110"/>
      <c r="FZ1259" s="110"/>
      <c r="GA1259" s="110"/>
      <c r="GB1259" s="110"/>
      <c r="GC1259" s="110"/>
      <c r="GD1259" s="110"/>
      <c r="GE1259" s="110"/>
      <c r="GF1259" s="110"/>
      <c r="GG1259" s="110"/>
      <c r="GH1259" s="110"/>
      <c r="GI1259" s="110"/>
      <c r="GJ1259" s="110"/>
      <c r="GK1259" s="110"/>
      <c r="GL1259" s="110"/>
      <c r="GM1259" s="110"/>
      <c r="GN1259" s="110"/>
      <c r="GO1259" s="110"/>
      <c r="GP1259" s="110"/>
      <c r="GQ1259" s="110"/>
      <c r="GR1259" s="110"/>
      <c r="GS1259" s="110"/>
      <c r="GT1259" s="110"/>
      <c r="GU1259" s="110"/>
      <c r="GV1259" s="110"/>
      <c r="GW1259" s="110"/>
      <c r="GX1259" s="110"/>
      <c r="GY1259" s="110"/>
      <c r="GZ1259" s="110"/>
      <c r="HA1259" s="110"/>
      <c r="HB1259" s="110"/>
      <c r="HC1259" s="110"/>
      <c r="HD1259" s="110"/>
      <c r="HE1259" s="110"/>
      <c r="HF1259" s="110"/>
      <c r="HG1259" s="110"/>
      <c r="HH1259" s="110"/>
      <c r="HI1259" s="110"/>
      <c r="HJ1259" s="110"/>
      <c r="HK1259" s="110"/>
      <c r="HL1259" s="110"/>
      <c r="HM1259" s="110"/>
      <c r="HN1259" s="110"/>
      <c r="HO1259" s="110"/>
      <c r="HP1259" s="110"/>
      <c r="HQ1259" s="110"/>
      <c r="HR1259" s="110"/>
      <c r="HS1259" s="110"/>
      <c r="HT1259" s="110"/>
      <c r="HU1259" s="110"/>
      <c r="HV1259" s="110"/>
      <c r="HW1259" s="110"/>
      <c r="HX1259" s="110"/>
      <c r="HY1259" s="110"/>
      <c r="HZ1259" s="110"/>
      <c r="IA1259" s="110"/>
      <c r="IB1259" s="110"/>
      <c r="IC1259" s="110"/>
      <c r="ID1259" s="110"/>
      <c r="IE1259" s="110"/>
      <c r="IF1259" s="110"/>
      <c r="IG1259" s="110"/>
      <c r="IH1259" s="110"/>
      <c r="II1259" s="110"/>
      <c r="IJ1259" s="110"/>
      <c r="IK1259" s="110"/>
      <c r="IL1259" s="110"/>
      <c r="IM1259" s="110"/>
      <c r="IN1259" s="110"/>
      <c r="IO1259" s="110"/>
      <c r="IP1259" s="110"/>
      <c r="IQ1259" s="110"/>
      <c r="IR1259" s="110"/>
      <c r="IS1259" s="110"/>
      <c r="IT1259" s="110"/>
      <c r="IU1259" s="110"/>
      <c r="IV1259" s="110"/>
    </row>
    <row r="1260" spans="1:256" s="110" customFormat="1" x14ac:dyDescent="0.35">
      <c r="A1260" s="8" t="s">
        <v>1839</v>
      </c>
      <c r="B1260" s="110" t="s">
        <v>362</v>
      </c>
      <c r="C1260" s="110" t="s">
        <v>165</v>
      </c>
      <c r="D1260" s="36"/>
      <c r="E1260" s="40">
        <v>31479</v>
      </c>
      <c r="F1260" s="36" t="s">
        <v>1840</v>
      </c>
      <c r="G1260" s="36" t="s">
        <v>3469</v>
      </c>
      <c r="H1260" s="110" t="s">
        <v>362</v>
      </c>
      <c r="I1260" s="110" t="s">
        <v>165</v>
      </c>
      <c r="J1260" s="36"/>
      <c r="K1260" s="110" t="s">
        <v>362</v>
      </c>
      <c r="L1260" s="110" t="s">
        <v>109</v>
      </c>
      <c r="M1260" s="36"/>
      <c r="N1260" s="110" t="s">
        <v>362</v>
      </c>
      <c r="O1260" s="110" t="s">
        <v>94</v>
      </c>
      <c r="P1260" s="36"/>
      <c r="Q1260" s="110" t="s">
        <v>362</v>
      </c>
      <c r="R1260" s="110" t="s">
        <v>274</v>
      </c>
      <c r="S1260" s="36"/>
      <c r="T1260" s="110" t="s">
        <v>362</v>
      </c>
      <c r="U1260" s="131" t="s">
        <v>274</v>
      </c>
      <c r="V1260" s="36"/>
      <c r="W1260" s="110" t="s">
        <v>362</v>
      </c>
      <c r="X1260" s="131" t="s">
        <v>274</v>
      </c>
      <c r="Y1260" s="36"/>
      <c r="Z1260" s="110" t="s">
        <v>362</v>
      </c>
      <c r="AA1260" s="131" t="s">
        <v>274</v>
      </c>
      <c r="AB1260" s="36"/>
      <c r="AC1260" s="110" t="s">
        <v>362</v>
      </c>
      <c r="AD1260" s="131" t="s">
        <v>274</v>
      </c>
      <c r="AE1260" s="36"/>
      <c r="AF1260" s="102" t="s">
        <v>362</v>
      </c>
      <c r="AG1260" s="131" t="s">
        <v>274</v>
      </c>
      <c r="AH1260" s="36"/>
      <c r="AI1260" s="102" t="s">
        <v>362</v>
      </c>
      <c r="AJ1260" s="131" t="s">
        <v>274</v>
      </c>
      <c r="AK1260" s="36"/>
      <c r="AL1260" t="s">
        <v>362</v>
      </c>
      <c r="AM1260" s="36" t="s">
        <v>274</v>
      </c>
      <c r="AN1260" s="36"/>
      <c r="AO1260" t="s">
        <v>362</v>
      </c>
      <c r="AP1260" s="36" t="s">
        <v>274</v>
      </c>
      <c r="AQ1260" s="36"/>
      <c r="AR1260" t="s">
        <v>362</v>
      </c>
      <c r="AS1260" s="36" t="s">
        <v>274</v>
      </c>
      <c r="AT1260" s="36"/>
      <c r="AU1260" t="s">
        <v>362</v>
      </c>
      <c r="AV1260" s="36" t="s">
        <v>274</v>
      </c>
      <c r="AW1260" s="36"/>
      <c r="AX1260" t="s">
        <v>362</v>
      </c>
      <c r="AY1260" s="36" t="s">
        <v>274</v>
      </c>
      <c r="AZ1260" s="36"/>
      <c r="BA1260"/>
      <c r="BB1260" s="36"/>
      <c r="BC1260" s="36"/>
      <c r="BD1260"/>
      <c r="BE1260" s="36"/>
      <c r="BF1260" s="36"/>
      <c r="BG1260"/>
      <c r="BH1260" s="36"/>
      <c r="BI1260" s="36"/>
      <c r="BJ1260"/>
      <c r="BK1260" s="36"/>
      <c r="BL1260" s="36"/>
      <c r="BM1260"/>
      <c r="BN1260" s="36"/>
      <c r="BO1260" s="8"/>
      <c r="BP1260"/>
      <c r="BQ1260"/>
      <c r="BR1260" s="8"/>
      <c r="BS1260" s="8"/>
      <c r="BT1260" s="8"/>
      <c r="BU1260" s="8"/>
      <c r="BV1260"/>
      <c r="BW1260" s="9"/>
      <c r="BX1260" s="9"/>
    </row>
    <row r="1261" spans="1:256" s="110" customFormat="1" x14ac:dyDescent="0.35">
      <c r="A1261" s="122" t="s">
        <v>3630</v>
      </c>
      <c r="B1261" s="110" t="s">
        <v>758</v>
      </c>
      <c r="C1261" s="110" t="s">
        <v>135</v>
      </c>
      <c r="D1261" s="122" t="s">
        <v>4830</v>
      </c>
      <c r="E1261" s="125">
        <v>37003</v>
      </c>
      <c r="F1261" s="111" t="s">
        <v>279</v>
      </c>
      <c r="G1261" s="122"/>
      <c r="J1261" s="122"/>
      <c r="M1261" s="122"/>
      <c r="P1261" s="122"/>
      <c r="S1261" s="122"/>
      <c r="V1261" s="122"/>
      <c r="Y1261" s="122"/>
      <c r="AB1261" s="122"/>
    </row>
    <row r="1262" spans="1:256" s="110" customFormat="1" x14ac:dyDescent="0.35">
      <c r="A1262" s="129" t="s">
        <v>2682</v>
      </c>
      <c r="B1262" s="110" t="s">
        <v>211</v>
      </c>
      <c r="C1262" s="118" t="s">
        <v>165</v>
      </c>
      <c r="D1262" s="129" t="s">
        <v>254</v>
      </c>
      <c r="E1262" s="40">
        <v>33300</v>
      </c>
      <c r="F1262" s="111" t="s">
        <v>1226</v>
      </c>
      <c r="G1262" s="102" t="s">
        <v>4606</v>
      </c>
      <c r="H1262" s="110" t="s">
        <v>211</v>
      </c>
      <c r="I1262" s="118" t="s">
        <v>195</v>
      </c>
      <c r="J1262" s="129" t="s">
        <v>440</v>
      </c>
      <c r="K1262" s="110" t="s">
        <v>211</v>
      </c>
      <c r="L1262" s="118" t="s">
        <v>195</v>
      </c>
      <c r="M1262" s="129" t="s">
        <v>212</v>
      </c>
      <c r="N1262" s="110" t="s">
        <v>211</v>
      </c>
      <c r="O1262" s="118" t="s">
        <v>165</v>
      </c>
      <c r="P1262" s="129" t="s">
        <v>576</v>
      </c>
      <c r="Q1262" s="110" t="s">
        <v>211</v>
      </c>
      <c r="R1262" s="118" t="s">
        <v>128</v>
      </c>
      <c r="S1262" s="129" t="s">
        <v>212</v>
      </c>
      <c r="T1262" s="110" t="s">
        <v>211</v>
      </c>
      <c r="U1262" s="118" t="s">
        <v>128</v>
      </c>
      <c r="V1262" s="129" t="s">
        <v>254</v>
      </c>
      <c r="W1262" s="110" t="s">
        <v>211</v>
      </c>
      <c r="X1262" s="118" t="s">
        <v>128</v>
      </c>
      <c r="Y1262" s="129" t="s">
        <v>191</v>
      </c>
      <c r="Z1262" s="110" t="s">
        <v>211</v>
      </c>
      <c r="AA1262" s="118" t="s">
        <v>128</v>
      </c>
      <c r="AB1262" s="129" t="s">
        <v>191</v>
      </c>
      <c r="AC1262" s="110" t="s">
        <v>211</v>
      </c>
      <c r="AD1262" s="118" t="s">
        <v>128</v>
      </c>
      <c r="AE1262" s="129" t="s">
        <v>181</v>
      </c>
      <c r="AF1262" s="110" t="s">
        <v>211</v>
      </c>
      <c r="AG1262" s="118" t="s">
        <v>128</v>
      </c>
      <c r="AH1262" s="129" t="s">
        <v>181</v>
      </c>
      <c r="AI1262" s="110" t="s">
        <v>220</v>
      </c>
      <c r="AJ1262" s="118" t="s">
        <v>128</v>
      </c>
      <c r="AK1262" s="129" t="s">
        <v>231</v>
      </c>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row>
    <row r="1263" spans="1:256" ht="12.75" customHeight="1" x14ac:dyDescent="0.35">
      <c r="A1263" s="129" t="s">
        <v>2208</v>
      </c>
      <c r="B1263" s="110"/>
      <c r="C1263" s="118"/>
      <c r="D1263" s="122"/>
      <c r="E1263" s="40">
        <v>33774</v>
      </c>
      <c r="F1263" s="111" t="s">
        <v>2209</v>
      </c>
      <c r="G1263" s="111" t="s">
        <v>4693</v>
      </c>
      <c r="H1263" s="110" t="s">
        <v>654</v>
      </c>
      <c r="I1263" s="118" t="s">
        <v>165</v>
      </c>
      <c r="J1263" s="122" t="s">
        <v>3470</v>
      </c>
      <c r="K1263" s="110" t="s">
        <v>654</v>
      </c>
      <c r="L1263" s="118" t="s">
        <v>165</v>
      </c>
      <c r="M1263" s="122" t="s">
        <v>1165</v>
      </c>
      <c r="N1263" s="110" t="s">
        <v>654</v>
      </c>
      <c r="O1263" s="118" t="s">
        <v>165</v>
      </c>
      <c r="P1263" s="129" t="s">
        <v>277</v>
      </c>
      <c r="Q1263" s="110"/>
      <c r="R1263" s="118"/>
      <c r="S1263" s="129"/>
      <c r="T1263" s="110" t="s">
        <v>861</v>
      </c>
      <c r="U1263" s="118"/>
      <c r="V1263" s="129"/>
      <c r="W1263" s="110" t="s">
        <v>292</v>
      </c>
      <c r="X1263" s="118" t="s">
        <v>195</v>
      </c>
      <c r="Y1263" s="129" t="s">
        <v>2210</v>
      </c>
      <c r="Z1263" s="110" t="s">
        <v>292</v>
      </c>
      <c r="AA1263" s="118" t="s">
        <v>195</v>
      </c>
      <c r="AB1263" s="129" t="s">
        <v>494</v>
      </c>
      <c r="AC1263" s="110" t="s">
        <v>292</v>
      </c>
      <c r="AD1263" s="118" t="s">
        <v>195</v>
      </c>
      <c r="AE1263" s="129" t="s">
        <v>1922</v>
      </c>
      <c r="AF1263" s="110" t="s">
        <v>292</v>
      </c>
      <c r="AG1263" s="118" t="s">
        <v>195</v>
      </c>
      <c r="AH1263" s="129" t="s">
        <v>1159</v>
      </c>
      <c r="AI1263" s="110" t="s">
        <v>292</v>
      </c>
      <c r="AJ1263" s="118" t="s">
        <v>195</v>
      </c>
      <c r="AK1263" s="129" t="s">
        <v>2211</v>
      </c>
      <c r="BY1263" s="110"/>
      <c r="BZ1263" s="110"/>
      <c r="CA1263" s="110"/>
      <c r="CB1263" s="110"/>
      <c r="CC1263" s="110"/>
      <c r="CD1263" s="110"/>
      <c r="CE1263" s="110"/>
      <c r="CF1263" s="110"/>
      <c r="CG1263" s="110"/>
      <c r="CH1263" s="110"/>
      <c r="CI1263" s="110"/>
      <c r="CJ1263" s="110"/>
      <c r="CK1263" s="110"/>
      <c r="CL1263" s="110"/>
      <c r="CM1263" s="110"/>
      <c r="CN1263" s="110"/>
      <c r="CO1263" s="110"/>
      <c r="CP1263" s="110"/>
      <c r="CQ1263" s="110"/>
      <c r="CR1263" s="110"/>
      <c r="CS1263" s="110"/>
      <c r="CT1263" s="110"/>
      <c r="CU1263" s="110"/>
      <c r="CV1263" s="110"/>
      <c r="CW1263" s="110"/>
      <c r="CX1263" s="110"/>
      <c r="CY1263" s="110"/>
      <c r="CZ1263" s="110"/>
      <c r="DA1263" s="110"/>
      <c r="DB1263" s="110"/>
      <c r="DC1263" s="110"/>
      <c r="DD1263" s="110"/>
      <c r="DE1263" s="110"/>
      <c r="DF1263" s="110"/>
      <c r="DG1263" s="110"/>
      <c r="DH1263" s="110"/>
      <c r="DI1263" s="110"/>
      <c r="DJ1263" s="110"/>
      <c r="DK1263" s="110"/>
      <c r="DL1263" s="110"/>
      <c r="DM1263" s="110"/>
      <c r="DN1263" s="110"/>
      <c r="DO1263" s="110"/>
      <c r="DP1263" s="110"/>
      <c r="DQ1263" s="110"/>
      <c r="DR1263" s="110"/>
      <c r="DS1263" s="110"/>
      <c r="DT1263" s="110"/>
      <c r="DU1263" s="110"/>
      <c r="DV1263" s="110"/>
      <c r="DW1263" s="110"/>
      <c r="DX1263" s="110"/>
      <c r="DY1263" s="110"/>
      <c r="DZ1263" s="110"/>
      <c r="EA1263" s="110"/>
      <c r="EB1263" s="110"/>
      <c r="EC1263" s="110"/>
      <c r="ED1263" s="110"/>
      <c r="EE1263" s="110"/>
      <c r="EF1263" s="110"/>
      <c r="EG1263" s="110"/>
      <c r="EH1263" s="110"/>
      <c r="EI1263" s="110"/>
      <c r="EJ1263" s="110"/>
      <c r="EK1263" s="110"/>
      <c r="EL1263" s="110"/>
      <c r="EM1263" s="110"/>
      <c r="EN1263" s="110"/>
      <c r="EO1263" s="110"/>
      <c r="EP1263" s="110"/>
      <c r="EQ1263" s="110"/>
      <c r="ER1263" s="110"/>
      <c r="ES1263" s="110"/>
      <c r="ET1263" s="110"/>
      <c r="EU1263" s="110"/>
      <c r="EV1263" s="110"/>
      <c r="EW1263" s="110"/>
      <c r="EX1263" s="110"/>
      <c r="EY1263" s="110"/>
      <c r="EZ1263" s="110"/>
      <c r="FA1263" s="110"/>
      <c r="FB1263" s="110"/>
      <c r="FC1263" s="110"/>
      <c r="FD1263" s="110"/>
      <c r="FE1263" s="110"/>
      <c r="FF1263" s="110"/>
      <c r="FG1263" s="110"/>
      <c r="FH1263" s="110"/>
      <c r="FI1263" s="110"/>
      <c r="FJ1263" s="110"/>
      <c r="FK1263" s="110"/>
      <c r="FL1263" s="110"/>
      <c r="FM1263" s="110"/>
      <c r="FN1263" s="110"/>
      <c r="FO1263" s="110"/>
      <c r="FP1263" s="110"/>
      <c r="FQ1263" s="110"/>
      <c r="FR1263" s="110"/>
      <c r="FS1263" s="110"/>
      <c r="FT1263" s="110"/>
      <c r="FU1263" s="110"/>
      <c r="FV1263" s="110"/>
      <c r="FW1263" s="110"/>
      <c r="FX1263" s="110"/>
      <c r="FY1263" s="110"/>
      <c r="FZ1263" s="110"/>
      <c r="GA1263" s="110"/>
      <c r="GB1263" s="110"/>
      <c r="GC1263" s="110"/>
      <c r="GD1263" s="110"/>
      <c r="GE1263" s="110"/>
      <c r="GF1263" s="110"/>
      <c r="GG1263" s="110"/>
      <c r="GH1263" s="110"/>
      <c r="GI1263" s="110"/>
      <c r="GJ1263" s="110"/>
      <c r="GK1263" s="110"/>
      <c r="GL1263" s="110"/>
      <c r="GM1263" s="110"/>
      <c r="GN1263" s="110"/>
      <c r="GO1263" s="110"/>
      <c r="GP1263" s="110"/>
      <c r="GQ1263" s="110"/>
      <c r="GR1263" s="110"/>
      <c r="GS1263" s="110"/>
      <c r="GT1263" s="110"/>
      <c r="GU1263" s="110"/>
      <c r="GV1263" s="110"/>
      <c r="GW1263" s="110"/>
      <c r="GX1263" s="110"/>
      <c r="GY1263" s="110"/>
      <c r="GZ1263" s="110"/>
      <c r="HA1263" s="110"/>
      <c r="HB1263" s="110"/>
      <c r="HC1263" s="110"/>
      <c r="HD1263" s="110"/>
      <c r="HE1263" s="110"/>
      <c r="HF1263" s="110"/>
      <c r="HG1263" s="110"/>
      <c r="HH1263" s="110"/>
      <c r="HI1263" s="110"/>
      <c r="HJ1263" s="110"/>
      <c r="HK1263" s="110"/>
      <c r="HL1263" s="110"/>
      <c r="HM1263" s="110"/>
      <c r="HN1263" s="110"/>
      <c r="HO1263" s="110"/>
      <c r="HP1263" s="110"/>
      <c r="HQ1263" s="110"/>
      <c r="HR1263" s="110"/>
      <c r="HS1263" s="110"/>
      <c r="HT1263" s="110"/>
      <c r="HU1263" s="110"/>
      <c r="HV1263" s="110"/>
      <c r="HW1263" s="110"/>
      <c r="HX1263" s="110"/>
      <c r="HY1263" s="110"/>
      <c r="HZ1263" s="110"/>
      <c r="IA1263" s="110"/>
      <c r="IB1263" s="110"/>
      <c r="IC1263" s="110"/>
      <c r="ID1263" s="110"/>
      <c r="IE1263" s="110"/>
      <c r="IF1263" s="110"/>
      <c r="IG1263" s="110"/>
      <c r="IH1263" s="110"/>
      <c r="II1263" s="110"/>
      <c r="IJ1263" s="110"/>
      <c r="IK1263" s="110"/>
      <c r="IL1263" s="110"/>
      <c r="IM1263" s="110"/>
      <c r="IN1263" s="110"/>
      <c r="IO1263" s="110"/>
      <c r="IP1263" s="110"/>
      <c r="IQ1263" s="110"/>
      <c r="IR1263" s="110"/>
      <c r="IS1263" s="110"/>
      <c r="IT1263" s="110"/>
      <c r="IU1263" s="110"/>
      <c r="IV1263" s="110"/>
    </row>
    <row r="1264" spans="1:256" s="110" customFormat="1" x14ac:dyDescent="0.35">
      <c r="A1264" s="122" t="s">
        <v>3161</v>
      </c>
      <c r="B1264" s="110" t="s">
        <v>354</v>
      </c>
      <c r="C1264" s="118" t="s">
        <v>116</v>
      </c>
      <c r="D1264" s="122" t="s">
        <v>154</v>
      </c>
      <c r="E1264" s="125">
        <v>36588</v>
      </c>
      <c r="F1264" s="111" t="s">
        <v>98</v>
      </c>
      <c r="G1264" s="111" t="s">
        <v>160</v>
      </c>
      <c r="H1264" s="110" t="s">
        <v>327</v>
      </c>
      <c r="I1264" s="118" t="s">
        <v>116</v>
      </c>
      <c r="J1264" s="122" t="s">
        <v>328</v>
      </c>
      <c r="L1264" s="118"/>
      <c r="M1264" s="122"/>
      <c r="O1264" s="118"/>
      <c r="P1264" s="122"/>
      <c r="R1264" s="118"/>
      <c r="S1264" s="122"/>
      <c r="U1264" s="118"/>
      <c r="V1264" s="122"/>
      <c r="X1264" s="118"/>
      <c r="Y1264" s="122"/>
      <c r="AA1264" s="118"/>
      <c r="AB1264" s="122"/>
      <c r="AD1264" s="118"/>
      <c r="AE1264" s="122"/>
      <c r="AG1264" s="118"/>
      <c r="AH1264" s="122"/>
      <c r="AJ1264" s="118"/>
      <c r="AK1264" s="122"/>
    </row>
    <row r="1265" spans="1:256" s="110" customFormat="1" x14ac:dyDescent="0.35">
      <c r="A1265" s="122" t="s">
        <v>1067</v>
      </c>
      <c r="B1265" s="110" t="s">
        <v>93</v>
      </c>
      <c r="C1265" s="110" t="s">
        <v>123</v>
      </c>
      <c r="D1265" s="122" t="s">
        <v>2669</v>
      </c>
      <c r="E1265" s="125">
        <v>35779</v>
      </c>
      <c r="F1265" s="118" t="s">
        <v>130</v>
      </c>
      <c r="G1265" s="118" t="s">
        <v>130</v>
      </c>
      <c r="H1265" s="110" t="s">
        <v>93</v>
      </c>
      <c r="I1265" s="110" t="s">
        <v>172</v>
      </c>
      <c r="J1265" s="122" t="s">
        <v>3471</v>
      </c>
      <c r="K1265" s="110" t="s">
        <v>93</v>
      </c>
      <c r="L1265" s="110" t="s">
        <v>172</v>
      </c>
      <c r="M1265" s="122" t="s">
        <v>1068</v>
      </c>
      <c r="N1265" s="110" t="s">
        <v>93</v>
      </c>
      <c r="O1265" s="110" t="s">
        <v>131</v>
      </c>
      <c r="P1265" s="122" t="s">
        <v>552</v>
      </c>
      <c r="Q1265" s="110" t="s">
        <v>93</v>
      </c>
      <c r="R1265" s="110" t="s">
        <v>131</v>
      </c>
      <c r="S1265" s="122" t="s">
        <v>1069</v>
      </c>
      <c r="V1265" s="122"/>
      <c r="Y1265" s="122"/>
      <c r="AB1265" s="122"/>
      <c r="BY1265" s="126"/>
      <c r="BZ1265" s="122"/>
      <c r="CA1265" s="122"/>
      <c r="CB1265" s="122"/>
      <c r="CC1265" s="122"/>
      <c r="CD1265" s="122"/>
      <c r="CE1265" s="122"/>
      <c r="CF1265" s="122"/>
      <c r="CG1265" s="122"/>
      <c r="CH1265" s="122"/>
      <c r="CI1265" s="122"/>
      <c r="CJ1265" s="122"/>
      <c r="CK1265" s="122"/>
      <c r="CL1265" s="122"/>
      <c r="CM1265" s="122"/>
      <c r="CN1265" s="122"/>
      <c r="CO1265" s="122"/>
      <c r="CP1265" s="122"/>
      <c r="CQ1265" s="122"/>
      <c r="CR1265" s="122"/>
      <c r="CS1265" s="122"/>
      <c r="CT1265" s="122"/>
      <c r="CU1265" s="122"/>
      <c r="CV1265" s="122"/>
      <c r="CW1265" s="122"/>
      <c r="CX1265" s="122"/>
      <c r="CY1265" s="122"/>
      <c r="CZ1265" s="122"/>
      <c r="DA1265" s="122"/>
      <c r="DB1265" s="122"/>
      <c r="DC1265" s="122"/>
      <c r="DD1265" s="122"/>
      <c r="DE1265" s="122"/>
      <c r="DF1265" s="122"/>
      <c r="DG1265" s="122"/>
      <c r="DH1265" s="122"/>
      <c r="DI1265" s="122"/>
      <c r="DJ1265" s="122"/>
      <c r="DK1265" s="122"/>
      <c r="DL1265" s="122"/>
      <c r="DM1265" s="122"/>
      <c r="DN1265" s="122"/>
      <c r="DO1265" s="122"/>
      <c r="DP1265" s="122"/>
      <c r="DQ1265" s="122"/>
      <c r="DR1265" s="122"/>
      <c r="DS1265" s="122"/>
      <c r="DT1265" s="122"/>
      <c r="DU1265" s="122"/>
      <c r="DV1265" s="122"/>
      <c r="DW1265" s="122"/>
      <c r="DX1265" s="122"/>
      <c r="DY1265" s="122"/>
      <c r="DZ1265" s="122"/>
      <c r="EA1265" s="122"/>
      <c r="EB1265" s="122"/>
      <c r="EC1265" s="122"/>
      <c r="ED1265" s="122"/>
      <c r="EE1265" s="122"/>
      <c r="EF1265" s="122"/>
      <c r="EG1265" s="122"/>
      <c r="EH1265" s="122"/>
      <c r="EI1265" s="122"/>
      <c r="EJ1265" s="122"/>
      <c r="EK1265" s="122"/>
      <c r="EL1265" s="122"/>
      <c r="EM1265" s="122"/>
      <c r="EN1265" s="122"/>
      <c r="EO1265" s="122"/>
      <c r="EP1265" s="122"/>
      <c r="EQ1265" s="122"/>
      <c r="ER1265" s="122"/>
      <c r="ES1265" s="122"/>
      <c r="ET1265" s="122"/>
      <c r="EU1265" s="122"/>
      <c r="EV1265" s="122"/>
      <c r="EW1265" s="122"/>
      <c r="EX1265" s="122"/>
      <c r="EY1265" s="122"/>
      <c r="EZ1265" s="122"/>
      <c r="FA1265" s="122"/>
      <c r="FB1265" s="122"/>
      <c r="FC1265" s="122"/>
      <c r="FD1265" s="122"/>
      <c r="FE1265" s="122"/>
      <c r="FF1265" s="122"/>
      <c r="FG1265" s="122"/>
      <c r="FH1265" s="122"/>
      <c r="FI1265" s="122"/>
      <c r="FJ1265" s="122"/>
      <c r="FK1265" s="122"/>
      <c r="FL1265" s="122"/>
      <c r="FM1265" s="122"/>
      <c r="FN1265" s="122"/>
      <c r="FO1265" s="122"/>
      <c r="FP1265" s="122"/>
      <c r="FQ1265" s="122"/>
      <c r="FR1265" s="122"/>
      <c r="FS1265" s="122"/>
      <c r="FT1265" s="122"/>
      <c r="FU1265" s="122"/>
      <c r="FV1265" s="122"/>
      <c r="FW1265" s="122"/>
      <c r="FX1265" s="122"/>
      <c r="FY1265" s="122"/>
      <c r="FZ1265" s="122"/>
      <c r="GA1265" s="122"/>
      <c r="GB1265" s="122"/>
      <c r="GC1265" s="122"/>
      <c r="GD1265" s="122"/>
      <c r="GE1265" s="122"/>
      <c r="GF1265" s="122"/>
      <c r="GG1265" s="122"/>
      <c r="GH1265" s="122"/>
      <c r="GI1265" s="122"/>
      <c r="GJ1265" s="122"/>
      <c r="GK1265" s="122"/>
      <c r="GL1265" s="122"/>
      <c r="GM1265" s="122"/>
      <c r="GN1265" s="122"/>
      <c r="GO1265" s="122"/>
      <c r="GP1265" s="122"/>
      <c r="GQ1265" s="122"/>
      <c r="GR1265" s="122"/>
      <c r="GS1265" s="122"/>
      <c r="GT1265" s="122"/>
      <c r="GU1265" s="122"/>
      <c r="GV1265" s="122"/>
      <c r="GW1265" s="122"/>
      <c r="GX1265" s="122"/>
      <c r="GY1265" s="122"/>
      <c r="GZ1265" s="122"/>
      <c r="HA1265" s="122"/>
      <c r="HB1265" s="122"/>
      <c r="HC1265" s="122"/>
      <c r="HD1265" s="122"/>
      <c r="HE1265" s="122"/>
      <c r="HF1265" s="122"/>
      <c r="HG1265" s="122"/>
      <c r="HH1265" s="122"/>
      <c r="HI1265" s="122"/>
      <c r="HJ1265" s="122"/>
      <c r="HK1265" s="122"/>
      <c r="HL1265" s="122"/>
      <c r="HM1265" s="122"/>
      <c r="HN1265" s="122"/>
      <c r="HO1265" s="122"/>
      <c r="HP1265" s="122"/>
      <c r="HQ1265" s="122"/>
      <c r="HR1265" s="122"/>
      <c r="HS1265" s="122"/>
      <c r="HT1265" s="122"/>
      <c r="HU1265" s="122"/>
      <c r="HV1265" s="122"/>
      <c r="HW1265" s="122"/>
      <c r="HX1265" s="122"/>
      <c r="HY1265" s="122"/>
      <c r="HZ1265" s="122"/>
      <c r="IA1265" s="122"/>
      <c r="IB1265" s="122"/>
      <c r="IC1265" s="122"/>
      <c r="ID1265" s="122"/>
      <c r="IE1265" s="122"/>
      <c r="IF1265" s="122"/>
      <c r="IG1265" s="122"/>
      <c r="IH1265" s="122"/>
      <c r="II1265" s="122"/>
      <c r="IJ1265" s="122"/>
      <c r="IK1265" s="122"/>
      <c r="IL1265" s="122"/>
      <c r="IM1265" s="122"/>
      <c r="IN1265" s="122"/>
      <c r="IO1265" s="122"/>
      <c r="IP1265" s="122"/>
      <c r="IQ1265" s="122"/>
      <c r="IR1265" s="122"/>
      <c r="IS1265" s="122"/>
      <c r="IT1265" s="122"/>
      <c r="IU1265" s="122"/>
      <c r="IV1265" s="122"/>
    </row>
    <row r="1266" spans="1:256" x14ac:dyDescent="0.35">
      <c r="A1266" s="122" t="s">
        <v>2045</v>
      </c>
      <c r="B1266" s="9" t="s">
        <v>93</v>
      </c>
      <c r="C1266" s="9" t="s">
        <v>109</v>
      </c>
      <c r="D1266" s="111" t="s">
        <v>4650</v>
      </c>
      <c r="E1266" s="125">
        <v>33703</v>
      </c>
      <c r="F1266" s="111" t="s">
        <v>454</v>
      </c>
      <c r="G1266" s="111" t="s">
        <v>398</v>
      </c>
      <c r="H1266" s="9" t="s">
        <v>93</v>
      </c>
      <c r="I1266" s="9" t="s">
        <v>109</v>
      </c>
      <c r="J1266" s="111" t="s">
        <v>3472</v>
      </c>
      <c r="K1266" s="9" t="s">
        <v>554</v>
      </c>
      <c r="L1266" s="9" t="s">
        <v>109</v>
      </c>
      <c r="M1266" s="111" t="s">
        <v>1341</v>
      </c>
      <c r="N1266" s="9"/>
      <c r="O1266" s="9"/>
      <c r="P1266" s="111"/>
      <c r="Q1266" s="9" t="s">
        <v>93</v>
      </c>
      <c r="R1266" s="9" t="s">
        <v>252</v>
      </c>
      <c r="S1266" s="111" t="s">
        <v>2046</v>
      </c>
      <c r="T1266" s="9" t="s">
        <v>93</v>
      </c>
      <c r="U1266" s="9" t="s">
        <v>252</v>
      </c>
      <c r="V1266" s="111" t="s">
        <v>2047</v>
      </c>
      <c r="W1266" s="111"/>
      <c r="X1266" s="110"/>
      <c r="Y1266" s="122"/>
      <c r="Z1266" s="110"/>
      <c r="AA1266" s="118"/>
      <c r="AB1266" s="122"/>
      <c r="AC1266" s="110"/>
      <c r="AD1266" s="118"/>
      <c r="AE1266" s="122"/>
      <c r="AF1266" s="110" t="s">
        <v>1190</v>
      </c>
      <c r="AG1266" s="118" t="s">
        <v>460</v>
      </c>
      <c r="AH1266" s="122"/>
      <c r="AI1266" s="110"/>
      <c r="AJ1266" s="118"/>
      <c r="AK1266" s="122"/>
      <c r="AL1266" s="110"/>
      <c r="AM1266" s="118"/>
      <c r="AN1266" s="122"/>
      <c r="AO1266" s="110"/>
      <c r="AP1266" s="118"/>
      <c r="AQ1266" s="122"/>
      <c r="AR1266" s="110"/>
      <c r="AS1266" s="118"/>
      <c r="AT1266" s="122"/>
      <c r="AU1266" s="122"/>
      <c r="AV1266" s="110"/>
      <c r="AW1266" s="118"/>
      <c r="AX1266" s="122"/>
      <c r="AY1266" s="110"/>
      <c r="AZ1266" s="118"/>
      <c r="BA1266" s="122"/>
      <c r="BB1266" s="110"/>
      <c r="BC1266" s="118"/>
      <c r="BD1266" s="122"/>
      <c r="BE1266" s="110"/>
      <c r="BF1266" s="118"/>
      <c r="BG1266" s="122"/>
      <c r="BH1266" s="110"/>
      <c r="BI1266" s="118"/>
      <c r="BJ1266" s="122"/>
      <c r="BK1266" s="110"/>
      <c r="BL1266" s="118"/>
      <c r="BM1266" s="122"/>
      <c r="BN1266" s="110"/>
      <c r="BO1266" s="110"/>
      <c r="BP1266" s="122"/>
      <c r="BQ1266" s="118"/>
      <c r="BR1266" s="118"/>
      <c r="BS1266" s="118"/>
      <c r="BT1266" s="118"/>
      <c r="BU1266" s="118"/>
      <c r="BV1266" s="118"/>
      <c r="BW1266" s="110"/>
      <c r="BX1266" s="110"/>
      <c r="BY1266" s="110"/>
      <c r="BZ1266" s="110"/>
      <c r="CA1266" s="110"/>
      <c r="CB1266" s="110"/>
      <c r="CC1266" s="110"/>
      <c r="CD1266" s="110"/>
      <c r="CE1266" s="110"/>
      <c r="CF1266" s="110"/>
      <c r="CG1266" s="110"/>
      <c r="CH1266" s="110"/>
      <c r="CI1266" s="110"/>
      <c r="CJ1266" s="110"/>
      <c r="CK1266" s="110"/>
      <c r="CL1266" s="110"/>
      <c r="CM1266" s="110"/>
      <c r="CN1266" s="110"/>
      <c r="CO1266" s="110"/>
      <c r="CP1266" s="110"/>
      <c r="CQ1266" s="110"/>
      <c r="CR1266" s="110"/>
      <c r="CS1266" s="110"/>
      <c r="CT1266" s="110"/>
      <c r="CU1266" s="110"/>
      <c r="CV1266" s="110"/>
      <c r="CW1266" s="110"/>
      <c r="CX1266" s="110"/>
      <c r="CY1266" s="110"/>
      <c r="CZ1266" s="110"/>
      <c r="DA1266" s="110"/>
      <c r="DB1266" s="110"/>
      <c r="DC1266" s="110"/>
      <c r="DD1266" s="110"/>
      <c r="DE1266" s="110"/>
      <c r="DF1266" s="110"/>
      <c r="DG1266" s="110"/>
      <c r="DH1266" s="110"/>
      <c r="DI1266" s="110"/>
      <c r="DJ1266" s="110"/>
      <c r="DK1266" s="110"/>
      <c r="DL1266" s="110"/>
      <c r="DM1266" s="110"/>
      <c r="DN1266" s="110"/>
      <c r="DO1266" s="110"/>
      <c r="DP1266" s="110"/>
      <c r="DQ1266" s="110"/>
      <c r="DR1266" s="110"/>
      <c r="DS1266" s="110"/>
      <c r="DT1266" s="110"/>
      <c r="DU1266" s="110"/>
      <c r="DV1266" s="110"/>
      <c r="DW1266" s="110"/>
      <c r="DX1266" s="110"/>
      <c r="DY1266" s="110"/>
      <c r="DZ1266" s="110"/>
      <c r="EA1266" s="110"/>
      <c r="EB1266" s="110"/>
      <c r="EC1266" s="110"/>
      <c r="ED1266" s="110"/>
      <c r="EE1266" s="110"/>
      <c r="EF1266" s="110"/>
      <c r="EG1266" s="110"/>
      <c r="EH1266" s="110"/>
      <c r="EI1266" s="110"/>
      <c r="EJ1266" s="110"/>
      <c r="EK1266" s="110"/>
      <c r="EL1266" s="110"/>
      <c r="EM1266" s="110"/>
      <c r="EN1266" s="110"/>
      <c r="EO1266" s="110"/>
      <c r="EP1266" s="110"/>
      <c r="EQ1266" s="110"/>
      <c r="ER1266" s="110"/>
      <c r="ES1266" s="110"/>
      <c r="ET1266" s="110"/>
      <c r="EU1266" s="110"/>
      <c r="EV1266" s="110"/>
      <c r="EW1266" s="110"/>
      <c r="EX1266" s="110"/>
      <c r="EY1266" s="110"/>
      <c r="EZ1266" s="110"/>
      <c r="FA1266" s="110"/>
      <c r="FB1266" s="110"/>
      <c r="FC1266" s="110"/>
      <c r="FD1266" s="110"/>
      <c r="FE1266" s="110"/>
      <c r="FF1266" s="110"/>
      <c r="FG1266" s="110"/>
      <c r="FH1266" s="110"/>
      <c r="FI1266" s="110"/>
      <c r="FJ1266" s="110"/>
      <c r="FK1266" s="110"/>
      <c r="FL1266" s="110"/>
      <c r="FM1266" s="110"/>
      <c r="FN1266" s="110"/>
      <c r="FO1266" s="110"/>
      <c r="FP1266" s="110"/>
      <c r="FQ1266" s="110"/>
      <c r="FR1266" s="110"/>
      <c r="FS1266" s="110"/>
      <c r="FT1266" s="110"/>
      <c r="FU1266" s="110"/>
      <c r="FV1266" s="110"/>
      <c r="FW1266" s="110"/>
      <c r="FX1266" s="110"/>
      <c r="FY1266" s="110"/>
      <c r="FZ1266" s="110"/>
      <c r="GA1266" s="110"/>
      <c r="GB1266" s="110"/>
      <c r="GC1266" s="110"/>
      <c r="GD1266" s="110"/>
      <c r="GE1266" s="110"/>
      <c r="GF1266" s="110"/>
      <c r="GG1266" s="110"/>
      <c r="GH1266" s="110"/>
      <c r="GI1266" s="110"/>
      <c r="GJ1266" s="110"/>
      <c r="GK1266" s="110"/>
      <c r="GL1266" s="110"/>
      <c r="GM1266" s="110"/>
      <c r="GN1266" s="110"/>
      <c r="GO1266" s="110"/>
      <c r="GP1266" s="110"/>
      <c r="GQ1266" s="110"/>
      <c r="GR1266" s="110"/>
      <c r="GS1266" s="110"/>
      <c r="GT1266" s="110"/>
      <c r="GU1266" s="110"/>
      <c r="GV1266" s="110"/>
      <c r="GW1266" s="110"/>
      <c r="GX1266" s="110"/>
      <c r="GY1266" s="110"/>
      <c r="GZ1266" s="110"/>
      <c r="HA1266" s="110"/>
      <c r="HB1266" s="110"/>
      <c r="HC1266" s="110"/>
      <c r="HD1266" s="110"/>
      <c r="HE1266" s="110"/>
      <c r="HF1266" s="110"/>
      <c r="HG1266" s="110"/>
      <c r="HH1266" s="110"/>
      <c r="HI1266" s="110"/>
      <c r="HJ1266" s="110"/>
      <c r="HK1266" s="110"/>
      <c r="HL1266" s="110"/>
      <c r="HM1266" s="110"/>
      <c r="HN1266" s="110"/>
      <c r="HO1266" s="110"/>
      <c r="HP1266" s="110"/>
      <c r="HQ1266" s="110"/>
      <c r="HR1266" s="110"/>
      <c r="HS1266" s="110"/>
      <c r="HT1266" s="110"/>
      <c r="HU1266" s="110"/>
      <c r="HV1266" s="110"/>
      <c r="HW1266" s="110"/>
      <c r="HX1266" s="110"/>
      <c r="HY1266" s="110"/>
      <c r="HZ1266" s="110"/>
      <c r="IA1266" s="110"/>
      <c r="IB1266" s="110"/>
      <c r="IC1266" s="110"/>
      <c r="ID1266" s="110"/>
      <c r="IE1266" s="110"/>
      <c r="IF1266" s="110"/>
      <c r="IG1266" s="110"/>
      <c r="IH1266" s="110"/>
      <c r="II1266" s="110"/>
      <c r="IJ1266" s="110"/>
      <c r="IK1266" s="110"/>
      <c r="IL1266" s="110"/>
      <c r="IM1266" s="110"/>
      <c r="IN1266" s="110"/>
      <c r="IO1266" s="110"/>
      <c r="IP1266" s="110"/>
      <c r="IQ1266" s="110"/>
      <c r="IR1266" s="110"/>
      <c r="IS1266" s="110"/>
      <c r="IT1266" s="110"/>
      <c r="IU1266" s="110"/>
      <c r="IV1266" s="110"/>
    </row>
    <row r="1267" spans="1:256" s="110" customFormat="1" x14ac:dyDescent="0.35">
      <c r="A1267" s="122" t="s">
        <v>589</v>
      </c>
      <c r="B1267" s="110" t="s">
        <v>211</v>
      </c>
      <c r="C1267" s="110" t="s">
        <v>190</v>
      </c>
      <c r="D1267" s="122" t="s">
        <v>178</v>
      </c>
      <c r="E1267" s="125">
        <v>34564</v>
      </c>
      <c r="F1267" s="118" t="s">
        <v>249</v>
      </c>
      <c r="G1267" s="122" t="s">
        <v>486</v>
      </c>
      <c r="H1267" s="110" t="s">
        <v>211</v>
      </c>
      <c r="I1267" s="110" t="s">
        <v>190</v>
      </c>
      <c r="J1267" s="122" t="s">
        <v>178</v>
      </c>
      <c r="K1267" s="110" t="s">
        <v>211</v>
      </c>
      <c r="L1267" s="110" t="s">
        <v>190</v>
      </c>
      <c r="M1267" s="122" t="s">
        <v>178</v>
      </c>
      <c r="N1267" s="110" t="s">
        <v>211</v>
      </c>
      <c r="O1267" s="110" t="s">
        <v>190</v>
      </c>
      <c r="P1267" s="122" t="s">
        <v>430</v>
      </c>
      <c r="Q1267" s="110" t="s">
        <v>211</v>
      </c>
      <c r="R1267" s="110" t="s">
        <v>190</v>
      </c>
      <c r="S1267" s="122" t="s">
        <v>181</v>
      </c>
      <c r="T1267" s="110" t="s">
        <v>234</v>
      </c>
      <c r="U1267" s="110" t="s">
        <v>190</v>
      </c>
      <c r="V1267" s="122" t="s">
        <v>590</v>
      </c>
      <c r="W1267" s="110" t="s">
        <v>211</v>
      </c>
      <c r="X1267" s="110" t="s">
        <v>190</v>
      </c>
      <c r="Y1267" s="122" t="s">
        <v>178</v>
      </c>
      <c r="Z1267" s="110" t="s">
        <v>459</v>
      </c>
      <c r="AA1267" s="110" t="s">
        <v>190</v>
      </c>
      <c r="AB1267" s="122" t="s">
        <v>426</v>
      </c>
    </row>
    <row r="1268" spans="1:256" ht="12.75" customHeight="1" x14ac:dyDescent="0.35">
      <c r="A1268" s="122" t="s">
        <v>3661</v>
      </c>
      <c r="B1268" s="110" t="s">
        <v>504</v>
      </c>
      <c r="C1268" s="110" t="s">
        <v>206</v>
      </c>
      <c r="D1268" s="122" t="s">
        <v>496</v>
      </c>
      <c r="E1268" s="125">
        <v>36263</v>
      </c>
      <c r="F1268" s="111" t="s">
        <v>5154</v>
      </c>
      <c r="G1268" s="122"/>
      <c r="H1268" s="110"/>
      <c r="I1268" s="110"/>
      <c r="J1268" s="122"/>
      <c r="K1268" s="110"/>
      <c r="L1268" s="110"/>
      <c r="M1268" s="122"/>
      <c r="N1268" s="110"/>
      <c r="O1268" s="110"/>
      <c r="P1268" s="122"/>
      <c r="Q1268" s="110"/>
      <c r="R1268" s="110"/>
      <c r="S1268" s="122"/>
      <c r="T1268" s="110"/>
      <c r="U1268" s="110"/>
      <c r="V1268" s="122"/>
      <c r="W1268" s="110"/>
      <c r="X1268" s="110"/>
      <c r="Y1268" s="122"/>
      <c r="Z1268" s="110"/>
      <c r="AA1268" s="110"/>
      <c r="AB1268" s="122"/>
      <c r="AC1268" s="110"/>
      <c r="AD1268" s="110"/>
      <c r="AE1268" s="110"/>
      <c r="AF1268" s="110"/>
      <c r="AG1268" s="110"/>
      <c r="AH1268" s="110"/>
      <c r="AI1268" s="110"/>
      <c r="AJ1268" s="110"/>
      <c r="AK1268" s="110"/>
      <c r="AL1268" s="110"/>
      <c r="AM1268" s="110"/>
      <c r="AN1268" s="110"/>
      <c r="AO1268" s="110"/>
      <c r="AP1268" s="110"/>
      <c r="AQ1268" s="110"/>
      <c r="AR1268" s="110"/>
      <c r="AS1268" s="110"/>
      <c r="AT1268" s="110"/>
      <c r="AU1268" s="110"/>
      <c r="AV1268" s="110"/>
      <c r="AW1268" s="110"/>
      <c r="AX1268" s="110"/>
      <c r="AY1268" s="110"/>
      <c r="AZ1268" s="110"/>
      <c r="BA1268" s="110"/>
      <c r="BB1268" s="110"/>
      <c r="BC1268" s="110"/>
      <c r="BD1268" s="110"/>
      <c r="BE1268" s="110"/>
      <c r="BF1268" s="110"/>
      <c r="BG1268" s="110"/>
      <c r="BH1268" s="110"/>
      <c r="BI1268" s="110"/>
      <c r="BJ1268" s="110"/>
      <c r="BK1268" s="110"/>
      <c r="BL1268" s="110"/>
      <c r="BM1268" s="110"/>
      <c r="BN1268" s="110"/>
      <c r="BO1268" s="110"/>
      <c r="BP1268" s="110"/>
      <c r="BQ1268" s="110"/>
      <c r="BR1268" s="110"/>
      <c r="BS1268" s="110"/>
      <c r="BT1268" s="110"/>
      <c r="BU1268" s="110"/>
      <c r="BV1268" s="110"/>
      <c r="BW1268" s="110"/>
      <c r="BX1268" s="110"/>
      <c r="BY1268" s="110"/>
      <c r="BZ1268" s="110"/>
      <c r="CA1268" s="110"/>
      <c r="CB1268" s="110"/>
      <c r="CC1268" s="110"/>
      <c r="CD1268" s="110"/>
      <c r="CE1268" s="110"/>
      <c r="CF1268" s="110"/>
      <c r="CG1268" s="110"/>
      <c r="CH1268" s="110"/>
      <c r="CI1268" s="110"/>
      <c r="CJ1268" s="110"/>
      <c r="CK1268" s="110"/>
      <c r="CL1268" s="110"/>
      <c r="CM1268" s="110"/>
      <c r="CN1268" s="110"/>
      <c r="CO1268" s="110"/>
      <c r="CP1268" s="110"/>
      <c r="CQ1268" s="110"/>
      <c r="CR1268" s="110"/>
      <c r="CS1268" s="110"/>
      <c r="CT1268" s="110"/>
      <c r="CU1268" s="110"/>
      <c r="CV1268" s="110"/>
      <c r="CW1268" s="110"/>
      <c r="CX1268" s="110"/>
      <c r="CY1268" s="110"/>
      <c r="CZ1268" s="110"/>
      <c r="DA1268" s="110"/>
      <c r="DB1268" s="110"/>
      <c r="DC1268" s="110"/>
      <c r="DD1268" s="110"/>
      <c r="DE1268" s="110"/>
      <c r="DF1268" s="110"/>
      <c r="DG1268" s="110"/>
      <c r="DH1268" s="110"/>
      <c r="DI1268" s="110"/>
      <c r="DJ1268" s="110"/>
      <c r="DK1268" s="110"/>
      <c r="DL1268" s="110"/>
      <c r="DM1268" s="110"/>
      <c r="DN1268" s="110"/>
      <c r="DO1268" s="110"/>
      <c r="DP1268" s="110"/>
      <c r="DQ1268" s="110"/>
      <c r="DR1268" s="110"/>
      <c r="DS1268" s="110"/>
      <c r="DT1268" s="110"/>
      <c r="DU1268" s="110"/>
      <c r="DV1268" s="110"/>
      <c r="DW1268" s="110"/>
      <c r="DX1268" s="110"/>
      <c r="DY1268" s="110"/>
      <c r="DZ1268" s="110"/>
      <c r="EA1268" s="110"/>
      <c r="EB1268" s="110"/>
      <c r="EC1268" s="110"/>
      <c r="ED1268" s="110"/>
      <c r="EE1268" s="110"/>
      <c r="EF1268" s="110"/>
      <c r="EG1268" s="110"/>
      <c r="EH1268" s="110"/>
      <c r="EI1268" s="110"/>
      <c r="EJ1268" s="110"/>
      <c r="EK1268" s="110"/>
      <c r="EL1268" s="110"/>
      <c r="EM1268" s="110"/>
      <c r="EN1268" s="110"/>
      <c r="EO1268" s="110"/>
      <c r="EP1268" s="110"/>
      <c r="EQ1268" s="110"/>
      <c r="ER1268" s="110"/>
      <c r="ES1268" s="110"/>
      <c r="ET1268" s="110"/>
      <c r="EU1268" s="110"/>
      <c r="EV1268" s="110"/>
      <c r="EW1268" s="110"/>
      <c r="EX1268" s="110"/>
      <c r="EY1268" s="110"/>
      <c r="EZ1268" s="110"/>
      <c r="FA1268" s="110"/>
      <c r="FB1268" s="110"/>
      <c r="FC1268" s="110"/>
      <c r="FD1268" s="110"/>
      <c r="FE1268" s="110"/>
      <c r="FF1268" s="110"/>
      <c r="FG1268" s="110"/>
      <c r="FH1268" s="110"/>
      <c r="FI1268" s="110"/>
      <c r="FJ1268" s="110"/>
      <c r="FK1268" s="110"/>
      <c r="FL1268" s="110"/>
      <c r="FM1268" s="110"/>
      <c r="FN1268" s="110"/>
      <c r="FO1268" s="110"/>
      <c r="FP1268" s="110"/>
      <c r="FQ1268" s="110"/>
      <c r="FR1268" s="110"/>
      <c r="FS1268" s="110"/>
      <c r="FT1268" s="110"/>
      <c r="FU1268" s="110"/>
      <c r="FV1268" s="110"/>
      <c r="FW1268" s="110"/>
      <c r="FX1268" s="110"/>
      <c r="FY1268" s="110"/>
      <c r="FZ1268" s="110"/>
      <c r="GA1268" s="110"/>
      <c r="GB1268" s="110"/>
      <c r="GC1268" s="110"/>
      <c r="GD1268" s="110"/>
      <c r="GE1268" s="110"/>
      <c r="GF1268" s="110"/>
      <c r="GG1268" s="110"/>
      <c r="GH1268" s="110"/>
      <c r="GI1268" s="110"/>
      <c r="GJ1268" s="110"/>
      <c r="GK1268" s="110"/>
      <c r="GL1268" s="110"/>
      <c r="GM1268" s="110"/>
      <c r="GN1268" s="110"/>
      <c r="GO1268" s="110"/>
      <c r="GP1268" s="110"/>
      <c r="GQ1268" s="110"/>
      <c r="GR1268" s="110"/>
      <c r="GS1268" s="110"/>
      <c r="GT1268" s="110"/>
      <c r="GU1268" s="110"/>
      <c r="GV1268" s="110"/>
      <c r="GW1268" s="110"/>
      <c r="GX1268" s="110"/>
      <c r="GY1268" s="110"/>
      <c r="GZ1268" s="110"/>
      <c r="HA1268" s="110"/>
      <c r="HB1268" s="110"/>
      <c r="HC1268" s="110"/>
      <c r="HD1268" s="110"/>
      <c r="HE1268" s="110"/>
      <c r="HF1268" s="110"/>
      <c r="HG1268" s="110"/>
      <c r="HH1268" s="110"/>
      <c r="HI1268" s="110"/>
      <c r="HJ1268" s="110"/>
      <c r="HK1268" s="110"/>
      <c r="HL1268" s="110"/>
      <c r="HM1268" s="110"/>
      <c r="HN1268" s="110"/>
      <c r="HO1268" s="110"/>
      <c r="HP1268" s="110"/>
      <c r="HQ1268" s="110"/>
      <c r="HR1268" s="110"/>
      <c r="HS1268" s="110"/>
      <c r="HT1268" s="110"/>
      <c r="HU1268" s="110"/>
      <c r="HV1268" s="110"/>
      <c r="HW1268" s="110"/>
      <c r="HX1268" s="110"/>
      <c r="HY1268" s="110"/>
      <c r="HZ1268" s="110"/>
      <c r="IA1268" s="110"/>
      <c r="IB1268" s="110"/>
      <c r="IC1268" s="110"/>
      <c r="ID1268" s="110"/>
      <c r="IE1268" s="110"/>
      <c r="IF1268" s="110"/>
      <c r="IG1268" s="110"/>
      <c r="IH1268" s="110"/>
      <c r="II1268" s="110"/>
      <c r="IJ1268" s="110"/>
      <c r="IK1268" s="110"/>
      <c r="IL1268" s="110"/>
      <c r="IM1268" s="110"/>
      <c r="IN1268" s="110"/>
      <c r="IO1268" s="110"/>
      <c r="IP1268" s="110"/>
      <c r="IQ1268" s="110"/>
      <c r="IR1268" s="110"/>
      <c r="IS1268" s="110"/>
      <c r="IT1268" s="110"/>
      <c r="IU1268" s="110"/>
      <c r="IV1268" s="110"/>
    </row>
    <row r="1269" spans="1:256" s="110" customFormat="1" x14ac:dyDescent="0.35">
      <c r="A1269" s="122" t="s">
        <v>3314</v>
      </c>
      <c r="B1269" s="110" t="s">
        <v>273</v>
      </c>
      <c r="C1269" s="111" t="s">
        <v>103</v>
      </c>
      <c r="D1269" s="111" t="s">
        <v>477</v>
      </c>
      <c r="E1269" s="125">
        <v>34786</v>
      </c>
      <c r="F1269" s="111" t="s">
        <v>330</v>
      </c>
      <c r="G1269" s="111" t="s">
        <v>189</v>
      </c>
      <c r="I1269" s="111"/>
      <c r="J1269" s="111"/>
      <c r="K1269" s="110" t="s">
        <v>273</v>
      </c>
      <c r="L1269" s="111" t="s">
        <v>421</v>
      </c>
      <c r="M1269" s="111" t="s">
        <v>186</v>
      </c>
      <c r="N1269" s="110" t="s">
        <v>242</v>
      </c>
      <c r="O1269" s="111" t="s">
        <v>172</v>
      </c>
      <c r="P1269" s="111" t="s">
        <v>178</v>
      </c>
      <c r="Q1269" s="110" t="s">
        <v>258</v>
      </c>
      <c r="R1269" s="111" t="s">
        <v>172</v>
      </c>
      <c r="S1269" s="111" t="s">
        <v>208</v>
      </c>
      <c r="T1269" s="110" t="s">
        <v>273</v>
      </c>
      <c r="U1269" s="111" t="s">
        <v>172</v>
      </c>
      <c r="V1269" s="111" t="s">
        <v>254</v>
      </c>
      <c r="W1269" s="110" t="s">
        <v>242</v>
      </c>
      <c r="X1269" s="111" t="s">
        <v>172</v>
      </c>
      <c r="Y1269" s="111" t="s">
        <v>168</v>
      </c>
      <c r="AA1269" s="111"/>
      <c r="AB1269" s="111"/>
      <c r="AD1269" s="111"/>
      <c r="AE1269" s="111"/>
      <c r="AG1269" s="111"/>
      <c r="AH1269" s="111"/>
      <c r="AJ1269" s="111"/>
      <c r="AK1269" s="111"/>
      <c r="AM1269" s="111"/>
      <c r="AN1269" s="111"/>
      <c r="AP1269" s="111"/>
      <c r="AQ1269" s="111"/>
      <c r="AS1269" s="111"/>
      <c r="AT1269" s="111"/>
      <c r="AV1269" s="111"/>
      <c r="AW1269" s="111"/>
      <c r="AY1269" s="111"/>
      <c r="AZ1269" s="111"/>
      <c r="BB1269" s="111"/>
      <c r="BC1269" s="111"/>
      <c r="BE1269" s="111"/>
      <c r="BF1269" s="111"/>
      <c r="BH1269" s="111"/>
      <c r="BI1269" s="111"/>
      <c r="BK1269" s="111"/>
      <c r="BL1269" s="111"/>
      <c r="BN1269" s="111"/>
      <c r="BO1269" s="111"/>
      <c r="BQ1269" s="125"/>
      <c r="BR1269" s="111"/>
      <c r="BS1269" s="118"/>
      <c r="BU1269" s="122"/>
      <c r="BV1269" s="118"/>
      <c r="BW1269" s="118"/>
      <c r="BX1269" s="127"/>
    </row>
    <row r="1270" spans="1:256" s="110" customFormat="1" x14ac:dyDescent="0.35">
      <c r="A1270" s="122" t="s">
        <v>2538</v>
      </c>
      <c r="B1270" s="110" t="s">
        <v>327</v>
      </c>
      <c r="C1270" s="110" t="s">
        <v>142</v>
      </c>
      <c r="D1270" s="122" t="s">
        <v>328</v>
      </c>
      <c r="E1270" s="125">
        <v>36492</v>
      </c>
      <c r="F1270" s="111" t="s">
        <v>102</v>
      </c>
      <c r="G1270" s="122"/>
      <c r="H1270" s="110" t="s">
        <v>327</v>
      </c>
      <c r="I1270" s="110" t="s">
        <v>142</v>
      </c>
      <c r="J1270" s="122" t="s">
        <v>328</v>
      </c>
      <c r="K1270" s="110" t="s">
        <v>327</v>
      </c>
      <c r="L1270" s="110" t="s">
        <v>142</v>
      </c>
      <c r="M1270" s="122" t="s">
        <v>328</v>
      </c>
      <c r="P1270" s="122"/>
      <c r="S1270" s="122"/>
      <c r="V1270" s="122"/>
      <c r="Y1270" s="122"/>
      <c r="AB1270" s="122"/>
    </row>
    <row r="1271" spans="1:256" s="110" customFormat="1" x14ac:dyDescent="0.35">
      <c r="A1271" s="122" t="s">
        <v>1457</v>
      </c>
      <c r="B1271" s="110" t="s">
        <v>77</v>
      </c>
      <c r="C1271" s="111" t="s">
        <v>86</v>
      </c>
      <c r="D1271" s="111" t="s">
        <v>1204</v>
      </c>
      <c r="E1271" s="125">
        <v>34779</v>
      </c>
      <c r="F1271" s="111" t="s">
        <v>720</v>
      </c>
      <c r="G1271" s="111" t="s">
        <v>188</v>
      </c>
      <c r="H1271" s="110" t="s">
        <v>77</v>
      </c>
      <c r="I1271" s="111" t="s">
        <v>86</v>
      </c>
      <c r="J1271" s="111"/>
      <c r="K1271" s="110" t="s">
        <v>77</v>
      </c>
      <c r="L1271" s="111" t="s">
        <v>86</v>
      </c>
      <c r="M1271" s="111" t="s">
        <v>1458</v>
      </c>
      <c r="N1271" s="110" t="s">
        <v>77</v>
      </c>
      <c r="O1271" s="111" t="s">
        <v>460</v>
      </c>
      <c r="P1271" s="111" t="s">
        <v>1459</v>
      </c>
      <c r="Q1271" s="110" t="s">
        <v>77</v>
      </c>
      <c r="R1271" s="111" t="s">
        <v>252</v>
      </c>
      <c r="S1271" s="111"/>
      <c r="T1271" s="110" t="s">
        <v>77</v>
      </c>
      <c r="U1271" s="111" t="s">
        <v>252</v>
      </c>
      <c r="V1271" s="111" t="s">
        <v>1460</v>
      </c>
      <c r="W1271" s="110" t="s">
        <v>77</v>
      </c>
      <c r="X1271" s="111" t="s">
        <v>252</v>
      </c>
      <c r="Y1271" s="111"/>
      <c r="AA1271" s="111"/>
      <c r="AB1271" s="111"/>
      <c r="AD1271" s="111"/>
      <c r="AE1271" s="111"/>
      <c r="AG1271" s="111"/>
      <c r="AH1271" s="111"/>
      <c r="AJ1271" s="111"/>
      <c r="AK1271" s="111"/>
      <c r="AM1271" s="111"/>
      <c r="AN1271" s="111"/>
      <c r="AP1271" s="111"/>
      <c r="AQ1271" s="111"/>
      <c r="AS1271" s="111"/>
      <c r="AT1271" s="111"/>
      <c r="AV1271" s="111"/>
      <c r="AW1271" s="111"/>
      <c r="AY1271" s="111"/>
      <c r="AZ1271" s="111"/>
      <c r="BB1271" s="111"/>
      <c r="BC1271" s="111"/>
      <c r="BE1271" s="111"/>
      <c r="BF1271" s="111"/>
      <c r="BH1271" s="111"/>
      <c r="BI1271" s="111"/>
      <c r="BK1271" s="111"/>
      <c r="BL1271" s="111"/>
      <c r="BN1271" s="111"/>
      <c r="BO1271" s="111"/>
      <c r="BQ1271" s="125"/>
      <c r="BR1271" s="111"/>
      <c r="BS1271" s="118"/>
      <c r="BU1271" s="122"/>
      <c r="BV1271" s="118"/>
      <c r="BW1271" s="118"/>
      <c r="BX1271" s="127"/>
    </row>
    <row r="1272" spans="1:256" ht="12.75" customHeight="1" x14ac:dyDescent="0.35">
      <c r="A1272" s="122" t="s">
        <v>1719</v>
      </c>
      <c r="B1272" s="110" t="s">
        <v>304</v>
      </c>
      <c r="C1272" s="110" t="s">
        <v>96</v>
      </c>
      <c r="D1272" s="122" t="s">
        <v>310</v>
      </c>
      <c r="E1272" s="125">
        <v>36390</v>
      </c>
      <c r="F1272" s="111" t="s">
        <v>171</v>
      </c>
      <c r="G1272" s="122" t="s">
        <v>137</v>
      </c>
      <c r="H1272" s="110" t="s">
        <v>304</v>
      </c>
      <c r="I1272" s="110" t="s">
        <v>96</v>
      </c>
      <c r="J1272" s="122" t="s">
        <v>310</v>
      </c>
      <c r="K1272" s="110" t="s">
        <v>307</v>
      </c>
      <c r="L1272" s="110" t="s">
        <v>96</v>
      </c>
      <c r="M1272" s="122" t="s">
        <v>1537</v>
      </c>
      <c r="N1272" s="110"/>
      <c r="O1272" s="110"/>
      <c r="P1272" s="122"/>
      <c r="Q1272" s="110"/>
      <c r="R1272" s="110"/>
      <c r="S1272" s="122"/>
      <c r="T1272" s="110"/>
      <c r="U1272" s="110"/>
      <c r="V1272" s="122"/>
      <c r="W1272" s="110"/>
      <c r="X1272" s="110"/>
      <c r="Y1272" s="122"/>
      <c r="Z1272" s="110"/>
      <c r="AA1272" s="110"/>
      <c r="AB1272" s="122"/>
      <c r="AC1272" s="110"/>
      <c r="AD1272" s="110"/>
      <c r="AE1272" s="110"/>
      <c r="AF1272" s="110"/>
      <c r="AG1272" s="110"/>
      <c r="AH1272" s="110"/>
      <c r="AI1272" s="110"/>
      <c r="AJ1272" s="110"/>
      <c r="AK1272" s="110"/>
      <c r="AL1272" s="110"/>
      <c r="AM1272" s="110"/>
      <c r="AN1272" s="110"/>
      <c r="AO1272" s="110"/>
      <c r="AP1272" s="110"/>
      <c r="AQ1272" s="110"/>
      <c r="AR1272" s="110"/>
      <c r="AS1272" s="110"/>
      <c r="AT1272" s="110"/>
      <c r="AU1272" s="110"/>
      <c r="AV1272" s="110"/>
      <c r="AW1272" s="110"/>
      <c r="AX1272" s="110"/>
      <c r="AY1272" s="110"/>
      <c r="AZ1272" s="110"/>
      <c r="BA1272" s="110"/>
      <c r="BB1272" s="110"/>
      <c r="BC1272" s="110"/>
      <c r="BD1272" s="110"/>
      <c r="BE1272" s="110"/>
      <c r="BF1272" s="110"/>
      <c r="BG1272" s="110"/>
      <c r="BH1272" s="110"/>
      <c r="BI1272" s="110"/>
      <c r="BJ1272" s="110"/>
      <c r="BK1272" s="110"/>
      <c r="BL1272" s="110"/>
      <c r="BM1272" s="110"/>
      <c r="BN1272" s="110"/>
      <c r="BO1272" s="110"/>
      <c r="BP1272" s="110"/>
      <c r="BQ1272" s="110"/>
      <c r="BR1272" s="110"/>
      <c r="BS1272" s="110"/>
      <c r="BT1272" s="110"/>
      <c r="BU1272" s="110"/>
      <c r="BV1272" s="110"/>
      <c r="BW1272" s="110"/>
      <c r="BX1272" s="110"/>
      <c r="BY1272" s="130"/>
    </row>
    <row r="1273" spans="1:256" s="110" customFormat="1" x14ac:dyDescent="0.35">
      <c r="A1273" s="122" t="s">
        <v>1669</v>
      </c>
      <c r="B1273" s="110" t="s">
        <v>156</v>
      </c>
      <c r="C1273" s="111" t="s">
        <v>86</v>
      </c>
      <c r="D1273" s="122" t="s">
        <v>173</v>
      </c>
      <c r="E1273" s="125">
        <v>34661</v>
      </c>
      <c r="F1273" s="111" t="s">
        <v>720</v>
      </c>
      <c r="G1273" s="111" t="s">
        <v>141</v>
      </c>
      <c r="H1273" s="110" t="s">
        <v>156</v>
      </c>
      <c r="I1273" s="111" t="s">
        <v>86</v>
      </c>
      <c r="J1273" s="111" t="s">
        <v>161</v>
      </c>
      <c r="K1273" s="110" t="s">
        <v>153</v>
      </c>
      <c r="L1273" s="111" t="s">
        <v>86</v>
      </c>
      <c r="M1273" s="111" t="s">
        <v>149</v>
      </c>
      <c r="O1273" s="111"/>
      <c r="P1273" s="111"/>
      <c r="Q1273" s="110" t="s">
        <v>156</v>
      </c>
      <c r="R1273" s="111" t="s">
        <v>229</v>
      </c>
      <c r="S1273" s="111" t="s">
        <v>161</v>
      </c>
      <c r="T1273" s="110" t="s">
        <v>156</v>
      </c>
      <c r="U1273" s="111" t="s">
        <v>229</v>
      </c>
      <c r="V1273" s="111" t="s">
        <v>848</v>
      </c>
      <c r="W1273" s="110" t="s">
        <v>156</v>
      </c>
      <c r="X1273" s="111" t="s">
        <v>229</v>
      </c>
      <c r="Y1273" s="111" t="s">
        <v>161</v>
      </c>
      <c r="AA1273" s="111"/>
      <c r="AB1273" s="111"/>
      <c r="AD1273" s="111"/>
      <c r="AE1273" s="111"/>
      <c r="AG1273" s="111"/>
      <c r="AH1273" s="111"/>
      <c r="AJ1273" s="111"/>
      <c r="AK1273" s="111"/>
      <c r="AM1273" s="111"/>
      <c r="AN1273" s="111"/>
      <c r="AP1273" s="111"/>
      <c r="AQ1273" s="111"/>
      <c r="AS1273" s="111"/>
      <c r="AT1273" s="111"/>
      <c r="AV1273" s="111"/>
      <c r="AW1273" s="111"/>
      <c r="AY1273" s="111"/>
      <c r="AZ1273" s="111"/>
      <c r="BB1273" s="111"/>
      <c r="BC1273" s="111"/>
      <c r="BE1273" s="111"/>
      <c r="BF1273" s="111"/>
      <c r="BH1273" s="111"/>
      <c r="BI1273" s="111"/>
      <c r="BK1273" s="111"/>
      <c r="BL1273" s="111"/>
      <c r="BN1273" s="111"/>
      <c r="BO1273" s="111"/>
      <c r="BQ1273" s="125"/>
      <c r="BR1273" s="111"/>
      <c r="BS1273" s="118"/>
      <c r="BU1273" s="122"/>
      <c r="BV1273" s="118"/>
      <c r="BW1273" s="118"/>
      <c r="BX1273" s="127"/>
    </row>
    <row r="1274" spans="1:256" s="110" customFormat="1" x14ac:dyDescent="0.35">
      <c r="A1274" s="122" t="s">
        <v>4601</v>
      </c>
      <c r="B1274" s="110" t="s">
        <v>459</v>
      </c>
      <c r="C1274" s="110" t="s">
        <v>471</v>
      </c>
      <c r="D1274" s="122" t="s">
        <v>166</v>
      </c>
      <c r="E1274" s="125">
        <v>36421</v>
      </c>
      <c r="F1274" s="111" t="s">
        <v>137</v>
      </c>
      <c r="G1274" s="122" t="s">
        <v>287</v>
      </c>
      <c r="H1274" s="110" t="s">
        <v>459</v>
      </c>
      <c r="I1274" s="110" t="s">
        <v>471</v>
      </c>
      <c r="J1274" s="122" t="s">
        <v>1133</v>
      </c>
      <c r="K1274" s="110" t="s">
        <v>459</v>
      </c>
      <c r="L1274" s="110" t="s">
        <v>471</v>
      </c>
      <c r="M1274" s="122" t="s">
        <v>166</v>
      </c>
      <c r="P1274" s="122"/>
      <c r="S1274" s="122"/>
      <c r="V1274" s="122"/>
      <c r="Y1274" s="122"/>
      <c r="AB1274" s="122"/>
    </row>
    <row r="1275" spans="1:256" s="110" customFormat="1" x14ac:dyDescent="0.35">
      <c r="A1275" s="122" t="s">
        <v>921</v>
      </c>
      <c r="B1275" s="110" t="s">
        <v>354</v>
      </c>
      <c r="C1275" s="110" t="s">
        <v>86</v>
      </c>
      <c r="D1275" s="122" t="s">
        <v>155</v>
      </c>
      <c r="E1275" s="125">
        <v>35813</v>
      </c>
      <c r="F1275" s="118" t="s">
        <v>398</v>
      </c>
      <c r="G1275" s="122" t="s">
        <v>115</v>
      </c>
      <c r="H1275" s="110" t="s">
        <v>323</v>
      </c>
      <c r="I1275" s="110" t="s">
        <v>86</v>
      </c>
      <c r="J1275" s="122" t="s">
        <v>154</v>
      </c>
      <c r="K1275" s="110" t="s">
        <v>323</v>
      </c>
      <c r="L1275" s="110" t="s">
        <v>78</v>
      </c>
      <c r="M1275" s="122" t="s">
        <v>154</v>
      </c>
      <c r="N1275" s="110" t="s">
        <v>323</v>
      </c>
      <c r="O1275" s="110" t="s">
        <v>78</v>
      </c>
      <c r="P1275" s="122" t="s">
        <v>154</v>
      </c>
      <c r="Q1275" s="110" t="s">
        <v>345</v>
      </c>
      <c r="R1275" s="110" t="s">
        <v>78</v>
      </c>
      <c r="S1275" s="122" t="s">
        <v>154</v>
      </c>
      <c r="T1275" s="110" t="s">
        <v>354</v>
      </c>
      <c r="U1275" s="110" t="s">
        <v>78</v>
      </c>
      <c r="V1275" s="122" t="s">
        <v>149</v>
      </c>
      <c r="Y1275" s="122"/>
      <c r="AB1275" s="122"/>
    </row>
    <row r="1276" spans="1:256" s="110" customFormat="1" x14ac:dyDescent="0.35">
      <c r="A1276" s="122" t="s">
        <v>921</v>
      </c>
      <c r="B1276" s="110" t="s">
        <v>243</v>
      </c>
      <c r="C1276" s="110" t="s">
        <v>259</v>
      </c>
      <c r="D1276" s="122" t="s">
        <v>289</v>
      </c>
      <c r="E1276" s="125">
        <v>37507</v>
      </c>
      <c r="F1276" s="111" t="s">
        <v>5174</v>
      </c>
      <c r="G1276" s="122"/>
      <c r="J1276" s="122"/>
      <c r="M1276" s="122"/>
      <c r="P1276" s="122"/>
      <c r="S1276" s="122"/>
      <c r="V1276" s="122"/>
      <c r="Y1276" s="122"/>
      <c r="AB1276" s="122"/>
    </row>
    <row r="1277" spans="1:256" s="110" customFormat="1" x14ac:dyDescent="0.35">
      <c r="A1277" s="122" t="s">
        <v>1795</v>
      </c>
      <c r="B1277" s="110" t="s">
        <v>273</v>
      </c>
      <c r="C1277" s="118" t="s">
        <v>123</v>
      </c>
      <c r="D1277" s="122" t="s">
        <v>231</v>
      </c>
      <c r="E1277" s="125">
        <v>37259</v>
      </c>
      <c r="F1277" s="111" t="s">
        <v>556</v>
      </c>
      <c r="G1277" s="111" t="s">
        <v>160</v>
      </c>
      <c r="H1277" s="110" t="s">
        <v>273</v>
      </c>
      <c r="I1277" s="118" t="s">
        <v>123</v>
      </c>
      <c r="J1277" s="122" t="s">
        <v>477</v>
      </c>
      <c r="L1277" s="118"/>
      <c r="M1277" s="122"/>
      <c r="O1277" s="118"/>
      <c r="P1277" s="122"/>
      <c r="R1277" s="118"/>
      <c r="S1277" s="122"/>
      <c r="U1277" s="118"/>
      <c r="V1277" s="122"/>
      <c r="X1277" s="118"/>
      <c r="Y1277" s="122"/>
      <c r="AA1277" s="118"/>
      <c r="AB1277" s="122"/>
      <c r="AD1277" s="118"/>
      <c r="AE1277" s="122"/>
      <c r="AG1277" s="118"/>
      <c r="AH1277" s="122"/>
      <c r="AJ1277" s="118"/>
      <c r="AK1277" s="122"/>
    </row>
    <row r="1278" spans="1:256" s="110" customFormat="1" x14ac:dyDescent="0.35">
      <c r="A1278" s="122" t="s">
        <v>526</v>
      </c>
      <c r="B1278" s="110" t="s">
        <v>323</v>
      </c>
      <c r="C1278" s="110" t="s">
        <v>78</v>
      </c>
      <c r="D1278" s="122" t="s">
        <v>154</v>
      </c>
      <c r="E1278" s="125">
        <v>35600</v>
      </c>
      <c r="F1278" s="118" t="s">
        <v>398</v>
      </c>
      <c r="G1278" s="122" t="s">
        <v>125</v>
      </c>
      <c r="H1278" s="110" t="s">
        <v>323</v>
      </c>
      <c r="I1278" s="110" t="s">
        <v>268</v>
      </c>
      <c r="J1278" s="122" t="s">
        <v>149</v>
      </c>
      <c r="K1278" s="110" t="s">
        <v>345</v>
      </c>
      <c r="L1278" s="110" t="s">
        <v>341</v>
      </c>
      <c r="M1278" s="122" t="s">
        <v>154</v>
      </c>
      <c r="N1278" s="110" t="s">
        <v>327</v>
      </c>
      <c r="O1278" s="110" t="s">
        <v>341</v>
      </c>
      <c r="P1278" s="122" t="s">
        <v>328</v>
      </c>
      <c r="Q1278" s="110" t="s">
        <v>345</v>
      </c>
      <c r="R1278" s="110" t="s">
        <v>341</v>
      </c>
      <c r="S1278" s="122" t="s">
        <v>154</v>
      </c>
      <c r="T1278" s="110" t="s">
        <v>345</v>
      </c>
      <c r="U1278" s="110" t="s">
        <v>341</v>
      </c>
      <c r="V1278" s="122" t="s">
        <v>154</v>
      </c>
      <c r="Y1278" s="122"/>
      <c r="AB1278" s="122"/>
    </row>
    <row r="1279" spans="1:256" s="110" customFormat="1" x14ac:dyDescent="0.35">
      <c r="A1279" s="122" t="s">
        <v>2349</v>
      </c>
      <c r="B1279" s="110" t="s">
        <v>299</v>
      </c>
      <c r="C1279" s="118" t="s">
        <v>235</v>
      </c>
      <c r="D1279" s="129" t="s">
        <v>297</v>
      </c>
      <c r="E1279" s="125">
        <v>34341</v>
      </c>
      <c r="F1279" s="111" t="s">
        <v>1116</v>
      </c>
      <c r="G1279" s="110" t="s">
        <v>4428</v>
      </c>
      <c r="H1279" s="110" t="s">
        <v>327</v>
      </c>
      <c r="I1279" s="118" t="s">
        <v>235</v>
      </c>
      <c r="J1279" s="129" t="s">
        <v>328</v>
      </c>
      <c r="K1279" s="110" t="s">
        <v>327</v>
      </c>
      <c r="L1279" s="118" t="s">
        <v>235</v>
      </c>
      <c r="M1279" s="129" t="s">
        <v>335</v>
      </c>
      <c r="N1279" s="110" t="s">
        <v>331</v>
      </c>
      <c r="O1279" s="118" t="s">
        <v>235</v>
      </c>
      <c r="P1279" s="129" t="s">
        <v>342</v>
      </c>
      <c r="Q1279" s="110" t="s">
        <v>299</v>
      </c>
      <c r="R1279" s="118" t="s">
        <v>235</v>
      </c>
      <c r="S1279" s="129" t="s">
        <v>335</v>
      </c>
      <c r="T1279" s="110" t="s">
        <v>327</v>
      </c>
      <c r="U1279" s="118" t="s">
        <v>460</v>
      </c>
      <c r="V1279" s="129" t="s">
        <v>335</v>
      </c>
      <c r="W1279" s="110" t="s">
        <v>299</v>
      </c>
      <c r="X1279" s="118" t="s">
        <v>326</v>
      </c>
      <c r="Y1279" s="129" t="s">
        <v>342</v>
      </c>
      <c r="Z1279" s="110" t="s">
        <v>327</v>
      </c>
      <c r="AA1279" s="118" t="s">
        <v>326</v>
      </c>
      <c r="AB1279" s="129" t="s">
        <v>328</v>
      </c>
      <c r="AC1279" s="110" t="s">
        <v>327</v>
      </c>
      <c r="AD1279" s="110" t="s">
        <v>326</v>
      </c>
      <c r="AE1279" s="111" t="s">
        <v>328</v>
      </c>
    </row>
    <row r="1280" spans="1:256" s="110" customFormat="1" x14ac:dyDescent="0.35">
      <c r="A1280" s="122" t="s">
        <v>1705</v>
      </c>
      <c r="B1280" s="110" t="s">
        <v>292</v>
      </c>
      <c r="C1280" s="110" t="s">
        <v>268</v>
      </c>
      <c r="D1280" s="122" t="s">
        <v>2805</v>
      </c>
      <c r="E1280" s="125">
        <v>36115</v>
      </c>
      <c r="F1280" s="118" t="s">
        <v>585</v>
      </c>
      <c r="G1280" s="122" t="s">
        <v>204</v>
      </c>
      <c r="H1280" s="110" t="s">
        <v>311</v>
      </c>
      <c r="I1280" s="110" t="s">
        <v>224</v>
      </c>
      <c r="J1280" s="122" t="s">
        <v>1020</v>
      </c>
      <c r="K1280" s="110" t="s">
        <v>311</v>
      </c>
      <c r="L1280" s="110" t="s">
        <v>224</v>
      </c>
      <c r="M1280" s="122" t="s">
        <v>1283</v>
      </c>
      <c r="N1280" s="110" t="s">
        <v>304</v>
      </c>
      <c r="O1280" s="110" t="s">
        <v>224</v>
      </c>
      <c r="P1280" s="122" t="s">
        <v>310</v>
      </c>
      <c r="Q1280" s="110" t="s">
        <v>1707</v>
      </c>
      <c r="R1280" s="110" t="s">
        <v>224</v>
      </c>
      <c r="S1280" s="122" t="s">
        <v>1708</v>
      </c>
      <c r="V1280" s="122"/>
      <c r="Y1280" s="122"/>
      <c r="AB1280" s="122"/>
    </row>
    <row r="1281" spans="1:76" s="110" customFormat="1" x14ac:dyDescent="0.35">
      <c r="A1281" s="122" t="s">
        <v>75</v>
      </c>
      <c r="B1281" s="110" t="s">
        <v>77</v>
      </c>
      <c r="C1281" s="110" t="s">
        <v>78</v>
      </c>
      <c r="D1281" s="122"/>
      <c r="E1281" s="125">
        <v>35649</v>
      </c>
      <c r="F1281" s="118" t="s">
        <v>76</v>
      </c>
      <c r="G1281" s="118" t="s">
        <v>4936</v>
      </c>
      <c r="H1281" s="110" t="s">
        <v>77</v>
      </c>
      <c r="I1281" s="110" t="s">
        <v>78</v>
      </c>
      <c r="J1281" s="122"/>
      <c r="K1281" s="110" t="s">
        <v>77</v>
      </c>
      <c r="L1281" s="110" t="s">
        <v>78</v>
      </c>
      <c r="M1281" s="122"/>
      <c r="N1281" s="110" t="s">
        <v>77</v>
      </c>
      <c r="O1281" s="110" t="s">
        <v>78</v>
      </c>
      <c r="P1281" s="122"/>
      <c r="Q1281" s="110" t="s">
        <v>77</v>
      </c>
      <c r="R1281" s="110" t="s">
        <v>78</v>
      </c>
      <c r="S1281" s="122"/>
      <c r="T1281" s="110" t="s">
        <v>77</v>
      </c>
      <c r="U1281" s="110" t="s">
        <v>78</v>
      </c>
      <c r="V1281" s="122"/>
      <c r="Y1281" s="122"/>
      <c r="AB1281" s="122"/>
    </row>
    <row r="1282" spans="1:76" s="110" customFormat="1" x14ac:dyDescent="0.35">
      <c r="A1282" s="122" t="s">
        <v>1848</v>
      </c>
      <c r="B1282" s="102"/>
      <c r="C1282" s="118"/>
      <c r="D1282" s="129"/>
      <c r="E1282" s="40">
        <v>32891</v>
      </c>
      <c r="F1282" s="111" t="s">
        <v>1849</v>
      </c>
      <c r="G1282" s="110" t="s">
        <v>4652</v>
      </c>
      <c r="H1282" s="102" t="s">
        <v>93</v>
      </c>
      <c r="I1282" s="118" t="s">
        <v>131</v>
      </c>
      <c r="J1282" s="129" t="s">
        <v>3473</v>
      </c>
      <c r="K1282" s="102" t="s">
        <v>93</v>
      </c>
      <c r="L1282" s="118" t="s">
        <v>116</v>
      </c>
      <c r="M1282" s="129" t="s">
        <v>1850</v>
      </c>
      <c r="N1282" s="102" t="s">
        <v>93</v>
      </c>
      <c r="O1282" s="118" t="s">
        <v>195</v>
      </c>
      <c r="P1282" s="129" t="s">
        <v>1851</v>
      </c>
      <c r="Q1282" s="102" t="s">
        <v>93</v>
      </c>
      <c r="R1282" s="118" t="s">
        <v>274</v>
      </c>
      <c r="S1282" s="129" t="s">
        <v>1852</v>
      </c>
      <c r="T1282" s="102" t="s">
        <v>93</v>
      </c>
      <c r="U1282" s="118" t="s">
        <v>274</v>
      </c>
      <c r="V1282" s="129" t="s">
        <v>1853</v>
      </c>
      <c r="W1282" s="102" t="s">
        <v>93</v>
      </c>
      <c r="X1282" s="118" t="s">
        <v>86</v>
      </c>
      <c r="Y1282" s="129" t="s">
        <v>1854</v>
      </c>
      <c r="Z1282" s="102" t="s">
        <v>93</v>
      </c>
      <c r="AA1282" s="118" t="s">
        <v>86</v>
      </c>
      <c r="AB1282" s="129" t="s">
        <v>1855</v>
      </c>
      <c r="AC1282" s="102" t="s">
        <v>93</v>
      </c>
      <c r="AD1282" s="118" t="s">
        <v>275</v>
      </c>
      <c r="AE1282" s="129" t="s">
        <v>1856</v>
      </c>
      <c r="AF1282" s="102" t="s">
        <v>93</v>
      </c>
      <c r="AG1282" s="118" t="s">
        <v>275</v>
      </c>
      <c r="AH1282" s="129" t="s">
        <v>1857</v>
      </c>
      <c r="AI1282" s="102" t="s">
        <v>954</v>
      </c>
      <c r="AJ1282" s="118" t="s">
        <v>275</v>
      </c>
      <c r="AK1282" s="129" t="s">
        <v>231</v>
      </c>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row>
    <row r="1283" spans="1:76" s="110" customFormat="1" x14ac:dyDescent="0.35">
      <c r="A1283" s="122" t="s">
        <v>1032</v>
      </c>
      <c r="C1283" s="111" t="s">
        <v>4421</v>
      </c>
      <c r="D1283" s="122"/>
      <c r="E1283" s="125">
        <v>35314</v>
      </c>
      <c r="F1283" s="111" t="s">
        <v>130</v>
      </c>
      <c r="G1283" s="122" t="s">
        <v>822</v>
      </c>
      <c r="J1283" s="122"/>
      <c r="K1283" s="110" t="s">
        <v>307</v>
      </c>
      <c r="L1283" s="110" t="s">
        <v>259</v>
      </c>
      <c r="M1283" s="122" t="s">
        <v>310</v>
      </c>
      <c r="P1283" s="122"/>
      <c r="S1283" s="122"/>
      <c r="V1283" s="122"/>
      <c r="Y1283" s="122"/>
      <c r="AB1283" s="122"/>
    </row>
    <row r="1284" spans="1:76" s="110" customFormat="1" x14ac:dyDescent="0.35">
      <c r="A1284" s="122" t="s">
        <v>846</v>
      </c>
      <c r="B1284" s="110" t="s">
        <v>156</v>
      </c>
      <c r="C1284" s="118" t="s">
        <v>135</v>
      </c>
      <c r="D1284" s="122" t="s">
        <v>173</v>
      </c>
      <c r="E1284" s="125">
        <v>36771</v>
      </c>
      <c r="F1284" s="111" t="s">
        <v>200</v>
      </c>
      <c r="G1284" s="111" t="s">
        <v>98</v>
      </c>
      <c r="H1284" s="110" t="s">
        <v>153</v>
      </c>
      <c r="I1284" s="118" t="s">
        <v>135</v>
      </c>
      <c r="J1284" s="122" t="s">
        <v>154</v>
      </c>
      <c r="L1284" s="118"/>
      <c r="M1284" s="122"/>
      <c r="O1284" s="118"/>
      <c r="P1284" s="122"/>
      <c r="R1284" s="118"/>
      <c r="S1284" s="122"/>
      <c r="U1284" s="118"/>
      <c r="V1284" s="122"/>
      <c r="X1284" s="118"/>
      <c r="Y1284" s="122"/>
      <c r="AA1284" s="118"/>
      <c r="AB1284" s="122"/>
      <c r="AD1284" s="118"/>
      <c r="AE1284" s="122"/>
      <c r="AG1284" s="118"/>
      <c r="AH1284" s="122"/>
      <c r="AJ1284" s="118"/>
      <c r="AK1284" s="122"/>
    </row>
    <row r="1285" spans="1:76" s="110" customFormat="1" x14ac:dyDescent="0.35">
      <c r="A1285" s="122" t="s">
        <v>3834</v>
      </c>
      <c r="B1285" s="110" t="s">
        <v>331</v>
      </c>
      <c r="C1285" s="110" t="s">
        <v>252</v>
      </c>
      <c r="D1285" s="122" t="s">
        <v>297</v>
      </c>
      <c r="E1285" s="125">
        <v>37432</v>
      </c>
      <c r="F1285" s="111" t="s">
        <v>5138</v>
      </c>
      <c r="G1285" s="122"/>
      <c r="J1285" s="122"/>
      <c r="M1285" s="122"/>
      <c r="P1285" s="122"/>
      <c r="S1285" s="122"/>
      <c r="V1285" s="122"/>
      <c r="Y1285" s="122"/>
      <c r="AB1285" s="122"/>
    </row>
    <row r="1286" spans="1:76" s="110" customFormat="1" x14ac:dyDescent="0.35">
      <c r="A1286" s="122" t="s">
        <v>3208</v>
      </c>
      <c r="B1286" s="110" t="s">
        <v>744</v>
      </c>
      <c r="C1286" s="110" t="s">
        <v>224</v>
      </c>
      <c r="D1286" s="122" t="s">
        <v>231</v>
      </c>
      <c r="E1286" s="125">
        <v>35290</v>
      </c>
      <c r="F1286" s="118" t="s">
        <v>101</v>
      </c>
      <c r="G1286" s="122" t="s">
        <v>108</v>
      </c>
      <c r="H1286" s="110" t="s">
        <v>184</v>
      </c>
      <c r="I1286" s="110" t="s">
        <v>195</v>
      </c>
      <c r="J1286" s="122" t="s">
        <v>488</v>
      </c>
      <c r="K1286" s="110" t="s">
        <v>177</v>
      </c>
      <c r="L1286" s="110" t="s">
        <v>421</v>
      </c>
      <c r="M1286" s="122" t="s">
        <v>185</v>
      </c>
      <c r="N1286" s="110" t="s">
        <v>177</v>
      </c>
      <c r="O1286" s="110" t="s">
        <v>421</v>
      </c>
      <c r="P1286" s="122" t="s">
        <v>264</v>
      </c>
      <c r="Q1286" s="110" t="s">
        <v>177</v>
      </c>
      <c r="R1286" s="110" t="s">
        <v>421</v>
      </c>
      <c r="S1286" s="122" t="s">
        <v>208</v>
      </c>
      <c r="V1286" s="122"/>
      <c r="Y1286" s="122"/>
      <c r="AB1286" s="122"/>
    </row>
    <row r="1287" spans="1:76" s="110" customFormat="1" x14ac:dyDescent="0.35">
      <c r="A1287" s="122" t="s">
        <v>5006</v>
      </c>
      <c r="C1287" s="111" t="s">
        <v>4421</v>
      </c>
      <c r="D1287" s="122"/>
      <c r="E1287" s="125">
        <v>34978</v>
      </c>
      <c r="F1287" s="111" t="s">
        <v>101</v>
      </c>
      <c r="G1287" s="122" t="s">
        <v>287</v>
      </c>
      <c r="J1287" s="122"/>
      <c r="K1287" s="110" t="s">
        <v>147</v>
      </c>
      <c r="L1287" s="110" t="s">
        <v>206</v>
      </c>
      <c r="M1287" s="122" t="s">
        <v>5007</v>
      </c>
      <c r="P1287" s="122"/>
      <c r="S1287" s="122"/>
      <c r="V1287" s="122"/>
      <c r="Y1287" s="122"/>
      <c r="AB1287" s="122"/>
    </row>
    <row r="1288" spans="1:76" s="110" customFormat="1" x14ac:dyDescent="0.35">
      <c r="A1288" s="122" t="s">
        <v>2546</v>
      </c>
      <c r="B1288" s="110" t="s">
        <v>365</v>
      </c>
      <c r="C1288" s="118" t="s">
        <v>259</v>
      </c>
      <c r="D1288" s="122"/>
      <c r="E1288" s="125">
        <v>33370</v>
      </c>
      <c r="F1288" s="111" t="s">
        <v>1322</v>
      </c>
      <c r="G1288" s="111" t="s">
        <v>892</v>
      </c>
      <c r="H1288" s="110" t="s">
        <v>365</v>
      </c>
      <c r="I1288" s="118" t="s">
        <v>259</v>
      </c>
      <c r="J1288" s="122"/>
      <c r="K1288" s="110" t="s">
        <v>365</v>
      </c>
      <c r="L1288" s="118" t="s">
        <v>259</v>
      </c>
      <c r="M1288" s="122"/>
      <c r="N1288" s="110" t="s">
        <v>365</v>
      </c>
      <c r="O1288" s="118" t="s">
        <v>259</v>
      </c>
      <c r="P1288" s="122"/>
      <c r="Q1288" s="110" t="s">
        <v>365</v>
      </c>
      <c r="R1288" s="118" t="s">
        <v>259</v>
      </c>
      <c r="S1288" s="122"/>
      <c r="T1288" s="110" t="s">
        <v>365</v>
      </c>
      <c r="U1288" s="118" t="s">
        <v>259</v>
      </c>
      <c r="V1288" s="122"/>
      <c r="W1288" s="110" t="s">
        <v>365</v>
      </c>
      <c r="X1288" s="118" t="s">
        <v>165</v>
      </c>
      <c r="Y1288" s="122"/>
      <c r="Z1288" s="110" t="s">
        <v>861</v>
      </c>
      <c r="AA1288" s="118"/>
      <c r="AB1288" s="122"/>
      <c r="AC1288" s="110" t="s">
        <v>365</v>
      </c>
      <c r="AD1288" s="118" t="s">
        <v>96</v>
      </c>
      <c r="AE1288" s="122"/>
      <c r="AF1288" s="110" t="s">
        <v>365</v>
      </c>
      <c r="AG1288" s="118" t="s">
        <v>96</v>
      </c>
      <c r="AH1288" s="122"/>
      <c r="AJ1288" s="118"/>
      <c r="AK1288" s="122"/>
      <c r="AM1288" s="118"/>
      <c r="AN1288" s="122"/>
      <c r="AP1288" s="118"/>
      <c r="AQ1288" s="122"/>
      <c r="AS1288" s="118"/>
      <c r="AT1288" s="122"/>
      <c r="AV1288" s="118"/>
      <c r="AW1288" s="122"/>
      <c r="AY1288" s="118"/>
      <c r="AZ1288" s="122"/>
      <c r="BB1288" s="118"/>
      <c r="BC1288" s="122"/>
      <c r="BE1288" s="118"/>
      <c r="BF1288" s="122"/>
      <c r="BH1288" s="118"/>
      <c r="BI1288" s="122"/>
      <c r="BK1288" s="118"/>
      <c r="BL1288" s="122"/>
      <c r="BN1288" s="118"/>
      <c r="BO1288" s="122"/>
      <c r="BR1288" s="122"/>
      <c r="BS1288" s="118"/>
      <c r="BT1288" s="118"/>
      <c r="BU1288" s="118"/>
      <c r="BV1288" s="118"/>
      <c r="BW1288" s="118"/>
      <c r="BX1288" s="118"/>
    </row>
    <row r="1289" spans="1:76" s="110" customFormat="1" x14ac:dyDescent="0.35">
      <c r="A1289" s="122" t="s">
        <v>745</v>
      </c>
      <c r="B1289" s="110" t="s">
        <v>177</v>
      </c>
      <c r="C1289" s="110" t="s">
        <v>135</v>
      </c>
      <c r="D1289" s="122" t="s">
        <v>264</v>
      </c>
      <c r="E1289" s="125">
        <v>35992</v>
      </c>
      <c r="F1289" s="118" t="s">
        <v>241</v>
      </c>
      <c r="G1289" s="122" t="s">
        <v>457</v>
      </c>
      <c r="H1289" s="110" t="s">
        <v>177</v>
      </c>
      <c r="I1289" s="110" t="s">
        <v>135</v>
      </c>
      <c r="J1289" s="122" t="s">
        <v>186</v>
      </c>
      <c r="K1289" s="110" t="s">
        <v>177</v>
      </c>
      <c r="L1289" s="110" t="s">
        <v>135</v>
      </c>
      <c r="M1289" s="122" t="s">
        <v>477</v>
      </c>
      <c r="N1289" s="110" t="s">
        <v>177</v>
      </c>
      <c r="O1289" s="110" t="s">
        <v>135</v>
      </c>
      <c r="P1289" s="122" t="s">
        <v>186</v>
      </c>
      <c r="S1289" s="122"/>
      <c r="V1289" s="122"/>
      <c r="Y1289" s="122"/>
      <c r="AB1289" s="122"/>
    </row>
    <row r="1290" spans="1:76" s="110" customFormat="1" x14ac:dyDescent="0.35">
      <c r="A1290" s="122" t="s">
        <v>3924</v>
      </c>
      <c r="B1290" s="110" t="s">
        <v>122</v>
      </c>
      <c r="C1290" s="110" t="s">
        <v>206</v>
      </c>
      <c r="D1290" s="122"/>
      <c r="E1290" s="125">
        <v>37830</v>
      </c>
      <c r="F1290" s="111" t="s">
        <v>5175</v>
      </c>
      <c r="G1290" s="122"/>
      <c r="J1290" s="122"/>
      <c r="M1290" s="122"/>
      <c r="P1290" s="122"/>
      <c r="S1290" s="122"/>
      <c r="V1290" s="122"/>
      <c r="Y1290" s="122"/>
      <c r="AB1290" s="122"/>
    </row>
    <row r="1291" spans="1:76" s="110" customFormat="1" x14ac:dyDescent="0.35">
      <c r="A1291" s="122" t="s">
        <v>2469</v>
      </c>
      <c r="B1291" s="110" t="s">
        <v>127</v>
      </c>
      <c r="C1291" s="118" t="s">
        <v>229</v>
      </c>
      <c r="D1291" s="122" t="s">
        <v>154</v>
      </c>
      <c r="E1291" s="125">
        <v>37040</v>
      </c>
      <c r="F1291" s="111" t="s">
        <v>88</v>
      </c>
      <c r="G1291" s="111" t="s">
        <v>4815</v>
      </c>
      <c r="H1291" s="110" t="s">
        <v>127</v>
      </c>
      <c r="I1291" s="118" t="s">
        <v>229</v>
      </c>
      <c r="J1291" s="122"/>
      <c r="L1291" s="118"/>
      <c r="M1291" s="122"/>
      <c r="O1291" s="118"/>
      <c r="P1291" s="122"/>
      <c r="R1291" s="118"/>
      <c r="S1291" s="122"/>
      <c r="U1291" s="118"/>
      <c r="V1291" s="122"/>
      <c r="X1291" s="118"/>
      <c r="Y1291" s="122"/>
      <c r="AA1291" s="118"/>
      <c r="AB1291" s="122"/>
      <c r="AD1291" s="118"/>
      <c r="AE1291" s="122"/>
      <c r="AG1291" s="118"/>
      <c r="AH1291" s="122"/>
      <c r="AJ1291" s="118"/>
      <c r="AK1291" s="122"/>
    </row>
    <row r="1292" spans="1:76" s="110" customFormat="1" x14ac:dyDescent="0.35">
      <c r="A1292" s="122" t="s">
        <v>571</v>
      </c>
      <c r="B1292" s="110" t="s">
        <v>132</v>
      </c>
      <c r="C1292" s="110" t="s">
        <v>86</v>
      </c>
      <c r="D1292" s="122"/>
      <c r="E1292" s="125">
        <v>36221</v>
      </c>
      <c r="F1292" s="111" t="s">
        <v>295</v>
      </c>
      <c r="G1292" s="122" t="s">
        <v>822</v>
      </c>
      <c r="J1292" s="122"/>
      <c r="K1292" s="110" t="s">
        <v>132</v>
      </c>
      <c r="L1292" s="110" t="s">
        <v>86</v>
      </c>
      <c r="M1292" s="122"/>
      <c r="P1292" s="122"/>
      <c r="S1292" s="122"/>
      <c r="V1292" s="122"/>
      <c r="Y1292" s="122"/>
      <c r="AB1292" s="122"/>
    </row>
    <row r="1293" spans="1:76" s="110" customFormat="1" x14ac:dyDescent="0.35">
      <c r="A1293" s="122" t="s">
        <v>5063</v>
      </c>
      <c r="C1293" s="111" t="s">
        <v>4421</v>
      </c>
      <c r="D1293" s="111"/>
      <c r="E1293" s="125">
        <v>34071</v>
      </c>
      <c r="F1293" s="111" t="s">
        <v>443</v>
      </c>
      <c r="G1293" s="110" t="s">
        <v>280</v>
      </c>
      <c r="J1293" s="111"/>
      <c r="K1293" s="110" t="s">
        <v>480</v>
      </c>
      <c r="L1293" s="110" t="s">
        <v>341</v>
      </c>
      <c r="M1293" s="111" t="s">
        <v>783</v>
      </c>
      <c r="N1293" s="110" t="s">
        <v>273</v>
      </c>
      <c r="O1293" s="110" t="s">
        <v>471</v>
      </c>
      <c r="P1293" s="111" t="s">
        <v>264</v>
      </c>
      <c r="Q1293" s="110" t="s">
        <v>273</v>
      </c>
      <c r="R1293" s="110" t="s">
        <v>471</v>
      </c>
      <c r="S1293" s="111" t="s">
        <v>264</v>
      </c>
      <c r="T1293" s="110" t="s">
        <v>2307</v>
      </c>
      <c r="U1293" s="110" t="s">
        <v>341</v>
      </c>
      <c r="V1293" s="111" t="s">
        <v>5064</v>
      </c>
      <c r="W1293" s="110" t="s">
        <v>242</v>
      </c>
      <c r="X1293" s="110" t="s">
        <v>341</v>
      </c>
      <c r="Y1293" s="111" t="s">
        <v>178</v>
      </c>
      <c r="Z1293" s="110" t="s">
        <v>242</v>
      </c>
      <c r="AA1293" s="110" t="s">
        <v>460</v>
      </c>
      <c r="AB1293" s="111" t="s">
        <v>191</v>
      </c>
      <c r="AC1293" s="110" t="s">
        <v>273</v>
      </c>
      <c r="AD1293" s="110" t="s">
        <v>460</v>
      </c>
      <c r="AE1293" s="111" t="s">
        <v>264</v>
      </c>
    </row>
    <row r="1294" spans="1:76" s="110" customFormat="1" x14ac:dyDescent="0.35">
      <c r="A1294" s="122" t="s">
        <v>1265</v>
      </c>
      <c r="B1294" s="110" t="s">
        <v>211</v>
      </c>
      <c r="C1294" s="110" t="s">
        <v>206</v>
      </c>
      <c r="D1294" s="122" t="s">
        <v>576</v>
      </c>
      <c r="E1294" s="125">
        <v>36788</v>
      </c>
      <c r="F1294" s="111" t="s">
        <v>796</v>
      </c>
      <c r="G1294" s="122" t="s">
        <v>84</v>
      </c>
      <c r="J1294" s="122"/>
      <c r="K1294" s="110" t="s">
        <v>211</v>
      </c>
      <c r="L1294" s="110" t="s">
        <v>206</v>
      </c>
      <c r="M1294" s="122" t="s">
        <v>231</v>
      </c>
      <c r="P1294" s="122"/>
      <c r="S1294" s="122"/>
      <c r="V1294" s="122"/>
      <c r="Y1294" s="122"/>
      <c r="AB1294" s="122"/>
    </row>
    <row r="1295" spans="1:76" s="110" customFormat="1" x14ac:dyDescent="0.35">
      <c r="A1295" s="122" t="s">
        <v>2332</v>
      </c>
      <c r="B1295" s="110" t="s">
        <v>758</v>
      </c>
      <c r="C1295" s="110" t="s">
        <v>341</v>
      </c>
      <c r="D1295" s="122" t="s">
        <v>888</v>
      </c>
      <c r="E1295" s="125">
        <v>35493</v>
      </c>
      <c r="F1295" s="118" t="s">
        <v>115</v>
      </c>
      <c r="G1295" s="122" t="s">
        <v>4564</v>
      </c>
      <c r="H1295" s="110" t="s">
        <v>480</v>
      </c>
      <c r="I1295" s="110" t="s">
        <v>341</v>
      </c>
      <c r="J1295" s="122" t="s">
        <v>481</v>
      </c>
      <c r="K1295" s="110" t="s">
        <v>480</v>
      </c>
      <c r="L1295" s="110" t="s">
        <v>341</v>
      </c>
      <c r="M1295" s="122" t="s">
        <v>510</v>
      </c>
      <c r="N1295" s="110" t="s">
        <v>480</v>
      </c>
      <c r="O1295" s="110" t="s">
        <v>341</v>
      </c>
      <c r="P1295" s="122" t="s">
        <v>783</v>
      </c>
      <c r="Q1295" s="110" t="s">
        <v>758</v>
      </c>
      <c r="R1295" s="110" t="s">
        <v>341</v>
      </c>
      <c r="S1295" s="122" t="s">
        <v>4830</v>
      </c>
      <c r="T1295" s="110" t="s">
        <v>480</v>
      </c>
      <c r="U1295" s="110" t="s">
        <v>341</v>
      </c>
      <c r="V1295" s="122" t="s">
        <v>496</v>
      </c>
      <c r="Y1295" s="122"/>
      <c r="AB1295" s="122"/>
    </row>
    <row r="1296" spans="1:76" s="110" customFormat="1" x14ac:dyDescent="0.35">
      <c r="A1296" s="122" t="s">
        <v>2685</v>
      </c>
      <c r="B1296" s="110" t="s">
        <v>192</v>
      </c>
      <c r="C1296" s="111" t="s">
        <v>172</v>
      </c>
      <c r="D1296" s="111" t="s">
        <v>207</v>
      </c>
      <c r="E1296" s="125">
        <v>35143</v>
      </c>
      <c r="F1296" s="111" t="s">
        <v>2686</v>
      </c>
      <c r="G1296" s="111" t="s">
        <v>4869</v>
      </c>
      <c r="H1296" s="110" t="s">
        <v>192</v>
      </c>
      <c r="I1296" s="111" t="s">
        <v>172</v>
      </c>
      <c r="J1296" s="111" t="s">
        <v>178</v>
      </c>
      <c r="K1296" s="110" t="s">
        <v>192</v>
      </c>
      <c r="L1296" s="111" t="s">
        <v>172</v>
      </c>
      <c r="M1296" s="111" t="s">
        <v>181</v>
      </c>
      <c r="N1296" s="110" t="s">
        <v>192</v>
      </c>
      <c r="O1296" s="111" t="s">
        <v>172</v>
      </c>
      <c r="P1296" s="111" t="s">
        <v>207</v>
      </c>
      <c r="Q1296" s="110" t="s">
        <v>192</v>
      </c>
      <c r="R1296" s="111" t="s">
        <v>172</v>
      </c>
      <c r="S1296" s="111" t="s">
        <v>207</v>
      </c>
      <c r="T1296" s="110" t="s">
        <v>2688</v>
      </c>
      <c r="U1296" s="111" t="s">
        <v>172</v>
      </c>
      <c r="V1296" s="111" t="s">
        <v>2087</v>
      </c>
      <c r="W1296" s="110" t="s">
        <v>192</v>
      </c>
      <c r="X1296" s="111" t="s">
        <v>172</v>
      </c>
      <c r="Y1296" s="111" t="s">
        <v>207</v>
      </c>
      <c r="AA1296" s="111"/>
      <c r="AB1296" s="111"/>
      <c r="AD1296" s="111"/>
      <c r="AE1296" s="111"/>
      <c r="AG1296" s="111"/>
      <c r="AH1296" s="111"/>
      <c r="AJ1296" s="111"/>
      <c r="AK1296" s="111"/>
      <c r="AM1296" s="111"/>
      <c r="AN1296" s="111"/>
      <c r="AP1296" s="111"/>
      <c r="AQ1296" s="111"/>
      <c r="AS1296" s="111"/>
      <c r="AT1296" s="111"/>
      <c r="AV1296" s="111"/>
      <c r="AW1296" s="111"/>
      <c r="AY1296" s="111"/>
      <c r="AZ1296" s="111"/>
      <c r="BB1296" s="111"/>
      <c r="BC1296" s="111"/>
      <c r="BE1296" s="111"/>
      <c r="BF1296" s="111"/>
      <c r="BH1296" s="111"/>
      <c r="BI1296" s="111"/>
      <c r="BK1296" s="111"/>
      <c r="BL1296" s="111"/>
      <c r="BN1296" s="111"/>
      <c r="BO1296" s="111"/>
      <c r="BQ1296" s="125"/>
      <c r="BR1296" s="111"/>
      <c r="BS1296" s="118"/>
      <c r="BU1296" s="122"/>
      <c r="BV1296" s="118"/>
      <c r="BW1296" s="118"/>
      <c r="BX1296" s="127"/>
    </row>
    <row r="1297" spans="1:256" ht="12.75" customHeight="1" x14ac:dyDescent="0.35">
      <c r="A1297" s="122" t="s">
        <v>2914</v>
      </c>
      <c r="B1297" s="110"/>
      <c r="C1297" s="110"/>
      <c r="D1297" s="111"/>
      <c r="E1297" s="125">
        <v>33991</v>
      </c>
      <c r="F1297" s="111" t="s">
        <v>2000</v>
      </c>
      <c r="G1297" s="110" t="s">
        <v>175</v>
      </c>
      <c r="H1297" s="110" t="s">
        <v>323</v>
      </c>
      <c r="I1297" s="110" t="s">
        <v>235</v>
      </c>
      <c r="J1297" s="111" t="s">
        <v>422</v>
      </c>
      <c r="K1297" s="110" t="s">
        <v>354</v>
      </c>
      <c r="L1297" s="110" t="s">
        <v>235</v>
      </c>
      <c r="M1297" s="111" t="s">
        <v>154</v>
      </c>
      <c r="N1297" s="110" t="s">
        <v>354</v>
      </c>
      <c r="O1297" s="110" t="s">
        <v>151</v>
      </c>
      <c r="P1297" s="111" t="s">
        <v>154</v>
      </c>
      <c r="Q1297" s="110" t="s">
        <v>354</v>
      </c>
      <c r="R1297" s="110" t="s">
        <v>158</v>
      </c>
      <c r="S1297" s="111" t="s">
        <v>154</v>
      </c>
      <c r="T1297" s="110" t="s">
        <v>354</v>
      </c>
      <c r="U1297" s="110" t="s">
        <v>158</v>
      </c>
      <c r="V1297" s="111" t="s">
        <v>422</v>
      </c>
      <c r="W1297" s="110" t="s">
        <v>354</v>
      </c>
      <c r="X1297" s="110" t="s">
        <v>326</v>
      </c>
      <c r="Y1297" s="111" t="s">
        <v>154</v>
      </c>
      <c r="Z1297" s="110" t="s">
        <v>1044</v>
      </c>
      <c r="AA1297" s="110" t="s">
        <v>326</v>
      </c>
      <c r="AB1297" s="111" t="s">
        <v>154</v>
      </c>
      <c r="AC1297" s="110" t="s">
        <v>354</v>
      </c>
      <c r="AD1297" s="110" t="s">
        <v>326</v>
      </c>
      <c r="AE1297" s="111" t="s">
        <v>154</v>
      </c>
      <c r="AF1297" s="110"/>
      <c r="AG1297" s="110"/>
      <c r="AH1297" s="110"/>
      <c r="AI1297" s="110"/>
      <c r="AJ1297" s="110"/>
      <c r="AK1297" s="110"/>
      <c r="AL1297" s="110"/>
      <c r="AM1297" s="110"/>
      <c r="AN1297" s="110"/>
      <c r="AO1297" s="110"/>
      <c r="AP1297" s="110"/>
      <c r="AQ1297" s="110"/>
      <c r="AR1297" s="110"/>
      <c r="AS1297" s="110"/>
      <c r="AT1297" s="110"/>
      <c r="AU1297" s="110"/>
      <c r="AV1297" s="110"/>
      <c r="AW1297" s="110"/>
      <c r="AX1297" s="110"/>
      <c r="AY1297" s="110"/>
      <c r="AZ1297" s="110"/>
      <c r="BA1297" s="110"/>
      <c r="BB1297" s="110"/>
      <c r="BC1297" s="110"/>
      <c r="BD1297" s="110"/>
      <c r="BE1297" s="110"/>
      <c r="BF1297" s="110"/>
      <c r="BG1297" s="110"/>
      <c r="BH1297" s="110"/>
      <c r="BI1297" s="110"/>
      <c r="BJ1297" s="110"/>
      <c r="BK1297" s="110"/>
      <c r="BL1297" s="110"/>
      <c r="BM1297" s="110"/>
      <c r="BN1297" s="110"/>
      <c r="BO1297" s="110"/>
      <c r="BP1297" s="110"/>
      <c r="BQ1297" s="110"/>
      <c r="BR1297" s="110"/>
      <c r="BS1297" s="110"/>
      <c r="BT1297" s="110"/>
      <c r="BU1297" s="110"/>
      <c r="BV1297" s="110"/>
      <c r="BW1297" s="110"/>
      <c r="BX1297" s="110"/>
    </row>
    <row r="1298" spans="1:256" s="110" customFormat="1" x14ac:dyDescent="0.35">
      <c r="A1298" s="122" t="s">
        <v>1373</v>
      </c>
      <c r="B1298" s="110" t="s">
        <v>177</v>
      </c>
      <c r="C1298" s="110" t="s">
        <v>94</v>
      </c>
      <c r="D1298" s="122" t="s">
        <v>208</v>
      </c>
      <c r="E1298" s="125">
        <v>35642</v>
      </c>
      <c r="F1298" s="111" t="s">
        <v>359</v>
      </c>
      <c r="G1298" s="122" t="s">
        <v>1428</v>
      </c>
      <c r="H1298" s="110" t="s">
        <v>177</v>
      </c>
      <c r="I1298" s="110" t="s">
        <v>94</v>
      </c>
      <c r="J1298" s="122" t="s">
        <v>186</v>
      </c>
      <c r="K1298" s="110" t="s">
        <v>184</v>
      </c>
      <c r="L1298" s="110" t="s">
        <v>94</v>
      </c>
      <c r="M1298" s="122" t="s">
        <v>231</v>
      </c>
      <c r="P1298" s="122"/>
      <c r="S1298" s="122"/>
      <c r="V1298" s="122"/>
      <c r="Y1298" s="122"/>
      <c r="AB1298" s="122"/>
    </row>
    <row r="1299" spans="1:256" s="110" customFormat="1" x14ac:dyDescent="0.35">
      <c r="A1299" s="122" t="s">
        <v>2872</v>
      </c>
      <c r="B1299" s="110" t="s">
        <v>220</v>
      </c>
      <c r="C1299" s="110" t="s">
        <v>341</v>
      </c>
      <c r="D1299" s="122" t="s">
        <v>231</v>
      </c>
      <c r="E1299" s="125">
        <v>35659</v>
      </c>
      <c r="F1299" s="118" t="s">
        <v>457</v>
      </c>
      <c r="G1299" s="122" t="s">
        <v>387</v>
      </c>
      <c r="H1299" s="110" t="s">
        <v>461</v>
      </c>
      <c r="I1299" s="110" t="s">
        <v>135</v>
      </c>
      <c r="J1299" s="122" t="s">
        <v>186</v>
      </c>
      <c r="K1299" s="110" t="s">
        <v>461</v>
      </c>
      <c r="L1299" s="110" t="s">
        <v>135</v>
      </c>
      <c r="M1299" s="122" t="s">
        <v>231</v>
      </c>
      <c r="N1299" s="110" t="s">
        <v>192</v>
      </c>
      <c r="O1299" s="110" t="s">
        <v>135</v>
      </c>
      <c r="P1299" s="122" t="s">
        <v>208</v>
      </c>
      <c r="S1299" s="122"/>
      <c r="V1299" s="122"/>
      <c r="Y1299" s="122"/>
      <c r="AB1299" s="122"/>
    </row>
    <row r="1300" spans="1:256" s="110" customFormat="1" x14ac:dyDescent="0.35">
      <c r="A1300" s="122" t="s">
        <v>1505</v>
      </c>
      <c r="B1300" s="110" t="s">
        <v>461</v>
      </c>
      <c r="C1300" s="118" t="s">
        <v>165</v>
      </c>
      <c r="D1300" s="122" t="s">
        <v>231</v>
      </c>
      <c r="E1300" s="125">
        <v>36376</v>
      </c>
      <c r="F1300" s="111" t="s">
        <v>279</v>
      </c>
      <c r="G1300" s="111"/>
      <c r="H1300" s="110" t="s">
        <v>184</v>
      </c>
      <c r="I1300" s="118" t="s">
        <v>165</v>
      </c>
      <c r="J1300" s="122" t="s">
        <v>231</v>
      </c>
      <c r="L1300" s="118"/>
      <c r="M1300" s="122"/>
      <c r="O1300" s="118"/>
      <c r="P1300" s="122"/>
      <c r="R1300" s="118"/>
      <c r="S1300" s="122"/>
      <c r="U1300" s="118"/>
      <c r="V1300" s="122"/>
      <c r="X1300" s="118"/>
      <c r="Y1300" s="122"/>
      <c r="AA1300" s="118"/>
      <c r="AB1300" s="122"/>
      <c r="AD1300" s="118"/>
      <c r="AE1300" s="122"/>
      <c r="AG1300" s="118"/>
      <c r="AH1300" s="122"/>
      <c r="AJ1300" s="118"/>
      <c r="AK1300" s="122"/>
    </row>
    <row r="1301" spans="1:256" s="110" customFormat="1" x14ac:dyDescent="0.35">
      <c r="A1301" s="122" t="s">
        <v>2235</v>
      </c>
      <c r="B1301" s="110" t="s">
        <v>327</v>
      </c>
      <c r="C1301" s="110" t="s">
        <v>460</v>
      </c>
      <c r="D1301" s="122" t="s">
        <v>328</v>
      </c>
      <c r="E1301" s="125">
        <v>36664</v>
      </c>
      <c r="F1301" s="118" t="s">
        <v>2236</v>
      </c>
      <c r="G1301" s="122" t="s">
        <v>241</v>
      </c>
      <c r="H1301" s="110" t="s">
        <v>345</v>
      </c>
      <c r="I1301" s="110" t="s">
        <v>460</v>
      </c>
      <c r="J1301" s="122" t="s">
        <v>154</v>
      </c>
      <c r="K1301" s="110" t="s">
        <v>354</v>
      </c>
      <c r="L1301" s="110" t="s">
        <v>460</v>
      </c>
      <c r="M1301" s="122" t="s">
        <v>422</v>
      </c>
      <c r="N1301" s="110" t="s">
        <v>323</v>
      </c>
      <c r="O1301" s="110" t="s">
        <v>460</v>
      </c>
      <c r="P1301" s="122" t="s">
        <v>154</v>
      </c>
      <c r="S1301" s="122"/>
      <c r="V1301" s="122"/>
      <c r="Y1301" s="122"/>
      <c r="AB1301" s="122"/>
    </row>
    <row r="1302" spans="1:256" s="110" customFormat="1" x14ac:dyDescent="0.35">
      <c r="A1302" s="122" t="s">
        <v>3615</v>
      </c>
      <c r="B1302" s="110" t="s">
        <v>258</v>
      </c>
      <c r="C1302" s="110" t="s">
        <v>128</v>
      </c>
      <c r="D1302" s="122" t="s">
        <v>477</v>
      </c>
      <c r="E1302" s="125">
        <v>37499</v>
      </c>
      <c r="F1302" s="111" t="s">
        <v>5149</v>
      </c>
      <c r="G1302" s="122"/>
      <c r="J1302" s="122"/>
      <c r="M1302" s="122"/>
      <c r="P1302" s="122"/>
      <c r="S1302" s="122"/>
      <c r="V1302" s="122"/>
      <c r="Y1302" s="122"/>
      <c r="AB1302" s="122"/>
    </row>
    <row r="1303" spans="1:256" s="110" customFormat="1" x14ac:dyDescent="0.35">
      <c r="A1303" s="122" t="s">
        <v>3841</v>
      </c>
      <c r="B1303" s="110" t="s">
        <v>354</v>
      </c>
      <c r="C1303" s="110" t="s">
        <v>123</v>
      </c>
      <c r="D1303" s="122" t="s">
        <v>154</v>
      </c>
      <c r="E1303" s="125">
        <v>36783</v>
      </c>
      <c r="F1303" s="111" t="s">
        <v>5136</v>
      </c>
      <c r="G1303" s="122"/>
      <c r="J1303" s="122"/>
      <c r="M1303" s="122"/>
      <c r="P1303" s="122"/>
      <c r="S1303" s="122"/>
      <c r="V1303" s="122"/>
      <c r="Y1303" s="122"/>
      <c r="AB1303" s="122"/>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c r="HU1303"/>
      <c r="HV1303"/>
      <c r="HW1303"/>
      <c r="HX1303"/>
      <c r="HY1303"/>
      <c r="HZ1303"/>
      <c r="IA1303"/>
      <c r="IB1303"/>
      <c r="IC1303"/>
      <c r="ID1303"/>
      <c r="IE1303"/>
      <c r="IF1303"/>
      <c r="IG1303"/>
      <c r="IH1303"/>
      <c r="II1303"/>
      <c r="IJ1303"/>
      <c r="IK1303"/>
      <c r="IL1303"/>
      <c r="IM1303"/>
      <c r="IN1303"/>
      <c r="IO1303"/>
      <c r="IP1303"/>
      <c r="IQ1303"/>
      <c r="IR1303"/>
      <c r="IS1303"/>
      <c r="IT1303"/>
      <c r="IU1303"/>
      <c r="IV1303"/>
    </row>
    <row r="1304" spans="1:256" s="110" customFormat="1" x14ac:dyDescent="0.35">
      <c r="A1304" s="122" t="s">
        <v>2698</v>
      </c>
      <c r="B1304" s="110" t="s">
        <v>273</v>
      </c>
      <c r="C1304" s="110" t="s">
        <v>85</v>
      </c>
      <c r="D1304" s="111" t="s">
        <v>186</v>
      </c>
      <c r="E1304" s="125">
        <v>34789</v>
      </c>
      <c r="F1304" s="111" t="s">
        <v>443</v>
      </c>
      <c r="G1304" s="110" t="s">
        <v>443</v>
      </c>
      <c r="H1304" s="110" t="s">
        <v>758</v>
      </c>
      <c r="I1304" s="110" t="s">
        <v>421</v>
      </c>
      <c r="J1304" s="111" t="s">
        <v>888</v>
      </c>
      <c r="K1304" s="110" t="s">
        <v>253</v>
      </c>
      <c r="L1304" s="110" t="s">
        <v>172</v>
      </c>
      <c r="M1304" s="111" t="s">
        <v>885</v>
      </c>
      <c r="N1304" s="110" t="s">
        <v>253</v>
      </c>
      <c r="O1304" s="110" t="s">
        <v>471</v>
      </c>
      <c r="P1304" s="111" t="s">
        <v>627</v>
      </c>
      <c r="Q1304" s="110" t="s">
        <v>758</v>
      </c>
      <c r="R1304" s="110" t="s">
        <v>195</v>
      </c>
      <c r="S1304" s="111" t="s">
        <v>4735</v>
      </c>
      <c r="T1304" s="110" t="s">
        <v>253</v>
      </c>
      <c r="U1304" s="110" t="s">
        <v>96</v>
      </c>
      <c r="V1304" s="111" t="s">
        <v>2010</v>
      </c>
      <c r="W1304" s="110" t="s">
        <v>242</v>
      </c>
      <c r="X1304" s="110" t="s">
        <v>96</v>
      </c>
      <c r="Y1304" s="111" t="s">
        <v>885</v>
      </c>
      <c r="Z1304" s="110" t="s">
        <v>242</v>
      </c>
      <c r="AA1304" s="110" t="s">
        <v>96</v>
      </c>
      <c r="AB1304" s="111" t="s">
        <v>627</v>
      </c>
      <c r="AC1304" s="110" t="s">
        <v>242</v>
      </c>
      <c r="AD1304" s="110" t="s">
        <v>96</v>
      </c>
      <c r="AE1304" s="111" t="s">
        <v>628</v>
      </c>
    </row>
    <row r="1305" spans="1:256" s="110" customFormat="1" x14ac:dyDescent="0.35">
      <c r="A1305" s="122" t="s">
        <v>470</v>
      </c>
      <c r="B1305" s="110" t="s">
        <v>250</v>
      </c>
      <c r="C1305" s="111" t="s">
        <v>78</v>
      </c>
      <c r="D1305" s="111" t="s">
        <v>231</v>
      </c>
      <c r="E1305" s="125">
        <v>35322</v>
      </c>
      <c r="F1305" s="111" t="s">
        <v>337</v>
      </c>
      <c r="G1305" s="111" t="s">
        <v>140</v>
      </c>
      <c r="H1305" s="110" t="s">
        <v>284</v>
      </c>
      <c r="I1305" s="111" t="s">
        <v>471</v>
      </c>
      <c r="J1305" s="111" t="s">
        <v>208</v>
      </c>
      <c r="K1305" s="110" t="s">
        <v>284</v>
      </c>
      <c r="L1305" s="111" t="s">
        <v>471</v>
      </c>
      <c r="M1305" s="111" t="s">
        <v>186</v>
      </c>
      <c r="N1305" s="110" t="s">
        <v>253</v>
      </c>
      <c r="O1305" s="111" t="s">
        <v>421</v>
      </c>
      <c r="P1305" s="111" t="s">
        <v>254</v>
      </c>
      <c r="Q1305" s="110" t="s">
        <v>243</v>
      </c>
      <c r="R1305" s="111" t="s">
        <v>421</v>
      </c>
      <c r="S1305" s="111" t="s">
        <v>201</v>
      </c>
      <c r="T1305" s="110" t="s">
        <v>253</v>
      </c>
      <c r="U1305" s="111" t="s">
        <v>421</v>
      </c>
      <c r="V1305" s="111" t="s">
        <v>472</v>
      </c>
      <c r="W1305" s="110" t="s">
        <v>262</v>
      </c>
      <c r="X1305" s="111" t="s">
        <v>421</v>
      </c>
      <c r="Y1305" s="111" t="s">
        <v>473</v>
      </c>
      <c r="AA1305" s="111"/>
      <c r="AB1305" s="111"/>
      <c r="AD1305" s="111"/>
      <c r="AE1305" s="111"/>
      <c r="AG1305" s="111"/>
      <c r="AH1305" s="111"/>
      <c r="AJ1305" s="111"/>
      <c r="AK1305" s="111"/>
      <c r="AM1305" s="111"/>
      <c r="AN1305" s="111"/>
      <c r="AP1305" s="111"/>
      <c r="AQ1305" s="111"/>
      <c r="AS1305" s="111"/>
      <c r="AT1305" s="111"/>
      <c r="AV1305" s="111"/>
      <c r="AW1305" s="111"/>
      <c r="AY1305" s="111"/>
      <c r="AZ1305" s="111"/>
      <c r="BB1305" s="111"/>
      <c r="BC1305" s="111"/>
      <c r="BE1305" s="111"/>
      <c r="BF1305" s="111"/>
      <c r="BH1305" s="111"/>
      <c r="BI1305" s="111"/>
      <c r="BK1305" s="111"/>
      <c r="BL1305" s="111"/>
      <c r="BN1305" s="111"/>
      <c r="BO1305" s="111"/>
      <c r="BQ1305" s="125"/>
      <c r="BR1305" s="111"/>
      <c r="BS1305" s="118"/>
      <c r="BU1305" s="122"/>
      <c r="BV1305" s="118"/>
      <c r="BW1305" s="118"/>
      <c r="BX1305" s="127"/>
    </row>
    <row r="1306" spans="1:256" s="110" customFormat="1" x14ac:dyDescent="0.35">
      <c r="A1306" s="122" t="s">
        <v>3327</v>
      </c>
      <c r="B1306" s="110" t="s">
        <v>304</v>
      </c>
      <c r="C1306" s="111" t="s">
        <v>103</v>
      </c>
      <c r="D1306" s="111" t="s">
        <v>496</v>
      </c>
      <c r="E1306" s="125">
        <v>34907</v>
      </c>
      <c r="F1306" s="111" t="s">
        <v>114</v>
      </c>
      <c r="G1306" s="111" t="s">
        <v>2364</v>
      </c>
      <c r="I1306" s="111"/>
      <c r="J1306" s="111"/>
      <c r="K1306" s="110" t="s">
        <v>311</v>
      </c>
      <c r="L1306" s="111" t="s">
        <v>78</v>
      </c>
      <c r="M1306" s="111" t="s">
        <v>651</v>
      </c>
      <c r="N1306" s="110" t="s">
        <v>304</v>
      </c>
      <c r="O1306" s="111" t="s">
        <v>326</v>
      </c>
      <c r="P1306" s="111" t="s">
        <v>317</v>
      </c>
      <c r="Q1306" s="110" t="s">
        <v>304</v>
      </c>
      <c r="R1306" s="111" t="s">
        <v>326</v>
      </c>
      <c r="S1306" s="111" t="s">
        <v>1915</v>
      </c>
      <c r="T1306" s="110" t="s">
        <v>304</v>
      </c>
      <c r="U1306" s="111" t="s">
        <v>326</v>
      </c>
      <c r="V1306" s="111" t="s">
        <v>314</v>
      </c>
      <c r="W1306" s="110" t="s">
        <v>307</v>
      </c>
      <c r="X1306" s="111" t="s">
        <v>326</v>
      </c>
      <c r="Y1306" s="111" t="s">
        <v>310</v>
      </c>
      <c r="AA1306" s="111"/>
      <c r="AB1306" s="111"/>
      <c r="AD1306" s="111"/>
      <c r="AE1306" s="111"/>
      <c r="AG1306" s="111"/>
      <c r="AH1306" s="111"/>
      <c r="AJ1306" s="111"/>
      <c r="AK1306" s="111"/>
      <c r="AM1306" s="111"/>
      <c r="AN1306" s="111"/>
      <c r="AP1306" s="111"/>
      <c r="AQ1306" s="111"/>
      <c r="AS1306" s="111"/>
      <c r="AT1306" s="111"/>
      <c r="AV1306" s="111"/>
      <c r="AW1306" s="111"/>
      <c r="AY1306" s="111"/>
      <c r="AZ1306" s="111"/>
      <c r="BB1306" s="111"/>
      <c r="BC1306" s="111"/>
      <c r="BE1306" s="111"/>
      <c r="BF1306" s="111"/>
      <c r="BH1306" s="111"/>
      <c r="BI1306" s="111"/>
      <c r="BK1306" s="111"/>
      <c r="BL1306" s="111"/>
      <c r="BN1306" s="111"/>
      <c r="BO1306" s="111"/>
      <c r="BQ1306" s="125"/>
      <c r="BR1306" s="111"/>
      <c r="BS1306" s="118"/>
      <c r="BU1306" s="122"/>
      <c r="BV1306" s="118"/>
      <c r="BW1306" s="118"/>
      <c r="BX1306" s="127"/>
    </row>
    <row r="1307" spans="1:256" s="110" customFormat="1" x14ac:dyDescent="0.35">
      <c r="A1307" s="122" t="s">
        <v>1527</v>
      </c>
      <c r="D1307" s="122"/>
      <c r="E1307" s="125">
        <v>35766</v>
      </c>
      <c r="F1307" s="118" t="s">
        <v>102</v>
      </c>
      <c r="G1307" s="122" t="s">
        <v>219</v>
      </c>
      <c r="H1307" s="110" t="s">
        <v>307</v>
      </c>
      <c r="I1307" s="110" t="s">
        <v>224</v>
      </c>
      <c r="J1307" s="122" t="s">
        <v>314</v>
      </c>
      <c r="M1307" s="122"/>
      <c r="N1307" s="110" t="s">
        <v>307</v>
      </c>
      <c r="O1307" s="110" t="s">
        <v>224</v>
      </c>
      <c r="P1307" s="122" t="s">
        <v>310</v>
      </c>
      <c r="S1307" s="122"/>
      <c r="V1307" s="122"/>
      <c r="Y1307" s="122"/>
      <c r="AB1307" s="122"/>
    </row>
    <row r="1308" spans="1:256" s="110" customFormat="1" x14ac:dyDescent="0.35">
      <c r="A1308" s="122" t="s">
        <v>3765</v>
      </c>
      <c r="B1308" s="110" t="s">
        <v>184</v>
      </c>
      <c r="C1308" s="110" t="s">
        <v>103</v>
      </c>
      <c r="D1308" s="122" t="s">
        <v>231</v>
      </c>
      <c r="E1308" s="125">
        <v>35808</v>
      </c>
      <c r="F1308" s="111" t="s">
        <v>279</v>
      </c>
      <c r="G1308" s="122"/>
      <c r="J1308" s="122"/>
      <c r="M1308" s="122"/>
      <c r="P1308" s="122"/>
      <c r="S1308" s="122"/>
      <c r="V1308" s="122"/>
      <c r="Y1308" s="122"/>
      <c r="AB1308" s="122"/>
    </row>
    <row r="1309" spans="1:256" s="110" customFormat="1" x14ac:dyDescent="0.35">
      <c r="A1309" s="122" t="s">
        <v>1682</v>
      </c>
      <c r="B1309" s="110" t="s">
        <v>220</v>
      </c>
      <c r="C1309" s="110" t="s">
        <v>190</v>
      </c>
      <c r="D1309" s="122" t="s">
        <v>186</v>
      </c>
      <c r="E1309" s="125">
        <v>34957</v>
      </c>
      <c r="F1309" s="111" t="s">
        <v>101</v>
      </c>
      <c r="G1309" s="122" t="s">
        <v>295</v>
      </c>
      <c r="H1309" s="110" t="s">
        <v>220</v>
      </c>
      <c r="I1309" s="110" t="s">
        <v>135</v>
      </c>
      <c r="J1309" s="122" t="s">
        <v>186</v>
      </c>
      <c r="K1309" s="110" t="s">
        <v>211</v>
      </c>
      <c r="L1309" s="110" t="s">
        <v>135</v>
      </c>
      <c r="M1309" s="122" t="s">
        <v>227</v>
      </c>
      <c r="N1309" s="110" t="s">
        <v>220</v>
      </c>
      <c r="O1309" s="110" t="s">
        <v>135</v>
      </c>
      <c r="P1309" s="122" t="s">
        <v>186</v>
      </c>
      <c r="Q1309" s="110" t="s">
        <v>220</v>
      </c>
      <c r="R1309" s="110" t="s">
        <v>135</v>
      </c>
      <c r="S1309" s="122" t="s">
        <v>231</v>
      </c>
      <c r="V1309" s="122"/>
      <c r="Y1309" s="122"/>
      <c r="AB1309" s="122"/>
    </row>
    <row r="1310" spans="1:256" s="110" customFormat="1" x14ac:dyDescent="0.35">
      <c r="A1310" s="122" t="s">
        <v>3925</v>
      </c>
      <c r="B1310" s="110" t="s">
        <v>77</v>
      </c>
      <c r="C1310" s="110" t="s">
        <v>116</v>
      </c>
      <c r="D1310" s="122"/>
      <c r="E1310" s="125">
        <v>36581</v>
      </c>
      <c r="F1310" s="111" t="s">
        <v>5198</v>
      </c>
      <c r="G1310" s="122"/>
      <c r="J1310" s="122"/>
      <c r="M1310" s="122"/>
      <c r="P1310" s="122"/>
      <c r="S1310" s="122"/>
      <c r="V1310" s="122"/>
      <c r="Y1310" s="122"/>
      <c r="AB1310" s="122"/>
    </row>
    <row r="1311" spans="1:256" x14ac:dyDescent="0.35">
      <c r="A1311" s="122" t="s">
        <v>2143</v>
      </c>
      <c r="B1311" s="110" t="s">
        <v>4462</v>
      </c>
      <c r="C1311" s="110" t="s">
        <v>135</v>
      </c>
      <c r="D1311" s="122" t="s">
        <v>422</v>
      </c>
      <c r="E1311" s="125">
        <v>35603</v>
      </c>
      <c r="F1311" s="111" t="s">
        <v>101</v>
      </c>
      <c r="G1311" s="122" t="s">
        <v>91</v>
      </c>
      <c r="H1311" s="110" t="s">
        <v>1486</v>
      </c>
      <c r="I1311" s="110" t="s">
        <v>135</v>
      </c>
      <c r="J1311" s="122" t="s">
        <v>328</v>
      </c>
      <c r="K1311" s="110" t="s">
        <v>1486</v>
      </c>
      <c r="L1311" s="110" t="s">
        <v>135</v>
      </c>
      <c r="M1311" s="122" t="s">
        <v>335</v>
      </c>
      <c r="N1311" s="110" t="s">
        <v>327</v>
      </c>
      <c r="O1311" s="110" t="s">
        <v>471</v>
      </c>
      <c r="P1311" s="122" t="s">
        <v>328</v>
      </c>
      <c r="Q1311" s="110" t="s">
        <v>327</v>
      </c>
      <c r="R1311" s="110" t="s">
        <v>471</v>
      </c>
      <c r="S1311" s="122" t="s">
        <v>328</v>
      </c>
      <c r="T1311" s="110" t="s">
        <v>327</v>
      </c>
      <c r="U1311" s="110" t="s">
        <v>275</v>
      </c>
      <c r="V1311" s="122" t="s">
        <v>328</v>
      </c>
      <c r="W1311" s="110"/>
      <c r="X1311" s="110"/>
      <c r="Y1311" s="122"/>
      <c r="Z1311" s="110"/>
      <c r="AA1311" s="110"/>
      <c r="AB1311" s="122"/>
      <c r="AC1311" s="110"/>
      <c r="AD1311" s="110"/>
      <c r="AE1311" s="110"/>
      <c r="AF1311" s="110"/>
      <c r="AG1311" s="110"/>
      <c r="AH1311" s="110"/>
      <c r="AI1311" s="110"/>
      <c r="AJ1311" s="110"/>
      <c r="AK1311" s="110"/>
      <c r="AL1311" s="110"/>
      <c r="AM1311" s="110"/>
      <c r="AN1311" s="110"/>
      <c r="AO1311" s="110"/>
      <c r="AP1311" s="110"/>
      <c r="AQ1311" s="110"/>
      <c r="AR1311" s="110"/>
      <c r="AS1311" s="110"/>
      <c r="AT1311" s="110"/>
      <c r="AU1311" s="110"/>
      <c r="AV1311" s="110"/>
      <c r="AW1311" s="110"/>
      <c r="AX1311" s="110"/>
      <c r="AY1311" s="110"/>
      <c r="AZ1311" s="110"/>
      <c r="BA1311" s="110"/>
      <c r="BB1311" s="110"/>
      <c r="BC1311" s="110"/>
      <c r="BD1311" s="110"/>
      <c r="BE1311" s="110"/>
      <c r="BF1311" s="110"/>
      <c r="BG1311" s="110"/>
      <c r="BH1311" s="110"/>
      <c r="BI1311" s="110"/>
      <c r="BJ1311" s="110"/>
      <c r="BK1311" s="110"/>
      <c r="BL1311" s="110"/>
      <c r="BM1311" s="110"/>
      <c r="BN1311" s="110"/>
      <c r="BO1311" s="110"/>
      <c r="BP1311" s="110"/>
      <c r="BQ1311" s="110"/>
      <c r="BR1311" s="110"/>
      <c r="BS1311" s="110"/>
      <c r="BT1311" s="110"/>
      <c r="BU1311" s="110"/>
      <c r="BV1311" s="110"/>
      <c r="BW1311" s="110"/>
      <c r="BX1311" s="110"/>
      <c r="BY1311" s="110"/>
      <c r="BZ1311" s="110"/>
      <c r="CA1311" s="110"/>
      <c r="CB1311" s="110"/>
      <c r="CC1311" s="110"/>
      <c r="CD1311" s="110"/>
      <c r="CE1311" s="110"/>
      <c r="CF1311" s="110"/>
      <c r="CG1311" s="110"/>
      <c r="CH1311" s="110"/>
      <c r="CI1311" s="110"/>
      <c r="CJ1311" s="110"/>
      <c r="CK1311" s="110"/>
      <c r="CL1311" s="110"/>
      <c r="CM1311" s="110"/>
      <c r="CN1311" s="110"/>
      <c r="CO1311" s="110"/>
      <c r="CP1311" s="110"/>
      <c r="CQ1311" s="110"/>
      <c r="CR1311" s="110"/>
      <c r="CS1311" s="110"/>
      <c r="CT1311" s="110"/>
      <c r="CU1311" s="110"/>
      <c r="CV1311" s="110"/>
      <c r="CW1311" s="110"/>
      <c r="CX1311" s="110"/>
      <c r="CY1311" s="110"/>
      <c r="CZ1311" s="110"/>
      <c r="DA1311" s="110"/>
      <c r="DB1311" s="110"/>
      <c r="DC1311" s="110"/>
      <c r="DD1311" s="110"/>
      <c r="DE1311" s="110"/>
      <c r="DF1311" s="110"/>
      <c r="DG1311" s="110"/>
      <c r="DH1311" s="110"/>
      <c r="DI1311" s="110"/>
      <c r="DJ1311" s="110"/>
      <c r="DK1311" s="110"/>
      <c r="DL1311" s="110"/>
      <c r="DM1311" s="110"/>
      <c r="DN1311" s="110"/>
      <c r="DO1311" s="110"/>
      <c r="DP1311" s="110"/>
      <c r="DQ1311" s="110"/>
      <c r="DR1311" s="110"/>
      <c r="DS1311" s="110"/>
      <c r="DT1311" s="110"/>
      <c r="DU1311" s="110"/>
      <c r="DV1311" s="110"/>
      <c r="DW1311" s="110"/>
      <c r="DX1311" s="110"/>
      <c r="DY1311" s="110"/>
      <c r="DZ1311" s="110"/>
      <c r="EA1311" s="110"/>
      <c r="EB1311" s="110"/>
      <c r="EC1311" s="110"/>
      <c r="ED1311" s="110"/>
      <c r="EE1311" s="110"/>
      <c r="EF1311" s="110"/>
      <c r="EG1311" s="110"/>
      <c r="EH1311" s="110"/>
      <c r="EI1311" s="110"/>
      <c r="EJ1311" s="110"/>
      <c r="EK1311" s="110"/>
      <c r="EL1311" s="110"/>
      <c r="EM1311" s="110"/>
      <c r="EN1311" s="110"/>
      <c r="EO1311" s="110"/>
      <c r="EP1311" s="110"/>
      <c r="EQ1311" s="110"/>
      <c r="ER1311" s="110"/>
      <c r="ES1311" s="110"/>
      <c r="ET1311" s="110"/>
      <c r="EU1311" s="110"/>
      <c r="EV1311" s="110"/>
      <c r="EW1311" s="110"/>
      <c r="EX1311" s="110"/>
      <c r="EY1311" s="110"/>
      <c r="EZ1311" s="110"/>
      <c r="FA1311" s="110"/>
      <c r="FB1311" s="110"/>
      <c r="FC1311" s="110"/>
      <c r="FD1311" s="110"/>
      <c r="FE1311" s="110"/>
      <c r="FF1311" s="110"/>
      <c r="FG1311" s="110"/>
      <c r="FH1311" s="110"/>
      <c r="FI1311" s="110"/>
      <c r="FJ1311" s="110"/>
      <c r="FK1311" s="110"/>
      <c r="FL1311" s="110"/>
      <c r="FM1311" s="110"/>
      <c r="FN1311" s="110"/>
      <c r="FO1311" s="110"/>
      <c r="FP1311" s="110"/>
      <c r="FQ1311" s="110"/>
      <c r="FR1311" s="110"/>
      <c r="FS1311" s="110"/>
      <c r="FT1311" s="110"/>
      <c r="FU1311" s="110"/>
      <c r="FV1311" s="110"/>
      <c r="FW1311" s="110"/>
      <c r="FX1311" s="110"/>
      <c r="FY1311" s="110"/>
      <c r="FZ1311" s="110"/>
      <c r="GA1311" s="110"/>
      <c r="GB1311" s="110"/>
      <c r="GC1311" s="110"/>
      <c r="GD1311" s="110"/>
      <c r="GE1311" s="110"/>
      <c r="GF1311" s="110"/>
      <c r="GG1311" s="110"/>
      <c r="GH1311" s="110"/>
      <c r="GI1311" s="110"/>
      <c r="GJ1311" s="110"/>
      <c r="GK1311" s="110"/>
      <c r="GL1311" s="110"/>
      <c r="GM1311" s="110"/>
      <c r="GN1311" s="110"/>
      <c r="GO1311" s="110"/>
      <c r="GP1311" s="110"/>
      <c r="GQ1311" s="110"/>
      <c r="GR1311" s="110"/>
      <c r="GS1311" s="110"/>
      <c r="GT1311" s="110"/>
      <c r="GU1311" s="110"/>
      <c r="GV1311" s="110"/>
      <c r="GW1311" s="110"/>
      <c r="GX1311" s="110"/>
      <c r="GY1311" s="110"/>
      <c r="GZ1311" s="110"/>
      <c r="HA1311" s="110"/>
      <c r="HB1311" s="110"/>
      <c r="HC1311" s="110"/>
      <c r="HD1311" s="110"/>
      <c r="HE1311" s="110"/>
      <c r="HF1311" s="110"/>
      <c r="HG1311" s="110"/>
      <c r="HH1311" s="110"/>
      <c r="HI1311" s="110"/>
      <c r="HJ1311" s="110"/>
      <c r="HK1311" s="110"/>
      <c r="HL1311" s="110"/>
      <c r="HM1311" s="110"/>
      <c r="HN1311" s="110"/>
      <c r="HO1311" s="110"/>
      <c r="HP1311" s="110"/>
      <c r="HQ1311" s="110"/>
      <c r="HR1311" s="110"/>
      <c r="HS1311" s="110"/>
      <c r="HT1311" s="110"/>
      <c r="HU1311" s="110"/>
      <c r="HV1311" s="110"/>
      <c r="HW1311" s="110"/>
      <c r="HX1311" s="110"/>
      <c r="HY1311" s="110"/>
      <c r="HZ1311" s="110"/>
      <c r="IA1311" s="110"/>
      <c r="IB1311" s="110"/>
      <c r="IC1311" s="110"/>
      <c r="ID1311" s="110"/>
      <c r="IE1311" s="110"/>
      <c r="IF1311" s="110"/>
      <c r="IG1311" s="110"/>
      <c r="IH1311" s="110"/>
      <c r="II1311" s="110"/>
      <c r="IJ1311" s="110"/>
      <c r="IK1311" s="110"/>
      <c r="IL1311" s="110"/>
      <c r="IM1311" s="110"/>
      <c r="IN1311" s="110"/>
      <c r="IO1311" s="110"/>
      <c r="IP1311" s="110"/>
      <c r="IQ1311" s="110"/>
      <c r="IR1311" s="110"/>
      <c r="IS1311" s="110"/>
      <c r="IT1311" s="110"/>
      <c r="IU1311" s="110"/>
      <c r="IV1311" s="110"/>
    </row>
    <row r="1312" spans="1:256" s="110" customFormat="1" x14ac:dyDescent="0.35">
      <c r="A1312" s="122" t="s">
        <v>2174</v>
      </c>
      <c r="B1312" s="110" t="s">
        <v>153</v>
      </c>
      <c r="C1312" s="110" t="s">
        <v>460</v>
      </c>
      <c r="D1312" s="122" t="s">
        <v>149</v>
      </c>
      <c r="E1312" s="125">
        <v>35256</v>
      </c>
      <c r="F1312" s="118" t="s">
        <v>2175</v>
      </c>
      <c r="G1312" s="122" t="s">
        <v>249</v>
      </c>
      <c r="H1312" s="110" t="s">
        <v>153</v>
      </c>
      <c r="I1312" s="110" t="s">
        <v>460</v>
      </c>
      <c r="J1312" s="122" t="s">
        <v>154</v>
      </c>
      <c r="K1312" s="110" t="s">
        <v>153</v>
      </c>
      <c r="L1312" s="110" t="s">
        <v>460</v>
      </c>
      <c r="M1312" s="122" t="s">
        <v>149</v>
      </c>
      <c r="N1312" s="110" t="s">
        <v>147</v>
      </c>
      <c r="O1312" s="110" t="s">
        <v>460</v>
      </c>
      <c r="P1312" s="122" t="s">
        <v>1668</v>
      </c>
      <c r="Q1312" s="110" t="s">
        <v>153</v>
      </c>
      <c r="R1312" s="110" t="s">
        <v>460</v>
      </c>
      <c r="S1312" s="122" t="s">
        <v>154</v>
      </c>
      <c r="T1312" s="110" t="s">
        <v>156</v>
      </c>
      <c r="U1312" s="110" t="s">
        <v>460</v>
      </c>
      <c r="V1312" s="122" t="s">
        <v>161</v>
      </c>
      <c r="W1312" s="110" t="s">
        <v>147</v>
      </c>
      <c r="X1312" s="110" t="s">
        <v>460</v>
      </c>
      <c r="Y1312" s="122" t="s">
        <v>166</v>
      </c>
      <c r="Z1312" s="110" t="s">
        <v>147</v>
      </c>
      <c r="AA1312" s="110" t="s">
        <v>460</v>
      </c>
      <c r="AB1312" s="122" t="s">
        <v>213</v>
      </c>
    </row>
    <row r="1313" spans="1:256" s="110" customFormat="1" x14ac:dyDescent="0.35">
      <c r="A1313" s="122" t="s">
        <v>3678</v>
      </c>
      <c r="B1313" s="110" t="s">
        <v>304</v>
      </c>
      <c r="C1313" s="110" t="s">
        <v>123</v>
      </c>
      <c r="D1313" s="122" t="s">
        <v>231</v>
      </c>
      <c r="E1313" s="125">
        <v>36959</v>
      </c>
      <c r="F1313" s="111" t="s">
        <v>3960</v>
      </c>
      <c r="G1313" s="122"/>
      <c r="J1313" s="122"/>
      <c r="M1313" s="122"/>
      <c r="P1313" s="122"/>
      <c r="S1313" s="122"/>
      <c r="V1313" s="122"/>
      <c r="Y1313" s="122"/>
      <c r="AB1313" s="122"/>
    </row>
    <row r="1314" spans="1:256" s="110" customFormat="1" x14ac:dyDescent="0.35">
      <c r="A1314" s="122" t="s">
        <v>1908</v>
      </c>
      <c r="B1314" s="110" t="s">
        <v>258</v>
      </c>
      <c r="C1314" s="111" t="s">
        <v>326</v>
      </c>
      <c r="D1314" s="111" t="s">
        <v>231</v>
      </c>
      <c r="E1314" s="125">
        <v>35194</v>
      </c>
      <c r="F1314" s="111" t="s">
        <v>140</v>
      </c>
      <c r="G1314" s="111" t="s">
        <v>303</v>
      </c>
      <c r="H1314" s="110" t="s">
        <v>284</v>
      </c>
      <c r="I1314" s="111" t="s">
        <v>326</v>
      </c>
      <c r="J1314" s="111" t="s">
        <v>185</v>
      </c>
      <c r="K1314" s="110" t="s">
        <v>284</v>
      </c>
      <c r="L1314" s="111" t="s">
        <v>326</v>
      </c>
      <c r="M1314" s="111" t="s">
        <v>168</v>
      </c>
      <c r="N1314" s="110" t="s">
        <v>258</v>
      </c>
      <c r="O1314" s="111" t="s">
        <v>326</v>
      </c>
      <c r="P1314" s="111" t="s">
        <v>477</v>
      </c>
      <c r="Q1314" s="110" t="s">
        <v>284</v>
      </c>
      <c r="R1314" s="111" t="s">
        <v>326</v>
      </c>
      <c r="S1314" s="111" t="s">
        <v>607</v>
      </c>
      <c r="T1314" s="110" t="s">
        <v>284</v>
      </c>
      <c r="U1314" s="111" t="s">
        <v>326</v>
      </c>
      <c r="V1314" s="111" t="s">
        <v>185</v>
      </c>
      <c r="W1314" s="110" t="s">
        <v>243</v>
      </c>
      <c r="X1314" s="111" t="s">
        <v>326</v>
      </c>
      <c r="Y1314" s="111" t="s">
        <v>168</v>
      </c>
      <c r="AA1314" s="111"/>
      <c r="AB1314" s="111"/>
      <c r="AD1314" s="111"/>
      <c r="AE1314" s="111"/>
      <c r="AG1314" s="111"/>
      <c r="AH1314" s="111"/>
      <c r="AJ1314" s="111"/>
      <c r="AK1314" s="111"/>
      <c r="AM1314" s="111"/>
      <c r="AN1314" s="111"/>
      <c r="AP1314" s="111"/>
      <c r="AQ1314" s="111"/>
      <c r="AS1314" s="111"/>
      <c r="AT1314" s="111"/>
      <c r="AV1314" s="111"/>
      <c r="AW1314" s="111"/>
      <c r="AY1314" s="111"/>
      <c r="AZ1314" s="111"/>
      <c r="BB1314" s="111"/>
      <c r="BC1314" s="111"/>
      <c r="BE1314" s="111"/>
      <c r="BF1314" s="111"/>
      <c r="BH1314" s="111"/>
      <c r="BI1314" s="111"/>
      <c r="BK1314" s="111"/>
      <c r="BL1314" s="111"/>
      <c r="BN1314" s="111"/>
      <c r="BO1314" s="111"/>
      <c r="BQ1314" s="125"/>
      <c r="BR1314" s="111"/>
      <c r="BS1314" s="118"/>
      <c r="BU1314" s="122"/>
      <c r="BV1314" s="118"/>
      <c r="BW1314" s="118"/>
      <c r="BX1314" s="127"/>
    </row>
    <row r="1315" spans="1:256" s="110" customFormat="1" x14ac:dyDescent="0.35">
      <c r="A1315" s="122" t="s">
        <v>3204</v>
      </c>
      <c r="B1315" s="110" t="s">
        <v>220</v>
      </c>
      <c r="C1315" s="110" t="s">
        <v>94</v>
      </c>
      <c r="D1315" s="122" t="s">
        <v>185</v>
      </c>
      <c r="E1315" s="125">
        <v>34470</v>
      </c>
      <c r="F1315" s="118" t="s">
        <v>720</v>
      </c>
      <c r="G1315" s="122" t="s">
        <v>566</v>
      </c>
      <c r="H1315" s="110" t="s">
        <v>459</v>
      </c>
      <c r="I1315" s="110" t="s">
        <v>94</v>
      </c>
      <c r="J1315" s="122" t="s">
        <v>468</v>
      </c>
      <c r="K1315" s="110" t="s">
        <v>459</v>
      </c>
      <c r="L1315" s="110" t="s">
        <v>224</v>
      </c>
      <c r="M1315" s="122" t="s">
        <v>166</v>
      </c>
      <c r="N1315" s="110" t="s">
        <v>211</v>
      </c>
      <c r="O1315" s="110" t="s">
        <v>224</v>
      </c>
      <c r="P1315" s="122" t="s">
        <v>191</v>
      </c>
      <c r="Q1315" s="110" t="s">
        <v>220</v>
      </c>
      <c r="R1315" s="110" t="s">
        <v>224</v>
      </c>
      <c r="S1315" s="122" t="s">
        <v>186</v>
      </c>
      <c r="V1315" s="122"/>
      <c r="Y1315" s="122"/>
      <c r="AB1315" s="122"/>
    </row>
    <row r="1316" spans="1:256" s="110" customFormat="1" x14ac:dyDescent="0.35">
      <c r="A1316" s="129" t="s">
        <v>4484</v>
      </c>
      <c r="C1316" s="111" t="s">
        <v>4421</v>
      </c>
      <c r="D1316" s="129"/>
      <c r="E1316" s="40">
        <v>33536</v>
      </c>
      <c r="F1316" s="111" t="s">
        <v>900</v>
      </c>
      <c r="G1316" s="102" t="s">
        <v>1226</v>
      </c>
      <c r="I1316" s="131"/>
      <c r="J1316" s="129"/>
      <c r="K1316" s="110" t="s">
        <v>192</v>
      </c>
      <c r="L1316" s="131" t="s">
        <v>128</v>
      </c>
      <c r="M1316" s="129" t="s">
        <v>191</v>
      </c>
      <c r="N1316" s="102" t="s">
        <v>192</v>
      </c>
      <c r="O1316" s="131" t="s">
        <v>96</v>
      </c>
      <c r="P1316" s="129" t="s">
        <v>178</v>
      </c>
      <c r="Q1316" s="102" t="s">
        <v>192</v>
      </c>
      <c r="R1316" s="131" t="s">
        <v>96</v>
      </c>
      <c r="S1316" s="129" t="s">
        <v>227</v>
      </c>
      <c r="T1316" s="102" t="s">
        <v>192</v>
      </c>
      <c r="U1316" s="36" t="s">
        <v>96</v>
      </c>
      <c r="V1316" s="129" t="s">
        <v>178</v>
      </c>
      <c r="W1316" s="102" t="s">
        <v>192</v>
      </c>
      <c r="X1316" s="36" t="s">
        <v>96</v>
      </c>
      <c r="Y1316" s="129" t="s">
        <v>201</v>
      </c>
      <c r="Z1316" s="102" t="s">
        <v>192</v>
      </c>
      <c r="AA1316" s="36" t="s">
        <v>190</v>
      </c>
      <c r="AB1316" s="129" t="s">
        <v>207</v>
      </c>
      <c r="AC1316" s="102" t="s">
        <v>192</v>
      </c>
      <c r="AD1316" s="36" t="s">
        <v>190</v>
      </c>
      <c r="AE1316" s="129" t="s">
        <v>207</v>
      </c>
      <c r="AF1316" s="102" t="s">
        <v>192</v>
      </c>
      <c r="AG1316" s="102" t="s">
        <v>190</v>
      </c>
      <c r="AH1316" s="129" t="s">
        <v>212</v>
      </c>
      <c r="AI1316" s="102" t="s">
        <v>192</v>
      </c>
      <c r="AJ1316" s="102" t="s">
        <v>190</v>
      </c>
      <c r="AK1316" s="129" t="s">
        <v>201</v>
      </c>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row>
    <row r="1317" spans="1:256" s="110" customFormat="1" x14ac:dyDescent="0.35">
      <c r="A1317" s="122" t="s">
        <v>4771</v>
      </c>
      <c r="B1317" s="111"/>
      <c r="C1317" s="111" t="s">
        <v>4421</v>
      </c>
      <c r="D1317" s="122"/>
      <c r="E1317" s="125">
        <v>36269</v>
      </c>
      <c r="F1317" s="118" t="s">
        <v>361</v>
      </c>
      <c r="G1317" s="122" t="s">
        <v>458</v>
      </c>
      <c r="H1317" s="111"/>
      <c r="J1317" s="122"/>
      <c r="K1317" s="110" t="s">
        <v>327</v>
      </c>
      <c r="L1317" s="110" t="s">
        <v>158</v>
      </c>
      <c r="M1317" s="122" t="s">
        <v>335</v>
      </c>
      <c r="N1317" s="110" t="s">
        <v>327</v>
      </c>
      <c r="O1317" s="110" t="s">
        <v>158</v>
      </c>
      <c r="P1317" s="122" t="s">
        <v>300</v>
      </c>
      <c r="S1317" s="122"/>
      <c r="V1317" s="122"/>
      <c r="Y1317" s="122"/>
      <c r="AB1317" s="122"/>
    </row>
    <row r="1318" spans="1:256" ht="12.75" customHeight="1" x14ac:dyDescent="0.35">
      <c r="A1318" s="122" t="s">
        <v>854</v>
      </c>
      <c r="B1318" s="110" t="s">
        <v>220</v>
      </c>
      <c r="C1318" s="111" t="s">
        <v>229</v>
      </c>
      <c r="D1318" s="111" t="s">
        <v>185</v>
      </c>
      <c r="E1318" s="125">
        <v>34869</v>
      </c>
      <c r="F1318" s="111" t="s">
        <v>140</v>
      </c>
      <c r="G1318" s="111" t="s">
        <v>140</v>
      </c>
      <c r="H1318" s="110" t="s">
        <v>744</v>
      </c>
      <c r="I1318" s="111" t="s">
        <v>229</v>
      </c>
      <c r="J1318" s="111" t="s">
        <v>185</v>
      </c>
      <c r="K1318" s="110"/>
      <c r="L1318" s="111"/>
      <c r="M1318" s="111"/>
      <c r="N1318" s="110" t="s">
        <v>459</v>
      </c>
      <c r="O1318" s="111" t="s">
        <v>229</v>
      </c>
      <c r="P1318" s="111" t="s">
        <v>855</v>
      </c>
      <c r="Q1318" s="110" t="s">
        <v>867</v>
      </c>
      <c r="R1318" s="111" t="s">
        <v>229</v>
      </c>
      <c r="S1318" s="111" t="s">
        <v>477</v>
      </c>
      <c r="T1318" s="110" t="s">
        <v>861</v>
      </c>
      <c r="U1318" s="111"/>
      <c r="V1318" s="111"/>
      <c r="W1318" s="110" t="s">
        <v>744</v>
      </c>
      <c r="X1318" s="111" t="s">
        <v>229</v>
      </c>
      <c r="Y1318" s="111" t="s">
        <v>231</v>
      </c>
      <c r="Z1318" s="110"/>
      <c r="AA1318" s="111"/>
      <c r="AB1318" s="111"/>
      <c r="AC1318" s="110"/>
      <c r="AD1318" s="111"/>
      <c r="AE1318" s="111"/>
      <c r="AF1318" s="110"/>
      <c r="AG1318" s="111"/>
      <c r="AH1318" s="111"/>
      <c r="AI1318" s="110"/>
      <c r="AJ1318" s="111"/>
      <c r="AK1318" s="111"/>
      <c r="AL1318" s="110"/>
      <c r="AM1318" s="111"/>
      <c r="AN1318" s="111"/>
      <c r="AO1318" s="110"/>
      <c r="AP1318" s="111"/>
      <c r="AQ1318" s="111"/>
      <c r="AR1318" s="110"/>
      <c r="AS1318" s="111"/>
      <c r="AT1318" s="111"/>
      <c r="AU1318" s="110"/>
      <c r="AV1318" s="111"/>
      <c r="AW1318" s="111"/>
      <c r="AX1318" s="110"/>
      <c r="AY1318" s="111"/>
      <c r="AZ1318" s="111"/>
      <c r="BA1318" s="110"/>
      <c r="BB1318" s="111"/>
      <c r="BC1318" s="111"/>
      <c r="BD1318" s="110"/>
      <c r="BE1318" s="111"/>
      <c r="BF1318" s="111"/>
      <c r="BG1318" s="110"/>
      <c r="BH1318" s="111"/>
      <c r="BI1318" s="111"/>
      <c r="BJ1318" s="110"/>
      <c r="BK1318" s="111"/>
      <c r="BL1318" s="111"/>
      <c r="BM1318" s="110"/>
      <c r="BN1318" s="111"/>
      <c r="BO1318" s="111"/>
      <c r="BP1318" s="110"/>
      <c r="BQ1318" s="125"/>
      <c r="BR1318" s="111"/>
      <c r="BS1318" s="118"/>
      <c r="BT1318" s="110"/>
      <c r="BU1318" s="122"/>
      <c r="BV1318" s="118"/>
      <c r="BW1318" s="118"/>
      <c r="BX1318" s="127"/>
      <c r="BY1318" s="110"/>
      <c r="BZ1318" s="110"/>
      <c r="CA1318" s="110"/>
      <c r="CB1318" s="110"/>
      <c r="CC1318" s="110"/>
      <c r="CD1318" s="110"/>
      <c r="CE1318" s="110"/>
      <c r="CF1318" s="110"/>
      <c r="CG1318" s="110"/>
      <c r="CH1318" s="110"/>
      <c r="CI1318" s="110"/>
      <c r="CJ1318" s="110"/>
      <c r="CK1318" s="110"/>
      <c r="CL1318" s="110"/>
      <c r="CM1318" s="110"/>
      <c r="CN1318" s="110"/>
      <c r="CO1318" s="110"/>
      <c r="CP1318" s="110"/>
      <c r="CQ1318" s="110"/>
      <c r="CR1318" s="110"/>
      <c r="CS1318" s="110"/>
      <c r="CT1318" s="110"/>
      <c r="CU1318" s="110"/>
      <c r="CV1318" s="110"/>
      <c r="CW1318" s="110"/>
      <c r="CX1318" s="110"/>
      <c r="CY1318" s="110"/>
      <c r="CZ1318" s="110"/>
      <c r="DA1318" s="110"/>
      <c r="DB1318" s="110"/>
      <c r="DC1318" s="110"/>
      <c r="DD1318" s="110"/>
      <c r="DE1318" s="110"/>
      <c r="DF1318" s="110"/>
      <c r="DG1318" s="110"/>
      <c r="DH1318" s="110"/>
      <c r="DI1318" s="110"/>
      <c r="DJ1318" s="110"/>
      <c r="DK1318" s="110"/>
      <c r="DL1318" s="110"/>
      <c r="DM1318" s="110"/>
      <c r="DN1318" s="110"/>
      <c r="DO1318" s="110"/>
      <c r="DP1318" s="110"/>
      <c r="DQ1318" s="110"/>
      <c r="DR1318" s="110"/>
      <c r="DS1318" s="110"/>
      <c r="DT1318" s="110"/>
      <c r="DU1318" s="110"/>
      <c r="DV1318" s="110"/>
      <c r="DW1318" s="110"/>
      <c r="DX1318" s="110"/>
      <c r="DY1318" s="110"/>
      <c r="DZ1318" s="110"/>
      <c r="EA1318" s="110"/>
      <c r="EB1318" s="110"/>
      <c r="EC1318" s="110"/>
      <c r="ED1318" s="110"/>
      <c r="EE1318" s="110"/>
      <c r="EF1318" s="110"/>
      <c r="EG1318" s="110"/>
      <c r="EH1318" s="110"/>
      <c r="EI1318" s="110"/>
      <c r="EJ1318" s="110"/>
      <c r="EK1318" s="110"/>
      <c r="EL1318" s="110"/>
      <c r="EM1318" s="110"/>
      <c r="EN1318" s="110"/>
      <c r="EO1318" s="110"/>
      <c r="EP1318" s="110"/>
      <c r="EQ1318" s="110"/>
      <c r="ER1318" s="110"/>
      <c r="ES1318" s="110"/>
      <c r="ET1318" s="110"/>
      <c r="EU1318" s="110"/>
      <c r="EV1318" s="110"/>
      <c r="EW1318" s="110"/>
      <c r="EX1318" s="110"/>
      <c r="EY1318" s="110"/>
      <c r="EZ1318" s="110"/>
      <c r="FA1318" s="110"/>
      <c r="FB1318" s="110"/>
      <c r="FC1318" s="110"/>
      <c r="FD1318" s="110"/>
      <c r="FE1318" s="110"/>
      <c r="FF1318" s="110"/>
      <c r="FG1318" s="110"/>
      <c r="FH1318" s="110"/>
      <c r="FI1318" s="110"/>
      <c r="FJ1318" s="110"/>
      <c r="FK1318" s="110"/>
      <c r="FL1318" s="110"/>
      <c r="FM1318" s="110"/>
      <c r="FN1318" s="110"/>
      <c r="FO1318" s="110"/>
      <c r="FP1318" s="110"/>
      <c r="FQ1318" s="110"/>
      <c r="FR1318" s="110"/>
      <c r="FS1318" s="110"/>
      <c r="FT1318" s="110"/>
      <c r="FU1318" s="110"/>
      <c r="FV1318" s="110"/>
      <c r="FW1318" s="110"/>
      <c r="FX1318" s="110"/>
      <c r="FY1318" s="110"/>
      <c r="FZ1318" s="110"/>
      <c r="GA1318" s="110"/>
      <c r="GB1318" s="110"/>
      <c r="GC1318" s="110"/>
      <c r="GD1318" s="110"/>
      <c r="GE1318" s="110"/>
      <c r="GF1318" s="110"/>
      <c r="GG1318" s="110"/>
      <c r="GH1318" s="110"/>
      <c r="GI1318" s="110"/>
      <c r="GJ1318" s="110"/>
      <c r="GK1318" s="110"/>
      <c r="GL1318" s="110"/>
      <c r="GM1318" s="110"/>
      <c r="GN1318" s="110"/>
      <c r="GO1318" s="110"/>
      <c r="GP1318" s="110"/>
      <c r="GQ1318" s="110"/>
      <c r="GR1318" s="110"/>
      <c r="GS1318" s="110"/>
      <c r="GT1318" s="110"/>
      <c r="GU1318" s="110"/>
      <c r="GV1318" s="110"/>
      <c r="GW1318" s="110"/>
      <c r="GX1318" s="110"/>
      <c r="GY1318" s="110"/>
      <c r="GZ1318" s="110"/>
      <c r="HA1318" s="110"/>
      <c r="HB1318" s="110"/>
      <c r="HC1318" s="110"/>
      <c r="HD1318" s="110"/>
      <c r="HE1318" s="110"/>
      <c r="HF1318" s="110"/>
      <c r="HG1318" s="110"/>
      <c r="HH1318" s="110"/>
      <c r="HI1318" s="110"/>
      <c r="HJ1318" s="110"/>
      <c r="HK1318" s="110"/>
      <c r="HL1318" s="110"/>
      <c r="HM1318" s="110"/>
      <c r="HN1318" s="110"/>
      <c r="HO1318" s="110"/>
      <c r="HP1318" s="110"/>
      <c r="HQ1318" s="110"/>
      <c r="HR1318" s="110"/>
      <c r="HS1318" s="110"/>
      <c r="HT1318" s="110"/>
      <c r="HU1318" s="110"/>
      <c r="HV1318" s="110"/>
      <c r="HW1318" s="110"/>
      <c r="HX1318" s="110"/>
      <c r="HY1318" s="110"/>
      <c r="HZ1318" s="110"/>
      <c r="IA1318" s="110"/>
      <c r="IB1318" s="110"/>
      <c r="IC1318" s="110"/>
      <c r="ID1318" s="110"/>
      <c r="IE1318" s="110"/>
      <c r="IF1318" s="110"/>
      <c r="IG1318" s="110"/>
      <c r="IH1318" s="110"/>
      <c r="II1318" s="110"/>
      <c r="IJ1318" s="110"/>
      <c r="IK1318" s="110"/>
      <c r="IL1318" s="110"/>
      <c r="IM1318" s="110"/>
      <c r="IN1318" s="110"/>
      <c r="IO1318" s="110"/>
      <c r="IP1318" s="110"/>
      <c r="IQ1318" s="110"/>
      <c r="IR1318" s="110"/>
      <c r="IS1318" s="110"/>
      <c r="IT1318" s="110"/>
      <c r="IU1318" s="110"/>
      <c r="IV1318" s="110"/>
    </row>
    <row r="1319" spans="1:256" s="110" customFormat="1" x14ac:dyDescent="0.35">
      <c r="A1319" s="122" t="s">
        <v>3803</v>
      </c>
      <c r="B1319" s="110" t="s">
        <v>177</v>
      </c>
      <c r="C1319" s="110" t="s">
        <v>326</v>
      </c>
      <c r="D1319" s="122" t="s">
        <v>231</v>
      </c>
      <c r="E1319" s="125">
        <v>36856</v>
      </c>
      <c r="F1319" s="111" t="s">
        <v>5136</v>
      </c>
      <c r="G1319" s="122"/>
      <c r="J1319" s="122"/>
      <c r="M1319" s="122"/>
      <c r="P1319" s="122"/>
      <c r="S1319" s="122"/>
      <c r="V1319" s="122"/>
      <c r="Y1319" s="122"/>
      <c r="AB1319" s="122"/>
    </row>
    <row r="1320" spans="1:256" s="110" customFormat="1" x14ac:dyDescent="0.35">
      <c r="A1320" s="122" t="s">
        <v>3612</v>
      </c>
      <c r="B1320" s="110" t="s">
        <v>304</v>
      </c>
      <c r="C1320" s="110" t="s">
        <v>103</v>
      </c>
      <c r="D1320" s="122" t="s">
        <v>1823</v>
      </c>
      <c r="E1320" s="125">
        <v>36106</v>
      </c>
      <c r="F1320" s="111" t="s">
        <v>391</v>
      </c>
      <c r="G1320" s="122"/>
      <c r="J1320" s="122"/>
      <c r="M1320" s="122"/>
      <c r="P1320" s="122"/>
      <c r="S1320" s="122"/>
      <c r="V1320" s="122"/>
      <c r="Y1320" s="122"/>
      <c r="AB1320" s="122"/>
    </row>
    <row r="1321" spans="1:256" s="110" customFormat="1" x14ac:dyDescent="0.35">
      <c r="A1321" s="122" t="s">
        <v>4731</v>
      </c>
      <c r="C1321" s="111" t="s">
        <v>4421</v>
      </c>
      <c r="D1321" s="122"/>
      <c r="E1321" s="125">
        <v>31347</v>
      </c>
      <c r="F1321" s="111" t="s">
        <v>2363</v>
      </c>
      <c r="G1321" s="111" t="s">
        <v>280</v>
      </c>
      <c r="I1321" s="118"/>
      <c r="J1321" s="122"/>
      <c r="K1321" s="110" t="s">
        <v>434</v>
      </c>
      <c r="L1321" s="118" t="s">
        <v>229</v>
      </c>
      <c r="M1321" s="122" t="s">
        <v>852</v>
      </c>
      <c r="N1321" s="110" t="s">
        <v>220</v>
      </c>
      <c r="O1321" s="118" t="s">
        <v>142</v>
      </c>
      <c r="P1321" s="122" t="s">
        <v>186</v>
      </c>
      <c r="Q1321" s="110" t="s">
        <v>220</v>
      </c>
      <c r="R1321" s="118" t="s">
        <v>131</v>
      </c>
      <c r="S1321" s="122" t="s">
        <v>254</v>
      </c>
      <c r="T1321" s="110" t="s">
        <v>220</v>
      </c>
      <c r="U1321" s="118" t="s">
        <v>131</v>
      </c>
      <c r="V1321" s="122" t="s">
        <v>231</v>
      </c>
      <c r="W1321" s="110" t="s">
        <v>2197</v>
      </c>
      <c r="X1321" s="118" t="s">
        <v>128</v>
      </c>
      <c r="Y1321" s="122" t="s">
        <v>488</v>
      </c>
      <c r="Z1321" s="110" t="s">
        <v>4406</v>
      </c>
      <c r="AA1321" s="118" t="s">
        <v>128</v>
      </c>
      <c r="AB1321" s="122" t="s">
        <v>223</v>
      </c>
      <c r="AC1321" s="110" t="s">
        <v>220</v>
      </c>
      <c r="AD1321" s="118" t="s">
        <v>128</v>
      </c>
      <c r="AE1321" s="122" t="s">
        <v>185</v>
      </c>
      <c r="AF1321" s="110" t="s">
        <v>220</v>
      </c>
      <c r="AG1321" s="118" t="s">
        <v>128</v>
      </c>
      <c r="AH1321" s="122" t="s">
        <v>264</v>
      </c>
      <c r="AJ1321" s="118"/>
      <c r="AK1321" s="122"/>
      <c r="AM1321" s="118"/>
      <c r="AN1321" s="122"/>
      <c r="AP1321" s="118"/>
      <c r="AQ1321" s="122"/>
      <c r="AS1321" s="118"/>
      <c r="AT1321" s="122"/>
      <c r="AV1321" s="118"/>
      <c r="AW1321" s="122"/>
      <c r="AY1321" s="118"/>
      <c r="AZ1321" s="122"/>
      <c r="BB1321" s="118"/>
      <c r="BC1321" s="122"/>
      <c r="BE1321" s="118"/>
      <c r="BF1321" s="122"/>
      <c r="BH1321" s="118"/>
      <c r="BI1321" s="122"/>
      <c r="BK1321" s="118"/>
      <c r="BL1321" s="122"/>
      <c r="BN1321" s="118"/>
      <c r="BO1321" s="122"/>
      <c r="BR1321" s="122"/>
      <c r="BS1321" s="118"/>
      <c r="BT1321" s="118"/>
      <c r="BU1321" s="118"/>
      <c r="BV1321" s="118"/>
      <c r="BW1321" s="118"/>
      <c r="BX1321" s="118"/>
    </row>
    <row r="1322" spans="1:256" s="110" customFormat="1" x14ac:dyDescent="0.35">
      <c r="A1322" s="122" t="s">
        <v>3827</v>
      </c>
      <c r="B1322" s="110" t="s">
        <v>331</v>
      </c>
      <c r="C1322" s="110" t="s">
        <v>206</v>
      </c>
      <c r="D1322" s="122" t="s">
        <v>301</v>
      </c>
      <c r="E1322" s="125">
        <v>37056</v>
      </c>
      <c r="F1322" s="111" t="s">
        <v>5149</v>
      </c>
      <c r="G1322" s="122"/>
      <c r="J1322" s="122"/>
      <c r="M1322" s="122"/>
      <c r="P1322" s="122"/>
      <c r="S1322" s="122"/>
      <c r="V1322" s="122"/>
      <c r="Y1322" s="122"/>
      <c r="AB1322" s="122"/>
    </row>
    <row r="1323" spans="1:256" s="110" customFormat="1" x14ac:dyDescent="0.35">
      <c r="A1323" s="122" t="s">
        <v>3063</v>
      </c>
      <c r="B1323" s="110" t="s">
        <v>242</v>
      </c>
      <c r="C1323" s="118" t="s">
        <v>206</v>
      </c>
      <c r="D1323" s="122" t="s">
        <v>264</v>
      </c>
      <c r="E1323" s="125">
        <v>34153</v>
      </c>
      <c r="F1323" s="111" t="s">
        <v>1041</v>
      </c>
      <c r="G1323" s="111" t="s">
        <v>320</v>
      </c>
      <c r="H1323" s="110" t="s">
        <v>250</v>
      </c>
      <c r="I1323" s="118" t="s">
        <v>206</v>
      </c>
      <c r="J1323" s="122" t="s">
        <v>484</v>
      </c>
      <c r="K1323" s="110" t="s">
        <v>258</v>
      </c>
      <c r="L1323" s="118" t="s">
        <v>341</v>
      </c>
      <c r="M1323" s="122" t="s">
        <v>186</v>
      </c>
      <c r="N1323" s="110" t="s">
        <v>258</v>
      </c>
      <c r="O1323" s="118" t="s">
        <v>341</v>
      </c>
      <c r="P1323" s="122" t="s">
        <v>168</v>
      </c>
      <c r="Q1323" s="110" t="s">
        <v>258</v>
      </c>
      <c r="R1323" s="118" t="s">
        <v>341</v>
      </c>
      <c r="S1323" s="122" t="s">
        <v>168</v>
      </c>
      <c r="T1323" s="110" t="s">
        <v>258</v>
      </c>
      <c r="U1323" s="118" t="s">
        <v>341</v>
      </c>
      <c r="V1323" s="122" t="s">
        <v>168</v>
      </c>
      <c r="W1323" s="110" t="s">
        <v>861</v>
      </c>
      <c r="X1323" s="118"/>
      <c r="Y1323" s="122"/>
      <c r="Z1323" s="110" t="s">
        <v>242</v>
      </c>
      <c r="AA1323" s="118" t="s">
        <v>326</v>
      </c>
      <c r="AB1323" s="122" t="s">
        <v>289</v>
      </c>
      <c r="AC1323" s="110" t="s">
        <v>242</v>
      </c>
      <c r="AD1323" s="118" t="s">
        <v>326</v>
      </c>
      <c r="AE1323" s="122" t="s">
        <v>484</v>
      </c>
      <c r="AF1323" s="110" t="s">
        <v>243</v>
      </c>
      <c r="AG1323" s="118" t="s">
        <v>326</v>
      </c>
      <c r="AH1323" s="122" t="s">
        <v>231</v>
      </c>
      <c r="AJ1323" s="118"/>
      <c r="AK1323" s="122"/>
      <c r="AM1323" s="118"/>
      <c r="AN1323" s="122"/>
      <c r="AP1323" s="118"/>
      <c r="AQ1323" s="122"/>
      <c r="AS1323" s="118"/>
      <c r="AT1323" s="122"/>
      <c r="AV1323" s="118"/>
      <c r="AW1323" s="122"/>
      <c r="AY1323" s="118"/>
      <c r="AZ1323" s="122"/>
      <c r="BB1323" s="118"/>
      <c r="BC1323" s="122"/>
      <c r="BE1323" s="118"/>
      <c r="BF1323" s="122"/>
      <c r="BH1323" s="118"/>
      <c r="BI1323" s="122"/>
      <c r="BK1323" s="118"/>
      <c r="BL1323" s="122"/>
      <c r="BN1323" s="118"/>
      <c r="BO1323" s="122"/>
      <c r="BR1323" s="122"/>
      <c r="BS1323" s="118"/>
      <c r="BT1323" s="118"/>
      <c r="BU1323" s="118"/>
      <c r="BV1323" s="118"/>
      <c r="BW1323" s="118"/>
      <c r="BX1323" s="118"/>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c r="HK1323"/>
      <c r="HL1323"/>
      <c r="HM1323"/>
      <c r="HN1323"/>
      <c r="HO1323"/>
      <c r="HP1323"/>
      <c r="HQ1323"/>
      <c r="HR1323"/>
      <c r="HS1323"/>
      <c r="HT1323"/>
      <c r="HU1323"/>
      <c r="HV1323"/>
      <c r="HW1323"/>
      <c r="HX1323"/>
      <c r="HY1323"/>
      <c r="HZ1323"/>
      <c r="IA1323"/>
      <c r="IB1323"/>
      <c r="IC1323"/>
      <c r="ID1323"/>
      <c r="IE1323"/>
      <c r="IF1323"/>
      <c r="IG1323"/>
      <c r="IH1323"/>
      <c r="II1323"/>
      <c r="IJ1323"/>
      <c r="IK1323"/>
      <c r="IL1323"/>
      <c r="IM1323"/>
      <c r="IN1323"/>
      <c r="IO1323"/>
      <c r="IP1323"/>
      <c r="IQ1323"/>
      <c r="IR1323"/>
      <c r="IS1323"/>
      <c r="IT1323"/>
      <c r="IU1323"/>
      <c r="IV1323"/>
    </row>
    <row r="1324" spans="1:256" s="110" customFormat="1" x14ac:dyDescent="0.35">
      <c r="A1324" s="122" t="s">
        <v>2448</v>
      </c>
      <c r="B1324" s="110" t="s">
        <v>1190</v>
      </c>
      <c r="C1324" s="110" t="s">
        <v>165</v>
      </c>
      <c r="D1324" s="122"/>
      <c r="E1324" s="125">
        <v>35835</v>
      </c>
      <c r="F1324" s="118" t="s">
        <v>457</v>
      </c>
      <c r="G1324" s="122" t="s">
        <v>387</v>
      </c>
      <c r="H1324" s="110" t="s">
        <v>2267</v>
      </c>
      <c r="I1324" s="110" t="s">
        <v>86</v>
      </c>
      <c r="J1324" s="122"/>
      <c r="K1324" s="110" t="s">
        <v>2267</v>
      </c>
      <c r="L1324" s="110" t="s">
        <v>86</v>
      </c>
      <c r="M1324" s="122"/>
      <c r="N1324" s="110" t="s">
        <v>954</v>
      </c>
      <c r="O1324" s="110" t="s">
        <v>86</v>
      </c>
      <c r="P1324" s="122" t="s">
        <v>2449</v>
      </c>
      <c r="S1324" s="122"/>
      <c r="V1324" s="122"/>
      <c r="Y1324" s="122"/>
      <c r="AB1324" s="122"/>
    </row>
    <row r="1325" spans="1:256" s="110" customFormat="1" x14ac:dyDescent="0.35">
      <c r="A1325" s="122" t="s">
        <v>2223</v>
      </c>
      <c r="B1325" s="110" t="s">
        <v>480</v>
      </c>
      <c r="C1325" s="111" t="s">
        <v>259</v>
      </c>
      <c r="D1325" s="111" t="s">
        <v>1537</v>
      </c>
      <c r="E1325" s="125">
        <v>35427</v>
      </c>
      <c r="F1325" s="111" t="s">
        <v>425</v>
      </c>
      <c r="G1325" s="111" t="s">
        <v>140</v>
      </c>
      <c r="I1325" s="111"/>
      <c r="J1325" s="111"/>
      <c r="K1325" s="110" t="s">
        <v>504</v>
      </c>
      <c r="L1325" s="111" t="s">
        <v>259</v>
      </c>
      <c r="M1325" s="111" t="s">
        <v>1172</v>
      </c>
      <c r="N1325" s="110" t="s">
        <v>656</v>
      </c>
      <c r="O1325" s="111" t="s">
        <v>224</v>
      </c>
      <c r="P1325" s="111" t="s">
        <v>510</v>
      </c>
      <c r="Q1325" s="110" t="s">
        <v>480</v>
      </c>
      <c r="R1325" s="111" t="s">
        <v>224</v>
      </c>
      <c r="S1325" s="111" t="s">
        <v>1174</v>
      </c>
      <c r="T1325" s="110" t="s">
        <v>480</v>
      </c>
      <c r="U1325" s="111" t="s">
        <v>224</v>
      </c>
      <c r="V1325" s="111" t="s">
        <v>906</v>
      </c>
      <c r="W1325" s="110" t="s">
        <v>480</v>
      </c>
      <c r="X1325" s="111" t="s">
        <v>224</v>
      </c>
      <c r="Y1325" s="111" t="s">
        <v>671</v>
      </c>
      <c r="AA1325" s="111"/>
      <c r="AB1325" s="111"/>
      <c r="AD1325" s="111"/>
      <c r="AE1325" s="111"/>
      <c r="AG1325" s="111"/>
      <c r="AH1325" s="111"/>
      <c r="AJ1325" s="111"/>
      <c r="AK1325" s="111"/>
      <c r="AM1325" s="111"/>
      <c r="AN1325" s="111"/>
      <c r="AP1325" s="111"/>
      <c r="AQ1325" s="111"/>
      <c r="AS1325" s="111"/>
      <c r="AT1325" s="111"/>
      <c r="AV1325" s="111"/>
      <c r="AW1325" s="111"/>
      <c r="AY1325" s="111"/>
      <c r="AZ1325" s="111"/>
      <c r="BB1325" s="111"/>
      <c r="BC1325" s="111"/>
      <c r="BE1325" s="111"/>
      <c r="BF1325" s="111"/>
      <c r="BH1325" s="111"/>
      <c r="BI1325" s="111"/>
      <c r="BK1325" s="111"/>
      <c r="BL1325" s="111"/>
      <c r="BN1325" s="111"/>
      <c r="BO1325" s="111"/>
      <c r="BQ1325" s="125"/>
      <c r="BR1325" s="111"/>
      <c r="BS1325" s="118"/>
      <c r="BU1325" s="122"/>
      <c r="BV1325" s="118"/>
      <c r="BW1325" s="118"/>
      <c r="BX1325" s="127"/>
    </row>
    <row r="1326" spans="1:256" s="110" customFormat="1" x14ac:dyDescent="0.35">
      <c r="A1326" s="122" t="s">
        <v>1561</v>
      </c>
      <c r="B1326" s="110" t="s">
        <v>77</v>
      </c>
      <c r="C1326" s="118" t="s">
        <v>471</v>
      </c>
      <c r="D1326" s="122"/>
      <c r="E1326" s="125">
        <v>36039</v>
      </c>
      <c r="F1326" s="111" t="s">
        <v>160</v>
      </c>
      <c r="G1326" s="111" t="s">
        <v>134</v>
      </c>
      <c r="H1326" s="110" t="s">
        <v>77</v>
      </c>
      <c r="I1326" s="118" t="s">
        <v>471</v>
      </c>
      <c r="J1326" s="122"/>
      <c r="L1326" s="118"/>
      <c r="M1326" s="122"/>
      <c r="O1326" s="118"/>
      <c r="P1326" s="122"/>
      <c r="R1326" s="118"/>
      <c r="S1326" s="122"/>
      <c r="U1326" s="118"/>
      <c r="V1326" s="122"/>
      <c r="X1326" s="118"/>
      <c r="Y1326" s="122"/>
      <c r="AA1326" s="118"/>
      <c r="AB1326" s="122"/>
      <c r="AD1326" s="118"/>
      <c r="AE1326" s="122"/>
      <c r="AG1326" s="118"/>
      <c r="AH1326" s="122"/>
      <c r="AJ1326" s="118"/>
      <c r="AK1326" s="122"/>
    </row>
    <row r="1327" spans="1:256" s="110" customFormat="1" x14ac:dyDescent="0.35">
      <c r="A1327" s="122" t="s">
        <v>1004</v>
      </c>
      <c r="B1327" s="110" t="s">
        <v>258</v>
      </c>
      <c r="C1327" s="110" t="s">
        <v>103</v>
      </c>
      <c r="D1327" s="122" t="s">
        <v>186</v>
      </c>
      <c r="E1327" s="125">
        <v>34274</v>
      </c>
      <c r="F1327" s="111" t="s">
        <v>1005</v>
      </c>
      <c r="G1327" s="122"/>
      <c r="J1327" s="122"/>
      <c r="K1327" s="110" t="s">
        <v>273</v>
      </c>
      <c r="L1327" s="110" t="s">
        <v>341</v>
      </c>
      <c r="M1327" s="122" t="s">
        <v>231</v>
      </c>
      <c r="N1327" s="110" t="s">
        <v>250</v>
      </c>
      <c r="O1327" s="110" t="s">
        <v>341</v>
      </c>
      <c r="P1327" s="122" t="s">
        <v>484</v>
      </c>
      <c r="Q1327" s="110" t="s">
        <v>273</v>
      </c>
      <c r="R1327" s="110" t="s">
        <v>341</v>
      </c>
      <c r="S1327" s="122" t="s">
        <v>484</v>
      </c>
      <c r="T1327" s="110" t="s">
        <v>250</v>
      </c>
      <c r="U1327" s="110" t="s">
        <v>341</v>
      </c>
      <c r="V1327" s="122" t="s">
        <v>231</v>
      </c>
      <c r="Y1327" s="122"/>
      <c r="AB1327" s="122"/>
    </row>
    <row r="1328" spans="1:256" s="110" customFormat="1" x14ac:dyDescent="0.35">
      <c r="A1328" s="122" t="s">
        <v>764</v>
      </c>
      <c r="B1328" s="110" t="s">
        <v>253</v>
      </c>
      <c r="C1328" s="110" t="s">
        <v>172</v>
      </c>
      <c r="D1328" s="122" t="s">
        <v>201</v>
      </c>
      <c r="E1328" s="125">
        <v>36427</v>
      </c>
      <c r="F1328" s="118" t="s">
        <v>241</v>
      </c>
      <c r="G1328" s="122" t="s">
        <v>566</v>
      </c>
      <c r="H1328" s="110" t="s">
        <v>250</v>
      </c>
      <c r="I1328" s="110" t="s">
        <v>172</v>
      </c>
      <c r="J1328" s="122" t="s">
        <v>2885</v>
      </c>
      <c r="K1328" s="110" t="s">
        <v>273</v>
      </c>
      <c r="L1328" s="110" t="s">
        <v>172</v>
      </c>
      <c r="M1328" s="122" t="s">
        <v>260</v>
      </c>
      <c r="N1328" s="110" t="s">
        <v>250</v>
      </c>
      <c r="O1328" s="110" t="s">
        <v>172</v>
      </c>
      <c r="P1328" s="122" t="s">
        <v>484</v>
      </c>
      <c r="S1328" s="122"/>
      <c r="V1328" s="122"/>
      <c r="Y1328" s="122"/>
      <c r="AB1328" s="122"/>
    </row>
    <row r="1329" spans="1:77" s="110" customFormat="1" x14ac:dyDescent="0.35">
      <c r="A1329" s="122" t="s">
        <v>1791</v>
      </c>
      <c r="B1329" s="110" t="s">
        <v>284</v>
      </c>
      <c r="C1329" s="110" t="s">
        <v>142</v>
      </c>
      <c r="D1329" s="122" t="s">
        <v>260</v>
      </c>
      <c r="E1329" s="125">
        <v>36020</v>
      </c>
      <c r="F1329" s="118" t="s">
        <v>387</v>
      </c>
      <c r="G1329" s="122" t="s">
        <v>457</v>
      </c>
      <c r="H1329" s="110" t="s">
        <v>284</v>
      </c>
      <c r="I1329" s="110" t="s">
        <v>142</v>
      </c>
      <c r="J1329" s="122" t="s">
        <v>201</v>
      </c>
      <c r="K1329" s="110" t="s">
        <v>491</v>
      </c>
      <c r="L1329" s="110" t="s">
        <v>142</v>
      </c>
      <c r="M1329" s="122" t="s">
        <v>227</v>
      </c>
      <c r="N1329" s="110" t="s">
        <v>491</v>
      </c>
      <c r="O1329" s="110" t="s">
        <v>142</v>
      </c>
      <c r="P1329" s="122" t="s">
        <v>264</v>
      </c>
      <c r="S1329" s="122"/>
      <c r="V1329" s="122"/>
      <c r="Y1329" s="122"/>
      <c r="AB1329" s="122"/>
    </row>
    <row r="1330" spans="1:77" s="110" customFormat="1" x14ac:dyDescent="0.35">
      <c r="A1330" s="122" t="s">
        <v>3926</v>
      </c>
      <c r="B1330" s="110" t="s">
        <v>362</v>
      </c>
      <c r="C1330" s="118" t="s">
        <v>252</v>
      </c>
      <c r="D1330" s="122"/>
      <c r="E1330" s="125">
        <v>33291</v>
      </c>
      <c r="F1330" s="111" t="s">
        <v>3397</v>
      </c>
      <c r="G1330" s="111" t="s">
        <v>330</v>
      </c>
      <c r="I1330" s="118"/>
      <c r="J1330" s="122"/>
      <c r="K1330" s="110" t="s">
        <v>362</v>
      </c>
      <c r="L1330" s="118" t="s">
        <v>135</v>
      </c>
      <c r="M1330" s="122"/>
      <c r="N1330" s="110" t="s">
        <v>362</v>
      </c>
      <c r="O1330" s="118" t="s">
        <v>421</v>
      </c>
      <c r="P1330" s="122"/>
      <c r="Q1330" s="110" t="s">
        <v>362</v>
      </c>
      <c r="R1330" s="118" t="s">
        <v>421</v>
      </c>
      <c r="S1330" s="122"/>
      <c r="T1330" s="110" t="s">
        <v>362</v>
      </c>
      <c r="U1330" s="118" t="s">
        <v>421</v>
      </c>
      <c r="V1330" s="122"/>
      <c r="W1330" s="110" t="s">
        <v>362</v>
      </c>
      <c r="X1330" s="118" t="s">
        <v>421</v>
      </c>
      <c r="Y1330" s="122"/>
      <c r="Z1330" s="110" t="s">
        <v>362</v>
      </c>
      <c r="AA1330" s="118" t="s">
        <v>421</v>
      </c>
      <c r="AB1330" s="122"/>
      <c r="AC1330" s="110" t="s">
        <v>362</v>
      </c>
      <c r="AD1330" s="118" t="s">
        <v>421</v>
      </c>
      <c r="AE1330" s="122"/>
      <c r="AF1330" s="110" t="s">
        <v>362</v>
      </c>
      <c r="AG1330" s="118" t="s">
        <v>421</v>
      </c>
      <c r="AH1330" s="122"/>
      <c r="AI1330" s="110" t="s">
        <v>362</v>
      </c>
      <c r="AJ1330" s="118" t="s">
        <v>421</v>
      </c>
      <c r="AK1330" s="122"/>
      <c r="AM1330" s="118"/>
      <c r="AN1330" s="122"/>
      <c r="AP1330" s="118"/>
      <c r="AQ1330" s="122"/>
      <c r="AS1330" s="118"/>
      <c r="AT1330" s="122"/>
      <c r="AV1330" s="118"/>
      <c r="AW1330" s="122"/>
      <c r="AY1330" s="118"/>
      <c r="AZ1330" s="122"/>
      <c r="BB1330" s="118"/>
      <c r="BC1330" s="122"/>
      <c r="BE1330" s="118"/>
      <c r="BF1330" s="122"/>
      <c r="BH1330" s="118"/>
      <c r="BI1330" s="122"/>
      <c r="BK1330" s="118"/>
      <c r="BL1330" s="122"/>
      <c r="BN1330" s="118"/>
      <c r="BO1330" s="122"/>
      <c r="BR1330" s="122"/>
      <c r="BS1330" s="118"/>
      <c r="BT1330" s="118"/>
      <c r="BU1330" s="118"/>
      <c r="BV1330" s="118"/>
      <c r="BW1330" s="118"/>
      <c r="BX1330" s="118"/>
    </row>
    <row r="1331" spans="1:77" s="110" customFormat="1" x14ac:dyDescent="0.35">
      <c r="A1331" s="122" t="s">
        <v>1050</v>
      </c>
      <c r="B1331" s="110" t="s">
        <v>296</v>
      </c>
      <c r="C1331" s="36" t="s">
        <v>252</v>
      </c>
      <c r="D1331" s="129" t="s">
        <v>335</v>
      </c>
      <c r="E1331" s="125">
        <v>34276</v>
      </c>
      <c r="F1331" s="111" t="s">
        <v>114</v>
      </c>
      <c r="G1331" s="111"/>
      <c r="I1331" s="36"/>
      <c r="J1331" s="129"/>
      <c r="K1331" s="110" t="s">
        <v>327</v>
      </c>
      <c r="L1331" s="36" t="s">
        <v>252</v>
      </c>
      <c r="M1331" s="129" t="s">
        <v>328</v>
      </c>
      <c r="N1331" s="110" t="s">
        <v>327</v>
      </c>
      <c r="O1331" s="36" t="s">
        <v>172</v>
      </c>
      <c r="P1331" s="129" t="s">
        <v>335</v>
      </c>
      <c r="Q1331" s="110" t="s">
        <v>327</v>
      </c>
      <c r="R1331" s="111" t="s">
        <v>172</v>
      </c>
      <c r="S1331" s="111" t="s">
        <v>328</v>
      </c>
      <c r="T1331" s="110" t="s">
        <v>327</v>
      </c>
      <c r="U1331" s="111" t="s">
        <v>172</v>
      </c>
      <c r="V1331" s="111" t="s">
        <v>335</v>
      </c>
      <c r="W1331" s="110" t="s">
        <v>327</v>
      </c>
      <c r="X1331" s="111" t="s">
        <v>172</v>
      </c>
      <c r="Y1331" s="111" t="s">
        <v>328</v>
      </c>
      <c r="AA1331" s="111"/>
      <c r="AB1331" s="111"/>
      <c r="AD1331" s="111"/>
      <c r="AE1331" s="111"/>
      <c r="AG1331" s="111"/>
      <c r="AH1331" s="111"/>
      <c r="AJ1331" s="111"/>
      <c r="AK1331" s="111"/>
      <c r="AM1331" s="111"/>
      <c r="AN1331" s="111"/>
      <c r="AP1331" s="111"/>
      <c r="AQ1331" s="111"/>
      <c r="AS1331" s="111"/>
      <c r="AT1331" s="111"/>
      <c r="AV1331" s="111"/>
      <c r="AW1331" s="111"/>
      <c r="AY1331" s="111"/>
      <c r="AZ1331" s="111"/>
      <c r="BB1331" s="111"/>
      <c r="BC1331" s="111"/>
      <c r="BE1331" s="111"/>
      <c r="BF1331" s="111"/>
      <c r="BH1331" s="111"/>
      <c r="BI1331" s="111"/>
      <c r="BK1331" s="111"/>
      <c r="BL1331" s="111"/>
      <c r="BN1331" s="111"/>
      <c r="BO1331" s="111"/>
      <c r="BQ1331" s="125"/>
      <c r="BR1331" s="111"/>
      <c r="BS1331" s="118"/>
      <c r="BU1331" s="122"/>
      <c r="BV1331" s="118"/>
      <c r="BW1331" s="118"/>
      <c r="BX1331" s="127"/>
    </row>
    <row r="1332" spans="1:77" s="110" customFormat="1" x14ac:dyDescent="0.35">
      <c r="A1332" s="122" t="s">
        <v>3927</v>
      </c>
      <c r="B1332" s="110" t="s">
        <v>132</v>
      </c>
      <c r="C1332" s="110" t="s">
        <v>421</v>
      </c>
      <c r="D1332" s="122"/>
      <c r="E1332" s="125">
        <v>37410</v>
      </c>
      <c r="F1332" s="111" t="s">
        <v>5176</v>
      </c>
      <c r="G1332" s="122"/>
      <c r="J1332" s="122"/>
      <c r="M1332" s="122"/>
      <c r="P1332" s="122"/>
      <c r="S1332" s="122"/>
      <c r="V1332" s="122"/>
      <c r="Y1332" s="122"/>
      <c r="AB1332" s="122"/>
    </row>
    <row r="1333" spans="1:77" s="110" customFormat="1" x14ac:dyDescent="0.35">
      <c r="A1333" s="122" t="s">
        <v>630</v>
      </c>
      <c r="B1333" s="110" t="s">
        <v>253</v>
      </c>
      <c r="C1333" s="110" t="s">
        <v>109</v>
      </c>
      <c r="D1333" s="111" t="s">
        <v>430</v>
      </c>
      <c r="E1333" s="125">
        <v>34279</v>
      </c>
      <c r="F1333" s="111" t="s">
        <v>540</v>
      </c>
      <c r="G1333" s="110" t="s">
        <v>443</v>
      </c>
      <c r="H1333" s="110" t="s">
        <v>273</v>
      </c>
      <c r="I1333" s="110" t="s">
        <v>109</v>
      </c>
      <c r="J1333" s="111" t="s">
        <v>477</v>
      </c>
      <c r="K1333" s="110" t="s">
        <v>273</v>
      </c>
      <c r="L1333" s="110" t="s">
        <v>109</v>
      </c>
      <c r="M1333" s="111" t="s">
        <v>484</v>
      </c>
      <c r="N1333" s="110" t="s">
        <v>273</v>
      </c>
      <c r="O1333" s="110" t="s">
        <v>109</v>
      </c>
      <c r="P1333" s="111" t="s">
        <v>483</v>
      </c>
      <c r="Q1333" s="110" t="s">
        <v>242</v>
      </c>
      <c r="R1333" s="110" t="s">
        <v>109</v>
      </c>
      <c r="S1333" s="111" t="s">
        <v>483</v>
      </c>
      <c r="T1333" s="110" t="s">
        <v>273</v>
      </c>
      <c r="U1333" s="110" t="s">
        <v>326</v>
      </c>
      <c r="V1333" s="111" t="s">
        <v>260</v>
      </c>
      <c r="W1333" s="110" t="s">
        <v>253</v>
      </c>
      <c r="X1333" s="110" t="s">
        <v>460</v>
      </c>
      <c r="Y1333" s="111" t="s">
        <v>208</v>
      </c>
      <c r="Z1333" s="110" t="s">
        <v>273</v>
      </c>
      <c r="AA1333" s="110" t="s">
        <v>460</v>
      </c>
      <c r="AB1333" s="111" t="s">
        <v>201</v>
      </c>
      <c r="AC1333" s="110" t="s">
        <v>633</v>
      </c>
      <c r="AD1333" s="110" t="s">
        <v>460</v>
      </c>
      <c r="AE1333" s="111" t="s">
        <v>634</v>
      </c>
    </row>
    <row r="1334" spans="1:77" s="110" customFormat="1" x14ac:dyDescent="0.35">
      <c r="A1334" s="122" t="s">
        <v>2135</v>
      </c>
      <c r="B1334" s="110" t="s">
        <v>304</v>
      </c>
      <c r="C1334" s="110" t="s">
        <v>421</v>
      </c>
      <c r="D1334" s="122" t="s">
        <v>1823</v>
      </c>
      <c r="E1334" s="125">
        <v>36042</v>
      </c>
      <c r="F1334" s="118" t="s">
        <v>359</v>
      </c>
      <c r="G1334" s="122"/>
      <c r="J1334" s="122"/>
      <c r="M1334" s="122"/>
      <c r="N1334" s="110" t="s">
        <v>480</v>
      </c>
      <c r="O1334" s="110" t="s">
        <v>224</v>
      </c>
      <c r="P1334" s="122" t="s">
        <v>1823</v>
      </c>
      <c r="S1334" s="122"/>
      <c r="V1334" s="122"/>
      <c r="Y1334" s="122"/>
      <c r="AB1334" s="122"/>
    </row>
    <row r="1335" spans="1:77" s="110" customFormat="1" x14ac:dyDescent="0.35">
      <c r="A1335" s="122" t="s">
        <v>891</v>
      </c>
      <c r="B1335" s="110" t="s">
        <v>243</v>
      </c>
      <c r="C1335" s="110" t="s">
        <v>224</v>
      </c>
      <c r="D1335" s="122" t="s">
        <v>168</v>
      </c>
      <c r="E1335" s="125">
        <v>36763</v>
      </c>
      <c r="F1335" s="111" t="s">
        <v>91</v>
      </c>
      <c r="G1335" s="122" t="s">
        <v>287</v>
      </c>
      <c r="H1335" s="110" t="s">
        <v>258</v>
      </c>
      <c r="I1335" s="110" t="s">
        <v>224</v>
      </c>
      <c r="J1335" s="122" t="s">
        <v>231</v>
      </c>
      <c r="K1335" s="110" t="s">
        <v>258</v>
      </c>
      <c r="L1335" s="110" t="s">
        <v>224</v>
      </c>
      <c r="M1335" s="122" t="s">
        <v>231</v>
      </c>
      <c r="P1335" s="122"/>
      <c r="S1335" s="122"/>
      <c r="V1335" s="122"/>
      <c r="Y1335" s="122"/>
      <c r="AB1335" s="122"/>
    </row>
    <row r="1336" spans="1:77" s="110" customFormat="1" x14ac:dyDescent="0.35">
      <c r="A1336" s="122" t="s">
        <v>1244</v>
      </c>
      <c r="B1336" s="110" t="s">
        <v>156</v>
      </c>
      <c r="C1336" s="118" t="s">
        <v>172</v>
      </c>
      <c r="D1336" s="122" t="s">
        <v>848</v>
      </c>
      <c r="E1336" s="125">
        <v>36004</v>
      </c>
      <c r="F1336" s="111" t="s">
        <v>295</v>
      </c>
      <c r="G1336" s="111" t="s">
        <v>313</v>
      </c>
      <c r="H1336" s="110" t="s">
        <v>147</v>
      </c>
      <c r="I1336" s="118" t="s">
        <v>172</v>
      </c>
      <c r="J1336" s="122" t="s">
        <v>1245</v>
      </c>
      <c r="L1336" s="118"/>
      <c r="M1336" s="122"/>
      <c r="O1336" s="118"/>
      <c r="P1336" s="122"/>
      <c r="R1336" s="118"/>
      <c r="S1336" s="122"/>
      <c r="U1336" s="118"/>
      <c r="V1336" s="122"/>
      <c r="X1336" s="118"/>
      <c r="Y1336" s="122"/>
      <c r="AA1336" s="118"/>
      <c r="AB1336" s="122"/>
      <c r="AD1336" s="118"/>
      <c r="AE1336" s="122"/>
      <c r="AG1336" s="118"/>
      <c r="AH1336" s="122"/>
      <c r="AJ1336" s="118"/>
      <c r="AK1336" s="122"/>
    </row>
    <row r="1337" spans="1:77" s="110" customFormat="1" x14ac:dyDescent="0.35">
      <c r="A1337" s="122" t="s">
        <v>1572</v>
      </c>
      <c r="B1337" s="110" t="s">
        <v>93</v>
      </c>
      <c r="C1337" s="111" t="s">
        <v>235</v>
      </c>
      <c r="D1337" s="111" t="s">
        <v>2062</v>
      </c>
      <c r="E1337" s="125">
        <v>34458</v>
      </c>
      <c r="F1337" s="111" t="s">
        <v>720</v>
      </c>
      <c r="G1337" s="111" t="s">
        <v>1375</v>
      </c>
      <c r="I1337" s="111"/>
      <c r="J1337" s="111"/>
      <c r="K1337" s="110" t="s">
        <v>93</v>
      </c>
      <c r="L1337" s="111" t="s">
        <v>235</v>
      </c>
      <c r="M1337" s="111" t="s">
        <v>1573</v>
      </c>
      <c r="N1337" s="110" t="s">
        <v>93</v>
      </c>
      <c r="O1337" s="111" t="s">
        <v>96</v>
      </c>
      <c r="P1337" s="111" t="s">
        <v>1574</v>
      </c>
      <c r="Q1337" s="110" t="s">
        <v>93</v>
      </c>
      <c r="R1337" s="111" t="s">
        <v>96</v>
      </c>
      <c r="S1337" s="111" t="s">
        <v>1575</v>
      </c>
      <c r="T1337" s="110" t="s">
        <v>954</v>
      </c>
      <c r="U1337" s="111" t="s">
        <v>341</v>
      </c>
      <c r="V1337" s="111" t="s">
        <v>1576</v>
      </c>
      <c r="W1337" s="110" t="s">
        <v>1190</v>
      </c>
      <c r="X1337" s="111" t="s">
        <v>341</v>
      </c>
      <c r="Y1337" s="111"/>
      <c r="AA1337" s="111"/>
      <c r="AB1337" s="111"/>
      <c r="AD1337" s="111"/>
      <c r="AE1337" s="111"/>
      <c r="AG1337" s="111"/>
      <c r="AH1337" s="111"/>
      <c r="AJ1337" s="111"/>
      <c r="AK1337" s="111"/>
      <c r="AM1337" s="111"/>
      <c r="AN1337" s="111"/>
      <c r="AP1337" s="111"/>
      <c r="AQ1337" s="111"/>
      <c r="AS1337" s="111"/>
      <c r="AT1337" s="111"/>
      <c r="AV1337" s="111"/>
      <c r="AW1337" s="111"/>
      <c r="AY1337" s="111"/>
      <c r="AZ1337" s="111"/>
      <c r="BB1337" s="111"/>
      <c r="BC1337" s="111"/>
      <c r="BE1337" s="111"/>
      <c r="BF1337" s="111"/>
      <c r="BH1337" s="111"/>
      <c r="BI1337" s="111"/>
      <c r="BK1337" s="111"/>
      <c r="BL1337" s="111"/>
      <c r="BN1337" s="111"/>
      <c r="BO1337" s="111"/>
      <c r="BQ1337" s="125"/>
      <c r="BR1337" s="111"/>
      <c r="BS1337" s="118"/>
      <c r="BU1337" s="122"/>
      <c r="BV1337" s="118"/>
      <c r="BW1337" s="118"/>
      <c r="BX1337" s="127"/>
    </row>
    <row r="1338" spans="1:77" s="110" customFormat="1" x14ac:dyDescent="0.35">
      <c r="A1338" s="122" t="s">
        <v>2023</v>
      </c>
      <c r="C1338" s="111" t="s">
        <v>4421</v>
      </c>
      <c r="D1338" s="122"/>
      <c r="E1338" s="125">
        <v>36077</v>
      </c>
      <c r="F1338" s="118" t="s">
        <v>566</v>
      </c>
      <c r="G1338" s="122" t="s">
        <v>457</v>
      </c>
      <c r="J1338" s="122"/>
      <c r="K1338" s="110" t="s">
        <v>504</v>
      </c>
      <c r="L1338" s="110" t="s">
        <v>94</v>
      </c>
      <c r="M1338" s="122" t="s">
        <v>481</v>
      </c>
      <c r="N1338" s="110" t="s">
        <v>656</v>
      </c>
      <c r="O1338" s="110" t="s">
        <v>94</v>
      </c>
      <c r="P1338" s="122" t="s">
        <v>1537</v>
      </c>
      <c r="S1338" s="122"/>
      <c r="V1338" s="122"/>
      <c r="Y1338" s="122"/>
      <c r="AB1338" s="122"/>
    </row>
    <row r="1339" spans="1:77" s="110" customFormat="1" x14ac:dyDescent="0.35">
      <c r="A1339" s="122" t="s">
        <v>1603</v>
      </c>
      <c r="B1339" s="110" t="s">
        <v>242</v>
      </c>
      <c r="C1339" s="110" t="s">
        <v>158</v>
      </c>
      <c r="D1339" s="122" t="s">
        <v>185</v>
      </c>
      <c r="E1339" s="125">
        <v>34488</v>
      </c>
      <c r="F1339" s="118" t="s">
        <v>222</v>
      </c>
      <c r="G1339" s="122" t="s">
        <v>222</v>
      </c>
      <c r="H1339" s="110" t="s">
        <v>610</v>
      </c>
      <c r="I1339" s="110" t="s">
        <v>158</v>
      </c>
      <c r="J1339" s="122" t="s">
        <v>208</v>
      </c>
      <c r="K1339" s="110" t="s">
        <v>242</v>
      </c>
      <c r="L1339" s="110" t="s">
        <v>158</v>
      </c>
      <c r="M1339" s="122" t="s">
        <v>185</v>
      </c>
      <c r="N1339" s="110" t="s">
        <v>2011</v>
      </c>
      <c r="O1339" s="110" t="s">
        <v>123</v>
      </c>
      <c r="P1339" s="122" t="s">
        <v>179</v>
      </c>
      <c r="Q1339" s="110" t="s">
        <v>284</v>
      </c>
      <c r="R1339" s="110" t="s">
        <v>460</v>
      </c>
      <c r="S1339" s="122" t="s">
        <v>264</v>
      </c>
      <c r="T1339" s="110" t="s">
        <v>284</v>
      </c>
      <c r="U1339" s="110" t="s">
        <v>460</v>
      </c>
      <c r="V1339" s="122" t="s">
        <v>761</v>
      </c>
      <c r="W1339" s="110" t="s">
        <v>491</v>
      </c>
      <c r="X1339" s="110" t="s">
        <v>460</v>
      </c>
      <c r="Y1339" s="122" t="s">
        <v>629</v>
      </c>
      <c r="Z1339" s="110" t="s">
        <v>258</v>
      </c>
      <c r="AA1339" s="110" t="s">
        <v>460</v>
      </c>
      <c r="AB1339" s="122" t="s">
        <v>185</v>
      </c>
    </row>
    <row r="1340" spans="1:77" s="110" customFormat="1" x14ac:dyDescent="0.35">
      <c r="A1340" s="122" t="s">
        <v>1718</v>
      </c>
      <c r="B1340" s="110" t="s">
        <v>480</v>
      </c>
      <c r="C1340" s="110" t="s">
        <v>195</v>
      </c>
      <c r="D1340" s="122" t="s">
        <v>1823</v>
      </c>
      <c r="E1340" s="125">
        <v>36663</v>
      </c>
      <c r="F1340" s="111" t="s">
        <v>84</v>
      </c>
      <c r="G1340" s="122" t="s">
        <v>83</v>
      </c>
      <c r="H1340" s="110" t="s">
        <v>480</v>
      </c>
      <c r="I1340" s="110" t="s">
        <v>195</v>
      </c>
      <c r="J1340" s="122" t="s">
        <v>306</v>
      </c>
      <c r="K1340" s="110" t="s">
        <v>480</v>
      </c>
      <c r="L1340" s="110" t="s">
        <v>195</v>
      </c>
      <c r="M1340" s="122" t="s">
        <v>317</v>
      </c>
      <c r="P1340" s="122"/>
      <c r="S1340" s="122"/>
      <c r="V1340" s="122"/>
      <c r="Y1340" s="122"/>
      <c r="AB1340" s="122"/>
      <c r="BY1340" s="126"/>
    </row>
    <row r="1341" spans="1:77" x14ac:dyDescent="0.35">
      <c r="A1341" s="122" t="s">
        <v>3693</v>
      </c>
      <c r="B1341" s="110" t="s">
        <v>250</v>
      </c>
      <c r="C1341" s="110" t="s">
        <v>151</v>
      </c>
      <c r="D1341" s="122" t="s">
        <v>231</v>
      </c>
      <c r="E1341" s="125">
        <v>37118</v>
      </c>
      <c r="F1341" s="111" t="s">
        <v>134</v>
      </c>
      <c r="G1341" s="122"/>
      <c r="H1341" s="110"/>
      <c r="I1341" s="110"/>
      <c r="J1341" s="122"/>
      <c r="K1341" s="110"/>
      <c r="L1341" s="110"/>
      <c r="M1341" s="122"/>
      <c r="N1341" s="110"/>
      <c r="O1341" s="110"/>
      <c r="P1341" s="122"/>
      <c r="Q1341" s="110"/>
      <c r="R1341" s="110"/>
      <c r="S1341" s="122"/>
      <c r="T1341" s="110"/>
      <c r="U1341" s="110"/>
      <c r="V1341" s="122"/>
      <c r="W1341" s="110"/>
      <c r="X1341" s="110"/>
      <c r="Y1341" s="122"/>
      <c r="Z1341" s="110"/>
      <c r="AA1341" s="110"/>
      <c r="AB1341" s="122"/>
      <c r="AC1341" s="110"/>
      <c r="AD1341" s="110"/>
      <c r="AE1341" s="110"/>
      <c r="AF1341" s="110"/>
      <c r="AG1341" s="110"/>
      <c r="AH1341" s="110"/>
      <c r="AI1341" s="110"/>
      <c r="AJ1341" s="110"/>
      <c r="AK1341" s="110"/>
      <c r="AL1341" s="110"/>
      <c r="AM1341" s="110"/>
      <c r="AN1341" s="110"/>
      <c r="AO1341" s="110"/>
      <c r="AP1341" s="110"/>
      <c r="AQ1341" s="110"/>
      <c r="AR1341" s="110"/>
      <c r="AS1341" s="110"/>
      <c r="AT1341" s="110"/>
      <c r="AU1341" s="110"/>
      <c r="AV1341" s="110"/>
      <c r="AW1341" s="110"/>
      <c r="AX1341" s="110"/>
      <c r="AY1341" s="110"/>
      <c r="AZ1341" s="110"/>
      <c r="BA1341" s="110"/>
      <c r="BB1341" s="110"/>
      <c r="BC1341" s="110"/>
      <c r="BD1341" s="110"/>
      <c r="BE1341" s="110"/>
      <c r="BF1341" s="110"/>
      <c r="BG1341" s="110"/>
      <c r="BH1341" s="110"/>
      <c r="BI1341" s="110"/>
      <c r="BJ1341" s="110"/>
      <c r="BK1341" s="110"/>
      <c r="BL1341" s="110"/>
      <c r="BM1341" s="110"/>
      <c r="BN1341" s="110"/>
      <c r="BO1341" s="110"/>
      <c r="BP1341" s="110"/>
      <c r="BQ1341" s="110"/>
      <c r="BR1341" s="110"/>
      <c r="BS1341" s="110"/>
      <c r="BT1341" s="110"/>
      <c r="BU1341" s="110"/>
      <c r="BV1341" s="110"/>
      <c r="BW1341" s="110"/>
      <c r="BX1341" s="110"/>
    </row>
    <row r="1342" spans="1:77" s="110" customFormat="1" x14ac:dyDescent="0.35">
      <c r="A1342" s="122" t="s">
        <v>3281</v>
      </c>
      <c r="B1342" s="110" t="s">
        <v>459</v>
      </c>
      <c r="C1342" s="118" t="s">
        <v>268</v>
      </c>
      <c r="D1342" s="122" t="s">
        <v>166</v>
      </c>
      <c r="E1342" s="125">
        <v>36169</v>
      </c>
      <c r="F1342" s="111" t="s">
        <v>391</v>
      </c>
      <c r="G1342" s="111"/>
      <c r="H1342" s="110" t="s">
        <v>459</v>
      </c>
      <c r="I1342" s="118" t="s">
        <v>268</v>
      </c>
      <c r="J1342" s="122" t="s">
        <v>166</v>
      </c>
      <c r="L1342" s="118"/>
      <c r="M1342" s="122"/>
      <c r="O1342" s="118"/>
      <c r="P1342" s="122"/>
      <c r="R1342" s="118"/>
      <c r="S1342" s="122"/>
      <c r="U1342" s="118"/>
      <c r="V1342" s="122"/>
      <c r="X1342" s="118"/>
      <c r="Y1342" s="122"/>
      <c r="AA1342" s="118"/>
      <c r="AB1342" s="122"/>
      <c r="AD1342" s="118"/>
      <c r="AE1342" s="122"/>
      <c r="AG1342" s="118"/>
      <c r="AH1342" s="122"/>
      <c r="AJ1342" s="118"/>
      <c r="AK1342" s="122"/>
    </row>
    <row r="1343" spans="1:77" s="110" customFormat="1" x14ac:dyDescent="0.35">
      <c r="A1343" s="122" t="s">
        <v>509</v>
      </c>
      <c r="B1343" s="110" t="s">
        <v>480</v>
      </c>
      <c r="C1343" s="110" t="s">
        <v>206</v>
      </c>
      <c r="D1343" s="122" t="s">
        <v>663</v>
      </c>
      <c r="E1343" s="125">
        <v>36693</v>
      </c>
      <c r="F1343" s="118" t="s">
        <v>241</v>
      </c>
      <c r="G1343" s="122" t="s">
        <v>241</v>
      </c>
      <c r="H1343" s="110" t="s">
        <v>633</v>
      </c>
      <c r="I1343" s="110" t="s">
        <v>206</v>
      </c>
      <c r="J1343" s="122" t="s">
        <v>3474</v>
      </c>
      <c r="K1343" s="110" t="s">
        <v>480</v>
      </c>
      <c r="L1343" s="110" t="s">
        <v>206</v>
      </c>
      <c r="M1343" s="122" t="s">
        <v>510</v>
      </c>
      <c r="N1343" s="110" t="s">
        <v>267</v>
      </c>
      <c r="O1343" s="110" t="s">
        <v>206</v>
      </c>
      <c r="P1343" s="122" t="s">
        <v>511</v>
      </c>
      <c r="S1343" s="122"/>
      <c r="V1343" s="122"/>
      <c r="Y1343" s="122"/>
      <c r="AB1343" s="122"/>
    </row>
    <row r="1344" spans="1:77" s="110" customFormat="1" x14ac:dyDescent="0.35">
      <c r="A1344" s="122" t="s">
        <v>3152</v>
      </c>
      <c r="C1344" s="118"/>
      <c r="D1344" s="122"/>
      <c r="E1344" s="125">
        <v>44656</v>
      </c>
      <c r="F1344" s="111" t="s">
        <v>200</v>
      </c>
      <c r="G1344" s="111" t="s">
        <v>160</v>
      </c>
      <c r="H1344" s="110" t="s">
        <v>480</v>
      </c>
      <c r="I1344" s="118" t="s">
        <v>78</v>
      </c>
      <c r="J1344" s="122" t="s">
        <v>510</v>
      </c>
      <c r="L1344" s="118"/>
      <c r="M1344" s="122"/>
      <c r="O1344" s="118"/>
      <c r="P1344" s="122"/>
      <c r="R1344" s="118"/>
      <c r="S1344" s="122"/>
      <c r="U1344" s="118"/>
      <c r="V1344" s="122"/>
      <c r="X1344" s="118"/>
      <c r="Y1344" s="122"/>
      <c r="AA1344" s="118"/>
      <c r="AB1344" s="122"/>
      <c r="AD1344" s="118"/>
      <c r="AE1344" s="122"/>
      <c r="AG1344" s="118"/>
      <c r="AH1344" s="122"/>
      <c r="AJ1344" s="118"/>
      <c r="AK1344" s="122"/>
    </row>
    <row r="1345" spans="1:256" s="110" customFormat="1" x14ac:dyDescent="0.35">
      <c r="A1345" s="122" t="s">
        <v>3875</v>
      </c>
      <c r="B1345" s="110" t="s">
        <v>327</v>
      </c>
      <c r="C1345" s="110" t="s">
        <v>259</v>
      </c>
      <c r="D1345" s="122" t="s">
        <v>328</v>
      </c>
      <c r="E1345" s="125">
        <v>36315</v>
      </c>
      <c r="F1345" s="111" t="s">
        <v>391</v>
      </c>
      <c r="G1345" s="122"/>
      <c r="J1345" s="122"/>
      <c r="M1345" s="122"/>
      <c r="P1345" s="122"/>
      <c r="S1345" s="122"/>
      <c r="V1345" s="122"/>
      <c r="Y1345" s="122"/>
      <c r="AB1345" s="122"/>
    </row>
    <row r="1346" spans="1:256" s="110" customFormat="1" x14ac:dyDescent="0.35">
      <c r="A1346" s="122" t="s">
        <v>895</v>
      </c>
      <c r="B1346" s="110" t="s">
        <v>292</v>
      </c>
      <c r="C1346" s="110" t="s">
        <v>206</v>
      </c>
      <c r="D1346" s="122" t="s">
        <v>778</v>
      </c>
      <c r="E1346" s="125">
        <v>35275</v>
      </c>
      <c r="F1346" s="118" t="s">
        <v>125</v>
      </c>
      <c r="G1346" s="122" t="s">
        <v>4736</v>
      </c>
      <c r="H1346" s="110" t="s">
        <v>311</v>
      </c>
      <c r="I1346" s="110" t="s">
        <v>206</v>
      </c>
      <c r="J1346" s="122" t="s">
        <v>2728</v>
      </c>
      <c r="K1346" s="110" t="s">
        <v>654</v>
      </c>
      <c r="L1346" s="110" t="s">
        <v>172</v>
      </c>
      <c r="M1346" s="122" t="s">
        <v>896</v>
      </c>
      <c r="N1346" s="110" t="s">
        <v>654</v>
      </c>
      <c r="O1346" s="110" t="s">
        <v>172</v>
      </c>
      <c r="P1346" s="122" t="s">
        <v>897</v>
      </c>
      <c r="Q1346" s="110" t="s">
        <v>276</v>
      </c>
      <c r="R1346" s="110" t="s">
        <v>172</v>
      </c>
      <c r="S1346" s="122" t="s">
        <v>4737</v>
      </c>
      <c r="T1346" s="110" t="s">
        <v>648</v>
      </c>
      <c r="U1346" s="110" t="s">
        <v>172</v>
      </c>
      <c r="V1346" s="122" t="s">
        <v>897</v>
      </c>
      <c r="Y1346" s="122"/>
      <c r="AB1346" s="122"/>
    </row>
    <row r="1347" spans="1:256" s="110" customFormat="1" x14ac:dyDescent="0.35">
      <c r="A1347" s="122" t="s">
        <v>3123</v>
      </c>
      <c r="B1347" s="110" t="s">
        <v>147</v>
      </c>
      <c r="C1347" s="110" t="s">
        <v>268</v>
      </c>
      <c r="D1347" s="122" t="s">
        <v>1764</v>
      </c>
      <c r="E1347" s="125">
        <v>36411</v>
      </c>
      <c r="F1347" s="111" t="s">
        <v>83</v>
      </c>
      <c r="G1347" s="122" t="s">
        <v>84</v>
      </c>
      <c r="H1347" s="110" t="s">
        <v>153</v>
      </c>
      <c r="I1347" s="110" t="s">
        <v>268</v>
      </c>
      <c r="J1347" s="122" t="s">
        <v>154</v>
      </c>
      <c r="K1347" s="110" t="s">
        <v>147</v>
      </c>
      <c r="L1347" s="110" t="s">
        <v>268</v>
      </c>
      <c r="M1347" s="122" t="s">
        <v>1243</v>
      </c>
      <c r="P1347" s="122"/>
      <c r="S1347" s="122"/>
      <c r="V1347" s="122"/>
      <c r="Y1347" s="122"/>
      <c r="AB1347" s="122"/>
    </row>
    <row r="1348" spans="1:256" s="110" customFormat="1" x14ac:dyDescent="0.35">
      <c r="A1348" s="122" t="s">
        <v>1366</v>
      </c>
      <c r="D1348" s="122"/>
      <c r="E1348" s="125">
        <v>35650</v>
      </c>
      <c r="F1348" s="111" t="s">
        <v>140</v>
      </c>
      <c r="G1348" s="111" t="s">
        <v>322</v>
      </c>
      <c r="H1348" s="110" t="s">
        <v>459</v>
      </c>
      <c r="I1348" s="110" t="s">
        <v>158</v>
      </c>
      <c r="J1348" s="122" t="s">
        <v>1133</v>
      </c>
      <c r="K1348" s="110" t="s">
        <v>234</v>
      </c>
      <c r="L1348" s="110" t="s">
        <v>158</v>
      </c>
      <c r="M1348" s="122" t="s">
        <v>1367</v>
      </c>
      <c r="N1348" s="110" t="s">
        <v>234</v>
      </c>
      <c r="O1348" s="110" t="s">
        <v>158</v>
      </c>
      <c r="P1348" s="122" t="s">
        <v>855</v>
      </c>
      <c r="Q1348" s="110" t="s">
        <v>211</v>
      </c>
      <c r="R1348" s="110" t="s">
        <v>158</v>
      </c>
      <c r="S1348" s="110" t="s">
        <v>227</v>
      </c>
      <c r="T1348" s="110" t="s">
        <v>220</v>
      </c>
      <c r="U1348" s="110" t="s">
        <v>158</v>
      </c>
      <c r="V1348" s="122" t="s">
        <v>166</v>
      </c>
      <c r="W1348" s="110" t="s">
        <v>459</v>
      </c>
      <c r="X1348" s="111" t="s">
        <v>158</v>
      </c>
      <c r="Y1348" s="111" t="s">
        <v>148</v>
      </c>
      <c r="AA1348" s="111"/>
      <c r="AB1348" s="111"/>
      <c r="AD1348" s="111"/>
      <c r="AE1348" s="111"/>
      <c r="AG1348" s="111"/>
      <c r="AH1348" s="111"/>
      <c r="AJ1348" s="111"/>
      <c r="AK1348" s="111"/>
      <c r="AM1348" s="111"/>
      <c r="AN1348" s="111"/>
      <c r="AP1348" s="111"/>
      <c r="AQ1348" s="111"/>
      <c r="AS1348" s="111"/>
      <c r="AT1348" s="111"/>
      <c r="AV1348" s="111"/>
      <c r="AW1348" s="111"/>
      <c r="AY1348" s="111"/>
      <c r="AZ1348" s="111"/>
      <c r="BB1348" s="111"/>
      <c r="BC1348" s="111"/>
      <c r="BE1348" s="111"/>
      <c r="BF1348" s="111"/>
      <c r="BH1348" s="111"/>
      <c r="BI1348" s="111"/>
      <c r="BK1348" s="111"/>
      <c r="BL1348" s="111"/>
      <c r="BN1348" s="111"/>
      <c r="BO1348" s="111"/>
      <c r="BQ1348" s="125"/>
      <c r="BR1348" s="111"/>
      <c r="BS1348" s="118"/>
      <c r="BU1348" s="122"/>
      <c r="BV1348" s="118"/>
      <c r="BW1348" s="118"/>
      <c r="BX1348" s="127"/>
    </row>
    <row r="1349" spans="1:256" s="110" customFormat="1" x14ac:dyDescent="0.35">
      <c r="A1349" s="122" t="s">
        <v>3218</v>
      </c>
      <c r="B1349" s="110" t="s">
        <v>273</v>
      </c>
      <c r="C1349" s="110" t="s">
        <v>460</v>
      </c>
      <c r="D1349" s="122" t="s">
        <v>227</v>
      </c>
      <c r="E1349" s="125">
        <v>34813</v>
      </c>
      <c r="F1349" s="118" t="s">
        <v>337</v>
      </c>
      <c r="G1349" s="122" t="s">
        <v>932</v>
      </c>
      <c r="H1349" s="110" t="s">
        <v>273</v>
      </c>
      <c r="I1349" s="110" t="s">
        <v>460</v>
      </c>
      <c r="J1349" s="122" t="s">
        <v>260</v>
      </c>
      <c r="K1349" s="110" t="s">
        <v>253</v>
      </c>
      <c r="L1349" s="110" t="s">
        <v>235</v>
      </c>
      <c r="M1349" s="122" t="s">
        <v>178</v>
      </c>
      <c r="N1349" s="110" t="s">
        <v>480</v>
      </c>
      <c r="O1349" s="110" t="s">
        <v>229</v>
      </c>
      <c r="P1349" s="122" t="s">
        <v>1537</v>
      </c>
      <c r="Q1349" s="110" t="s">
        <v>480</v>
      </c>
      <c r="R1349" s="110" t="s">
        <v>229</v>
      </c>
      <c r="S1349" s="122" t="s">
        <v>1823</v>
      </c>
      <c r="T1349" s="110" t="s">
        <v>480</v>
      </c>
      <c r="U1349" s="110" t="s">
        <v>229</v>
      </c>
      <c r="V1349" s="122" t="s">
        <v>481</v>
      </c>
      <c r="Y1349" s="122"/>
      <c r="AB1349" s="122"/>
    </row>
    <row r="1350" spans="1:256" x14ac:dyDescent="0.35">
      <c r="A1350" s="122" t="s">
        <v>3603</v>
      </c>
      <c r="B1350" s="110" t="s">
        <v>273</v>
      </c>
      <c r="C1350" s="110" t="s">
        <v>252</v>
      </c>
      <c r="D1350" s="122" t="s">
        <v>227</v>
      </c>
      <c r="E1350" s="125">
        <v>35916</v>
      </c>
      <c r="F1350" s="111" t="s">
        <v>279</v>
      </c>
      <c r="G1350" s="122"/>
      <c r="H1350" s="110"/>
      <c r="I1350" s="110"/>
      <c r="J1350" s="122"/>
      <c r="K1350" s="110"/>
      <c r="L1350" s="110"/>
      <c r="M1350" s="122"/>
      <c r="N1350" s="110"/>
      <c r="O1350" s="110"/>
      <c r="P1350" s="122"/>
      <c r="Q1350" s="110"/>
      <c r="R1350" s="110"/>
      <c r="S1350" s="122"/>
      <c r="T1350" s="110"/>
      <c r="U1350" s="110"/>
      <c r="V1350" s="122"/>
      <c r="W1350" s="110"/>
      <c r="X1350" s="110"/>
      <c r="Y1350" s="122"/>
      <c r="Z1350" s="110"/>
      <c r="AA1350" s="110"/>
      <c r="AB1350" s="122"/>
      <c r="AC1350" s="110"/>
      <c r="AD1350" s="110"/>
      <c r="AE1350" s="110"/>
      <c r="AF1350" s="110"/>
      <c r="AG1350" s="110"/>
      <c r="AH1350" s="110"/>
      <c r="AI1350" s="110"/>
      <c r="AJ1350" s="110"/>
      <c r="AK1350" s="110"/>
      <c r="AL1350" s="110"/>
      <c r="AM1350" s="110"/>
      <c r="AN1350" s="110"/>
      <c r="AO1350" s="110"/>
      <c r="AP1350" s="110"/>
      <c r="AQ1350" s="110"/>
      <c r="AR1350" s="110"/>
      <c r="AS1350" s="110"/>
      <c r="AT1350" s="110"/>
      <c r="AU1350" s="110"/>
      <c r="AV1350" s="110"/>
      <c r="AW1350" s="110"/>
      <c r="AX1350" s="110"/>
      <c r="AY1350" s="110"/>
      <c r="AZ1350" s="110"/>
      <c r="BA1350" s="110"/>
      <c r="BB1350" s="110"/>
      <c r="BC1350" s="110"/>
      <c r="BD1350" s="110"/>
      <c r="BE1350" s="110"/>
      <c r="BF1350" s="110"/>
      <c r="BG1350" s="110"/>
      <c r="BH1350" s="110"/>
      <c r="BI1350" s="110"/>
      <c r="BJ1350" s="110"/>
      <c r="BK1350" s="110"/>
      <c r="BL1350" s="110"/>
      <c r="BM1350" s="110"/>
      <c r="BN1350" s="110"/>
      <c r="BO1350" s="110"/>
      <c r="BP1350" s="110"/>
      <c r="BQ1350" s="110"/>
      <c r="BR1350" s="110"/>
      <c r="BS1350" s="110"/>
      <c r="BT1350" s="110"/>
      <c r="BU1350" s="110"/>
      <c r="BV1350" s="110"/>
      <c r="BW1350" s="110"/>
      <c r="BX1350" s="110"/>
      <c r="BY1350" s="130"/>
    </row>
    <row r="1351" spans="1:256" s="110" customFormat="1" x14ac:dyDescent="0.35">
      <c r="A1351" s="122" t="s">
        <v>2539</v>
      </c>
      <c r="B1351" s="110" t="s">
        <v>327</v>
      </c>
      <c r="C1351" s="110" t="s">
        <v>235</v>
      </c>
      <c r="D1351" s="122" t="s">
        <v>328</v>
      </c>
      <c r="E1351" s="125">
        <v>36193</v>
      </c>
      <c r="F1351" s="118" t="s">
        <v>2540</v>
      </c>
      <c r="G1351" s="122" t="s">
        <v>141</v>
      </c>
      <c r="H1351" s="110" t="s">
        <v>323</v>
      </c>
      <c r="I1351" s="110" t="s">
        <v>94</v>
      </c>
      <c r="J1351" s="122" t="s">
        <v>149</v>
      </c>
      <c r="K1351" s="110" t="s">
        <v>354</v>
      </c>
      <c r="L1351" s="110" t="s">
        <v>103</v>
      </c>
      <c r="M1351" s="122" t="s">
        <v>154</v>
      </c>
      <c r="P1351" s="122"/>
      <c r="Q1351" s="110" t="s">
        <v>327</v>
      </c>
      <c r="R1351" s="110" t="s">
        <v>103</v>
      </c>
      <c r="S1351" s="122" t="s">
        <v>335</v>
      </c>
      <c r="V1351" s="122"/>
      <c r="Y1351" s="122"/>
      <c r="AB1351" s="122"/>
    </row>
    <row r="1352" spans="1:256" s="110" customFormat="1" x14ac:dyDescent="0.35">
      <c r="A1352" s="122" t="s">
        <v>1531</v>
      </c>
      <c r="B1352" s="110" t="s">
        <v>480</v>
      </c>
      <c r="C1352" s="110" t="s">
        <v>78</v>
      </c>
      <c r="D1352" s="122" t="s">
        <v>1537</v>
      </c>
      <c r="E1352" s="125">
        <v>35791</v>
      </c>
      <c r="F1352" s="118" t="s">
        <v>130</v>
      </c>
      <c r="G1352" s="122" t="s">
        <v>316</v>
      </c>
      <c r="H1352" s="110" t="s">
        <v>304</v>
      </c>
      <c r="I1352" s="110" t="s">
        <v>103</v>
      </c>
      <c r="J1352" s="122" t="s">
        <v>1823</v>
      </c>
      <c r="K1352" s="110" t="s">
        <v>480</v>
      </c>
      <c r="L1352" s="110" t="s">
        <v>103</v>
      </c>
      <c r="M1352" s="122" t="s">
        <v>906</v>
      </c>
      <c r="N1352" s="110" t="s">
        <v>2904</v>
      </c>
      <c r="O1352" s="110" t="s">
        <v>103</v>
      </c>
      <c r="P1352" s="122" t="s">
        <v>1532</v>
      </c>
      <c r="Q1352" s="110" t="s">
        <v>273</v>
      </c>
      <c r="R1352" s="110" t="s">
        <v>103</v>
      </c>
      <c r="S1352" s="122" t="s">
        <v>231</v>
      </c>
      <c r="V1352" s="122"/>
      <c r="Y1352" s="122"/>
      <c r="AB1352" s="122"/>
    </row>
    <row r="1353" spans="1:256" s="110" customFormat="1" x14ac:dyDescent="0.35">
      <c r="A1353" s="122" t="s">
        <v>1985</v>
      </c>
      <c r="C1353" s="111" t="s">
        <v>4421</v>
      </c>
      <c r="D1353" s="122"/>
      <c r="E1353" s="125">
        <v>35910</v>
      </c>
      <c r="F1353" s="118" t="s">
        <v>108</v>
      </c>
      <c r="G1353" s="122" t="s">
        <v>218</v>
      </c>
      <c r="J1353" s="122"/>
      <c r="K1353" s="110" t="s">
        <v>156</v>
      </c>
      <c r="L1353" s="110" t="s">
        <v>116</v>
      </c>
      <c r="M1353" s="122" t="s">
        <v>1986</v>
      </c>
      <c r="N1353" s="110" t="s">
        <v>147</v>
      </c>
      <c r="O1353" s="110" t="s">
        <v>116</v>
      </c>
      <c r="P1353" s="122" t="s">
        <v>1380</v>
      </c>
      <c r="Q1353" s="110" t="s">
        <v>156</v>
      </c>
      <c r="R1353" s="110" t="s">
        <v>116</v>
      </c>
      <c r="S1353" s="122" t="s">
        <v>848</v>
      </c>
      <c r="V1353" s="122"/>
      <c r="Y1353" s="122"/>
      <c r="AB1353" s="122"/>
    </row>
    <row r="1354" spans="1:256" s="110" customFormat="1" x14ac:dyDescent="0.35">
      <c r="A1354" s="122" t="s">
        <v>3876</v>
      </c>
      <c r="B1354" s="110" t="s">
        <v>327</v>
      </c>
      <c r="C1354" s="110" t="s">
        <v>135</v>
      </c>
      <c r="D1354" s="122" t="s">
        <v>328</v>
      </c>
      <c r="E1354" s="125">
        <v>36809</v>
      </c>
      <c r="F1354" s="111" t="s">
        <v>5136</v>
      </c>
      <c r="G1354" s="122"/>
      <c r="J1354" s="122"/>
      <c r="M1354" s="122"/>
      <c r="P1354" s="122"/>
      <c r="S1354" s="122"/>
      <c r="V1354" s="122"/>
      <c r="Y1354" s="122"/>
      <c r="AB1354" s="122"/>
    </row>
    <row r="1355" spans="1:256" s="110" customFormat="1" x14ac:dyDescent="0.35">
      <c r="A1355" s="122" t="s">
        <v>960</v>
      </c>
      <c r="B1355" s="110" t="s">
        <v>127</v>
      </c>
      <c r="C1355" s="110" t="s">
        <v>274</v>
      </c>
      <c r="D1355" s="122"/>
      <c r="E1355" s="125">
        <v>36704</v>
      </c>
      <c r="F1355" s="111" t="s">
        <v>961</v>
      </c>
      <c r="G1355" s="122" t="s">
        <v>4675</v>
      </c>
      <c r="H1355" s="110" t="s">
        <v>127</v>
      </c>
      <c r="I1355" s="110" t="s">
        <v>274</v>
      </c>
      <c r="J1355" s="122"/>
      <c r="K1355" s="110" t="s">
        <v>122</v>
      </c>
      <c r="L1355" s="110" t="s">
        <v>274</v>
      </c>
      <c r="M1355" s="122"/>
      <c r="P1355" s="122"/>
      <c r="S1355" s="122"/>
      <c r="V1355" s="122"/>
      <c r="Y1355" s="122"/>
      <c r="AB1355" s="122"/>
    </row>
    <row r="1356" spans="1:256" s="110" customFormat="1" x14ac:dyDescent="0.35">
      <c r="A1356" s="122" t="s">
        <v>3928</v>
      </c>
      <c r="B1356" s="110" t="s">
        <v>132</v>
      </c>
      <c r="C1356" s="110" t="s">
        <v>268</v>
      </c>
      <c r="D1356" s="122"/>
      <c r="E1356" s="125">
        <v>36665</v>
      </c>
      <c r="F1356" s="111" t="s">
        <v>3960</v>
      </c>
      <c r="G1356" s="122"/>
      <c r="J1356" s="122"/>
      <c r="M1356" s="122"/>
      <c r="P1356" s="122"/>
      <c r="S1356" s="122"/>
      <c r="V1356" s="122"/>
      <c r="Y1356" s="122"/>
      <c r="AB1356" s="122"/>
    </row>
    <row r="1357" spans="1:256" s="110" customFormat="1" x14ac:dyDescent="0.35">
      <c r="A1357" s="122" t="s">
        <v>2799</v>
      </c>
      <c r="B1357" s="110" t="s">
        <v>284</v>
      </c>
      <c r="C1357" s="110" t="s">
        <v>131</v>
      </c>
      <c r="D1357" s="122" t="s">
        <v>201</v>
      </c>
      <c r="E1357" s="125">
        <v>35776</v>
      </c>
      <c r="F1357" s="118" t="s">
        <v>399</v>
      </c>
      <c r="G1357" s="122" t="s">
        <v>125</v>
      </c>
      <c r="H1357" s="110" t="s">
        <v>491</v>
      </c>
      <c r="I1357" s="110" t="s">
        <v>131</v>
      </c>
      <c r="J1357" s="122" t="s">
        <v>598</v>
      </c>
      <c r="K1357" s="110" t="s">
        <v>284</v>
      </c>
      <c r="L1357" s="110" t="s">
        <v>131</v>
      </c>
      <c r="M1357" s="122" t="s">
        <v>576</v>
      </c>
      <c r="N1357" s="110" t="s">
        <v>491</v>
      </c>
      <c r="O1357" s="110" t="s">
        <v>131</v>
      </c>
      <c r="P1357" s="122" t="s">
        <v>178</v>
      </c>
      <c r="Q1357" s="110" t="s">
        <v>284</v>
      </c>
      <c r="R1357" s="110" t="s">
        <v>131</v>
      </c>
      <c r="S1357" s="122" t="s">
        <v>264</v>
      </c>
      <c r="T1357" s="110" t="s">
        <v>258</v>
      </c>
      <c r="U1357" s="110" t="s">
        <v>131</v>
      </c>
      <c r="V1357" s="122" t="s">
        <v>260</v>
      </c>
      <c r="Y1357" s="122"/>
      <c r="AB1357" s="122"/>
    </row>
    <row r="1358" spans="1:256" s="110" customFormat="1" x14ac:dyDescent="0.35">
      <c r="A1358" s="122" t="s">
        <v>1728</v>
      </c>
      <c r="B1358" s="110" t="s">
        <v>345</v>
      </c>
      <c r="C1358" s="110" t="s">
        <v>165</v>
      </c>
      <c r="D1358" s="122" t="s">
        <v>154</v>
      </c>
      <c r="E1358" s="125">
        <v>35338</v>
      </c>
      <c r="F1358" s="111" t="s">
        <v>425</v>
      </c>
      <c r="G1358" s="111" t="s">
        <v>2909</v>
      </c>
      <c r="H1358" s="110" t="s">
        <v>345</v>
      </c>
      <c r="I1358" s="110" t="s">
        <v>252</v>
      </c>
      <c r="J1358" s="122" t="s">
        <v>154</v>
      </c>
      <c r="K1358" s="110" t="s">
        <v>345</v>
      </c>
      <c r="L1358" s="110" t="s">
        <v>94</v>
      </c>
      <c r="M1358" s="122" t="s">
        <v>422</v>
      </c>
      <c r="N1358" s="110" t="s">
        <v>327</v>
      </c>
      <c r="O1358" s="110" t="s">
        <v>94</v>
      </c>
      <c r="P1358" s="122" t="s">
        <v>328</v>
      </c>
      <c r="Q1358" s="110" t="s">
        <v>327</v>
      </c>
      <c r="R1358" s="111" t="s">
        <v>94</v>
      </c>
      <c r="S1358" s="111" t="s">
        <v>328</v>
      </c>
      <c r="T1358" s="110" t="s">
        <v>354</v>
      </c>
      <c r="U1358" s="111" t="s">
        <v>94</v>
      </c>
      <c r="V1358" s="111" t="s">
        <v>149</v>
      </c>
      <c r="W1358" s="110" t="s">
        <v>327</v>
      </c>
      <c r="X1358" s="111" t="s">
        <v>94</v>
      </c>
      <c r="Y1358" s="111" t="s">
        <v>328</v>
      </c>
      <c r="AA1358" s="111"/>
      <c r="AB1358" s="111"/>
      <c r="AD1358" s="111"/>
      <c r="AE1358" s="111"/>
      <c r="AG1358" s="111"/>
      <c r="AH1358" s="111"/>
      <c r="AJ1358" s="111"/>
      <c r="AK1358" s="111"/>
      <c r="AM1358" s="111"/>
      <c r="AN1358" s="111"/>
      <c r="AP1358" s="111"/>
      <c r="AQ1358" s="111"/>
      <c r="AS1358" s="111"/>
      <c r="AT1358" s="111"/>
      <c r="AV1358" s="111"/>
      <c r="AW1358" s="111"/>
      <c r="AY1358" s="111"/>
      <c r="AZ1358" s="111"/>
      <c r="BB1358" s="111"/>
      <c r="BC1358" s="111"/>
      <c r="BE1358" s="111"/>
      <c r="BF1358" s="111"/>
      <c r="BH1358" s="111"/>
      <c r="BI1358" s="111"/>
      <c r="BK1358" s="111"/>
      <c r="BL1358" s="111"/>
      <c r="BN1358" s="111"/>
      <c r="BO1358" s="111"/>
      <c r="BQ1358" s="125"/>
      <c r="BR1358" s="111"/>
      <c r="BS1358" s="118"/>
      <c r="BU1358" s="122"/>
      <c r="BV1358" s="118"/>
      <c r="BW1358" s="118"/>
      <c r="BX1358" s="127"/>
    </row>
    <row r="1359" spans="1:256" s="110" customFormat="1" x14ac:dyDescent="0.35">
      <c r="A1359" s="122" t="s">
        <v>970</v>
      </c>
      <c r="B1359" s="110" t="s">
        <v>153</v>
      </c>
      <c r="C1359" s="110" t="s">
        <v>86</v>
      </c>
      <c r="D1359" s="122" t="s">
        <v>422</v>
      </c>
      <c r="E1359" s="125">
        <v>35510</v>
      </c>
      <c r="F1359" s="118" t="s">
        <v>125</v>
      </c>
      <c r="G1359" s="122" t="s">
        <v>458</v>
      </c>
      <c r="H1359" s="110" t="s">
        <v>147</v>
      </c>
      <c r="I1359" s="110" t="s">
        <v>86</v>
      </c>
      <c r="J1359" s="122" t="s">
        <v>3475</v>
      </c>
      <c r="K1359" s="110" t="s">
        <v>153</v>
      </c>
      <c r="L1359" s="110" t="s">
        <v>195</v>
      </c>
      <c r="M1359" s="122" t="s">
        <v>155</v>
      </c>
      <c r="N1359" s="110" t="s">
        <v>156</v>
      </c>
      <c r="O1359" s="110" t="s">
        <v>195</v>
      </c>
      <c r="P1359" s="122" t="s">
        <v>173</v>
      </c>
      <c r="S1359" s="122"/>
      <c r="V1359" s="122"/>
      <c r="Y1359" s="122"/>
      <c r="AB1359" s="122"/>
    </row>
    <row r="1360" spans="1:256" ht="12.75" customHeight="1" x14ac:dyDescent="0.35">
      <c r="A1360" s="122" t="s">
        <v>1051</v>
      </c>
      <c r="B1360" s="110"/>
      <c r="C1360" s="110"/>
      <c r="D1360" s="122"/>
      <c r="E1360" s="125">
        <v>35395</v>
      </c>
      <c r="F1360" s="118" t="s">
        <v>101</v>
      </c>
      <c r="G1360" s="122" t="s">
        <v>313</v>
      </c>
      <c r="H1360" s="110" t="s">
        <v>4376</v>
      </c>
      <c r="I1360" s="110" t="s">
        <v>206</v>
      </c>
      <c r="J1360" s="122"/>
      <c r="K1360" s="110" t="s">
        <v>132</v>
      </c>
      <c r="L1360" s="110" t="s">
        <v>158</v>
      </c>
      <c r="M1360" s="122"/>
      <c r="N1360" s="110" t="s">
        <v>357</v>
      </c>
      <c r="O1360" s="110" t="s">
        <v>85</v>
      </c>
      <c r="P1360" s="122"/>
      <c r="Q1360" s="110" t="s">
        <v>1352</v>
      </c>
      <c r="R1360" s="110" t="s">
        <v>85</v>
      </c>
      <c r="S1360" s="122"/>
      <c r="T1360" s="110" t="s">
        <v>410</v>
      </c>
      <c r="U1360" s="110" t="s">
        <v>85</v>
      </c>
      <c r="V1360" s="122"/>
      <c r="W1360" s="110"/>
      <c r="X1360" s="110"/>
      <c r="Y1360" s="122"/>
      <c r="Z1360" s="110"/>
      <c r="AA1360" s="110"/>
      <c r="AB1360" s="122"/>
      <c r="AC1360" s="110"/>
      <c r="AD1360" s="110"/>
      <c r="AE1360" s="110"/>
      <c r="AF1360" s="110"/>
      <c r="AG1360" s="110"/>
      <c r="AH1360" s="110"/>
      <c r="AI1360" s="110"/>
      <c r="AJ1360" s="110"/>
      <c r="AK1360" s="110"/>
      <c r="AL1360" s="110"/>
      <c r="AM1360" s="110"/>
      <c r="AN1360" s="110"/>
      <c r="AO1360" s="110"/>
      <c r="AP1360" s="110"/>
      <c r="AQ1360" s="110"/>
      <c r="AR1360" s="110"/>
      <c r="AS1360" s="110"/>
      <c r="AT1360" s="110"/>
      <c r="AU1360" s="110"/>
      <c r="AV1360" s="110"/>
      <c r="AW1360" s="110"/>
      <c r="AX1360" s="110"/>
      <c r="AY1360" s="110"/>
      <c r="AZ1360" s="110"/>
      <c r="BA1360" s="110"/>
      <c r="BB1360" s="110"/>
      <c r="BC1360" s="110"/>
      <c r="BD1360" s="110"/>
      <c r="BE1360" s="110"/>
      <c r="BF1360" s="110"/>
      <c r="BG1360" s="110"/>
      <c r="BH1360" s="110"/>
      <c r="BI1360" s="110"/>
      <c r="BJ1360" s="110"/>
      <c r="BK1360" s="110"/>
      <c r="BL1360" s="110"/>
      <c r="BM1360" s="110"/>
      <c r="BN1360" s="110"/>
      <c r="BO1360" s="110"/>
      <c r="BP1360" s="110"/>
      <c r="BQ1360" s="110"/>
      <c r="BR1360" s="110"/>
      <c r="BS1360" s="110"/>
      <c r="BT1360" s="110"/>
      <c r="BU1360" s="110"/>
      <c r="BV1360" s="110"/>
      <c r="BW1360" s="110"/>
      <c r="BX1360" s="110"/>
      <c r="BY1360" s="110"/>
      <c r="BZ1360" s="110"/>
      <c r="CA1360" s="110"/>
      <c r="CB1360" s="110"/>
      <c r="CC1360" s="110"/>
      <c r="CD1360" s="110"/>
      <c r="CE1360" s="110"/>
      <c r="CF1360" s="110"/>
      <c r="CG1360" s="110"/>
      <c r="CH1360" s="110"/>
      <c r="CI1360" s="110"/>
      <c r="CJ1360" s="110"/>
      <c r="CK1360" s="110"/>
      <c r="CL1360" s="110"/>
      <c r="CM1360" s="110"/>
      <c r="CN1360" s="110"/>
      <c r="CO1360" s="110"/>
      <c r="CP1360" s="110"/>
      <c r="CQ1360" s="110"/>
      <c r="CR1360" s="110"/>
      <c r="CS1360" s="110"/>
      <c r="CT1360" s="110"/>
      <c r="CU1360" s="110"/>
      <c r="CV1360" s="110"/>
      <c r="CW1360" s="110"/>
      <c r="CX1360" s="110"/>
      <c r="CY1360" s="110"/>
      <c r="CZ1360" s="110"/>
      <c r="DA1360" s="110"/>
      <c r="DB1360" s="110"/>
      <c r="DC1360" s="110"/>
      <c r="DD1360" s="110"/>
      <c r="DE1360" s="110"/>
      <c r="DF1360" s="110"/>
      <c r="DG1360" s="110"/>
      <c r="DH1360" s="110"/>
      <c r="DI1360" s="110"/>
      <c r="DJ1360" s="110"/>
      <c r="DK1360" s="110"/>
      <c r="DL1360" s="110"/>
      <c r="DM1360" s="110"/>
      <c r="DN1360" s="110"/>
      <c r="DO1360" s="110"/>
      <c r="DP1360" s="110"/>
      <c r="DQ1360" s="110"/>
      <c r="DR1360" s="110"/>
      <c r="DS1360" s="110"/>
      <c r="DT1360" s="110"/>
      <c r="DU1360" s="110"/>
      <c r="DV1360" s="110"/>
      <c r="DW1360" s="110"/>
      <c r="DX1360" s="110"/>
      <c r="DY1360" s="110"/>
      <c r="DZ1360" s="110"/>
      <c r="EA1360" s="110"/>
      <c r="EB1360" s="110"/>
      <c r="EC1360" s="110"/>
      <c r="ED1360" s="110"/>
      <c r="EE1360" s="110"/>
      <c r="EF1360" s="110"/>
      <c r="EG1360" s="110"/>
      <c r="EH1360" s="110"/>
      <c r="EI1360" s="110"/>
      <c r="EJ1360" s="110"/>
      <c r="EK1360" s="110"/>
      <c r="EL1360" s="110"/>
      <c r="EM1360" s="110"/>
      <c r="EN1360" s="110"/>
      <c r="EO1360" s="110"/>
      <c r="EP1360" s="110"/>
      <c r="EQ1360" s="110"/>
      <c r="ER1360" s="110"/>
      <c r="ES1360" s="110"/>
      <c r="ET1360" s="110"/>
      <c r="EU1360" s="110"/>
      <c r="EV1360" s="110"/>
      <c r="EW1360" s="110"/>
      <c r="EX1360" s="110"/>
      <c r="EY1360" s="110"/>
      <c r="EZ1360" s="110"/>
      <c r="FA1360" s="110"/>
      <c r="FB1360" s="110"/>
      <c r="FC1360" s="110"/>
      <c r="FD1360" s="110"/>
      <c r="FE1360" s="110"/>
      <c r="FF1360" s="110"/>
      <c r="FG1360" s="110"/>
      <c r="FH1360" s="110"/>
      <c r="FI1360" s="110"/>
      <c r="FJ1360" s="110"/>
      <c r="FK1360" s="110"/>
      <c r="FL1360" s="110"/>
      <c r="FM1360" s="110"/>
      <c r="FN1360" s="110"/>
      <c r="FO1360" s="110"/>
      <c r="FP1360" s="110"/>
      <c r="FQ1360" s="110"/>
      <c r="FR1360" s="110"/>
      <c r="FS1360" s="110"/>
      <c r="FT1360" s="110"/>
      <c r="FU1360" s="110"/>
      <c r="FV1360" s="110"/>
      <c r="FW1360" s="110"/>
      <c r="FX1360" s="110"/>
      <c r="FY1360" s="110"/>
      <c r="FZ1360" s="110"/>
      <c r="GA1360" s="110"/>
      <c r="GB1360" s="110"/>
      <c r="GC1360" s="110"/>
      <c r="GD1360" s="110"/>
      <c r="GE1360" s="110"/>
      <c r="GF1360" s="110"/>
      <c r="GG1360" s="110"/>
      <c r="GH1360" s="110"/>
      <c r="GI1360" s="110"/>
      <c r="GJ1360" s="110"/>
      <c r="GK1360" s="110"/>
      <c r="GL1360" s="110"/>
      <c r="GM1360" s="110"/>
      <c r="GN1360" s="110"/>
      <c r="GO1360" s="110"/>
      <c r="GP1360" s="110"/>
      <c r="GQ1360" s="110"/>
      <c r="GR1360" s="110"/>
      <c r="GS1360" s="110"/>
      <c r="GT1360" s="110"/>
      <c r="GU1360" s="110"/>
      <c r="GV1360" s="110"/>
      <c r="GW1360" s="110"/>
      <c r="GX1360" s="110"/>
      <c r="GY1360" s="110"/>
      <c r="GZ1360" s="110"/>
      <c r="HA1360" s="110"/>
      <c r="HB1360" s="110"/>
      <c r="HC1360" s="110"/>
      <c r="HD1360" s="110"/>
      <c r="HE1360" s="110"/>
      <c r="HF1360" s="110"/>
      <c r="HG1360" s="110"/>
      <c r="HH1360" s="110"/>
      <c r="HI1360" s="110"/>
      <c r="HJ1360" s="110"/>
      <c r="HK1360" s="110"/>
      <c r="HL1360" s="110"/>
      <c r="HM1360" s="110"/>
      <c r="HN1360" s="110"/>
      <c r="HO1360" s="110"/>
      <c r="HP1360" s="110"/>
      <c r="HQ1360" s="110"/>
      <c r="HR1360" s="110"/>
      <c r="HS1360" s="110"/>
      <c r="HT1360" s="110"/>
      <c r="HU1360" s="110"/>
      <c r="HV1360" s="110"/>
      <c r="HW1360" s="110"/>
      <c r="HX1360" s="110"/>
      <c r="HY1360" s="110"/>
      <c r="HZ1360" s="110"/>
      <c r="IA1360" s="110"/>
      <c r="IB1360" s="110"/>
      <c r="IC1360" s="110"/>
      <c r="ID1360" s="110"/>
      <c r="IE1360" s="110"/>
      <c r="IF1360" s="110"/>
      <c r="IG1360" s="110"/>
      <c r="IH1360" s="110"/>
      <c r="II1360" s="110"/>
      <c r="IJ1360" s="110"/>
      <c r="IK1360" s="110"/>
      <c r="IL1360" s="110"/>
      <c r="IM1360" s="110"/>
      <c r="IN1360" s="110"/>
      <c r="IO1360" s="110"/>
      <c r="IP1360" s="110"/>
      <c r="IQ1360" s="110"/>
      <c r="IR1360" s="110"/>
      <c r="IS1360" s="110"/>
      <c r="IT1360" s="110"/>
      <c r="IU1360" s="110"/>
      <c r="IV1360" s="110"/>
    </row>
    <row r="1361" spans="1:256" x14ac:dyDescent="0.35">
      <c r="A1361" s="122" t="s">
        <v>673</v>
      </c>
      <c r="B1361" s="110" t="s">
        <v>304</v>
      </c>
      <c r="C1361" s="118" t="s">
        <v>172</v>
      </c>
      <c r="D1361" s="122" t="s">
        <v>310</v>
      </c>
      <c r="E1361" s="125">
        <v>36465</v>
      </c>
      <c r="F1361" s="111" t="s">
        <v>279</v>
      </c>
      <c r="G1361" s="111" t="s">
        <v>138</v>
      </c>
      <c r="H1361" s="110" t="s">
        <v>304</v>
      </c>
      <c r="I1361" s="118" t="s">
        <v>172</v>
      </c>
      <c r="J1361" s="122" t="s">
        <v>310</v>
      </c>
      <c r="K1361" s="110"/>
      <c r="L1361" s="118"/>
      <c r="M1361" s="122"/>
      <c r="N1361" s="110"/>
      <c r="O1361" s="118"/>
      <c r="P1361" s="122"/>
      <c r="Q1361" s="110"/>
      <c r="R1361" s="118"/>
      <c r="S1361" s="122"/>
      <c r="T1361" s="110"/>
      <c r="U1361" s="118"/>
      <c r="V1361" s="122"/>
      <c r="W1361" s="110"/>
      <c r="X1361" s="118"/>
      <c r="Y1361" s="122"/>
      <c r="Z1361" s="110"/>
      <c r="AA1361" s="118"/>
      <c r="AB1361" s="122"/>
      <c r="AC1361" s="110"/>
      <c r="AD1361" s="118"/>
      <c r="AE1361" s="122"/>
      <c r="AF1361" s="110"/>
      <c r="AG1361" s="118"/>
      <c r="AH1361" s="122"/>
      <c r="AI1361" s="110"/>
      <c r="AJ1361" s="118"/>
      <c r="AK1361" s="122"/>
      <c r="AL1361" s="110"/>
      <c r="AM1361" s="110"/>
      <c r="AN1361" s="110"/>
      <c r="AO1361" s="110"/>
      <c r="AP1361" s="110"/>
      <c r="AQ1361" s="110"/>
      <c r="AR1361" s="110"/>
      <c r="AS1361" s="110"/>
      <c r="AT1361" s="110"/>
      <c r="AU1361" s="110"/>
      <c r="AV1361" s="110"/>
      <c r="AW1361" s="110"/>
      <c r="AX1361" s="110"/>
      <c r="AY1361" s="110"/>
      <c r="AZ1361" s="110"/>
      <c r="BA1361" s="110"/>
      <c r="BB1361" s="110"/>
      <c r="BC1361" s="110"/>
      <c r="BD1361" s="110"/>
      <c r="BE1361" s="110"/>
      <c r="BF1361" s="110"/>
      <c r="BG1361" s="110"/>
      <c r="BH1361" s="110"/>
      <c r="BI1361" s="110"/>
      <c r="BJ1361" s="110"/>
      <c r="BK1361" s="110"/>
      <c r="BL1361" s="110"/>
      <c r="BM1361" s="110"/>
      <c r="BN1361" s="110"/>
      <c r="BO1361" s="110"/>
      <c r="BP1361" s="110"/>
      <c r="BQ1361" s="110"/>
      <c r="BR1361" s="110"/>
      <c r="BS1361" s="110"/>
      <c r="BT1361" s="110"/>
      <c r="BU1361" s="110"/>
      <c r="BV1361" s="110"/>
      <c r="BW1361" s="110"/>
      <c r="BX1361" s="110"/>
      <c r="BY1361" s="110"/>
      <c r="BZ1361" s="110"/>
      <c r="CA1361" s="110"/>
      <c r="CB1361" s="110"/>
      <c r="CC1361" s="110"/>
      <c r="CD1361" s="110"/>
      <c r="CE1361" s="110"/>
      <c r="CF1361" s="110"/>
      <c r="CG1361" s="110"/>
      <c r="CH1361" s="110"/>
      <c r="CI1361" s="110"/>
      <c r="CJ1361" s="110"/>
      <c r="CK1361" s="110"/>
      <c r="CL1361" s="110"/>
      <c r="CM1361" s="110"/>
      <c r="CN1361" s="110"/>
      <c r="CO1361" s="110"/>
      <c r="CP1361" s="110"/>
      <c r="CQ1361" s="110"/>
      <c r="CR1361" s="110"/>
      <c r="CS1361" s="110"/>
      <c r="CT1361" s="110"/>
      <c r="CU1361" s="110"/>
      <c r="CV1361" s="110"/>
      <c r="CW1361" s="110"/>
      <c r="CX1361" s="110"/>
      <c r="CY1361" s="110"/>
      <c r="CZ1361" s="110"/>
      <c r="DA1361" s="110"/>
      <c r="DB1361" s="110"/>
      <c r="DC1361" s="110"/>
      <c r="DD1361" s="110"/>
      <c r="DE1361" s="110"/>
      <c r="DF1361" s="110"/>
      <c r="DG1361" s="110"/>
      <c r="DH1361" s="110"/>
      <c r="DI1361" s="110"/>
      <c r="DJ1361" s="110"/>
      <c r="DK1361" s="110"/>
      <c r="DL1361" s="110"/>
      <c r="DM1361" s="110"/>
      <c r="DN1361" s="110"/>
      <c r="DO1361" s="110"/>
      <c r="DP1361" s="110"/>
      <c r="DQ1361" s="110"/>
      <c r="DR1361" s="110"/>
      <c r="DS1361" s="110"/>
      <c r="DT1361" s="110"/>
      <c r="DU1361" s="110"/>
      <c r="DV1361" s="110"/>
      <c r="DW1361" s="110"/>
      <c r="DX1361" s="110"/>
      <c r="DY1361" s="110"/>
      <c r="DZ1361" s="110"/>
      <c r="EA1361" s="110"/>
      <c r="EB1361" s="110"/>
      <c r="EC1361" s="110"/>
      <c r="ED1361" s="110"/>
      <c r="EE1361" s="110"/>
      <c r="EF1361" s="110"/>
      <c r="EG1361" s="110"/>
      <c r="EH1361" s="110"/>
      <c r="EI1361" s="110"/>
      <c r="EJ1361" s="110"/>
      <c r="EK1361" s="110"/>
      <c r="EL1361" s="110"/>
      <c r="EM1361" s="110"/>
      <c r="EN1361" s="110"/>
      <c r="EO1361" s="110"/>
      <c r="EP1361" s="110"/>
      <c r="EQ1361" s="110"/>
      <c r="ER1361" s="110"/>
      <c r="ES1361" s="110"/>
      <c r="ET1361" s="110"/>
      <c r="EU1361" s="110"/>
      <c r="EV1361" s="110"/>
      <c r="EW1361" s="110"/>
      <c r="EX1361" s="110"/>
      <c r="EY1361" s="110"/>
      <c r="EZ1361" s="110"/>
      <c r="FA1361" s="110"/>
      <c r="FB1361" s="110"/>
      <c r="FC1361" s="110"/>
      <c r="FD1361" s="110"/>
      <c r="FE1361" s="110"/>
      <c r="FF1361" s="110"/>
      <c r="FG1361" s="110"/>
      <c r="FH1361" s="110"/>
      <c r="FI1361" s="110"/>
      <c r="FJ1361" s="110"/>
      <c r="FK1361" s="110"/>
      <c r="FL1361" s="110"/>
      <c r="FM1361" s="110"/>
      <c r="FN1361" s="110"/>
      <c r="FO1361" s="110"/>
      <c r="FP1361" s="110"/>
      <c r="FQ1361" s="110"/>
      <c r="FR1361" s="110"/>
      <c r="FS1361" s="110"/>
      <c r="FT1361" s="110"/>
      <c r="FU1361" s="110"/>
      <c r="FV1361" s="110"/>
      <c r="FW1361" s="110"/>
      <c r="FX1361" s="110"/>
      <c r="FY1361" s="110"/>
      <c r="FZ1361" s="110"/>
      <c r="GA1361" s="110"/>
      <c r="GB1361" s="110"/>
      <c r="GC1361" s="110"/>
      <c r="GD1361" s="110"/>
      <c r="GE1361" s="110"/>
      <c r="GF1361" s="110"/>
      <c r="GG1361" s="110"/>
      <c r="GH1361" s="110"/>
      <c r="GI1361" s="110"/>
      <c r="GJ1361" s="110"/>
      <c r="GK1361" s="110"/>
      <c r="GL1361" s="110"/>
      <c r="GM1361" s="110"/>
      <c r="GN1361" s="110"/>
      <c r="GO1361" s="110"/>
      <c r="GP1361" s="110"/>
      <c r="GQ1361" s="110"/>
      <c r="GR1361" s="110"/>
      <c r="GS1361" s="110"/>
      <c r="GT1361" s="110"/>
      <c r="GU1361" s="110"/>
      <c r="GV1361" s="110"/>
      <c r="GW1361" s="110"/>
      <c r="GX1361" s="110"/>
      <c r="GY1361" s="110"/>
      <c r="GZ1361" s="110"/>
      <c r="HA1361" s="110"/>
      <c r="HB1361" s="110"/>
      <c r="HC1361" s="110"/>
      <c r="HD1361" s="110"/>
      <c r="HE1361" s="110"/>
      <c r="HF1361" s="110"/>
      <c r="HG1361" s="110"/>
      <c r="HH1361" s="110"/>
      <c r="HI1361" s="110"/>
      <c r="HJ1361" s="110"/>
      <c r="HK1361" s="110"/>
      <c r="HL1361" s="110"/>
      <c r="HM1361" s="110"/>
      <c r="HN1361" s="110"/>
      <c r="HO1361" s="110"/>
      <c r="HP1361" s="110"/>
      <c r="HQ1361" s="110"/>
      <c r="HR1361" s="110"/>
      <c r="HS1361" s="110"/>
      <c r="HT1361" s="110"/>
      <c r="HU1361" s="110"/>
      <c r="HV1361" s="110"/>
      <c r="HW1361" s="110"/>
      <c r="HX1361" s="110"/>
      <c r="HY1361" s="110"/>
      <c r="HZ1361" s="110"/>
      <c r="IA1361" s="110"/>
      <c r="IB1361" s="110"/>
      <c r="IC1361" s="110"/>
      <c r="ID1361" s="110"/>
      <c r="IE1361" s="110"/>
      <c r="IF1361" s="110"/>
      <c r="IG1361" s="110"/>
      <c r="IH1361" s="110"/>
      <c r="II1361" s="110"/>
      <c r="IJ1361" s="110"/>
      <c r="IK1361" s="110"/>
      <c r="IL1361" s="110"/>
      <c r="IM1361" s="110"/>
      <c r="IN1361" s="110"/>
      <c r="IO1361" s="110"/>
      <c r="IP1361" s="110"/>
      <c r="IQ1361" s="110"/>
      <c r="IR1361" s="110"/>
      <c r="IS1361" s="110"/>
      <c r="IT1361" s="110"/>
      <c r="IU1361" s="110"/>
      <c r="IV1361" s="110"/>
    </row>
    <row r="1362" spans="1:256" s="110" customFormat="1" x14ac:dyDescent="0.35">
      <c r="A1362" s="122" t="s">
        <v>2889</v>
      </c>
      <c r="B1362" s="110" t="s">
        <v>648</v>
      </c>
      <c r="C1362" s="111" t="s">
        <v>96</v>
      </c>
      <c r="D1362" s="111" t="s">
        <v>293</v>
      </c>
      <c r="E1362" s="125">
        <v>34913</v>
      </c>
      <c r="F1362" s="111" t="s">
        <v>188</v>
      </c>
      <c r="G1362" s="111" t="s">
        <v>189</v>
      </c>
      <c r="H1362" s="110" t="s">
        <v>311</v>
      </c>
      <c r="I1362" s="111" t="s">
        <v>96</v>
      </c>
      <c r="J1362" s="111" t="s">
        <v>3383</v>
      </c>
      <c r="K1362" s="110" t="s">
        <v>311</v>
      </c>
      <c r="L1362" s="111" t="s">
        <v>96</v>
      </c>
      <c r="M1362" s="111" t="s">
        <v>1808</v>
      </c>
      <c r="N1362" s="110" t="s">
        <v>292</v>
      </c>
      <c r="O1362" s="111" t="s">
        <v>94</v>
      </c>
      <c r="P1362" s="111" t="s">
        <v>645</v>
      </c>
      <c r="Q1362" s="110" t="s">
        <v>276</v>
      </c>
      <c r="R1362" s="111" t="s">
        <v>94</v>
      </c>
      <c r="S1362" s="111" t="s">
        <v>1421</v>
      </c>
      <c r="T1362" s="110" t="s">
        <v>304</v>
      </c>
      <c r="U1362" s="111" t="s">
        <v>94</v>
      </c>
      <c r="V1362" s="111" t="s">
        <v>496</v>
      </c>
      <c r="W1362" s="110" t="s">
        <v>304</v>
      </c>
      <c r="X1362" s="111" t="s">
        <v>94</v>
      </c>
      <c r="Y1362" s="111" t="s">
        <v>310</v>
      </c>
      <c r="AA1362" s="111"/>
      <c r="AB1362" s="111"/>
      <c r="AD1362" s="111"/>
      <c r="AE1362" s="111"/>
      <c r="AG1362" s="111"/>
      <c r="AH1362" s="111"/>
      <c r="AJ1362" s="111"/>
      <c r="AK1362" s="111"/>
      <c r="AM1362" s="111"/>
      <c r="AN1362" s="111"/>
      <c r="AP1362" s="111"/>
      <c r="AQ1362" s="111"/>
      <c r="AS1362" s="111"/>
      <c r="AT1362" s="111"/>
      <c r="AV1362" s="111"/>
      <c r="AW1362" s="111"/>
      <c r="AY1362" s="111"/>
      <c r="AZ1362" s="111"/>
      <c r="BB1362" s="111"/>
      <c r="BC1362" s="111"/>
      <c r="BE1362" s="111"/>
      <c r="BF1362" s="111"/>
      <c r="BH1362" s="111"/>
      <c r="BI1362" s="111"/>
      <c r="BK1362" s="111"/>
      <c r="BL1362" s="111"/>
      <c r="BN1362" s="111"/>
      <c r="BO1362" s="111"/>
      <c r="BQ1362" s="125"/>
      <c r="BR1362" s="111"/>
      <c r="BS1362" s="118"/>
      <c r="BU1362" s="122"/>
      <c r="BV1362" s="118"/>
      <c r="BW1362" s="118"/>
      <c r="BX1362" s="127"/>
    </row>
    <row r="1363" spans="1:256" s="110" customFormat="1" x14ac:dyDescent="0.35">
      <c r="A1363" s="122" t="s">
        <v>1257</v>
      </c>
      <c r="B1363" s="110" t="s">
        <v>177</v>
      </c>
      <c r="C1363" s="118" t="s">
        <v>259</v>
      </c>
      <c r="D1363" s="122" t="s">
        <v>168</v>
      </c>
      <c r="E1363" s="125">
        <v>36377</v>
      </c>
      <c r="F1363" s="111" t="s">
        <v>88</v>
      </c>
      <c r="G1363" s="111" t="s">
        <v>313</v>
      </c>
      <c r="H1363" s="110" t="s">
        <v>177</v>
      </c>
      <c r="I1363" s="118" t="s">
        <v>259</v>
      </c>
      <c r="J1363" s="122" t="s">
        <v>186</v>
      </c>
      <c r="L1363" s="118"/>
      <c r="M1363" s="122"/>
      <c r="O1363" s="118"/>
      <c r="P1363" s="122"/>
      <c r="R1363" s="118"/>
      <c r="S1363" s="122"/>
      <c r="U1363" s="118"/>
      <c r="V1363" s="122"/>
      <c r="X1363" s="118"/>
      <c r="Y1363" s="122"/>
      <c r="AA1363" s="118"/>
      <c r="AB1363" s="122"/>
      <c r="AD1363" s="118"/>
      <c r="AE1363" s="122"/>
      <c r="AG1363" s="118"/>
      <c r="AH1363" s="122"/>
      <c r="AJ1363" s="118"/>
      <c r="AK1363" s="122"/>
    </row>
    <row r="1364" spans="1:256" s="110" customFormat="1" x14ac:dyDescent="0.35">
      <c r="A1364" s="122" t="s">
        <v>1605</v>
      </c>
      <c r="B1364" s="110" t="s">
        <v>251</v>
      </c>
      <c r="C1364" s="110" t="s">
        <v>326</v>
      </c>
      <c r="D1364" s="122" t="s">
        <v>228</v>
      </c>
      <c r="E1364" s="125">
        <v>35662</v>
      </c>
      <c r="F1364" s="118" t="s">
        <v>498</v>
      </c>
      <c r="G1364" s="122" t="s">
        <v>498</v>
      </c>
      <c r="H1364" s="110" t="s">
        <v>273</v>
      </c>
      <c r="I1364" s="110" t="s">
        <v>326</v>
      </c>
      <c r="J1364" s="122" t="s">
        <v>992</v>
      </c>
      <c r="K1364" s="110" t="s">
        <v>273</v>
      </c>
      <c r="L1364" s="110" t="s">
        <v>252</v>
      </c>
      <c r="M1364" s="122" t="s">
        <v>227</v>
      </c>
      <c r="N1364" s="110" t="s">
        <v>273</v>
      </c>
      <c r="O1364" s="110" t="s">
        <v>252</v>
      </c>
      <c r="P1364" s="122" t="s">
        <v>231</v>
      </c>
      <c r="Q1364" s="110" t="s">
        <v>273</v>
      </c>
      <c r="R1364" s="110" t="s">
        <v>235</v>
      </c>
      <c r="S1364" s="122" t="s">
        <v>227</v>
      </c>
      <c r="T1364" s="110" t="s">
        <v>273</v>
      </c>
      <c r="U1364" s="110" t="s">
        <v>235</v>
      </c>
      <c r="V1364" s="122" t="s">
        <v>264</v>
      </c>
      <c r="Y1364" s="122"/>
      <c r="AB1364" s="122"/>
    </row>
    <row r="1365" spans="1:256" s="110" customFormat="1" x14ac:dyDescent="0.35">
      <c r="A1365" s="122" t="s">
        <v>2781</v>
      </c>
      <c r="B1365" s="110" t="s">
        <v>211</v>
      </c>
      <c r="C1365" s="111" t="s">
        <v>86</v>
      </c>
      <c r="D1365" s="111" t="s">
        <v>181</v>
      </c>
      <c r="E1365" s="125">
        <v>34957</v>
      </c>
      <c r="F1365" s="111" t="s">
        <v>425</v>
      </c>
      <c r="G1365" s="111" t="s">
        <v>140</v>
      </c>
      <c r="H1365" s="110" t="s">
        <v>211</v>
      </c>
      <c r="I1365" s="111" t="s">
        <v>86</v>
      </c>
      <c r="J1365" s="111" t="s">
        <v>181</v>
      </c>
      <c r="K1365" s="110" t="s">
        <v>211</v>
      </c>
      <c r="L1365" s="111" t="s">
        <v>86</v>
      </c>
      <c r="M1365" s="111" t="s">
        <v>207</v>
      </c>
      <c r="N1365" s="110" t="s">
        <v>211</v>
      </c>
      <c r="O1365" s="111" t="s">
        <v>86</v>
      </c>
      <c r="P1365" s="111" t="s">
        <v>178</v>
      </c>
      <c r="Q1365" s="110" t="s">
        <v>211</v>
      </c>
      <c r="R1365" s="111" t="s">
        <v>86</v>
      </c>
      <c r="S1365" s="111" t="s">
        <v>440</v>
      </c>
      <c r="T1365" s="110" t="s">
        <v>211</v>
      </c>
      <c r="U1365" s="111" t="s">
        <v>86</v>
      </c>
      <c r="V1365" s="111" t="s">
        <v>181</v>
      </c>
      <c r="W1365" s="110" t="s">
        <v>211</v>
      </c>
      <c r="X1365" s="111" t="s">
        <v>86</v>
      </c>
      <c r="Y1365" s="111" t="s">
        <v>201</v>
      </c>
      <c r="AA1365" s="111"/>
      <c r="AB1365" s="111"/>
      <c r="AD1365" s="111"/>
      <c r="AE1365" s="111"/>
      <c r="AG1365" s="111"/>
      <c r="AH1365" s="111"/>
      <c r="AJ1365" s="111"/>
      <c r="AK1365" s="111"/>
      <c r="AM1365" s="111"/>
      <c r="AN1365" s="111"/>
      <c r="AP1365" s="111"/>
      <c r="AQ1365" s="111"/>
      <c r="AS1365" s="111"/>
      <c r="AT1365" s="111"/>
      <c r="AV1365" s="111"/>
      <c r="AW1365" s="111"/>
      <c r="AY1365" s="111"/>
      <c r="AZ1365" s="111"/>
      <c r="BB1365" s="111"/>
      <c r="BC1365" s="111"/>
      <c r="BE1365" s="111"/>
      <c r="BF1365" s="111"/>
      <c r="BH1365" s="111"/>
      <c r="BI1365" s="111"/>
      <c r="BK1365" s="111"/>
      <c r="BL1365" s="111"/>
      <c r="BN1365" s="111"/>
      <c r="BO1365" s="111"/>
      <c r="BQ1365" s="125"/>
      <c r="BR1365" s="111"/>
      <c r="BS1365" s="118"/>
      <c r="BU1365" s="122"/>
      <c r="BV1365" s="118"/>
      <c r="BW1365" s="118"/>
      <c r="BX1365" s="127"/>
    </row>
    <row r="1366" spans="1:256" s="110" customFormat="1" x14ac:dyDescent="0.35">
      <c r="A1366" s="122" t="s">
        <v>4948</v>
      </c>
      <c r="B1366" s="110" t="s">
        <v>578</v>
      </c>
      <c r="C1366" s="110" t="s">
        <v>85</v>
      </c>
      <c r="D1366" s="122" t="s">
        <v>201</v>
      </c>
      <c r="E1366" s="125">
        <v>35774</v>
      </c>
      <c r="F1366" s="118" t="s">
        <v>218</v>
      </c>
      <c r="G1366" s="122" t="s">
        <v>204</v>
      </c>
      <c r="H1366" s="110" t="s">
        <v>974</v>
      </c>
      <c r="I1366" s="110" t="s">
        <v>85</v>
      </c>
      <c r="J1366" s="122" t="s">
        <v>3476</v>
      </c>
      <c r="K1366" s="110" t="s">
        <v>198</v>
      </c>
      <c r="L1366" s="110" t="s">
        <v>85</v>
      </c>
      <c r="M1366" s="122" t="s">
        <v>4949</v>
      </c>
      <c r="N1366" s="110" t="s">
        <v>4406</v>
      </c>
      <c r="O1366" s="110" t="s">
        <v>85</v>
      </c>
      <c r="P1366" s="122" t="s">
        <v>586</v>
      </c>
      <c r="Q1366" s="110" t="s">
        <v>587</v>
      </c>
      <c r="R1366" s="110" t="s">
        <v>85</v>
      </c>
      <c r="S1366" s="122" t="s">
        <v>588</v>
      </c>
      <c r="V1366" s="122"/>
      <c r="Y1366" s="122"/>
      <c r="AB1366" s="122"/>
    </row>
    <row r="1367" spans="1:256" x14ac:dyDescent="0.35">
      <c r="A1367" s="122" t="s">
        <v>2206</v>
      </c>
      <c r="B1367" s="110" t="s">
        <v>250</v>
      </c>
      <c r="C1367" s="110" t="s">
        <v>103</v>
      </c>
      <c r="D1367" s="122" t="s">
        <v>185</v>
      </c>
      <c r="E1367" s="125">
        <v>35856</v>
      </c>
      <c r="F1367" s="118" t="s">
        <v>241</v>
      </c>
      <c r="G1367" s="122" t="s">
        <v>349</v>
      </c>
      <c r="H1367" s="110" t="s">
        <v>250</v>
      </c>
      <c r="I1367" s="110" t="s">
        <v>103</v>
      </c>
      <c r="J1367" s="122" t="s">
        <v>186</v>
      </c>
      <c r="K1367" s="110"/>
      <c r="L1367" s="110"/>
      <c r="M1367" s="122"/>
      <c r="N1367" s="110" t="s">
        <v>273</v>
      </c>
      <c r="O1367" s="110" t="s">
        <v>103</v>
      </c>
      <c r="P1367" s="122" t="s">
        <v>484</v>
      </c>
      <c r="Q1367" s="110"/>
      <c r="R1367" s="110"/>
      <c r="S1367" s="122"/>
      <c r="T1367" s="110"/>
      <c r="U1367" s="110"/>
      <c r="V1367" s="122"/>
      <c r="W1367" s="110"/>
      <c r="X1367" s="110"/>
      <c r="Y1367" s="122"/>
      <c r="Z1367" s="110"/>
      <c r="AA1367" s="110"/>
      <c r="AB1367" s="122"/>
      <c r="AC1367" s="110"/>
      <c r="AD1367" s="110"/>
      <c r="AE1367" s="110"/>
      <c r="AF1367" s="110"/>
      <c r="AG1367" s="110"/>
      <c r="AH1367" s="110"/>
      <c r="AI1367" s="110"/>
      <c r="AJ1367" s="110"/>
      <c r="AK1367" s="110"/>
      <c r="AL1367" s="110"/>
      <c r="AM1367" s="110"/>
      <c r="AN1367" s="110"/>
      <c r="AO1367" s="110"/>
      <c r="AP1367" s="110"/>
      <c r="AQ1367" s="110"/>
      <c r="AR1367" s="110"/>
      <c r="AS1367" s="110"/>
      <c r="AT1367" s="110"/>
      <c r="AU1367" s="110"/>
      <c r="AV1367" s="110"/>
      <c r="AW1367" s="110"/>
      <c r="AX1367" s="110"/>
      <c r="AY1367" s="110"/>
      <c r="AZ1367" s="110"/>
      <c r="BA1367" s="110"/>
      <c r="BB1367" s="110"/>
      <c r="BC1367" s="110"/>
      <c r="BD1367" s="110"/>
      <c r="BE1367" s="110"/>
      <c r="BF1367" s="110"/>
      <c r="BG1367" s="110"/>
      <c r="BH1367" s="110"/>
      <c r="BI1367" s="110"/>
      <c r="BJ1367" s="110"/>
      <c r="BK1367" s="110"/>
      <c r="BL1367" s="110"/>
      <c r="BM1367" s="110"/>
      <c r="BN1367" s="110"/>
      <c r="BO1367" s="110"/>
      <c r="BP1367" s="110"/>
      <c r="BQ1367" s="110"/>
      <c r="BR1367" s="110"/>
      <c r="BS1367" s="110"/>
      <c r="BT1367" s="110"/>
      <c r="BU1367" s="110"/>
      <c r="BV1367" s="110"/>
      <c r="BW1367" s="110"/>
      <c r="BX1367" s="110"/>
      <c r="BY1367" s="126"/>
      <c r="BZ1367" s="110"/>
      <c r="CA1367" s="110"/>
      <c r="CB1367" s="110"/>
      <c r="CC1367" s="110"/>
      <c r="CD1367" s="110"/>
      <c r="CE1367" s="110"/>
      <c r="CF1367" s="110"/>
      <c r="CG1367" s="110"/>
      <c r="CH1367" s="110"/>
      <c r="CI1367" s="110"/>
      <c r="CJ1367" s="110"/>
      <c r="CK1367" s="110"/>
      <c r="CL1367" s="110"/>
      <c r="CM1367" s="110"/>
      <c r="CN1367" s="110"/>
      <c r="CO1367" s="110"/>
      <c r="CP1367" s="110"/>
      <c r="CQ1367" s="110"/>
      <c r="CR1367" s="110"/>
      <c r="CS1367" s="110"/>
      <c r="CT1367" s="110"/>
      <c r="CU1367" s="110"/>
      <c r="CV1367" s="110"/>
      <c r="CW1367" s="110"/>
      <c r="CX1367" s="110"/>
      <c r="CY1367" s="110"/>
      <c r="CZ1367" s="110"/>
      <c r="DA1367" s="110"/>
      <c r="DB1367" s="110"/>
      <c r="DC1367" s="110"/>
      <c r="DD1367" s="110"/>
      <c r="DE1367" s="110"/>
      <c r="DF1367" s="110"/>
      <c r="DG1367" s="110"/>
      <c r="DH1367" s="110"/>
      <c r="DI1367" s="110"/>
      <c r="DJ1367" s="110"/>
      <c r="DK1367" s="110"/>
      <c r="DL1367" s="110"/>
      <c r="DM1367" s="110"/>
      <c r="DN1367" s="110"/>
      <c r="DO1367" s="110"/>
      <c r="DP1367" s="110"/>
      <c r="DQ1367" s="110"/>
      <c r="DR1367" s="110"/>
      <c r="DS1367" s="110"/>
      <c r="DT1367" s="110"/>
      <c r="DU1367" s="110"/>
      <c r="DV1367" s="110"/>
      <c r="DW1367" s="110"/>
      <c r="DX1367" s="110"/>
      <c r="DY1367" s="110"/>
      <c r="DZ1367" s="110"/>
      <c r="EA1367" s="110"/>
      <c r="EB1367" s="110"/>
      <c r="EC1367" s="110"/>
      <c r="ED1367" s="110"/>
      <c r="EE1367" s="110"/>
      <c r="EF1367" s="110"/>
      <c r="EG1367" s="110"/>
      <c r="EH1367" s="110"/>
      <c r="EI1367" s="110"/>
      <c r="EJ1367" s="110"/>
      <c r="EK1367" s="110"/>
      <c r="EL1367" s="110"/>
      <c r="EM1367" s="110"/>
      <c r="EN1367" s="110"/>
      <c r="EO1367" s="110"/>
      <c r="EP1367" s="110"/>
      <c r="EQ1367" s="110"/>
      <c r="ER1367" s="110"/>
      <c r="ES1367" s="110"/>
      <c r="ET1367" s="110"/>
      <c r="EU1367" s="110"/>
      <c r="EV1367" s="110"/>
      <c r="EW1367" s="110"/>
      <c r="EX1367" s="110"/>
      <c r="EY1367" s="110"/>
      <c r="EZ1367" s="110"/>
      <c r="FA1367" s="110"/>
      <c r="FB1367" s="110"/>
      <c r="FC1367" s="110"/>
      <c r="FD1367" s="110"/>
      <c r="FE1367" s="110"/>
      <c r="FF1367" s="110"/>
      <c r="FG1367" s="110"/>
      <c r="FH1367" s="110"/>
      <c r="FI1367" s="110"/>
      <c r="FJ1367" s="110"/>
      <c r="FK1367" s="110"/>
      <c r="FL1367" s="110"/>
      <c r="FM1367" s="110"/>
      <c r="FN1367" s="110"/>
      <c r="FO1367" s="110"/>
      <c r="FP1367" s="110"/>
      <c r="FQ1367" s="110"/>
      <c r="FR1367" s="110"/>
      <c r="FS1367" s="110"/>
      <c r="FT1367" s="110"/>
      <c r="FU1367" s="110"/>
      <c r="FV1367" s="110"/>
      <c r="FW1367" s="110"/>
      <c r="FX1367" s="110"/>
      <c r="FY1367" s="110"/>
      <c r="FZ1367" s="110"/>
      <c r="GA1367" s="110"/>
      <c r="GB1367" s="110"/>
      <c r="GC1367" s="110"/>
      <c r="GD1367" s="110"/>
      <c r="GE1367" s="110"/>
      <c r="GF1367" s="110"/>
      <c r="GG1367" s="110"/>
      <c r="GH1367" s="110"/>
      <c r="GI1367" s="110"/>
      <c r="GJ1367" s="110"/>
      <c r="GK1367" s="110"/>
      <c r="GL1367" s="110"/>
      <c r="GM1367" s="110"/>
      <c r="GN1367" s="110"/>
      <c r="GO1367" s="110"/>
      <c r="GP1367" s="110"/>
      <c r="GQ1367" s="110"/>
      <c r="GR1367" s="110"/>
      <c r="GS1367" s="110"/>
      <c r="GT1367" s="110"/>
      <c r="GU1367" s="110"/>
      <c r="GV1367" s="110"/>
      <c r="GW1367" s="110"/>
      <c r="GX1367" s="110"/>
      <c r="GY1367" s="110"/>
      <c r="GZ1367" s="110"/>
      <c r="HA1367" s="110"/>
      <c r="HB1367" s="110"/>
      <c r="HC1367" s="110"/>
      <c r="HD1367" s="110"/>
      <c r="HE1367" s="110"/>
      <c r="HF1367" s="110"/>
      <c r="HG1367" s="110"/>
      <c r="HH1367" s="110"/>
      <c r="HI1367" s="110"/>
      <c r="HJ1367" s="110"/>
      <c r="HK1367" s="110"/>
      <c r="HL1367" s="110"/>
      <c r="HM1367" s="110"/>
      <c r="HN1367" s="110"/>
      <c r="HO1367" s="110"/>
      <c r="HP1367" s="110"/>
      <c r="HQ1367" s="110"/>
      <c r="HR1367" s="110"/>
      <c r="HS1367" s="110"/>
      <c r="HT1367" s="110"/>
      <c r="HU1367" s="110"/>
      <c r="HV1367" s="110"/>
      <c r="HW1367" s="110"/>
      <c r="HX1367" s="110"/>
      <c r="HY1367" s="110"/>
      <c r="HZ1367" s="110"/>
      <c r="IA1367" s="110"/>
      <c r="IB1367" s="110"/>
      <c r="IC1367" s="110"/>
      <c r="ID1367" s="110"/>
      <c r="IE1367" s="110"/>
      <c r="IF1367" s="110"/>
      <c r="IG1367" s="110"/>
      <c r="IH1367" s="110"/>
      <c r="II1367" s="110"/>
      <c r="IJ1367" s="110"/>
      <c r="IK1367" s="110"/>
      <c r="IL1367" s="110"/>
      <c r="IM1367" s="110"/>
      <c r="IN1367" s="110"/>
      <c r="IO1367" s="110"/>
      <c r="IP1367" s="110"/>
      <c r="IQ1367" s="110"/>
      <c r="IR1367" s="110"/>
      <c r="IS1367" s="110"/>
      <c r="IT1367" s="110"/>
      <c r="IU1367" s="110"/>
      <c r="IV1367" s="110"/>
    </row>
    <row r="1368" spans="1:256" s="110" customFormat="1" x14ac:dyDescent="0.35">
      <c r="A1368" s="122" t="s">
        <v>2420</v>
      </c>
      <c r="B1368" s="110" t="s">
        <v>253</v>
      </c>
      <c r="C1368" s="110" t="s">
        <v>94</v>
      </c>
      <c r="D1368" s="111" t="s">
        <v>208</v>
      </c>
      <c r="E1368" s="125">
        <v>33921</v>
      </c>
      <c r="F1368" s="111" t="s">
        <v>1116</v>
      </c>
      <c r="G1368" s="122" t="s">
        <v>4758</v>
      </c>
      <c r="H1368" s="110" t="s">
        <v>243</v>
      </c>
      <c r="I1368" s="110" t="s">
        <v>94</v>
      </c>
      <c r="J1368" s="111" t="s">
        <v>430</v>
      </c>
      <c r="K1368" s="110" t="s">
        <v>284</v>
      </c>
      <c r="L1368" s="110" t="s">
        <v>274</v>
      </c>
      <c r="M1368" s="111" t="s">
        <v>743</v>
      </c>
      <c r="N1368" s="110" t="s">
        <v>284</v>
      </c>
      <c r="O1368" s="110" t="s">
        <v>274</v>
      </c>
      <c r="P1368" s="111" t="s">
        <v>576</v>
      </c>
      <c r="Q1368" s="110" t="s">
        <v>284</v>
      </c>
      <c r="R1368" s="110" t="s">
        <v>274</v>
      </c>
      <c r="S1368" s="111" t="s">
        <v>181</v>
      </c>
      <c r="T1368" s="110" t="s">
        <v>284</v>
      </c>
      <c r="U1368" s="110" t="s">
        <v>274</v>
      </c>
      <c r="V1368" s="111" t="s">
        <v>208</v>
      </c>
      <c r="W1368" s="110" t="s">
        <v>258</v>
      </c>
      <c r="X1368" s="110" t="s">
        <v>274</v>
      </c>
      <c r="Y1368" s="111" t="s">
        <v>201</v>
      </c>
      <c r="Z1368" s="110" t="s">
        <v>258</v>
      </c>
      <c r="AA1368" s="110" t="s">
        <v>274</v>
      </c>
      <c r="AB1368" s="111" t="s">
        <v>185</v>
      </c>
      <c r="AC1368" s="110" t="s">
        <v>258</v>
      </c>
      <c r="AD1368" s="110" t="s">
        <v>274</v>
      </c>
      <c r="AE1368" s="111" t="s">
        <v>231</v>
      </c>
    </row>
    <row r="1369" spans="1:256" s="110" customFormat="1" x14ac:dyDescent="0.35">
      <c r="A1369" s="122" t="s">
        <v>982</v>
      </c>
      <c r="D1369" s="122"/>
      <c r="E1369" s="125">
        <v>35292</v>
      </c>
      <c r="F1369" s="118" t="s">
        <v>101</v>
      </c>
      <c r="G1369" s="122" t="s">
        <v>1132</v>
      </c>
      <c r="H1369" s="110" t="s">
        <v>461</v>
      </c>
      <c r="I1369" s="110" t="s">
        <v>151</v>
      </c>
      <c r="J1369" s="122" t="s">
        <v>231</v>
      </c>
      <c r="K1369" s="110" t="s">
        <v>461</v>
      </c>
      <c r="L1369" s="110" t="s">
        <v>151</v>
      </c>
      <c r="M1369" s="122" t="s">
        <v>231</v>
      </c>
      <c r="N1369" s="110" t="s">
        <v>461</v>
      </c>
      <c r="O1369" s="110" t="s">
        <v>151</v>
      </c>
      <c r="P1369" s="122" t="s">
        <v>168</v>
      </c>
      <c r="Q1369" s="110" t="s">
        <v>2865</v>
      </c>
      <c r="R1369" s="110" t="s">
        <v>151</v>
      </c>
      <c r="S1369" s="122" t="s">
        <v>166</v>
      </c>
      <c r="V1369" s="122"/>
      <c r="Y1369" s="122"/>
      <c r="AB1369" s="122"/>
    </row>
    <row r="1370" spans="1:256" s="110" customFormat="1" x14ac:dyDescent="0.35">
      <c r="A1370" s="122" t="s">
        <v>3694</v>
      </c>
      <c r="B1370" s="110" t="s">
        <v>250</v>
      </c>
      <c r="C1370" s="110" t="s">
        <v>94</v>
      </c>
      <c r="D1370" s="122" t="s">
        <v>231</v>
      </c>
      <c r="E1370" s="125">
        <v>37177</v>
      </c>
      <c r="F1370" s="111" t="s">
        <v>5149</v>
      </c>
      <c r="G1370" s="122"/>
      <c r="J1370" s="122"/>
      <c r="M1370" s="122"/>
      <c r="P1370" s="122"/>
      <c r="S1370" s="122"/>
      <c r="V1370" s="122"/>
      <c r="Y1370" s="122"/>
      <c r="AB1370" s="122"/>
    </row>
    <row r="1371" spans="1:256" s="110" customFormat="1" x14ac:dyDescent="0.35">
      <c r="A1371" s="122" t="s">
        <v>3679</v>
      </c>
      <c r="B1371" s="110" t="s">
        <v>304</v>
      </c>
      <c r="C1371" s="110" t="s">
        <v>274</v>
      </c>
      <c r="D1371" s="122" t="s">
        <v>310</v>
      </c>
      <c r="E1371" s="125">
        <v>36805</v>
      </c>
      <c r="F1371" s="111" t="s">
        <v>391</v>
      </c>
      <c r="G1371" s="122"/>
      <c r="J1371" s="122"/>
      <c r="M1371" s="122"/>
      <c r="P1371" s="122"/>
      <c r="S1371" s="122"/>
      <c r="V1371" s="122"/>
      <c r="Y1371" s="122"/>
      <c r="AB1371" s="122"/>
    </row>
    <row r="1372" spans="1:256" s="110" customFormat="1" x14ac:dyDescent="0.35">
      <c r="A1372" s="122" t="s">
        <v>3842</v>
      </c>
      <c r="B1372" s="110" t="s">
        <v>345</v>
      </c>
      <c r="C1372" s="110" t="s">
        <v>142</v>
      </c>
      <c r="D1372" s="122" t="s">
        <v>154</v>
      </c>
      <c r="E1372" s="125">
        <v>35104</v>
      </c>
      <c r="F1372" s="118" t="s">
        <v>498</v>
      </c>
      <c r="G1372" s="122" t="s">
        <v>282</v>
      </c>
      <c r="J1372" s="122"/>
      <c r="K1372" s="110" t="s">
        <v>327</v>
      </c>
      <c r="L1372" s="110" t="s">
        <v>103</v>
      </c>
      <c r="M1372" s="122" t="s">
        <v>328</v>
      </c>
      <c r="N1372" s="110" t="s">
        <v>323</v>
      </c>
      <c r="O1372" s="110" t="s">
        <v>103</v>
      </c>
      <c r="P1372" s="122" t="s">
        <v>154</v>
      </c>
      <c r="Q1372" s="110" t="s">
        <v>354</v>
      </c>
      <c r="R1372" s="110" t="s">
        <v>103</v>
      </c>
      <c r="S1372" s="122" t="s">
        <v>149</v>
      </c>
      <c r="T1372" s="110" t="s">
        <v>327</v>
      </c>
      <c r="U1372" s="110" t="s">
        <v>103</v>
      </c>
      <c r="V1372" s="122" t="s">
        <v>328</v>
      </c>
      <c r="Y1372" s="122"/>
      <c r="AB1372" s="122"/>
    </row>
    <row r="1373" spans="1:256" s="110" customFormat="1" x14ac:dyDescent="0.35">
      <c r="A1373" s="122" t="s">
        <v>964</v>
      </c>
      <c r="D1373" s="122"/>
      <c r="E1373" s="125">
        <v>35591</v>
      </c>
      <c r="F1373" s="118" t="s">
        <v>965</v>
      </c>
      <c r="G1373" s="122" t="s">
        <v>316</v>
      </c>
      <c r="H1373" s="110" t="s">
        <v>132</v>
      </c>
      <c r="I1373" s="110" t="s">
        <v>86</v>
      </c>
      <c r="J1373" s="122"/>
      <c r="K1373" s="110" t="s">
        <v>132</v>
      </c>
      <c r="L1373" s="110" t="s">
        <v>86</v>
      </c>
      <c r="M1373" s="122"/>
      <c r="N1373" s="110" t="s">
        <v>132</v>
      </c>
      <c r="O1373" s="110" t="s">
        <v>86</v>
      </c>
      <c r="P1373" s="122"/>
      <c r="Q1373" s="110" t="s">
        <v>415</v>
      </c>
      <c r="R1373" s="110" t="s">
        <v>86</v>
      </c>
      <c r="S1373" s="122"/>
      <c r="V1373" s="122"/>
      <c r="Y1373" s="122"/>
      <c r="AB1373" s="122"/>
    </row>
    <row r="1374" spans="1:256" s="110" customFormat="1" x14ac:dyDescent="0.35">
      <c r="A1374" s="122" t="s">
        <v>1800</v>
      </c>
      <c r="B1374" s="110" t="s">
        <v>273</v>
      </c>
      <c r="C1374" s="110" t="s">
        <v>123</v>
      </c>
      <c r="D1374" s="122" t="s">
        <v>260</v>
      </c>
      <c r="E1374" s="125">
        <v>36628</v>
      </c>
      <c r="F1374" s="111" t="s">
        <v>387</v>
      </c>
      <c r="G1374" s="122" t="s">
        <v>295</v>
      </c>
      <c r="H1374" s="110" t="s">
        <v>250</v>
      </c>
      <c r="I1374" s="110" t="s">
        <v>123</v>
      </c>
      <c r="J1374" s="122" t="s">
        <v>186</v>
      </c>
      <c r="K1374" s="110" t="s">
        <v>273</v>
      </c>
      <c r="L1374" s="110" t="s">
        <v>123</v>
      </c>
      <c r="M1374" s="122" t="s">
        <v>477</v>
      </c>
      <c r="P1374" s="122"/>
      <c r="S1374" s="122"/>
      <c r="V1374" s="122"/>
      <c r="Y1374" s="122"/>
      <c r="AB1374" s="122"/>
    </row>
    <row r="1375" spans="1:256" ht="12.75" customHeight="1" x14ac:dyDescent="0.35">
      <c r="A1375" s="122" t="s">
        <v>3647</v>
      </c>
      <c r="B1375" s="110" t="s">
        <v>258</v>
      </c>
      <c r="C1375" s="110" t="s">
        <v>96</v>
      </c>
      <c r="D1375" s="122" t="s">
        <v>484</v>
      </c>
      <c r="E1375" s="125">
        <v>36228</v>
      </c>
      <c r="F1375" s="111" t="s">
        <v>91</v>
      </c>
      <c r="G1375" s="122"/>
      <c r="H1375" s="110"/>
      <c r="I1375" s="110"/>
      <c r="J1375" s="122"/>
      <c r="K1375" s="110" t="s">
        <v>273</v>
      </c>
      <c r="L1375" s="110" t="s">
        <v>86</v>
      </c>
      <c r="M1375" s="122" t="s">
        <v>231</v>
      </c>
      <c r="N1375" s="110"/>
      <c r="O1375" s="110"/>
      <c r="P1375" s="122"/>
      <c r="Q1375" s="110"/>
      <c r="R1375" s="110"/>
      <c r="S1375" s="122"/>
      <c r="T1375" s="110"/>
      <c r="U1375" s="110"/>
      <c r="V1375" s="122"/>
      <c r="W1375" s="110"/>
      <c r="X1375" s="110"/>
      <c r="Y1375" s="122"/>
      <c r="Z1375" s="110"/>
      <c r="AA1375" s="110"/>
      <c r="AB1375" s="122"/>
      <c r="AC1375" s="110"/>
      <c r="AD1375" s="110"/>
      <c r="AE1375" s="110"/>
      <c r="AF1375" s="110"/>
      <c r="AG1375" s="110"/>
      <c r="AH1375" s="110"/>
      <c r="AI1375" s="110"/>
      <c r="AJ1375" s="110"/>
      <c r="AK1375" s="110"/>
      <c r="AL1375" s="110"/>
      <c r="AM1375" s="110"/>
      <c r="AN1375" s="110"/>
      <c r="AO1375" s="110"/>
      <c r="AP1375" s="110"/>
      <c r="AQ1375" s="110"/>
      <c r="AR1375" s="110"/>
      <c r="AS1375" s="110"/>
      <c r="AT1375" s="110"/>
      <c r="AU1375" s="110"/>
      <c r="AV1375" s="110"/>
      <c r="AW1375" s="110"/>
      <c r="AX1375" s="110"/>
      <c r="AY1375" s="110"/>
      <c r="AZ1375" s="110"/>
      <c r="BA1375" s="110"/>
      <c r="BB1375" s="110"/>
      <c r="BC1375" s="110"/>
      <c r="BD1375" s="110"/>
      <c r="BE1375" s="110"/>
      <c r="BF1375" s="110"/>
      <c r="BG1375" s="110"/>
      <c r="BH1375" s="110"/>
      <c r="BI1375" s="110"/>
      <c r="BJ1375" s="110"/>
      <c r="BK1375" s="110"/>
      <c r="BL1375" s="110"/>
      <c r="BM1375" s="110"/>
      <c r="BN1375" s="110"/>
      <c r="BO1375" s="110"/>
      <c r="BP1375" s="110"/>
      <c r="BQ1375" s="110"/>
      <c r="BR1375" s="110"/>
      <c r="BS1375" s="110"/>
      <c r="BT1375" s="110"/>
      <c r="BU1375" s="110"/>
      <c r="BV1375" s="110"/>
      <c r="BW1375" s="110"/>
      <c r="BX1375" s="110"/>
      <c r="BY1375" s="130"/>
    </row>
    <row r="1376" spans="1:256" x14ac:dyDescent="0.35">
      <c r="A1376" s="122" t="s">
        <v>727</v>
      </c>
      <c r="B1376" s="110" t="s">
        <v>153</v>
      </c>
      <c r="C1376" s="110" t="s">
        <v>341</v>
      </c>
      <c r="D1376" s="122" t="s">
        <v>154</v>
      </c>
      <c r="E1376" s="125">
        <v>36265</v>
      </c>
      <c r="F1376" s="111" t="s">
        <v>83</v>
      </c>
      <c r="G1376" s="122" t="s">
        <v>91</v>
      </c>
      <c r="H1376" s="110" t="s">
        <v>153</v>
      </c>
      <c r="I1376" s="110" t="s">
        <v>341</v>
      </c>
      <c r="J1376" s="122" t="s">
        <v>154</v>
      </c>
      <c r="K1376" s="110" t="s">
        <v>147</v>
      </c>
      <c r="L1376" s="110" t="s">
        <v>341</v>
      </c>
      <c r="M1376" s="122" t="s">
        <v>728</v>
      </c>
      <c r="N1376" s="110"/>
      <c r="O1376" s="110"/>
      <c r="P1376" s="122"/>
      <c r="Q1376" s="110"/>
      <c r="R1376" s="110"/>
      <c r="S1376" s="122"/>
      <c r="T1376" s="110"/>
      <c r="U1376" s="110"/>
      <c r="V1376" s="122"/>
      <c r="W1376" s="110"/>
      <c r="X1376" s="110"/>
      <c r="Y1376" s="122"/>
      <c r="Z1376" s="110"/>
      <c r="AA1376" s="110"/>
      <c r="AB1376" s="122"/>
      <c r="AC1376" s="110"/>
      <c r="AD1376" s="110"/>
      <c r="AE1376" s="110"/>
      <c r="AF1376" s="110"/>
      <c r="AG1376" s="110"/>
      <c r="AH1376" s="110"/>
      <c r="AI1376" s="110"/>
      <c r="AJ1376" s="110"/>
      <c r="AK1376" s="110"/>
      <c r="AL1376" s="110"/>
      <c r="AM1376" s="110"/>
      <c r="AN1376" s="110"/>
      <c r="AO1376" s="110"/>
      <c r="AP1376" s="110"/>
      <c r="AQ1376" s="110"/>
      <c r="AR1376" s="110"/>
      <c r="AS1376" s="110"/>
      <c r="AT1376" s="110"/>
      <c r="AU1376" s="110"/>
      <c r="AV1376" s="110"/>
      <c r="AW1376" s="110"/>
      <c r="AX1376" s="110"/>
      <c r="AY1376" s="110"/>
      <c r="AZ1376" s="110"/>
      <c r="BA1376" s="110"/>
      <c r="BB1376" s="110"/>
      <c r="BC1376" s="110"/>
      <c r="BD1376" s="110"/>
      <c r="BE1376" s="110"/>
      <c r="BF1376" s="110"/>
      <c r="BG1376" s="110"/>
      <c r="BH1376" s="110"/>
      <c r="BI1376" s="110"/>
      <c r="BJ1376" s="110"/>
      <c r="BK1376" s="110"/>
      <c r="BL1376" s="110"/>
      <c r="BM1376" s="110"/>
      <c r="BN1376" s="110"/>
      <c r="BO1376" s="110"/>
      <c r="BP1376" s="110"/>
      <c r="BQ1376" s="110"/>
      <c r="BR1376" s="110"/>
      <c r="BS1376" s="110"/>
      <c r="BT1376" s="110"/>
      <c r="BU1376" s="110"/>
      <c r="BV1376" s="110"/>
      <c r="BW1376" s="110"/>
      <c r="BX1376" s="110"/>
      <c r="BY1376" s="110"/>
      <c r="BZ1376" s="110"/>
      <c r="CA1376" s="110"/>
      <c r="CB1376" s="110"/>
      <c r="CC1376" s="110"/>
      <c r="CD1376" s="110"/>
      <c r="CE1376" s="110"/>
      <c r="CF1376" s="110"/>
      <c r="CG1376" s="110"/>
      <c r="CH1376" s="110"/>
      <c r="CI1376" s="110"/>
      <c r="CJ1376" s="110"/>
      <c r="CK1376" s="110"/>
      <c r="CL1376" s="110"/>
      <c r="CM1376" s="110"/>
      <c r="CN1376" s="110"/>
      <c r="CO1376" s="110"/>
      <c r="CP1376" s="110"/>
      <c r="CQ1376" s="110"/>
      <c r="CR1376" s="110"/>
      <c r="CS1376" s="110"/>
      <c r="CT1376" s="110"/>
      <c r="CU1376" s="110"/>
      <c r="CV1376" s="110"/>
      <c r="CW1376" s="110"/>
      <c r="CX1376" s="110"/>
      <c r="CY1376" s="110"/>
      <c r="CZ1376" s="110"/>
      <c r="DA1376" s="110"/>
      <c r="DB1376" s="110"/>
      <c r="DC1376" s="110"/>
      <c r="DD1376" s="110"/>
      <c r="DE1376" s="110"/>
      <c r="DF1376" s="110"/>
      <c r="DG1376" s="110"/>
      <c r="DH1376" s="110"/>
      <c r="DI1376" s="110"/>
      <c r="DJ1376" s="110"/>
      <c r="DK1376" s="110"/>
      <c r="DL1376" s="110"/>
      <c r="DM1376" s="110"/>
      <c r="DN1376" s="110"/>
      <c r="DO1376" s="110"/>
      <c r="DP1376" s="110"/>
      <c r="DQ1376" s="110"/>
      <c r="DR1376" s="110"/>
      <c r="DS1376" s="110"/>
      <c r="DT1376" s="110"/>
      <c r="DU1376" s="110"/>
      <c r="DV1376" s="110"/>
      <c r="DW1376" s="110"/>
      <c r="DX1376" s="110"/>
      <c r="DY1376" s="110"/>
      <c r="DZ1376" s="110"/>
      <c r="EA1376" s="110"/>
      <c r="EB1376" s="110"/>
      <c r="EC1376" s="110"/>
      <c r="ED1376" s="110"/>
      <c r="EE1376" s="110"/>
      <c r="EF1376" s="110"/>
      <c r="EG1376" s="110"/>
      <c r="EH1376" s="110"/>
      <c r="EI1376" s="110"/>
      <c r="EJ1376" s="110"/>
      <c r="EK1376" s="110"/>
      <c r="EL1376" s="110"/>
      <c r="EM1376" s="110"/>
      <c r="EN1376" s="110"/>
      <c r="EO1376" s="110"/>
      <c r="EP1376" s="110"/>
      <c r="EQ1376" s="110"/>
      <c r="ER1376" s="110"/>
      <c r="ES1376" s="110"/>
      <c r="ET1376" s="110"/>
      <c r="EU1376" s="110"/>
      <c r="EV1376" s="110"/>
      <c r="EW1376" s="110"/>
      <c r="EX1376" s="110"/>
      <c r="EY1376" s="110"/>
      <c r="EZ1376" s="110"/>
      <c r="FA1376" s="110"/>
      <c r="FB1376" s="110"/>
      <c r="FC1376" s="110"/>
      <c r="FD1376" s="110"/>
      <c r="FE1376" s="110"/>
      <c r="FF1376" s="110"/>
      <c r="FG1376" s="110"/>
      <c r="FH1376" s="110"/>
      <c r="FI1376" s="110"/>
      <c r="FJ1376" s="110"/>
      <c r="FK1376" s="110"/>
      <c r="FL1376" s="110"/>
      <c r="FM1376" s="110"/>
      <c r="FN1376" s="110"/>
      <c r="FO1376" s="110"/>
      <c r="FP1376" s="110"/>
      <c r="FQ1376" s="110"/>
      <c r="FR1376" s="110"/>
      <c r="FS1376" s="110"/>
      <c r="FT1376" s="110"/>
      <c r="FU1376" s="110"/>
      <c r="FV1376" s="110"/>
      <c r="FW1376" s="110"/>
      <c r="FX1376" s="110"/>
      <c r="FY1376" s="110"/>
      <c r="FZ1376" s="110"/>
      <c r="GA1376" s="110"/>
      <c r="GB1376" s="110"/>
      <c r="GC1376" s="110"/>
      <c r="GD1376" s="110"/>
      <c r="GE1376" s="110"/>
      <c r="GF1376" s="110"/>
      <c r="GG1376" s="110"/>
      <c r="GH1376" s="110"/>
      <c r="GI1376" s="110"/>
      <c r="GJ1376" s="110"/>
      <c r="GK1376" s="110"/>
      <c r="GL1376" s="110"/>
      <c r="GM1376" s="110"/>
      <c r="GN1376" s="110"/>
      <c r="GO1376" s="110"/>
      <c r="GP1376" s="110"/>
      <c r="GQ1376" s="110"/>
      <c r="GR1376" s="110"/>
      <c r="GS1376" s="110"/>
      <c r="GT1376" s="110"/>
      <c r="GU1376" s="110"/>
      <c r="GV1376" s="110"/>
      <c r="GW1376" s="110"/>
      <c r="GX1376" s="110"/>
      <c r="GY1376" s="110"/>
      <c r="GZ1376" s="110"/>
      <c r="HA1376" s="110"/>
      <c r="HB1376" s="110"/>
      <c r="HC1376" s="110"/>
      <c r="HD1376" s="110"/>
      <c r="HE1376" s="110"/>
      <c r="HF1376" s="110"/>
      <c r="HG1376" s="110"/>
      <c r="HH1376" s="110"/>
      <c r="HI1376" s="110"/>
      <c r="HJ1376" s="110"/>
      <c r="HK1376" s="110"/>
      <c r="HL1376" s="110"/>
      <c r="HM1376" s="110"/>
      <c r="HN1376" s="110"/>
      <c r="HO1376" s="110"/>
      <c r="HP1376" s="110"/>
      <c r="HQ1376" s="110"/>
      <c r="HR1376" s="110"/>
      <c r="HS1376" s="110"/>
      <c r="HT1376" s="110"/>
      <c r="HU1376" s="110"/>
      <c r="HV1376" s="110"/>
      <c r="HW1376" s="110"/>
      <c r="HX1376" s="110"/>
      <c r="HY1376" s="110"/>
      <c r="HZ1376" s="110"/>
      <c r="IA1376" s="110"/>
      <c r="IB1376" s="110"/>
      <c r="IC1376" s="110"/>
      <c r="ID1376" s="110"/>
      <c r="IE1376" s="110"/>
      <c r="IF1376" s="110"/>
      <c r="IG1376" s="110"/>
      <c r="IH1376" s="110"/>
      <c r="II1376" s="110"/>
      <c r="IJ1376" s="110"/>
      <c r="IK1376" s="110"/>
      <c r="IL1376" s="110"/>
      <c r="IM1376" s="110"/>
      <c r="IN1376" s="110"/>
      <c r="IO1376" s="110"/>
      <c r="IP1376" s="110"/>
      <c r="IQ1376" s="110"/>
      <c r="IR1376" s="110"/>
      <c r="IS1376" s="110"/>
      <c r="IT1376" s="110"/>
      <c r="IU1376" s="110"/>
      <c r="IV1376" s="110"/>
    </row>
    <row r="1377" spans="1:256" s="110" customFormat="1" x14ac:dyDescent="0.35">
      <c r="A1377" s="122" t="s">
        <v>3589</v>
      </c>
      <c r="B1377" s="110" t="s">
        <v>276</v>
      </c>
      <c r="C1377" s="110" t="s">
        <v>142</v>
      </c>
      <c r="D1377" s="122" t="s">
        <v>621</v>
      </c>
      <c r="E1377" s="125">
        <v>36751</v>
      </c>
      <c r="F1377" s="111" t="s">
        <v>98</v>
      </c>
      <c r="G1377" s="122"/>
      <c r="J1377" s="122"/>
      <c r="M1377" s="122"/>
      <c r="P1377" s="122"/>
      <c r="S1377" s="122"/>
      <c r="V1377" s="122"/>
      <c r="Y1377" s="122"/>
      <c r="AB1377" s="122"/>
    </row>
    <row r="1378" spans="1:256" s="110" customFormat="1" x14ac:dyDescent="0.35">
      <c r="A1378" s="122" t="s">
        <v>1818</v>
      </c>
      <c r="B1378" s="110" t="s">
        <v>480</v>
      </c>
      <c r="C1378" s="110" t="s">
        <v>195</v>
      </c>
      <c r="D1378" s="122" t="s">
        <v>3396</v>
      </c>
      <c r="E1378" s="125">
        <v>36144</v>
      </c>
      <c r="F1378" s="118" t="s">
        <v>1819</v>
      </c>
      <c r="G1378" s="122" t="s">
        <v>241</v>
      </c>
      <c r="H1378" s="110" t="s">
        <v>656</v>
      </c>
      <c r="I1378" s="110" t="s">
        <v>195</v>
      </c>
      <c r="J1378" s="122" t="s">
        <v>619</v>
      </c>
      <c r="K1378" s="110" t="s">
        <v>504</v>
      </c>
      <c r="L1378" s="110" t="s">
        <v>195</v>
      </c>
      <c r="M1378" s="122" t="s">
        <v>906</v>
      </c>
      <c r="N1378" s="110" t="s">
        <v>480</v>
      </c>
      <c r="O1378" s="110" t="s">
        <v>195</v>
      </c>
      <c r="P1378" s="122" t="s">
        <v>783</v>
      </c>
      <c r="S1378" s="122"/>
      <c r="V1378" s="122"/>
      <c r="Y1378" s="122"/>
      <c r="AB1378" s="122"/>
    </row>
    <row r="1379" spans="1:256" x14ac:dyDescent="0.35">
      <c r="A1379" s="122" t="s">
        <v>1548</v>
      </c>
      <c r="B1379" s="110" t="s">
        <v>327</v>
      </c>
      <c r="C1379" s="110" t="s">
        <v>421</v>
      </c>
      <c r="D1379" s="122" t="s">
        <v>300</v>
      </c>
      <c r="E1379" s="125">
        <v>34902</v>
      </c>
      <c r="F1379" s="118" t="s">
        <v>114</v>
      </c>
      <c r="G1379" s="122" t="s">
        <v>361</v>
      </c>
      <c r="H1379" s="110" t="s">
        <v>331</v>
      </c>
      <c r="I1379" s="110" t="s">
        <v>135</v>
      </c>
      <c r="J1379" s="122" t="s">
        <v>342</v>
      </c>
      <c r="K1379" s="110" t="s">
        <v>331</v>
      </c>
      <c r="L1379" s="110" t="s">
        <v>235</v>
      </c>
      <c r="M1379" s="122" t="s">
        <v>335</v>
      </c>
      <c r="N1379" s="110" t="s">
        <v>327</v>
      </c>
      <c r="O1379" s="110" t="s">
        <v>235</v>
      </c>
      <c r="P1379" s="122" t="s">
        <v>335</v>
      </c>
      <c r="Q1379" s="110"/>
      <c r="R1379" s="110"/>
      <c r="S1379" s="122"/>
      <c r="T1379" s="110"/>
      <c r="U1379" s="110"/>
      <c r="V1379" s="122"/>
      <c r="W1379" s="110"/>
      <c r="X1379" s="110"/>
      <c r="Y1379" s="122"/>
      <c r="Z1379" s="110"/>
      <c r="AA1379" s="110"/>
      <c r="AB1379" s="122"/>
      <c r="AC1379" s="110"/>
      <c r="AD1379" s="110"/>
      <c r="AE1379" s="110"/>
      <c r="AF1379" s="110"/>
      <c r="AG1379" s="110"/>
      <c r="AH1379" s="110"/>
      <c r="AI1379" s="110"/>
      <c r="AJ1379" s="110"/>
      <c r="AK1379" s="110"/>
      <c r="AL1379" s="110"/>
      <c r="AM1379" s="110"/>
      <c r="AN1379" s="110"/>
      <c r="AO1379" s="110"/>
      <c r="AP1379" s="110"/>
      <c r="AQ1379" s="110"/>
      <c r="AR1379" s="110"/>
      <c r="AS1379" s="110"/>
      <c r="AT1379" s="110"/>
      <c r="AU1379" s="110"/>
      <c r="AV1379" s="110"/>
      <c r="AW1379" s="110"/>
      <c r="AX1379" s="110"/>
      <c r="AY1379" s="110"/>
      <c r="AZ1379" s="110"/>
      <c r="BA1379" s="110"/>
      <c r="BB1379" s="110"/>
      <c r="BC1379" s="110"/>
      <c r="BD1379" s="110"/>
      <c r="BE1379" s="110"/>
      <c r="BF1379" s="110"/>
      <c r="BG1379" s="110"/>
      <c r="BH1379" s="110"/>
      <c r="BI1379" s="110"/>
      <c r="BJ1379" s="110"/>
      <c r="BK1379" s="110"/>
      <c r="BL1379" s="110"/>
      <c r="BM1379" s="110"/>
      <c r="BN1379" s="110"/>
      <c r="BO1379" s="110"/>
      <c r="BP1379" s="110"/>
      <c r="BQ1379" s="110"/>
      <c r="BR1379" s="110"/>
      <c r="BS1379" s="110"/>
      <c r="BT1379" s="110"/>
      <c r="BU1379" s="110"/>
      <c r="BV1379" s="110"/>
      <c r="BW1379" s="110"/>
      <c r="BX1379" s="110"/>
      <c r="BY1379" s="110"/>
      <c r="BZ1379" s="110"/>
      <c r="CA1379" s="110"/>
      <c r="CB1379" s="110"/>
      <c r="CC1379" s="110"/>
      <c r="CD1379" s="110"/>
      <c r="CE1379" s="110"/>
      <c r="CF1379" s="110"/>
      <c r="CG1379" s="110"/>
      <c r="CH1379" s="110"/>
      <c r="CI1379" s="110"/>
      <c r="CJ1379" s="110"/>
      <c r="CK1379" s="110"/>
      <c r="CL1379" s="110"/>
      <c r="CM1379" s="110"/>
      <c r="CN1379" s="110"/>
      <c r="CO1379" s="110"/>
      <c r="CP1379" s="110"/>
      <c r="CQ1379" s="110"/>
      <c r="CR1379" s="110"/>
      <c r="CS1379" s="110"/>
      <c r="CT1379" s="110"/>
      <c r="CU1379" s="110"/>
      <c r="CV1379" s="110"/>
      <c r="CW1379" s="110"/>
      <c r="CX1379" s="110"/>
      <c r="CY1379" s="110"/>
      <c r="CZ1379" s="110"/>
      <c r="DA1379" s="110"/>
      <c r="DB1379" s="110"/>
      <c r="DC1379" s="110"/>
      <c r="DD1379" s="110"/>
      <c r="DE1379" s="110"/>
      <c r="DF1379" s="110"/>
      <c r="DG1379" s="110"/>
      <c r="DH1379" s="110"/>
      <c r="DI1379" s="110"/>
      <c r="DJ1379" s="110"/>
      <c r="DK1379" s="110"/>
      <c r="DL1379" s="110"/>
      <c r="DM1379" s="110"/>
      <c r="DN1379" s="110"/>
      <c r="DO1379" s="110"/>
      <c r="DP1379" s="110"/>
      <c r="DQ1379" s="110"/>
      <c r="DR1379" s="110"/>
      <c r="DS1379" s="110"/>
      <c r="DT1379" s="110"/>
      <c r="DU1379" s="110"/>
      <c r="DV1379" s="110"/>
      <c r="DW1379" s="110"/>
      <c r="DX1379" s="110"/>
      <c r="DY1379" s="110"/>
      <c r="DZ1379" s="110"/>
      <c r="EA1379" s="110"/>
      <c r="EB1379" s="110"/>
      <c r="EC1379" s="110"/>
      <c r="ED1379" s="110"/>
      <c r="EE1379" s="110"/>
      <c r="EF1379" s="110"/>
      <c r="EG1379" s="110"/>
      <c r="EH1379" s="110"/>
      <c r="EI1379" s="110"/>
      <c r="EJ1379" s="110"/>
      <c r="EK1379" s="110"/>
      <c r="EL1379" s="110"/>
      <c r="EM1379" s="110"/>
      <c r="EN1379" s="110"/>
      <c r="EO1379" s="110"/>
      <c r="EP1379" s="110"/>
      <c r="EQ1379" s="110"/>
      <c r="ER1379" s="110"/>
      <c r="ES1379" s="110"/>
      <c r="ET1379" s="110"/>
      <c r="EU1379" s="110"/>
      <c r="EV1379" s="110"/>
      <c r="EW1379" s="110"/>
      <c r="EX1379" s="110"/>
      <c r="EY1379" s="110"/>
      <c r="EZ1379" s="110"/>
      <c r="FA1379" s="110"/>
      <c r="FB1379" s="110"/>
      <c r="FC1379" s="110"/>
      <c r="FD1379" s="110"/>
      <c r="FE1379" s="110"/>
      <c r="FF1379" s="110"/>
      <c r="FG1379" s="110"/>
      <c r="FH1379" s="110"/>
      <c r="FI1379" s="110"/>
      <c r="FJ1379" s="110"/>
      <c r="FK1379" s="110"/>
      <c r="FL1379" s="110"/>
      <c r="FM1379" s="110"/>
      <c r="FN1379" s="110"/>
      <c r="FO1379" s="110"/>
      <c r="FP1379" s="110"/>
      <c r="FQ1379" s="110"/>
      <c r="FR1379" s="110"/>
      <c r="FS1379" s="110"/>
      <c r="FT1379" s="110"/>
      <c r="FU1379" s="110"/>
      <c r="FV1379" s="110"/>
      <c r="FW1379" s="110"/>
      <c r="FX1379" s="110"/>
      <c r="FY1379" s="110"/>
      <c r="FZ1379" s="110"/>
      <c r="GA1379" s="110"/>
      <c r="GB1379" s="110"/>
      <c r="GC1379" s="110"/>
      <c r="GD1379" s="110"/>
      <c r="GE1379" s="110"/>
      <c r="GF1379" s="110"/>
      <c r="GG1379" s="110"/>
      <c r="GH1379" s="110"/>
      <c r="GI1379" s="110"/>
      <c r="GJ1379" s="110"/>
      <c r="GK1379" s="110"/>
      <c r="GL1379" s="110"/>
      <c r="GM1379" s="110"/>
      <c r="GN1379" s="110"/>
      <c r="GO1379" s="110"/>
      <c r="GP1379" s="110"/>
      <c r="GQ1379" s="110"/>
      <c r="GR1379" s="110"/>
      <c r="GS1379" s="110"/>
      <c r="GT1379" s="110"/>
      <c r="GU1379" s="110"/>
      <c r="GV1379" s="110"/>
      <c r="GW1379" s="110"/>
      <c r="GX1379" s="110"/>
      <c r="GY1379" s="110"/>
      <c r="GZ1379" s="110"/>
      <c r="HA1379" s="110"/>
      <c r="HB1379" s="110"/>
      <c r="HC1379" s="110"/>
      <c r="HD1379" s="110"/>
      <c r="HE1379" s="110"/>
      <c r="HF1379" s="110"/>
      <c r="HG1379" s="110"/>
      <c r="HH1379" s="110"/>
      <c r="HI1379" s="110"/>
      <c r="HJ1379" s="110"/>
      <c r="HK1379" s="110"/>
      <c r="HL1379" s="110"/>
      <c r="HM1379" s="110"/>
      <c r="HN1379" s="110"/>
      <c r="HO1379" s="110"/>
      <c r="HP1379" s="110"/>
      <c r="HQ1379" s="110"/>
      <c r="HR1379" s="110"/>
      <c r="HS1379" s="110"/>
      <c r="HT1379" s="110"/>
      <c r="HU1379" s="110"/>
      <c r="HV1379" s="110"/>
      <c r="HW1379" s="110"/>
      <c r="HX1379" s="110"/>
      <c r="HY1379" s="110"/>
      <c r="HZ1379" s="110"/>
      <c r="IA1379" s="110"/>
      <c r="IB1379" s="110"/>
      <c r="IC1379" s="110"/>
      <c r="ID1379" s="110"/>
      <c r="IE1379" s="110"/>
      <c r="IF1379" s="110"/>
      <c r="IG1379" s="110"/>
      <c r="IH1379" s="110"/>
      <c r="II1379" s="110"/>
      <c r="IJ1379" s="110"/>
      <c r="IK1379" s="110"/>
      <c r="IL1379" s="110"/>
      <c r="IM1379" s="110"/>
      <c r="IN1379" s="110"/>
      <c r="IO1379" s="110"/>
      <c r="IP1379" s="110"/>
      <c r="IQ1379" s="110"/>
      <c r="IR1379" s="110"/>
      <c r="IS1379" s="110"/>
      <c r="IT1379" s="110"/>
      <c r="IU1379" s="110"/>
      <c r="IV1379" s="110"/>
    </row>
    <row r="1380" spans="1:256" s="110" customFormat="1" x14ac:dyDescent="0.35">
      <c r="A1380" s="122" t="s">
        <v>2803</v>
      </c>
      <c r="B1380" s="110" t="s">
        <v>648</v>
      </c>
      <c r="C1380" s="110" t="s">
        <v>460</v>
      </c>
      <c r="D1380" s="122" t="s">
        <v>658</v>
      </c>
      <c r="E1380" s="125">
        <v>36407</v>
      </c>
      <c r="F1380" s="118" t="s">
        <v>241</v>
      </c>
      <c r="G1380" s="122" t="s">
        <v>3477</v>
      </c>
      <c r="H1380" s="110" t="s">
        <v>648</v>
      </c>
      <c r="I1380" s="110" t="s">
        <v>460</v>
      </c>
      <c r="J1380" s="122" t="s">
        <v>1413</v>
      </c>
      <c r="K1380" s="110" t="s">
        <v>276</v>
      </c>
      <c r="L1380" s="110" t="s">
        <v>460</v>
      </c>
      <c r="M1380" s="122" t="s">
        <v>314</v>
      </c>
      <c r="N1380" s="110" t="s">
        <v>648</v>
      </c>
      <c r="O1380" s="110" t="s">
        <v>460</v>
      </c>
      <c r="P1380" s="122" t="s">
        <v>277</v>
      </c>
      <c r="S1380" s="122"/>
      <c r="V1380" s="122"/>
      <c r="Y1380" s="122"/>
      <c r="AB1380" s="122"/>
    </row>
    <row r="1381" spans="1:256" s="110" customFormat="1" x14ac:dyDescent="0.35">
      <c r="A1381" s="122" t="s">
        <v>4636</v>
      </c>
      <c r="B1381" s="110" t="s">
        <v>292</v>
      </c>
      <c r="C1381" s="118" t="s">
        <v>86</v>
      </c>
      <c r="D1381" s="122" t="s">
        <v>1418</v>
      </c>
      <c r="E1381" s="125">
        <v>36876</v>
      </c>
      <c r="F1381" s="111" t="s">
        <v>391</v>
      </c>
      <c r="G1381" s="111" t="s">
        <v>200</v>
      </c>
      <c r="H1381" s="110" t="s">
        <v>311</v>
      </c>
      <c r="I1381" s="118" t="s">
        <v>86</v>
      </c>
      <c r="J1381" s="122" t="s">
        <v>494</v>
      </c>
      <c r="L1381" s="118"/>
      <c r="M1381" s="122"/>
      <c r="O1381" s="118"/>
      <c r="P1381" s="122"/>
      <c r="R1381" s="118"/>
      <c r="S1381" s="122"/>
      <c r="U1381" s="118"/>
      <c r="V1381" s="122"/>
      <c r="X1381" s="118"/>
      <c r="Y1381" s="122"/>
      <c r="AA1381" s="118"/>
      <c r="AB1381" s="122"/>
      <c r="AD1381" s="118"/>
      <c r="AE1381" s="122"/>
      <c r="AG1381" s="118"/>
      <c r="AH1381" s="122"/>
      <c r="AJ1381" s="118"/>
      <c r="AK1381" s="122"/>
    </row>
    <row r="1382" spans="1:256" s="110" customFormat="1" x14ac:dyDescent="0.35">
      <c r="A1382" s="122" t="s">
        <v>698</v>
      </c>
      <c r="B1382" s="110" t="s">
        <v>93</v>
      </c>
      <c r="C1382" s="110" t="s">
        <v>326</v>
      </c>
      <c r="D1382" s="122" t="s">
        <v>4417</v>
      </c>
      <c r="E1382" s="125">
        <v>36221</v>
      </c>
      <c r="F1382" s="111" t="s">
        <v>137</v>
      </c>
      <c r="G1382" s="122" t="s">
        <v>84</v>
      </c>
      <c r="H1382" s="110" t="s">
        <v>93</v>
      </c>
      <c r="I1382" s="110" t="s">
        <v>326</v>
      </c>
      <c r="J1382" s="122" t="s">
        <v>3478</v>
      </c>
      <c r="K1382" s="110" t="s">
        <v>554</v>
      </c>
      <c r="L1382" s="110" t="s">
        <v>326</v>
      </c>
      <c r="M1382" s="122" t="s">
        <v>699</v>
      </c>
      <c r="P1382" s="122"/>
      <c r="S1382" s="122"/>
      <c r="V1382" s="122"/>
      <c r="Y1382" s="122"/>
      <c r="AB1382" s="122"/>
    </row>
    <row r="1383" spans="1:256" s="110" customFormat="1" x14ac:dyDescent="0.35">
      <c r="A1383" s="122" t="s">
        <v>3713</v>
      </c>
      <c r="B1383" s="110" t="s">
        <v>2197</v>
      </c>
      <c r="C1383" s="110" t="s">
        <v>116</v>
      </c>
      <c r="D1383" s="122" t="s">
        <v>228</v>
      </c>
      <c r="E1383" s="125">
        <v>36375</v>
      </c>
      <c r="F1383" s="111" t="s">
        <v>391</v>
      </c>
      <c r="G1383" s="122"/>
      <c r="J1383" s="122"/>
      <c r="M1383" s="122"/>
      <c r="P1383" s="122"/>
      <c r="S1383" s="122"/>
      <c r="V1383" s="122"/>
      <c r="Y1383" s="122"/>
      <c r="AB1383" s="122"/>
    </row>
    <row r="1384" spans="1:256" s="110" customFormat="1" x14ac:dyDescent="0.35">
      <c r="A1384" s="122" t="s">
        <v>2072</v>
      </c>
      <c r="B1384" s="110" t="s">
        <v>132</v>
      </c>
      <c r="C1384" s="110" t="s">
        <v>224</v>
      </c>
      <c r="D1384" s="122"/>
      <c r="E1384" s="125">
        <v>36425</v>
      </c>
      <c r="F1384" s="118" t="s">
        <v>387</v>
      </c>
      <c r="G1384" s="122" t="s">
        <v>457</v>
      </c>
      <c r="H1384" s="110" t="s">
        <v>132</v>
      </c>
      <c r="I1384" s="110" t="s">
        <v>224</v>
      </c>
      <c r="J1384" s="122"/>
      <c r="K1384" s="110" t="s">
        <v>132</v>
      </c>
      <c r="L1384" s="110" t="s">
        <v>224</v>
      </c>
      <c r="M1384" s="122"/>
      <c r="N1384" s="110" t="s">
        <v>132</v>
      </c>
      <c r="O1384" s="110" t="s">
        <v>224</v>
      </c>
      <c r="P1384" s="122"/>
      <c r="S1384" s="122"/>
      <c r="V1384" s="122"/>
      <c r="Y1384" s="122"/>
      <c r="AB1384" s="122"/>
    </row>
    <row r="1385" spans="1:256" s="110" customFormat="1" x14ac:dyDescent="0.35">
      <c r="A1385" s="122" t="s">
        <v>2476</v>
      </c>
      <c r="B1385" s="110" t="s">
        <v>569</v>
      </c>
      <c r="C1385" s="118" t="s">
        <v>341</v>
      </c>
      <c r="D1385" s="122"/>
      <c r="E1385" s="125">
        <v>36983</v>
      </c>
      <c r="F1385" s="111" t="s">
        <v>313</v>
      </c>
      <c r="G1385" s="111" t="s">
        <v>230</v>
      </c>
      <c r="H1385" s="110" t="s">
        <v>132</v>
      </c>
      <c r="I1385" s="118" t="s">
        <v>341</v>
      </c>
      <c r="J1385" s="122"/>
      <c r="L1385" s="118"/>
      <c r="M1385" s="122"/>
      <c r="O1385" s="118"/>
      <c r="P1385" s="122"/>
      <c r="R1385" s="118"/>
      <c r="S1385" s="122"/>
      <c r="U1385" s="118"/>
      <c r="V1385" s="122"/>
      <c r="X1385" s="118"/>
      <c r="Y1385" s="122"/>
      <c r="AA1385" s="118"/>
      <c r="AB1385" s="122"/>
      <c r="AD1385" s="118"/>
      <c r="AE1385" s="122"/>
      <c r="AG1385" s="118"/>
      <c r="AH1385" s="122"/>
      <c r="AJ1385" s="118"/>
      <c r="AK1385" s="122"/>
    </row>
    <row r="1386" spans="1:256" s="110" customFormat="1" x14ac:dyDescent="0.35">
      <c r="A1386" s="122" t="s">
        <v>2850</v>
      </c>
      <c r="D1386" s="122"/>
      <c r="E1386" s="125">
        <v>35658</v>
      </c>
      <c r="F1386" s="118" t="s">
        <v>101</v>
      </c>
      <c r="G1386" s="122" t="s">
        <v>316</v>
      </c>
      <c r="H1386" s="110" t="s">
        <v>147</v>
      </c>
      <c r="I1386" s="110" t="s">
        <v>224</v>
      </c>
      <c r="J1386" s="122" t="s">
        <v>1668</v>
      </c>
      <c r="K1386" s="110" t="s">
        <v>156</v>
      </c>
      <c r="L1386" s="110" t="s">
        <v>224</v>
      </c>
      <c r="M1386" s="122" t="s">
        <v>848</v>
      </c>
      <c r="N1386" s="110" t="s">
        <v>147</v>
      </c>
      <c r="O1386" s="110" t="s">
        <v>224</v>
      </c>
      <c r="P1386" s="122" t="s">
        <v>166</v>
      </c>
      <c r="Q1386" s="110" t="s">
        <v>147</v>
      </c>
      <c r="R1386" s="110" t="s">
        <v>224</v>
      </c>
      <c r="S1386" s="122" t="s">
        <v>1668</v>
      </c>
      <c r="V1386" s="122"/>
      <c r="Y1386" s="122"/>
      <c r="AB1386" s="122"/>
    </row>
    <row r="1387" spans="1:256" x14ac:dyDescent="0.35">
      <c r="A1387" s="122" t="s">
        <v>1880</v>
      </c>
      <c r="B1387" s="110" t="s">
        <v>198</v>
      </c>
      <c r="C1387" s="110" t="s">
        <v>471</v>
      </c>
      <c r="D1387" s="122" t="s">
        <v>191</v>
      </c>
      <c r="E1387" s="125">
        <v>36396</v>
      </c>
      <c r="F1387" s="111" t="s">
        <v>171</v>
      </c>
      <c r="G1387" s="122" t="s">
        <v>171</v>
      </c>
      <c r="H1387" s="110" t="s">
        <v>226</v>
      </c>
      <c r="I1387" s="110" t="s">
        <v>471</v>
      </c>
      <c r="J1387" s="122" t="s">
        <v>1501</v>
      </c>
      <c r="K1387" s="110" t="s">
        <v>226</v>
      </c>
      <c r="L1387" s="110" t="s">
        <v>471</v>
      </c>
      <c r="M1387" s="122" t="s">
        <v>228</v>
      </c>
      <c r="N1387" s="110"/>
      <c r="O1387" s="110"/>
      <c r="P1387" s="122"/>
      <c r="Q1387" s="110"/>
      <c r="R1387" s="110"/>
      <c r="S1387" s="122"/>
      <c r="T1387" s="110"/>
      <c r="U1387" s="110"/>
      <c r="V1387" s="122"/>
      <c r="W1387" s="110"/>
      <c r="X1387" s="110"/>
      <c r="Y1387" s="122"/>
      <c r="Z1387" s="110"/>
      <c r="AA1387" s="110"/>
      <c r="AB1387" s="122"/>
      <c r="AC1387" s="110"/>
      <c r="AD1387" s="110"/>
      <c r="AE1387" s="110"/>
      <c r="AF1387" s="110"/>
      <c r="AG1387" s="110"/>
      <c r="AH1387" s="110"/>
      <c r="AI1387" s="110"/>
      <c r="AJ1387" s="110"/>
      <c r="AK1387" s="110"/>
      <c r="AL1387" s="110"/>
      <c r="AM1387" s="110"/>
      <c r="AN1387" s="110"/>
      <c r="AO1387" s="110"/>
      <c r="AP1387" s="110"/>
      <c r="AQ1387" s="110"/>
      <c r="AR1387" s="110"/>
      <c r="AS1387" s="110"/>
      <c r="AT1387" s="110"/>
      <c r="AU1387" s="110"/>
      <c r="AV1387" s="110"/>
      <c r="AW1387" s="110"/>
      <c r="AX1387" s="110"/>
      <c r="AY1387" s="110"/>
      <c r="AZ1387" s="110"/>
      <c r="BA1387" s="110"/>
      <c r="BB1387" s="110"/>
      <c r="BC1387" s="110"/>
      <c r="BD1387" s="110"/>
      <c r="BE1387" s="110"/>
      <c r="BF1387" s="110"/>
      <c r="BG1387" s="110"/>
      <c r="BH1387" s="110"/>
      <c r="BI1387" s="110"/>
      <c r="BJ1387" s="110"/>
      <c r="BK1387" s="110"/>
      <c r="BL1387" s="110"/>
      <c r="BM1387" s="110"/>
      <c r="BN1387" s="110"/>
      <c r="BO1387" s="110"/>
      <c r="BP1387" s="110"/>
      <c r="BQ1387" s="110"/>
      <c r="BR1387" s="110"/>
      <c r="BS1387" s="110"/>
      <c r="BT1387" s="110"/>
      <c r="BU1387" s="110"/>
      <c r="BV1387" s="110"/>
      <c r="BW1387" s="110"/>
      <c r="BX1387" s="110"/>
      <c r="BY1387" s="110"/>
      <c r="BZ1387" s="110"/>
      <c r="CA1387" s="110"/>
      <c r="CB1387" s="110"/>
      <c r="CC1387" s="110"/>
      <c r="CD1387" s="110"/>
      <c r="CE1387" s="110"/>
      <c r="CF1387" s="110"/>
      <c r="CG1387" s="110"/>
      <c r="CH1387" s="110"/>
      <c r="CI1387" s="110"/>
      <c r="CJ1387" s="110"/>
      <c r="CK1387" s="110"/>
      <c r="CL1387" s="110"/>
      <c r="CM1387" s="110"/>
      <c r="CN1387" s="110"/>
      <c r="CO1387" s="110"/>
      <c r="CP1387" s="110"/>
      <c r="CQ1387" s="110"/>
      <c r="CR1387" s="110"/>
      <c r="CS1387" s="110"/>
      <c r="CT1387" s="110"/>
      <c r="CU1387" s="110"/>
      <c r="CV1387" s="110"/>
      <c r="CW1387" s="110"/>
      <c r="CX1387" s="110"/>
      <c r="CY1387" s="110"/>
      <c r="CZ1387" s="110"/>
      <c r="DA1387" s="110"/>
      <c r="DB1387" s="110"/>
      <c r="DC1387" s="110"/>
      <c r="DD1387" s="110"/>
      <c r="DE1387" s="110"/>
      <c r="DF1387" s="110"/>
      <c r="DG1387" s="110"/>
      <c r="DH1387" s="110"/>
      <c r="DI1387" s="110"/>
      <c r="DJ1387" s="110"/>
      <c r="DK1387" s="110"/>
      <c r="DL1387" s="110"/>
      <c r="DM1387" s="110"/>
      <c r="DN1387" s="110"/>
      <c r="DO1387" s="110"/>
      <c r="DP1387" s="110"/>
      <c r="DQ1387" s="110"/>
      <c r="DR1387" s="110"/>
      <c r="DS1387" s="110"/>
      <c r="DT1387" s="110"/>
      <c r="DU1387" s="110"/>
      <c r="DV1387" s="110"/>
      <c r="DW1387" s="110"/>
      <c r="DX1387" s="110"/>
      <c r="DY1387" s="110"/>
      <c r="DZ1387" s="110"/>
      <c r="EA1387" s="110"/>
      <c r="EB1387" s="110"/>
      <c r="EC1387" s="110"/>
      <c r="ED1387" s="110"/>
      <c r="EE1387" s="110"/>
      <c r="EF1387" s="110"/>
      <c r="EG1387" s="110"/>
      <c r="EH1387" s="110"/>
      <c r="EI1387" s="110"/>
      <c r="EJ1387" s="110"/>
      <c r="EK1387" s="110"/>
      <c r="EL1387" s="110"/>
      <c r="EM1387" s="110"/>
      <c r="EN1387" s="110"/>
      <c r="EO1387" s="110"/>
      <c r="EP1387" s="110"/>
      <c r="EQ1387" s="110"/>
      <c r="ER1387" s="110"/>
      <c r="ES1387" s="110"/>
      <c r="ET1387" s="110"/>
      <c r="EU1387" s="110"/>
      <c r="EV1387" s="110"/>
      <c r="EW1387" s="110"/>
      <c r="EX1387" s="110"/>
      <c r="EY1387" s="110"/>
      <c r="EZ1387" s="110"/>
      <c r="FA1387" s="110"/>
      <c r="FB1387" s="110"/>
      <c r="FC1387" s="110"/>
      <c r="FD1387" s="110"/>
      <c r="FE1387" s="110"/>
      <c r="FF1387" s="110"/>
      <c r="FG1387" s="110"/>
      <c r="FH1387" s="110"/>
      <c r="FI1387" s="110"/>
      <c r="FJ1387" s="110"/>
      <c r="FK1387" s="110"/>
      <c r="FL1387" s="110"/>
      <c r="FM1387" s="110"/>
      <c r="FN1387" s="110"/>
      <c r="FO1387" s="110"/>
      <c r="FP1387" s="110"/>
      <c r="FQ1387" s="110"/>
      <c r="FR1387" s="110"/>
      <c r="FS1387" s="110"/>
      <c r="FT1387" s="110"/>
      <c r="FU1387" s="110"/>
      <c r="FV1387" s="110"/>
      <c r="FW1387" s="110"/>
      <c r="FX1387" s="110"/>
      <c r="FY1387" s="110"/>
      <c r="FZ1387" s="110"/>
      <c r="GA1387" s="110"/>
      <c r="GB1387" s="110"/>
      <c r="GC1387" s="110"/>
      <c r="GD1387" s="110"/>
      <c r="GE1387" s="110"/>
      <c r="GF1387" s="110"/>
      <c r="GG1387" s="110"/>
      <c r="GH1387" s="110"/>
      <c r="GI1387" s="110"/>
      <c r="GJ1387" s="110"/>
      <c r="GK1387" s="110"/>
      <c r="GL1387" s="110"/>
      <c r="GM1387" s="110"/>
      <c r="GN1387" s="110"/>
      <c r="GO1387" s="110"/>
      <c r="GP1387" s="110"/>
      <c r="GQ1387" s="110"/>
      <c r="GR1387" s="110"/>
      <c r="GS1387" s="110"/>
      <c r="GT1387" s="110"/>
      <c r="GU1387" s="110"/>
      <c r="GV1387" s="110"/>
      <c r="GW1387" s="110"/>
      <c r="GX1387" s="110"/>
      <c r="GY1387" s="110"/>
      <c r="GZ1387" s="110"/>
      <c r="HA1387" s="110"/>
      <c r="HB1387" s="110"/>
      <c r="HC1387" s="110"/>
      <c r="HD1387" s="110"/>
      <c r="HE1387" s="110"/>
      <c r="HF1387" s="110"/>
      <c r="HG1387" s="110"/>
      <c r="HH1387" s="110"/>
      <c r="HI1387" s="110"/>
      <c r="HJ1387" s="110"/>
      <c r="HK1387" s="110"/>
      <c r="HL1387" s="110"/>
      <c r="HM1387" s="110"/>
      <c r="HN1387" s="110"/>
      <c r="HO1387" s="110"/>
      <c r="HP1387" s="110"/>
      <c r="HQ1387" s="110"/>
      <c r="HR1387" s="110"/>
      <c r="HS1387" s="110"/>
      <c r="HT1387" s="110"/>
      <c r="HU1387" s="110"/>
      <c r="HV1387" s="110"/>
      <c r="HW1387" s="110"/>
      <c r="HX1387" s="110"/>
      <c r="HY1387" s="110"/>
      <c r="HZ1387" s="110"/>
      <c r="IA1387" s="110"/>
      <c r="IB1387" s="110"/>
      <c r="IC1387" s="110"/>
      <c r="ID1387" s="110"/>
      <c r="IE1387" s="110"/>
      <c r="IF1387" s="110"/>
      <c r="IG1387" s="110"/>
      <c r="IH1387" s="110"/>
      <c r="II1387" s="110"/>
      <c r="IJ1387" s="110"/>
      <c r="IK1387" s="110"/>
      <c r="IL1387" s="110"/>
      <c r="IM1387" s="110"/>
      <c r="IN1387" s="110"/>
      <c r="IO1387" s="110"/>
      <c r="IP1387" s="110"/>
      <c r="IQ1387" s="110"/>
      <c r="IR1387" s="110"/>
      <c r="IS1387" s="110"/>
      <c r="IT1387" s="110"/>
      <c r="IU1387" s="110"/>
      <c r="IV1387" s="110"/>
    </row>
    <row r="1388" spans="1:256" s="110" customFormat="1" x14ac:dyDescent="0.35">
      <c r="A1388" s="122" t="s">
        <v>3195</v>
      </c>
      <c r="C1388" s="118"/>
      <c r="D1388" s="122"/>
      <c r="E1388" s="125">
        <v>33989</v>
      </c>
      <c r="F1388" s="111" t="s">
        <v>3196</v>
      </c>
      <c r="G1388" s="111" t="s">
        <v>265</v>
      </c>
      <c r="H1388" s="110" t="s">
        <v>127</v>
      </c>
      <c r="I1388" s="118" t="s">
        <v>85</v>
      </c>
      <c r="J1388" s="122"/>
      <c r="K1388" s="110" t="s">
        <v>127</v>
      </c>
      <c r="L1388" s="118" t="s">
        <v>85</v>
      </c>
      <c r="M1388" s="122"/>
      <c r="N1388" s="110" t="s">
        <v>127</v>
      </c>
      <c r="O1388" s="118" t="s">
        <v>109</v>
      </c>
      <c r="P1388" s="122"/>
      <c r="Q1388" s="110" t="s">
        <v>122</v>
      </c>
      <c r="R1388" s="118" t="s">
        <v>109</v>
      </c>
      <c r="S1388" s="122"/>
      <c r="T1388" s="110" t="s">
        <v>127</v>
      </c>
      <c r="U1388" s="118" t="s">
        <v>109</v>
      </c>
      <c r="V1388" s="122"/>
      <c r="W1388" s="110" t="s">
        <v>127</v>
      </c>
      <c r="X1388" s="118" t="s">
        <v>109</v>
      </c>
      <c r="Y1388" s="122"/>
      <c r="Z1388" s="110" t="s">
        <v>122</v>
      </c>
      <c r="AA1388" s="118" t="s">
        <v>109</v>
      </c>
      <c r="AB1388" s="122"/>
      <c r="AC1388" s="110" t="s">
        <v>132</v>
      </c>
      <c r="AD1388" s="118" t="s">
        <v>109</v>
      </c>
      <c r="AE1388" s="122"/>
      <c r="AF1388" s="110" t="s">
        <v>132</v>
      </c>
      <c r="AG1388" s="118" t="s">
        <v>109</v>
      </c>
      <c r="AH1388" s="122"/>
      <c r="AJ1388" s="118"/>
      <c r="AK1388" s="122"/>
      <c r="AM1388" s="118"/>
      <c r="AN1388" s="122"/>
      <c r="AP1388" s="118"/>
      <c r="AQ1388" s="122"/>
      <c r="AS1388" s="118"/>
      <c r="AT1388" s="122"/>
      <c r="AV1388" s="118"/>
      <c r="AW1388" s="122"/>
      <c r="AY1388" s="118"/>
      <c r="AZ1388" s="122"/>
      <c r="BB1388" s="118"/>
      <c r="BC1388" s="122"/>
      <c r="BE1388" s="118"/>
      <c r="BF1388" s="122"/>
      <c r="BH1388" s="118"/>
      <c r="BI1388" s="122"/>
      <c r="BK1388" s="118"/>
      <c r="BL1388" s="122"/>
      <c r="BN1388" s="118"/>
      <c r="BO1388" s="122"/>
      <c r="BR1388" s="122"/>
      <c r="BS1388" s="118"/>
      <c r="BT1388" s="118"/>
      <c r="BU1388" s="118"/>
      <c r="BV1388" s="118"/>
      <c r="BW1388" s="118"/>
      <c r="BX1388" s="118"/>
    </row>
    <row r="1389" spans="1:256" s="110" customFormat="1" x14ac:dyDescent="0.35">
      <c r="A1389" s="122" t="s">
        <v>847</v>
      </c>
      <c r="B1389" s="110" t="s">
        <v>153</v>
      </c>
      <c r="C1389" s="110" t="s">
        <v>229</v>
      </c>
      <c r="D1389" s="122" t="s">
        <v>154</v>
      </c>
      <c r="E1389" s="125">
        <v>36168</v>
      </c>
      <c r="F1389" s="118" t="s">
        <v>108</v>
      </c>
      <c r="G1389" s="122" t="s">
        <v>219</v>
      </c>
      <c r="H1389" s="110" t="s">
        <v>156</v>
      </c>
      <c r="I1389" s="110" t="s">
        <v>259</v>
      </c>
      <c r="J1389" s="122" t="s">
        <v>848</v>
      </c>
      <c r="K1389" s="110" t="s">
        <v>156</v>
      </c>
      <c r="L1389" s="110" t="s">
        <v>259</v>
      </c>
      <c r="M1389" s="122" t="s">
        <v>848</v>
      </c>
      <c r="N1389" s="110" t="s">
        <v>156</v>
      </c>
      <c r="O1389" s="110" t="s">
        <v>259</v>
      </c>
      <c r="P1389" s="122" t="s">
        <v>161</v>
      </c>
      <c r="S1389" s="122"/>
      <c r="V1389" s="122"/>
      <c r="Y1389" s="122"/>
      <c r="AB1389" s="122"/>
    </row>
    <row r="1390" spans="1:256" s="110" customFormat="1" x14ac:dyDescent="0.35">
      <c r="A1390" s="122" t="s">
        <v>1146</v>
      </c>
      <c r="B1390" s="110" t="s">
        <v>633</v>
      </c>
      <c r="C1390" s="110" t="s">
        <v>142</v>
      </c>
      <c r="D1390" s="122" t="s">
        <v>4433</v>
      </c>
      <c r="E1390" s="125">
        <v>36306</v>
      </c>
      <c r="F1390" s="118" t="s">
        <v>1147</v>
      </c>
      <c r="G1390" s="118" t="s">
        <v>4434</v>
      </c>
      <c r="H1390" s="110" t="s">
        <v>633</v>
      </c>
      <c r="I1390" s="110" t="s">
        <v>142</v>
      </c>
      <c r="J1390" s="122" t="s">
        <v>3479</v>
      </c>
      <c r="K1390" s="110" t="s">
        <v>648</v>
      </c>
      <c r="L1390" s="110" t="s">
        <v>142</v>
      </c>
      <c r="M1390" s="122" t="s">
        <v>1149</v>
      </c>
      <c r="N1390" s="110" t="s">
        <v>4435</v>
      </c>
      <c r="O1390" s="110" t="s">
        <v>142</v>
      </c>
      <c r="P1390" s="122" t="s">
        <v>1150</v>
      </c>
      <c r="S1390" s="122"/>
      <c r="V1390" s="122"/>
      <c r="Y1390" s="122"/>
      <c r="AB1390" s="122"/>
    </row>
    <row r="1391" spans="1:256" s="110" customFormat="1" x14ac:dyDescent="0.35">
      <c r="A1391" s="122" t="s">
        <v>4626</v>
      </c>
      <c r="C1391" s="111" t="s">
        <v>4421</v>
      </c>
      <c r="D1391" s="111"/>
      <c r="E1391" s="125">
        <v>34686</v>
      </c>
      <c r="F1391" s="111" t="s">
        <v>720</v>
      </c>
      <c r="G1391" s="111" t="s">
        <v>2193</v>
      </c>
      <c r="I1391" s="111"/>
      <c r="J1391" s="111"/>
      <c r="K1391" s="110" t="s">
        <v>132</v>
      </c>
      <c r="L1391" s="111" t="s">
        <v>151</v>
      </c>
      <c r="M1391" s="111"/>
      <c r="N1391" s="110" t="s">
        <v>122</v>
      </c>
      <c r="O1391" s="111" t="s">
        <v>172</v>
      </c>
      <c r="P1391" s="111"/>
      <c r="Q1391" s="110" t="s">
        <v>122</v>
      </c>
      <c r="R1391" s="111" t="s">
        <v>172</v>
      </c>
      <c r="S1391" s="111"/>
      <c r="T1391" s="110" t="s">
        <v>4534</v>
      </c>
      <c r="U1391" s="111" t="s">
        <v>172</v>
      </c>
      <c r="V1391" s="111"/>
      <c r="W1391" s="110" t="s">
        <v>2266</v>
      </c>
      <c r="X1391" s="111" t="s">
        <v>172</v>
      </c>
      <c r="Y1391" s="111"/>
      <c r="AA1391" s="111"/>
      <c r="AB1391" s="111"/>
      <c r="AD1391" s="111"/>
      <c r="AE1391" s="111"/>
      <c r="AG1391" s="111"/>
      <c r="AH1391" s="111"/>
      <c r="AJ1391" s="111"/>
      <c r="AK1391" s="111"/>
      <c r="AM1391" s="111"/>
      <c r="AN1391" s="111"/>
      <c r="AP1391" s="111"/>
      <c r="AQ1391" s="111"/>
      <c r="AS1391" s="111"/>
      <c r="AT1391" s="111"/>
      <c r="AV1391" s="111"/>
      <c r="AW1391" s="111"/>
      <c r="AY1391" s="111"/>
      <c r="AZ1391" s="111"/>
      <c r="BB1391" s="111"/>
      <c r="BC1391" s="111"/>
      <c r="BE1391" s="111"/>
      <c r="BF1391" s="111"/>
      <c r="BH1391" s="111"/>
      <c r="BI1391" s="111"/>
      <c r="BK1391" s="111"/>
      <c r="BL1391" s="111"/>
      <c r="BN1391" s="111"/>
      <c r="BO1391" s="111"/>
      <c r="BQ1391" s="125"/>
      <c r="BR1391" s="111"/>
      <c r="BS1391" s="118"/>
      <c r="BU1391" s="122"/>
      <c r="BV1391" s="118"/>
      <c r="BW1391" s="118"/>
      <c r="BX1391" s="127"/>
    </row>
    <row r="1392" spans="1:256" s="110" customFormat="1" x14ac:dyDescent="0.35">
      <c r="A1392" s="122" t="s">
        <v>1152</v>
      </c>
      <c r="B1392" s="110" t="s">
        <v>253</v>
      </c>
      <c r="C1392" s="110" t="s">
        <v>103</v>
      </c>
      <c r="D1392" s="122" t="s">
        <v>208</v>
      </c>
      <c r="E1392" s="125">
        <v>36511</v>
      </c>
      <c r="F1392" s="111" t="s">
        <v>84</v>
      </c>
      <c r="G1392" s="122" t="s">
        <v>287</v>
      </c>
      <c r="H1392" s="110" t="s">
        <v>250</v>
      </c>
      <c r="I1392" s="110" t="s">
        <v>103</v>
      </c>
      <c r="J1392" s="122" t="s">
        <v>186</v>
      </c>
      <c r="K1392" s="110" t="s">
        <v>273</v>
      </c>
      <c r="L1392" s="110" t="s">
        <v>103</v>
      </c>
      <c r="M1392" s="122" t="s">
        <v>264</v>
      </c>
      <c r="P1392" s="122"/>
      <c r="S1392" s="122"/>
      <c r="V1392" s="122"/>
      <c r="Y1392" s="122"/>
      <c r="AB1392" s="122"/>
    </row>
    <row r="1393" spans="1:256" s="110" customFormat="1" x14ac:dyDescent="0.35">
      <c r="A1393" s="122" t="s">
        <v>1363</v>
      </c>
      <c r="B1393" s="110" t="s">
        <v>192</v>
      </c>
      <c r="C1393" s="110" t="s">
        <v>274</v>
      </c>
      <c r="D1393" s="122" t="s">
        <v>254</v>
      </c>
      <c r="E1393" s="125">
        <v>34180</v>
      </c>
      <c r="F1393" s="118" t="s">
        <v>344</v>
      </c>
      <c r="G1393" s="122" t="s">
        <v>283</v>
      </c>
      <c r="H1393" s="110" t="s">
        <v>177</v>
      </c>
      <c r="I1393" s="110" t="s">
        <v>421</v>
      </c>
      <c r="J1393" s="122" t="s">
        <v>185</v>
      </c>
      <c r="K1393" s="110" t="s">
        <v>184</v>
      </c>
      <c r="L1393" s="110" t="s">
        <v>421</v>
      </c>
      <c r="M1393" s="122" t="s">
        <v>231</v>
      </c>
      <c r="N1393" s="110" t="s">
        <v>184</v>
      </c>
      <c r="O1393" s="110" t="s">
        <v>135</v>
      </c>
      <c r="P1393" s="122" t="s">
        <v>227</v>
      </c>
      <c r="Q1393" s="110" t="s">
        <v>578</v>
      </c>
      <c r="R1393" s="110" t="s">
        <v>135</v>
      </c>
      <c r="S1393" s="122" t="s">
        <v>228</v>
      </c>
      <c r="T1393" s="110" t="s">
        <v>1365</v>
      </c>
      <c r="U1393" s="110" t="s">
        <v>135</v>
      </c>
      <c r="V1393" s="122" t="s">
        <v>1261</v>
      </c>
      <c r="W1393" s="110" t="s">
        <v>184</v>
      </c>
      <c r="X1393" s="110" t="s">
        <v>135</v>
      </c>
      <c r="Y1393" s="122" t="s">
        <v>231</v>
      </c>
      <c r="Z1393" s="110" t="s">
        <v>461</v>
      </c>
      <c r="AA1393" s="110" t="s">
        <v>135</v>
      </c>
      <c r="AB1393" s="122" t="s">
        <v>231</v>
      </c>
    </row>
    <row r="1394" spans="1:256" s="110" customFormat="1" x14ac:dyDescent="0.35">
      <c r="A1394" s="122" t="s">
        <v>3036</v>
      </c>
      <c r="B1394" s="111" t="s">
        <v>132</v>
      </c>
      <c r="C1394" s="111" t="s">
        <v>103</v>
      </c>
      <c r="D1394" s="111"/>
      <c r="E1394" s="125">
        <v>34296</v>
      </c>
      <c r="F1394" s="111" t="s">
        <v>720</v>
      </c>
      <c r="G1394" s="111" t="s">
        <v>283</v>
      </c>
      <c r="H1394" s="111"/>
      <c r="I1394" s="111"/>
      <c r="J1394" s="111"/>
      <c r="L1394" s="111"/>
      <c r="M1394" s="111"/>
      <c r="N1394" s="110" t="s">
        <v>122</v>
      </c>
      <c r="O1394" s="111" t="s">
        <v>116</v>
      </c>
      <c r="P1394" s="111"/>
      <c r="Q1394" s="110" t="s">
        <v>122</v>
      </c>
      <c r="R1394" s="111" t="s">
        <v>116</v>
      </c>
      <c r="S1394" s="111"/>
      <c r="T1394" s="110" t="s">
        <v>122</v>
      </c>
      <c r="U1394" s="111" t="s">
        <v>116</v>
      </c>
      <c r="V1394" s="111"/>
      <c r="W1394" s="110" t="s">
        <v>132</v>
      </c>
      <c r="X1394" s="111" t="s">
        <v>116</v>
      </c>
      <c r="Y1394" s="111"/>
      <c r="AA1394" s="111"/>
      <c r="AB1394" s="111"/>
      <c r="AD1394" s="111"/>
      <c r="AE1394" s="111"/>
      <c r="AG1394" s="111"/>
      <c r="AH1394" s="111"/>
      <c r="AJ1394" s="111"/>
      <c r="AK1394" s="111"/>
      <c r="AM1394" s="111"/>
      <c r="AN1394" s="111"/>
      <c r="AP1394" s="111"/>
      <c r="AQ1394" s="111"/>
      <c r="AS1394" s="111"/>
      <c r="AT1394" s="111"/>
      <c r="AV1394" s="111"/>
      <c r="AW1394" s="111"/>
      <c r="AY1394" s="111"/>
      <c r="AZ1394" s="111"/>
      <c r="BB1394" s="111"/>
      <c r="BC1394" s="111"/>
      <c r="BE1394" s="111"/>
      <c r="BF1394" s="111"/>
      <c r="BH1394" s="111"/>
      <c r="BI1394" s="111"/>
      <c r="BK1394" s="111"/>
      <c r="BL1394" s="111"/>
      <c r="BN1394" s="111"/>
      <c r="BO1394" s="111"/>
      <c r="BQ1394" s="125"/>
      <c r="BR1394" s="111"/>
      <c r="BS1394" s="118"/>
      <c r="BU1394" s="122"/>
      <c r="BV1394" s="118"/>
      <c r="BW1394" s="118"/>
      <c r="BX1394" s="127"/>
    </row>
    <row r="1395" spans="1:256" s="110" customFormat="1" x14ac:dyDescent="0.35">
      <c r="A1395" s="122" t="s">
        <v>2259</v>
      </c>
      <c r="B1395" s="110" t="s">
        <v>954</v>
      </c>
      <c r="C1395" s="110" t="s">
        <v>158</v>
      </c>
      <c r="D1395" s="111" t="s">
        <v>1575</v>
      </c>
      <c r="E1395" s="125">
        <v>33314</v>
      </c>
      <c r="F1395" s="111" t="s">
        <v>2260</v>
      </c>
      <c r="G1395" s="111" t="s">
        <v>4449</v>
      </c>
      <c r="H1395" s="110" t="s">
        <v>954</v>
      </c>
      <c r="I1395" s="110" t="s">
        <v>94</v>
      </c>
      <c r="J1395" s="111" t="s">
        <v>3480</v>
      </c>
      <c r="K1395" s="110" t="s">
        <v>954</v>
      </c>
      <c r="L1395" s="111" t="s">
        <v>94</v>
      </c>
      <c r="M1395" s="111" t="s">
        <v>1957</v>
      </c>
      <c r="N1395" s="110" t="s">
        <v>4450</v>
      </c>
      <c r="O1395" s="111" t="s">
        <v>94</v>
      </c>
      <c r="P1395" s="111" t="s">
        <v>2261</v>
      </c>
      <c r="Q1395" s="110" t="s">
        <v>2264</v>
      </c>
      <c r="R1395" s="111" t="s">
        <v>421</v>
      </c>
      <c r="S1395" s="111" t="s">
        <v>2263</v>
      </c>
      <c r="T1395" s="110" t="s">
        <v>2264</v>
      </c>
      <c r="U1395" s="111" t="s">
        <v>421</v>
      </c>
      <c r="V1395" s="111" t="s">
        <v>1754</v>
      </c>
      <c r="W1395" s="110" t="s">
        <v>2264</v>
      </c>
      <c r="X1395" s="111" t="s">
        <v>85</v>
      </c>
      <c r="Y1395" s="111" t="s">
        <v>2265</v>
      </c>
      <c r="Z1395" s="110" t="s">
        <v>408</v>
      </c>
      <c r="AA1395" s="36" t="s">
        <v>275</v>
      </c>
      <c r="AB1395" s="122"/>
      <c r="AC1395" s="110" t="s">
        <v>2266</v>
      </c>
      <c r="AD1395" s="36" t="s">
        <v>86</v>
      </c>
      <c r="AE1395" s="122"/>
      <c r="AF1395" s="110" t="s">
        <v>2267</v>
      </c>
      <c r="AG1395" s="36" t="s">
        <v>86</v>
      </c>
      <c r="AH1395" s="122"/>
      <c r="AI1395" s="110" t="s">
        <v>2266</v>
      </c>
      <c r="AJ1395" s="36" t="s">
        <v>86</v>
      </c>
      <c r="AK1395" s="122"/>
      <c r="AL1395" s="110" t="s">
        <v>408</v>
      </c>
      <c r="AM1395" s="118" t="s">
        <v>86</v>
      </c>
      <c r="AN1395" s="122"/>
      <c r="AP1395" s="118"/>
      <c r="AQ1395" s="122"/>
      <c r="AS1395" s="118"/>
      <c r="AT1395" s="122"/>
      <c r="AV1395" s="118"/>
      <c r="AW1395" s="122"/>
      <c r="AY1395" s="118"/>
      <c r="AZ1395" s="122"/>
      <c r="BB1395" s="118"/>
      <c r="BC1395" s="122"/>
      <c r="BE1395" s="118"/>
      <c r="BF1395" s="122"/>
      <c r="BH1395" s="118"/>
      <c r="BI1395" s="122"/>
      <c r="BK1395" s="118"/>
      <c r="BL1395" s="122"/>
      <c r="BN1395" s="118"/>
      <c r="BO1395" s="122"/>
      <c r="BR1395" s="122"/>
      <c r="BS1395" s="118"/>
      <c r="BT1395" s="118"/>
      <c r="BU1395" s="118"/>
      <c r="BV1395" s="118"/>
      <c r="BW1395" s="118"/>
      <c r="BX1395" s="118"/>
    </row>
    <row r="1396" spans="1:256" s="110" customFormat="1" x14ac:dyDescent="0.35">
      <c r="A1396" s="122" t="s">
        <v>4624</v>
      </c>
      <c r="B1396" s="111"/>
      <c r="C1396" s="111" t="s">
        <v>4421</v>
      </c>
      <c r="D1396" s="122"/>
      <c r="E1396" s="125">
        <v>36517</v>
      </c>
      <c r="F1396" s="118" t="s">
        <v>359</v>
      </c>
      <c r="G1396" s="122" t="s">
        <v>102</v>
      </c>
      <c r="H1396" s="111"/>
      <c r="J1396" s="122"/>
      <c r="M1396" s="122"/>
      <c r="N1396" s="110" t="s">
        <v>93</v>
      </c>
      <c r="O1396" s="110" t="s">
        <v>128</v>
      </c>
      <c r="P1396" s="122" t="s">
        <v>1475</v>
      </c>
      <c r="S1396" s="122"/>
      <c r="V1396" s="122"/>
      <c r="Y1396" s="122"/>
      <c r="AB1396" s="122"/>
    </row>
    <row r="1397" spans="1:256" s="110" customFormat="1" x14ac:dyDescent="0.35">
      <c r="A1397" s="122" t="s">
        <v>3747</v>
      </c>
      <c r="B1397" s="110" t="s">
        <v>184</v>
      </c>
      <c r="C1397" s="110" t="s">
        <v>235</v>
      </c>
      <c r="D1397" s="122" t="s">
        <v>488</v>
      </c>
      <c r="E1397" s="125">
        <v>36404</v>
      </c>
      <c r="F1397" s="111" t="s">
        <v>313</v>
      </c>
      <c r="G1397" s="122"/>
      <c r="J1397" s="122"/>
      <c r="M1397" s="122"/>
      <c r="P1397" s="122"/>
      <c r="S1397" s="122"/>
      <c r="V1397" s="122"/>
      <c r="Y1397" s="122"/>
      <c r="AB1397" s="122"/>
    </row>
    <row r="1398" spans="1:256" s="110" customFormat="1" x14ac:dyDescent="0.35">
      <c r="A1398" s="122" t="s">
        <v>1732</v>
      </c>
      <c r="D1398" s="122"/>
      <c r="E1398" s="125">
        <v>36420</v>
      </c>
      <c r="F1398" s="118" t="s">
        <v>359</v>
      </c>
      <c r="G1398" s="122" t="s">
        <v>361</v>
      </c>
      <c r="H1398" s="110" t="s">
        <v>365</v>
      </c>
      <c r="I1398" s="110" t="s">
        <v>460</v>
      </c>
      <c r="J1398" s="122"/>
      <c r="K1398" s="110" t="s">
        <v>365</v>
      </c>
      <c r="L1398" s="110" t="s">
        <v>96</v>
      </c>
      <c r="M1398" s="122"/>
      <c r="N1398" s="110" t="s">
        <v>365</v>
      </c>
      <c r="O1398" s="110" t="s">
        <v>103</v>
      </c>
      <c r="P1398" s="122"/>
      <c r="S1398" s="122"/>
      <c r="V1398" s="122"/>
      <c r="Y1398" s="122"/>
      <c r="AB1398" s="122"/>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c r="HC1398"/>
      <c r="HD1398"/>
      <c r="HE1398"/>
      <c r="HF1398"/>
      <c r="HG1398"/>
      <c r="HH1398"/>
      <c r="HI1398"/>
      <c r="HJ1398"/>
      <c r="HK1398"/>
      <c r="HL1398"/>
      <c r="HM1398"/>
      <c r="HN1398"/>
      <c r="HO1398"/>
      <c r="HP1398"/>
      <c r="HQ1398"/>
      <c r="HR1398"/>
      <c r="HS1398"/>
      <c r="HT1398"/>
      <c r="HU1398"/>
      <c r="HV1398"/>
      <c r="HW1398"/>
      <c r="HX1398"/>
      <c r="HY1398"/>
      <c r="HZ1398"/>
      <c r="IA1398"/>
      <c r="IB1398"/>
      <c r="IC1398"/>
      <c r="ID1398"/>
      <c r="IE1398"/>
      <c r="IF1398"/>
      <c r="IG1398"/>
      <c r="IH1398"/>
      <c r="II1398"/>
      <c r="IJ1398"/>
      <c r="IK1398"/>
      <c r="IL1398"/>
      <c r="IM1398"/>
      <c r="IN1398"/>
      <c r="IO1398"/>
      <c r="IP1398"/>
      <c r="IQ1398"/>
      <c r="IR1398"/>
      <c r="IS1398"/>
      <c r="IT1398"/>
      <c r="IU1398"/>
      <c r="IV1398"/>
    </row>
    <row r="1399" spans="1:256" s="110" customFormat="1" x14ac:dyDescent="0.35">
      <c r="A1399" s="122" t="s">
        <v>3724</v>
      </c>
      <c r="B1399" s="110" t="s">
        <v>220</v>
      </c>
      <c r="C1399" s="110" t="s">
        <v>109</v>
      </c>
      <c r="D1399" s="122" t="s">
        <v>264</v>
      </c>
      <c r="E1399" s="125">
        <v>37196</v>
      </c>
      <c r="F1399" s="111" t="s">
        <v>5149</v>
      </c>
      <c r="G1399" s="122"/>
      <c r="J1399" s="122"/>
      <c r="M1399" s="122"/>
      <c r="P1399" s="122"/>
      <c r="S1399" s="122"/>
      <c r="V1399" s="122"/>
      <c r="Y1399" s="122"/>
      <c r="AB1399" s="122"/>
    </row>
    <row r="1400" spans="1:256" s="110" customFormat="1" x14ac:dyDescent="0.35">
      <c r="A1400" s="122" t="s">
        <v>239</v>
      </c>
      <c r="B1400" s="110" t="s">
        <v>242</v>
      </c>
      <c r="C1400" s="110" t="s">
        <v>172</v>
      </c>
      <c r="D1400" s="122" t="s">
        <v>1896</v>
      </c>
      <c r="E1400" s="125">
        <v>36118</v>
      </c>
      <c r="F1400" s="118" t="s">
        <v>240</v>
      </c>
      <c r="G1400" s="122" t="s">
        <v>241</v>
      </c>
      <c r="H1400" s="110" t="s">
        <v>242</v>
      </c>
      <c r="I1400" s="110" t="s">
        <v>172</v>
      </c>
      <c r="J1400" s="122" t="s">
        <v>878</v>
      </c>
      <c r="K1400" s="110" t="s">
        <v>242</v>
      </c>
      <c r="L1400" s="110" t="s">
        <v>172</v>
      </c>
      <c r="M1400" s="122" t="s">
        <v>181</v>
      </c>
      <c r="N1400" s="110" t="s">
        <v>253</v>
      </c>
      <c r="O1400" s="110" t="s">
        <v>172</v>
      </c>
      <c r="P1400" s="122" t="s">
        <v>201</v>
      </c>
      <c r="S1400" s="122"/>
      <c r="V1400" s="122"/>
      <c r="Y1400" s="122"/>
      <c r="AB1400" s="122"/>
    </row>
    <row r="1401" spans="1:256" s="110" customFormat="1" x14ac:dyDescent="0.35">
      <c r="A1401" s="122" t="s">
        <v>2200</v>
      </c>
      <c r="B1401" s="110" t="s">
        <v>491</v>
      </c>
      <c r="C1401" s="111" t="s">
        <v>128</v>
      </c>
      <c r="D1401" s="111" t="s">
        <v>629</v>
      </c>
      <c r="E1401" s="125">
        <v>35577</v>
      </c>
      <c r="F1401" s="111" t="s">
        <v>1038</v>
      </c>
      <c r="G1401" s="111" t="s">
        <v>4908</v>
      </c>
      <c r="H1401" s="110" t="s">
        <v>491</v>
      </c>
      <c r="I1401" s="111" t="s">
        <v>128</v>
      </c>
      <c r="J1401" s="111" t="s">
        <v>191</v>
      </c>
      <c r="K1401" s="110" t="s">
        <v>491</v>
      </c>
      <c r="L1401" s="111" t="s">
        <v>128</v>
      </c>
      <c r="M1401" s="111" t="s">
        <v>598</v>
      </c>
      <c r="N1401" s="110" t="s">
        <v>491</v>
      </c>
      <c r="O1401" s="111" t="s">
        <v>128</v>
      </c>
      <c r="P1401" s="111" t="s">
        <v>260</v>
      </c>
      <c r="Q1401" s="110" t="s">
        <v>491</v>
      </c>
      <c r="R1401" s="111" t="s">
        <v>128</v>
      </c>
      <c r="S1401" s="111" t="s">
        <v>191</v>
      </c>
      <c r="T1401" s="110" t="s">
        <v>243</v>
      </c>
      <c r="U1401" s="111" t="s">
        <v>128</v>
      </c>
      <c r="V1401" s="111" t="s">
        <v>576</v>
      </c>
      <c r="W1401" s="110" t="s">
        <v>243</v>
      </c>
      <c r="X1401" s="111" t="s">
        <v>128</v>
      </c>
      <c r="Y1401" s="111" t="s">
        <v>430</v>
      </c>
      <c r="AA1401" s="111"/>
      <c r="AB1401" s="111"/>
      <c r="AD1401" s="111"/>
      <c r="AE1401" s="111"/>
      <c r="AG1401" s="111"/>
      <c r="AH1401" s="111"/>
      <c r="AJ1401" s="111"/>
      <c r="AK1401" s="111"/>
      <c r="AM1401" s="111"/>
      <c r="AN1401" s="111"/>
      <c r="AP1401" s="111"/>
      <c r="AQ1401" s="111"/>
      <c r="AS1401" s="111"/>
      <c r="AT1401" s="111"/>
      <c r="AV1401" s="111"/>
      <c r="AW1401" s="111"/>
      <c r="AY1401" s="111"/>
      <c r="AZ1401" s="111"/>
      <c r="BB1401" s="111"/>
      <c r="BC1401" s="111"/>
      <c r="BE1401" s="111"/>
      <c r="BF1401" s="111"/>
      <c r="BH1401" s="111"/>
      <c r="BI1401" s="111"/>
      <c r="BK1401" s="111"/>
      <c r="BL1401" s="111"/>
      <c r="BN1401" s="111"/>
      <c r="BO1401" s="111"/>
      <c r="BQ1401" s="125"/>
      <c r="BR1401" s="111"/>
      <c r="BS1401" s="118"/>
      <c r="BU1401" s="122"/>
      <c r="BV1401" s="118"/>
      <c r="BW1401" s="118"/>
      <c r="BX1401" s="127"/>
    </row>
    <row r="1402" spans="1:256" s="110" customFormat="1" x14ac:dyDescent="0.35">
      <c r="A1402" s="122" t="s">
        <v>3929</v>
      </c>
      <c r="B1402" s="110" t="s">
        <v>132</v>
      </c>
      <c r="C1402" s="110" t="s">
        <v>252</v>
      </c>
      <c r="D1402" s="122"/>
      <c r="E1402" s="125">
        <v>36778</v>
      </c>
      <c r="F1402" s="111" t="s">
        <v>5177</v>
      </c>
      <c r="G1402" s="122"/>
      <c r="J1402" s="122"/>
      <c r="M1402" s="122"/>
      <c r="P1402" s="122"/>
      <c r="S1402" s="122"/>
      <c r="V1402" s="122"/>
      <c r="Y1402" s="122"/>
      <c r="AB1402" s="122"/>
    </row>
    <row r="1403" spans="1:256" s="110" customFormat="1" x14ac:dyDescent="0.35">
      <c r="A1403" s="122" t="s">
        <v>3133</v>
      </c>
      <c r="B1403" s="110" t="s">
        <v>459</v>
      </c>
      <c r="C1403" s="111" t="s">
        <v>116</v>
      </c>
      <c r="D1403" s="111" t="s">
        <v>468</v>
      </c>
      <c r="E1403" s="125">
        <v>35592</v>
      </c>
      <c r="F1403" s="118" t="s">
        <v>130</v>
      </c>
      <c r="G1403" s="122" t="s">
        <v>624</v>
      </c>
      <c r="H1403" s="110" t="s">
        <v>459</v>
      </c>
      <c r="I1403" s="111" t="s">
        <v>206</v>
      </c>
      <c r="J1403" s="111" t="s">
        <v>166</v>
      </c>
      <c r="K1403" s="110" t="s">
        <v>220</v>
      </c>
      <c r="L1403" s="111" t="s">
        <v>206</v>
      </c>
      <c r="M1403" s="111" t="s">
        <v>231</v>
      </c>
      <c r="N1403" s="110" t="s">
        <v>459</v>
      </c>
      <c r="O1403" s="111" t="s">
        <v>206</v>
      </c>
      <c r="P1403" s="111" t="s">
        <v>166</v>
      </c>
      <c r="Q1403" s="110" t="s">
        <v>459</v>
      </c>
      <c r="R1403" s="110" t="s">
        <v>206</v>
      </c>
      <c r="S1403" s="122" t="s">
        <v>166</v>
      </c>
      <c r="V1403" s="122"/>
      <c r="Y1403" s="122"/>
      <c r="AB1403" s="122"/>
    </row>
    <row r="1404" spans="1:256" s="110" customFormat="1" x14ac:dyDescent="0.35">
      <c r="A1404" s="122" t="s">
        <v>2182</v>
      </c>
      <c r="B1404" s="110" t="s">
        <v>864</v>
      </c>
      <c r="C1404" s="118" t="s">
        <v>471</v>
      </c>
      <c r="D1404" s="122" t="s">
        <v>1130</v>
      </c>
      <c r="E1404" s="125">
        <v>34277</v>
      </c>
      <c r="F1404" s="111" t="s">
        <v>2183</v>
      </c>
      <c r="G1404" s="111" t="s">
        <v>2000</v>
      </c>
      <c r="H1404" s="110" t="s">
        <v>2184</v>
      </c>
      <c r="I1404" s="118" t="s">
        <v>274</v>
      </c>
      <c r="J1404" s="122" t="s">
        <v>1501</v>
      </c>
      <c r="K1404" s="110" t="s">
        <v>192</v>
      </c>
      <c r="L1404" s="118" t="s">
        <v>274</v>
      </c>
      <c r="M1404" s="122" t="s">
        <v>231</v>
      </c>
      <c r="O1404" s="118"/>
      <c r="P1404" s="122"/>
      <c r="Q1404" s="110" t="s">
        <v>192</v>
      </c>
      <c r="R1404" s="118" t="s">
        <v>274</v>
      </c>
      <c r="S1404" s="122" t="s">
        <v>191</v>
      </c>
      <c r="T1404" s="110" t="s">
        <v>1672</v>
      </c>
      <c r="U1404" s="118" t="s">
        <v>274</v>
      </c>
      <c r="V1404" s="122" t="s">
        <v>477</v>
      </c>
      <c r="W1404" s="110" t="s">
        <v>1672</v>
      </c>
      <c r="X1404" s="118" t="s">
        <v>274</v>
      </c>
      <c r="Y1404" s="122" t="s">
        <v>201</v>
      </c>
      <c r="Z1404" s="110" t="s">
        <v>1672</v>
      </c>
      <c r="AA1404" s="118" t="s">
        <v>274</v>
      </c>
      <c r="AB1404" s="122" t="s">
        <v>1501</v>
      </c>
      <c r="AC1404" s="110" t="s">
        <v>2184</v>
      </c>
      <c r="AD1404" s="118" t="s">
        <v>274</v>
      </c>
      <c r="AE1404" s="122" t="s">
        <v>201</v>
      </c>
      <c r="AF1404" s="110" t="s">
        <v>744</v>
      </c>
      <c r="AG1404" s="118" t="s">
        <v>274</v>
      </c>
      <c r="AH1404" s="122" t="s">
        <v>231</v>
      </c>
      <c r="AJ1404" s="118"/>
      <c r="AK1404" s="122"/>
      <c r="AM1404" s="118"/>
      <c r="AN1404" s="122"/>
      <c r="AP1404" s="118"/>
      <c r="AQ1404" s="122"/>
      <c r="AS1404" s="118"/>
      <c r="AT1404" s="122"/>
      <c r="AV1404" s="118"/>
      <c r="AW1404" s="122"/>
      <c r="AY1404" s="118"/>
      <c r="AZ1404" s="122"/>
      <c r="BB1404" s="118"/>
      <c r="BC1404" s="122"/>
      <c r="BE1404" s="118"/>
      <c r="BF1404" s="122"/>
      <c r="BH1404" s="118"/>
      <c r="BI1404" s="122"/>
      <c r="BK1404" s="118"/>
      <c r="BL1404" s="122"/>
      <c r="BN1404" s="118"/>
      <c r="BO1404" s="122"/>
      <c r="BR1404" s="122"/>
      <c r="BS1404" s="118"/>
      <c r="BT1404" s="118"/>
      <c r="BU1404" s="118"/>
      <c r="BV1404" s="118"/>
      <c r="BW1404" s="118"/>
      <c r="BX1404" s="118"/>
    </row>
    <row r="1405" spans="1:256" s="110" customFormat="1" x14ac:dyDescent="0.35">
      <c r="A1405" s="122" t="s">
        <v>3626</v>
      </c>
      <c r="B1405" s="110" t="s">
        <v>258</v>
      </c>
      <c r="C1405" s="110" t="s">
        <v>190</v>
      </c>
      <c r="D1405" s="122" t="s">
        <v>264</v>
      </c>
      <c r="E1405" s="125">
        <v>36406</v>
      </c>
      <c r="F1405" s="111" t="s">
        <v>279</v>
      </c>
      <c r="G1405" s="122"/>
      <c r="J1405" s="122"/>
      <c r="M1405" s="122"/>
      <c r="P1405" s="122"/>
      <c r="S1405" s="122"/>
      <c r="V1405" s="122"/>
      <c r="Y1405" s="122"/>
      <c r="AB1405" s="122"/>
    </row>
    <row r="1406" spans="1:256" s="110" customFormat="1" x14ac:dyDescent="0.35">
      <c r="A1406" s="122" t="s">
        <v>4315</v>
      </c>
      <c r="B1406" s="110" t="s">
        <v>77</v>
      </c>
      <c r="C1406" s="110" t="s">
        <v>94</v>
      </c>
      <c r="D1406" s="122"/>
      <c r="E1406" s="125">
        <v>36654</v>
      </c>
      <c r="F1406" s="111" t="s">
        <v>5199</v>
      </c>
      <c r="G1406" s="122"/>
      <c r="J1406" s="122"/>
      <c r="M1406" s="122"/>
      <c r="P1406" s="122"/>
      <c r="S1406" s="122"/>
      <c r="V1406" s="122"/>
      <c r="Y1406" s="122"/>
      <c r="AB1406" s="122"/>
    </row>
    <row r="1407" spans="1:256" s="110" customFormat="1" x14ac:dyDescent="0.35">
      <c r="A1407" s="122" t="s">
        <v>3147</v>
      </c>
      <c r="B1407" s="110" t="s">
        <v>258</v>
      </c>
      <c r="C1407" s="111" t="s">
        <v>326</v>
      </c>
      <c r="D1407" s="111" t="s">
        <v>201</v>
      </c>
      <c r="E1407" s="125">
        <v>33367</v>
      </c>
      <c r="F1407" s="111" t="s">
        <v>900</v>
      </c>
      <c r="G1407" s="111" t="s">
        <v>4914</v>
      </c>
      <c r="H1407" s="110" t="s">
        <v>258</v>
      </c>
      <c r="I1407" s="111" t="s">
        <v>326</v>
      </c>
      <c r="J1407" s="111" t="s">
        <v>231</v>
      </c>
      <c r="K1407" s="110" t="s">
        <v>258</v>
      </c>
      <c r="L1407" s="111" t="s">
        <v>421</v>
      </c>
      <c r="M1407" s="111" t="s">
        <v>231</v>
      </c>
      <c r="N1407" s="110" t="s">
        <v>250</v>
      </c>
      <c r="O1407" s="110" t="s">
        <v>94</v>
      </c>
      <c r="P1407" s="122" t="s">
        <v>231</v>
      </c>
      <c r="Q1407" s="110" t="s">
        <v>258</v>
      </c>
      <c r="R1407" s="110" t="s">
        <v>326</v>
      </c>
      <c r="S1407" s="122" t="s">
        <v>168</v>
      </c>
      <c r="T1407" s="110" t="s">
        <v>258</v>
      </c>
      <c r="U1407" s="110" t="s">
        <v>326</v>
      </c>
      <c r="V1407" s="122" t="s">
        <v>185</v>
      </c>
      <c r="W1407" s="110" t="s">
        <v>243</v>
      </c>
      <c r="X1407" s="110" t="s">
        <v>165</v>
      </c>
      <c r="Y1407" s="122" t="s">
        <v>607</v>
      </c>
      <c r="Z1407" s="110" t="s">
        <v>250</v>
      </c>
      <c r="AA1407" s="110" t="s">
        <v>165</v>
      </c>
      <c r="AB1407" s="122" t="s">
        <v>168</v>
      </c>
      <c r="AE1407" s="122"/>
      <c r="AF1407" s="110" t="s">
        <v>250</v>
      </c>
      <c r="AG1407" s="110" t="s">
        <v>135</v>
      </c>
      <c r="AH1407" s="122" t="s">
        <v>231</v>
      </c>
      <c r="AI1407" s="110" t="s">
        <v>258</v>
      </c>
      <c r="AJ1407" s="110" t="s">
        <v>135</v>
      </c>
      <c r="AK1407" s="122" t="s">
        <v>231</v>
      </c>
    </row>
    <row r="1408" spans="1:256" s="110" customFormat="1" x14ac:dyDescent="0.35">
      <c r="A1408" s="122" t="s">
        <v>2788</v>
      </c>
      <c r="B1408" s="110" t="s">
        <v>211</v>
      </c>
      <c r="C1408" s="110" t="s">
        <v>274</v>
      </c>
      <c r="D1408" s="122" t="s">
        <v>191</v>
      </c>
      <c r="E1408" s="125">
        <v>36295</v>
      </c>
      <c r="F1408" s="111" t="s">
        <v>1179</v>
      </c>
      <c r="G1408" s="122" t="s">
        <v>84</v>
      </c>
      <c r="H1408" s="110" t="s">
        <v>459</v>
      </c>
      <c r="I1408" s="110" t="s">
        <v>274</v>
      </c>
      <c r="J1408" s="122" t="s">
        <v>1118</v>
      </c>
      <c r="K1408" s="110" t="s">
        <v>459</v>
      </c>
      <c r="L1408" s="110" t="s">
        <v>274</v>
      </c>
      <c r="M1408" s="122" t="s">
        <v>166</v>
      </c>
      <c r="P1408" s="122"/>
      <c r="S1408" s="122"/>
      <c r="V1408" s="122"/>
      <c r="Y1408" s="122"/>
      <c r="AB1408" s="122"/>
    </row>
    <row r="1409" spans="1:256" s="110" customFormat="1" x14ac:dyDescent="0.35">
      <c r="A1409" s="122" t="s">
        <v>5046</v>
      </c>
      <c r="C1409" s="111" t="s">
        <v>4421</v>
      </c>
      <c r="D1409" s="111"/>
      <c r="E1409" s="125">
        <v>35097</v>
      </c>
      <c r="F1409" s="111" t="s">
        <v>1955</v>
      </c>
      <c r="G1409" s="111" t="s">
        <v>140</v>
      </c>
      <c r="I1409" s="111"/>
      <c r="J1409" s="111"/>
      <c r="K1409" s="110" t="s">
        <v>93</v>
      </c>
      <c r="L1409" s="111" t="s">
        <v>259</v>
      </c>
      <c r="M1409" s="111" t="s">
        <v>5047</v>
      </c>
      <c r="N1409" s="110" t="s">
        <v>93</v>
      </c>
      <c r="O1409" s="111" t="s">
        <v>259</v>
      </c>
      <c r="P1409" s="111" t="s">
        <v>3100</v>
      </c>
      <c r="R1409" s="111"/>
      <c r="S1409" s="111"/>
      <c r="T1409" s="110" t="s">
        <v>93</v>
      </c>
      <c r="U1409" s="111" t="s">
        <v>259</v>
      </c>
      <c r="V1409" s="111" t="s">
        <v>4622</v>
      </c>
      <c r="W1409" s="110" t="s">
        <v>954</v>
      </c>
      <c r="X1409" s="111" t="s">
        <v>259</v>
      </c>
      <c r="Y1409" s="111" t="s">
        <v>5048</v>
      </c>
      <c r="AA1409" s="111"/>
      <c r="AB1409" s="111"/>
      <c r="AD1409" s="111"/>
      <c r="AE1409" s="111"/>
      <c r="AG1409" s="111"/>
      <c r="AH1409" s="111"/>
      <c r="AJ1409" s="111"/>
      <c r="AK1409" s="111"/>
      <c r="AM1409" s="111"/>
      <c r="AN1409" s="111"/>
      <c r="AP1409" s="111"/>
      <c r="AQ1409" s="111"/>
      <c r="AS1409" s="111"/>
      <c r="AT1409" s="111"/>
      <c r="AV1409" s="111"/>
      <c r="AW1409" s="111"/>
      <c r="AY1409" s="111"/>
      <c r="AZ1409" s="111"/>
      <c r="BB1409" s="111"/>
      <c r="BC1409" s="111"/>
      <c r="BE1409" s="111"/>
      <c r="BF1409" s="111"/>
      <c r="BH1409" s="111"/>
      <c r="BI1409" s="111"/>
      <c r="BK1409" s="111"/>
      <c r="BL1409" s="111"/>
      <c r="BN1409" s="111"/>
      <c r="BO1409" s="111"/>
      <c r="BQ1409" s="125"/>
      <c r="BR1409" s="111"/>
      <c r="BS1409" s="118"/>
      <c r="BU1409" s="122"/>
      <c r="BV1409" s="118"/>
      <c r="BW1409" s="118"/>
      <c r="BX1409" s="127"/>
    </row>
    <row r="1410" spans="1:256" x14ac:dyDescent="0.35">
      <c r="A1410" s="122" t="s">
        <v>4627</v>
      </c>
      <c r="B1410" s="110"/>
      <c r="C1410" s="111" t="s">
        <v>4421</v>
      </c>
      <c r="D1410" s="122"/>
      <c r="E1410" s="125">
        <v>36210</v>
      </c>
      <c r="F1410" s="118" t="s">
        <v>218</v>
      </c>
      <c r="G1410" s="122" t="s">
        <v>204</v>
      </c>
      <c r="H1410" s="110"/>
      <c r="I1410" s="110"/>
      <c r="J1410" s="122"/>
      <c r="K1410" s="110" t="s">
        <v>1578</v>
      </c>
      <c r="L1410" s="110" t="s">
        <v>460</v>
      </c>
      <c r="M1410" s="122"/>
      <c r="N1410" s="110" t="s">
        <v>1106</v>
      </c>
      <c r="O1410" s="110" t="s">
        <v>460</v>
      </c>
      <c r="P1410" s="122"/>
      <c r="Q1410" s="110" t="s">
        <v>562</v>
      </c>
      <c r="R1410" s="110" t="s">
        <v>460</v>
      </c>
      <c r="S1410" s="122"/>
      <c r="T1410" s="110"/>
      <c r="U1410" s="110"/>
      <c r="V1410" s="122"/>
      <c r="W1410" s="110"/>
      <c r="X1410" s="110"/>
      <c r="Y1410" s="122"/>
      <c r="Z1410" s="110"/>
      <c r="AA1410" s="110"/>
      <c r="AB1410" s="122"/>
      <c r="AC1410" s="110"/>
      <c r="AD1410" s="110"/>
      <c r="AE1410" s="110"/>
      <c r="AF1410" s="110"/>
      <c r="AG1410" s="110"/>
      <c r="AH1410" s="110"/>
      <c r="AI1410" s="110"/>
      <c r="AJ1410" s="110"/>
      <c r="AK1410" s="110"/>
      <c r="AL1410" s="110"/>
      <c r="AM1410" s="110"/>
      <c r="AN1410" s="110"/>
      <c r="AO1410" s="110"/>
      <c r="AP1410" s="110"/>
      <c r="AQ1410" s="110"/>
      <c r="AR1410" s="110"/>
      <c r="AS1410" s="110"/>
      <c r="AT1410" s="110"/>
      <c r="AU1410" s="110"/>
      <c r="AV1410" s="110"/>
      <c r="AW1410" s="110"/>
      <c r="AX1410" s="110"/>
      <c r="AY1410" s="110"/>
      <c r="AZ1410" s="110"/>
      <c r="BA1410" s="110"/>
      <c r="BB1410" s="110"/>
      <c r="BC1410" s="110"/>
      <c r="BD1410" s="110"/>
      <c r="BE1410" s="110"/>
      <c r="BF1410" s="110"/>
      <c r="BG1410" s="110"/>
      <c r="BH1410" s="110"/>
      <c r="BI1410" s="110"/>
      <c r="BJ1410" s="110"/>
      <c r="BK1410" s="110"/>
      <c r="BL1410" s="110"/>
      <c r="BM1410" s="110"/>
      <c r="BN1410" s="110"/>
      <c r="BO1410" s="110"/>
      <c r="BP1410" s="110"/>
      <c r="BQ1410" s="110"/>
      <c r="BR1410" s="110"/>
      <c r="BS1410" s="110"/>
      <c r="BT1410" s="110"/>
      <c r="BU1410" s="110"/>
      <c r="BV1410" s="110"/>
      <c r="BW1410" s="110"/>
      <c r="BX1410" s="110"/>
    </row>
    <row r="1411" spans="1:256" s="110" customFormat="1" x14ac:dyDescent="0.35">
      <c r="A1411" s="122" t="s">
        <v>1540</v>
      </c>
      <c r="D1411" s="122"/>
      <c r="E1411" s="125">
        <v>34976</v>
      </c>
      <c r="F1411" s="118" t="s">
        <v>1541</v>
      </c>
      <c r="G1411" s="122" t="s">
        <v>222</v>
      </c>
      <c r="H1411" s="110" t="s">
        <v>299</v>
      </c>
      <c r="I1411" s="110" t="s">
        <v>85</v>
      </c>
      <c r="J1411" s="122" t="s">
        <v>929</v>
      </c>
      <c r="K1411" s="110" t="s">
        <v>296</v>
      </c>
      <c r="L1411" s="110" t="s">
        <v>85</v>
      </c>
      <c r="M1411" s="122" t="s">
        <v>301</v>
      </c>
      <c r="N1411" s="110" t="s">
        <v>920</v>
      </c>
      <c r="O1411" s="110" t="s">
        <v>206</v>
      </c>
      <c r="P1411" s="122" t="s">
        <v>335</v>
      </c>
      <c r="Q1411" s="110" t="s">
        <v>4874</v>
      </c>
      <c r="R1411" s="110" t="s">
        <v>206</v>
      </c>
      <c r="S1411" s="122" t="s">
        <v>301</v>
      </c>
      <c r="T1411" s="110" t="s">
        <v>331</v>
      </c>
      <c r="U1411" s="110" t="s">
        <v>206</v>
      </c>
      <c r="V1411" s="122" t="s">
        <v>297</v>
      </c>
      <c r="W1411" s="110" t="s">
        <v>1543</v>
      </c>
      <c r="X1411" s="110" t="s">
        <v>460</v>
      </c>
      <c r="Y1411" s="122" t="s">
        <v>682</v>
      </c>
      <c r="Z1411" s="110" t="s">
        <v>1544</v>
      </c>
      <c r="AA1411" s="110" t="s">
        <v>460</v>
      </c>
      <c r="AB1411" s="122" t="s">
        <v>328</v>
      </c>
    </row>
    <row r="1412" spans="1:256" s="110" customFormat="1" x14ac:dyDescent="0.35">
      <c r="A1412" s="122" t="s">
        <v>2058</v>
      </c>
      <c r="B1412" s="110" t="s">
        <v>954</v>
      </c>
      <c r="C1412" s="110" t="s">
        <v>326</v>
      </c>
      <c r="D1412" s="122" t="s">
        <v>4996</v>
      </c>
      <c r="E1412" s="125">
        <v>34958</v>
      </c>
      <c r="F1412" s="118" t="s">
        <v>486</v>
      </c>
      <c r="G1412" s="122" t="s">
        <v>218</v>
      </c>
      <c r="H1412" s="110" t="s">
        <v>93</v>
      </c>
      <c r="I1412" s="110" t="s">
        <v>116</v>
      </c>
      <c r="J1412" s="122" t="s">
        <v>1649</v>
      </c>
      <c r="K1412" s="110" t="s">
        <v>93</v>
      </c>
      <c r="L1412" s="110" t="s">
        <v>123</v>
      </c>
      <c r="M1412" s="122" t="s">
        <v>2059</v>
      </c>
      <c r="N1412" s="110" t="s">
        <v>93</v>
      </c>
      <c r="O1412" s="110" t="s">
        <v>123</v>
      </c>
      <c r="P1412" s="122" t="s">
        <v>105</v>
      </c>
      <c r="Q1412" s="110" t="s">
        <v>93</v>
      </c>
      <c r="R1412" s="110" t="s">
        <v>123</v>
      </c>
      <c r="S1412" s="122" t="s">
        <v>1095</v>
      </c>
      <c r="Z1412" s="110" t="s">
        <v>93</v>
      </c>
      <c r="AA1412" s="110" t="s">
        <v>128</v>
      </c>
      <c r="AB1412" s="122" t="s">
        <v>2060</v>
      </c>
    </row>
    <row r="1413" spans="1:256" s="110" customFormat="1" x14ac:dyDescent="0.35">
      <c r="A1413" s="122" t="s">
        <v>4577</v>
      </c>
      <c r="C1413" s="118"/>
      <c r="D1413" s="122"/>
      <c r="E1413" s="125">
        <v>36432</v>
      </c>
      <c r="F1413" s="111" t="s">
        <v>387</v>
      </c>
      <c r="G1413" s="111" t="s">
        <v>138</v>
      </c>
      <c r="H1413" s="110" t="s">
        <v>758</v>
      </c>
      <c r="I1413" s="118" t="s">
        <v>116</v>
      </c>
      <c r="J1413" s="122" t="s">
        <v>2512</v>
      </c>
      <c r="L1413" s="118"/>
      <c r="M1413" s="122"/>
      <c r="O1413" s="118"/>
      <c r="P1413" s="122"/>
      <c r="R1413" s="118"/>
      <c r="S1413" s="122"/>
      <c r="U1413" s="118"/>
      <c r="V1413" s="122"/>
      <c r="X1413" s="118"/>
      <c r="Y1413" s="122"/>
      <c r="AA1413" s="118"/>
      <c r="AB1413" s="122"/>
      <c r="AD1413" s="118"/>
      <c r="AE1413" s="122"/>
      <c r="AG1413" s="118"/>
      <c r="AH1413" s="122"/>
      <c r="AJ1413" s="118"/>
      <c r="AK1413" s="122"/>
    </row>
    <row r="1414" spans="1:256" ht="12.75" customHeight="1" x14ac:dyDescent="0.35">
      <c r="A1414" s="122" t="s">
        <v>570</v>
      </c>
      <c r="B1414" s="110"/>
      <c r="C1414" s="118"/>
      <c r="D1414" s="122"/>
      <c r="E1414" s="125">
        <v>36459</v>
      </c>
      <c r="F1414" s="111" t="s">
        <v>313</v>
      </c>
      <c r="G1414" s="111" t="s">
        <v>160</v>
      </c>
      <c r="H1414" s="110" t="s">
        <v>132</v>
      </c>
      <c r="I1414" s="118" t="s">
        <v>274</v>
      </c>
      <c r="J1414" s="122"/>
      <c r="K1414" s="110"/>
      <c r="L1414" s="118"/>
      <c r="M1414" s="122"/>
      <c r="N1414" s="110"/>
      <c r="O1414" s="118"/>
      <c r="P1414" s="122"/>
      <c r="Q1414" s="110"/>
      <c r="R1414" s="118"/>
      <c r="S1414" s="122"/>
      <c r="T1414" s="110"/>
      <c r="U1414" s="118"/>
      <c r="V1414" s="122"/>
      <c r="W1414" s="110"/>
      <c r="X1414" s="118"/>
      <c r="Y1414" s="122"/>
      <c r="Z1414" s="110"/>
      <c r="AA1414" s="118"/>
      <c r="AB1414" s="122"/>
      <c r="AC1414" s="110"/>
      <c r="AD1414" s="118"/>
      <c r="AE1414" s="122"/>
      <c r="AF1414" s="110"/>
      <c r="AG1414" s="118"/>
      <c r="AH1414" s="122"/>
      <c r="AI1414" s="110"/>
      <c r="AJ1414" s="118"/>
      <c r="AK1414" s="122"/>
      <c r="AL1414" s="110"/>
      <c r="AM1414" s="110"/>
      <c r="AN1414" s="110"/>
      <c r="AO1414" s="110"/>
      <c r="AP1414" s="110"/>
      <c r="AQ1414" s="110"/>
      <c r="AR1414" s="110"/>
      <c r="AS1414" s="110"/>
      <c r="AT1414" s="110"/>
      <c r="AU1414" s="110"/>
      <c r="AV1414" s="110"/>
      <c r="AW1414" s="110"/>
      <c r="AX1414" s="110"/>
      <c r="AY1414" s="110"/>
      <c r="AZ1414" s="110"/>
      <c r="BA1414" s="110"/>
      <c r="BB1414" s="110"/>
      <c r="BC1414" s="110"/>
      <c r="BD1414" s="110"/>
      <c r="BE1414" s="110"/>
      <c r="BF1414" s="110"/>
      <c r="BG1414" s="110"/>
      <c r="BH1414" s="110"/>
      <c r="BI1414" s="110"/>
      <c r="BJ1414" s="110"/>
      <c r="BK1414" s="110"/>
      <c r="BL1414" s="110"/>
      <c r="BM1414" s="110"/>
      <c r="BN1414" s="110"/>
      <c r="BO1414" s="110"/>
      <c r="BP1414" s="110"/>
      <c r="BQ1414" s="110"/>
      <c r="BR1414" s="110"/>
      <c r="BS1414" s="110"/>
      <c r="BT1414" s="110"/>
      <c r="BU1414" s="110"/>
      <c r="BV1414" s="110"/>
      <c r="BW1414" s="110"/>
      <c r="BX1414" s="110"/>
    </row>
    <row r="1415" spans="1:256" s="110" customFormat="1" x14ac:dyDescent="0.35">
      <c r="A1415" s="122" t="s">
        <v>2624</v>
      </c>
      <c r="B1415" s="110" t="s">
        <v>311</v>
      </c>
      <c r="C1415" s="118" t="s">
        <v>224</v>
      </c>
      <c r="D1415" s="122" t="s">
        <v>777</v>
      </c>
      <c r="E1415" s="125">
        <v>33943</v>
      </c>
      <c r="F1415" s="111" t="s">
        <v>265</v>
      </c>
      <c r="G1415" s="111" t="s">
        <v>4982</v>
      </c>
      <c r="H1415" s="110" t="s">
        <v>654</v>
      </c>
      <c r="I1415" s="118" t="s">
        <v>235</v>
      </c>
      <c r="J1415" s="122" t="s">
        <v>1708</v>
      </c>
      <c r="K1415" s="110" t="s">
        <v>654</v>
      </c>
      <c r="L1415" s="118" t="s">
        <v>471</v>
      </c>
      <c r="M1415" s="122" t="s">
        <v>1160</v>
      </c>
      <c r="N1415" s="110" t="s">
        <v>654</v>
      </c>
      <c r="O1415" s="118" t="s">
        <v>471</v>
      </c>
      <c r="P1415" s="122" t="s">
        <v>781</v>
      </c>
      <c r="Q1415" s="110" t="s">
        <v>654</v>
      </c>
      <c r="R1415" s="118" t="s">
        <v>224</v>
      </c>
      <c r="S1415" s="122" t="s">
        <v>4181</v>
      </c>
      <c r="T1415" s="110" t="s">
        <v>2626</v>
      </c>
      <c r="U1415" s="118" t="s">
        <v>224</v>
      </c>
      <c r="V1415" s="122" t="s">
        <v>896</v>
      </c>
      <c r="W1415" s="110" t="s">
        <v>654</v>
      </c>
      <c r="X1415" s="118" t="s">
        <v>224</v>
      </c>
      <c r="Y1415" s="122" t="s">
        <v>896</v>
      </c>
      <c r="Z1415" s="110" t="s">
        <v>2627</v>
      </c>
      <c r="AA1415" s="118" t="s">
        <v>224</v>
      </c>
      <c r="AB1415" s="122" t="s">
        <v>2628</v>
      </c>
      <c r="AC1415" s="110" t="s">
        <v>311</v>
      </c>
      <c r="AD1415" s="118" t="s">
        <v>1111</v>
      </c>
      <c r="AE1415" s="122" t="s">
        <v>277</v>
      </c>
      <c r="AF1415" s="110" t="s">
        <v>311</v>
      </c>
      <c r="AG1415" s="118" t="s">
        <v>1111</v>
      </c>
      <c r="AH1415" s="122" t="s">
        <v>619</v>
      </c>
      <c r="AJ1415" s="118"/>
      <c r="AK1415" s="122"/>
      <c r="AM1415" s="118"/>
      <c r="AN1415" s="122"/>
      <c r="AP1415" s="118"/>
      <c r="AQ1415" s="122"/>
      <c r="AS1415" s="118"/>
      <c r="AT1415" s="122"/>
      <c r="AV1415" s="118"/>
      <c r="AW1415" s="122"/>
      <c r="AY1415" s="118"/>
      <c r="AZ1415" s="122"/>
      <c r="BB1415" s="118"/>
      <c r="BC1415" s="122"/>
      <c r="BE1415" s="118"/>
      <c r="BF1415" s="122"/>
      <c r="BH1415" s="118"/>
      <c r="BI1415" s="122"/>
      <c r="BK1415" s="118"/>
      <c r="BL1415" s="122"/>
      <c r="BN1415" s="118"/>
      <c r="BO1415" s="122"/>
      <c r="BR1415" s="122"/>
      <c r="BS1415" s="118"/>
      <c r="BT1415" s="118"/>
      <c r="BU1415" s="118"/>
      <c r="BV1415" s="118"/>
      <c r="BW1415" s="118"/>
      <c r="BX1415" s="118"/>
    </row>
    <row r="1416" spans="1:256" s="110" customFormat="1" x14ac:dyDescent="0.35">
      <c r="A1416" s="122" t="s">
        <v>4687</v>
      </c>
      <c r="C1416" s="111" t="s">
        <v>4421</v>
      </c>
      <c r="D1416" s="111"/>
      <c r="E1416" s="125">
        <v>32302</v>
      </c>
      <c r="F1416" s="111" t="s">
        <v>4688</v>
      </c>
      <c r="G1416" s="111" t="s">
        <v>2133</v>
      </c>
      <c r="I1416" s="111"/>
      <c r="J1416" s="111"/>
      <c r="K1416" s="110" t="s">
        <v>258</v>
      </c>
      <c r="L1416" s="111" t="s">
        <v>96</v>
      </c>
      <c r="M1416" s="111" t="s">
        <v>484</v>
      </c>
      <c r="N1416" s="110" t="s">
        <v>243</v>
      </c>
      <c r="O1416" s="111" t="s">
        <v>78</v>
      </c>
      <c r="P1416" s="111" t="s">
        <v>472</v>
      </c>
      <c r="Q1416" s="110" t="s">
        <v>243</v>
      </c>
      <c r="R1416" s="111" t="s">
        <v>78</v>
      </c>
      <c r="S1416" s="111" t="s">
        <v>208</v>
      </c>
      <c r="T1416" s="110" t="s">
        <v>243</v>
      </c>
      <c r="U1416" s="111" t="s">
        <v>78</v>
      </c>
      <c r="V1416" s="111" t="s">
        <v>576</v>
      </c>
      <c r="W1416" s="110" t="s">
        <v>284</v>
      </c>
      <c r="X1416" s="111" t="s">
        <v>78</v>
      </c>
      <c r="Y1416" s="111" t="s">
        <v>201</v>
      </c>
      <c r="Z1416" s="110" t="s">
        <v>243</v>
      </c>
      <c r="AA1416" s="111" t="s">
        <v>78</v>
      </c>
      <c r="AB1416" s="111" t="s">
        <v>289</v>
      </c>
      <c r="AC1416" s="110" t="s">
        <v>243</v>
      </c>
      <c r="AD1416" s="111" t="s">
        <v>78</v>
      </c>
      <c r="AE1416" s="111" t="s">
        <v>168</v>
      </c>
      <c r="AG1416" s="111"/>
      <c r="AH1416" s="111"/>
      <c r="AI1416" s="110" t="s">
        <v>258</v>
      </c>
      <c r="AJ1416" s="111" t="s">
        <v>94</v>
      </c>
      <c r="AK1416" s="111" t="s">
        <v>264</v>
      </c>
      <c r="AL1416" s="110" t="s">
        <v>284</v>
      </c>
      <c r="AM1416" s="111" t="s">
        <v>94</v>
      </c>
      <c r="AN1416" s="111" t="s">
        <v>629</v>
      </c>
      <c r="AO1416" s="110" t="s">
        <v>250</v>
      </c>
      <c r="AP1416" s="111" t="s">
        <v>94</v>
      </c>
      <c r="AQ1416" s="111" t="s">
        <v>231</v>
      </c>
      <c r="AR1416" s="110" t="s">
        <v>284</v>
      </c>
      <c r="AS1416" s="111" t="s">
        <v>94</v>
      </c>
      <c r="AT1416" s="111" t="s">
        <v>477</v>
      </c>
      <c r="AU1416" s="110" t="s">
        <v>491</v>
      </c>
      <c r="AV1416" s="111" t="s">
        <v>94</v>
      </c>
      <c r="AW1416" s="111" t="s">
        <v>185</v>
      </c>
      <c r="AY1416" s="111"/>
      <c r="AZ1416" s="111"/>
      <c r="BB1416" s="111"/>
      <c r="BC1416" s="111"/>
      <c r="BE1416" s="111"/>
      <c r="BF1416" s="111"/>
      <c r="BH1416" s="111"/>
      <c r="BI1416" s="111"/>
      <c r="BK1416" s="111"/>
      <c r="BL1416" s="111"/>
      <c r="BN1416" s="111"/>
      <c r="BO1416" s="111"/>
      <c r="BQ1416" s="125"/>
      <c r="BR1416" s="111"/>
      <c r="BS1416" s="118"/>
      <c r="BU1416" s="122"/>
      <c r="BV1416" s="118"/>
      <c r="BW1416" s="118"/>
      <c r="BX1416" s="127"/>
    </row>
    <row r="1417" spans="1:256" s="110" customFormat="1" x14ac:dyDescent="0.35">
      <c r="A1417" s="122" t="s">
        <v>2994</v>
      </c>
      <c r="C1417" s="118"/>
      <c r="D1417" s="122"/>
      <c r="E1417" s="125">
        <v>33978</v>
      </c>
      <c r="F1417" s="111" t="s">
        <v>2995</v>
      </c>
      <c r="G1417" s="111" t="s">
        <v>4875</v>
      </c>
      <c r="H1417" s="110" t="s">
        <v>354</v>
      </c>
      <c r="I1417" s="118" t="s">
        <v>471</v>
      </c>
      <c r="J1417" s="122" t="s">
        <v>154</v>
      </c>
      <c r="K1417" s="110" t="s">
        <v>323</v>
      </c>
      <c r="L1417" s="118" t="s">
        <v>195</v>
      </c>
      <c r="M1417" s="122" t="s">
        <v>154</v>
      </c>
      <c r="O1417" s="118"/>
      <c r="P1417" s="122"/>
      <c r="Q1417" s="110" t="s">
        <v>323</v>
      </c>
      <c r="R1417" s="118" t="s">
        <v>195</v>
      </c>
      <c r="S1417" s="122" t="s">
        <v>422</v>
      </c>
      <c r="T1417" s="110" t="s">
        <v>354</v>
      </c>
      <c r="U1417" s="118" t="s">
        <v>195</v>
      </c>
      <c r="V1417" s="122" t="s">
        <v>155</v>
      </c>
      <c r="W1417" s="110" t="s">
        <v>323</v>
      </c>
      <c r="X1417" s="118" t="s">
        <v>229</v>
      </c>
      <c r="Y1417" s="122" t="s">
        <v>149</v>
      </c>
      <c r="Z1417" s="110" t="s">
        <v>323</v>
      </c>
      <c r="AA1417" s="118" t="s">
        <v>326</v>
      </c>
      <c r="AB1417" s="122" t="s">
        <v>155</v>
      </c>
      <c r="AC1417" s="110" t="s">
        <v>323</v>
      </c>
      <c r="AD1417" s="118" t="s">
        <v>326</v>
      </c>
      <c r="AE1417" s="122" t="s">
        <v>155</v>
      </c>
      <c r="AF1417" s="110" t="s">
        <v>323</v>
      </c>
      <c r="AG1417" s="118" t="s">
        <v>326</v>
      </c>
      <c r="AH1417" s="122" t="s">
        <v>422</v>
      </c>
      <c r="AJ1417" s="118"/>
      <c r="AK1417" s="122"/>
      <c r="AM1417" s="118"/>
      <c r="AN1417" s="122"/>
      <c r="AP1417" s="118"/>
      <c r="AQ1417" s="122"/>
      <c r="AS1417" s="118"/>
      <c r="AT1417" s="122"/>
      <c r="AV1417" s="118"/>
      <c r="AW1417" s="122"/>
      <c r="AY1417" s="118"/>
      <c r="AZ1417" s="122"/>
      <c r="BB1417" s="118"/>
      <c r="BC1417" s="122"/>
      <c r="BE1417" s="118"/>
      <c r="BF1417" s="122"/>
      <c r="BH1417" s="118"/>
      <c r="BI1417" s="122"/>
      <c r="BK1417" s="118"/>
      <c r="BL1417" s="122"/>
      <c r="BN1417" s="118"/>
      <c r="BO1417" s="122"/>
      <c r="BR1417" s="122"/>
      <c r="BS1417" s="118"/>
      <c r="BT1417" s="118"/>
      <c r="BU1417" s="118"/>
      <c r="BV1417" s="118"/>
      <c r="BW1417" s="118"/>
      <c r="BX1417" s="118"/>
    </row>
    <row r="1418" spans="1:256" s="110" customFormat="1" x14ac:dyDescent="0.35">
      <c r="A1418" s="8" t="s">
        <v>2227</v>
      </c>
      <c r="C1418" s="131"/>
      <c r="D1418" s="131"/>
      <c r="E1418" s="40">
        <v>33065</v>
      </c>
      <c r="F1418" s="36" t="s">
        <v>2228</v>
      </c>
      <c r="G1418" s="36" t="s">
        <v>4808</v>
      </c>
      <c r="H1418" s="110" t="s">
        <v>354</v>
      </c>
      <c r="I1418" s="131" t="s">
        <v>158</v>
      </c>
      <c r="J1418" s="131" t="s">
        <v>154</v>
      </c>
      <c r="K1418" s="110" t="s">
        <v>323</v>
      </c>
      <c r="L1418" s="131" t="s">
        <v>86</v>
      </c>
      <c r="M1418" s="131" t="s">
        <v>422</v>
      </c>
      <c r="N1418" s="110" t="s">
        <v>354</v>
      </c>
      <c r="O1418" s="131" t="s">
        <v>86</v>
      </c>
      <c r="P1418" s="131" t="s">
        <v>154</v>
      </c>
      <c r="Q1418" s="110" t="s">
        <v>323</v>
      </c>
      <c r="R1418" s="131" t="s">
        <v>78</v>
      </c>
      <c r="S1418" s="131" t="s">
        <v>154</v>
      </c>
      <c r="T1418" s="102" t="s">
        <v>323</v>
      </c>
      <c r="U1418" s="131" t="s">
        <v>78</v>
      </c>
      <c r="V1418" s="131" t="s">
        <v>422</v>
      </c>
      <c r="W1418" s="102" t="s">
        <v>1834</v>
      </c>
      <c r="X1418" s="131" t="s">
        <v>78</v>
      </c>
      <c r="Y1418" s="131" t="s">
        <v>155</v>
      </c>
      <c r="Z1418" s="102" t="s">
        <v>1834</v>
      </c>
      <c r="AA1418" s="131" t="s">
        <v>78</v>
      </c>
      <c r="AB1418" s="131" t="s">
        <v>155</v>
      </c>
      <c r="AC1418" s="102" t="s">
        <v>1834</v>
      </c>
      <c r="AD1418" s="131" t="s">
        <v>78</v>
      </c>
      <c r="AE1418" s="131" t="s">
        <v>155</v>
      </c>
      <c r="AF1418" s="102" t="s">
        <v>2230</v>
      </c>
      <c r="AG1418" s="131" t="s">
        <v>78</v>
      </c>
      <c r="AH1418" s="131" t="s">
        <v>155</v>
      </c>
      <c r="AI1418" s="102" t="s">
        <v>323</v>
      </c>
      <c r="AJ1418" s="131" t="s">
        <v>78</v>
      </c>
      <c r="AK1418" s="131" t="s">
        <v>155</v>
      </c>
      <c r="AL1418" t="s">
        <v>2230</v>
      </c>
      <c r="AM1418" s="36" t="s">
        <v>78</v>
      </c>
      <c r="AN1418" s="36" t="s">
        <v>155</v>
      </c>
      <c r="AO1418" t="s">
        <v>2230</v>
      </c>
      <c r="AP1418" s="36" t="s">
        <v>78</v>
      </c>
      <c r="AQ1418" s="36" t="s">
        <v>155</v>
      </c>
      <c r="AR1418" t="s">
        <v>2231</v>
      </c>
      <c r="AS1418" s="36" t="s">
        <v>78</v>
      </c>
      <c r="AT1418" s="36" t="s">
        <v>154</v>
      </c>
      <c r="AU1418"/>
      <c r="AV1418" s="36"/>
      <c r="AW1418" s="36"/>
      <c r="AX1418"/>
      <c r="AY1418" s="36"/>
      <c r="AZ1418" s="36"/>
      <c r="BA1418"/>
      <c r="BB1418" s="36"/>
      <c r="BC1418" s="36"/>
      <c r="BD1418"/>
      <c r="BE1418" s="36"/>
      <c r="BF1418" s="36"/>
      <c r="BG1418"/>
      <c r="BH1418" s="36"/>
      <c r="BI1418" s="36"/>
      <c r="BJ1418"/>
      <c r="BK1418" s="36"/>
      <c r="BL1418" s="36"/>
      <c r="BM1418"/>
      <c r="BN1418" s="36"/>
      <c r="BO1418" s="8"/>
      <c r="BP1418"/>
      <c r="BQ1418"/>
      <c r="BR1418" s="8"/>
      <c r="BS1418" s="8"/>
      <c r="BT1418" s="8"/>
      <c r="BU1418" s="8"/>
      <c r="BV1418"/>
      <c r="BW1418" s="9"/>
      <c r="BX1418" s="9"/>
    </row>
    <row r="1419" spans="1:256" s="110" customFormat="1" x14ac:dyDescent="0.35">
      <c r="A1419" s="122" t="s">
        <v>980</v>
      </c>
      <c r="B1419" s="110" t="s">
        <v>211</v>
      </c>
      <c r="C1419" s="110" t="s">
        <v>268</v>
      </c>
      <c r="D1419" s="122" t="s">
        <v>264</v>
      </c>
      <c r="E1419" s="125">
        <v>36418</v>
      </c>
      <c r="F1419" s="111" t="s">
        <v>171</v>
      </c>
      <c r="G1419" s="122" t="s">
        <v>91</v>
      </c>
      <c r="H1419" s="110" t="s">
        <v>220</v>
      </c>
      <c r="I1419" s="110" t="s">
        <v>268</v>
      </c>
      <c r="J1419" s="122" t="s">
        <v>231</v>
      </c>
      <c r="K1419" s="110" t="s">
        <v>211</v>
      </c>
      <c r="L1419" s="110" t="s">
        <v>268</v>
      </c>
      <c r="M1419" s="122" t="s">
        <v>185</v>
      </c>
      <c r="P1419" s="122"/>
      <c r="S1419" s="122"/>
      <c r="V1419" s="122"/>
      <c r="Y1419" s="122"/>
      <c r="AB1419" s="122"/>
    </row>
    <row r="1420" spans="1:256" s="110" customFormat="1" x14ac:dyDescent="0.35">
      <c r="A1420" s="122" t="s">
        <v>3315</v>
      </c>
      <c r="B1420" s="110" t="s">
        <v>844</v>
      </c>
      <c r="C1420" s="111" t="s">
        <v>274</v>
      </c>
      <c r="D1420" s="111"/>
      <c r="E1420" s="125">
        <v>34995</v>
      </c>
      <c r="F1420" s="111" t="s">
        <v>425</v>
      </c>
      <c r="G1420" s="111" t="s">
        <v>303</v>
      </c>
      <c r="I1420" s="111"/>
      <c r="J1420" s="111"/>
      <c r="K1420" s="110" t="s">
        <v>569</v>
      </c>
      <c r="L1420" s="111" t="s">
        <v>421</v>
      </c>
      <c r="M1420" s="111"/>
      <c r="O1420" s="111"/>
      <c r="P1420" s="111"/>
      <c r="R1420" s="111"/>
      <c r="S1420" s="111"/>
      <c r="T1420" s="110" t="s">
        <v>861</v>
      </c>
      <c r="U1420" s="111"/>
      <c r="V1420" s="111"/>
      <c r="W1420" s="110" t="s">
        <v>127</v>
      </c>
      <c r="X1420" s="111" t="s">
        <v>252</v>
      </c>
      <c r="Y1420" s="111"/>
      <c r="AA1420" s="111"/>
      <c r="AB1420" s="111"/>
      <c r="AD1420" s="111"/>
      <c r="AE1420" s="111"/>
      <c r="AG1420" s="111"/>
      <c r="AH1420" s="111"/>
      <c r="AJ1420" s="111"/>
      <c r="AK1420" s="111"/>
      <c r="AM1420" s="111"/>
      <c r="AN1420" s="111"/>
      <c r="AP1420" s="111"/>
      <c r="AQ1420" s="111"/>
      <c r="AS1420" s="111"/>
      <c r="AT1420" s="111"/>
      <c r="AV1420" s="111"/>
      <c r="AW1420" s="111"/>
      <c r="AY1420" s="111"/>
      <c r="AZ1420" s="111"/>
      <c r="BB1420" s="111"/>
      <c r="BC1420" s="111"/>
      <c r="BE1420" s="111"/>
      <c r="BF1420" s="111"/>
      <c r="BH1420" s="111"/>
      <c r="BI1420" s="111"/>
      <c r="BK1420" s="111"/>
      <c r="BL1420" s="111"/>
      <c r="BN1420" s="111"/>
      <c r="BO1420" s="111"/>
      <c r="BQ1420" s="125"/>
      <c r="BR1420" s="111"/>
      <c r="BS1420" s="118"/>
      <c r="BU1420" s="122"/>
      <c r="BV1420" s="118"/>
      <c r="BW1420" s="118"/>
      <c r="BX1420" s="127"/>
    </row>
    <row r="1421" spans="1:256" s="110" customFormat="1" x14ac:dyDescent="0.35">
      <c r="A1421" s="122" t="s">
        <v>3850</v>
      </c>
      <c r="B1421" s="110" t="s">
        <v>327</v>
      </c>
      <c r="C1421" s="110" t="s">
        <v>85</v>
      </c>
      <c r="D1421" s="122" t="s">
        <v>335</v>
      </c>
      <c r="E1421" s="125">
        <v>37044</v>
      </c>
      <c r="F1421" s="111" t="s">
        <v>3960</v>
      </c>
      <c r="G1421" s="122"/>
      <c r="J1421" s="122"/>
      <c r="M1421" s="122"/>
      <c r="P1421" s="122"/>
      <c r="S1421" s="122"/>
      <c r="V1421" s="122"/>
      <c r="Y1421" s="122"/>
      <c r="AB1421" s="122"/>
    </row>
    <row r="1422" spans="1:256" s="110" customFormat="1" x14ac:dyDescent="0.35">
      <c r="A1422" s="122" t="s">
        <v>4685</v>
      </c>
      <c r="B1422" s="110" t="s">
        <v>273</v>
      </c>
      <c r="C1422" s="118" t="s">
        <v>85</v>
      </c>
      <c r="D1422" s="122" t="s">
        <v>264</v>
      </c>
      <c r="E1422" s="125">
        <v>35354</v>
      </c>
      <c r="F1422" s="111" t="s">
        <v>107</v>
      </c>
      <c r="G1422" s="111" t="s">
        <v>230</v>
      </c>
      <c r="H1422" s="110" t="s">
        <v>250</v>
      </c>
      <c r="I1422" s="118" t="s">
        <v>85</v>
      </c>
      <c r="J1422" s="122" t="s">
        <v>231</v>
      </c>
      <c r="L1422" s="118"/>
      <c r="M1422" s="122"/>
      <c r="O1422" s="118"/>
      <c r="P1422" s="122"/>
      <c r="R1422" s="118"/>
      <c r="S1422" s="122"/>
      <c r="U1422" s="118"/>
      <c r="V1422" s="122"/>
      <c r="X1422" s="118"/>
      <c r="Y1422" s="122"/>
      <c r="AA1422" s="118"/>
      <c r="AB1422" s="122"/>
      <c r="AD1422" s="118"/>
      <c r="AE1422" s="122"/>
      <c r="AG1422" s="118"/>
      <c r="AH1422" s="122"/>
      <c r="AJ1422" s="118"/>
      <c r="AK1422" s="122"/>
    </row>
    <row r="1423" spans="1:256" s="110" customFormat="1" x14ac:dyDescent="0.35">
      <c r="A1423" s="122" t="s">
        <v>4999</v>
      </c>
      <c r="C1423" s="118"/>
      <c r="D1423" s="122"/>
      <c r="E1423" s="125">
        <v>36328</v>
      </c>
      <c r="F1423" s="111" t="s">
        <v>91</v>
      </c>
      <c r="G1423" s="111" t="s">
        <v>1286</v>
      </c>
      <c r="H1423" s="110" t="s">
        <v>132</v>
      </c>
      <c r="I1423" s="118" t="s">
        <v>268</v>
      </c>
      <c r="J1423" s="122"/>
      <c r="L1423" s="118"/>
      <c r="M1423" s="122"/>
      <c r="O1423" s="118"/>
      <c r="P1423" s="122"/>
      <c r="R1423" s="118"/>
      <c r="S1423" s="122"/>
      <c r="U1423" s="118"/>
      <c r="V1423" s="122"/>
      <c r="X1423" s="118"/>
      <c r="Y1423" s="122"/>
      <c r="AA1423" s="118"/>
      <c r="AB1423" s="122"/>
      <c r="AD1423" s="118"/>
      <c r="AE1423" s="122"/>
      <c r="AG1423" s="118"/>
      <c r="AH1423" s="122"/>
      <c r="AJ1423" s="118"/>
      <c r="AK1423" s="122"/>
    </row>
    <row r="1424" spans="1:256" s="110" customFormat="1" x14ac:dyDescent="0.35">
      <c r="A1424" s="122" t="s">
        <v>4984</v>
      </c>
      <c r="C1424" s="111" t="s">
        <v>4421</v>
      </c>
      <c r="D1424" s="122"/>
      <c r="E1424" s="125">
        <v>33691</v>
      </c>
      <c r="F1424" s="111" t="s">
        <v>900</v>
      </c>
      <c r="G1424" s="111" t="s">
        <v>603</v>
      </c>
      <c r="I1424" s="118"/>
      <c r="J1424" s="122"/>
      <c r="K1424" s="110" t="s">
        <v>4985</v>
      </c>
      <c r="L1424" s="118" t="s">
        <v>85</v>
      </c>
      <c r="M1424" s="122" t="s">
        <v>3316</v>
      </c>
      <c r="N1424" s="110" t="s">
        <v>4442</v>
      </c>
      <c r="O1424" s="118" t="s">
        <v>85</v>
      </c>
      <c r="P1424" s="122" t="s">
        <v>4986</v>
      </c>
      <c r="Q1424" s="110" t="s">
        <v>4987</v>
      </c>
      <c r="R1424" s="118" t="s">
        <v>85</v>
      </c>
      <c r="S1424" s="122" t="s">
        <v>4988</v>
      </c>
      <c r="T1424" s="110" t="s">
        <v>331</v>
      </c>
      <c r="U1424" s="118" t="s">
        <v>224</v>
      </c>
      <c r="V1424" s="122" t="s">
        <v>334</v>
      </c>
      <c r="W1424" s="110" t="s">
        <v>327</v>
      </c>
      <c r="X1424" s="118" t="s">
        <v>224</v>
      </c>
      <c r="Y1424" s="122" t="s">
        <v>297</v>
      </c>
      <c r="Z1424" s="110" t="s">
        <v>296</v>
      </c>
      <c r="AA1424" s="118" t="s">
        <v>224</v>
      </c>
      <c r="AB1424" s="122" t="s">
        <v>342</v>
      </c>
      <c r="AC1424" s="110" t="s">
        <v>327</v>
      </c>
      <c r="AD1424" s="118" t="s">
        <v>1111</v>
      </c>
      <c r="AE1424" s="122" t="s">
        <v>335</v>
      </c>
      <c r="AF1424" s="110" t="s">
        <v>327</v>
      </c>
      <c r="AG1424" s="118" t="s">
        <v>1111</v>
      </c>
      <c r="AH1424" s="122" t="s">
        <v>328</v>
      </c>
      <c r="AJ1424" s="118"/>
      <c r="AK1424" s="122"/>
      <c r="AM1424" s="118"/>
      <c r="AN1424" s="122"/>
      <c r="AP1424" s="118"/>
      <c r="AQ1424" s="122"/>
      <c r="AS1424" s="118"/>
      <c r="AT1424" s="122"/>
      <c r="AV1424" s="118"/>
      <c r="AW1424" s="122"/>
      <c r="AY1424" s="118"/>
      <c r="AZ1424" s="122"/>
      <c r="BB1424" s="118"/>
      <c r="BC1424" s="122"/>
      <c r="BE1424" s="118"/>
      <c r="BF1424" s="122"/>
      <c r="BH1424" s="118"/>
      <c r="BI1424" s="122"/>
      <c r="BK1424" s="118"/>
      <c r="BL1424" s="122"/>
      <c r="BN1424" s="118"/>
      <c r="BO1424" s="122"/>
      <c r="BR1424" s="122"/>
      <c r="BS1424" s="118"/>
      <c r="BT1424" s="118"/>
      <c r="BU1424" s="118"/>
      <c r="BV1424" s="118"/>
      <c r="BW1424" s="118"/>
      <c r="BX1424" s="118"/>
      <c r="BY1424" s="130"/>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c r="HC1424"/>
      <c r="HD1424"/>
      <c r="HE1424"/>
      <c r="HF1424"/>
      <c r="HG1424"/>
      <c r="HH1424"/>
      <c r="HI1424"/>
      <c r="HJ1424"/>
      <c r="HK1424"/>
      <c r="HL1424"/>
      <c r="HM1424"/>
      <c r="HN1424"/>
      <c r="HO1424"/>
      <c r="HP1424"/>
      <c r="HQ1424"/>
      <c r="HR1424"/>
      <c r="HS1424"/>
      <c r="HT1424"/>
      <c r="HU1424"/>
      <c r="HV1424"/>
      <c r="HW1424"/>
      <c r="HX1424"/>
      <c r="HY1424"/>
      <c r="HZ1424"/>
      <c r="IA1424"/>
      <c r="IB1424"/>
      <c r="IC1424"/>
      <c r="ID1424"/>
      <c r="IE1424"/>
      <c r="IF1424"/>
      <c r="IG1424"/>
      <c r="IH1424"/>
      <c r="II1424"/>
      <c r="IJ1424"/>
      <c r="IK1424"/>
      <c r="IL1424"/>
      <c r="IM1424"/>
      <c r="IN1424"/>
      <c r="IO1424"/>
      <c r="IP1424"/>
      <c r="IQ1424"/>
      <c r="IR1424"/>
      <c r="IS1424"/>
      <c r="IT1424"/>
      <c r="IU1424"/>
      <c r="IV1424"/>
    </row>
    <row r="1425" spans="1:256" s="110" customFormat="1" x14ac:dyDescent="0.35">
      <c r="A1425" s="122" t="s">
        <v>3824</v>
      </c>
      <c r="B1425" s="110" t="s">
        <v>345</v>
      </c>
      <c r="C1425" s="110" t="s">
        <v>206</v>
      </c>
      <c r="D1425" s="122" t="s">
        <v>422</v>
      </c>
      <c r="E1425" s="125">
        <v>37225</v>
      </c>
      <c r="F1425" s="111" t="s">
        <v>5137</v>
      </c>
      <c r="G1425" s="122"/>
      <c r="J1425" s="122"/>
      <c r="M1425" s="122"/>
      <c r="P1425" s="122"/>
      <c r="S1425" s="122"/>
      <c r="V1425" s="122"/>
      <c r="Y1425" s="122"/>
      <c r="AB1425" s="122"/>
    </row>
    <row r="1426" spans="1:256" x14ac:dyDescent="0.35">
      <c r="A1426" s="122" t="s">
        <v>3163</v>
      </c>
      <c r="B1426" s="110" t="s">
        <v>345</v>
      </c>
      <c r="C1426" s="118" t="s">
        <v>94</v>
      </c>
      <c r="D1426" s="122" t="s">
        <v>154</v>
      </c>
      <c r="E1426" s="125">
        <v>37244</v>
      </c>
      <c r="F1426" s="111" t="s">
        <v>160</v>
      </c>
      <c r="G1426" s="111" t="s">
        <v>230</v>
      </c>
      <c r="H1426" s="110" t="s">
        <v>327</v>
      </c>
      <c r="I1426" s="118" t="s">
        <v>94</v>
      </c>
      <c r="J1426" s="122" t="s">
        <v>328</v>
      </c>
      <c r="K1426" s="110"/>
      <c r="L1426" s="118"/>
      <c r="M1426" s="122"/>
      <c r="N1426" s="110"/>
      <c r="O1426" s="118"/>
      <c r="P1426" s="122"/>
      <c r="Q1426" s="110"/>
      <c r="R1426" s="118"/>
      <c r="S1426" s="122"/>
      <c r="T1426" s="110"/>
      <c r="U1426" s="118"/>
      <c r="V1426" s="122"/>
      <c r="W1426" s="110"/>
      <c r="X1426" s="118"/>
      <c r="Y1426" s="122"/>
      <c r="Z1426" s="110"/>
      <c r="AA1426" s="118"/>
      <c r="AB1426" s="122"/>
      <c r="AC1426" s="110"/>
      <c r="AD1426" s="118"/>
      <c r="AE1426" s="122"/>
      <c r="AF1426" s="110"/>
      <c r="AG1426" s="118"/>
      <c r="AH1426" s="122"/>
      <c r="AI1426" s="110"/>
      <c r="AJ1426" s="118"/>
      <c r="AK1426" s="122"/>
      <c r="AL1426" s="110"/>
      <c r="AM1426" s="110"/>
      <c r="AN1426" s="110"/>
      <c r="AO1426" s="110"/>
      <c r="AP1426" s="110"/>
      <c r="AQ1426" s="110"/>
      <c r="AR1426" s="110"/>
      <c r="AS1426" s="110"/>
      <c r="AT1426" s="110"/>
      <c r="AU1426" s="110"/>
      <c r="AV1426" s="110"/>
      <c r="AW1426" s="110"/>
      <c r="AX1426" s="110"/>
      <c r="AY1426" s="110"/>
      <c r="AZ1426" s="110"/>
      <c r="BA1426" s="110"/>
      <c r="BB1426" s="110"/>
      <c r="BC1426" s="110"/>
      <c r="BD1426" s="110"/>
      <c r="BE1426" s="110"/>
      <c r="BF1426" s="110"/>
      <c r="BG1426" s="110"/>
      <c r="BH1426" s="110"/>
      <c r="BI1426" s="110"/>
      <c r="BJ1426" s="110"/>
      <c r="BK1426" s="110"/>
      <c r="BL1426" s="110"/>
      <c r="BM1426" s="110"/>
      <c r="BN1426" s="110"/>
      <c r="BO1426" s="110"/>
      <c r="BP1426" s="110"/>
      <c r="BQ1426" s="110"/>
      <c r="BR1426" s="110"/>
      <c r="BS1426" s="110"/>
      <c r="BT1426" s="110"/>
      <c r="BU1426" s="110"/>
      <c r="BV1426" s="110"/>
      <c r="BW1426" s="110"/>
      <c r="BX1426" s="110"/>
    </row>
    <row r="1427" spans="1:256" s="110" customFormat="1" x14ac:dyDescent="0.35">
      <c r="A1427" s="122" t="s">
        <v>3282</v>
      </c>
      <c r="B1427" s="110" t="s">
        <v>304</v>
      </c>
      <c r="C1427" s="110" t="s">
        <v>235</v>
      </c>
      <c r="D1427" s="122" t="s">
        <v>310</v>
      </c>
      <c r="E1427" s="125">
        <v>35347</v>
      </c>
      <c r="F1427" s="118" t="s">
        <v>101</v>
      </c>
      <c r="G1427" s="122"/>
      <c r="H1427" s="110" t="s">
        <v>304</v>
      </c>
      <c r="I1427" s="110" t="s">
        <v>195</v>
      </c>
      <c r="J1427" s="122" t="s">
        <v>310</v>
      </c>
      <c r="M1427" s="122"/>
      <c r="N1427" s="110" t="s">
        <v>480</v>
      </c>
      <c r="O1427" s="110" t="s">
        <v>165</v>
      </c>
      <c r="P1427" s="122" t="s">
        <v>317</v>
      </c>
      <c r="S1427" s="122"/>
      <c r="V1427" s="122"/>
      <c r="Y1427" s="122"/>
      <c r="AB1427" s="122"/>
    </row>
    <row r="1428" spans="1:256" s="110" customFormat="1" x14ac:dyDescent="0.35">
      <c r="A1428" s="122" t="s">
        <v>1507</v>
      </c>
      <c r="B1428" s="110" t="s">
        <v>243</v>
      </c>
      <c r="C1428" s="111" t="s">
        <v>86</v>
      </c>
      <c r="D1428" s="111" t="s">
        <v>185</v>
      </c>
      <c r="E1428" s="125">
        <v>35089</v>
      </c>
      <c r="F1428" s="111" t="s">
        <v>140</v>
      </c>
      <c r="G1428" s="111" t="s">
        <v>241</v>
      </c>
      <c r="H1428" s="110" t="s">
        <v>243</v>
      </c>
      <c r="I1428" s="111" t="s">
        <v>86</v>
      </c>
      <c r="J1428" s="111" t="s">
        <v>576</v>
      </c>
      <c r="K1428" s="110" t="s">
        <v>243</v>
      </c>
      <c r="L1428" s="111" t="s">
        <v>86</v>
      </c>
      <c r="M1428" s="111" t="s">
        <v>216</v>
      </c>
      <c r="N1428" s="110" t="s">
        <v>284</v>
      </c>
      <c r="O1428" s="111" t="s">
        <v>131</v>
      </c>
      <c r="P1428" s="111" t="s">
        <v>191</v>
      </c>
      <c r="Q1428" s="110" t="s">
        <v>258</v>
      </c>
      <c r="R1428" s="111" t="s">
        <v>131</v>
      </c>
      <c r="S1428" s="111" t="s">
        <v>231</v>
      </c>
      <c r="T1428" s="110" t="s">
        <v>258</v>
      </c>
      <c r="U1428" s="111" t="s">
        <v>131</v>
      </c>
      <c r="V1428" s="111" t="s">
        <v>484</v>
      </c>
      <c r="W1428" s="110" t="s">
        <v>258</v>
      </c>
      <c r="X1428" s="111" t="s">
        <v>131</v>
      </c>
      <c r="Y1428" s="111" t="s">
        <v>231</v>
      </c>
      <c r="AA1428" s="111"/>
      <c r="AB1428" s="111"/>
      <c r="AD1428" s="111"/>
      <c r="AE1428" s="111"/>
      <c r="AG1428" s="111"/>
      <c r="AH1428" s="111"/>
      <c r="AJ1428" s="111"/>
      <c r="AK1428" s="111"/>
      <c r="AM1428" s="111"/>
      <c r="AN1428" s="111"/>
      <c r="AP1428" s="111"/>
      <c r="AQ1428" s="111"/>
      <c r="AS1428" s="111"/>
      <c r="AT1428" s="111"/>
      <c r="AV1428" s="111"/>
      <c r="AW1428" s="111"/>
      <c r="AY1428" s="111"/>
      <c r="AZ1428" s="111"/>
      <c r="BB1428" s="111"/>
      <c r="BC1428" s="111"/>
      <c r="BE1428" s="111"/>
      <c r="BF1428" s="111"/>
      <c r="BH1428" s="111"/>
      <c r="BI1428" s="111"/>
      <c r="BK1428" s="111"/>
      <c r="BL1428" s="111"/>
      <c r="BN1428" s="111"/>
      <c r="BO1428" s="111"/>
      <c r="BQ1428" s="125"/>
      <c r="BR1428" s="111"/>
      <c r="BS1428" s="118"/>
      <c r="BU1428" s="122"/>
      <c r="BV1428" s="118"/>
      <c r="BW1428" s="118"/>
      <c r="BX1428" s="127"/>
    </row>
    <row r="1429" spans="1:256" s="110" customFormat="1" x14ac:dyDescent="0.35">
      <c r="A1429" s="122" t="s">
        <v>4642</v>
      </c>
      <c r="C1429" s="111" t="s">
        <v>4421</v>
      </c>
      <c r="D1429" s="122"/>
      <c r="E1429" s="125">
        <v>36251</v>
      </c>
      <c r="F1429" s="118" t="s">
        <v>130</v>
      </c>
      <c r="G1429" s="122" t="s">
        <v>349</v>
      </c>
      <c r="J1429" s="122"/>
      <c r="K1429" s="110" t="s">
        <v>304</v>
      </c>
      <c r="L1429" s="110" t="s">
        <v>460</v>
      </c>
      <c r="M1429" s="122" t="s">
        <v>481</v>
      </c>
      <c r="N1429" s="110" t="s">
        <v>307</v>
      </c>
      <c r="O1429" s="110" t="s">
        <v>460</v>
      </c>
      <c r="P1429" s="122" t="s">
        <v>317</v>
      </c>
      <c r="S1429" s="122"/>
      <c r="V1429" s="122"/>
      <c r="Y1429" s="122"/>
      <c r="AB1429" s="122"/>
    </row>
    <row r="1430" spans="1:256" s="110" customFormat="1" x14ac:dyDescent="0.35">
      <c r="A1430" s="122" t="s">
        <v>659</v>
      </c>
      <c r="B1430" s="110" t="s">
        <v>480</v>
      </c>
      <c r="C1430" s="110" t="s">
        <v>109</v>
      </c>
      <c r="D1430" s="122" t="s">
        <v>317</v>
      </c>
      <c r="E1430" s="125">
        <v>36308</v>
      </c>
      <c r="F1430" s="118" t="s">
        <v>660</v>
      </c>
      <c r="G1430" s="122" t="s">
        <v>241</v>
      </c>
      <c r="H1430" s="110" t="s">
        <v>480</v>
      </c>
      <c r="I1430" s="110" t="s">
        <v>109</v>
      </c>
      <c r="J1430" s="122" t="s">
        <v>3481</v>
      </c>
      <c r="K1430" s="110" t="s">
        <v>504</v>
      </c>
      <c r="L1430" s="110" t="s">
        <v>109</v>
      </c>
      <c r="M1430" s="122" t="s">
        <v>662</v>
      </c>
      <c r="N1430" s="110" t="s">
        <v>504</v>
      </c>
      <c r="O1430" s="110" t="s">
        <v>109</v>
      </c>
      <c r="P1430" s="122" t="s">
        <v>663</v>
      </c>
      <c r="S1430" s="122"/>
      <c r="V1430" s="122"/>
      <c r="Y1430" s="122"/>
      <c r="AB1430" s="122"/>
    </row>
    <row r="1431" spans="1:256" s="110" customFormat="1" x14ac:dyDescent="0.35">
      <c r="A1431" s="122" t="s">
        <v>2009</v>
      </c>
      <c r="C1431" s="118"/>
      <c r="D1431" s="122"/>
      <c r="E1431" s="125">
        <v>33868</v>
      </c>
      <c r="F1431" s="111" t="s">
        <v>265</v>
      </c>
      <c r="G1431" s="111" t="s">
        <v>1286</v>
      </c>
      <c r="H1431" s="110" t="s">
        <v>258</v>
      </c>
      <c r="I1431" s="118" t="s">
        <v>131</v>
      </c>
      <c r="J1431" s="122" t="s">
        <v>477</v>
      </c>
      <c r="K1431" s="110" t="s">
        <v>258</v>
      </c>
      <c r="L1431" s="118" t="s">
        <v>131</v>
      </c>
      <c r="M1431" s="122" t="s">
        <v>186</v>
      </c>
      <c r="N1431" s="110" t="s">
        <v>242</v>
      </c>
      <c r="O1431" s="118" t="s">
        <v>78</v>
      </c>
      <c r="P1431" s="122" t="s">
        <v>208</v>
      </c>
      <c r="Q1431" s="110" t="s">
        <v>273</v>
      </c>
      <c r="R1431" s="118" t="s">
        <v>78</v>
      </c>
      <c r="S1431" s="122" t="s">
        <v>264</v>
      </c>
      <c r="T1431" s="110" t="s">
        <v>491</v>
      </c>
      <c r="U1431" s="118" t="s">
        <v>131</v>
      </c>
      <c r="V1431" s="122" t="s">
        <v>2010</v>
      </c>
      <c r="W1431" s="110" t="s">
        <v>250</v>
      </c>
      <c r="X1431" s="118" t="s">
        <v>131</v>
      </c>
      <c r="Y1431" s="122" t="s">
        <v>484</v>
      </c>
      <c r="Z1431" s="110" t="s">
        <v>284</v>
      </c>
      <c r="AA1431" s="118" t="s">
        <v>109</v>
      </c>
      <c r="AB1431" s="122" t="s">
        <v>264</v>
      </c>
      <c r="AC1431" s="110" t="s">
        <v>2011</v>
      </c>
      <c r="AD1431" s="118" t="s">
        <v>109</v>
      </c>
      <c r="AE1431" s="122" t="s">
        <v>611</v>
      </c>
      <c r="AF1431" s="110" t="s">
        <v>258</v>
      </c>
      <c r="AG1431" s="118" t="s">
        <v>109</v>
      </c>
      <c r="AH1431" s="122" t="s">
        <v>264</v>
      </c>
      <c r="AJ1431" s="118"/>
      <c r="AK1431" s="122"/>
      <c r="AM1431" s="118"/>
      <c r="AN1431" s="122"/>
      <c r="AP1431" s="118"/>
      <c r="AQ1431" s="122"/>
      <c r="AS1431" s="118"/>
      <c r="AT1431" s="122"/>
      <c r="AV1431" s="118"/>
      <c r="AW1431" s="122"/>
      <c r="AY1431" s="118"/>
      <c r="AZ1431" s="122"/>
      <c r="BB1431" s="118"/>
      <c r="BC1431" s="122"/>
      <c r="BE1431" s="118"/>
      <c r="BF1431" s="122"/>
      <c r="BH1431" s="118"/>
      <c r="BI1431" s="122"/>
      <c r="BK1431" s="118"/>
      <c r="BL1431" s="122"/>
      <c r="BN1431" s="118"/>
      <c r="BO1431" s="122"/>
      <c r="BR1431" s="122"/>
      <c r="BS1431" s="118"/>
      <c r="BT1431" s="118"/>
      <c r="BU1431" s="118"/>
      <c r="BV1431" s="118"/>
      <c r="BW1431" s="118"/>
      <c r="BX1431" s="118"/>
    </row>
    <row r="1432" spans="1:256" x14ac:dyDescent="0.35">
      <c r="A1432" s="122" t="s">
        <v>4793</v>
      </c>
      <c r="B1432" s="110"/>
      <c r="C1432" s="110"/>
      <c r="D1432" s="122"/>
      <c r="E1432" s="125">
        <v>35555</v>
      </c>
      <c r="F1432" s="118" t="s">
        <v>101</v>
      </c>
      <c r="G1432" s="122" t="s">
        <v>115</v>
      </c>
      <c r="H1432" s="110" t="s">
        <v>273</v>
      </c>
      <c r="I1432" s="110" t="s">
        <v>274</v>
      </c>
      <c r="J1432" s="122" t="s">
        <v>231</v>
      </c>
      <c r="K1432" s="110"/>
      <c r="L1432" s="110"/>
      <c r="M1432" s="122"/>
      <c r="N1432" s="110" t="s">
        <v>273</v>
      </c>
      <c r="O1432" s="110" t="s">
        <v>165</v>
      </c>
      <c r="P1432" s="122" t="s">
        <v>185</v>
      </c>
      <c r="Q1432" s="110" t="s">
        <v>250</v>
      </c>
      <c r="R1432" s="110" t="s">
        <v>165</v>
      </c>
      <c r="S1432" s="122" t="s">
        <v>231</v>
      </c>
      <c r="T1432" s="110" t="s">
        <v>242</v>
      </c>
      <c r="U1432" s="110" t="s">
        <v>165</v>
      </c>
      <c r="V1432" s="122" t="s">
        <v>216</v>
      </c>
      <c r="W1432" s="110"/>
      <c r="X1432" s="110"/>
      <c r="Y1432" s="122"/>
      <c r="Z1432" s="110"/>
      <c r="AA1432" s="110"/>
      <c r="AB1432" s="122"/>
      <c r="AC1432" s="110"/>
      <c r="AD1432" s="110"/>
      <c r="AE1432" s="110"/>
      <c r="AF1432" s="110"/>
      <c r="AG1432" s="110"/>
      <c r="AH1432" s="110"/>
      <c r="AI1432" s="110"/>
      <c r="AJ1432" s="110"/>
      <c r="AK1432" s="110"/>
      <c r="AL1432" s="110"/>
      <c r="AM1432" s="110"/>
      <c r="AN1432" s="110"/>
      <c r="AO1432" s="110"/>
      <c r="AP1432" s="110"/>
      <c r="AQ1432" s="110"/>
      <c r="AR1432" s="110"/>
      <c r="AS1432" s="110"/>
      <c r="AT1432" s="110"/>
      <c r="AU1432" s="110"/>
      <c r="AV1432" s="110"/>
      <c r="AW1432" s="110"/>
      <c r="AX1432" s="110"/>
      <c r="AY1432" s="110"/>
      <c r="AZ1432" s="110"/>
      <c r="BA1432" s="110"/>
      <c r="BB1432" s="110"/>
      <c r="BC1432" s="110"/>
      <c r="BD1432" s="110"/>
      <c r="BE1432" s="110"/>
      <c r="BF1432" s="110"/>
      <c r="BG1432" s="110"/>
      <c r="BH1432" s="110"/>
      <c r="BI1432" s="110"/>
      <c r="BJ1432" s="110"/>
      <c r="BK1432" s="110"/>
      <c r="BL1432" s="110"/>
      <c r="BM1432" s="110"/>
      <c r="BN1432" s="110"/>
      <c r="BO1432" s="110"/>
      <c r="BP1432" s="110"/>
      <c r="BQ1432" s="110"/>
      <c r="BR1432" s="110"/>
      <c r="BS1432" s="110"/>
      <c r="BT1432" s="110"/>
      <c r="BU1432" s="110"/>
      <c r="BV1432" s="110"/>
      <c r="BW1432" s="110"/>
      <c r="BX1432" s="110"/>
      <c r="BY1432" s="110"/>
      <c r="BZ1432" s="110"/>
      <c r="CA1432" s="110"/>
      <c r="CB1432" s="110"/>
      <c r="CC1432" s="110"/>
      <c r="CD1432" s="110"/>
      <c r="CE1432" s="110"/>
      <c r="CF1432" s="110"/>
      <c r="CG1432" s="110"/>
      <c r="CH1432" s="110"/>
      <c r="CI1432" s="110"/>
      <c r="CJ1432" s="110"/>
      <c r="CK1432" s="110"/>
      <c r="CL1432" s="110"/>
      <c r="CM1432" s="110"/>
      <c r="CN1432" s="110"/>
      <c r="CO1432" s="110"/>
      <c r="CP1432" s="110"/>
      <c r="CQ1432" s="110"/>
      <c r="CR1432" s="110"/>
      <c r="CS1432" s="110"/>
      <c r="CT1432" s="110"/>
      <c r="CU1432" s="110"/>
      <c r="CV1432" s="110"/>
      <c r="CW1432" s="110"/>
      <c r="CX1432" s="110"/>
      <c r="CY1432" s="110"/>
      <c r="CZ1432" s="110"/>
      <c r="DA1432" s="110"/>
      <c r="DB1432" s="110"/>
      <c r="DC1432" s="110"/>
      <c r="DD1432" s="110"/>
      <c r="DE1432" s="110"/>
      <c r="DF1432" s="110"/>
      <c r="DG1432" s="110"/>
      <c r="DH1432" s="110"/>
      <c r="DI1432" s="110"/>
      <c r="DJ1432" s="110"/>
      <c r="DK1432" s="110"/>
      <c r="DL1432" s="110"/>
      <c r="DM1432" s="110"/>
      <c r="DN1432" s="110"/>
      <c r="DO1432" s="110"/>
      <c r="DP1432" s="110"/>
      <c r="DQ1432" s="110"/>
      <c r="DR1432" s="110"/>
      <c r="DS1432" s="110"/>
      <c r="DT1432" s="110"/>
      <c r="DU1432" s="110"/>
      <c r="DV1432" s="110"/>
      <c r="DW1432" s="110"/>
      <c r="DX1432" s="110"/>
      <c r="DY1432" s="110"/>
      <c r="DZ1432" s="110"/>
      <c r="EA1432" s="110"/>
      <c r="EB1432" s="110"/>
      <c r="EC1432" s="110"/>
      <c r="ED1432" s="110"/>
      <c r="EE1432" s="110"/>
      <c r="EF1432" s="110"/>
      <c r="EG1432" s="110"/>
      <c r="EH1432" s="110"/>
      <c r="EI1432" s="110"/>
      <c r="EJ1432" s="110"/>
      <c r="EK1432" s="110"/>
      <c r="EL1432" s="110"/>
      <c r="EM1432" s="110"/>
      <c r="EN1432" s="110"/>
      <c r="EO1432" s="110"/>
      <c r="EP1432" s="110"/>
      <c r="EQ1432" s="110"/>
      <c r="ER1432" s="110"/>
      <c r="ES1432" s="110"/>
      <c r="ET1432" s="110"/>
      <c r="EU1432" s="110"/>
      <c r="EV1432" s="110"/>
      <c r="EW1432" s="110"/>
      <c r="EX1432" s="110"/>
      <c r="EY1432" s="110"/>
      <c r="EZ1432" s="110"/>
      <c r="FA1432" s="110"/>
      <c r="FB1432" s="110"/>
      <c r="FC1432" s="110"/>
      <c r="FD1432" s="110"/>
      <c r="FE1432" s="110"/>
      <c r="FF1432" s="110"/>
      <c r="FG1432" s="110"/>
      <c r="FH1432" s="110"/>
      <c r="FI1432" s="110"/>
      <c r="FJ1432" s="110"/>
      <c r="FK1432" s="110"/>
      <c r="FL1432" s="110"/>
      <c r="FM1432" s="110"/>
      <c r="FN1432" s="110"/>
      <c r="FO1432" s="110"/>
      <c r="FP1432" s="110"/>
      <c r="FQ1432" s="110"/>
      <c r="FR1432" s="110"/>
      <c r="FS1432" s="110"/>
      <c r="FT1432" s="110"/>
      <c r="FU1432" s="110"/>
      <c r="FV1432" s="110"/>
      <c r="FW1432" s="110"/>
      <c r="FX1432" s="110"/>
      <c r="FY1432" s="110"/>
      <c r="FZ1432" s="110"/>
      <c r="GA1432" s="110"/>
      <c r="GB1432" s="110"/>
      <c r="GC1432" s="110"/>
      <c r="GD1432" s="110"/>
      <c r="GE1432" s="110"/>
      <c r="GF1432" s="110"/>
      <c r="GG1432" s="110"/>
      <c r="GH1432" s="110"/>
      <c r="GI1432" s="110"/>
      <c r="GJ1432" s="110"/>
      <c r="GK1432" s="110"/>
      <c r="GL1432" s="110"/>
      <c r="GM1432" s="110"/>
      <c r="GN1432" s="110"/>
      <c r="GO1432" s="110"/>
      <c r="GP1432" s="110"/>
      <c r="GQ1432" s="110"/>
      <c r="GR1432" s="110"/>
      <c r="GS1432" s="110"/>
      <c r="GT1432" s="110"/>
      <c r="GU1432" s="110"/>
      <c r="GV1432" s="110"/>
      <c r="GW1432" s="110"/>
      <c r="GX1432" s="110"/>
      <c r="GY1432" s="110"/>
      <c r="GZ1432" s="110"/>
      <c r="HA1432" s="110"/>
      <c r="HB1432" s="110"/>
      <c r="HC1432" s="110"/>
      <c r="HD1432" s="110"/>
      <c r="HE1432" s="110"/>
      <c r="HF1432" s="110"/>
      <c r="HG1432" s="110"/>
      <c r="HH1432" s="110"/>
      <c r="HI1432" s="110"/>
      <c r="HJ1432" s="110"/>
      <c r="HK1432" s="110"/>
      <c r="HL1432" s="110"/>
      <c r="HM1432" s="110"/>
      <c r="HN1432" s="110"/>
      <c r="HO1432" s="110"/>
      <c r="HP1432" s="110"/>
      <c r="HQ1432" s="110"/>
      <c r="HR1432" s="110"/>
      <c r="HS1432" s="110"/>
      <c r="HT1432" s="110"/>
      <c r="HU1432" s="110"/>
      <c r="HV1432" s="110"/>
      <c r="HW1432" s="110"/>
      <c r="HX1432" s="110"/>
      <c r="HY1432" s="110"/>
      <c r="HZ1432" s="110"/>
      <c r="IA1432" s="110"/>
      <c r="IB1432" s="110"/>
      <c r="IC1432" s="110"/>
      <c r="ID1432" s="110"/>
      <c r="IE1432" s="110"/>
      <c r="IF1432" s="110"/>
      <c r="IG1432" s="110"/>
      <c r="IH1432" s="110"/>
      <c r="II1432" s="110"/>
      <c r="IJ1432" s="110"/>
      <c r="IK1432" s="110"/>
      <c r="IL1432" s="110"/>
      <c r="IM1432" s="110"/>
      <c r="IN1432" s="110"/>
      <c r="IO1432" s="110"/>
      <c r="IP1432" s="110"/>
      <c r="IQ1432" s="110"/>
      <c r="IR1432" s="110"/>
      <c r="IS1432" s="110"/>
      <c r="IT1432" s="110"/>
      <c r="IU1432" s="110"/>
      <c r="IV1432" s="110"/>
    </row>
    <row r="1433" spans="1:256" x14ac:dyDescent="0.35">
      <c r="A1433" s="122" t="s">
        <v>3283</v>
      </c>
      <c r="B1433" s="110" t="s">
        <v>220</v>
      </c>
      <c r="C1433" s="110" t="s">
        <v>206</v>
      </c>
      <c r="D1433" s="122" t="s">
        <v>231</v>
      </c>
      <c r="E1433" s="125">
        <v>35459</v>
      </c>
      <c r="F1433" s="111" t="s">
        <v>130</v>
      </c>
      <c r="G1433" s="122" t="s">
        <v>316</v>
      </c>
      <c r="H1433" s="110" t="s">
        <v>211</v>
      </c>
      <c r="I1433" s="110" t="s">
        <v>206</v>
      </c>
      <c r="J1433" s="122" t="s">
        <v>231</v>
      </c>
      <c r="K1433" s="110" t="s">
        <v>864</v>
      </c>
      <c r="L1433" s="110" t="s">
        <v>206</v>
      </c>
      <c r="M1433" s="122" t="s">
        <v>865</v>
      </c>
      <c r="N1433" s="110" t="s">
        <v>744</v>
      </c>
      <c r="O1433" s="110" t="s">
        <v>195</v>
      </c>
      <c r="P1433" s="122" t="s">
        <v>231</v>
      </c>
      <c r="Q1433" s="110" t="s">
        <v>744</v>
      </c>
      <c r="R1433" s="110" t="s">
        <v>195</v>
      </c>
      <c r="S1433" s="122" t="s">
        <v>186</v>
      </c>
      <c r="T1433" s="110"/>
      <c r="U1433" s="110"/>
      <c r="V1433" s="122"/>
      <c r="W1433" s="110"/>
      <c r="X1433" s="110"/>
      <c r="Y1433" s="122"/>
      <c r="Z1433" s="110"/>
      <c r="AA1433" s="110"/>
      <c r="AB1433" s="122"/>
      <c r="AC1433" s="110"/>
      <c r="AD1433" s="110"/>
      <c r="AE1433" s="110"/>
      <c r="AF1433" s="110"/>
      <c r="AG1433" s="110"/>
      <c r="AH1433" s="110"/>
      <c r="AI1433" s="110"/>
      <c r="AJ1433" s="110"/>
      <c r="AK1433" s="110"/>
      <c r="AL1433" s="110"/>
      <c r="AM1433" s="110"/>
      <c r="AN1433" s="110"/>
      <c r="AO1433" s="110"/>
      <c r="AP1433" s="110"/>
      <c r="AQ1433" s="110"/>
      <c r="AR1433" s="110"/>
      <c r="AS1433" s="110"/>
      <c r="AT1433" s="110"/>
      <c r="AU1433" s="110"/>
      <c r="AV1433" s="110"/>
      <c r="AW1433" s="110"/>
      <c r="AX1433" s="110"/>
      <c r="AY1433" s="110"/>
      <c r="AZ1433" s="110"/>
      <c r="BA1433" s="110"/>
      <c r="BB1433" s="110"/>
      <c r="BC1433" s="110"/>
      <c r="BD1433" s="110"/>
      <c r="BE1433" s="110"/>
      <c r="BF1433" s="110"/>
      <c r="BG1433" s="110"/>
      <c r="BH1433" s="110"/>
      <c r="BI1433" s="110"/>
      <c r="BJ1433" s="110"/>
      <c r="BK1433" s="110"/>
      <c r="BL1433" s="110"/>
      <c r="BM1433" s="110"/>
      <c r="BN1433" s="110"/>
      <c r="BO1433" s="110"/>
      <c r="BP1433" s="110"/>
      <c r="BQ1433" s="110"/>
      <c r="BR1433" s="110"/>
      <c r="BS1433" s="110"/>
      <c r="BT1433" s="110"/>
      <c r="BU1433" s="110"/>
      <c r="BV1433" s="110"/>
      <c r="BW1433" s="110"/>
      <c r="BX1433" s="110"/>
      <c r="BY1433" s="110"/>
      <c r="BZ1433" s="110"/>
      <c r="CA1433" s="110"/>
      <c r="CB1433" s="110"/>
      <c r="CC1433" s="110"/>
      <c r="CD1433" s="110"/>
      <c r="CE1433" s="110"/>
      <c r="CF1433" s="110"/>
      <c r="CG1433" s="110"/>
      <c r="CH1433" s="110"/>
      <c r="CI1433" s="110"/>
      <c r="CJ1433" s="110"/>
      <c r="CK1433" s="110"/>
      <c r="CL1433" s="110"/>
      <c r="CM1433" s="110"/>
      <c r="CN1433" s="110"/>
      <c r="CO1433" s="110"/>
      <c r="CP1433" s="110"/>
      <c r="CQ1433" s="110"/>
      <c r="CR1433" s="110"/>
      <c r="CS1433" s="110"/>
      <c r="CT1433" s="110"/>
      <c r="CU1433" s="110"/>
      <c r="CV1433" s="110"/>
      <c r="CW1433" s="110"/>
      <c r="CX1433" s="110"/>
      <c r="CY1433" s="110"/>
      <c r="CZ1433" s="110"/>
      <c r="DA1433" s="110"/>
      <c r="DB1433" s="110"/>
      <c r="DC1433" s="110"/>
      <c r="DD1433" s="110"/>
      <c r="DE1433" s="110"/>
      <c r="DF1433" s="110"/>
      <c r="DG1433" s="110"/>
      <c r="DH1433" s="110"/>
      <c r="DI1433" s="110"/>
      <c r="DJ1433" s="110"/>
      <c r="DK1433" s="110"/>
      <c r="DL1433" s="110"/>
      <c r="DM1433" s="110"/>
      <c r="DN1433" s="110"/>
      <c r="DO1433" s="110"/>
      <c r="DP1433" s="110"/>
      <c r="DQ1433" s="110"/>
      <c r="DR1433" s="110"/>
      <c r="DS1433" s="110"/>
      <c r="DT1433" s="110"/>
      <c r="DU1433" s="110"/>
      <c r="DV1433" s="110"/>
      <c r="DW1433" s="110"/>
      <c r="DX1433" s="110"/>
      <c r="DY1433" s="110"/>
      <c r="DZ1433" s="110"/>
      <c r="EA1433" s="110"/>
      <c r="EB1433" s="110"/>
      <c r="EC1433" s="110"/>
      <c r="ED1433" s="110"/>
      <c r="EE1433" s="110"/>
      <c r="EF1433" s="110"/>
      <c r="EG1433" s="110"/>
      <c r="EH1433" s="110"/>
      <c r="EI1433" s="110"/>
      <c r="EJ1433" s="110"/>
      <c r="EK1433" s="110"/>
      <c r="EL1433" s="110"/>
      <c r="EM1433" s="110"/>
      <c r="EN1433" s="110"/>
      <c r="EO1433" s="110"/>
      <c r="EP1433" s="110"/>
      <c r="EQ1433" s="110"/>
      <c r="ER1433" s="110"/>
      <c r="ES1433" s="110"/>
      <c r="ET1433" s="110"/>
      <c r="EU1433" s="110"/>
      <c r="EV1433" s="110"/>
      <c r="EW1433" s="110"/>
      <c r="EX1433" s="110"/>
      <c r="EY1433" s="110"/>
      <c r="EZ1433" s="110"/>
      <c r="FA1433" s="110"/>
      <c r="FB1433" s="110"/>
      <c r="FC1433" s="110"/>
      <c r="FD1433" s="110"/>
      <c r="FE1433" s="110"/>
      <c r="FF1433" s="110"/>
      <c r="FG1433" s="110"/>
      <c r="FH1433" s="110"/>
      <c r="FI1433" s="110"/>
      <c r="FJ1433" s="110"/>
      <c r="FK1433" s="110"/>
      <c r="FL1433" s="110"/>
      <c r="FM1433" s="110"/>
      <c r="FN1433" s="110"/>
      <c r="FO1433" s="110"/>
      <c r="FP1433" s="110"/>
      <c r="FQ1433" s="110"/>
      <c r="FR1433" s="110"/>
      <c r="FS1433" s="110"/>
      <c r="FT1433" s="110"/>
      <c r="FU1433" s="110"/>
      <c r="FV1433" s="110"/>
      <c r="FW1433" s="110"/>
      <c r="FX1433" s="110"/>
      <c r="FY1433" s="110"/>
      <c r="FZ1433" s="110"/>
      <c r="GA1433" s="110"/>
      <c r="GB1433" s="110"/>
      <c r="GC1433" s="110"/>
      <c r="GD1433" s="110"/>
      <c r="GE1433" s="110"/>
      <c r="GF1433" s="110"/>
      <c r="GG1433" s="110"/>
      <c r="GH1433" s="110"/>
      <c r="GI1433" s="110"/>
      <c r="GJ1433" s="110"/>
      <c r="GK1433" s="110"/>
      <c r="GL1433" s="110"/>
      <c r="GM1433" s="110"/>
      <c r="GN1433" s="110"/>
      <c r="GO1433" s="110"/>
      <c r="GP1433" s="110"/>
      <c r="GQ1433" s="110"/>
      <c r="GR1433" s="110"/>
      <c r="GS1433" s="110"/>
      <c r="GT1433" s="110"/>
      <c r="GU1433" s="110"/>
      <c r="GV1433" s="110"/>
      <c r="GW1433" s="110"/>
      <c r="GX1433" s="110"/>
      <c r="GY1433" s="110"/>
      <c r="GZ1433" s="110"/>
      <c r="HA1433" s="110"/>
      <c r="HB1433" s="110"/>
      <c r="HC1433" s="110"/>
      <c r="HD1433" s="110"/>
      <c r="HE1433" s="110"/>
      <c r="HF1433" s="110"/>
      <c r="HG1433" s="110"/>
      <c r="HH1433" s="110"/>
      <c r="HI1433" s="110"/>
      <c r="HJ1433" s="110"/>
      <c r="HK1433" s="110"/>
      <c r="HL1433" s="110"/>
      <c r="HM1433" s="110"/>
      <c r="HN1433" s="110"/>
      <c r="HO1433" s="110"/>
      <c r="HP1433" s="110"/>
      <c r="HQ1433" s="110"/>
      <c r="HR1433" s="110"/>
      <c r="HS1433" s="110"/>
      <c r="HT1433" s="110"/>
      <c r="HU1433" s="110"/>
      <c r="HV1433" s="110"/>
      <c r="HW1433" s="110"/>
      <c r="HX1433" s="110"/>
      <c r="HY1433" s="110"/>
      <c r="HZ1433" s="110"/>
      <c r="IA1433" s="110"/>
      <c r="IB1433" s="110"/>
      <c r="IC1433" s="110"/>
      <c r="ID1433" s="110"/>
      <c r="IE1433" s="110"/>
      <c r="IF1433" s="110"/>
      <c r="IG1433" s="110"/>
      <c r="IH1433" s="110"/>
      <c r="II1433" s="110"/>
      <c r="IJ1433" s="110"/>
      <c r="IK1433" s="110"/>
      <c r="IL1433" s="110"/>
      <c r="IM1433" s="110"/>
      <c r="IN1433" s="110"/>
      <c r="IO1433" s="110"/>
      <c r="IP1433" s="110"/>
      <c r="IQ1433" s="110"/>
      <c r="IR1433" s="110"/>
      <c r="IS1433" s="110"/>
      <c r="IT1433" s="110"/>
      <c r="IU1433" s="110"/>
      <c r="IV1433" s="110"/>
    </row>
    <row r="1434" spans="1:256" s="110" customFormat="1" x14ac:dyDescent="0.35">
      <c r="A1434" s="122" t="s">
        <v>1579</v>
      </c>
      <c r="B1434" s="110" t="s">
        <v>127</v>
      </c>
      <c r="C1434" s="111" t="s">
        <v>158</v>
      </c>
      <c r="D1434" s="122"/>
      <c r="E1434" s="125">
        <v>36954</v>
      </c>
      <c r="F1434" s="111" t="s">
        <v>84</v>
      </c>
      <c r="G1434" s="122" t="s">
        <v>84</v>
      </c>
      <c r="H1434" s="110" t="s">
        <v>127</v>
      </c>
      <c r="I1434" s="111" t="s">
        <v>158</v>
      </c>
      <c r="J1434" s="122"/>
      <c r="K1434" s="110" t="s">
        <v>122</v>
      </c>
      <c r="L1434" s="111" t="s">
        <v>158</v>
      </c>
      <c r="M1434" s="122"/>
      <c r="P1434" s="122"/>
      <c r="S1434" s="122"/>
      <c r="V1434" s="122"/>
      <c r="Y1434" s="122"/>
      <c r="AB1434" s="122"/>
    </row>
    <row r="1435" spans="1:256" s="110" customFormat="1" x14ac:dyDescent="0.35">
      <c r="A1435" s="122" t="s">
        <v>3145</v>
      </c>
      <c r="B1435" s="110" t="s">
        <v>258</v>
      </c>
      <c r="C1435" s="118" t="s">
        <v>421</v>
      </c>
      <c r="D1435" s="122" t="s">
        <v>264</v>
      </c>
      <c r="E1435" s="125">
        <v>36591</v>
      </c>
      <c r="F1435" s="111" t="s">
        <v>98</v>
      </c>
      <c r="G1435" s="111" t="s">
        <v>138</v>
      </c>
      <c r="H1435" s="110" t="s">
        <v>258</v>
      </c>
      <c r="I1435" s="118" t="s">
        <v>421</v>
      </c>
      <c r="J1435" s="122" t="s">
        <v>484</v>
      </c>
      <c r="L1435" s="118"/>
      <c r="M1435" s="122"/>
      <c r="O1435" s="118"/>
      <c r="P1435" s="122"/>
      <c r="R1435" s="118"/>
      <c r="S1435" s="122"/>
      <c r="U1435" s="118"/>
      <c r="V1435" s="122"/>
      <c r="X1435" s="118"/>
      <c r="Y1435" s="122"/>
      <c r="AA1435" s="118"/>
      <c r="AB1435" s="122"/>
      <c r="AD1435" s="118"/>
      <c r="AE1435" s="122"/>
      <c r="AG1435" s="118"/>
      <c r="AH1435" s="122"/>
      <c r="AJ1435" s="118"/>
      <c r="AK1435" s="122"/>
    </row>
    <row r="1436" spans="1:256" s="110" customFormat="1" x14ac:dyDescent="0.35">
      <c r="A1436" s="122" t="s">
        <v>2550</v>
      </c>
      <c r="B1436" s="110" t="s">
        <v>77</v>
      </c>
      <c r="C1436" s="110" t="s">
        <v>151</v>
      </c>
      <c r="D1436" s="122" t="s">
        <v>2249</v>
      </c>
      <c r="E1436" s="125">
        <v>35952</v>
      </c>
      <c r="F1436" s="111" t="s">
        <v>2551</v>
      </c>
      <c r="G1436" s="122" t="s">
        <v>4562</v>
      </c>
      <c r="H1436" s="110" t="s">
        <v>77</v>
      </c>
      <c r="I1436" s="110" t="s">
        <v>158</v>
      </c>
      <c r="J1436" s="122"/>
      <c r="K1436" s="110" t="s">
        <v>77</v>
      </c>
      <c r="L1436" s="110" t="s">
        <v>158</v>
      </c>
      <c r="M1436" s="122"/>
      <c r="P1436" s="122"/>
      <c r="S1436" s="122"/>
      <c r="V1436" s="122"/>
      <c r="Y1436" s="122"/>
      <c r="AB1436" s="122"/>
    </row>
    <row r="1437" spans="1:256" s="110" customFormat="1" x14ac:dyDescent="0.35">
      <c r="A1437" s="122" t="s">
        <v>1976</v>
      </c>
      <c r="B1437" s="110" t="s">
        <v>132</v>
      </c>
      <c r="C1437" s="110" t="s">
        <v>172</v>
      </c>
      <c r="D1437" s="122"/>
      <c r="E1437" s="125">
        <v>36648</v>
      </c>
      <c r="F1437" s="111" t="s">
        <v>84</v>
      </c>
      <c r="G1437" s="122" t="s">
        <v>83</v>
      </c>
      <c r="H1437" s="110" t="s">
        <v>127</v>
      </c>
      <c r="I1437" s="110" t="s">
        <v>172</v>
      </c>
      <c r="J1437" s="122"/>
      <c r="K1437" s="110" t="s">
        <v>132</v>
      </c>
      <c r="L1437" s="110" t="s">
        <v>172</v>
      </c>
      <c r="M1437" s="122"/>
      <c r="P1437" s="122"/>
      <c r="S1437" s="122"/>
      <c r="V1437" s="122"/>
      <c r="Y1437" s="122"/>
      <c r="AB1437" s="122"/>
    </row>
    <row r="1438" spans="1:256" s="110" customFormat="1" x14ac:dyDescent="0.35">
      <c r="A1438" s="122" t="s">
        <v>3185</v>
      </c>
      <c r="B1438" s="110" t="s">
        <v>954</v>
      </c>
      <c r="C1438" s="110" t="s">
        <v>235</v>
      </c>
      <c r="D1438" s="122" t="s">
        <v>3459</v>
      </c>
      <c r="E1438" s="125">
        <v>36575</v>
      </c>
      <c r="F1438" s="111" t="s">
        <v>83</v>
      </c>
      <c r="G1438" s="122" t="s">
        <v>84</v>
      </c>
      <c r="H1438" s="110" t="s">
        <v>954</v>
      </c>
      <c r="I1438" s="110" t="s">
        <v>235</v>
      </c>
      <c r="J1438" s="122" t="s">
        <v>3482</v>
      </c>
      <c r="K1438" s="110" t="s">
        <v>93</v>
      </c>
      <c r="L1438" s="110" t="s">
        <v>235</v>
      </c>
      <c r="M1438" s="122" t="s">
        <v>2160</v>
      </c>
      <c r="P1438" s="122"/>
      <c r="S1438" s="122"/>
      <c r="V1438" s="122"/>
      <c r="Y1438" s="122"/>
      <c r="AB1438" s="122"/>
    </row>
    <row r="1439" spans="1:256" s="110" customFormat="1" x14ac:dyDescent="0.35">
      <c r="A1439" s="122" t="s">
        <v>2302</v>
      </c>
      <c r="B1439" s="110" t="s">
        <v>258</v>
      </c>
      <c r="C1439" s="110" t="s">
        <v>195</v>
      </c>
      <c r="D1439" s="111" t="s">
        <v>208</v>
      </c>
      <c r="E1439" s="125">
        <v>33914</v>
      </c>
      <c r="F1439" s="111" t="s">
        <v>344</v>
      </c>
      <c r="G1439" s="110" t="s">
        <v>540</v>
      </c>
      <c r="H1439" s="110" t="s">
        <v>243</v>
      </c>
      <c r="I1439" s="110" t="s">
        <v>195</v>
      </c>
      <c r="J1439" s="111" t="s">
        <v>3052</v>
      </c>
      <c r="M1439" s="111"/>
      <c r="N1439" s="110" t="s">
        <v>284</v>
      </c>
      <c r="O1439" s="110" t="s">
        <v>86</v>
      </c>
      <c r="P1439" s="111" t="s">
        <v>191</v>
      </c>
      <c r="S1439" s="111"/>
      <c r="T1439" s="110" t="s">
        <v>243</v>
      </c>
      <c r="U1439" s="110" t="s">
        <v>195</v>
      </c>
      <c r="V1439" s="111" t="s">
        <v>246</v>
      </c>
      <c r="W1439" s="110" t="s">
        <v>258</v>
      </c>
      <c r="X1439" s="110" t="s">
        <v>195</v>
      </c>
      <c r="Y1439" s="111" t="s">
        <v>472</v>
      </c>
      <c r="Z1439" s="110" t="s">
        <v>243</v>
      </c>
      <c r="AA1439" s="110" t="s">
        <v>195</v>
      </c>
      <c r="AB1439" s="111" t="s">
        <v>246</v>
      </c>
      <c r="AC1439" s="110" t="s">
        <v>258</v>
      </c>
      <c r="AD1439" s="110" t="s">
        <v>195</v>
      </c>
      <c r="AE1439" s="111" t="s">
        <v>185</v>
      </c>
    </row>
    <row r="1440" spans="1:256" ht="12.75" customHeight="1" x14ac:dyDescent="0.35">
      <c r="A1440" s="122" t="s">
        <v>3877</v>
      </c>
      <c r="B1440" s="110" t="s">
        <v>327</v>
      </c>
      <c r="C1440" s="110" t="s">
        <v>158</v>
      </c>
      <c r="D1440" s="122" t="s">
        <v>328</v>
      </c>
      <c r="E1440" s="125">
        <v>35324</v>
      </c>
      <c r="F1440" s="111" t="s">
        <v>107</v>
      </c>
      <c r="G1440" s="122"/>
      <c r="H1440" s="110"/>
      <c r="I1440" s="110"/>
      <c r="J1440" s="122"/>
      <c r="K1440" s="110" t="s">
        <v>327</v>
      </c>
      <c r="L1440" s="110" t="s">
        <v>158</v>
      </c>
      <c r="M1440" s="122" t="s">
        <v>335</v>
      </c>
      <c r="N1440" s="110" t="s">
        <v>327</v>
      </c>
      <c r="O1440" s="110" t="s">
        <v>158</v>
      </c>
      <c r="P1440" s="122" t="s">
        <v>335</v>
      </c>
      <c r="Q1440" s="110"/>
      <c r="R1440" s="110"/>
      <c r="S1440" s="122"/>
      <c r="T1440" s="110"/>
      <c r="U1440" s="110"/>
      <c r="V1440" s="122"/>
      <c r="W1440" s="110"/>
      <c r="X1440" s="110"/>
      <c r="Y1440" s="122"/>
      <c r="Z1440" s="110"/>
      <c r="AA1440" s="110"/>
      <c r="AB1440" s="122"/>
      <c r="AC1440" s="110"/>
      <c r="AD1440" s="110"/>
      <c r="AE1440" s="110"/>
      <c r="AF1440" s="110"/>
      <c r="AG1440" s="110"/>
      <c r="AH1440" s="110"/>
      <c r="AI1440" s="110"/>
      <c r="AJ1440" s="110"/>
      <c r="AK1440" s="110"/>
      <c r="AL1440" s="110"/>
      <c r="AM1440" s="110"/>
      <c r="AN1440" s="110"/>
      <c r="AO1440" s="110"/>
      <c r="AP1440" s="110"/>
      <c r="AQ1440" s="110"/>
      <c r="AR1440" s="110"/>
      <c r="AS1440" s="110"/>
      <c r="AT1440" s="110"/>
      <c r="AU1440" s="110"/>
      <c r="AV1440" s="110"/>
      <c r="AW1440" s="110"/>
      <c r="AX1440" s="110"/>
      <c r="AY1440" s="110"/>
      <c r="AZ1440" s="110"/>
      <c r="BA1440" s="110"/>
      <c r="BB1440" s="110"/>
      <c r="BC1440" s="110"/>
      <c r="BD1440" s="110"/>
      <c r="BE1440" s="110"/>
      <c r="BF1440" s="110"/>
      <c r="BG1440" s="110"/>
      <c r="BH1440" s="110"/>
      <c r="BI1440" s="110"/>
      <c r="BJ1440" s="110"/>
      <c r="BK1440" s="110"/>
      <c r="BL1440" s="110"/>
      <c r="BM1440" s="110"/>
      <c r="BN1440" s="110"/>
      <c r="BO1440" s="110"/>
      <c r="BP1440" s="110"/>
      <c r="BQ1440" s="110"/>
      <c r="BR1440" s="110"/>
      <c r="BS1440" s="110"/>
      <c r="BT1440" s="110"/>
      <c r="BU1440" s="110"/>
      <c r="BV1440" s="110"/>
      <c r="BW1440" s="110"/>
      <c r="BX1440" s="110"/>
      <c r="BY1440" s="110"/>
      <c r="BZ1440" s="110"/>
      <c r="CA1440" s="110"/>
      <c r="CB1440" s="110"/>
      <c r="CC1440" s="110"/>
      <c r="CD1440" s="110"/>
      <c r="CE1440" s="110"/>
      <c r="CF1440" s="110"/>
      <c r="CG1440" s="110"/>
      <c r="CH1440" s="110"/>
      <c r="CI1440" s="110"/>
      <c r="CJ1440" s="110"/>
      <c r="CK1440" s="110"/>
      <c r="CL1440" s="110"/>
      <c r="CM1440" s="110"/>
      <c r="CN1440" s="110"/>
      <c r="CO1440" s="110"/>
      <c r="CP1440" s="110"/>
      <c r="CQ1440" s="110"/>
      <c r="CR1440" s="110"/>
      <c r="CS1440" s="110"/>
      <c r="CT1440" s="110"/>
      <c r="CU1440" s="110"/>
      <c r="CV1440" s="110"/>
      <c r="CW1440" s="110"/>
      <c r="CX1440" s="110"/>
      <c r="CY1440" s="110"/>
      <c r="CZ1440" s="110"/>
      <c r="DA1440" s="110"/>
      <c r="DB1440" s="110"/>
      <c r="DC1440" s="110"/>
      <c r="DD1440" s="110"/>
      <c r="DE1440" s="110"/>
      <c r="DF1440" s="110"/>
      <c r="DG1440" s="110"/>
      <c r="DH1440" s="110"/>
      <c r="DI1440" s="110"/>
      <c r="DJ1440" s="110"/>
      <c r="DK1440" s="110"/>
      <c r="DL1440" s="110"/>
      <c r="DM1440" s="110"/>
      <c r="DN1440" s="110"/>
      <c r="DO1440" s="110"/>
      <c r="DP1440" s="110"/>
      <c r="DQ1440" s="110"/>
      <c r="DR1440" s="110"/>
      <c r="DS1440" s="110"/>
      <c r="DT1440" s="110"/>
      <c r="DU1440" s="110"/>
      <c r="DV1440" s="110"/>
      <c r="DW1440" s="110"/>
      <c r="DX1440" s="110"/>
      <c r="DY1440" s="110"/>
      <c r="DZ1440" s="110"/>
      <c r="EA1440" s="110"/>
      <c r="EB1440" s="110"/>
      <c r="EC1440" s="110"/>
      <c r="ED1440" s="110"/>
      <c r="EE1440" s="110"/>
      <c r="EF1440" s="110"/>
      <c r="EG1440" s="110"/>
      <c r="EH1440" s="110"/>
      <c r="EI1440" s="110"/>
      <c r="EJ1440" s="110"/>
      <c r="EK1440" s="110"/>
      <c r="EL1440" s="110"/>
      <c r="EM1440" s="110"/>
      <c r="EN1440" s="110"/>
      <c r="EO1440" s="110"/>
      <c r="EP1440" s="110"/>
      <c r="EQ1440" s="110"/>
      <c r="ER1440" s="110"/>
      <c r="ES1440" s="110"/>
      <c r="ET1440" s="110"/>
      <c r="EU1440" s="110"/>
      <c r="EV1440" s="110"/>
      <c r="EW1440" s="110"/>
      <c r="EX1440" s="110"/>
      <c r="EY1440" s="110"/>
      <c r="EZ1440" s="110"/>
      <c r="FA1440" s="110"/>
      <c r="FB1440" s="110"/>
      <c r="FC1440" s="110"/>
      <c r="FD1440" s="110"/>
      <c r="FE1440" s="110"/>
      <c r="FF1440" s="110"/>
      <c r="FG1440" s="110"/>
      <c r="FH1440" s="110"/>
      <c r="FI1440" s="110"/>
      <c r="FJ1440" s="110"/>
      <c r="FK1440" s="110"/>
      <c r="FL1440" s="110"/>
      <c r="FM1440" s="110"/>
      <c r="FN1440" s="110"/>
      <c r="FO1440" s="110"/>
      <c r="FP1440" s="110"/>
      <c r="FQ1440" s="110"/>
      <c r="FR1440" s="110"/>
      <c r="FS1440" s="110"/>
      <c r="FT1440" s="110"/>
      <c r="FU1440" s="110"/>
      <c r="FV1440" s="110"/>
      <c r="FW1440" s="110"/>
      <c r="FX1440" s="110"/>
      <c r="FY1440" s="110"/>
      <c r="FZ1440" s="110"/>
      <c r="GA1440" s="110"/>
      <c r="GB1440" s="110"/>
      <c r="GC1440" s="110"/>
      <c r="GD1440" s="110"/>
      <c r="GE1440" s="110"/>
      <c r="GF1440" s="110"/>
      <c r="GG1440" s="110"/>
      <c r="GH1440" s="110"/>
      <c r="GI1440" s="110"/>
      <c r="GJ1440" s="110"/>
      <c r="GK1440" s="110"/>
      <c r="GL1440" s="110"/>
      <c r="GM1440" s="110"/>
      <c r="GN1440" s="110"/>
      <c r="GO1440" s="110"/>
      <c r="GP1440" s="110"/>
      <c r="GQ1440" s="110"/>
      <c r="GR1440" s="110"/>
      <c r="GS1440" s="110"/>
      <c r="GT1440" s="110"/>
      <c r="GU1440" s="110"/>
      <c r="GV1440" s="110"/>
      <c r="GW1440" s="110"/>
      <c r="GX1440" s="110"/>
      <c r="GY1440" s="110"/>
      <c r="GZ1440" s="110"/>
      <c r="HA1440" s="110"/>
      <c r="HB1440" s="110"/>
      <c r="HC1440" s="110"/>
      <c r="HD1440" s="110"/>
      <c r="HE1440" s="110"/>
      <c r="HF1440" s="110"/>
      <c r="HG1440" s="110"/>
      <c r="HH1440" s="110"/>
      <c r="HI1440" s="110"/>
      <c r="HJ1440" s="110"/>
      <c r="HK1440" s="110"/>
      <c r="HL1440" s="110"/>
      <c r="HM1440" s="110"/>
      <c r="HN1440" s="110"/>
      <c r="HO1440" s="110"/>
      <c r="HP1440" s="110"/>
      <c r="HQ1440" s="110"/>
      <c r="HR1440" s="110"/>
      <c r="HS1440" s="110"/>
      <c r="HT1440" s="110"/>
      <c r="HU1440" s="110"/>
      <c r="HV1440" s="110"/>
      <c r="HW1440" s="110"/>
      <c r="HX1440" s="110"/>
      <c r="HY1440" s="110"/>
      <c r="HZ1440" s="110"/>
      <c r="IA1440" s="110"/>
      <c r="IB1440" s="110"/>
      <c r="IC1440" s="110"/>
      <c r="ID1440" s="110"/>
      <c r="IE1440" s="110"/>
      <c r="IF1440" s="110"/>
      <c r="IG1440" s="110"/>
      <c r="IH1440" s="110"/>
      <c r="II1440" s="110"/>
      <c r="IJ1440" s="110"/>
      <c r="IK1440" s="110"/>
      <c r="IL1440" s="110"/>
      <c r="IM1440" s="110"/>
      <c r="IN1440" s="110"/>
      <c r="IO1440" s="110"/>
      <c r="IP1440" s="110"/>
      <c r="IQ1440" s="110"/>
      <c r="IR1440" s="110"/>
      <c r="IS1440" s="110"/>
      <c r="IT1440" s="110"/>
      <c r="IU1440" s="110"/>
      <c r="IV1440" s="110"/>
    </row>
    <row r="1441" spans="1:256" s="110" customFormat="1" x14ac:dyDescent="0.35">
      <c r="A1441" s="8" t="s">
        <v>5013</v>
      </c>
      <c r="B1441"/>
      <c r="C1441" s="111" t="s">
        <v>4421</v>
      </c>
      <c r="D1441" s="36"/>
      <c r="E1441" s="40">
        <v>32567</v>
      </c>
      <c r="F1441" s="36" t="s">
        <v>5014</v>
      </c>
      <c r="G1441" s="36" t="s">
        <v>5015</v>
      </c>
      <c r="H1441"/>
      <c r="I1441" s="36"/>
      <c r="J1441" s="36"/>
      <c r="K1441" t="s">
        <v>656</v>
      </c>
      <c r="L1441" s="36" t="s">
        <v>195</v>
      </c>
      <c r="M1441" s="36" t="s">
        <v>906</v>
      </c>
      <c r="N1441" t="s">
        <v>656</v>
      </c>
      <c r="O1441" s="36" t="s">
        <v>341</v>
      </c>
      <c r="P1441" s="36" t="s">
        <v>293</v>
      </c>
      <c r="Q1441" t="s">
        <v>656</v>
      </c>
      <c r="R1441" s="36" t="s">
        <v>341</v>
      </c>
      <c r="S1441" s="36" t="s">
        <v>5016</v>
      </c>
      <c r="T1441" t="s">
        <v>253</v>
      </c>
      <c r="U1441" s="36" t="s">
        <v>341</v>
      </c>
      <c r="V1441" s="36" t="s">
        <v>1145</v>
      </c>
      <c r="W1441" t="s">
        <v>253</v>
      </c>
      <c r="X1441" s="36" t="s">
        <v>341</v>
      </c>
      <c r="Y1441" s="36" t="s">
        <v>598</v>
      </c>
      <c r="Z1441" t="s">
        <v>242</v>
      </c>
      <c r="AA1441" s="36" t="s">
        <v>206</v>
      </c>
      <c r="AB1441" s="36" t="s">
        <v>1145</v>
      </c>
      <c r="AC1441" t="s">
        <v>242</v>
      </c>
      <c r="AD1441" s="36" t="s">
        <v>206</v>
      </c>
      <c r="AE1441" s="36" t="s">
        <v>181</v>
      </c>
      <c r="AF1441" t="s">
        <v>253</v>
      </c>
      <c r="AG1441" s="36" t="s">
        <v>206</v>
      </c>
      <c r="AH1441" s="36" t="s">
        <v>289</v>
      </c>
      <c r="AI1441" t="s">
        <v>253</v>
      </c>
      <c r="AJ1441" s="36" t="s">
        <v>206</v>
      </c>
      <c r="AK1441" s="36" t="s">
        <v>1270</v>
      </c>
      <c r="AL1441" t="s">
        <v>273</v>
      </c>
      <c r="AM1441" s="36" t="s">
        <v>206</v>
      </c>
      <c r="AN1441" s="36" t="s">
        <v>185</v>
      </c>
      <c r="AO1441" t="s">
        <v>253</v>
      </c>
      <c r="AP1441" s="36" t="s">
        <v>206</v>
      </c>
      <c r="AQ1441" s="36" t="s">
        <v>1141</v>
      </c>
      <c r="AR1441" t="s">
        <v>253</v>
      </c>
      <c r="AS1441" s="36" t="s">
        <v>206</v>
      </c>
      <c r="AT1441" s="36" t="s">
        <v>1144</v>
      </c>
      <c r="AU1441" t="s">
        <v>273</v>
      </c>
      <c r="AV1441" s="36" t="s">
        <v>206</v>
      </c>
      <c r="AW1441" s="36" t="s">
        <v>227</v>
      </c>
      <c r="AX1441"/>
      <c r="AY1441" s="36"/>
      <c r="AZ1441" s="36"/>
      <c r="BA1441"/>
      <c r="BB1441" s="36"/>
      <c r="BC1441" s="36"/>
      <c r="BD1441"/>
      <c r="BE1441" s="36"/>
      <c r="BF1441" s="36"/>
      <c r="BG1441"/>
      <c r="BH1441" s="36"/>
      <c r="BI1441" s="36"/>
      <c r="BJ1441"/>
      <c r="BK1441" s="36"/>
      <c r="BL1441" s="36"/>
      <c r="BM1441"/>
      <c r="BN1441" s="36"/>
      <c r="BO1441" s="36"/>
      <c r="BP1441"/>
      <c r="BQ1441" s="40"/>
      <c r="BR1441" s="36"/>
      <c r="BS1441" s="9"/>
      <c r="BT1441"/>
      <c r="BU1441" s="8"/>
      <c r="BV1441" s="9"/>
      <c r="BW1441" s="9"/>
      <c r="BX1441" s="128"/>
    </row>
    <row r="1442" spans="1:256" s="110" customFormat="1" x14ac:dyDescent="0.35">
      <c r="A1442" s="122" t="s">
        <v>3064</v>
      </c>
      <c r="B1442" s="110" t="s">
        <v>250</v>
      </c>
      <c r="C1442" s="118" t="s">
        <v>109</v>
      </c>
      <c r="D1442" s="122" t="s">
        <v>231</v>
      </c>
      <c r="E1442" s="125">
        <v>36252</v>
      </c>
      <c r="F1442" s="111" t="s">
        <v>391</v>
      </c>
      <c r="G1442" s="111"/>
      <c r="H1442" s="110" t="s">
        <v>258</v>
      </c>
      <c r="I1442" s="118" t="s">
        <v>109</v>
      </c>
      <c r="J1442" s="122" t="s">
        <v>231</v>
      </c>
      <c r="L1442" s="118"/>
      <c r="M1442" s="122"/>
      <c r="O1442" s="118"/>
      <c r="P1442" s="122"/>
      <c r="R1442" s="118"/>
      <c r="S1442" s="122"/>
      <c r="U1442" s="118"/>
      <c r="V1442" s="122"/>
      <c r="X1442" s="118"/>
      <c r="Y1442" s="122"/>
      <c r="AA1442" s="118"/>
      <c r="AB1442" s="122"/>
      <c r="AD1442" s="118"/>
      <c r="AE1442" s="122"/>
      <c r="AG1442" s="118"/>
      <c r="AH1442" s="122"/>
      <c r="AJ1442" s="118"/>
      <c r="AK1442" s="122"/>
    </row>
    <row r="1443" spans="1:256" s="110" customFormat="1" x14ac:dyDescent="0.35">
      <c r="A1443" s="122" t="s">
        <v>530</v>
      </c>
      <c r="B1443" s="110" t="s">
        <v>365</v>
      </c>
      <c r="C1443" s="110" t="s">
        <v>190</v>
      </c>
      <c r="D1443" s="122"/>
      <c r="E1443" s="125">
        <v>34955</v>
      </c>
      <c r="F1443" s="111" t="s">
        <v>114</v>
      </c>
      <c r="G1443" s="122" t="s">
        <v>137</v>
      </c>
      <c r="H1443" s="110" t="s">
        <v>365</v>
      </c>
      <c r="I1443" s="110" t="s">
        <v>190</v>
      </c>
      <c r="J1443" s="122"/>
      <c r="K1443" s="110" t="s">
        <v>365</v>
      </c>
      <c r="L1443" s="110" t="s">
        <v>190</v>
      </c>
      <c r="M1443" s="122"/>
      <c r="N1443" s="110" t="s">
        <v>365</v>
      </c>
      <c r="O1443" s="110" t="s">
        <v>165</v>
      </c>
      <c r="P1443" s="122"/>
      <c r="Q1443" s="122"/>
      <c r="T1443" s="110" t="s">
        <v>365</v>
      </c>
      <c r="U1443" s="110" t="s">
        <v>421</v>
      </c>
      <c r="V1443" s="122"/>
      <c r="Y1443" s="122"/>
      <c r="AB1443" s="122"/>
    </row>
    <row r="1444" spans="1:256" s="110" customFormat="1" x14ac:dyDescent="0.35">
      <c r="A1444" s="122" t="s">
        <v>360</v>
      </c>
      <c r="B1444" s="110" t="s">
        <v>362</v>
      </c>
      <c r="C1444" s="118" t="s">
        <v>94</v>
      </c>
      <c r="D1444" s="122"/>
      <c r="E1444" s="125">
        <v>34486</v>
      </c>
      <c r="F1444" s="111" t="s">
        <v>163</v>
      </c>
      <c r="G1444" s="111" t="s">
        <v>581</v>
      </c>
      <c r="H1444" s="110" t="s">
        <v>362</v>
      </c>
      <c r="I1444" s="118" t="s">
        <v>94</v>
      </c>
      <c r="J1444" s="122"/>
      <c r="K1444" s="110" t="s">
        <v>362</v>
      </c>
      <c r="L1444" s="118" t="s">
        <v>94</v>
      </c>
      <c r="M1444" s="122"/>
      <c r="N1444" s="110" t="s">
        <v>362</v>
      </c>
      <c r="O1444" s="118" t="s">
        <v>341</v>
      </c>
      <c r="P1444" s="122"/>
      <c r="Q1444" s="110" t="s">
        <v>362</v>
      </c>
      <c r="R1444" s="118" t="s">
        <v>341</v>
      </c>
      <c r="S1444" s="122"/>
      <c r="T1444" s="110" t="s">
        <v>362</v>
      </c>
      <c r="U1444" s="118" t="s">
        <v>341</v>
      </c>
      <c r="V1444" s="122"/>
      <c r="W1444" s="110" t="s">
        <v>362</v>
      </c>
      <c r="X1444" s="118" t="s">
        <v>252</v>
      </c>
      <c r="Y1444" s="122"/>
      <c r="Z1444" s="110" t="s">
        <v>362</v>
      </c>
      <c r="AA1444" s="118" t="s">
        <v>252</v>
      </c>
      <c r="AB1444" s="122"/>
      <c r="AC1444" s="110" t="s">
        <v>362</v>
      </c>
      <c r="AD1444" s="118" t="s">
        <v>252</v>
      </c>
      <c r="AE1444" s="122"/>
      <c r="AF1444" s="110" t="s">
        <v>362</v>
      </c>
      <c r="AG1444" s="118" t="s">
        <v>252</v>
      </c>
      <c r="AH1444" s="122"/>
      <c r="AJ1444" s="118"/>
      <c r="AK1444" s="122"/>
      <c r="AM1444" s="118"/>
      <c r="AN1444" s="122"/>
      <c r="AP1444" s="118"/>
      <c r="AQ1444" s="122"/>
      <c r="AS1444" s="118"/>
      <c r="AT1444" s="122"/>
      <c r="AV1444" s="118"/>
      <c r="AW1444" s="122"/>
      <c r="AY1444" s="118"/>
      <c r="AZ1444" s="122"/>
      <c r="BB1444" s="118"/>
      <c r="BC1444" s="122"/>
      <c r="BE1444" s="118"/>
      <c r="BF1444" s="122"/>
      <c r="BH1444" s="118"/>
      <c r="BI1444" s="122"/>
      <c r="BK1444" s="118"/>
      <c r="BL1444" s="122"/>
      <c r="BN1444" s="118"/>
      <c r="BO1444" s="122"/>
      <c r="BR1444" s="122"/>
      <c r="BS1444" s="118"/>
      <c r="BT1444" s="118"/>
      <c r="BU1444" s="118"/>
      <c r="BV1444" s="118"/>
      <c r="BW1444" s="118"/>
      <c r="BX1444" s="118"/>
    </row>
    <row r="1445" spans="1:256" s="110" customFormat="1" x14ac:dyDescent="0.35">
      <c r="A1445" s="122" t="s">
        <v>685</v>
      </c>
      <c r="B1445" s="110" t="s">
        <v>299</v>
      </c>
      <c r="C1445" s="118" t="s">
        <v>206</v>
      </c>
      <c r="D1445" s="122" t="s">
        <v>335</v>
      </c>
      <c r="E1445" s="125">
        <v>36341</v>
      </c>
      <c r="F1445" s="111" t="s">
        <v>566</v>
      </c>
      <c r="G1445" s="122" t="s">
        <v>91</v>
      </c>
      <c r="H1445" s="110" t="s">
        <v>331</v>
      </c>
      <c r="I1445" s="110" t="s">
        <v>206</v>
      </c>
      <c r="J1445" s="122" t="s">
        <v>297</v>
      </c>
      <c r="K1445" s="110" t="s">
        <v>327</v>
      </c>
      <c r="L1445" s="110" t="s">
        <v>206</v>
      </c>
      <c r="M1445" s="122" t="s">
        <v>335</v>
      </c>
      <c r="N1445" s="110" t="s">
        <v>327</v>
      </c>
      <c r="O1445" s="110" t="s">
        <v>165</v>
      </c>
      <c r="P1445" s="122" t="s">
        <v>335</v>
      </c>
      <c r="S1445" s="122"/>
      <c r="V1445" s="122"/>
      <c r="Y1445" s="122"/>
      <c r="AB1445" s="122"/>
    </row>
    <row r="1446" spans="1:256" s="110" customFormat="1" x14ac:dyDescent="0.35">
      <c r="A1446" s="122" t="s">
        <v>1687</v>
      </c>
      <c r="B1446" s="110" t="s">
        <v>177</v>
      </c>
      <c r="C1446" s="110" t="s">
        <v>172</v>
      </c>
      <c r="D1446" s="122" t="s">
        <v>186</v>
      </c>
      <c r="E1446" s="125">
        <v>35235</v>
      </c>
      <c r="F1446" s="118" t="s">
        <v>965</v>
      </c>
      <c r="G1446" s="122" t="s">
        <v>210</v>
      </c>
      <c r="J1446" s="122"/>
      <c r="K1446" s="110" t="s">
        <v>1365</v>
      </c>
      <c r="L1446" s="110" t="s">
        <v>172</v>
      </c>
      <c r="M1446" s="122" t="s">
        <v>1130</v>
      </c>
      <c r="N1446" s="110" t="s">
        <v>1379</v>
      </c>
      <c r="O1446" s="110" t="s">
        <v>172</v>
      </c>
      <c r="P1446" s="122" t="s">
        <v>1382</v>
      </c>
      <c r="Q1446" s="110" t="s">
        <v>1379</v>
      </c>
      <c r="R1446" s="110" t="s">
        <v>172</v>
      </c>
      <c r="S1446" s="122" t="s">
        <v>166</v>
      </c>
      <c r="V1446" s="122"/>
      <c r="Y1446" s="122"/>
      <c r="AB1446" s="122"/>
    </row>
    <row r="1447" spans="1:256" s="110" customFormat="1" x14ac:dyDescent="0.35">
      <c r="A1447" s="122" t="s">
        <v>1772</v>
      </c>
      <c r="B1447" s="110" t="s">
        <v>578</v>
      </c>
      <c r="C1447" s="110" t="s">
        <v>224</v>
      </c>
      <c r="D1447" s="122" t="s">
        <v>183</v>
      </c>
      <c r="E1447" s="125">
        <v>35313</v>
      </c>
      <c r="F1447" s="118" t="s">
        <v>125</v>
      </c>
      <c r="G1447" s="122" t="s">
        <v>361</v>
      </c>
      <c r="H1447" s="110" t="s">
        <v>211</v>
      </c>
      <c r="I1447" s="110" t="s">
        <v>224</v>
      </c>
      <c r="J1447" s="122" t="s">
        <v>227</v>
      </c>
      <c r="K1447" s="110" t="s">
        <v>211</v>
      </c>
      <c r="L1447" s="110" t="s">
        <v>224</v>
      </c>
      <c r="M1447" s="122" t="s">
        <v>227</v>
      </c>
      <c r="N1447" s="110" t="s">
        <v>459</v>
      </c>
      <c r="O1447" s="110" t="s">
        <v>224</v>
      </c>
      <c r="P1447" s="122" t="s">
        <v>1133</v>
      </c>
      <c r="Q1447" s="110" t="s">
        <v>220</v>
      </c>
      <c r="R1447" s="110" t="s">
        <v>224</v>
      </c>
      <c r="S1447" s="122" t="s">
        <v>231</v>
      </c>
      <c r="T1447" s="110" t="s">
        <v>220</v>
      </c>
      <c r="U1447" s="110" t="s">
        <v>224</v>
      </c>
      <c r="V1447" s="122" t="s">
        <v>231</v>
      </c>
      <c r="Y1447" s="122"/>
      <c r="AB1447" s="122"/>
    </row>
    <row r="1448" spans="1:256" s="110" customFormat="1" x14ac:dyDescent="0.35">
      <c r="A1448" s="122" t="s">
        <v>1045</v>
      </c>
      <c r="B1448" s="110" t="s">
        <v>345</v>
      </c>
      <c r="C1448" s="110" t="s">
        <v>235</v>
      </c>
      <c r="D1448" s="122" t="s">
        <v>422</v>
      </c>
      <c r="E1448" s="125">
        <v>36314</v>
      </c>
      <c r="F1448" s="111" t="s">
        <v>84</v>
      </c>
      <c r="G1448" s="122" t="s">
        <v>171</v>
      </c>
      <c r="H1448" s="110" t="s">
        <v>299</v>
      </c>
      <c r="I1448" s="110" t="s">
        <v>235</v>
      </c>
      <c r="J1448" s="122" t="s">
        <v>342</v>
      </c>
      <c r="K1448" s="110" t="s">
        <v>299</v>
      </c>
      <c r="L1448" s="110" t="s">
        <v>235</v>
      </c>
      <c r="M1448" s="122" t="s">
        <v>342</v>
      </c>
      <c r="P1448" s="122"/>
      <c r="S1448" s="122"/>
      <c r="V1448" s="122"/>
      <c r="Y1448" s="122"/>
      <c r="AB1448" s="122"/>
    </row>
    <row r="1449" spans="1:256" s="110" customFormat="1" x14ac:dyDescent="0.35">
      <c r="A1449" s="122" t="s">
        <v>4505</v>
      </c>
      <c r="B1449" s="110" t="s">
        <v>127</v>
      </c>
      <c r="C1449" s="110" t="s">
        <v>172</v>
      </c>
      <c r="D1449" s="122"/>
      <c r="E1449" s="125">
        <v>35708</v>
      </c>
      <c r="F1449" s="118" t="s">
        <v>204</v>
      </c>
      <c r="G1449" s="122" t="s">
        <v>108</v>
      </c>
      <c r="H1449" s="110" t="s">
        <v>122</v>
      </c>
      <c r="I1449" s="110" t="s">
        <v>172</v>
      </c>
      <c r="J1449" s="122"/>
      <c r="K1449" s="110" t="s">
        <v>127</v>
      </c>
      <c r="L1449" s="110" t="s">
        <v>172</v>
      </c>
      <c r="M1449" s="122"/>
      <c r="N1449" s="110" t="s">
        <v>127</v>
      </c>
      <c r="O1449" s="110" t="s">
        <v>172</v>
      </c>
      <c r="P1449" s="122"/>
      <c r="Q1449" s="110" t="s">
        <v>132</v>
      </c>
      <c r="R1449" s="110" t="s">
        <v>172</v>
      </c>
      <c r="S1449" s="122"/>
      <c r="V1449" s="122"/>
      <c r="Y1449" s="122"/>
      <c r="AB1449" s="122"/>
    </row>
    <row r="1450" spans="1:256" x14ac:dyDescent="0.35">
      <c r="A1450" s="122" t="s">
        <v>1584</v>
      </c>
      <c r="B1450" s="110" t="s">
        <v>153</v>
      </c>
      <c r="C1450" s="110" t="s">
        <v>94</v>
      </c>
      <c r="D1450" s="122" t="s">
        <v>149</v>
      </c>
      <c r="E1450" s="125">
        <v>36805</v>
      </c>
      <c r="F1450" s="118" t="s">
        <v>1148</v>
      </c>
      <c r="G1450" s="118" t="s">
        <v>3483</v>
      </c>
      <c r="H1450" s="110" t="s">
        <v>153</v>
      </c>
      <c r="I1450" s="110" t="s">
        <v>94</v>
      </c>
      <c r="J1450" s="122" t="s">
        <v>149</v>
      </c>
      <c r="K1450" s="110" t="s">
        <v>153</v>
      </c>
      <c r="L1450" s="110" t="s">
        <v>94</v>
      </c>
      <c r="M1450" s="122" t="s">
        <v>149</v>
      </c>
      <c r="N1450" s="110" t="s">
        <v>2082</v>
      </c>
      <c r="O1450" s="110" t="s">
        <v>94</v>
      </c>
      <c r="P1450" s="122" t="s">
        <v>149</v>
      </c>
      <c r="Q1450" s="110"/>
      <c r="R1450" s="110"/>
      <c r="S1450" s="122"/>
      <c r="T1450" s="110"/>
      <c r="U1450" s="110"/>
      <c r="V1450" s="122"/>
      <c r="W1450" s="110"/>
      <c r="X1450" s="110"/>
      <c r="Y1450" s="122"/>
      <c r="Z1450" s="110"/>
      <c r="AA1450" s="110"/>
      <c r="AB1450" s="122"/>
      <c r="AC1450" s="110"/>
      <c r="AD1450" s="110"/>
      <c r="AE1450" s="110"/>
      <c r="AF1450" s="110"/>
      <c r="AG1450" s="110"/>
      <c r="AH1450" s="110"/>
      <c r="AI1450" s="110"/>
      <c r="AJ1450" s="110"/>
      <c r="AK1450" s="110"/>
      <c r="AL1450" s="110"/>
      <c r="AM1450" s="110"/>
      <c r="AN1450" s="110"/>
      <c r="AO1450" s="110"/>
      <c r="AP1450" s="110"/>
      <c r="AQ1450" s="110"/>
      <c r="AR1450" s="110"/>
      <c r="AS1450" s="110"/>
      <c r="AT1450" s="110"/>
      <c r="AU1450" s="110"/>
      <c r="AV1450" s="110"/>
      <c r="AW1450" s="110"/>
      <c r="AX1450" s="110"/>
      <c r="AY1450" s="110"/>
      <c r="AZ1450" s="110"/>
      <c r="BA1450" s="110"/>
      <c r="BB1450" s="110"/>
      <c r="BC1450" s="110"/>
      <c r="BD1450" s="110"/>
      <c r="BE1450" s="110"/>
      <c r="BF1450" s="110"/>
      <c r="BG1450" s="110"/>
      <c r="BH1450" s="110"/>
      <c r="BI1450" s="110"/>
      <c r="BJ1450" s="110"/>
      <c r="BK1450" s="110"/>
      <c r="BL1450" s="110"/>
      <c r="BM1450" s="110"/>
      <c r="BN1450" s="110"/>
      <c r="BO1450" s="110"/>
      <c r="BP1450" s="110"/>
      <c r="BQ1450" s="110"/>
      <c r="BR1450" s="110"/>
      <c r="BS1450" s="110"/>
      <c r="BT1450" s="110"/>
      <c r="BU1450" s="110"/>
      <c r="BV1450" s="110"/>
      <c r="BW1450" s="110"/>
      <c r="BX1450" s="110"/>
      <c r="BY1450" s="110"/>
      <c r="BZ1450" s="110"/>
      <c r="CA1450" s="110"/>
      <c r="CB1450" s="110"/>
      <c r="CC1450" s="110"/>
      <c r="CD1450" s="110"/>
      <c r="CE1450" s="110"/>
      <c r="CF1450" s="110"/>
      <c r="CG1450" s="110"/>
      <c r="CH1450" s="110"/>
      <c r="CI1450" s="110"/>
      <c r="CJ1450" s="110"/>
      <c r="CK1450" s="110"/>
      <c r="CL1450" s="110"/>
      <c r="CM1450" s="110"/>
      <c r="CN1450" s="110"/>
      <c r="CO1450" s="110"/>
      <c r="CP1450" s="110"/>
      <c r="CQ1450" s="110"/>
      <c r="CR1450" s="110"/>
      <c r="CS1450" s="110"/>
      <c r="CT1450" s="110"/>
      <c r="CU1450" s="110"/>
      <c r="CV1450" s="110"/>
      <c r="CW1450" s="110"/>
      <c r="CX1450" s="110"/>
      <c r="CY1450" s="110"/>
      <c r="CZ1450" s="110"/>
      <c r="DA1450" s="110"/>
      <c r="DB1450" s="110"/>
      <c r="DC1450" s="110"/>
      <c r="DD1450" s="110"/>
      <c r="DE1450" s="110"/>
      <c r="DF1450" s="110"/>
      <c r="DG1450" s="110"/>
      <c r="DH1450" s="110"/>
      <c r="DI1450" s="110"/>
      <c r="DJ1450" s="110"/>
      <c r="DK1450" s="110"/>
      <c r="DL1450" s="110"/>
      <c r="DM1450" s="110"/>
      <c r="DN1450" s="110"/>
      <c r="DO1450" s="110"/>
      <c r="DP1450" s="110"/>
      <c r="DQ1450" s="110"/>
      <c r="DR1450" s="110"/>
      <c r="DS1450" s="110"/>
      <c r="DT1450" s="110"/>
      <c r="DU1450" s="110"/>
      <c r="DV1450" s="110"/>
      <c r="DW1450" s="110"/>
      <c r="DX1450" s="110"/>
      <c r="DY1450" s="110"/>
      <c r="DZ1450" s="110"/>
      <c r="EA1450" s="110"/>
      <c r="EB1450" s="110"/>
      <c r="EC1450" s="110"/>
      <c r="ED1450" s="110"/>
      <c r="EE1450" s="110"/>
      <c r="EF1450" s="110"/>
      <c r="EG1450" s="110"/>
      <c r="EH1450" s="110"/>
      <c r="EI1450" s="110"/>
      <c r="EJ1450" s="110"/>
      <c r="EK1450" s="110"/>
      <c r="EL1450" s="110"/>
      <c r="EM1450" s="110"/>
      <c r="EN1450" s="110"/>
      <c r="EO1450" s="110"/>
      <c r="EP1450" s="110"/>
      <c r="EQ1450" s="110"/>
      <c r="ER1450" s="110"/>
      <c r="ES1450" s="110"/>
      <c r="ET1450" s="110"/>
      <c r="EU1450" s="110"/>
      <c r="EV1450" s="110"/>
      <c r="EW1450" s="110"/>
      <c r="EX1450" s="110"/>
      <c r="EY1450" s="110"/>
      <c r="EZ1450" s="110"/>
      <c r="FA1450" s="110"/>
      <c r="FB1450" s="110"/>
      <c r="FC1450" s="110"/>
      <c r="FD1450" s="110"/>
      <c r="FE1450" s="110"/>
      <c r="FF1450" s="110"/>
      <c r="FG1450" s="110"/>
      <c r="FH1450" s="110"/>
      <c r="FI1450" s="110"/>
      <c r="FJ1450" s="110"/>
      <c r="FK1450" s="110"/>
      <c r="FL1450" s="110"/>
      <c r="FM1450" s="110"/>
      <c r="FN1450" s="110"/>
      <c r="FO1450" s="110"/>
      <c r="FP1450" s="110"/>
      <c r="FQ1450" s="110"/>
      <c r="FR1450" s="110"/>
      <c r="FS1450" s="110"/>
      <c r="FT1450" s="110"/>
      <c r="FU1450" s="110"/>
      <c r="FV1450" s="110"/>
      <c r="FW1450" s="110"/>
      <c r="FX1450" s="110"/>
      <c r="FY1450" s="110"/>
      <c r="FZ1450" s="110"/>
      <c r="GA1450" s="110"/>
      <c r="GB1450" s="110"/>
      <c r="GC1450" s="110"/>
      <c r="GD1450" s="110"/>
      <c r="GE1450" s="110"/>
      <c r="GF1450" s="110"/>
      <c r="GG1450" s="110"/>
      <c r="GH1450" s="110"/>
      <c r="GI1450" s="110"/>
      <c r="GJ1450" s="110"/>
      <c r="GK1450" s="110"/>
      <c r="GL1450" s="110"/>
      <c r="GM1450" s="110"/>
      <c r="GN1450" s="110"/>
      <c r="GO1450" s="110"/>
      <c r="GP1450" s="110"/>
      <c r="GQ1450" s="110"/>
      <c r="GR1450" s="110"/>
      <c r="GS1450" s="110"/>
      <c r="GT1450" s="110"/>
      <c r="GU1450" s="110"/>
      <c r="GV1450" s="110"/>
      <c r="GW1450" s="110"/>
      <c r="GX1450" s="110"/>
      <c r="GY1450" s="110"/>
      <c r="GZ1450" s="110"/>
      <c r="HA1450" s="110"/>
      <c r="HB1450" s="110"/>
      <c r="HC1450" s="110"/>
      <c r="HD1450" s="110"/>
      <c r="HE1450" s="110"/>
      <c r="HF1450" s="110"/>
      <c r="HG1450" s="110"/>
      <c r="HH1450" s="110"/>
      <c r="HI1450" s="110"/>
      <c r="HJ1450" s="110"/>
      <c r="HK1450" s="110"/>
      <c r="HL1450" s="110"/>
      <c r="HM1450" s="110"/>
      <c r="HN1450" s="110"/>
      <c r="HO1450" s="110"/>
      <c r="HP1450" s="110"/>
      <c r="HQ1450" s="110"/>
      <c r="HR1450" s="110"/>
      <c r="HS1450" s="110"/>
      <c r="HT1450" s="110"/>
      <c r="HU1450" s="110"/>
      <c r="HV1450" s="110"/>
      <c r="HW1450" s="110"/>
      <c r="HX1450" s="110"/>
      <c r="HY1450" s="110"/>
      <c r="HZ1450" s="110"/>
      <c r="IA1450" s="110"/>
      <c r="IB1450" s="110"/>
      <c r="IC1450" s="110"/>
      <c r="ID1450" s="110"/>
      <c r="IE1450" s="110"/>
      <c r="IF1450" s="110"/>
      <c r="IG1450" s="110"/>
      <c r="IH1450" s="110"/>
      <c r="II1450" s="110"/>
      <c r="IJ1450" s="110"/>
      <c r="IK1450" s="110"/>
      <c r="IL1450" s="110"/>
      <c r="IM1450" s="110"/>
      <c r="IN1450" s="110"/>
      <c r="IO1450" s="110"/>
      <c r="IP1450" s="110"/>
      <c r="IQ1450" s="110"/>
      <c r="IR1450" s="110"/>
      <c r="IS1450" s="110"/>
      <c r="IT1450" s="110"/>
      <c r="IU1450" s="110"/>
      <c r="IV1450" s="110"/>
    </row>
    <row r="1451" spans="1:256" s="110" customFormat="1" x14ac:dyDescent="0.35">
      <c r="A1451" s="122" t="s">
        <v>3284</v>
      </c>
      <c r="B1451" s="110" t="s">
        <v>220</v>
      </c>
      <c r="C1451" s="118" t="s">
        <v>252</v>
      </c>
      <c r="D1451" s="122" t="s">
        <v>231</v>
      </c>
      <c r="E1451" s="125">
        <v>35664</v>
      </c>
      <c r="F1451" s="111" t="s">
        <v>107</v>
      </c>
      <c r="G1451" s="111"/>
      <c r="H1451" s="110" t="s">
        <v>461</v>
      </c>
      <c r="I1451" s="118" t="s">
        <v>224</v>
      </c>
      <c r="J1451" s="122" t="s">
        <v>231</v>
      </c>
      <c r="L1451" s="118"/>
      <c r="M1451" s="122"/>
      <c r="O1451" s="118"/>
      <c r="P1451" s="122"/>
      <c r="R1451" s="118"/>
      <c r="S1451" s="122"/>
      <c r="U1451" s="118"/>
      <c r="V1451" s="122"/>
      <c r="X1451" s="118"/>
      <c r="Y1451" s="122"/>
      <c r="AA1451" s="118"/>
      <c r="AB1451" s="122"/>
      <c r="AD1451" s="118"/>
      <c r="AE1451" s="122"/>
      <c r="AG1451" s="118"/>
      <c r="AH1451" s="122"/>
      <c r="AJ1451" s="118"/>
      <c r="AK1451" s="122"/>
    </row>
    <row r="1452" spans="1:256" s="110" customFormat="1" x14ac:dyDescent="0.35">
      <c r="A1452" s="122" t="s">
        <v>2292</v>
      </c>
      <c r="B1452" s="110" t="s">
        <v>184</v>
      </c>
      <c r="C1452" s="110" t="s">
        <v>460</v>
      </c>
      <c r="D1452" s="122" t="s">
        <v>183</v>
      </c>
      <c r="E1452" s="125">
        <v>34916</v>
      </c>
      <c r="F1452" s="118" t="s">
        <v>249</v>
      </c>
      <c r="G1452" s="122" t="s">
        <v>486</v>
      </c>
      <c r="H1452" s="110" t="s">
        <v>177</v>
      </c>
      <c r="I1452" s="110" t="s">
        <v>460</v>
      </c>
      <c r="J1452" s="122" t="s">
        <v>178</v>
      </c>
      <c r="K1452" s="110" t="s">
        <v>177</v>
      </c>
      <c r="L1452" s="110" t="s">
        <v>460</v>
      </c>
      <c r="M1452" s="122" t="s">
        <v>464</v>
      </c>
      <c r="N1452" s="110" t="s">
        <v>177</v>
      </c>
      <c r="O1452" s="110" t="s">
        <v>259</v>
      </c>
      <c r="P1452" s="122" t="s">
        <v>216</v>
      </c>
      <c r="Q1452" s="110" t="s">
        <v>177</v>
      </c>
      <c r="R1452" s="110" t="s">
        <v>259</v>
      </c>
      <c r="S1452" s="122" t="s">
        <v>208</v>
      </c>
      <c r="T1452" s="110" t="s">
        <v>184</v>
      </c>
      <c r="U1452" s="110" t="s">
        <v>259</v>
      </c>
      <c r="V1452" s="122" t="s">
        <v>231</v>
      </c>
      <c r="W1452" s="110" t="s">
        <v>461</v>
      </c>
      <c r="X1452" s="110" t="s">
        <v>259</v>
      </c>
      <c r="Y1452" s="122" t="s">
        <v>231</v>
      </c>
      <c r="Z1452" s="110" t="s">
        <v>184</v>
      </c>
      <c r="AA1452" s="110" t="s">
        <v>259</v>
      </c>
      <c r="AB1452" s="122" t="s">
        <v>231</v>
      </c>
    </row>
    <row r="1453" spans="1:256" s="110" customFormat="1" x14ac:dyDescent="0.35">
      <c r="A1453" s="122" t="s">
        <v>3088</v>
      </c>
      <c r="B1453" s="110" t="s">
        <v>331</v>
      </c>
      <c r="C1453" s="118" t="s">
        <v>471</v>
      </c>
      <c r="D1453" s="122" t="s">
        <v>300</v>
      </c>
      <c r="E1453" s="125">
        <v>36341</v>
      </c>
      <c r="F1453" s="111" t="s">
        <v>279</v>
      </c>
      <c r="G1453" s="111" t="s">
        <v>320</v>
      </c>
      <c r="H1453" s="110" t="s">
        <v>327</v>
      </c>
      <c r="I1453" s="118" t="s">
        <v>471</v>
      </c>
      <c r="J1453" s="122" t="s">
        <v>328</v>
      </c>
      <c r="L1453" s="118"/>
      <c r="M1453" s="122"/>
      <c r="O1453" s="118"/>
      <c r="P1453" s="122"/>
      <c r="R1453" s="118"/>
      <c r="S1453" s="122"/>
      <c r="U1453" s="118"/>
      <c r="V1453" s="122"/>
      <c r="X1453" s="118"/>
      <c r="Y1453" s="122"/>
      <c r="AA1453" s="118"/>
      <c r="AB1453" s="122"/>
      <c r="AD1453" s="118"/>
      <c r="AE1453" s="122"/>
      <c r="AG1453" s="118"/>
      <c r="AH1453" s="122"/>
      <c r="AJ1453" s="118"/>
      <c r="AK1453" s="122"/>
    </row>
    <row r="1454" spans="1:256" s="110" customFormat="1" x14ac:dyDescent="0.35">
      <c r="A1454" s="122" t="s">
        <v>3931</v>
      </c>
      <c r="B1454" s="110" t="s">
        <v>132</v>
      </c>
      <c r="C1454" s="110" t="s">
        <v>85</v>
      </c>
      <c r="D1454" s="122"/>
      <c r="E1454" s="125">
        <v>37357</v>
      </c>
      <c r="F1454" s="111" t="s">
        <v>5149</v>
      </c>
      <c r="G1454" s="122"/>
      <c r="J1454" s="122"/>
      <c r="M1454" s="122"/>
      <c r="P1454" s="122"/>
      <c r="S1454" s="122"/>
      <c r="V1454" s="122"/>
      <c r="Y1454" s="122"/>
      <c r="AB1454" s="122"/>
    </row>
    <row r="1455" spans="1:256" s="110" customFormat="1" x14ac:dyDescent="0.35">
      <c r="A1455" s="122" t="s">
        <v>2928</v>
      </c>
      <c r="B1455" s="110" t="s">
        <v>93</v>
      </c>
      <c r="C1455" s="110" t="s">
        <v>268</v>
      </c>
      <c r="D1455" s="122" t="s">
        <v>4704</v>
      </c>
      <c r="E1455" s="125">
        <v>35550</v>
      </c>
      <c r="F1455" s="118" t="s">
        <v>115</v>
      </c>
      <c r="G1455" s="122" t="s">
        <v>115</v>
      </c>
      <c r="H1455" s="110" t="s">
        <v>93</v>
      </c>
      <c r="I1455" s="110" t="s">
        <v>142</v>
      </c>
      <c r="J1455" s="122" t="s">
        <v>3484</v>
      </c>
      <c r="K1455" s="110" t="s">
        <v>93</v>
      </c>
      <c r="L1455" s="110" t="s">
        <v>142</v>
      </c>
      <c r="M1455" s="122" t="s">
        <v>2929</v>
      </c>
      <c r="N1455" s="110" t="s">
        <v>954</v>
      </c>
      <c r="O1455" s="110" t="s">
        <v>142</v>
      </c>
      <c r="P1455" s="122" t="s">
        <v>2930</v>
      </c>
      <c r="Q1455" s="110" t="s">
        <v>554</v>
      </c>
      <c r="R1455" s="110" t="s">
        <v>142</v>
      </c>
      <c r="S1455" s="122" t="s">
        <v>2931</v>
      </c>
      <c r="T1455" s="110" t="s">
        <v>554</v>
      </c>
      <c r="U1455" s="110" t="s">
        <v>142</v>
      </c>
      <c r="V1455" s="122" t="s">
        <v>2932</v>
      </c>
      <c r="Y1455" s="122"/>
      <c r="AB1455" s="122"/>
    </row>
    <row r="1456" spans="1:256" x14ac:dyDescent="0.35">
      <c r="A1456" s="122" t="s">
        <v>4989</v>
      </c>
      <c r="B1456" s="110" t="s">
        <v>354</v>
      </c>
      <c r="C1456" s="118" t="s">
        <v>158</v>
      </c>
      <c r="D1456" s="122" t="s">
        <v>422</v>
      </c>
      <c r="E1456" s="125">
        <v>36733</v>
      </c>
      <c r="F1456" s="111" t="s">
        <v>200</v>
      </c>
      <c r="G1456" s="111" t="s">
        <v>3382</v>
      </c>
      <c r="H1456" s="110" t="s">
        <v>323</v>
      </c>
      <c r="I1456" s="118" t="s">
        <v>158</v>
      </c>
      <c r="J1456" s="122" t="s">
        <v>422</v>
      </c>
      <c r="K1456" s="110"/>
      <c r="L1456" s="118"/>
      <c r="M1456" s="122"/>
      <c r="N1456" s="110"/>
      <c r="O1456" s="118"/>
      <c r="P1456" s="122"/>
      <c r="Q1456" s="110"/>
      <c r="R1456" s="118"/>
      <c r="S1456" s="122"/>
      <c r="T1456" s="110"/>
      <c r="U1456" s="118"/>
      <c r="V1456" s="122"/>
      <c r="W1456" s="110"/>
      <c r="X1456" s="118"/>
      <c r="Y1456" s="122"/>
      <c r="Z1456" s="110"/>
      <c r="AA1456" s="118"/>
      <c r="AB1456" s="122"/>
      <c r="AC1456" s="110"/>
      <c r="AD1456" s="118"/>
      <c r="AE1456" s="122"/>
      <c r="AF1456" s="110"/>
      <c r="AG1456" s="118"/>
      <c r="AH1456" s="122"/>
      <c r="AI1456" s="110"/>
      <c r="AJ1456" s="118"/>
      <c r="AK1456" s="122"/>
      <c r="AL1456" s="110"/>
      <c r="AM1456" s="110"/>
      <c r="AN1456" s="110"/>
      <c r="AO1456" s="110"/>
      <c r="AP1456" s="110"/>
      <c r="AQ1456" s="110"/>
      <c r="AR1456" s="110"/>
      <c r="AS1456" s="110"/>
      <c r="AT1456" s="110"/>
      <c r="AU1456" s="110"/>
      <c r="AV1456" s="110"/>
      <c r="AW1456" s="110"/>
      <c r="AX1456" s="110"/>
      <c r="AY1456" s="110"/>
      <c r="AZ1456" s="110"/>
      <c r="BA1456" s="110"/>
      <c r="BB1456" s="110"/>
      <c r="BC1456" s="110"/>
      <c r="BD1456" s="110"/>
      <c r="BE1456" s="110"/>
      <c r="BF1456" s="110"/>
      <c r="BG1456" s="110"/>
      <c r="BH1456" s="110"/>
      <c r="BI1456" s="110"/>
      <c r="BJ1456" s="110"/>
      <c r="BK1456" s="110"/>
      <c r="BL1456" s="110"/>
      <c r="BM1456" s="110"/>
      <c r="BN1456" s="110"/>
      <c r="BO1456" s="110"/>
      <c r="BP1456" s="110"/>
      <c r="BQ1456" s="110"/>
      <c r="BR1456" s="110"/>
      <c r="BS1456" s="110"/>
      <c r="BT1456" s="110"/>
      <c r="BU1456" s="110"/>
      <c r="BV1456" s="110"/>
      <c r="BW1456" s="110"/>
      <c r="BX1456" s="110"/>
      <c r="BY1456" s="110"/>
      <c r="BZ1456" s="110"/>
      <c r="CA1456" s="110"/>
      <c r="CB1456" s="110"/>
      <c r="CC1456" s="110"/>
      <c r="CD1456" s="110"/>
      <c r="CE1456" s="110"/>
      <c r="CF1456" s="110"/>
      <c r="CG1456" s="110"/>
      <c r="CH1456" s="110"/>
      <c r="CI1456" s="110"/>
      <c r="CJ1456" s="110"/>
      <c r="CK1456" s="110"/>
      <c r="CL1456" s="110"/>
      <c r="CM1456" s="110"/>
      <c r="CN1456" s="110"/>
      <c r="CO1456" s="110"/>
      <c r="CP1456" s="110"/>
      <c r="CQ1456" s="110"/>
      <c r="CR1456" s="110"/>
      <c r="CS1456" s="110"/>
      <c r="CT1456" s="110"/>
      <c r="CU1456" s="110"/>
      <c r="CV1456" s="110"/>
      <c r="CW1456" s="110"/>
      <c r="CX1456" s="110"/>
      <c r="CY1456" s="110"/>
      <c r="CZ1456" s="110"/>
      <c r="DA1456" s="110"/>
      <c r="DB1456" s="110"/>
      <c r="DC1456" s="110"/>
      <c r="DD1456" s="110"/>
      <c r="DE1456" s="110"/>
      <c r="DF1456" s="110"/>
      <c r="DG1456" s="110"/>
      <c r="DH1456" s="110"/>
      <c r="DI1456" s="110"/>
      <c r="DJ1456" s="110"/>
      <c r="DK1456" s="110"/>
      <c r="DL1456" s="110"/>
      <c r="DM1456" s="110"/>
      <c r="DN1456" s="110"/>
      <c r="DO1456" s="110"/>
      <c r="DP1456" s="110"/>
      <c r="DQ1456" s="110"/>
      <c r="DR1456" s="110"/>
      <c r="DS1456" s="110"/>
      <c r="DT1456" s="110"/>
      <c r="DU1456" s="110"/>
      <c r="DV1456" s="110"/>
      <c r="DW1456" s="110"/>
      <c r="DX1456" s="110"/>
      <c r="DY1456" s="110"/>
      <c r="DZ1456" s="110"/>
      <c r="EA1456" s="110"/>
      <c r="EB1456" s="110"/>
      <c r="EC1456" s="110"/>
      <c r="ED1456" s="110"/>
      <c r="EE1456" s="110"/>
      <c r="EF1456" s="110"/>
      <c r="EG1456" s="110"/>
      <c r="EH1456" s="110"/>
      <c r="EI1456" s="110"/>
      <c r="EJ1456" s="110"/>
      <c r="EK1456" s="110"/>
      <c r="EL1456" s="110"/>
      <c r="EM1456" s="110"/>
      <c r="EN1456" s="110"/>
      <c r="EO1456" s="110"/>
      <c r="EP1456" s="110"/>
      <c r="EQ1456" s="110"/>
      <c r="ER1456" s="110"/>
      <c r="ES1456" s="110"/>
      <c r="ET1456" s="110"/>
      <c r="EU1456" s="110"/>
      <c r="EV1456" s="110"/>
      <c r="EW1456" s="110"/>
      <c r="EX1456" s="110"/>
      <c r="EY1456" s="110"/>
      <c r="EZ1456" s="110"/>
      <c r="FA1456" s="110"/>
      <c r="FB1456" s="110"/>
      <c r="FC1456" s="110"/>
      <c r="FD1456" s="110"/>
      <c r="FE1456" s="110"/>
      <c r="FF1456" s="110"/>
      <c r="FG1456" s="110"/>
      <c r="FH1456" s="110"/>
      <c r="FI1456" s="110"/>
      <c r="FJ1456" s="110"/>
      <c r="FK1456" s="110"/>
      <c r="FL1456" s="110"/>
      <c r="FM1456" s="110"/>
      <c r="FN1456" s="110"/>
      <c r="FO1456" s="110"/>
      <c r="FP1456" s="110"/>
      <c r="FQ1456" s="110"/>
      <c r="FR1456" s="110"/>
      <c r="FS1456" s="110"/>
      <c r="FT1456" s="110"/>
      <c r="FU1456" s="110"/>
      <c r="FV1456" s="110"/>
      <c r="FW1456" s="110"/>
      <c r="FX1456" s="110"/>
      <c r="FY1456" s="110"/>
      <c r="FZ1456" s="110"/>
      <c r="GA1456" s="110"/>
      <c r="GB1456" s="110"/>
      <c r="GC1456" s="110"/>
      <c r="GD1456" s="110"/>
      <c r="GE1456" s="110"/>
      <c r="GF1456" s="110"/>
      <c r="GG1456" s="110"/>
      <c r="GH1456" s="110"/>
      <c r="GI1456" s="110"/>
      <c r="GJ1456" s="110"/>
      <c r="GK1456" s="110"/>
      <c r="GL1456" s="110"/>
      <c r="GM1456" s="110"/>
      <c r="GN1456" s="110"/>
      <c r="GO1456" s="110"/>
      <c r="GP1456" s="110"/>
      <c r="GQ1456" s="110"/>
      <c r="GR1456" s="110"/>
      <c r="GS1456" s="110"/>
      <c r="GT1456" s="110"/>
      <c r="GU1456" s="110"/>
      <c r="GV1456" s="110"/>
      <c r="GW1456" s="110"/>
      <c r="GX1456" s="110"/>
      <c r="GY1456" s="110"/>
      <c r="GZ1456" s="110"/>
      <c r="HA1456" s="110"/>
      <c r="HB1456" s="110"/>
      <c r="HC1456" s="110"/>
      <c r="HD1456" s="110"/>
      <c r="HE1456" s="110"/>
      <c r="HF1456" s="110"/>
      <c r="HG1456" s="110"/>
      <c r="HH1456" s="110"/>
      <c r="HI1456" s="110"/>
      <c r="HJ1456" s="110"/>
      <c r="HK1456" s="110"/>
      <c r="HL1456" s="110"/>
      <c r="HM1456" s="110"/>
      <c r="HN1456" s="110"/>
      <c r="HO1456" s="110"/>
      <c r="HP1456" s="110"/>
      <c r="HQ1456" s="110"/>
      <c r="HR1456" s="110"/>
      <c r="HS1456" s="110"/>
      <c r="HT1456" s="110"/>
      <c r="HU1456" s="110"/>
      <c r="HV1456" s="110"/>
      <c r="HW1456" s="110"/>
      <c r="HX1456" s="110"/>
      <c r="HY1456" s="110"/>
      <c r="HZ1456" s="110"/>
      <c r="IA1456" s="110"/>
      <c r="IB1456" s="110"/>
      <c r="IC1456" s="110"/>
      <c r="ID1456" s="110"/>
      <c r="IE1456" s="110"/>
      <c r="IF1456" s="110"/>
      <c r="IG1456" s="110"/>
      <c r="IH1456" s="110"/>
      <c r="II1456" s="110"/>
      <c r="IJ1456" s="110"/>
      <c r="IK1456" s="110"/>
      <c r="IL1456" s="110"/>
      <c r="IM1456" s="110"/>
      <c r="IN1456" s="110"/>
      <c r="IO1456" s="110"/>
      <c r="IP1456" s="110"/>
      <c r="IQ1456" s="110"/>
      <c r="IR1456" s="110"/>
      <c r="IS1456" s="110"/>
      <c r="IT1456" s="110"/>
      <c r="IU1456" s="110"/>
      <c r="IV1456" s="110"/>
    </row>
    <row r="1457" spans="1:256" ht="12.75" customHeight="1" x14ac:dyDescent="0.35">
      <c r="A1457" s="122" t="s">
        <v>1752</v>
      </c>
      <c r="B1457" s="110" t="s">
        <v>4376</v>
      </c>
      <c r="C1457" s="110" t="s">
        <v>86</v>
      </c>
      <c r="D1457" s="122"/>
      <c r="E1457" s="125">
        <v>34954</v>
      </c>
      <c r="F1457" s="118" t="s">
        <v>114</v>
      </c>
      <c r="G1457" s="122" t="s">
        <v>316</v>
      </c>
      <c r="H1457" s="110" t="s">
        <v>569</v>
      </c>
      <c r="I1457" s="110" t="s">
        <v>86</v>
      </c>
      <c r="J1457" s="122"/>
      <c r="K1457" s="110" t="s">
        <v>1753</v>
      </c>
      <c r="L1457" s="110" t="s">
        <v>229</v>
      </c>
      <c r="M1457" s="122" t="s">
        <v>1754</v>
      </c>
      <c r="N1457" s="110" t="s">
        <v>415</v>
      </c>
      <c r="O1457" s="110" t="s">
        <v>229</v>
      </c>
      <c r="P1457" s="122"/>
      <c r="Q1457" s="110" t="s">
        <v>357</v>
      </c>
      <c r="R1457" s="110" t="s">
        <v>94</v>
      </c>
      <c r="S1457" s="122"/>
      <c r="T1457" s="110"/>
      <c r="U1457" s="110"/>
      <c r="V1457" s="122"/>
      <c r="W1457" s="110"/>
      <c r="X1457" s="110"/>
      <c r="Y1457" s="122"/>
      <c r="Z1457" s="110"/>
      <c r="AA1457" s="110"/>
      <c r="AB1457" s="122"/>
      <c r="AC1457" s="110"/>
      <c r="AD1457" s="110"/>
      <c r="AE1457" s="110"/>
      <c r="AF1457" s="110"/>
      <c r="AG1457" s="110"/>
      <c r="AH1457" s="110"/>
      <c r="AI1457" s="110"/>
      <c r="AJ1457" s="110"/>
      <c r="AK1457" s="110"/>
      <c r="AL1457" s="110"/>
      <c r="AM1457" s="110"/>
      <c r="AN1457" s="110"/>
      <c r="AO1457" s="110"/>
      <c r="AP1457" s="110"/>
      <c r="AQ1457" s="110"/>
      <c r="AR1457" s="110"/>
      <c r="AS1457" s="110"/>
      <c r="AT1457" s="110"/>
      <c r="AU1457" s="110"/>
      <c r="AV1457" s="110"/>
      <c r="AW1457" s="110"/>
      <c r="AX1457" s="110"/>
      <c r="AY1457" s="110"/>
      <c r="AZ1457" s="110"/>
      <c r="BA1457" s="110"/>
      <c r="BB1457" s="110"/>
      <c r="BC1457" s="110"/>
      <c r="BD1457" s="110"/>
      <c r="BE1457" s="110"/>
      <c r="BF1457" s="110"/>
      <c r="BG1457" s="110"/>
      <c r="BH1457" s="110"/>
      <c r="BI1457" s="110"/>
      <c r="BJ1457" s="110"/>
      <c r="BK1457" s="110"/>
      <c r="BL1457" s="110"/>
      <c r="BM1457" s="110"/>
      <c r="BN1457" s="110"/>
      <c r="BO1457" s="110"/>
      <c r="BP1457" s="110"/>
      <c r="BQ1457" s="110"/>
      <c r="BR1457" s="110"/>
      <c r="BS1457" s="110"/>
      <c r="BT1457" s="110"/>
      <c r="BU1457" s="110"/>
      <c r="BV1457" s="110"/>
      <c r="BW1457" s="110"/>
      <c r="BX1457" s="110"/>
      <c r="BY1457" s="110"/>
      <c r="BZ1457" s="110"/>
      <c r="CA1457" s="110"/>
      <c r="CB1457" s="110"/>
      <c r="CC1457" s="110"/>
      <c r="CD1457" s="110"/>
      <c r="CE1457" s="110"/>
      <c r="CF1457" s="110"/>
      <c r="CG1457" s="110"/>
      <c r="CH1457" s="110"/>
      <c r="CI1457" s="110"/>
      <c r="CJ1457" s="110"/>
      <c r="CK1457" s="110"/>
      <c r="CL1457" s="110"/>
      <c r="CM1457" s="110"/>
      <c r="CN1457" s="110"/>
      <c r="CO1457" s="110"/>
      <c r="CP1457" s="110"/>
      <c r="CQ1457" s="110"/>
      <c r="CR1457" s="110"/>
      <c r="CS1457" s="110"/>
      <c r="CT1457" s="110"/>
      <c r="CU1457" s="110"/>
      <c r="CV1457" s="110"/>
      <c r="CW1457" s="110"/>
      <c r="CX1457" s="110"/>
      <c r="CY1457" s="110"/>
      <c r="CZ1457" s="110"/>
      <c r="DA1457" s="110"/>
      <c r="DB1457" s="110"/>
      <c r="DC1457" s="110"/>
      <c r="DD1457" s="110"/>
      <c r="DE1457" s="110"/>
      <c r="DF1457" s="110"/>
      <c r="DG1457" s="110"/>
      <c r="DH1457" s="110"/>
      <c r="DI1457" s="110"/>
      <c r="DJ1457" s="110"/>
      <c r="DK1457" s="110"/>
      <c r="DL1457" s="110"/>
      <c r="DM1457" s="110"/>
      <c r="DN1457" s="110"/>
      <c r="DO1457" s="110"/>
      <c r="DP1457" s="110"/>
      <c r="DQ1457" s="110"/>
      <c r="DR1457" s="110"/>
      <c r="DS1457" s="110"/>
      <c r="DT1457" s="110"/>
      <c r="DU1457" s="110"/>
      <c r="DV1457" s="110"/>
      <c r="DW1457" s="110"/>
      <c r="DX1457" s="110"/>
      <c r="DY1457" s="110"/>
      <c r="DZ1457" s="110"/>
      <c r="EA1457" s="110"/>
      <c r="EB1457" s="110"/>
      <c r="EC1457" s="110"/>
      <c r="ED1457" s="110"/>
      <c r="EE1457" s="110"/>
      <c r="EF1457" s="110"/>
      <c r="EG1457" s="110"/>
      <c r="EH1457" s="110"/>
      <c r="EI1457" s="110"/>
      <c r="EJ1457" s="110"/>
      <c r="EK1457" s="110"/>
      <c r="EL1457" s="110"/>
      <c r="EM1457" s="110"/>
      <c r="EN1457" s="110"/>
      <c r="EO1457" s="110"/>
      <c r="EP1457" s="110"/>
      <c r="EQ1457" s="110"/>
      <c r="ER1457" s="110"/>
      <c r="ES1457" s="110"/>
      <c r="ET1457" s="110"/>
      <c r="EU1457" s="110"/>
      <c r="EV1457" s="110"/>
      <c r="EW1457" s="110"/>
      <c r="EX1457" s="110"/>
      <c r="EY1457" s="110"/>
      <c r="EZ1457" s="110"/>
      <c r="FA1457" s="110"/>
      <c r="FB1457" s="110"/>
      <c r="FC1457" s="110"/>
      <c r="FD1457" s="110"/>
      <c r="FE1457" s="110"/>
      <c r="FF1457" s="110"/>
      <c r="FG1457" s="110"/>
      <c r="FH1457" s="110"/>
      <c r="FI1457" s="110"/>
      <c r="FJ1457" s="110"/>
      <c r="FK1457" s="110"/>
      <c r="FL1457" s="110"/>
      <c r="FM1457" s="110"/>
      <c r="FN1457" s="110"/>
      <c r="FO1457" s="110"/>
      <c r="FP1457" s="110"/>
      <c r="FQ1457" s="110"/>
      <c r="FR1457" s="110"/>
      <c r="FS1457" s="110"/>
      <c r="FT1457" s="110"/>
      <c r="FU1457" s="110"/>
      <c r="FV1457" s="110"/>
      <c r="FW1457" s="110"/>
      <c r="FX1457" s="110"/>
      <c r="FY1457" s="110"/>
      <c r="FZ1457" s="110"/>
      <c r="GA1457" s="110"/>
      <c r="GB1457" s="110"/>
      <c r="GC1457" s="110"/>
      <c r="GD1457" s="110"/>
      <c r="GE1457" s="110"/>
      <c r="GF1457" s="110"/>
      <c r="GG1457" s="110"/>
      <c r="GH1457" s="110"/>
      <c r="GI1457" s="110"/>
      <c r="GJ1457" s="110"/>
      <c r="GK1457" s="110"/>
      <c r="GL1457" s="110"/>
      <c r="GM1457" s="110"/>
      <c r="GN1457" s="110"/>
      <c r="GO1457" s="110"/>
      <c r="GP1457" s="110"/>
      <c r="GQ1457" s="110"/>
      <c r="GR1457" s="110"/>
      <c r="GS1457" s="110"/>
      <c r="GT1457" s="110"/>
      <c r="GU1457" s="110"/>
      <c r="GV1457" s="110"/>
      <c r="GW1457" s="110"/>
      <c r="GX1457" s="110"/>
      <c r="GY1457" s="110"/>
      <c r="GZ1457" s="110"/>
      <c r="HA1457" s="110"/>
      <c r="HB1457" s="110"/>
      <c r="HC1457" s="110"/>
      <c r="HD1457" s="110"/>
      <c r="HE1457" s="110"/>
      <c r="HF1457" s="110"/>
      <c r="HG1457" s="110"/>
      <c r="HH1457" s="110"/>
      <c r="HI1457" s="110"/>
      <c r="HJ1457" s="110"/>
      <c r="HK1457" s="110"/>
      <c r="HL1457" s="110"/>
      <c r="HM1457" s="110"/>
      <c r="HN1457" s="110"/>
      <c r="HO1457" s="110"/>
      <c r="HP1457" s="110"/>
      <c r="HQ1457" s="110"/>
      <c r="HR1457" s="110"/>
      <c r="HS1457" s="110"/>
      <c r="HT1457" s="110"/>
      <c r="HU1457" s="110"/>
      <c r="HV1457" s="110"/>
      <c r="HW1457" s="110"/>
      <c r="HX1457" s="110"/>
      <c r="HY1457" s="110"/>
      <c r="HZ1457" s="110"/>
      <c r="IA1457" s="110"/>
      <c r="IB1457" s="110"/>
      <c r="IC1457" s="110"/>
      <c r="ID1457" s="110"/>
      <c r="IE1457" s="110"/>
      <c r="IF1457" s="110"/>
      <c r="IG1457" s="110"/>
      <c r="IH1457" s="110"/>
      <c r="II1457" s="110"/>
      <c r="IJ1457" s="110"/>
      <c r="IK1457" s="110"/>
      <c r="IL1457" s="110"/>
      <c r="IM1457" s="110"/>
      <c r="IN1457" s="110"/>
      <c r="IO1457" s="110"/>
      <c r="IP1457" s="110"/>
      <c r="IQ1457" s="110"/>
      <c r="IR1457" s="110"/>
      <c r="IS1457" s="110"/>
      <c r="IT1457" s="110"/>
      <c r="IU1457" s="110"/>
      <c r="IV1457" s="110"/>
    </row>
    <row r="1458" spans="1:256" s="110" customFormat="1" x14ac:dyDescent="0.35">
      <c r="A1458" s="122" t="s">
        <v>1886</v>
      </c>
      <c r="B1458" s="110" t="s">
        <v>192</v>
      </c>
      <c r="C1458" s="110" t="s">
        <v>116</v>
      </c>
      <c r="D1458" s="122" t="s">
        <v>201</v>
      </c>
      <c r="E1458" s="125">
        <v>35367</v>
      </c>
      <c r="F1458" s="118" t="s">
        <v>115</v>
      </c>
      <c r="G1458" s="122" t="s">
        <v>108</v>
      </c>
      <c r="H1458" s="110" t="s">
        <v>192</v>
      </c>
      <c r="I1458" s="110" t="s">
        <v>116</v>
      </c>
      <c r="J1458" s="122" t="s">
        <v>185</v>
      </c>
      <c r="K1458" s="110" t="s">
        <v>192</v>
      </c>
      <c r="L1458" s="110" t="s">
        <v>195</v>
      </c>
      <c r="M1458" s="122" t="s">
        <v>743</v>
      </c>
      <c r="N1458" s="110" t="s">
        <v>192</v>
      </c>
      <c r="O1458" s="110" t="s">
        <v>195</v>
      </c>
      <c r="P1458" s="122" t="s">
        <v>208</v>
      </c>
      <c r="Q1458" s="110" t="s">
        <v>1887</v>
      </c>
      <c r="R1458" s="110" t="s">
        <v>195</v>
      </c>
      <c r="S1458" s="122" t="s">
        <v>855</v>
      </c>
      <c r="V1458" s="122"/>
      <c r="Y1458" s="122"/>
      <c r="AB1458" s="122"/>
    </row>
    <row r="1459" spans="1:256" s="110" customFormat="1" x14ac:dyDescent="0.35">
      <c r="A1459" s="122" t="s">
        <v>3701</v>
      </c>
      <c r="B1459" s="110" t="s">
        <v>226</v>
      </c>
      <c r="C1459" s="110" t="s">
        <v>471</v>
      </c>
      <c r="D1459" s="122" t="s">
        <v>1501</v>
      </c>
      <c r="E1459" s="125">
        <v>37644</v>
      </c>
      <c r="F1459" s="111" t="s">
        <v>5149</v>
      </c>
      <c r="G1459" s="122"/>
      <c r="J1459" s="122"/>
      <c r="M1459" s="122"/>
      <c r="P1459" s="122"/>
      <c r="S1459" s="122"/>
      <c r="V1459" s="122"/>
      <c r="Y1459" s="122"/>
      <c r="AB1459" s="122"/>
    </row>
    <row r="1460" spans="1:256" x14ac:dyDescent="0.35">
      <c r="A1460" s="122" t="s">
        <v>919</v>
      </c>
      <c r="B1460" s="110" t="s">
        <v>331</v>
      </c>
      <c r="C1460" s="118" t="s">
        <v>109</v>
      </c>
      <c r="D1460" s="129" t="s">
        <v>297</v>
      </c>
      <c r="E1460" s="125">
        <v>33353</v>
      </c>
      <c r="F1460" s="111" t="s">
        <v>763</v>
      </c>
      <c r="G1460" s="111" t="s">
        <v>4915</v>
      </c>
      <c r="H1460" s="110" t="s">
        <v>331</v>
      </c>
      <c r="I1460" s="118" t="s">
        <v>131</v>
      </c>
      <c r="J1460" s="129" t="s">
        <v>682</v>
      </c>
      <c r="K1460" s="110" t="s">
        <v>299</v>
      </c>
      <c r="L1460" s="118" t="s">
        <v>131</v>
      </c>
      <c r="M1460" s="129" t="s">
        <v>791</v>
      </c>
      <c r="N1460" s="110" t="s">
        <v>331</v>
      </c>
      <c r="O1460" s="118" t="s">
        <v>131</v>
      </c>
      <c r="P1460" s="129" t="s">
        <v>791</v>
      </c>
      <c r="Q1460" s="110" t="s">
        <v>331</v>
      </c>
      <c r="R1460" s="118" t="s">
        <v>131</v>
      </c>
      <c r="S1460" s="129" t="s">
        <v>682</v>
      </c>
      <c r="T1460" s="110" t="s">
        <v>331</v>
      </c>
      <c r="U1460" s="118" t="s">
        <v>131</v>
      </c>
      <c r="V1460" s="129" t="s">
        <v>682</v>
      </c>
      <c r="W1460" s="110" t="s">
        <v>299</v>
      </c>
      <c r="X1460" s="118" t="s">
        <v>131</v>
      </c>
      <c r="Y1460" s="129" t="s">
        <v>334</v>
      </c>
      <c r="Z1460" s="110" t="s">
        <v>299</v>
      </c>
      <c r="AA1460" s="118" t="s">
        <v>131</v>
      </c>
      <c r="AB1460" s="129" t="s">
        <v>334</v>
      </c>
      <c r="AC1460" s="110"/>
      <c r="AD1460" s="118"/>
      <c r="AE1460" s="129"/>
      <c r="AF1460" s="110" t="s">
        <v>327</v>
      </c>
      <c r="AG1460" s="118" t="s">
        <v>460</v>
      </c>
      <c r="AH1460" s="129" t="s">
        <v>328</v>
      </c>
      <c r="AI1460" s="110" t="s">
        <v>920</v>
      </c>
      <c r="AJ1460" s="118" t="s">
        <v>460</v>
      </c>
      <c r="AK1460" s="129" t="s">
        <v>328</v>
      </c>
      <c r="AL1460" s="110" t="s">
        <v>410</v>
      </c>
      <c r="AM1460" s="118" t="s">
        <v>460</v>
      </c>
      <c r="AN1460" s="122"/>
      <c r="AO1460" s="110"/>
      <c r="AP1460" s="118"/>
      <c r="AQ1460" s="122"/>
      <c r="AR1460" s="110"/>
      <c r="AS1460" s="118"/>
      <c r="AT1460" s="122"/>
      <c r="AU1460" s="110"/>
      <c r="AV1460" s="118"/>
      <c r="AW1460" s="122"/>
      <c r="AX1460" s="110"/>
      <c r="AY1460" s="118"/>
      <c r="AZ1460" s="122"/>
      <c r="BA1460" s="110"/>
      <c r="BB1460" s="118"/>
      <c r="BC1460" s="122"/>
      <c r="BD1460" s="110"/>
      <c r="BE1460" s="118"/>
      <c r="BF1460" s="122"/>
      <c r="BG1460" s="110"/>
      <c r="BH1460" s="118"/>
      <c r="BI1460" s="122"/>
      <c r="BJ1460" s="110"/>
      <c r="BK1460" s="118"/>
      <c r="BL1460" s="122"/>
      <c r="BM1460" s="110"/>
      <c r="BN1460" s="118"/>
      <c r="BO1460" s="122"/>
      <c r="BP1460" s="110"/>
      <c r="BQ1460" s="110"/>
      <c r="BR1460" s="122"/>
      <c r="BS1460" s="118"/>
      <c r="BT1460" s="118"/>
      <c r="BU1460" s="118"/>
      <c r="BV1460" s="118"/>
      <c r="BW1460" s="118"/>
      <c r="BX1460" s="118"/>
      <c r="BY1460" s="126"/>
      <c r="BZ1460" s="110"/>
      <c r="CA1460" s="110"/>
      <c r="CB1460" s="110"/>
      <c r="CC1460" s="110"/>
      <c r="CD1460" s="110"/>
      <c r="CE1460" s="110"/>
      <c r="CF1460" s="110"/>
      <c r="CG1460" s="110"/>
      <c r="CH1460" s="110"/>
      <c r="CI1460" s="110"/>
      <c r="CJ1460" s="110"/>
      <c r="CK1460" s="110"/>
      <c r="CL1460" s="110"/>
      <c r="CM1460" s="110"/>
      <c r="CN1460" s="110"/>
      <c r="CO1460" s="110"/>
      <c r="CP1460" s="110"/>
      <c r="CQ1460" s="110"/>
      <c r="CR1460" s="110"/>
      <c r="CS1460" s="110"/>
      <c r="CT1460" s="110"/>
      <c r="CU1460" s="110"/>
      <c r="CV1460" s="110"/>
      <c r="CW1460" s="110"/>
      <c r="CX1460" s="110"/>
      <c r="CY1460" s="110"/>
      <c r="CZ1460" s="110"/>
      <c r="DA1460" s="110"/>
      <c r="DB1460" s="110"/>
      <c r="DC1460" s="110"/>
      <c r="DD1460" s="110"/>
      <c r="DE1460" s="110"/>
      <c r="DF1460" s="110"/>
      <c r="DG1460" s="110"/>
      <c r="DH1460" s="110"/>
      <c r="DI1460" s="110"/>
      <c r="DJ1460" s="110"/>
      <c r="DK1460" s="110"/>
      <c r="DL1460" s="110"/>
      <c r="DM1460" s="110"/>
      <c r="DN1460" s="110"/>
      <c r="DO1460" s="110"/>
      <c r="DP1460" s="110"/>
      <c r="DQ1460" s="110"/>
      <c r="DR1460" s="110"/>
      <c r="DS1460" s="110"/>
      <c r="DT1460" s="110"/>
      <c r="DU1460" s="110"/>
      <c r="DV1460" s="110"/>
      <c r="DW1460" s="110"/>
      <c r="DX1460" s="110"/>
      <c r="DY1460" s="110"/>
      <c r="DZ1460" s="110"/>
      <c r="EA1460" s="110"/>
      <c r="EB1460" s="110"/>
      <c r="EC1460" s="110"/>
      <c r="ED1460" s="110"/>
      <c r="EE1460" s="110"/>
      <c r="EF1460" s="110"/>
      <c r="EG1460" s="110"/>
      <c r="EH1460" s="110"/>
      <c r="EI1460" s="110"/>
      <c r="EJ1460" s="110"/>
      <c r="EK1460" s="110"/>
      <c r="EL1460" s="110"/>
      <c r="EM1460" s="110"/>
      <c r="EN1460" s="110"/>
      <c r="EO1460" s="110"/>
      <c r="EP1460" s="110"/>
      <c r="EQ1460" s="110"/>
      <c r="ER1460" s="110"/>
      <c r="ES1460" s="110"/>
      <c r="ET1460" s="110"/>
      <c r="EU1460" s="110"/>
      <c r="EV1460" s="110"/>
      <c r="EW1460" s="110"/>
      <c r="EX1460" s="110"/>
      <c r="EY1460" s="110"/>
      <c r="EZ1460" s="110"/>
      <c r="FA1460" s="110"/>
      <c r="FB1460" s="110"/>
      <c r="FC1460" s="110"/>
      <c r="FD1460" s="110"/>
      <c r="FE1460" s="110"/>
      <c r="FF1460" s="110"/>
      <c r="FG1460" s="110"/>
      <c r="FH1460" s="110"/>
      <c r="FI1460" s="110"/>
      <c r="FJ1460" s="110"/>
      <c r="FK1460" s="110"/>
      <c r="FL1460" s="110"/>
      <c r="FM1460" s="110"/>
      <c r="FN1460" s="110"/>
      <c r="FO1460" s="110"/>
      <c r="FP1460" s="110"/>
      <c r="FQ1460" s="110"/>
      <c r="FR1460" s="110"/>
      <c r="FS1460" s="110"/>
      <c r="FT1460" s="110"/>
      <c r="FU1460" s="110"/>
      <c r="FV1460" s="110"/>
      <c r="FW1460" s="110"/>
      <c r="FX1460" s="110"/>
      <c r="FY1460" s="110"/>
      <c r="FZ1460" s="110"/>
      <c r="GA1460" s="110"/>
      <c r="GB1460" s="110"/>
      <c r="GC1460" s="110"/>
      <c r="GD1460" s="110"/>
      <c r="GE1460" s="110"/>
      <c r="GF1460" s="110"/>
      <c r="GG1460" s="110"/>
      <c r="GH1460" s="110"/>
      <c r="GI1460" s="110"/>
      <c r="GJ1460" s="110"/>
      <c r="GK1460" s="110"/>
      <c r="GL1460" s="110"/>
      <c r="GM1460" s="110"/>
      <c r="GN1460" s="110"/>
      <c r="GO1460" s="110"/>
      <c r="GP1460" s="110"/>
      <c r="GQ1460" s="110"/>
      <c r="GR1460" s="110"/>
      <c r="GS1460" s="110"/>
      <c r="GT1460" s="110"/>
      <c r="GU1460" s="110"/>
      <c r="GV1460" s="110"/>
      <c r="GW1460" s="110"/>
      <c r="GX1460" s="110"/>
      <c r="GY1460" s="110"/>
      <c r="GZ1460" s="110"/>
      <c r="HA1460" s="110"/>
      <c r="HB1460" s="110"/>
      <c r="HC1460" s="110"/>
      <c r="HD1460" s="110"/>
      <c r="HE1460" s="110"/>
      <c r="HF1460" s="110"/>
      <c r="HG1460" s="110"/>
      <c r="HH1460" s="110"/>
      <c r="HI1460" s="110"/>
      <c r="HJ1460" s="110"/>
      <c r="HK1460" s="110"/>
      <c r="HL1460" s="110"/>
      <c r="HM1460" s="110"/>
      <c r="HN1460" s="110"/>
      <c r="HO1460" s="110"/>
      <c r="HP1460" s="110"/>
      <c r="HQ1460" s="110"/>
      <c r="HR1460" s="110"/>
      <c r="HS1460" s="110"/>
      <c r="HT1460" s="110"/>
      <c r="HU1460" s="110"/>
      <c r="HV1460" s="110"/>
      <c r="HW1460" s="110"/>
      <c r="HX1460" s="110"/>
      <c r="HY1460" s="110"/>
      <c r="HZ1460" s="110"/>
      <c r="IA1460" s="110"/>
      <c r="IB1460" s="110"/>
      <c r="IC1460" s="110"/>
      <c r="ID1460" s="110"/>
      <c r="IE1460" s="110"/>
      <c r="IF1460" s="110"/>
      <c r="IG1460" s="110"/>
      <c r="IH1460" s="110"/>
      <c r="II1460" s="110"/>
      <c r="IJ1460" s="110"/>
      <c r="IK1460" s="110"/>
      <c r="IL1460" s="110"/>
      <c r="IM1460" s="110"/>
      <c r="IN1460" s="110"/>
      <c r="IO1460" s="110"/>
      <c r="IP1460" s="110"/>
      <c r="IQ1460" s="110"/>
      <c r="IR1460" s="110"/>
      <c r="IS1460" s="110"/>
      <c r="IT1460" s="110"/>
      <c r="IU1460" s="110"/>
      <c r="IV1460" s="110"/>
    </row>
    <row r="1461" spans="1:256" s="110" customFormat="1" x14ac:dyDescent="0.35">
      <c r="A1461" s="8" t="s">
        <v>1557</v>
      </c>
      <c r="B1461" s="102"/>
      <c r="C1461" s="131"/>
      <c r="D1461" s="36"/>
      <c r="E1461" s="40">
        <v>30904</v>
      </c>
      <c r="F1461" s="36" t="s">
        <v>1558</v>
      </c>
      <c r="G1461" s="36" t="s">
        <v>4492</v>
      </c>
      <c r="H1461" s="102" t="s">
        <v>365</v>
      </c>
      <c r="I1461" s="131" t="s">
        <v>78</v>
      </c>
      <c r="J1461" s="36"/>
      <c r="K1461" s="102" t="s">
        <v>365</v>
      </c>
      <c r="L1461" s="131" t="s">
        <v>78</v>
      </c>
      <c r="M1461" s="36"/>
      <c r="N1461" s="102" t="s">
        <v>365</v>
      </c>
      <c r="O1461" s="131" t="s">
        <v>78</v>
      </c>
      <c r="P1461" s="36"/>
      <c r="Q1461" s="102" t="s">
        <v>365</v>
      </c>
      <c r="R1461" s="131" t="s">
        <v>103</v>
      </c>
      <c r="S1461" s="36"/>
      <c r="T1461" s="102" t="s">
        <v>365</v>
      </c>
      <c r="U1461" s="131" t="s">
        <v>103</v>
      </c>
      <c r="V1461" s="36"/>
      <c r="W1461" s="102" t="s">
        <v>365</v>
      </c>
      <c r="X1461" s="131" t="s">
        <v>103</v>
      </c>
      <c r="Y1461" s="36"/>
      <c r="Z1461" s="102" t="s">
        <v>365</v>
      </c>
      <c r="AA1461" s="131" t="s">
        <v>103</v>
      </c>
      <c r="AB1461" s="36"/>
      <c r="AC1461" s="102" t="s">
        <v>365</v>
      </c>
      <c r="AD1461" s="131" t="s">
        <v>103</v>
      </c>
      <c r="AE1461" s="36"/>
      <c r="AF1461" s="102" t="s">
        <v>365</v>
      </c>
      <c r="AG1461" s="131" t="s">
        <v>103</v>
      </c>
      <c r="AH1461" s="36"/>
      <c r="AI1461" s="102" t="s">
        <v>365</v>
      </c>
      <c r="AJ1461" s="131" t="s">
        <v>103</v>
      </c>
      <c r="AK1461" s="36"/>
      <c r="AL1461" t="s">
        <v>365</v>
      </c>
      <c r="AM1461" s="36" t="s">
        <v>116</v>
      </c>
      <c r="AN1461" s="36"/>
      <c r="AO1461" t="s">
        <v>365</v>
      </c>
      <c r="AP1461" s="36" t="s">
        <v>116</v>
      </c>
      <c r="AQ1461" s="36"/>
      <c r="AR1461" t="s">
        <v>365</v>
      </c>
      <c r="AS1461" s="36" t="s">
        <v>116</v>
      </c>
      <c r="AT1461" s="36"/>
      <c r="AU1461" t="s">
        <v>365</v>
      </c>
      <c r="AV1461" s="36" t="s">
        <v>116</v>
      </c>
      <c r="AW1461" s="36"/>
      <c r="AX1461" t="s">
        <v>365</v>
      </c>
      <c r="AY1461" s="36" t="s">
        <v>116</v>
      </c>
      <c r="AZ1461" s="36"/>
      <c r="BA1461" t="s">
        <v>365</v>
      </c>
      <c r="BB1461" s="36" t="s">
        <v>116</v>
      </c>
      <c r="BC1461" s="36" t="s">
        <v>1559</v>
      </c>
      <c r="BD1461"/>
      <c r="BE1461" s="36"/>
      <c r="BF1461" s="36"/>
      <c r="BG1461"/>
      <c r="BH1461" s="36"/>
      <c r="BI1461" s="36"/>
      <c r="BJ1461"/>
      <c r="BK1461" s="36"/>
      <c r="BL1461" s="36"/>
      <c r="BM1461"/>
      <c r="BN1461" s="36"/>
      <c r="BO1461" s="8"/>
      <c r="BP1461"/>
      <c r="BQ1461"/>
      <c r="BR1461" s="8"/>
      <c r="BS1461" s="8"/>
      <c r="BT1461" s="8"/>
      <c r="BU1461" s="8"/>
      <c r="BV1461"/>
      <c r="BW1461" s="9"/>
      <c r="BX1461" s="9"/>
    </row>
    <row r="1462" spans="1:256" s="110" customFormat="1" x14ac:dyDescent="0.35">
      <c r="A1462" s="122" t="s">
        <v>652</v>
      </c>
      <c r="B1462" s="110" t="s">
        <v>654</v>
      </c>
      <c r="C1462" s="110" t="s">
        <v>123</v>
      </c>
      <c r="D1462" s="122" t="s">
        <v>651</v>
      </c>
      <c r="E1462" s="125">
        <v>35206</v>
      </c>
      <c r="F1462" s="118" t="s">
        <v>125</v>
      </c>
      <c r="G1462" s="122" t="s">
        <v>498</v>
      </c>
      <c r="H1462" s="110" t="s">
        <v>648</v>
      </c>
      <c r="I1462" s="110" t="s">
        <v>123</v>
      </c>
      <c r="J1462" s="122" t="s">
        <v>1406</v>
      </c>
      <c r="K1462" s="110" t="s">
        <v>311</v>
      </c>
      <c r="L1462" s="110" t="s">
        <v>123</v>
      </c>
      <c r="M1462" s="122" t="s">
        <v>653</v>
      </c>
      <c r="N1462" s="110" t="s">
        <v>654</v>
      </c>
      <c r="O1462" s="110" t="s">
        <v>123</v>
      </c>
      <c r="P1462" s="122" t="s">
        <v>305</v>
      </c>
      <c r="Q1462" s="110" t="s">
        <v>654</v>
      </c>
      <c r="R1462" s="110" t="s">
        <v>123</v>
      </c>
      <c r="S1462" s="122" t="s">
        <v>314</v>
      </c>
      <c r="T1462" s="110" t="s">
        <v>654</v>
      </c>
      <c r="U1462" s="110" t="s">
        <v>123</v>
      </c>
      <c r="V1462" s="122" t="s">
        <v>310</v>
      </c>
      <c r="Y1462" s="122"/>
      <c r="AB1462" s="122"/>
    </row>
    <row r="1463" spans="1:256" s="110" customFormat="1" x14ac:dyDescent="0.35">
      <c r="A1463" s="122" t="s">
        <v>3326</v>
      </c>
      <c r="B1463" s="110" t="s">
        <v>389</v>
      </c>
      <c r="C1463" s="110" t="s">
        <v>274</v>
      </c>
      <c r="D1463" s="122" t="s">
        <v>4968</v>
      </c>
      <c r="E1463" s="125">
        <v>35446</v>
      </c>
      <c r="F1463" s="111" t="s">
        <v>359</v>
      </c>
      <c r="G1463" s="122" t="s">
        <v>822</v>
      </c>
      <c r="J1463" s="122"/>
      <c r="K1463" s="110" t="s">
        <v>389</v>
      </c>
      <c r="L1463" s="110" t="s">
        <v>274</v>
      </c>
      <c r="M1463" s="122" t="s">
        <v>4969</v>
      </c>
      <c r="P1463" s="122"/>
      <c r="S1463" s="122"/>
      <c r="V1463" s="122"/>
      <c r="Y1463" s="122"/>
      <c r="AB1463" s="122"/>
    </row>
    <row r="1464" spans="1:256" s="110" customFormat="1" x14ac:dyDescent="0.35">
      <c r="A1464" s="122" t="s">
        <v>1199</v>
      </c>
      <c r="B1464" s="110" t="s">
        <v>77</v>
      </c>
      <c r="C1464" s="110" t="s">
        <v>142</v>
      </c>
      <c r="D1464" s="111"/>
      <c r="E1464" s="125">
        <v>34179</v>
      </c>
      <c r="F1464" s="118" t="s">
        <v>1116</v>
      </c>
      <c r="G1464" s="110" t="s">
        <v>4445</v>
      </c>
      <c r="H1464" s="110" t="s">
        <v>77</v>
      </c>
      <c r="I1464" s="110" t="s">
        <v>142</v>
      </c>
      <c r="J1464" s="111"/>
      <c r="K1464" s="110" t="s">
        <v>77</v>
      </c>
      <c r="L1464" s="110" t="s">
        <v>142</v>
      </c>
      <c r="M1464" s="111"/>
      <c r="N1464" s="110" t="s">
        <v>77</v>
      </c>
      <c r="O1464" s="110" t="s">
        <v>142</v>
      </c>
      <c r="P1464" s="111"/>
      <c r="Q1464" s="110" t="s">
        <v>77</v>
      </c>
      <c r="R1464" s="110" t="s">
        <v>142</v>
      </c>
      <c r="S1464" s="111"/>
      <c r="T1464" s="110" t="s">
        <v>77</v>
      </c>
      <c r="U1464" s="110" t="s">
        <v>142</v>
      </c>
      <c r="V1464" s="111"/>
      <c r="W1464" s="110" t="s">
        <v>77</v>
      </c>
      <c r="X1464" s="110" t="s">
        <v>142</v>
      </c>
      <c r="Y1464" s="111"/>
      <c r="Z1464" s="110" t="s">
        <v>77</v>
      </c>
      <c r="AA1464" s="110" t="s">
        <v>142</v>
      </c>
      <c r="AB1464" s="111"/>
      <c r="AC1464" s="110" t="s">
        <v>77</v>
      </c>
      <c r="AD1464" s="110" t="s">
        <v>142</v>
      </c>
      <c r="AE1464" s="111"/>
    </row>
    <row r="1465" spans="1:256" s="110" customFormat="1" x14ac:dyDescent="0.35">
      <c r="A1465" s="122" t="s">
        <v>4789</v>
      </c>
      <c r="C1465" s="111" t="s">
        <v>4421</v>
      </c>
      <c r="D1465" s="111"/>
      <c r="E1465" s="125">
        <v>34618</v>
      </c>
      <c r="F1465" s="111" t="s">
        <v>2201</v>
      </c>
      <c r="G1465" s="111" t="s">
        <v>337</v>
      </c>
      <c r="I1465" s="111"/>
      <c r="J1465" s="111"/>
      <c r="K1465" s="110" t="s">
        <v>177</v>
      </c>
      <c r="L1465" s="111" t="s">
        <v>78</v>
      </c>
      <c r="M1465" s="111" t="s">
        <v>477</v>
      </c>
      <c r="N1465" s="110" t="s">
        <v>177</v>
      </c>
      <c r="O1465" s="111" t="s">
        <v>206</v>
      </c>
      <c r="P1465" s="111" t="s">
        <v>201</v>
      </c>
      <c r="Q1465" s="110" t="s">
        <v>184</v>
      </c>
      <c r="R1465" s="111" t="s">
        <v>123</v>
      </c>
      <c r="S1465" s="111" t="s">
        <v>231</v>
      </c>
      <c r="T1465" s="110" t="s">
        <v>184</v>
      </c>
      <c r="U1465" s="111" t="s">
        <v>123</v>
      </c>
      <c r="V1465" s="111" t="s">
        <v>231</v>
      </c>
      <c r="W1465" s="110" t="s">
        <v>177</v>
      </c>
      <c r="X1465" s="111" t="s">
        <v>123</v>
      </c>
      <c r="Y1465" s="111" t="s">
        <v>254</v>
      </c>
      <c r="AA1465" s="111"/>
      <c r="AB1465" s="111"/>
      <c r="AD1465" s="111"/>
      <c r="AE1465" s="111"/>
      <c r="AG1465" s="111"/>
      <c r="AH1465" s="111"/>
      <c r="AJ1465" s="111"/>
      <c r="AK1465" s="111"/>
      <c r="AM1465" s="111"/>
      <c r="AN1465" s="111"/>
      <c r="AP1465" s="111"/>
      <c r="AQ1465" s="111"/>
      <c r="AS1465" s="111"/>
      <c r="AT1465" s="111"/>
      <c r="AV1465" s="111"/>
      <c r="AW1465" s="111"/>
      <c r="AY1465" s="111"/>
      <c r="AZ1465" s="111"/>
      <c r="BB1465" s="111"/>
      <c r="BC1465" s="111"/>
      <c r="BE1465" s="111"/>
      <c r="BF1465" s="111"/>
      <c r="BH1465" s="111"/>
      <c r="BI1465" s="111"/>
      <c r="BK1465" s="111"/>
      <c r="BL1465" s="111"/>
      <c r="BN1465" s="111"/>
      <c r="BO1465" s="111"/>
      <c r="BQ1465" s="125"/>
      <c r="BR1465" s="111"/>
      <c r="BS1465" s="118"/>
      <c r="BU1465" s="122"/>
      <c r="BV1465" s="118"/>
      <c r="BW1465" s="118"/>
      <c r="BX1465" s="127"/>
    </row>
    <row r="1466" spans="1:256" s="110" customFormat="1" x14ac:dyDescent="0.35">
      <c r="A1466" s="122" t="s">
        <v>3878</v>
      </c>
      <c r="B1466" s="110" t="s">
        <v>327</v>
      </c>
      <c r="C1466" s="110" t="s">
        <v>96</v>
      </c>
      <c r="D1466" s="122" t="s">
        <v>328</v>
      </c>
      <c r="E1466" s="125">
        <v>36811</v>
      </c>
      <c r="F1466" s="111" t="s">
        <v>5136</v>
      </c>
      <c r="G1466" s="122"/>
      <c r="J1466" s="122"/>
      <c r="M1466" s="122"/>
      <c r="P1466" s="122"/>
      <c r="S1466" s="122"/>
      <c r="V1466" s="122"/>
      <c r="Y1466" s="122"/>
      <c r="AB1466" s="122"/>
    </row>
    <row r="1467" spans="1:256" s="110" customFormat="1" x14ac:dyDescent="0.35">
      <c r="A1467" s="122" t="s">
        <v>3317</v>
      </c>
      <c r="B1467" s="110" t="s">
        <v>220</v>
      </c>
      <c r="C1467" s="110" t="s">
        <v>268</v>
      </c>
      <c r="D1467" s="122" t="s">
        <v>231</v>
      </c>
      <c r="E1467" s="125">
        <v>35640</v>
      </c>
      <c r="F1467" s="118" t="s">
        <v>282</v>
      </c>
      <c r="G1467" s="122"/>
      <c r="J1467" s="122"/>
      <c r="M1467" s="122"/>
      <c r="N1467" s="110" t="s">
        <v>459</v>
      </c>
      <c r="O1467" s="110" t="s">
        <v>123</v>
      </c>
      <c r="P1467" s="122" t="s">
        <v>166</v>
      </c>
      <c r="Q1467" s="122"/>
      <c r="T1467" s="110" t="s">
        <v>459</v>
      </c>
      <c r="U1467" s="110" t="s">
        <v>109</v>
      </c>
      <c r="V1467" s="122" t="s">
        <v>426</v>
      </c>
      <c r="Y1467" s="122"/>
      <c r="AB1467" s="122"/>
    </row>
    <row r="1468" spans="1:256" s="110" customFormat="1" x14ac:dyDescent="0.35">
      <c r="A1468" s="122" t="s">
        <v>1979</v>
      </c>
      <c r="D1468" s="122"/>
      <c r="E1468" s="125">
        <v>34290</v>
      </c>
      <c r="F1468" s="118" t="s">
        <v>114</v>
      </c>
      <c r="G1468" s="122" t="s">
        <v>965</v>
      </c>
      <c r="H1468" s="110" t="s">
        <v>408</v>
      </c>
      <c r="I1468" s="110" t="s">
        <v>128</v>
      </c>
      <c r="J1468" s="122"/>
      <c r="K1468" s="110" t="s">
        <v>132</v>
      </c>
      <c r="L1468" s="110" t="s">
        <v>421</v>
      </c>
      <c r="M1468" s="122"/>
      <c r="N1468" s="110" t="s">
        <v>2266</v>
      </c>
      <c r="O1468" s="110" t="s">
        <v>326</v>
      </c>
      <c r="P1468" s="122"/>
      <c r="Q1468" s="110" t="s">
        <v>408</v>
      </c>
      <c r="R1468" s="110" t="s">
        <v>326</v>
      </c>
      <c r="S1468" s="122"/>
      <c r="T1468" s="110" t="s">
        <v>132</v>
      </c>
      <c r="U1468" s="110" t="s">
        <v>326</v>
      </c>
      <c r="V1468" s="122"/>
      <c r="Y1468" s="122"/>
      <c r="AB1468" s="122"/>
    </row>
    <row r="1469" spans="1:256" s="110" customFormat="1" x14ac:dyDescent="0.35">
      <c r="A1469" s="122" t="s">
        <v>3879</v>
      </c>
      <c r="B1469" s="110" t="s">
        <v>327</v>
      </c>
      <c r="C1469" s="110" t="s">
        <v>259</v>
      </c>
      <c r="D1469" s="122" t="s">
        <v>328</v>
      </c>
      <c r="E1469" s="125">
        <v>36933</v>
      </c>
      <c r="F1469" s="111" t="s">
        <v>5136</v>
      </c>
      <c r="G1469" s="122"/>
      <c r="J1469" s="122"/>
      <c r="M1469" s="122"/>
      <c r="P1469" s="122"/>
      <c r="S1469" s="122"/>
      <c r="V1469" s="122"/>
      <c r="Y1469" s="122"/>
      <c r="AB1469" s="122"/>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c r="HE1469"/>
      <c r="HF1469"/>
      <c r="HG1469"/>
      <c r="HH1469"/>
      <c r="HI1469"/>
      <c r="HJ1469"/>
      <c r="HK1469"/>
      <c r="HL1469"/>
      <c r="HM1469"/>
      <c r="HN1469"/>
      <c r="HO1469"/>
      <c r="HP1469"/>
      <c r="HQ1469"/>
      <c r="HR1469"/>
      <c r="HS1469"/>
      <c r="HT1469"/>
      <c r="HU1469"/>
      <c r="HV1469"/>
      <c r="HW1469"/>
      <c r="HX1469"/>
      <c r="HY1469"/>
      <c r="HZ1469"/>
      <c r="IA1469"/>
      <c r="IB1469"/>
      <c r="IC1469"/>
      <c r="ID1469"/>
      <c r="IE1469"/>
      <c r="IF1469"/>
      <c r="IG1469"/>
      <c r="IH1469"/>
      <c r="II1469"/>
      <c r="IJ1469"/>
      <c r="IK1469"/>
      <c r="IL1469"/>
      <c r="IM1469"/>
      <c r="IN1469"/>
      <c r="IO1469"/>
      <c r="IP1469"/>
      <c r="IQ1469"/>
      <c r="IR1469"/>
      <c r="IS1469"/>
      <c r="IT1469"/>
      <c r="IU1469"/>
      <c r="IV1469"/>
    </row>
    <row r="1470" spans="1:256" s="110" customFormat="1" x14ac:dyDescent="0.35">
      <c r="A1470" s="122" t="s">
        <v>2147</v>
      </c>
      <c r="B1470" s="110" t="s">
        <v>410</v>
      </c>
      <c r="C1470" s="110" t="s">
        <v>460</v>
      </c>
      <c r="D1470" s="122"/>
      <c r="E1470" s="125">
        <v>35329</v>
      </c>
      <c r="F1470" s="118" t="s">
        <v>218</v>
      </c>
      <c r="G1470" s="122" t="s">
        <v>320</v>
      </c>
      <c r="H1470" s="110" t="s">
        <v>410</v>
      </c>
      <c r="I1470" s="110" t="s">
        <v>460</v>
      </c>
      <c r="J1470" s="122"/>
      <c r="M1470" s="122"/>
      <c r="P1470" s="122"/>
      <c r="Q1470" s="110" t="s">
        <v>4376</v>
      </c>
      <c r="R1470" s="110" t="s">
        <v>195</v>
      </c>
      <c r="S1470" s="122"/>
      <c r="V1470" s="122"/>
      <c r="Y1470" s="122"/>
      <c r="AB1470" s="122"/>
    </row>
    <row r="1471" spans="1:256" s="110" customFormat="1" x14ac:dyDescent="0.35">
      <c r="A1471" s="122" t="s">
        <v>1877</v>
      </c>
      <c r="B1471" s="110" t="s">
        <v>156</v>
      </c>
      <c r="C1471" s="111" t="s">
        <v>158</v>
      </c>
      <c r="D1471" s="111" t="s">
        <v>173</v>
      </c>
      <c r="E1471" s="125">
        <v>33687</v>
      </c>
      <c r="F1471" s="111" t="s">
        <v>163</v>
      </c>
      <c r="G1471" s="111" t="s">
        <v>1132</v>
      </c>
      <c r="H1471" s="110" t="s">
        <v>156</v>
      </c>
      <c r="I1471" s="111" t="s">
        <v>94</v>
      </c>
      <c r="J1471" s="111" t="s">
        <v>161</v>
      </c>
      <c r="K1471" s="110" t="s">
        <v>147</v>
      </c>
      <c r="L1471" s="111" t="s">
        <v>94</v>
      </c>
      <c r="M1471" s="111" t="s">
        <v>1133</v>
      </c>
      <c r="N1471" s="110" t="s">
        <v>147</v>
      </c>
      <c r="O1471" s="111" t="s">
        <v>268</v>
      </c>
      <c r="P1471" s="111" t="s">
        <v>426</v>
      </c>
      <c r="Q1471" s="111"/>
      <c r="S1471" s="111"/>
      <c r="T1471" s="110" t="s">
        <v>147</v>
      </c>
      <c r="U1471" s="111" t="s">
        <v>268</v>
      </c>
      <c r="V1471" s="111" t="s">
        <v>148</v>
      </c>
      <c r="W1471" s="110" t="s">
        <v>156</v>
      </c>
      <c r="X1471" s="111" t="s">
        <v>268</v>
      </c>
      <c r="Y1471" s="111" t="s">
        <v>173</v>
      </c>
      <c r="AA1471" s="111"/>
      <c r="AB1471" s="111"/>
      <c r="AD1471" s="111"/>
      <c r="AE1471" s="111"/>
      <c r="AG1471" s="111"/>
      <c r="AH1471" s="111"/>
      <c r="AJ1471" s="111"/>
      <c r="AK1471" s="111"/>
      <c r="AM1471" s="111"/>
      <c r="AN1471" s="111"/>
      <c r="AP1471" s="111"/>
      <c r="AQ1471" s="111"/>
      <c r="AS1471" s="111"/>
      <c r="AT1471" s="111"/>
      <c r="AV1471" s="111"/>
      <c r="AW1471" s="111"/>
      <c r="AY1471" s="111"/>
      <c r="AZ1471" s="111"/>
      <c r="BB1471" s="111"/>
      <c r="BC1471" s="111"/>
      <c r="BE1471" s="111"/>
      <c r="BF1471" s="111"/>
      <c r="BH1471" s="111"/>
      <c r="BI1471" s="111"/>
      <c r="BK1471" s="111"/>
      <c r="BL1471" s="111"/>
      <c r="BN1471" s="111"/>
      <c r="BO1471" s="111"/>
      <c r="BQ1471" s="125"/>
      <c r="BR1471" s="111"/>
      <c r="BS1471" s="118"/>
      <c r="BU1471" s="122"/>
      <c r="BV1471" s="118"/>
      <c r="BW1471" s="118"/>
      <c r="BX1471" s="127"/>
    </row>
    <row r="1472" spans="1:256" s="110" customFormat="1" x14ac:dyDescent="0.35">
      <c r="A1472" s="122" t="s">
        <v>1374</v>
      </c>
      <c r="B1472" s="110" t="s">
        <v>578</v>
      </c>
      <c r="C1472" s="110" t="s">
        <v>421</v>
      </c>
      <c r="D1472" s="122" t="s">
        <v>767</v>
      </c>
      <c r="E1472" s="125">
        <v>34684</v>
      </c>
      <c r="F1472" s="118" t="s">
        <v>188</v>
      </c>
      <c r="G1472" s="122" t="s">
        <v>996</v>
      </c>
      <c r="H1472" s="110" t="s">
        <v>744</v>
      </c>
      <c r="I1472" s="110" t="s">
        <v>252</v>
      </c>
      <c r="J1472" s="122" t="s">
        <v>231</v>
      </c>
      <c r="K1472" s="110" t="s">
        <v>744</v>
      </c>
      <c r="L1472" s="110" t="s">
        <v>172</v>
      </c>
      <c r="M1472" s="122" t="s">
        <v>231</v>
      </c>
      <c r="N1472" s="110" t="s">
        <v>4406</v>
      </c>
      <c r="O1472" s="110" t="s">
        <v>172</v>
      </c>
      <c r="P1472" s="122" t="s">
        <v>223</v>
      </c>
      <c r="Q1472" s="110" t="s">
        <v>974</v>
      </c>
      <c r="R1472" s="110" t="s">
        <v>151</v>
      </c>
      <c r="S1472" s="122" t="s">
        <v>488</v>
      </c>
      <c r="T1472" s="110" t="s">
        <v>461</v>
      </c>
      <c r="U1472" s="110" t="s">
        <v>151</v>
      </c>
      <c r="V1472" s="122" t="s">
        <v>186</v>
      </c>
      <c r="Y1472" s="122"/>
      <c r="AB1472" s="122"/>
    </row>
    <row r="1473" spans="1:256" s="110" customFormat="1" x14ac:dyDescent="0.35">
      <c r="A1473" s="122" t="s">
        <v>3700</v>
      </c>
      <c r="B1473" s="110" t="s">
        <v>198</v>
      </c>
      <c r="C1473" s="110" t="s">
        <v>252</v>
      </c>
      <c r="D1473" s="122" t="s">
        <v>430</v>
      </c>
      <c r="E1473" s="125">
        <v>36580</v>
      </c>
      <c r="F1473" s="111" t="s">
        <v>5137</v>
      </c>
      <c r="G1473" s="122"/>
      <c r="J1473" s="122"/>
      <c r="M1473" s="122"/>
      <c r="P1473" s="122"/>
      <c r="S1473" s="122"/>
      <c r="V1473" s="122"/>
      <c r="Y1473" s="122"/>
      <c r="AB1473" s="122"/>
    </row>
    <row r="1474" spans="1:256" s="110" customFormat="1" x14ac:dyDescent="0.35">
      <c r="A1474" s="129" t="s">
        <v>2110</v>
      </c>
      <c r="B1474" s="9"/>
      <c r="C1474" s="9"/>
      <c r="D1474" s="111"/>
      <c r="E1474" s="40">
        <v>33348</v>
      </c>
      <c r="F1474" s="111" t="s">
        <v>1322</v>
      </c>
      <c r="G1474" s="36" t="s">
        <v>134</v>
      </c>
      <c r="H1474" s="9" t="s">
        <v>243</v>
      </c>
      <c r="I1474" s="9" t="s">
        <v>116</v>
      </c>
      <c r="J1474" s="111" t="s">
        <v>168</v>
      </c>
      <c r="K1474" s="9" t="s">
        <v>258</v>
      </c>
      <c r="L1474" s="9" t="s">
        <v>116</v>
      </c>
      <c r="M1474" s="111" t="s">
        <v>186</v>
      </c>
      <c r="N1474" s="9" t="s">
        <v>243</v>
      </c>
      <c r="O1474" s="9" t="s">
        <v>116</v>
      </c>
      <c r="P1474" s="111" t="s">
        <v>168</v>
      </c>
      <c r="Q1474" s="9"/>
      <c r="R1474" s="9"/>
      <c r="S1474" s="111"/>
      <c r="T1474" s="9" t="s">
        <v>243</v>
      </c>
      <c r="U1474" s="9" t="s">
        <v>116</v>
      </c>
      <c r="V1474" s="111" t="s">
        <v>607</v>
      </c>
      <c r="W1474" s="111"/>
      <c r="Y1474" s="122"/>
      <c r="AA1474" s="118"/>
      <c r="AB1474" s="122"/>
      <c r="AC1474" s="110" t="s">
        <v>243</v>
      </c>
      <c r="AD1474" s="118" t="s">
        <v>252</v>
      </c>
      <c r="AE1474" s="122" t="s">
        <v>231</v>
      </c>
      <c r="AF1474" s="102" t="s">
        <v>2111</v>
      </c>
      <c r="AG1474" s="118" t="s">
        <v>252</v>
      </c>
      <c r="AH1474" s="129" t="s">
        <v>231</v>
      </c>
      <c r="AI1474" s="102" t="s">
        <v>243</v>
      </c>
      <c r="AJ1474" s="118" t="s">
        <v>252</v>
      </c>
      <c r="AK1474" s="129" t="s">
        <v>231</v>
      </c>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row>
    <row r="1475" spans="1:256" s="110" customFormat="1" x14ac:dyDescent="0.35">
      <c r="A1475" s="122" t="s">
        <v>695</v>
      </c>
      <c r="B1475" s="110" t="s">
        <v>77</v>
      </c>
      <c r="C1475" s="110" t="s">
        <v>252</v>
      </c>
      <c r="D1475" s="122"/>
      <c r="E1475" s="125">
        <v>36521</v>
      </c>
      <c r="F1475" s="111" t="s">
        <v>137</v>
      </c>
      <c r="G1475" s="122" t="s">
        <v>696</v>
      </c>
      <c r="H1475" s="110" t="s">
        <v>77</v>
      </c>
      <c r="I1475" s="110" t="s">
        <v>252</v>
      </c>
      <c r="J1475" s="122"/>
      <c r="K1475" s="110" t="s">
        <v>77</v>
      </c>
      <c r="L1475" s="110" t="s">
        <v>252</v>
      </c>
      <c r="M1475" s="122"/>
      <c r="P1475" s="122"/>
      <c r="S1475" s="122"/>
      <c r="V1475" s="122"/>
      <c r="Y1475" s="122"/>
      <c r="AB1475" s="122"/>
      <c r="BY1475" s="126"/>
    </row>
    <row r="1476" spans="1:256" s="110" customFormat="1" x14ac:dyDescent="0.35">
      <c r="A1476" s="122" t="s">
        <v>1156</v>
      </c>
      <c r="B1476" s="110" t="s">
        <v>292</v>
      </c>
      <c r="C1476" s="110" t="s">
        <v>158</v>
      </c>
      <c r="D1476" s="122" t="s">
        <v>1160</v>
      </c>
      <c r="E1476" s="125">
        <v>36385</v>
      </c>
      <c r="F1476" s="118" t="s">
        <v>1157</v>
      </c>
      <c r="G1476" s="122" t="s">
        <v>4858</v>
      </c>
      <c r="H1476" s="110" t="s">
        <v>311</v>
      </c>
      <c r="I1476" s="110" t="s">
        <v>195</v>
      </c>
      <c r="J1476" s="122" t="s">
        <v>2728</v>
      </c>
      <c r="K1476" s="110" t="s">
        <v>292</v>
      </c>
      <c r="L1476" s="110" t="s">
        <v>195</v>
      </c>
      <c r="M1476" s="122" t="s">
        <v>1159</v>
      </c>
      <c r="N1476" s="110" t="s">
        <v>292</v>
      </c>
      <c r="O1476" s="110" t="s">
        <v>195</v>
      </c>
      <c r="P1476" s="122" t="s">
        <v>1160</v>
      </c>
      <c r="Q1476" s="110" t="s">
        <v>311</v>
      </c>
      <c r="R1476" s="110" t="s">
        <v>195</v>
      </c>
      <c r="S1476" s="122" t="s">
        <v>1161</v>
      </c>
      <c r="V1476" s="122"/>
      <c r="Y1476" s="122"/>
      <c r="AB1476" s="122"/>
    </row>
    <row r="1477" spans="1:256" s="110" customFormat="1" x14ac:dyDescent="0.35">
      <c r="A1477" s="122" t="s">
        <v>3210</v>
      </c>
      <c r="B1477" s="110" t="s">
        <v>220</v>
      </c>
      <c r="C1477" s="110" t="s">
        <v>86</v>
      </c>
      <c r="D1477" s="122" t="s">
        <v>231</v>
      </c>
      <c r="E1477" s="125">
        <v>33109</v>
      </c>
      <c r="F1477" s="118" t="s">
        <v>1849</v>
      </c>
      <c r="G1477" s="122" t="s">
        <v>1375</v>
      </c>
      <c r="H1477" s="110" t="s">
        <v>220</v>
      </c>
      <c r="I1477" s="110" t="s">
        <v>86</v>
      </c>
      <c r="J1477" s="122" t="s">
        <v>477</v>
      </c>
      <c r="K1477" s="110" t="s">
        <v>744</v>
      </c>
      <c r="L1477" s="110" t="s">
        <v>131</v>
      </c>
      <c r="M1477" s="122" t="s">
        <v>186</v>
      </c>
      <c r="N1477" s="110" t="s">
        <v>211</v>
      </c>
      <c r="O1477" s="110" t="s">
        <v>268</v>
      </c>
      <c r="P1477" s="122" t="s">
        <v>212</v>
      </c>
      <c r="Q1477" s="110" t="s">
        <v>434</v>
      </c>
      <c r="R1477" s="110" t="s">
        <v>268</v>
      </c>
      <c r="S1477" s="122" t="s">
        <v>855</v>
      </c>
      <c r="T1477" s="110" t="s">
        <v>2865</v>
      </c>
      <c r="U1477" s="110" t="s">
        <v>268</v>
      </c>
      <c r="V1477" s="110" t="s">
        <v>148</v>
      </c>
      <c r="Y1477" s="122"/>
      <c r="Z1477" s="110" t="s">
        <v>461</v>
      </c>
      <c r="AA1477" s="110" t="s">
        <v>235</v>
      </c>
      <c r="AB1477" s="122" t="s">
        <v>231</v>
      </c>
    </row>
    <row r="1478" spans="1:256" s="110" customFormat="1" x14ac:dyDescent="0.35">
      <c r="A1478" s="122" t="s">
        <v>747</v>
      </c>
      <c r="C1478" s="111" t="s">
        <v>4421</v>
      </c>
      <c r="D1478" s="122"/>
      <c r="E1478" s="125">
        <v>34781</v>
      </c>
      <c r="F1478" s="118" t="s">
        <v>337</v>
      </c>
      <c r="G1478" s="122" t="s">
        <v>508</v>
      </c>
      <c r="J1478" s="122"/>
      <c r="K1478" s="110" t="s">
        <v>177</v>
      </c>
      <c r="L1478" s="110" t="s">
        <v>235</v>
      </c>
      <c r="M1478" s="122" t="s">
        <v>264</v>
      </c>
      <c r="N1478" s="110" t="s">
        <v>177</v>
      </c>
      <c r="O1478" s="110" t="s">
        <v>224</v>
      </c>
      <c r="P1478" s="122" t="s">
        <v>231</v>
      </c>
      <c r="Q1478" s="110" t="s">
        <v>1365</v>
      </c>
      <c r="R1478" s="110" t="s">
        <v>224</v>
      </c>
      <c r="S1478" s="122" t="s">
        <v>1130</v>
      </c>
      <c r="T1478" s="110" t="s">
        <v>177</v>
      </c>
      <c r="U1478" s="110" t="s">
        <v>224</v>
      </c>
      <c r="V1478" s="122" t="s">
        <v>201</v>
      </c>
      <c r="W1478" s="110" t="s">
        <v>177</v>
      </c>
      <c r="X1478" s="110" t="s">
        <v>224</v>
      </c>
      <c r="Y1478" s="122" t="s">
        <v>231</v>
      </c>
      <c r="AB1478" s="122"/>
    </row>
    <row r="1479" spans="1:256" x14ac:dyDescent="0.35">
      <c r="A1479" s="8" t="s">
        <v>4798</v>
      </c>
      <c r="B1479" s="110"/>
      <c r="C1479" s="111" t="s">
        <v>4421</v>
      </c>
      <c r="D1479" s="131"/>
      <c r="E1479" s="40">
        <v>33011</v>
      </c>
      <c r="F1479" s="36" t="s">
        <v>4799</v>
      </c>
      <c r="G1479" s="36" t="s">
        <v>4800</v>
      </c>
      <c r="H1479" s="110"/>
      <c r="I1479" s="131"/>
      <c r="J1479" s="131"/>
      <c r="K1479" s="110" t="s">
        <v>273</v>
      </c>
      <c r="L1479" s="131" t="s">
        <v>151</v>
      </c>
      <c r="M1479" s="131" t="s">
        <v>186</v>
      </c>
      <c r="N1479" s="110" t="s">
        <v>656</v>
      </c>
      <c r="O1479" s="131" t="s">
        <v>421</v>
      </c>
      <c r="P1479" s="131" t="s">
        <v>4801</v>
      </c>
      <c r="Q1479" s="110" t="s">
        <v>656</v>
      </c>
      <c r="R1479" s="131" t="s">
        <v>421</v>
      </c>
      <c r="S1479" s="131" t="s">
        <v>783</v>
      </c>
      <c r="T1479" s="110" t="s">
        <v>253</v>
      </c>
      <c r="U1479" s="131" t="s">
        <v>142</v>
      </c>
      <c r="V1479" s="131" t="s">
        <v>598</v>
      </c>
      <c r="W1479" s="110" t="s">
        <v>253</v>
      </c>
      <c r="X1479" s="131" t="s">
        <v>109</v>
      </c>
      <c r="Y1479" s="131" t="s">
        <v>628</v>
      </c>
      <c r="Z1479" s="110" t="s">
        <v>656</v>
      </c>
      <c r="AA1479" s="131" t="s">
        <v>229</v>
      </c>
      <c r="AB1479" s="131" t="s">
        <v>2636</v>
      </c>
      <c r="AC1479" s="110" t="s">
        <v>253</v>
      </c>
      <c r="AD1479" s="131" t="s">
        <v>994</v>
      </c>
      <c r="AE1479" s="131" t="s">
        <v>201</v>
      </c>
      <c r="AF1479" s="102" t="s">
        <v>253</v>
      </c>
      <c r="AG1479" s="131" t="s">
        <v>1447</v>
      </c>
      <c r="AH1479" s="131" t="s">
        <v>629</v>
      </c>
      <c r="AI1479" s="102" t="s">
        <v>253</v>
      </c>
      <c r="AJ1479" s="131" t="s">
        <v>1447</v>
      </c>
      <c r="AK1479" s="131" t="s">
        <v>1170</v>
      </c>
      <c r="AL1479" s="102" t="s">
        <v>253</v>
      </c>
      <c r="AM1479" s="131" t="s">
        <v>1447</v>
      </c>
      <c r="AN1479" s="131" t="s">
        <v>2102</v>
      </c>
      <c r="AO1479" s="102" t="s">
        <v>253</v>
      </c>
      <c r="AP1479" s="131" t="s">
        <v>1447</v>
      </c>
      <c r="AQ1479" s="131" t="s">
        <v>1389</v>
      </c>
      <c r="AR1479" t="s">
        <v>273</v>
      </c>
      <c r="AS1479" s="36" t="s">
        <v>1447</v>
      </c>
      <c r="AT1479" s="36" t="s">
        <v>260</v>
      </c>
      <c r="AV1479" s="36"/>
      <c r="AW1479" s="36"/>
      <c r="AY1479" s="36"/>
      <c r="AZ1479" s="36"/>
      <c r="BB1479" s="36"/>
      <c r="BC1479" s="36"/>
      <c r="BE1479" s="36"/>
      <c r="BF1479" s="36"/>
      <c r="BH1479" s="36"/>
      <c r="BI1479" s="36"/>
      <c r="BK1479" s="36"/>
      <c r="BL1479" s="36"/>
      <c r="BN1479" s="36"/>
      <c r="BO1479" s="8"/>
      <c r="BR1479" s="8"/>
      <c r="BS1479" s="8"/>
      <c r="BT1479" s="8"/>
      <c r="BU1479" s="8"/>
      <c r="BW1479" s="9"/>
      <c r="BX1479" s="9"/>
      <c r="BY1479" s="110"/>
      <c r="BZ1479" s="110"/>
      <c r="CA1479" s="110"/>
      <c r="CB1479" s="110"/>
      <c r="CC1479" s="110"/>
      <c r="CD1479" s="110"/>
      <c r="CE1479" s="110"/>
      <c r="CF1479" s="110"/>
      <c r="CG1479" s="110"/>
      <c r="CH1479" s="110"/>
      <c r="CI1479" s="110"/>
      <c r="CJ1479" s="110"/>
      <c r="CK1479" s="110"/>
      <c r="CL1479" s="110"/>
      <c r="CM1479" s="110"/>
      <c r="CN1479" s="110"/>
      <c r="CO1479" s="110"/>
      <c r="CP1479" s="110"/>
      <c r="CQ1479" s="110"/>
      <c r="CR1479" s="110"/>
      <c r="CS1479" s="110"/>
      <c r="CT1479" s="110"/>
      <c r="CU1479" s="110"/>
      <c r="CV1479" s="110"/>
      <c r="CW1479" s="110"/>
      <c r="CX1479" s="110"/>
      <c r="CY1479" s="110"/>
      <c r="CZ1479" s="110"/>
      <c r="DA1479" s="110"/>
      <c r="DB1479" s="110"/>
      <c r="DC1479" s="110"/>
      <c r="DD1479" s="110"/>
      <c r="DE1479" s="110"/>
      <c r="DF1479" s="110"/>
      <c r="DG1479" s="110"/>
      <c r="DH1479" s="110"/>
      <c r="DI1479" s="110"/>
      <c r="DJ1479" s="110"/>
      <c r="DK1479" s="110"/>
      <c r="DL1479" s="110"/>
      <c r="DM1479" s="110"/>
      <c r="DN1479" s="110"/>
      <c r="DO1479" s="110"/>
      <c r="DP1479" s="110"/>
      <c r="DQ1479" s="110"/>
      <c r="DR1479" s="110"/>
      <c r="DS1479" s="110"/>
      <c r="DT1479" s="110"/>
      <c r="DU1479" s="110"/>
      <c r="DV1479" s="110"/>
      <c r="DW1479" s="110"/>
      <c r="DX1479" s="110"/>
      <c r="DY1479" s="110"/>
      <c r="DZ1479" s="110"/>
      <c r="EA1479" s="110"/>
      <c r="EB1479" s="110"/>
      <c r="EC1479" s="110"/>
      <c r="ED1479" s="110"/>
      <c r="EE1479" s="110"/>
      <c r="EF1479" s="110"/>
      <c r="EG1479" s="110"/>
      <c r="EH1479" s="110"/>
      <c r="EI1479" s="110"/>
      <c r="EJ1479" s="110"/>
      <c r="EK1479" s="110"/>
      <c r="EL1479" s="110"/>
      <c r="EM1479" s="110"/>
      <c r="EN1479" s="110"/>
      <c r="EO1479" s="110"/>
      <c r="EP1479" s="110"/>
      <c r="EQ1479" s="110"/>
      <c r="ER1479" s="110"/>
      <c r="ES1479" s="110"/>
      <c r="ET1479" s="110"/>
      <c r="EU1479" s="110"/>
      <c r="EV1479" s="110"/>
      <c r="EW1479" s="110"/>
      <c r="EX1479" s="110"/>
      <c r="EY1479" s="110"/>
      <c r="EZ1479" s="110"/>
      <c r="FA1479" s="110"/>
      <c r="FB1479" s="110"/>
      <c r="FC1479" s="110"/>
      <c r="FD1479" s="110"/>
      <c r="FE1479" s="110"/>
      <c r="FF1479" s="110"/>
      <c r="FG1479" s="110"/>
      <c r="FH1479" s="110"/>
      <c r="FI1479" s="110"/>
      <c r="FJ1479" s="110"/>
      <c r="FK1479" s="110"/>
      <c r="FL1479" s="110"/>
      <c r="FM1479" s="110"/>
      <c r="FN1479" s="110"/>
      <c r="FO1479" s="110"/>
      <c r="FP1479" s="110"/>
      <c r="FQ1479" s="110"/>
      <c r="FR1479" s="110"/>
      <c r="FS1479" s="110"/>
      <c r="FT1479" s="110"/>
      <c r="FU1479" s="110"/>
      <c r="FV1479" s="110"/>
      <c r="FW1479" s="110"/>
      <c r="FX1479" s="110"/>
      <c r="FY1479" s="110"/>
      <c r="FZ1479" s="110"/>
      <c r="GA1479" s="110"/>
      <c r="GB1479" s="110"/>
      <c r="GC1479" s="110"/>
      <c r="GD1479" s="110"/>
      <c r="GE1479" s="110"/>
      <c r="GF1479" s="110"/>
      <c r="GG1479" s="110"/>
      <c r="GH1479" s="110"/>
      <c r="GI1479" s="110"/>
      <c r="GJ1479" s="110"/>
      <c r="GK1479" s="110"/>
      <c r="GL1479" s="110"/>
      <c r="GM1479" s="110"/>
      <c r="GN1479" s="110"/>
      <c r="GO1479" s="110"/>
      <c r="GP1479" s="110"/>
      <c r="GQ1479" s="110"/>
      <c r="GR1479" s="110"/>
      <c r="GS1479" s="110"/>
      <c r="GT1479" s="110"/>
      <c r="GU1479" s="110"/>
      <c r="GV1479" s="110"/>
      <c r="GW1479" s="110"/>
      <c r="GX1479" s="110"/>
      <c r="GY1479" s="110"/>
      <c r="GZ1479" s="110"/>
      <c r="HA1479" s="110"/>
      <c r="HB1479" s="110"/>
      <c r="HC1479" s="110"/>
      <c r="HD1479" s="110"/>
      <c r="HE1479" s="110"/>
      <c r="HF1479" s="110"/>
      <c r="HG1479" s="110"/>
      <c r="HH1479" s="110"/>
      <c r="HI1479" s="110"/>
      <c r="HJ1479" s="110"/>
      <c r="HK1479" s="110"/>
      <c r="HL1479" s="110"/>
      <c r="HM1479" s="110"/>
      <c r="HN1479" s="110"/>
      <c r="HO1479" s="110"/>
      <c r="HP1479" s="110"/>
      <c r="HQ1479" s="110"/>
      <c r="HR1479" s="110"/>
      <c r="HS1479" s="110"/>
      <c r="HT1479" s="110"/>
      <c r="HU1479" s="110"/>
      <c r="HV1479" s="110"/>
      <c r="HW1479" s="110"/>
      <c r="HX1479" s="110"/>
      <c r="HY1479" s="110"/>
      <c r="HZ1479" s="110"/>
      <c r="IA1479" s="110"/>
      <c r="IB1479" s="110"/>
      <c r="IC1479" s="110"/>
      <c r="ID1479" s="110"/>
      <c r="IE1479" s="110"/>
      <c r="IF1479" s="110"/>
      <c r="IG1479" s="110"/>
      <c r="IH1479" s="110"/>
      <c r="II1479" s="110"/>
      <c r="IJ1479" s="110"/>
      <c r="IK1479" s="110"/>
      <c r="IL1479" s="110"/>
      <c r="IM1479" s="110"/>
      <c r="IN1479" s="110"/>
      <c r="IO1479" s="110"/>
      <c r="IP1479" s="110"/>
      <c r="IQ1479" s="110"/>
      <c r="IR1479" s="110"/>
      <c r="IS1479" s="110"/>
      <c r="IT1479" s="110"/>
      <c r="IU1479" s="110"/>
      <c r="IV1479" s="110"/>
    </row>
    <row r="1480" spans="1:256" s="110" customFormat="1" x14ac:dyDescent="0.35">
      <c r="A1480" s="122" t="s">
        <v>3753</v>
      </c>
      <c r="B1480" s="110" t="s">
        <v>153</v>
      </c>
      <c r="C1480" s="110" t="s">
        <v>235</v>
      </c>
      <c r="D1480" s="122" t="s">
        <v>154</v>
      </c>
      <c r="E1480" s="125">
        <v>36600</v>
      </c>
      <c r="F1480" s="111" t="s">
        <v>91</v>
      </c>
      <c r="G1480" s="122"/>
      <c r="J1480" s="122"/>
      <c r="M1480" s="122"/>
      <c r="P1480" s="122"/>
      <c r="S1480" s="122"/>
      <c r="V1480" s="122"/>
      <c r="Y1480" s="122"/>
      <c r="AB1480" s="122"/>
    </row>
    <row r="1481" spans="1:256" s="110" customFormat="1" x14ac:dyDescent="0.35">
      <c r="A1481" s="122" t="s">
        <v>1129</v>
      </c>
      <c r="B1481" s="110" t="s">
        <v>198</v>
      </c>
      <c r="C1481" s="110" t="s">
        <v>268</v>
      </c>
      <c r="D1481" s="122" t="s">
        <v>477</v>
      </c>
      <c r="E1481" s="125">
        <v>35882</v>
      </c>
      <c r="F1481" s="118" t="s">
        <v>241</v>
      </c>
      <c r="G1481" s="122" t="s">
        <v>566</v>
      </c>
      <c r="H1481" s="110" t="s">
        <v>744</v>
      </c>
      <c r="I1481" s="110" t="s">
        <v>268</v>
      </c>
      <c r="J1481" s="122" t="s">
        <v>231</v>
      </c>
      <c r="K1481" s="110" t="s">
        <v>864</v>
      </c>
      <c r="L1481" s="110" t="s">
        <v>268</v>
      </c>
      <c r="M1481" s="122" t="s">
        <v>1130</v>
      </c>
      <c r="N1481" s="110" t="s">
        <v>864</v>
      </c>
      <c r="O1481" s="110" t="s">
        <v>268</v>
      </c>
      <c r="P1481" s="122" t="s">
        <v>1130</v>
      </c>
      <c r="S1481" s="122"/>
      <c r="V1481" s="122"/>
      <c r="Y1481" s="122"/>
      <c r="AB1481" s="122"/>
    </row>
    <row r="1482" spans="1:256" x14ac:dyDescent="0.35">
      <c r="A1482" s="122" t="s">
        <v>427</v>
      </c>
      <c r="B1482" s="110" t="s">
        <v>177</v>
      </c>
      <c r="C1482" s="111" t="s">
        <v>103</v>
      </c>
      <c r="D1482" s="111" t="s">
        <v>440</v>
      </c>
      <c r="E1482" s="125">
        <v>35202</v>
      </c>
      <c r="F1482" s="111" t="s">
        <v>428</v>
      </c>
      <c r="G1482" s="111" t="s">
        <v>425</v>
      </c>
      <c r="H1482" s="110" t="s">
        <v>177</v>
      </c>
      <c r="I1482" s="111" t="s">
        <v>103</v>
      </c>
      <c r="J1482" s="111" t="s">
        <v>207</v>
      </c>
      <c r="K1482" s="110" t="s">
        <v>177</v>
      </c>
      <c r="L1482" s="111" t="s">
        <v>103</v>
      </c>
      <c r="M1482" s="111" t="s">
        <v>207</v>
      </c>
      <c r="N1482" s="110"/>
      <c r="O1482" s="111"/>
      <c r="P1482" s="111"/>
      <c r="Q1482" s="110" t="s">
        <v>177</v>
      </c>
      <c r="R1482" s="111" t="s">
        <v>103</v>
      </c>
      <c r="S1482" s="111" t="s">
        <v>207</v>
      </c>
      <c r="T1482" s="110" t="s">
        <v>177</v>
      </c>
      <c r="U1482" s="111" t="s">
        <v>103</v>
      </c>
      <c r="V1482" s="111" t="s">
        <v>430</v>
      </c>
      <c r="W1482" s="110" t="s">
        <v>226</v>
      </c>
      <c r="X1482" s="111" t="s">
        <v>103</v>
      </c>
      <c r="Y1482" s="111" t="s">
        <v>431</v>
      </c>
      <c r="Z1482" s="110"/>
      <c r="AA1482" s="111"/>
      <c r="AB1482" s="111"/>
      <c r="AC1482" s="110"/>
      <c r="AD1482" s="111"/>
      <c r="AE1482" s="111"/>
      <c r="AF1482" s="110"/>
      <c r="AG1482" s="111"/>
      <c r="AH1482" s="111"/>
      <c r="AI1482" s="110"/>
      <c r="AJ1482" s="111"/>
      <c r="AK1482" s="111"/>
      <c r="AL1482" s="110"/>
      <c r="AM1482" s="111"/>
      <c r="AN1482" s="111"/>
      <c r="AO1482" s="110"/>
      <c r="AP1482" s="111"/>
      <c r="AQ1482" s="111"/>
      <c r="AR1482" s="110"/>
      <c r="AS1482" s="111"/>
      <c r="AT1482" s="111"/>
      <c r="AU1482" s="110"/>
      <c r="AV1482" s="111"/>
      <c r="AW1482" s="111"/>
      <c r="AX1482" s="110"/>
      <c r="AY1482" s="111"/>
      <c r="AZ1482" s="111"/>
      <c r="BA1482" s="110"/>
      <c r="BB1482" s="111"/>
      <c r="BC1482" s="111"/>
      <c r="BD1482" s="110"/>
      <c r="BE1482" s="111"/>
      <c r="BF1482" s="111"/>
      <c r="BG1482" s="110"/>
      <c r="BH1482" s="111"/>
      <c r="BI1482" s="111"/>
      <c r="BJ1482" s="110"/>
      <c r="BK1482" s="111"/>
      <c r="BL1482" s="111"/>
      <c r="BM1482" s="110"/>
      <c r="BN1482" s="111"/>
      <c r="BO1482" s="111"/>
      <c r="BP1482" s="110"/>
      <c r="BQ1482" s="125"/>
      <c r="BR1482" s="111"/>
      <c r="BS1482" s="118"/>
      <c r="BT1482" s="110"/>
      <c r="BU1482" s="122"/>
      <c r="BV1482" s="118"/>
      <c r="BW1482" s="118"/>
      <c r="BX1482" s="127"/>
      <c r="BY1482" s="110"/>
      <c r="BZ1482" s="110"/>
      <c r="CA1482" s="110"/>
      <c r="CB1482" s="110"/>
      <c r="CC1482" s="110"/>
      <c r="CD1482" s="110"/>
      <c r="CE1482" s="110"/>
      <c r="CF1482" s="110"/>
      <c r="CG1482" s="110"/>
      <c r="CH1482" s="110"/>
      <c r="CI1482" s="110"/>
      <c r="CJ1482" s="110"/>
      <c r="CK1482" s="110"/>
      <c r="CL1482" s="110"/>
      <c r="CM1482" s="110"/>
      <c r="CN1482" s="110"/>
      <c r="CO1482" s="110"/>
      <c r="CP1482" s="110"/>
      <c r="CQ1482" s="110"/>
      <c r="CR1482" s="110"/>
      <c r="CS1482" s="110"/>
      <c r="CT1482" s="110"/>
      <c r="CU1482" s="110"/>
      <c r="CV1482" s="110"/>
      <c r="CW1482" s="110"/>
      <c r="CX1482" s="110"/>
      <c r="CY1482" s="110"/>
      <c r="CZ1482" s="110"/>
      <c r="DA1482" s="110"/>
      <c r="DB1482" s="110"/>
      <c r="DC1482" s="110"/>
      <c r="DD1482" s="110"/>
      <c r="DE1482" s="110"/>
      <c r="DF1482" s="110"/>
      <c r="DG1482" s="110"/>
      <c r="DH1482" s="110"/>
      <c r="DI1482" s="110"/>
      <c r="DJ1482" s="110"/>
      <c r="DK1482" s="110"/>
      <c r="DL1482" s="110"/>
      <c r="DM1482" s="110"/>
      <c r="DN1482" s="110"/>
      <c r="DO1482" s="110"/>
      <c r="DP1482" s="110"/>
      <c r="DQ1482" s="110"/>
      <c r="DR1482" s="110"/>
      <c r="DS1482" s="110"/>
      <c r="DT1482" s="110"/>
      <c r="DU1482" s="110"/>
      <c r="DV1482" s="110"/>
      <c r="DW1482" s="110"/>
      <c r="DX1482" s="110"/>
      <c r="DY1482" s="110"/>
      <c r="DZ1482" s="110"/>
      <c r="EA1482" s="110"/>
      <c r="EB1482" s="110"/>
      <c r="EC1482" s="110"/>
      <c r="ED1482" s="110"/>
      <c r="EE1482" s="110"/>
      <c r="EF1482" s="110"/>
      <c r="EG1482" s="110"/>
      <c r="EH1482" s="110"/>
      <c r="EI1482" s="110"/>
      <c r="EJ1482" s="110"/>
      <c r="EK1482" s="110"/>
      <c r="EL1482" s="110"/>
      <c r="EM1482" s="110"/>
      <c r="EN1482" s="110"/>
      <c r="EO1482" s="110"/>
      <c r="EP1482" s="110"/>
      <c r="EQ1482" s="110"/>
      <c r="ER1482" s="110"/>
      <c r="ES1482" s="110"/>
      <c r="ET1482" s="110"/>
      <c r="EU1482" s="110"/>
      <c r="EV1482" s="110"/>
      <c r="EW1482" s="110"/>
      <c r="EX1482" s="110"/>
      <c r="EY1482" s="110"/>
      <c r="EZ1482" s="110"/>
      <c r="FA1482" s="110"/>
      <c r="FB1482" s="110"/>
      <c r="FC1482" s="110"/>
      <c r="FD1482" s="110"/>
      <c r="FE1482" s="110"/>
      <c r="FF1482" s="110"/>
      <c r="FG1482" s="110"/>
      <c r="FH1482" s="110"/>
      <c r="FI1482" s="110"/>
      <c r="FJ1482" s="110"/>
      <c r="FK1482" s="110"/>
      <c r="FL1482" s="110"/>
      <c r="FM1482" s="110"/>
      <c r="FN1482" s="110"/>
      <c r="FO1482" s="110"/>
      <c r="FP1482" s="110"/>
      <c r="FQ1482" s="110"/>
      <c r="FR1482" s="110"/>
      <c r="FS1482" s="110"/>
      <c r="FT1482" s="110"/>
      <c r="FU1482" s="110"/>
      <c r="FV1482" s="110"/>
      <c r="FW1482" s="110"/>
      <c r="FX1482" s="110"/>
      <c r="FY1482" s="110"/>
      <c r="FZ1482" s="110"/>
      <c r="GA1482" s="110"/>
      <c r="GB1482" s="110"/>
      <c r="GC1482" s="110"/>
      <c r="GD1482" s="110"/>
      <c r="GE1482" s="110"/>
      <c r="GF1482" s="110"/>
      <c r="GG1482" s="110"/>
      <c r="GH1482" s="110"/>
      <c r="GI1482" s="110"/>
      <c r="GJ1482" s="110"/>
      <c r="GK1482" s="110"/>
      <c r="GL1482" s="110"/>
      <c r="GM1482" s="110"/>
      <c r="GN1482" s="110"/>
      <c r="GO1482" s="110"/>
      <c r="GP1482" s="110"/>
      <c r="GQ1482" s="110"/>
      <c r="GR1482" s="110"/>
      <c r="GS1482" s="110"/>
      <c r="GT1482" s="110"/>
      <c r="GU1482" s="110"/>
      <c r="GV1482" s="110"/>
      <c r="GW1482" s="110"/>
      <c r="GX1482" s="110"/>
      <c r="GY1482" s="110"/>
      <c r="GZ1482" s="110"/>
      <c r="HA1482" s="110"/>
      <c r="HB1482" s="110"/>
      <c r="HC1482" s="110"/>
      <c r="HD1482" s="110"/>
      <c r="HE1482" s="110"/>
      <c r="HF1482" s="110"/>
      <c r="HG1482" s="110"/>
      <c r="HH1482" s="110"/>
      <c r="HI1482" s="110"/>
      <c r="HJ1482" s="110"/>
      <c r="HK1482" s="110"/>
      <c r="HL1482" s="110"/>
      <c r="HM1482" s="110"/>
      <c r="HN1482" s="110"/>
      <c r="HO1482" s="110"/>
      <c r="HP1482" s="110"/>
      <c r="HQ1482" s="110"/>
      <c r="HR1482" s="110"/>
      <c r="HS1482" s="110"/>
      <c r="HT1482" s="110"/>
      <c r="HU1482" s="110"/>
      <c r="HV1482" s="110"/>
      <c r="HW1482" s="110"/>
      <c r="HX1482" s="110"/>
      <c r="HY1482" s="110"/>
      <c r="HZ1482" s="110"/>
      <c r="IA1482" s="110"/>
      <c r="IB1482" s="110"/>
      <c r="IC1482" s="110"/>
      <c r="ID1482" s="110"/>
      <c r="IE1482" s="110"/>
      <c r="IF1482" s="110"/>
      <c r="IG1482" s="110"/>
      <c r="IH1482" s="110"/>
      <c r="II1482" s="110"/>
      <c r="IJ1482" s="110"/>
      <c r="IK1482" s="110"/>
      <c r="IL1482" s="110"/>
      <c r="IM1482" s="110"/>
      <c r="IN1482" s="110"/>
      <c r="IO1482" s="110"/>
      <c r="IP1482" s="110"/>
      <c r="IQ1482" s="110"/>
      <c r="IR1482" s="110"/>
      <c r="IS1482" s="110"/>
      <c r="IT1482" s="110"/>
      <c r="IU1482" s="110"/>
      <c r="IV1482" s="110"/>
    </row>
    <row r="1483" spans="1:256" s="110" customFormat="1" x14ac:dyDescent="0.35">
      <c r="A1483" s="122" t="s">
        <v>1595</v>
      </c>
      <c r="B1483" s="110" t="s">
        <v>205</v>
      </c>
      <c r="C1483" s="110" t="s">
        <v>172</v>
      </c>
      <c r="D1483" s="122" t="s">
        <v>207</v>
      </c>
      <c r="E1483" s="125">
        <v>35696</v>
      </c>
      <c r="F1483" s="111" t="s">
        <v>171</v>
      </c>
      <c r="G1483" s="122" t="s">
        <v>171</v>
      </c>
      <c r="H1483" s="110" t="s">
        <v>205</v>
      </c>
      <c r="I1483" s="110" t="s">
        <v>172</v>
      </c>
      <c r="J1483" s="122" t="s">
        <v>201</v>
      </c>
      <c r="K1483" s="110" t="s">
        <v>205</v>
      </c>
      <c r="L1483" s="110" t="s">
        <v>172</v>
      </c>
      <c r="M1483" s="122" t="s">
        <v>216</v>
      </c>
      <c r="P1483" s="122"/>
      <c r="S1483" s="122"/>
      <c r="V1483" s="122"/>
      <c r="Y1483" s="122"/>
      <c r="AB1483" s="122"/>
    </row>
    <row r="1484" spans="1:256" s="110" customFormat="1" x14ac:dyDescent="0.35">
      <c r="A1484" s="122" t="s">
        <v>437</v>
      </c>
      <c r="D1484" s="122"/>
      <c r="E1484" s="125">
        <v>34446</v>
      </c>
      <c r="F1484" s="118" t="s">
        <v>438</v>
      </c>
      <c r="G1484" s="122" t="s">
        <v>4755</v>
      </c>
      <c r="H1484" s="110" t="s">
        <v>211</v>
      </c>
      <c r="I1484" s="110" t="s">
        <v>274</v>
      </c>
      <c r="J1484" s="122" t="s">
        <v>181</v>
      </c>
      <c r="K1484" s="110" t="s">
        <v>211</v>
      </c>
      <c r="L1484" s="110" t="s">
        <v>274</v>
      </c>
      <c r="M1484" s="122" t="s">
        <v>181</v>
      </c>
      <c r="N1484" s="110" t="s">
        <v>211</v>
      </c>
      <c r="O1484" s="110" t="s">
        <v>274</v>
      </c>
      <c r="P1484" s="122" t="s">
        <v>440</v>
      </c>
      <c r="Q1484" s="110" t="s">
        <v>211</v>
      </c>
      <c r="R1484" s="110" t="s">
        <v>274</v>
      </c>
      <c r="S1484" s="122" t="s">
        <v>207</v>
      </c>
      <c r="T1484" s="110" t="s">
        <v>211</v>
      </c>
      <c r="U1484" s="110" t="s">
        <v>274</v>
      </c>
      <c r="V1484" s="122" t="s">
        <v>207</v>
      </c>
      <c r="W1484" s="110" t="s">
        <v>211</v>
      </c>
      <c r="X1484" s="110" t="s">
        <v>274</v>
      </c>
      <c r="Y1484" s="122" t="s">
        <v>207</v>
      </c>
      <c r="Z1484" s="110" t="s">
        <v>211</v>
      </c>
      <c r="AA1484" s="110" t="s">
        <v>274</v>
      </c>
      <c r="AB1484" s="122" t="s">
        <v>430</v>
      </c>
    </row>
    <row r="1485" spans="1:256" x14ac:dyDescent="0.35">
      <c r="A1485" s="122" t="s">
        <v>675</v>
      </c>
      <c r="B1485" s="110" t="s">
        <v>354</v>
      </c>
      <c r="C1485" s="110" t="s">
        <v>109</v>
      </c>
      <c r="D1485" s="111" t="s">
        <v>422</v>
      </c>
      <c r="E1485" s="125">
        <v>34631</v>
      </c>
      <c r="F1485" s="111" t="s">
        <v>676</v>
      </c>
      <c r="G1485" s="110" t="s">
        <v>4694</v>
      </c>
      <c r="H1485" s="110" t="s">
        <v>354</v>
      </c>
      <c r="I1485" s="110" t="s">
        <v>109</v>
      </c>
      <c r="J1485" s="111" t="s">
        <v>155</v>
      </c>
      <c r="K1485" s="110" t="s">
        <v>354</v>
      </c>
      <c r="L1485" s="110" t="s">
        <v>229</v>
      </c>
      <c r="M1485" s="111" t="s">
        <v>155</v>
      </c>
      <c r="N1485" s="110" t="s">
        <v>323</v>
      </c>
      <c r="O1485" s="110" t="s">
        <v>229</v>
      </c>
      <c r="P1485" s="111" t="s">
        <v>155</v>
      </c>
      <c r="Q1485" s="110" t="s">
        <v>354</v>
      </c>
      <c r="R1485" s="110" t="s">
        <v>229</v>
      </c>
      <c r="S1485" s="111" t="s">
        <v>155</v>
      </c>
      <c r="T1485" s="110" t="s">
        <v>323</v>
      </c>
      <c r="U1485" s="110" t="s">
        <v>229</v>
      </c>
      <c r="V1485" s="111" t="s">
        <v>155</v>
      </c>
      <c r="W1485" s="110" t="s">
        <v>323</v>
      </c>
      <c r="X1485" s="110" t="s">
        <v>96</v>
      </c>
      <c r="Y1485" s="111" t="s">
        <v>155</v>
      </c>
      <c r="Z1485" s="110" t="s">
        <v>323</v>
      </c>
      <c r="AA1485" s="110" t="s">
        <v>96</v>
      </c>
      <c r="AB1485" s="111" t="s">
        <v>155</v>
      </c>
      <c r="AC1485" s="110" t="s">
        <v>354</v>
      </c>
      <c r="AD1485" s="110" t="s">
        <v>96</v>
      </c>
      <c r="AE1485" s="111" t="s">
        <v>422</v>
      </c>
      <c r="AF1485" s="110"/>
      <c r="AG1485" s="110"/>
      <c r="AH1485" s="110"/>
      <c r="AI1485" s="110"/>
      <c r="AJ1485" s="110"/>
      <c r="AK1485" s="110"/>
      <c r="AL1485" s="110"/>
      <c r="AM1485" s="110"/>
      <c r="AN1485" s="110"/>
      <c r="AO1485" s="110"/>
      <c r="AP1485" s="110"/>
      <c r="AQ1485" s="110"/>
      <c r="AR1485" s="110"/>
      <c r="AS1485" s="110"/>
      <c r="AT1485" s="110"/>
      <c r="AU1485" s="110"/>
      <c r="AV1485" s="110"/>
      <c r="AW1485" s="110"/>
      <c r="AX1485" s="110"/>
      <c r="AY1485" s="110"/>
      <c r="AZ1485" s="110"/>
      <c r="BA1485" s="110"/>
      <c r="BB1485" s="110"/>
      <c r="BC1485" s="110"/>
      <c r="BD1485" s="110"/>
      <c r="BE1485" s="110"/>
      <c r="BF1485" s="110"/>
      <c r="BG1485" s="110"/>
      <c r="BH1485" s="110"/>
      <c r="BI1485" s="110"/>
      <c r="BJ1485" s="110"/>
      <c r="BK1485" s="110"/>
      <c r="BL1485" s="110"/>
      <c r="BM1485" s="110"/>
      <c r="BN1485" s="110"/>
      <c r="BO1485" s="110"/>
      <c r="BP1485" s="110"/>
      <c r="BQ1485" s="110"/>
      <c r="BR1485" s="110"/>
      <c r="BS1485" s="110"/>
      <c r="BT1485" s="110"/>
      <c r="BU1485" s="110"/>
      <c r="BV1485" s="110"/>
      <c r="BW1485" s="110"/>
      <c r="BX1485" s="110"/>
      <c r="BY1485" s="110"/>
      <c r="BZ1485" s="110"/>
      <c r="CA1485" s="110"/>
      <c r="CB1485" s="110"/>
      <c r="CC1485" s="110"/>
      <c r="CD1485" s="110"/>
      <c r="CE1485" s="110"/>
      <c r="CF1485" s="110"/>
      <c r="CG1485" s="110"/>
      <c r="CH1485" s="110"/>
      <c r="CI1485" s="110"/>
      <c r="CJ1485" s="110"/>
      <c r="CK1485" s="110"/>
      <c r="CL1485" s="110"/>
      <c r="CM1485" s="110"/>
      <c r="CN1485" s="110"/>
      <c r="CO1485" s="110"/>
      <c r="CP1485" s="110"/>
      <c r="CQ1485" s="110"/>
      <c r="CR1485" s="110"/>
      <c r="CS1485" s="110"/>
      <c r="CT1485" s="110"/>
      <c r="CU1485" s="110"/>
      <c r="CV1485" s="110"/>
      <c r="CW1485" s="110"/>
      <c r="CX1485" s="110"/>
      <c r="CY1485" s="110"/>
      <c r="CZ1485" s="110"/>
      <c r="DA1485" s="110"/>
      <c r="DB1485" s="110"/>
      <c r="DC1485" s="110"/>
      <c r="DD1485" s="110"/>
      <c r="DE1485" s="110"/>
      <c r="DF1485" s="110"/>
      <c r="DG1485" s="110"/>
      <c r="DH1485" s="110"/>
      <c r="DI1485" s="110"/>
      <c r="DJ1485" s="110"/>
      <c r="DK1485" s="110"/>
      <c r="DL1485" s="110"/>
      <c r="DM1485" s="110"/>
      <c r="DN1485" s="110"/>
      <c r="DO1485" s="110"/>
      <c r="DP1485" s="110"/>
      <c r="DQ1485" s="110"/>
      <c r="DR1485" s="110"/>
      <c r="DS1485" s="110"/>
      <c r="DT1485" s="110"/>
      <c r="DU1485" s="110"/>
      <c r="DV1485" s="110"/>
      <c r="DW1485" s="110"/>
      <c r="DX1485" s="110"/>
      <c r="DY1485" s="110"/>
      <c r="DZ1485" s="110"/>
      <c r="EA1485" s="110"/>
      <c r="EB1485" s="110"/>
      <c r="EC1485" s="110"/>
      <c r="ED1485" s="110"/>
      <c r="EE1485" s="110"/>
      <c r="EF1485" s="110"/>
      <c r="EG1485" s="110"/>
      <c r="EH1485" s="110"/>
      <c r="EI1485" s="110"/>
      <c r="EJ1485" s="110"/>
      <c r="EK1485" s="110"/>
      <c r="EL1485" s="110"/>
      <c r="EM1485" s="110"/>
      <c r="EN1485" s="110"/>
      <c r="EO1485" s="110"/>
      <c r="EP1485" s="110"/>
      <c r="EQ1485" s="110"/>
      <c r="ER1485" s="110"/>
      <c r="ES1485" s="110"/>
      <c r="ET1485" s="110"/>
      <c r="EU1485" s="110"/>
      <c r="EV1485" s="110"/>
      <c r="EW1485" s="110"/>
      <c r="EX1485" s="110"/>
      <c r="EY1485" s="110"/>
      <c r="EZ1485" s="110"/>
      <c r="FA1485" s="110"/>
      <c r="FB1485" s="110"/>
      <c r="FC1485" s="110"/>
      <c r="FD1485" s="110"/>
      <c r="FE1485" s="110"/>
      <c r="FF1485" s="110"/>
      <c r="FG1485" s="110"/>
      <c r="FH1485" s="110"/>
      <c r="FI1485" s="110"/>
      <c r="FJ1485" s="110"/>
      <c r="FK1485" s="110"/>
      <c r="FL1485" s="110"/>
      <c r="FM1485" s="110"/>
      <c r="FN1485" s="110"/>
      <c r="FO1485" s="110"/>
      <c r="FP1485" s="110"/>
      <c r="FQ1485" s="110"/>
      <c r="FR1485" s="110"/>
      <c r="FS1485" s="110"/>
      <c r="FT1485" s="110"/>
      <c r="FU1485" s="110"/>
      <c r="FV1485" s="110"/>
      <c r="FW1485" s="110"/>
      <c r="FX1485" s="110"/>
      <c r="FY1485" s="110"/>
      <c r="FZ1485" s="110"/>
      <c r="GA1485" s="110"/>
      <c r="GB1485" s="110"/>
      <c r="GC1485" s="110"/>
      <c r="GD1485" s="110"/>
      <c r="GE1485" s="110"/>
      <c r="GF1485" s="110"/>
      <c r="GG1485" s="110"/>
      <c r="GH1485" s="110"/>
      <c r="GI1485" s="110"/>
      <c r="GJ1485" s="110"/>
      <c r="GK1485" s="110"/>
      <c r="GL1485" s="110"/>
      <c r="GM1485" s="110"/>
      <c r="GN1485" s="110"/>
      <c r="GO1485" s="110"/>
      <c r="GP1485" s="110"/>
      <c r="GQ1485" s="110"/>
      <c r="GR1485" s="110"/>
      <c r="GS1485" s="110"/>
      <c r="GT1485" s="110"/>
      <c r="GU1485" s="110"/>
      <c r="GV1485" s="110"/>
      <c r="GW1485" s="110"/>
      <c r="GX1485" s="110"/>
      <c r="GY1485" s="110"/>
      <c r="GZ1485" s="110"/>
      <c r="HA1485" s="110"/>
      <c r="HB1485" s="110"/>
      <c r="HC1485" s="110"/>
      <c r="HD1485" s="110"/>
      <c r="HE1485" s="110"/>
      <c r="HF1485" s="110"/>
      <c r="HG1485" s="110"/>
      <c r="HH1485" s="110"/>
      <c r="HI1485" s="110"/>
      <c r="HJ1485" s="110"/>
      <c r="HK1485" s="110"/>
      <c r="HL1485" s="110"/>
      <c r="HM1485" s="110"/>
      <c r="HN1485" s="110"/>
      <c r="HO1485" s="110"/>
      <c r="HP1485" s="110"/>
      <c r="HQ1485" s="110"/>
      <c r="HR1485" s="110"/>
      <c r="HS1485" s="110"/>
      <c r="HT1485" s="110"/>
      <c r="HU1485" s="110"/>
      <c r="HV1485" s="110"/>
      <c r="HW1485" s="110"/>
      <c r="HX1485" s="110"/>
      <c r="HY1485" s="110"/>
      <c r="HZ1485" s="110"/>
      <c r="IA1485" s="110"/>
      <c r="IB1485" s="110"/>
      <c r="IC1485" s="110"/>
      <c r="ID1485" s="110"/>
      <c r="IE1485" s="110"/>
      <c r="IF1485" s="110"/>
      <c r="IG1485" s="110"/>
      <c r="IH1485" s="110"/>
      <c r="II1485" s="110"/>
      <c r="IJ1485" s="110"/>
      <c r="IK1485" s="110"/>
      <c r="IL1485" s="110"/>
      <c r="IM1485" s="110"/>
      <c r="IN1485" s="110"/>
      <c r="IO1485" s="110"/>
      <c r="IP1485" s="110"/>
      <c r="IQ1485" s="110"/>
      <c r="IR1485" s="110"/>
      <c r="IS1485" s="110"/>
      <c r="IT1485" s="110"/>
      <c r="IU1485" s="110"/>
      <c r="IV1485" s="110"/>
    </row>
    <row r="1486" spans="1:256" x14ac:dyDescent="0.35">
      <c r="A1486" s="122" t="s">
        <v>2879</v>
      </c>
      <c r="B1486" s="110"/>
      <c r="C1486" s="110"/>
      <c r="D1486" s="111"/>
      <c r="E1486" s="125">
        <v>34426</v>
      </c>
      <c r="F1486" s="111" t="s">
        <v>2880</v>
      </c>
      <c r="G1486" s="110" t="s">
        <v>540</v>
      </c>
      <c r="H1486" s="110" t="s">
        <v>491</v>
      </c>
      <c r="I1486" s="110" t="s">
        <v>235</v>
      </c>
      <c r="J1486" s="111" t="s">
        <v>992</v>
      </c>
      <c r="K1486" s="110" t="s">
        <v>491</v>
      </c>
      <c r="L1486" s="110" t="s">
        <v>165</v>
      </c>
      <c r="M1486" s="111" t="s">
        <v>430</v>
      </c>
      <c r="N1486" s="110" t="s">
        <v>258</v>
      </c>
      <c r="O1486" s="110" t="s">
        <v>165</v>
      </c>
      <c r="P1486" s="111" t="s">
        <v>477</v>
      </c>
      <c r="Q1486" s="110" t="s">
        <v>258</v>
      </c>
      <c r="R1486" s="110" t="s">
        <v>274</v>
      </c>
      <c r="S1486" s="111" t="s">
        <v>186</v>
      </c>
      <c r="T1486" s="110" t="s">
        <v>258</v>
      </c>
      <c r="U1486" s="110" t="s">
        <v>274</v>
      </c>
      <c r="V1486" s="111" t="s">
        <v>186</v>
      </c>
      <c r="W1486" s="110" t="s">
        <v>491</v>
      </c>
      <c r="X1486" s="110" t="s">
        <v>274</v>
      </c>
      <c r="Y1486" s="111" t="s">
        <v>1145</v>
      </c>
      <c r="Z1486" s="110" t="s">
        <v>2634</v>
      </c>
      <c r="AA1486" s="110" t="s">
        <v>274</v>
      </c>
      <c r="AB1486" s="111" t="s">
        <v>767</v>
      </c>
      <c r="AC1486" s="110" t="s">
        <v>258</v>
      </c>
      <c r="AD1486" s="110" t="s">
        <v>274</v>
      </c>
      <c r="AE1486" s="111" t="s">
        <v>477</v>
      </c>
      <c r="AF1486" s="110"/>
      <c r="AG1486" s="110"/>
      <c r="AH1486" s="110"/>
      <c r="AI1486" s="110"/>
      <c r="AJ1486" s="110"/>
      <c r="AK1486" s="110"/>
      <c r="AL1486" s="110"/>
      <c r="AM1486" s="110"/>
      <c r="AN1486" s="110"/>
      <c r="AO1486" s="110"/>
      <c r="AP1486" s="110"/>
      <c r="AQ1486" s="110"/>
      <c r="AR1486" s="110"/>
      <c r="AS1486" s="110"/>
      <c r="AT1486" s="110"/>
      <c r="AU1486" s="110"/>
      <c r="AV1486" s="110"/>
      <c r="AW1486" s="110"/>
      <c r="AX1486" s="110"/>
      <c r="AY1486" s="110"/>
      <c r="AZ1486" s="110"/>
      <c r="BA1486" s="110"/>
      <c r="BB1486" s="110"/>
      <c r="BC1486" s="110"/>
      <c r="BD1486" s="110"/>
      <c r="BE1486" s="110"/>
      <c r="BF1486" s="110"/>
      <c r="BG1486" s="110"/>
      <c r="BH1486" s="110"/>
      <c r="BI1486" s="110"/>
      <c r="BJ1486" s="110"/>
      <c r="BK1486" s="110"/>
      <c r="BL1486" s="110"/>
      <c r="BM1486" s="110"/>
      <c r="BN1486" s="110"/>
      <c r="BO1486" s="110"/>
      <c r="BP1486" s="110"/>
      <c r="BQ1486" s="110"/>
      <c r="BR1486" s="110"/>
      <c r="BS1486" s="110"/>
      <c r="BT1486" s="110"/>
      <c r="BU1486" s="110"/>
      <c r="BV1486" s="110"/>
      <c r="BW1486" s="110"/>
      <c r="BX1486" s="110"/>
      <c r="BY1486" s="110"/>
      <c r="BZ1486" s="110"/>
      <c r="CA1486" s="110"/>
      <c r="CB1486" s="110"/>
      <c r="CC1486" s="110"/>
      <c r="CD1486" s="110"/>
      <c r="CE1486" s="110"/>
      <c r="CF1486" s="110"/>
      <c r="CG1486" s="110"/>
      <c r="CH1486" s="110"/>
      <c r="CI1486" s="110"/>
      <c r="CJ1486" s="110"/>
      <c r="CK1486" s="110"/>
      <c r="CL1486" s="110"/>
      <c r="CM1486" s="110"/>
      <c r="CN1486" s="110"/>
      <c r="CO1486" s="110"/>
      <c r="CP1486" s="110"/>
      <c r="CQ1486" s="110"/>
      <c r="CR1486" s="110"/>
      <c r="CS1486" s="110"/>
      <c r="CT1486" s="110"/>
      <c r="CU1486" s="110"/>
      <c r="CV1486" s="110"/>
      <c r="CW1486" s="110"/>
      <c r="CX1486" s="110"/>
      <c r="CY1486" s="110"/>
      <c r="CZ1486" s="110"/>
      <c r="DA1486" s="110"/>
      <c r="DB1486" s="110"/>
      <c r="DC1486" s="110"/>
      <c r="DD1486" s="110"/>
      <c r="DE1486" s="110"/>
      <c r="DF1486" s="110"/>
      <c r="DG1486" s="110"/>
      <c r="DH1486" s="110"/>
      <c r="DI1486" s="110"/>
      <c r="DJ1486" s="110"/>
      <c r="DK1486" s="110"/>
      <c r="DL1486" s="110"/>
      <c r="DM1486" s="110"/>
      <c r="DN1486" s="110"/>
      <c r="DO1486" s="110"/>
      <c r="DP1486" s="110"/>
      <c r="DQ1486" s="110"/>
      <c r="DR1486" s="110"/>
      <c r="DS1486" s="110"/>
      <c r="DT1486" s="110"/>
      <c r="DU1486" s="110"/>
      <c r="DV1486" s="110"/>
      <c r="DW1486" s="110"/>
      <c r="DX1486" s="110"/>
      <c r="DY1486" s="110"/>
      <c r="DZ1486" s="110"/>
      <c r="EA1486" s="110"/>
      <c r="EB1486" s="110"/>
      <c r="EC1486" s="110"/>
      <c r="ED1486" s="110"/>
      <c r="EE1486" s="110"/>
      <c r="EF1486" s="110"/>
      <c r="EG1486" s="110"/>
      <c r="EH1486" s="110"/>
      <c r="EI1486" s="110"/>
      <c r="EJ1486" s="110"/>
      <c r="EK1486" s="110"/>
      <c r="EL1486" s="110"/>
      <c r="EM1486" s="110"/>
      <c r="EN1486" s="110"/>
      <c r="EO1486" s="110"/>
      <c r="EP1486" s="110"/>
      <c r="EQ1486" s="110"/>
      <c r="ER1486" s="110"/>
      <c r="ES1486" s="110"/>
      <c r="ET1486" s="110"/>
      <c r="EU1486" s="110"/>
      <c r="EV1486" s="110"/>
      <c r="EW1486" s="110"/>
      <c r="EX1486" s="110"/>
      <c r="EY1486" s="110"/>
      <c r="EZ1486" s="110"/>
      <c r="FA1486" s="110"/>
      <c r="FB1486" s="110"/>
      <c r="FC1486" s="110"/>
      <c r="FD1486" s="110"/>
      <c r="FE1486" s="110"/>
      <c r="FF1486" s="110"/>
      <c r="FG1486" s="110"/>
      <c r="FH1486" s="110"/>
      <c r="FI1486" s="110"/>
      <c r="FJ1486" s="110"/>
      <c r="FK1486" s="110"/>
      <c r="FL1486" s="110"/>
      <c r="FM1486" s="110"/>
      <c r="FN1486" s="110"/>
      <c r="FO1486" s="110"/>
      <c r="FP1486" s="110"/>
      <c r="FQ1486" s="110"/>
      <c r="FR1486" s="110"/>
      <c r="FS1486" s="110"/>
      <c r="FT1486" s="110"/>
      <c r="FU1486" s="110"/>
      <c r="FV1486" s="110"/>
      <c r="FW1486" s="110"/>
      <c r="FX1486" s="110"/>
      <c r="FY1486" s="110"/>
      <c r="FZ1486" s="110"/>
      <c r="GA1486" s="110"/>
      <c r="GB1486" s="110"/>
      <c r="GC1486" s="110"/>
      <c r="GD1486" s="110"/>
      <c r="GE1486" s="110"/>
      <c r="GF1486" s="110"/>
      <c r="GG1486" s="110"/>
      <c r="GH1486" s="110"/>
      <c r="GI1486" s="110"/>
      <c r="GJ1486" s="110"/>
      <c r="GK1486" s="110"/>
      <c r="GL1486" s="110"/>
      <c r="GM1486" s="110"/>
      <c r="GN1486" s="110"/>
      <c r="GO1486" s="110"/>
      <c r="GP1486" s="110"/>
      <c r="GQ1486" s="110"/>
      <c r="GR1486" s="110"/>
      <c r="GS1486" s="110"/>
      <c r="GT1486" s="110"/>
      <c r="GU1486" s="110"/>
      <c r="GV1486" s="110"/>
      <c r="GW1486" s="110"/>
      <c r="GX1486" s="110"/>
      <c r="GY1486" s="110"/>
      <c r="GZ1486" s="110"/>
      <c r="HA1486" s="110"/>
      <c r="HB1486" s="110"/>
      <c r="HC1486" s="110"/>
      <c r="HD1486" s="110"/>
      <c r="HE1486" s="110"/>
      <c r="HF1486" s="110"/>
      <c r="HG1486" s="110"/>
      <c r="HH1486" s="110"/>
      <c r="HI1486" s="110"/>
      <c r="HJ1486" s="110"/>
      <c r="HK1486" s="110"/>
      <c r="HL1486" s="110"/>
      <c r="HM1486" s="110"/>
      <c r="HN1486" s="110"/>
      <c r="HO1486" s="110"/>
      <c r="HP1486" s="110"/>
      <c r="HQ1486" s="110"/>
      <c r="HR1486" s="110"/>
      <c r="HS1486" s="110"/>
      <c r="HT1486" s="110"/>
      <c r="HU1486" s="110"/>
      <c r="HV1486" s="110"/>
      <c r="HW1486" s="110"/>
      <c r="HX1486" s="110"/>
      <c r="HY1486" s="110"/>
      <c r="HZ1486" s="110"/>
      <c r="IA1486" s="110"/>
      <c r="IB1486" s="110"/>
      <c r="IC1486" s="110"/>
      <c r="ID1486" s="110"/>
      <c r="IE1486" s="110"/>
      <c r="IF1486" s="110"/>
      <c r="IG1486" s="110"/>
      <c r="IH1486" s="110"/>
      <c r="II1486" s="110"/>
      <c r="IJ1486" s="110"/>
      <c r="IK1486" s="110"/>
      <c r="IL1486" s="110"/>
      <c r="IM1486" s="110"/>
      <c r="IN1486" s="110"/>
      <c r="IO1486" s="110"/>
      <c r="IP1486" s="110"/>
      <c r="IQ1486" s="110"/>
      <c r="IR1486" s="110"/>
      <c r="IS1486" s="110"/>
      <c r="IT1486" s="110"/>
      <c r="IU1486" s="110"/>
      <c r="IV1486" s="110"/>
    </row>
    <row r="1487" spans="1:256" s="110" customFormat="1" x14ac:dyDescent="0.35">
      <c r="A1487" s="122" t="s">
        <v>928</v>
      </c>
      <c r="B1487" s="110" t="s">
        <v>331</v>
      </c>
      <c r="C1487" s="110" t="s">
        <v>131</v>
      </c>
      <c r="D1487" s="122" t="s">
        <v>332</v>
      </c>
      <c r="E1487" s="125">
        <v>35786</v>
      </c>
      <c r="F1487" s="118" t="s">
        <v>398</v>
      </c>
      <c r="G1487" s="122" t="s">
        <v>125</v>
      </c>
      <c r="H1487" s="110" t="s">
        <v>327</v>
      </c>
      <c r="I1487" s="110" t="s">
        <v>131</v>
      </c>
      <c r="J1487" s="122" t="s">
        <v>328</v>
      </c>
      <c r="K1487" s="110" t="s">
        <v>331</v>
      </c>
      <c r="L1487" s="110" t="s">
        <v>229</v>
      </c>
      <c r="M1487" s="122" t="s">
        <v>929</v>
      </c>
      <c r="N1487" s="110" t="s">
        <v>299</v>
      </c>
      <c r="O1487" s="110" t="s">
        <v>229</v>
      </c>
      <c r="P1487" s="122" t="s">
        <v>301</v>
      </c>
      <c r="Q1487" s="110" t="s">
        <v>331</v>
      </c>
      <c r="R1487" s="110" t="s">
        <v>229</v>
      </c>
      <c r="S1487" s="122" t="s">
        <v>342</v>
      </c>
      <c r="T1487" s="110" t="s">
        <v>331</v>
      </c>
      <c r="U1487" s="110" t="s">
        <v>229</v>
      </c>
      <c r="V1487" s="122" t="s">
        <v>297</v>
      </c>
      <c r="Y1487" s="122"/>
      <c r="AB1487" s="122"/>
    </row>
    <row r="1488" spans="1:256" s="110" customFormat="1" x14ac:dyDescent="0.35">
      <c r="A1488" s="122" t="s">
        <v>3932</v>
      </c>
      <c r="B1488" s="110" t="s">
        <v>77</v>
      </c>
      <c r="C1488" s="110" t="s">
        <v>274</v>
      </c>
      <c r="D1488" s="122"/>
      <c r="E1488" s="125">
        <v>36797</v>
      </c>
      <c r="F1488" s="111" t="s">
        <v>5136</v>
      </c>
      <c r="G1488" s="122"/>
      <c r="J1488" s="122"/>
      <c r="M1488" s="122"/>
      <c r="P1488" s="122"/>
      <c r="S1488" s="122"/>
      <c r="V1488" s="122"/>
      <c r="Y1488" s="122"/>
      <c r="AB1488" s="122"/>
    </row>
    <row r="1489" spans="1:256" s="110" customFormat="1" x14ac:dyDescent="0.35">
      <c r="A1489" s="122" t="s">
        <v>890</v>
      </c>
      <c r="B1489" s="110" t="s">
        <v>253</v>
      </c>
      <c r="C1489" s="118" t="s">
        <v>190</v>
      </c>
      <c r="D1489" s="122" t="s">
        <v>264</v>
      </c>
      <c r="E1489" s="125">
        <v>35769</v>
      </c>
      <c r="F1489" s="111" t="s">
        <v>279</v>
      </c>
      <c r="G1489" s="111"/>
      <c r="H1489" s="110" t="s">
        <v>250</v>
      </c>
      <c r="I1489" s="118" t="s">
        <v>190</v>
      </c>
      <c r="J1489" s="122" t="s">
        <v>231</v>
      </c>
      <c r="L1489" s="118"/>
      <c r="M1489" s="122"/>
      <c r="O1489" s="118"/>
      <c r="P1489" s="122"/>
      <c r="R1489" s="118"/>
      <c r="S1489" s="122"/>
      <c r="U1489" s="118"/>
      <c r="V1489" s="122"/>
      <c r="X1489" s="118"/>
      <c r="Y1489" s="122"/>
      <c r="AA1489" s="118"/>
      <c r="AB1489" s="122"/>
      <c r="AD1489" s="118"/>
      <c r="AE1489" s="122"/>
      <c r="AG1489" s="118"/>
      <c r="AH1489" s="122"/>
      <c r="AJ1489" s="118"/>
      <c r="AK1489" s="122"/>
    </row>
    <row r="1490" spans="1:256" s="110" customFormat="1" x14ac:dyDescent="0.35">
      <c r="A1490" s="122" t="s">
        <v>1661</v>
      </c>
      <c r="B1490" s="110" t="s">
        <v>569</v>
      </c>
      <c r="C1490" s="110" t="s">
        <v>103</v>
      </c>
      <c r="D1490" s="111"/>
      <c r="E1490" s="125">
        <v>34554</v>
      </c>
      <c r="F1490" s="118" t="s">
        <v>344</v>
      </c>
      <c r="G1490" s="110" t="s">
        <v>283</v>
      </c>
      <c r="H1490" s="110" t="s">
        <v>569</v>
      </c>
      <c r="I1490" s="110" t="s">
        <v>103</v>
      </c>
      <c r="J1490" s="111"/>
      <c r="K1490" s="110" t="s">
        <v>569</v>
      </c>
      <c r="L1490" s="110" t="s">
        <v>103</v>
      </c>
      <c r="M1490" s="111"/>
      <c r="N1490" s="110" t="s">
        <v>4567</v>
      </c>
      <c r="O1490" s="110" t="s">
        <v>103</v>
      </c>
      <c r="P1490" s="111"/>
      <c r="Q1490" s="110" t="s">
        <v>562</v>
      </c>
      <c r="R1490" s="110" t="s">
        <v>268</v>
      </c>
      <c r="S1490" s="111"/>
      <c r="T1490" s="110" t="s">
        <v>415</v>
      </c>
      <c r="U1490" s="110" t="s">
        <v>268</v>
      </c>
      <c r="V1490" s="111"/>
      <c r="W1490" s="111"/>
      <c r="Y1490" s="122"/>
      <c r="Z1490" s="110" t="s">
        <v>415</v>
      </c>
      <c r="AA1490" s="110" t="s">
        <v>206</v>
      </c>
      <c r="AB1490" s="111"/>
      <c r="AC1490" s="110" t="s">
        <v>415</v>
      </c>
      <c r="AD1490" s="110" t="s">
        <v>116</v>
      </c>
      <c r="AE1490" s="111"/>
    </row>
    <row r="1491" spans="1:256" s="110" customFormat="1" x14ac:dyDescent="0.35">
      <c r="A1491" s="122" t="s">
        <v>605</v>
      </c>
      <c r="B1491" s="110" t="s">
        <v>284</v>
      </c>
      <c r="C1491" s="110" t="s">
        <v>103</v>
      </c>
      <c r="D1491" s="111" t="s">
        <v>191</v>
      </c>
      <c r="E1491" s="125">
        <v>34516</v>
      </c>
      <c r="F1491" s="111" t="s">
        <v>256</v>
      </c>
      <c r="G1491" s="110" t="s">
        <v>540</v>
      </c>
      <c r="H1491" s="110" t="s">
        <v>284</v>
      </c>
      <c r="I1491" s="110" t="s">
        <v>123</v>
      </c>
      <c r="J1491" s="111" t="s">
        <v>216</v>
      </c>
      <c r="K1491" s="110" t="s">
        <v>243</v>
      </c>
      <c r="L1491" s="110" t="s">
        <v>123</v>
      </c>
      <c r="M1491" s="111" t="s">
        <v>607</v>
      </c>
      <c r="N1491" s="110" t="s">
        <v>491</v>
      </c>
      <c r="O1491" s="110" t="s">
        <v>123</v>
      </c>
      <c r="P1491" s="111" t="s">
        <v>608</v>
      </c>
      <c r="S1491" s="111"/>
      <c r="T1491" s="110" t="s">
        <v>243</v>
      </c>
      <c r="U1491" s="110" t="s">
        <v>235</v>
      </c>
      <c r="V1491" s="111" t="s">
        <v>464</v>
      </c>
      <c r="W1491" s="110" t="s">
        <v>262</v>
      </c>
      <c r="X1491" s="110" t="s">
        <v>235</v>
      </c>
      <c r="Y1491" s="111" t="s">
        <v>609</v>
      </c>
      <c r="Z1491" s="110" t="s">
        <v>242</v>
      </c>
      <c r="AA1491" s="110" t="s">
        <v>235</v>
      </c>
      <c r="AB1491" s="111" t="s">
        <v>216</v>
      </c>
      <c r="AC1491" s="110" t="s">
        <v>610</v>
      </c>
      <c r="AD1491" s="110" t="s">
        <v>235</v>
      </c>
      <c r="AE1491" s="111" t="s">
        <v>611</v>
      </c>
    </row>
    <row r="1492" spans="1:256" x14ac:dyDescent="0.35">
      <c r="A1492" s="122" t="s">
        <v>1639</v>
      </c>
      <c r="B1492" s="110"/>
      <c r="C1492" s="110"/>
      <c r="D1492" s="122"/>
      <c r="E1492" s="125">
        <v>36162</v>
      </c>
      <c r="F1492" s="118" t="s">
        <v>1467</v>
      </c>
      <c r="G1492" s="122" t="s">
        <v>108</v>
      </c>
      <c r="H1492" s="110" t="s">
        <v>1190</v>
      </c>
      <c r="I1492" s="110" t="s">
        <v>85</v>
      </c>
      <c r="J1492" s="122"/>
      <c r="K1492" s="110" t="s">
        <v>569</v>
      </c>
      <c r="L1492" s="110" t="s">
        <v>86</v>
      </c>
      <c r="M1492" s="122"/>
      <c r="N1492" s="110" t="s">
        <v>562</v>
      </c>
      <c r="O1492" s="110" t="s">
        <v>151</v>
      </c>
      <c r="P1492" s="122"/>
      <c r="Q1492" s="110" t="s">
        <v>122</v>
      </c>
      <c r="R1492" s="110" t="s">
        <v>151</v>
      </c>
      <c r="S1492" s="122"/>
      <c r="T1492" s="110"/>
      <c r="U1492" s="110"/>
      <c r="V1492" s="122"/>
      <c r="W1492" s="110"/>
      <c r="X1492" s="110"/>
      <c r="Y1492" s="122"/>
      <c r="Z1492" s="110"/>
      <c r="AA1492" s="110"/>
      <c r="AB1492" s="122"/>
      <c r="AC1492" s="110"/>
      <c r="AD1492" s="110"/>
      <c r="AE1492" s="110"/>
      <c r="AF1492" s="110"/>
      <c r="AG1492" s="110"/>
      <c r="AH1492" s="110"/>
      <c r="AI1492" s="110"/>
      <c r="AJ1492" s="110"/>
      <c r="AK1492" s="110"/>
      <c r="AL1492" s="110"/>
      <c r="AM1492" s="110"/>
      <c r="AN1492" s="110"/>
      <c r="AO1492" s="110"/>
      <c r="AP1492" s="110"/>
      <c r="AQ1492" s="110"/>
      <c r="AR1492" s="110"/>
      <c r="AS1492" s="110"/>
      <c r="AT1492" s="110"/>
      <c r="AU1492" s="110"/>
      <c r="AV1492" s="110"/>
      <c r="AW1492" s="110"/>
      <c r="AX1492" s="110"/>
      <c r="AY1492" s="110"/>
      <c r="AZ1492" s="110"/>
      <c r="BA1492" s="110"/>
      <c r="BB1492" s="110"/>
      <c r="BC1492" s="110"/>
      <c r="BD1492" s="110"/>
      <c r="BE1492" s="110"/>
      <c r="BF1492" s="110"/>
      <c r="BG1492" s="110"/>
      <c r="BH1492" s="110"/>
      <c r="BI1492" s="110"/>
      <c r="BJ1492" s="110"/>
      <c r="BK1492" s="110"/>
      <c r="BL1492" s="110"/>
      <c r="BM1492" s="110"/>
      <c r="BN1492" s="110"/>
      <c r="BO1492" s="110"/>
      <c r="BP1492" s="110"/>
      <c r="BQ1492" s="110"/>
      <c r="BR1492" s="110"/>
      <c r="BS1492" s="110"/>
      <c r="BT1492" s="110"/>
      <c r="BU1492" s="110"/>
      <c r="BV1492" s="110"/>
      <c r="BW1492" s="110"/>
      <c r="BX1492" s="110"/>
      <c r="BY1492" s="110"/>
      <c r="BZ1492" s="110"/>
      <c r="CA1492" s="110"/>
      <c r="CB1492" s="110"/>
      <c r="CC1492" s="110"/>
      <c r="CD1492" s="110"/>
      <c r="CE1492" s="110"/>
      <c r="CF1492" s="110"/>
      <c r="CG1492" s="110"/>
      <c r="CH1492" s="110"/>
      <c r="CI1492" s="110"/>
      <c r="CJ1492" s="110"/>
      <c r="CK1492" s="110"/>
      <c r="CL1492" s="110"/>
      <c r="CM1492" s="110"/>
      <c r="CN1492" s="110"/>
      <c r="CO1492" s="110"/>
      <c r="CP1492" s="110"/>
      <c r="CQ1492" s="110"/>
      <c r="CR1492" s="110"/>
      <c r="CS1492" s="110"/>
      <c r="CT1492" s="110"/>
      <c r="CU1492" s="110"/>
      <c r="CV1492" s="110"/>
      <c r="CW1492" s="110"/>
      <c r="CX1492" s="110"/>
      <c r="CY1492" s="110"/>
      <c r="CZ1492" s="110"/>
      <c r="DA1492" s="110"/>
      <c r="DB1492" s="110"/>
      <c r="DC1492" s="110"/>
      <c r="DD1492" s="110"/>
      <c r="DE1492" s="110"/>
      <c r="DF1492" s="110"/>
      <c r="DG1492" s="110"/>
      <c r="DH1492" s="110"/>
      <c r="DI1492" s="110"/>
      <c r="DJ1492" s="110"/>
      <c r="DK1492" s="110"/>
      <c r="DL1492" s="110"/>
      <c r="DM1492" s="110"/>
      <c r="DN1492" s="110"/>
      <c r="DO1492" s="110"/>
      <c r="DP1492" s="110"/>
      <c r="DQ1492" s="110"/>
      <c r="DR1492" s="110"/>
      <c r="DS1492" s="110"/>
      <c r="DT1492" s="110"/>
      <c r="DU1492" s="110"/>
      <c r="DV1492" s="110"/>
      <c r="DW1492" s="110"/>
      <c r="DX1492" s="110"/>
      <c r="DY1492" s="110"/>
      <c r="DZ1492" s="110"/>
      <c r="EA1492" s="110"/>
      <c r="EB1492" s="110"/>
      <c r="EC1492" s="110"/>
      <c r="ED1492" s="110"/>
      <c r="EE1492" s="110"/>
      <c r="EF1492" s="110"/>
      <c r="EG1492" s="110"/>
      <c r="EH1492" s="110"/>
      <c r="EI1492" s="110"/>
      <c r="EJ1492" s="110"/>
      <c r="EK1492" s="110"/>
      <c r="EL1492" s="110"/>
      <c r="EM1492" s="110"/>
      <c r="EN1492" s="110"/>
      <c r="EO1492" s="110"/>
      <c r="EP1492" s="110"/>
      <c r="EQ1492" s="110"/>
      <c r="ER1492" s="110"/>
      <c r="ES1492" s="110"/>
      <c r="ET1492" s="110"/>
      <c r="EU1492" s="110"/>
      <c r="EV1492" s="110"/>
      <c r="EW1492" s="110"/>
      <c r="EX1492" s="110"/>
      <c r="EY1492" s="110"/>
      <c r="EZ1492" s="110"/>
      <c r="FA1492" s="110"/>
      <c r="FB1492" s="110"/>
      <c r="FC1492" s="110"/>
      <c r="FD1492" s="110"/>
      <c r="FE1492" s="110"/>
      <c r="FF1492" s="110"/>
      <c r="FG1492" s="110"/>
      <c r="FH1492" s="110"/>
      <c r="FI1492" s="110"/>
      <c r="FJ1492" s="110"/>
      <c r="FK1492" s="110"/>
      <c r="FL1492" s="110"/>
      <c r="FM1492" s="110"/>
      <c r="FN1492" s="110"/>
      <c r="FO1492" s="110"/>
      <c r="FP1492" s="110"/>
      <c r="FQ1492" s="110"/>
      <c r="FR1492" s="110"/>
      <c r="FS1492" s="110"/>
      <c r="FT1492" s="110"/>
      <c r="FU1492" s="110"/>
      <c r="FV1492" s="110"/>
      <c r="FW1492" s="110"/>
      <c r="FX1492" s="110"/>
      <c r="FY1492" s="110"/>
      <c r="FZ1492" s="110"/>
      <c r="GA1492" s="110"/>
      <c r="GB1492" s="110"/>
      <c r="GC1492" s="110"/>
      <c r="GD1492" s="110"/>
      <c r="GE1492" s="110"/>
      <c r="GF1492" s="110"/>
      <c r="GG1492" s="110"/>
      <c r="GH1492" s="110"/>
      <c r="GI1492" s="110"/>
      <c r="GJ1492" s="110"/>
      <c r="GK1492" s="110"/>
      <c r="GL1492" s="110"/>
      <c r="GM1492" s="110"/>
      <c r="GN1492" s="110"/>
      <c r="GO1492" s="110"/>
      <c r="GP1492" s="110"/>
      <c r="GQ1492" s="110"/>
      <c r="GR1492" s="110"/>
      <c r="GS1492" s="110"/>
      <c r="GT1492" s="110"/>
      <c r="GU1492" s="110"/>
      <c r="GV1492" s="110"/>
      <c r="GW1492" s="110"/>
      <c r="GX1492" s="110"/>
      <c r="GY1492" s="110"/>
      <c r="GZ1492" s="110"/>
      <c r="HA1492" s="110"/>
      <c r="HB1492" s="110"/>
      <c r="HC1492" s="110"/>
      <c r="HD1492" s="110"/>
      <c r="HE1492" s="110"/>
      <c r="HF1492" s="110"/>
      <c r="HG1492" s="110"/>
      <c r="HH1492" s="110"/>
      <c r="HI1492" s="110"/>
      <c r="HJ1492" s="110"/>
      <c r="HK1492" s="110"/>
      <c r="HL1492" s="110"/>
      <c r="HM1492" s="110"/>
      <c r="HN1492" s="110"/>
      <c r="HO1492" s="110"/>
      <c r="HP1492" s="110"/>
      <c r="HQ1492" s="110"/>
      <c r="HR1492" s="110"/>
      <c r="HS1492" s="110"/>
      <c r="HT1492" s="110"/>
      <c r="HU1492" s="110"/>
      <c r="HV1492" s="110"/>
      <c r="HW1492" s="110"/>
      <c r="HX1492" s="110"/>
      <c r="HY1492" s="110"/>
      <c r="HZ1492" s="110"/>
      <c r="IA1492" s="110"/>
      <c r="IB1492" s="110"/>
      <c r="IC1492" s="110"/>
      <c r="ID1492" s="110"/>
      <c r="IE1492" s="110"/>
      <c r="IF1492" s="110"/>
      <c r="IG1492" s="110"/>
      <c r="IH1492" s="110"/>
      <c r="II1492" s="110"/>
      <c r="IJ1492" s="110"/>
      <c r="IK1492" s="110"/>
      <c r="IL1492" s="110"/>
      <c r="IM1492" s="110"/>
      <c r="IN1492" s="110"/>
      <c r="IO1492" s="110"/>
      <c r="IP1492" s="110"/>
      <c r="IQ1492" s="110"/>
      <c r="IR1492" s="110"/>
      <c r="IS1492" s="110"/>
      <c r="IT1492" s="110"/>
      <c r="IU1492" s="110"/>
      <c r="IV1492" s="110"/>
    </row>
    <row r="1493" spans="1:256" s="110" customFormat="1" x14ac:dyDescent="0.35">
      <c r="A1493" s="122" t="s">
        <v>2124</v>
      </c>
      <c r="B1493" s="110" t="s">
        <v>480</v>
      </c>
      <c r="C1493" s="110" t="s">
        <v>165</v>
      </c>
      <c r="D1493" s="122" t="s">
        <v>1537</v>
      </c>
      <c r="E1493" s="125">
        <v>34599</v>
      </c>
      <c r="F1493" s="118" t="s">
        <v>2125</v>
      </c>
      <c r="G1493" s="122" t="s">
        <v>249</v>
      </c>
      <c r="H1493" s="110" t="s">
        <v>276</v>
      </c>
      <c r="I1493" s="110" t="s">
        <v>151</v>
      </c>
      <c r="J1493" s="122" t="s">
        <v>1711</v>
      </c>
      <c r="K1493" s="110" t="s">
        <v>276</v>
      </c>
      <c r="L1493" s="110" t="s">
        <v>151</v>
      </c>
      <c r="M1493" s="122" t="s">
        <v>2127</v>
      </c>
      <c r="N1493" s="110" t="s">
        <v>276</v>
      </c>
      <c r="O1493" s="110" t="s">
        <v>190</v>
      </c>
      <c r="P1493" s="122" t="s">
        <v>2128</v>
      </c>
      <c r="Q1493" s="110" t="s">
        <v>656</v>
      </c>
      <c r="R1493" s="110" t="s">
        <v>78</v>
      </c>
      <c r="S1493" s="122" t="s">
        <v>1526</v>
      </c>
      <c r="T1493" s="110" t="s">
        <v>304</v>
      </c>
      <c r="U1493" s="110" t="s">
        <v>78</v>
      </c>
      <c r="V1493" s="122" t="s">
        <v>520</v>
      </c>
      <c r="W1493" s="110" t="s">
        <v>276</v>
      </c>
      <c r="X1493" s="110" t="s">
        <v>78</v>
      </c>
      <c r="Y1493" s="122" t="s">
        <v>510</v>
      </c>
      <c r="Z1493" s="110" t="s">
        <v>2130</v>
      </c>
      <c r="AA1493" s="110" t="s">
        <v>78</v>
      </c>
      <c r="AB1493" s="122" t="s">
        <v>2131</v>
      </c>
    </row>
    <row r="1494" spans="1:256" x14ac:dyDescent="0.35">
      <c r="A1494" s="122" t="s">
        <v>3648</v>
      </c>
      <c r="B1494" s="110" t="s">
        <v>250</v>
      </c>
      <c r="C1494" s="110" t="s">
        <v>86</v>
      </c>
      <c r="D1494" s="122" t="s">
        <v>484</v>
      </c>
      <c r="E1494" s="125">
        <v>36231</v>
      </c>
      <c r="F1494" s="111" t="s">
        <v>391</v>
      </c>
      <c r="G1494" s="122"/>
      <c r="H1494" s="110"/>
      <c r="I1494" s="110"/>
      <c r="J1494" s="122"/>
      <c r="K1494" s="110"/>
      <c r="L1494" s="110"/>
      <c r="M1494" s="122"/>
      <c r="N1494" s="110"/>
      <c r="O1494" s="110"/>
      <c r="P1494" s="122"/>
      <c r="Q1494" s="110"/>
      <c r="R1494" s="110"/>
      <c r="S1494" s="122"/>
      <c r="T1494" s="110"/>
      <c r="U1494" s="110"/>
      <c r="V1494" s="122"/>
      <c r="W1494" s="110"/>
      <c r="X1494" s="110"/>
      <c r="Y1494" s="122"/>
      <c r="Z1494" s="110"/>
      <c r="AA1494" s="110"/>
      <c r="AB1494" s="122"/>
      <c r="AC1494" s="110"/>
      <c r="AD1494" s="110"/>
      <c r="AE1494" s="110"/>
      <c r="AF1494" s="110"/>
      <c r="AG1494" s="110"/>
      <c r="AH1494" s="110"/>
      <c r="AI1494" s="110"/>
      <c r="AJ1494" s="110"/>
      <c r="AK1494" s="110"/>
      <c r="AL1494" s="110"/>
      <c r="AM1494" s="110"/>
      <c r="AN1494" s="110"/>
      <c r="AO1494" s="110"/>
      <c r="AP1494" s="110"/>
      <c r="AQ1494" s="110"/>
      <c r="AR1494" s="110"/>
      <c r="AS1494" s="110"/>
      <c r="AT1494" s="110"/>
      <c r="AU1494" s="110"/>
      <c r="AV1494" s="110"/>
      <c r="AW1494" s="110"/>
      <c r="AX1494" s="110"/>
      <c r="AY1494" s="110"/>
      <c r="AZ1494" s="110"/>
      <c r="BA1494" s="110"/>
      <c r="BB1494" s="110"/>
      <c r="BC1494" s="110"/>
      <c r="BD1494" s="110"/>
      <c r="BE1494" s="110"/>
      <c r="BF1494" s="110"/>
      <c r="BG1494" s="110"/>
      <c r="BH1494" s="110"/>
      <c r="BI1494" s="110"/>
      <c r="BJ1494" s="110"/>
      <c r="BK1494" s="110"/>
      <c r="BL1494" s="110"/>
      <c r="BM1494" s="110"/>
      <c r="BN1494" s="110"/>
      <c r="BO1494" s="110"/>
      <c r="BP1494" s="110"/>
      <c r="BQ1494" s="110"/>
      <c r="BR1494" s="110"/>
      <c r="BS1494" s="110"/>
      <c r="BT1494" s="110"/>
      <c r="BU1494" s="110"/>
      <c r="BV1494" s="110"/>
      <c r="BW1494" s="110"/>
      <c r="BX1494" s="110"/>
      <c r="BY1494" s="110"/>
      <c r="BZ1494" s="110"/>
      <c r="CA1494" s="110"/>
      <c r="CB1494" s="110"/>
      <c r="CC1494" s="110"/>
      <c r="CD1494" s="110"/>
      <c r="CE1494" s="110"/>
      <c r="CF1494" s="110"/>
      <c r="CG1494" s="110"/>
      <c r="CH1494" s="110"/>
      <c r="CI1494" s="110"/>
      <c r="CJ1494" s="110"/>
      <c r="CK1494" s="110"/>
      <c r="CL1494" s="110"/>
      <c r="CM1494" s="110"/>
      <c r="CN1494" s="110"/>
      <c r="CO1494" s="110"/>
      <c r="CP1494" s="110"/>
      <c r="CQ1494" s="110"/>
      <c r="CR1494" s="110"/>
      <c r="CS1494" s="110"/>
      <c r="CT1494" s="110"/>
      <c r="CU1494" s="110"/>
      <c r="CV1494" s="110"/>
      <c r="CW1494" s="110"/>
      <c r="CX1494" s="110"/>
      <c r="CY1494" s="110"/>
      <c r="CZ1494" s="110"/>
      <c r="DA1494" s="110"/>
      <c r="DB1494" s="110"/>
      <c r="DC1494" s="110"/>
      <c r="DD1494" s="110"/>
      <c r="DE1494" s="110"/>
      <c r="DF1494" s="110"/>
      <c r="DG1494" s="110"/>
      <c r="DH1494" s="110"/>
      <c r="DI1494" s="110"/>
      <c r="DJ1494" s="110"/>
      <c r="DK1494" s="110"/>
      <c r="DL1494" s="110"/>
      <c r="DM1494" s="110"/>
      <c r="DN1494" s="110"/>
      <c r="DO1494" s="110"/>
      <c r="DP1494" s="110"/>
      <c r="DQ1494" s="110"/>
      <c r="DR1494" s="110"/>
      <c r="DS1494" s="110"/>
      <c r="DT1494" s="110"/>
      <c r="DU1494" s="110"/>
      <c r="DV1494" s="110"/>
      <c r="DW1494" s="110"/>
      <c r="DX1494" s="110"/>
      <c r="DY1494" s="110"/>
      <c r="DZ1494" s="110"/>
      <c r="EA1494" s="110"/>
      <c r="EB1494" s="110"/>
      <c r="EC1494" s="110"/>
      <c r="ED1494" s="110"/>
      <c r="EE1494" s="110"/>
      <c r="EF1494" s="110"/>
      <c r="EG1494" s="110"/>
      <c r="EH1494" s="110"/>
      <c r="EI1494" s="110"/>
      <c r="EJ1494" s="110"/>
      <c r="EK1494" s="110"/>
      <c r="EL1494" s="110"/>
      <c r="EM1494" s="110"/>
      <c r="EN1494" s="110"/>
      <c r="EO1494" s="110"/>
      <c r="EP1494" s="110"/>
      <c r="EQ1494" s="110"/>
      <c r="ER1494" s="110"/>
      <c r="ES1494" s="110"/>
      <c r="ET1494" s="110"/>
      <c r="EU1494" s="110"/>
      <c r="EV1494" s="110"/>
      <c r="EW1494" s="110"/>
      <c r="EX1494" s="110"/>
      <c r="EY1494" s="110"/>
      <c r="EZ1494" s="110"/>
      <c r="FA1494" s="110"/>
      <c r="FB1494" s="110"/>
      <c r="FC1494" s="110"/>
      <c r="FD1494" s="110"/>
      <c r="FE1494" s="110"/>
      <c r="FF1494" s="110"/>
      <c r="FG1494" s="110"/>
      <c r="FH1494" s="110"/>
      <c r="FI1494" s="110"/>
      <c r="FJ1494" s="110"/>
      <c r="FK1494" s="110"/>
      <c r="FL1494" s="110"/>
      <c r="FM1494" s="110"/>
      <c r="FN1494" s="110"/>
      <c r="FO1494" s="110"/>
      <c r="FP1494" s="110"/>
      <c r="FQ1494" s="110"/>
      <c r="FR1494" s="110"/>
      <c r="FS1494" s="110"/>
      <c r="FT1494" s="110"/>
      <c r="FU1494" s="110"/>
      <c r="FV1494" s="110"/>
      <c r="FW1494" s="110"/>
      <c r="FX1494" s="110"/>
      <c r="FY1494" s="110"/>
      <c r="FZ1494" s="110"/>
      <c r="GA1494" s="110"/>
      <c r="GB1494" s="110"/>
      <c r="GC1494" s="110"/>
      <c r="GD1494" s="110"/>
      <c r="GE1494" s="110"/>
      <c r="GF1494" s="110"/>
      <c r="GG1494" s="110"/>
      <c r="GH1494" s="110"/>
      <c r="GI1494" s="110"/>
      <c r="GJ1494" s="110"/>
      <c r="GK1494" s="110"/>
      <c r="GL1494" s="110"/>
      <c r="GM1494" s="110"/>
      <c r="GN1494" s="110"/>
      <c r="GO1494" s="110"/>
      <c r="GP1494" s="110"/>
      <c r="GQ1494" s="110"/>
      <c r="GR1494" s="110"/>
      <c r="GS1494" s="110"/>
      <c r="GT1494" s="110"/>
      <c r="GU1494" s="110"/>
      <c r="GV1494" s="110"/>
      <c r="GW1494" s="110"/>
      <c r="GX1494" s="110"/>
      <c r="GY1494" s="110"/>
      <c r="GZ1494" s="110"/>
      <c r="HA1494" s="110"/>
      <c r="HB1494" s="110"/>
      <c r="HC1494" s="110"/>
      <c r="HD1494" s="110"/>
      <c r="HE1494" s="110"/>
      <c r="HF1494" s="110"/>
      <c r="HG1494" s="110"/>
      <c r="HH1494" s="110"/>
      <c r="HI1494" s="110"/>
      <c r="HJ1494" s="110"/>
      <c r="HK1494" s="110"/>
      <c r="HL1494" s="110"/>
      <c r="HM1494" s="110"/>
      <c r="HN1494" s="110"/>
      <c r="HO1494" s="110"/>
      <c r="HP1494" s="110"/>
      <c r="HQ1494" s="110"/>
      <c r="HR1494" s="110"/>
      <c r="HS1494" s="110"/>
      <c r="HT1494" s="110"/>
      <c r="HU1494" s="110"/>
      <c r="HV1494" s="110"/>
      <c r="HW1494" s="110"/>
      <c r="HX1494" s="110"/>
      <c r="HY1494" s="110"/>
      <c r="HZ1494" s="110"/>
      <c r="IA1494" s="110"/>
      <c r="IB1494" s="110"/>
      <c r="IC1494" s="110"/>
      <c r="ID1494" s="110"/>
      <c r="IE1494" s="110"/>
      <c r="IF1494" s="110"/>
      <c r="IG1494" s="110"/>
      <c r="IH1494" s="110"/>
      <c r="II1494" s="110"/>
      <c r="IJ1494" s="110"/>
      <c r="IK1494" s="110"/>
      <c r="IL1494" s="110"/>
      <c r="IM1494" s="110"/>
      <c r="IN1494" s="110"/>
      <c r="IO1494" s="110"/>
      <c r="IP1494" s="110"/>
      <c r="IQ1494" s="110"/>
      <c r="IR1494" s="110"/>
      <c r="IS1494" s="110"/>
      <c r="IT1494" s="110"/>
      <c r="IU1494" s="110"/>
      <c r="IV1494" s="110"/>
    </row>
    <row r="1495" spans="1:256" x14ac:dyDescent="0.35">
      <c r="A1495" s="122" t="s">
        <v>4728</v>
      </c>
      <c r="B1495" s="110"/>
      <c r="C1495" s="110"/>
      <c r="D1495" s="122"/>
      <c r="E1495" s="125">
        <v>33807</v>
      </c>
      <c r="F1495" s="111" t="s">
        <v>454</v>
      </c>
      <c r="G1495" s="122" t="s">
        <v>218</v>
      </c>
      <c r="H1495" s="110" t="s">
        <v>461</v>
      </c>
      <c r="I1495" s="110" t="s">
        <v>86</v>
      </c>
      <c r="J1495" s="122" t="s">
        <v>231</v>
      </c>
      <c r="K1495" s="110" t="s">
        <v>177</v>
      </c>
      <c r="L1495" s="110" t="s">
        <v>86</v>
      </c>
      <c r="M1495" s="122" t="s">
        <v>264</v>
      </c>
      <c r="N1495" s="110" t="s">
        <v>461</v>
      </c>
      <c r="O1495" s="110" t="s">
        <v>172</v>
      </c>
      <c r="P1495" s="111" t="s">
        <v>231</v>
      </c>
      <c r="Q1495" s="110" t="s">
        <v>192</v>
      </c>
      <c r="R1495" s="110" t="s">
        <v>190</v>
      </c>
      <c r="S1495" s="111" t="s">
        <v>208</v>
      </c>
      <c r="T1495" s="110" t="s">
        <v>1365</v>
      </c>
      <c r="U1495" s="110" t="s">
        <v>190</v>
      </c>
      <c r="V1495" s="111" t="s">
        <v>1259</v>
      </c>
      <c r="W1495" s="110" t="s">
        <v>461</v>
      </c>
      <c r="X1495" s="110" t="s">
        <v>96</v>
      </c>
      <c r="Y1495" s="111" t="s">
        <v>231</v>
      </c>
      <c r="Z1495" s="110" t="s">
        <v>461</v>
      </c>
      <c r="AA1495" s="110" t="s">
        <v>96</v>
      </c>
      <c r="AB1495" s="111" t="s">
        <v>231</v>
      </c>
      <c r="AC1495" s="110" t="s">
        <v>461</v>
      </c>
      <c r="AD1495" s="110" t="s">
        <v>96</v>
      </c>
      <c r="AE1495" s="111" t="s">
        <v>231</v>
      </c>
      <c r="AF1495" s="110"/>
      <c r="AG1495" s="110"/>
      <c r="AH1495" s="110"/>
      <c r="AI1495" s="110"/>
      <c r="AJ1495" s="110"/>
      <c r="AK1495" s="110"/>
      <c r="AL1495" s="110"/>
      <c r="AM1495" s="110"/>
      <c r="AN1495" s="110"/>
      <c r="AO1495" s="110"/>
      <c r="AP1495" s="110"/>
      <c r="AQ1495" s="110"/>
      <c r="AR1495" s="110"/>
      <c r="AS1495" s="110"/>
      <c r="AT1495" s="110"/>
      <c r="AU1495" s="110"/>
      <c r="AV1495" s="110"/>
      <c r="AW1495" s="110"/>
      <c r="AX1495" s="110"/>
      <c r="AY1495" s="110"/>
      <c r="AZ1495" s="110"/>
      <c r="BA1495" s="110"/>
      <c r="BB1495" s="110"/>
      <c r="BC1495" s="110"/>
      <c r="BD1495" s="110"/>
      <c r="BE1495" s="110"/>
      <c r="BF1495" s="110"/>
      <c r="BG1495" s="110"/>
      <c r="BH1495" s="110"/>
      <c r="BI1495" s="110"/>
      <c r="BJ1495" s="110"/>
      <c r="BK1495" s="110"/>
      <c r="BL1495" s="110"/>
      <c r="BM1495" s="110"/>
      <c r="BN1495" s="110"/>
      <c r="BO1495" s="110"/>
      <c r="BP1495" s="110"/>
      <c r="BQ1495" s="110"/>
      <c r="BR1495" s="110"/>
      <c r="BS1495" s="110"/>
      <c r="BT1495" s="110"/>
      <c r="BU1495" s="110"/>
      <c r="BV1495" s="110"/>
      <c r="BW1495" s="110"/>
      <c r="BX1495" s="110"/>
      <c r="BY1495" s="110"/>
      <c r="BZ1495" s="110"/>
      <c r="CA1495" s="110"/>
      <c r="CB1495" s="110"/>
      <c r="CC1495" s="110"/>
      <c r="CD1495" s="110"/>
      <c r="CE1495" s="110"/>
      <c r="CF1495" s="110"/>
      <c r="CG1495" s="110"/>
      <c r="CH1495" s="110"/>
      <c r="CI1495" s="110"/>
      <c r="CJ1495" s="110"/>
      <c r="CK1495" s="110"/>
      <c r="CL1495" s="110"/>
      <c r="CM1495" s="110"/>
      <c r="CN1495" s="110"/>
      <c r="CO1495" s="110"/>
      <c r="CP1495" s="110"/>
      <c r="CQ1495" s="110"/>
      <c r="CR1495" s="110"/>
      <c r="CS1495" s="110"/>
      <c r="CT1495" s="110"/>
      <c r="CU1495" s="110"/>
      <c r="CV1495" s="110"/>
      <c r="CW1495" s="110"/>
      <c r="CX1495" s="110"/>
      <c r="CY1495" s="110"/>
      <c r="CZ1495" s="110"/>
      <c r="DA1495" s="110"/>
      <c r="DB1495" s="110"/>
      <c r="DC1495" s="110"/>
      <c r="DD1495" s="110"/>
      <c r="DE1495" s="110"/>
      <c r="DF1495" s="110"/>
      <c r="DG1495" s="110"/>
      <c r="DH1495" s="110"/>
      <c r="DI1495" s="110"/>
      <c r="DJ1495" s="110"/>
      <c r="DK1495" s="110"/>
      <c r="DL1495" s="110"/>
      <c r="DM1495" s="110"/>
      <c r="DN1495" s="110"/>
      <c r="DO1495" s="110"/>
      <c r="DP1495" s="110"/>
      <c r="DQ1495" s="110"/>
      <c r="DR1495" s="110"/>
      <c r="DS1495" s="110"/>
      <c r="DT1495" s="110"/>
      <c r="DU1495" s="110"/>
      <c r="DV1495" s="110"/>
      <c r="DW1495" s="110"/>
      <c r="DX1495" s="110"/>
      <c r="DY1495" s="110"/>
      <c r="DZ1495" s="110"/>
      <c r="EA1495" s="110"/>
      <c r="EB1495" s="110"/>
      <c r="EC1495" s="110"/>
      <c r="ED1495" s="110"/>
      <c r="EE1495" s="110"/>
      <c r="EF1495" s="110"/>
      <c r="EG1495" s="110"/>
      <c r="EH1495" s="110"/>
      <c r="EI1495" s="110"/>
      <c r="EJ1495" s="110"/>
      <c r="EK1495" s="110"/>
      <c r="EL1495" s="110"/>
      <c r="EM1495" s="110"/>
      <c r="EN1495" s="110"/>
      <c r="EO1495" s="110"/>
      <c r="EP1495" s="110"/>
      <c r="EQ1495" s="110"/>
      <c r="ER1495" s="110"/>
      <c r="ES1495" s="110"/>
      <c r="ET1495" s="110"/>
      <c r="EU1495" s="110"/>
      <c r="EV1495" s="110"/>
      <c r="EW1495" s="110"/>
      <c r="EX1495" s="110"/>
      <c r="EY1495" s="110"/>
      <c r="EZ1495" s="110"/>
      <c r="FA1495" s="110"/>
      <c r="FB1495" s="110"/>
      <c r="FC1495" s="110"/>
      <c r="FD1495" s="110"/>
      <c r="FE1495" s="110"/>
      <c r="FF1495" s="110"/>
      <c r="FG1495" s="110"/>
      <c r="FH1495" s="110"/>
      <c r="FI1495" s="110"/>
      <c r="FJ1495" s="110"/>
      <c r="FK1495" s="110"/>
      <c r="FL1495" s="110"/>
      <c r="FM1495" s="110"/>
      <c r="FN1495" s="110"/>
      <c r="FO1495" s="110"/>
      <c r="FP1495" s="110"/>
      <c r="FQ1495" s="110"/>
      <c r="FR1495" s="110"/>
      <c r="FS1495" s="110"/>
      <c r="FT1495" s="110"/>
      <c r="FU1495" s="110"/>
      <c r="FV1495" s="110"/>
      <c r="FW1495" s="110"/>
      <c r="FX1495" s="110"/>
      <c r="FY1495" s="110"/>
      <c r="FZ1495" s="110"/>
      <c r="GA1495" s="110"/>
      <c r="GB1495" s="110"/>
      <c r="GC1495" s="110"/>
      <c r="GD1495" s="110"/>
      <c r="GE1495" s="110"/>
      <c r="GF1495" s="110"/>
      <c r="GG1495" s="110"/>
      <c r="GH1495" s="110"/>
      <c r="GI1495" s="110"/>
      <c r="GJ1495" s="110"/>
      <c r="GK1495" s="110"/>
      <c r="GL1495" s="110"/>
      <c r="GM1495" s="110"/>
      <c r="GN1495" s="110"/>
      <c r="GO1495" s="110"/>
      <c r="GP1495" s="110"/>
      <c r="GQ1495" s="110"/>
      <c r="GR1495" s="110"/>
      <c r="GS1495" s="110"/>
      <c r="GT1495" s="110"/>
      <c r="GU1495" s="110"/>
      <c r="GV1495" s="110"/>
      <c r="GW1495" s="110"/>
      <c r="GX1495" s="110"/>
      <c r="GY1495" s="110"/>
      <c r="GZ1495" s="110"/>
      <c r="HA1495" s="110"/>
      <c r="HB1495" s="110"/>
      <c r="HC1495" s="110"/>
      <c r="HD1495" s="110"/>
      <c r="HE1495" s="110"/>
      <c r="HF1495" s="110"/>
      <c r="HG1495" s="110"/>
      <c r="HH1495" s="110"/>
      <c r="HI1495" s="110"/>
      <c r="HJ1495" s="110"/>
      <c r="HK1495" s="110"/>
      <c r="HL1495" s="110"/>
      <c r="HM1495" s="110"/>
      <c r="HN1495" s="110"/>
      <c r="HO1495" s="110"/>
      <c r="HP1495" s="110"/>
      <c r="HQ1495" s="110"/>
      <c r="HR1495" s="110"/>
      <c r="HS1495" s="110"/>
      <c r="HT1495" s="110"/>
      <c r="HU1495" s="110"/>
      <c r="HV1495" s="110"/>
      <c r="HW1495" s="110"/>
      <c r="HX1495" s="110"/>
      <c r="HY1495" s="110"/>
      <c r="HZ1495" s="110"/>
      <c r="IA1495" s="110"/>
      <c r="IB1495" s="110"/>
      <c r="IC1495" s="110"/>
      <c r="ID1495" s="110"/>
      <c r="IE1495" s="110"/>
      <c r="IF1495" s="110"/>
      <c r="IG1495" s="110"/>
      <c r="IH1495" s="110"/>
      <c r="II1495" s="110"/>
      <c r="IJ1495" s="110"/>
      <c r="IK1495" s="110"/>
      <c r="IL1495" s="110"/>
      <c r="IM1495" s="110"/>
      <c r="IN1495" s="110"/>
      <c r="IO1495" s="110"/>
      <c r="IP1495" s="110"/>
      <c r="IQ1495" s="110"/>
      <c r="IR1495" s="110"/>
      <c r="IS1495" s="110"/>
      <c r="IT1495" s="110"/>
      <c r="IU1495" s="110"/>
      <c r="IV1495" s="110"/>
    </row>
    <row r="1496" spans="1:256" x14ac:dyDescent="0.35">
      <c r="A1496" s="122" t="s">
        <v>2642</v>
      </c>
      <c r="B1496" s="110" t="s">
        <v>354</v>
      </c>
      <c r="C1496" s="111" t="s">
        <v>165</v>
      </c>
      <c r="D1496" s="111" t="s">
        <v>422</v>
      </c>
      <c r="E1496" s="125">
        <v>35380</v>
      </c>
      <c r="F1496" s="111" t="s">
        <v>337</v>
      </c>
      <c r="G1496" s="111" t="s">
        <v>204</v>
      </c>
      <c r="H1496" s="110" t="s">
        <v>354</v>
      </c>
      <c r="I1496" s="111" t="s">
        <v>165</v>
      </c>
      <c r="J1496" s="111" t="s">
        <v>422</v>
      </c>
      <c r="K1496" s="110" t="s">
        <v>354</v>
      </c>
      <c r="L1496" s="111" t="s">
        <v>165</v>
      </c>
      <c r="M1496" s="111" t="s">
        <v>422</v>
      </c>
      <c r="N1496" s="110" t="s">
        <v>354</v>
      </c>
      <c r="O1496" s="111" t="s">
        <v>259</v>
      </c>
      <c r="P1496" s="111" t="s">
        <v>422</v>
      </c>
      <c r="Q1496" s="110" t="s">
        <v>4739</v>
      </c>
      <c r="R1496" s="111" t="s">
        <v>259</v>
      </c>
      <c r="S1496" s="111" t="s">
        <v>154</v>
      </c>
      <c r="T1496" s="110" t="s">
        <v>327</v>
      </c>
      <c r="U1496" s="111" t="s">
        <v>252</v>
      </c>
      <c r="V1496" s="111" t="s">
        <v>328</v>
      </c>
      <c r="W1496" s="110" t="s">
        <v>1449</v>
      </c>
      <c r="X1496" s="111" t="s">
        <v>252</v>
      </c>
      <c r="Y1496" s="111" t="s">
        <v>335</v>
      </c>
      <c r="Z1496" s="110"/>
      <c r="AA1496" s="111"/>
      <c r="AB1496" s="111"/>
      <c r="AC1496" s="110"/>
      <c r="AD1496" s="111"/>
      <c r="AE1496" s="111"/>
      <c r="AF1496" s="110"/>
      <c r="AG1496" s="111"/>
      <c r="AH1496" s="111"/>
      <c r="AI1496" s="110"/>
      <c r="AJ1496" s="111"/>
      <c r="AK1496" s="111"/>
      <c r="AL1496" s="110"/>
      <c r="AM1496" s="111"/>
      <c r="AN1496" s="111"/>
      <c r="AO1496" s="110"/>
      <c r="AP1496" s="111"/>
      <c r="AQ1496" s="111"/>
      <c r="AR1496" s="110"/>
      <c r="AS1496" s="111"/>
      <c r="AT1496" s="111"/>
      <c r="AU1496" s="110"/>
      <c r="AV1496" s="111"/>
      <c r="AW1496" s="111"/>
      <c r="AX1496" s="110"/>
      <c r="AY1496" s="111"/>
      <c r="AZ1496" s="111"/>
      <c r="BA1496" s="110"/>
      <c r="BB1496" s="111"/>
      <c r="BC1496" s="111"/>
      <c r="BD1496" s="110"/>
      <c r="BE1496" s="111"/>
      <c r="BF1496" s="111"/>
      <c r="BG1496" s="110"/>
      <c r="BH1496" s="111"/>
      <c r="BI1496" s="111"/>
      <c r="BJ1496" s="110"/>
      <c r="BK1496" s="111"/>
      <c r="BL1496" s="111"/>
      <c r="BM1496" s="110"/>
      <c r="BN1496" s="111"/>
      <c r="BO1496" s="111"/>
      <c r="BP1496" s="110"/>
      <c r="BQ1496" s="125"/>
      <c r="BR1496" s="111"/>
      <c r="BS1496" s="118"/>
      <c r="BT1496" s="110"/>
      <c r="BU1496" s="122"/>
      <c r="BV1496" s="118"/>
      <c r="BW1496" s="118"/>
      <c r="BX1496" s="127"/>
      <c r="BY1496" s="110"/>
      <c r="BZ1496" s="110"/>
      <c r="CA1496" s="110"/>
      <c r="CB1496" s="110"/>
      <c r="CC1496" s="110"/>
      <c r="CD1496" s="110"/>
      <c r="CE1496" s="110"/>
      <c r="CF1496" s="110"/>
      <c r="CG1496" s="110"/>
      <c r="CH1496" s="110"/>
      <c r="CI1496" s="110"/>
      <c r="CJ1496" s="110"/>
      <c r="CK1496" s="110"/>
      <c r="CL1496" s="110"/>
      <c r="CM1496" s="110"/>
      <c r="CN1496" s="110"/>
      <c r="CO1496" s="110"/>
      <c r="CP1496" s="110"/>
      <c r="CQ1496" s="110"/>
      <c r="CR1496" s="110"/>
      <c r="CS1496" s="110"/>
      <c r="CT1496" s="110"/>
      <c r="CU1496" s="110"/>
      <c r="CV1496" s="110"/>
      <c r="CW1496" s="110"/>
      <c r="CX1496" s="110"/>
      <c r="CY1496" s="110"/>
      <c r="CZ1496" s="110"/>
      <c r="DA1496" s="110"/>
      <c r="DB1496" s="110"/>
      <c r="DC1496" s="110"/>
      <c r="DD1496" s="110"/>
      <c r="DE1496" s="110"/>
      <c r="DF1496" s="110"/>
      <c r="DG1496" s="110"/>
      <c r="DH1496" s="110"/>
      <c r="DI1496" s="110"/>
      <c r="DJ1496" s="110"/>
      <c r="DK1496" s="110"/>
      <c r="DL1496" s="110"/>
      <c r="DM1496" s="110"/>
      <c r="DN1496" s="110"/>
      <c r="DO1496" s="110"/>
      <c r="DP1496" s="110"/>
      <c r="DQ1496" s="110"/>
      <c r="DR1496" s="110"/>
      <c r="DS1496" s="110"/>
      <c r="DT1496" s="110"/>
      <c r="DU1496" s="110"/>
      <c r="DV1496" s="110"/>
      <c r="DW1496" s="110"/>
      <c r="DX1496" s="110"/>
      <c r="DY1496" s="110"/>
      <c r="DZ1496" s="110"/>
      <c r="EA1496" s="110"/>
      <c r="EB1496" s="110"/>
      <c r="EC1496" s="110"/>
      <c r="ED1496" s="110"/>
      <c r="EE1496" s="110"/>
      <c r="EF1496" s="110"/>
      <c r="EG1496" s="110"/>
      <c r="EH1496" s="110"/>
      <c r="EI1496" s="110"/>
      <c r="EJ1496" s="110"/>
      <c r="EK1496" s="110"/>
      <c r="EL1496" s="110"/>
      <c r="EM1496" s="110"/>
      <c r="EN1496" s="110"/>
      <c r="EO1496" s="110"/>
      <c r="EP1496" s="110"/>
      <c r="EQ1496" s="110"/>
      <c r="ER1496" s="110"/>
      <c r="ES1496" s="110"/>
      <c r="ET1496" s="110"/>
      <c r="EU1496" s="110"/>
      <c r="EV1496" s="110"/>
      <c r="EW1496" s="110"/>
      <c r="EX1496" s="110"/>
      <c r="EY1496" s="110"/>
      <c r="EZ1496" s="110"/>
      <c r="FA1496" s="110"/>
      <c r="FB1496" s="110"/>
      <c r="FC1496" s="110"/>
      <c r="FD1496" s="110"/>
      <c r="FE1496" s="110"/>
      <c r="FF1496" s="110"/>
      <c r="FG1496" s="110"/>
      <c r="FH1496" s="110"/>
      <c r="FI1496" s="110"/>
      <c r="FJ1496" s="110"/>
      <c r="FK1496" s="110"/>
      <c r="FL1496" s="110"/>
      <c r="FM1496" s="110"/>
      <c r="FN1496" s="110"/>
      <c r="FO1496" s="110"/>
      <c r="FP1496" s="110"/>
      <c r="FQ1496" s="110"/>
      <c r="FR1496" s="110"/>
      <c r="FS1496" s="110"/>
      <c r="FT1496" s="110"/>
      <c r="FU1496" s="110"/>
      <c r="FV1496" s="110"/>
      <c r="FW1496" s="110"/>
      <c r="FX1496" s="110"/>
      <c r="FY1496" s="110"/>
      <c r="FZ1496" s="110"/>
      <c r="GA1496" s="110"/>
      <c r="GB1496" s="110"/>
      <c r="GC1496" s="110"/>
      <c r="GD1496" s="110"/>
      <c r="GE1496" s="110"/>
      <c r="GF1496" s="110"/>
      <c r="GG1496" s="110"/>
      <c r="GH1496" s="110"/>
      <c r="GI1496" s="110"/>
      <c r="GJ1496" s="110"/>
      <c r="GK1496" s="110"/>
      <c r="GL1496" s="110"/>
      <c r="GM1496" s="110"/>
      <c r="GN1496" s="110"/>
      <c r="GO1496" s="110"/>
      <c r="GP1496" s="110"/>
      <c r="GQ1496" s="110"/>
      <c r="GR1496" s="110"/>
      <c r="GS1496" s="110"/>
      <c r="GT1496" s="110"/>
      <c r="GU1496" s="110"/>
      <c r="GV1496" s="110"/>
      <c r="GW1496" s="110"/>
      <c r="GX1496" s="110"/>
      <c r="GY1496" s="110"/>
      <c r="GZ1496" s="110"/>
      <c r="HA1496" s="110"/>
      <c r="HB1496" s="110"/>
      <c r="HC1496" s="110"/>
      <c r="HD1496" s="110"/>
      <c r="HE1496" s="110"/>
      <c r="HF1496" s="110"/>
      <c r="HG1496" s="110"/>
      <c r="HH1496" s="110"/>
      <c r="HI1496" s="110"/>
      <c r="HJ1496" s="110"/>
      <c r="HK1496" s="110"/>
      <c r="HL1496" s="110"/>
      <c r="HM1496" s="110"/>
      <c r="HN1496" s="110"/>
      <c r="HO1496" s="110"/>
      <c r="HP1496" s="110"/>
      <c r="HQ1496" s="110"/>
      <c r="HR1496" s="110"/>
      <c r="HS1496" s="110"/>
      <c r="HT1496" s="110"/>
      <c r="HU1496" s="110"/>
      <c r="HV1496" s="110"/>
      <c r="HW1496" s="110"/>
      <c r="HX1496" s="110"/>
      <c r="HY1496" s="110"/>
      <c r="HZ1496" s="110"/>
      <c r="IA1496" s="110"/>
      <c r="IB1496" s="110"/>
      <c r="IC1496" s="110"/>
      <c r="ID1496" s="110"/>
      <c r="IE1496" s="110"/>
      <c r="IF1496" s="110"/>
      <c r="IG1496" s="110"/>
      <c r="IH1496" s="110"/>
      <c r="II1496" s="110"/>
      <c r="IJ1496" s="110"/>
      <c r="IK1496" s="110"/>
      <c r="IL1496" s="110"/>
      <c r="IM1496" s="110"/>
      <c r="IN1496" s="110"/>
      <c r="IO1496" s="110"/>
      <c r="IP1496" s="110"/>
      <c r="IQ1496" s="110"/>
      <c r="IR1496" s="110"/>
      <c r="IS1496" s="110"/>
      <c r="IT1496" s="110"/>
      <c r="IU1496" s="110"/>
      <c r="IV1496" s="110"/>
    </row>
    <row r="1497" spans="1:256" s="110" customFormat="1" x14ac:dyDescent="0.35">
      <c r="A1497" s="122" t="s">
        <v>3216</v>
      </c>
      <c r="B1497" s="110" t="s">
        <v>242</v>
      </c>
      <c r="C1497" s="110" t="s">
        <v>259</v>
      </c>
      <c r="D1497" s="111" t="s">
        <v>201</v>
      </c>
      <c r="E1497" s="125">
        <v>34319</v>
      </c>
      <c r="F1497" s="111" t="s">
        <v>540</v>
      </c>
      <c r="G1497" s="110" t="s">
        <v>443</v>
      </c>
      <c r="H1497" s="110" t="s">
        <v>243</v>
      </c>
      <c r="I1497" s="110" t="s">
        <v>259</v>
      </c>
      <c r="J1497" s="111" t="s">
        <v>178</v>
      </c>
      <c r="K1497" s="110" t="s">
        <v>253</v>
      </c>
      <c r="L1497" s="110" t="s">
        <v>135</v>
      </c>
      <c r="M1497" s="111" t="s">
        <v>208</v>
      </c>
      <c r="N1497" s="110" t="s">
        <v>491</v>
      </c>
      <c r="O1497" s="110" t="s">
        <v>326</v>
      </c>
      <c r="P1497" s="111" t="s">
        <v>254</v>
      </c>
      <c r="Q1497" s="110" t="s">
        <v>491</v>
      </c>
      <c r="R1497" s="110" t="s">
        <v>259</v>
      </c>
      <c r="S1497" s="111" t="s">
        <v>181</v>
      </c>
      <c r="T1497" s="110" t="s">
        <v>491</v>
      </c>
      <c r="U1497" s="110" t="s">
        <v>259</v>
      </c>
      <c r="V1497" s="111" t="s">
        <v>208</v>
      </c>
      <c r="W1497" s="110" t="s">
        <v>491</v>
      </c>
      <c r="X1497" s="110" t="s">
        <v>259</v>
      </c>
      <c r="Y1497" s="111" t="s">
        <v>1389</v>
      </c>
      <c r="Z1497" s="110" t="s">
        <v>491</v>
      </c>
      <c r="AA1497" s="110" t="s">
        <v>259</v>
      </c>
      <c r="AB1497" s="111" t="s">
        <v>208</v>
      </c>
      <c r="AC1497" s="110" t="s">
        <v>258</v>
      </c>
      <c r="AD1497" s="110" t="s">
        <v>259</v>
      </c>
      <c r="AE1497" s="111" t="s">
        <v>289</v>
      </c>
    </row>
    <row r="1498" spans="1:256" s="110" customFormat="1" x14ac:dyDescent="0.35">
      <c r="A1498" s="122" t="s">
        <v>1977</v>
      </c>
      <c r="B1498" s="110" t="s">
        <v>2273</v>
      </c>
      <c r="C1498" s="118" t="s">
        <v>135</v>
      </c>
      <c r="D1498" s="122"/>
      <c r="E1498" s="125">
        <v>36644</v>
      </c>
      <c r="F1498" s="111" t="s">
        <v>200</v>
      </c>
      <c r="G1498" s="111" t="s">
        <v>200</v>
      </c>
      <c r="H1498" s="110" t="s">
        <v>1578</v>
      </c>
      <c r="I1498" s="118" t="s">
        <v>135</v>
      </c>
      <c r="J1498" s="122"/>
      <c r="L1498" s="118"/>
      <c r="M1498" s="122"/>
      <c r="O1498" s="118"/>
      <c r="P1498" s="122"/>
      <c r="R1498" s="118"/>
      <c r="S1498" s="122"/>
      <c r="U1498" s="118"/>
      <c r="V1498" s="122"/>
      <c r="X1498" s="118"/>
      <c r="Y1498" s="122"/>
      <c r="AA1498" s="118"/>
      <c r="AB1498" s="122"/>
      <c r="AD1498" s="118"/>
      <c r="AE1498" s="122"/>
      <c r="AG1498" s="118"/>
      <c r="AH1498" s="122"/>
      <c r="AJ1498" s="118"/>
      <c r="AK1498" s="122"/>
    </row>
    <row r="1499" spans="1:256" s="110" customFormat="1" x14ac:dyDescent="0.35">
      <c r="A1499" s="122" t="s">
        <v>1932</v>
      </c>
      <c r="D1499" s="122"/>
      <c r="E1499" s="125">
        <v>34590</v>
      </c>
      <c r="F1499" s="118" t="s">
        <v>101</v>
      </c>
      <c r="G1499" s="122" t="s">
        <v>412</v>
      </c>
      <c r="H1499" s="110" t="s">
        <v>304</v>
      </c>
      <c r="I1499" s="110" t="s">
        <v>229</v>
      </c>
      <c r="J1499" s="122" t="s">
        <v>310</v>
      </c>
      <c r="K1499" s="110" t="s">
        <v>307</v>
      </c>
      <c r="L1499" s="110" t="s">
        <v>224</v>
      </c>
      <c r="M1499" s="122" t="s">
        <v>310</v>
      </c>
      <c r="N1499" s="110" t="s">
        <v>311</v>
      </c>
      <c r="O1499" s="110" t="s">
        <v>229</v>
      </c>
      <c r="P1499" s="122" t="s">
        <v>777</v>
      </c>
      <c r="Q1499" s="110" t="s">
        <v>292</v>
      </c>
      <c r="R1499" s="110" t="s">
        <v>229</v>
      </c>
      <c r="S1499" s="122" t="s">
        <v>778</v>
      </c>
      <c r="T1499" s="110" t="s">
        <v>292</v>
      </c>
      <c r="U1499" s="110" t="s">
        <v>229</v>
      </c>
      <c r="V1499" s="122" t="s">
        <v>310</v>
      </c>
      <c r="Y1499" s="122"/>
      <c r="AB1499" s="122"/>
    </row>
    <row r="1500" spans="1:256" s="110" customFormat="1" x14ac:dyDescent="0.35">
      <c r="A1500" s="122" t="s">
        <v>1620</v>
      </c>
      <c r="B1500" s="110" t="s">
        <v>304</v>
      </c>
      <c r="C1500" s="118" t="s">
        <v>268</v>
      </c>
      <c r="D1500" s="122" t="s">
        <v>310</v>
      </c>
      <c r="E1500" s="125">
        <v>35978</v>
      </c>
      <c r="F1500" s="111" t="s">
        <v>391</v>
      </c>
      <c r="G1500" s="111"/>
      <c r="H1500" s="110" t="s">
        <v>304</v>
      </c>
      <c r="I1500" s="118" t="s">
        <v>268</v>
      </c>
      <c r="J1500" s="122" t="s">
        <v>310</v>
      </c>
      <c r="L1500" s="118"/>
      <c r="M1500" s="122"/>
      <c r="O1500" s="118"/>
      <c r="P1500" s="122"/>
      <c r="R1500" s="118"/>
      <c r="S1500" s="122"/>
      <c r="U1500" s="118"/>
      <c r="V1500" s="122"/>
      <c r="X1500" s="118"/>
      <c r="Y1500" s="122"/>
      <c r="AA1500" s="118"/>
      <c r="AB1500" s="122"/>
      <c r="AD1500" s="118"/>
      <c r="AE1500" s="122"/>
      <c r="AG1500" s="118"/>
      <c r="AH1500" s="122"/>
      <c r="AJ1500" s="118"/>
      <c r="AK1500" s="122"/>
    </row>
    <row r="1501" spans="1:256" s="110" customFormat="1" x14ac:dyDescent="0.35">
      <c r="A1501" s="122" t="s">
        <v>2219</v>
      </c>
      <c r="B1501" s="110" t="s">
        <v>304</v>
      </c>
      <c r="C1501" s="110" t="s">
        <v>103</v>
      </c>
      <c r="D1501" s="122" t="s">
        <v>310</v>
      </c>
      <c r="E1501" s="125">
        <v>34730</v>
      </c>
      <c r="F1501" s="118" t="s">
        <v>486</v>
      </c>
      <c r="G1501" s="122" t="s">
        <v>320</v>
      </c>
      <c r="H1501" s="110" t="s">
        <v>307</v>
      </c>
      <c r="I1501" s="110" t="s">
        <v>103</v>
      </c>
      <c r="J1501" s="122" t="s">
        <v>317</v>
      </c>
      <c r="K1501" s="110" t="s">
        <v>304</v>
      </c>
      <c r="L1501" s="110" t="s">
        <v>235</v>
      </c>
      <c r="M1501" s="122" t="s">
        <v>310</v>
      </c>
      <c r="N1501" s="110" t="s">
        <v>311</v>
      </c>
      <c r="O1501" s="110" t="s">
        <v>103</v>
      </c>
      <c r="P1501" s="122" t="s">
        <v>496</v>
      </c>
      <c r="Q1501" s="110" t="s">
        <v>304</v>
      </c>
      <c r="R1501" s="110" t="s">
        <v>103</v>
      </c>
      <c r="S1501" s="122" t="s">
        <v>310</v>
      </c>
      <c r="T1501" s="110" t="s">
        <v>304</v>
      </c>
      <c r="U1501" s="110" t="s">
        <v>103</v>
      </c>
      <c r="V1501" s="122" t="s">
        <v>496</v>
      </c>
      <c r="W1501" s="110" t="s">
        <v>304</v>
      </c>
      <c r="X1501" s="110" t="s">
        <v>103</v>
      </c>
      <c r="Y1501" s="122" t="s">
        <v>310</v>
      </c>
      <c r="Z1501" s="110" t="s">
        <v>304</v>
      </c>
      <c r="AA1501" s="110" t="s">
        <v>103</v>
      </c>
      <c r="AB1501" s="122" t="s">
        <v>306</v>
      </c>
    </row>
    <row r="1502" spans="1:256" s="110" customFormat="1" x14ac:dyDescent="0.35">
      <c r="A1502" s="122" t="s">
        <v>3933</v>
      </c>
      <c r="B1502" s="110" t="s">
        <v>362</v>
      </c>
      <c r="C1502" s="110" t="s">
        <v>123</v>
      </c>
      <c r="D1502" s="122"/>
      <c r="E1502" s="125">
        <v>36049</v>
      </c>
      <c r="F1502" s="111" t="s">
        <v>3960</v>
      </c>
      <c r="G1502" s="122"/>
      <c r="J1502" s="122"/>
      <c r="M1502" s="122"/>
      <c r="P1502" s="122"/>
      <c r="S1502" s="122"/>
      <c r="V1502" s="122"/>
      <c r="Y1502" s="122"/>
      <c r="AB1502" s="122"/>
    </row>
    <row r="1503" spans="1:256" s="110" customFormat="1" x14ac:dyDescent="0.35">
      <c r="A1503" s="122" t="s">
        <v>3934</v>
      </c>
      <c r="B1503" s="110" t="s">
        <v>365</v>
      </c>
      <c r="C1503" s="110" t="s">
        <v>86</v>
      </c>
      <c r="D1503" s="122"/>
      <c r="E1503" s="125">
        <v>36900</v>
      </c>
      <c r="F1503" s="111" t="s">
        <v>5154</v>
      </c>
      <c r="G1503" s="122"/>
      <c r="J1503" s="122"/>
      <c r="M1503" s="122"/>
      <c r="P1503" s="122"/>
      <c r="S1503" s="122"/>
      <c r="V1503" s="122"/>
      <c r="Y1503" s="122"/>
      <c r="AB1503" s="122"/>
    </row>
    <row r="1504" spans="1:256" s="110" customFormat="1" x14ac:dyDescent="0.35">
      <c r="A1504" s="122" t="s">
        <v>2436</v>
      </c>
      <c r="B1504" s="110" t="s">
        <v>331</v>
      </c>
      <c r="C1504" s="111" t="s">
        <v>326</v>
      </c>
      <c r="D1504" s="111" t="s">
        <v>682</v>
      </c>
      <c r="E1504" s="125">
        <v>35476</v>
      </c>
      <c r="F1504" s="111" t="s">
        <v>140</v>
      </c>
      <c r="G1504" s="111" t="s">
        <v>425</v>
      </c>
      <c r="H1504" s="110" t="s">
        <v>331</v>
      </c>
      <c r="I1504" s="111" t="s">
        <v>326</v>
      </c>
      <c r="J1504" s="111" t="s">
        <v>297</v>
      </c>
      <c r="K1504" s="110" t="s">
        <v>331</v>
      </c>
      <c r="L1504" s="111" t="s">
        <v>326</v>
      </c>
      <c r="M1504" s="111" t="s">
        <v>334</v>
      </c>
      <c r="N1504" s="110" t="s">
        <v>299</v>
      </c>
      <c r="O1504" s="111" t="s">
        <v>235</v>
      </c>
      <c r="P1504" s="111" t="s">
        <v>335</v>
      </c>
      <c r="Q1504" s="110" t="s">
        <v>331</v>
      </c>
      <c r="R1504" s="111" t="s">
        <v>235</v>
      </c>
      <c r="S1504" s="111" t="s">
        <v>342</v>
      </c>
      <c r="T1504" s="110" t="s">
        <v>331</v>
      </c>
      <c r="U1504" s="111" t="s">
        <v>235</v>
      </c>
      <c r="V1504" s="111" t="s">
        <v>334</v>
      </c>
      <c r="W1504" s="110" t="s">
        <v>299</v>
      </c>
      <c r="X1504" s="111" t="s">
        <v>235</v>
      </c>
      <c r="Y1504" s="111" t="s">
        <v>682</v>
      </c>
      <c r="AA1504" s="111"/>
      <c r="AB1504" s="111"/>
      <c r="AD1504" s="111"/>
      <c r="AE1504" s="111"/>
      <c r="AG1504" s="111"/>
      <c r="AH1504" s="111"/>
      <c r="AJ1504" s="111"/>
      <c r="AK1504" s="111"/>
      <c r="AM1504" s="111"/>
      <c r="AN1504" s="111"/>
      <c r="AP1504" s="111"/>
      <c r="AQ1504" s="111"/>
      <c r="AS1504" s="111"/>
      <c r="AT1504" s="111"/>
      <c r="AV1504" s="111"/>
      <c r="AW1504" s="111"/>
      <c r="AY1504" s="111"/>
      <c r="AZ1504" s="111"/>
      <c r="BB1504" s="111"/>
      <c r="BC1504" s="111"/>
      <c r="BE1504" s="111"/>
      <c r="BF1504" s="111"/>
      <c r="BH1504" s="111"/>
      <c r="BI1504" s="111"/>
      <c r="BK1504" s="111"/>
      <c r="BL1504" s="111"/>
      <c r="BN1504" s="111"/>
      <c r="BO1504" s="111"/>
      <c r="BQ1504" s="125"/>
      <c r="BR1504" s="111"/>
      <c r="BS1504" s="118"/>
      <c r="BU1504" s="122"/>
      <c r="BV1504" s="118"/>
      <c r="BW1504" s="118"/>
      <c r="BX1504" s="127"/>
    </row>
    <row r="1505" spans="1:256" s="110" customFormat="1" x14ac:dyDescent="0.35">
      <c r="A1505" s="122" t="s">
        <v>3621</v>
      </c>
      <c r="B1505" s="110" t="s">
        <v>304</v>
      </c>
      <c r="C1505" s="110" t="s">
        <v>460</v>
      </c>
      <c r="D1505" s="122" t="s">
        <v>317</v>
      </c>
      <c r="E1505" s="125">
        <v>36375</v>
      </c>
      <c r="F1505" s="111" t="s">
        <v>3960</v>
      </c>
      <c r="G1505" s="122"/>
      <c r="J1505" s="122"/>
      <c r="M1505" s="122"/>
      <c r="P1505" s="122"/>
      <c r="S1505" s="122"/>
      <c r="V1505" s="122"/>
      <c r="Y1505" s="122"/>
      <c r="AB1505" s="122"/>
    </row>
    <row r="1506" spans="1:256" s="110" customFormat="1" x14ac:dyDescent="0.35">
      <c r="A1506" s="122" t="s">
        <v>3718</v>
      </c>
      <c r="B1506" s="110" t="s">
        <v>147</v>
      </c>
      <c r="C1506" s="110" t="s">
        <v>78</v>
      </c>
      <c r="D1506" s="122" t="s">
        <v>5178</v>
      </c>
      <c r="E1506" s="125">
        <v>37151</v>
      </c>
      <c r="F1506" s="111" t="s">
        <v>5137</v>
      </c>
      <c r="G1506" s="122"/>
      <c r="J1506" s="122"/>
      <c r="M1506" s="122"/>
      <c r="P1506" s="122"/>
      <c r="S1506" s="122"/>
      <c r="V1506" s="122"/>
      <c r="Y1506" s="122"/>
      <c r="AB1506" s="122"/>
    </row>
    <row r="1507" spans="1:256" s="110" customFormat="1" x14ac:dyDescent="0.35">
      <c r="A1507" s="122" t="s">
        <v>3935</v>
      </c>
      <c r="B1507" s="110" t="s">
        <v>415</v>
      </c>
      <c r="C1507" s="110" t="s">
        <v>326</v>
      </c>
      <c r="D1507" s="122"/>
      <c r="E1507" s="125">
        <v>36468</v>
      </c>
      <c r="F1507" s="111" t="s">
        <v>391</v>
      </c>
      <c r="G1507" s="122"/>
      <c r="J1507" s="122"/>
      <c r="M1507" s="122"/>
      <c r="P1507" s="122"/>
      <c r="S1507" s="122"/>
      <c r="V1507" s="122"/>
      <c r="Y1507" s="122"/>
      <c r="AB1507" s="122"/>
      <c r="BY1507" s="126"/>
    </row>
    <row r="1508" spans="1:256" s="110" customFormat="1" x14ac:dyDescent="0.35">
      <c r="A1508" s="129" t="s">
        <v>4790</v>
      </c>
      <c r="C1508" s="111" t="s">
        <v>4421</v>
      </c>
      <c r="D1508" s="129"/>
      <c r="E1508" s="40">
        <v>32609</v>
      </c>
      <c r="F1508" s="111" t="s">
        <v>1443</v>
      </c>
      <c r="G1508" s="102" t="s">
        <v>4791</v>
      </c>
      <c r="I1508" s="118"/>
      <c r="J1508" s="129"/>
      <c r="K1508" s="110" t="s">
        <v>220</v>
      </c>
      <c r="L1508" s="118" t="s">
        <v>165</v>
      </c>
      <c r="M1508" s="129" t="s">
        <v>231</v>
      </c>
      <c r="N1508" s="110" t="s">
        <v>220</v>
      </c>
      <c r="O1508" s="118" t="s">
        <v>326</v>
      </c>
      <c r="P1508" s="129" t="s">
        <v>185</v>
      </c>
      <c r="Q1508" s="110" t="s">
        <v>974</v>
      </c>
      <c r="R1508" s="118" t="s">
        <v>326</v>
      </c>
      <c r="S1508" s="129" t="s">
        <v>179</v>
      </c>
      <c r="T1508" s="110" t="s">
        <v>211</v>
      </c>
      <c r="U1508" s="118" t="s">
        <v>206</v>
      </c>
      <c r="V1508" s="129" t="s">
        <v>227</v>
      </c>
      <c r="W1508" s="110" t="s">
        <v>198</v>
      </c>
      <c r="X1508" s="118" t="s">
        <v>86</v>
      </c>
      <c r="Y1508" s="129" t="s">
        <v>201</v>
      </c>
      <c r="Z1508" s="110" t="s">
        <v>974</v>
      </c>
      <c r="AA1508" s="118" t="s">
        <v>86</v>
      </c>
      <c r="AB1508" s="129" t="s">
        <v>179</v>
      </c>
      <c r="AC1508" s="110" t="s">
        <v>205</v>
      </c>
      <c r="AD1508" s="118" t="s">
        <v>190</v>
      </c>
      <c r="AE1508" s="129" t="s">
        <v>254</v>
      </c>
      <c r="AF1508" s="110" t="s">
        <v>211</v>
      </c>
      <c r="AG1508" s="118" t="s">
        <v>190</v>
      </c>
      <c r="AH1508" s="129" t="s">
        <v>185</v>
      </c>
      <c r="AI1508" s="102" t="s">
        <v>220</v>
      </c>
      <c r="AJ1508" s="102" t="s">
        <v>190</v>
      </c>
      <c r="AK1508" s="129" t="s">
        <v>231</v>
      </c>
      <c r="AL1508"/>
      <c r="AM1508"/>
      <c r="AN1508"/>
      <c r="AO1508"/>
      <c r="AP1508"/>
      <c r="AQ1508"/>
      <c r="AR1508"/>
      <c r="AS1508"/>
      <c r="AT1508"/>
      <c r="AU1508"/>
      <c r="AV1508"/>
      <c r="AW1508"/>
      <c r="AX1508"/>
      <c r="AY1508"/>
      <c r="AZ1508"/>
      <c r="BA1508"/>
      <c r="BB1508"/>
      <c r="BC1508"/>
      <c r="BD1508"/>
      <c r="BE1508"/>
      <c r="BF1508"/>
      <c r="BG1508"/>
      <c r="BH1508"/>
      <c r="BI1508"/>
      <c r="BJ1508"/>
      <c r="BK1508"/>
      <c r="BL1508"/>
      <c r="BM1508"/>
      <c r="BN1508"/>
      <c r="BO1508"/>
      <c r="BP1508"/>
      <c r="BQ1508"/>
      <c r="BR1508"/>
      <c r="BS1508"/>
      <c r="BT1508"/>
      <c r="BU1508"/>
      <c r="BV1508"/>
      <c r="BW1508"/>
      <c r="BX1508"/>
    </row>
    <row r="1509" spans="1:256" s="110" customFormat="1" x14ac:dyDescent="0.35">
      <c r="A1509" s="122" t="s">
        <v>1580</v>
      </c>
      <c r="D1509" s="122"/>
      <c r="E1509" s="125">
        <v>35054</v>
      </c>
      <c r="F1509" s="118" t="s">
        <v>498</v>
      </c>
      <c r="G1509" s="122" t="s">
        <v>125</v>
      </c>
      <c r="H1509" s="110" t="s">
        <v>132</v>
      </c>
      <c r="I1509" s="110" t="s">
        <v>471</v>
      </c>
      <c r="J1509" s="122"/>
      <c r="K1509" s="110" t="s">
        <v>844</v>
      </c>
      <c r="L1509" s="110" t="s">
        <v>471</v>
      </c>
      <c r="M1509" s="122"/>
      <c r="N1509" s="110" t="s">
        <v>2273</v>
      </c>
      <c r="O1509" s="110" t="s">
        <v>471</v>
      </c>
      <c r="P1509" s="122"/>
      <c r="Q1509" s="110" t="s">
        <v>569</v>
      </c>
      <c r="R1509" s="110" t="s">
        <v>471</v>
      </c>
      <c r="S1509" s="122"/>
      <c r="T1509" s="110" t="s">
        <v>844</v>
      </c>
      <c r="U1509" s="110" t="s">
        <v>275</v>
      </c>
      <c r="V1509" s="122"/>
      <c r="Y1509" s="122"/>
      <c r="AB1509" s="122"/>
    </row>
    <row r="1510" spans="1:256" s="110" customFormat="1" x14ac:dyDescent="0.35">
      <c r="A1510" s="122" t="s">
        <v>100</v>
      </c>
      <c r="B1510" s="110" t="s">
        <v>93</v>
      </c>
      <c r="C1510" s="110" t="s">
        <v>103</v>
      </c>
      <c r="D1510" s="122" t="s">
        <v>2265</v>
      </c>
      <c r="E1510" s="125">
        <v>35231</v>
      </c>
      <c r="F1510" s="118" t="s">
        <v>101</v>
      </c>
      <c r="G1510" s="122" t="s">
        <v>138</v>
      </c>
      <c r="H1510" s="110" t="s">
        <v>954</v>
      </c>
      <c r="I1510" s="110" t="s">
        <v>103</v>
      </c>
      <c r="J1510" s="122" t="s">
        <v>820</v>
      </c>
      <c r="K1510" s="110" t="s">
        <v>93</v>
      </c>
      <c r="L1510" s="110" t="s">
        <v>103</v>
      </c>
      <c r="M1510" s="122" t="s">
        <v>104</v>
      </c>
      <c r="N1510" s="110" t="s">
        <v>93</v>
      </c>
      <c r="O1510" s="110" t="s">
        <v>103</v>
      </c>
      <c r="P1510" s="122" t="s">
        <v>105</v>
      </c>
      <c r="S1510" s="122"/>
      <c r="V1510" s="122"/>
      <c r="Y1510" s="122"/>
      <c r="AB1510" s="122"/>
    </row>
    <row r="1511" spans="1:256" s="110" customFormat="1" x14ac:dyDescent="0.35">
      <c r="A1511" s="122" t="s">
        <v>1350</v>
      </c>
      <c r="D1511" s="122"/>
      <c r="E1511" s="125">
        <v>34746</v>
      </c>
      <c r="F1511" s="118" t="s">
        <v>486</v>
      </c>
      <c r="G1511" s="122" t="s">
        <v>406</v>
      </c>
      <c r="H1511" s="110" t="s">
        <v>127</v>
      </c>
      <c r="I1511" s="110" t="s">
        <v>103</v>
      </c>
      <c r="J1511" s="122" t="s">
        <v>154</v>
      </c>
      <c r="K1511" s="110" t="s">
        <v>132</v>
      </c>
      <c r="L1511" s="110" t="s">
        <v>103</v>
      </c>
      <c r="M1511" s="122"/>
      <c r="N1511" s="110" t="s">
        <v>132</v>
      </c>
      <c r="O1511" s="110" t="s">
        <v>103</v>
      </c>
      <c r="P1511" s="122"/>
      <c r="Q1511" s="110" t="s">
        <v>132</v>
      </c>
      <c r="R1511" s="110" t="s">
        <v>229</v>
      </c>
      <c r="S1511" s="122"/>
      <c r="T1511" s="110" t="s">
        <v>132</v>
      </c>
      <c r="U1511" s="110" t="s">
        <v>229</v>
      </c>
      <c r="V1511" s="122"/>
      <c r="W1511" s="110" t="s">
        <v>132</v>
      </c>
      <c r="X1511" s="110" t="s">
        <v>229</v>
      </c>
      <c r="Y1511" s="122"/>
      <c r="Z1511" s="110" t="s">
        <v>132</v>
      </c>
      <c r="AA1511" s="110" t="s">
        <v>229</v>
      </c>
      <c r="AB1511" s="122"/>
    </row>
    <row r="1512" spans="1:256" s="110" customFormat="1" x14ac:dyDescent="0.35">
      <c r="A1512" s="122" t="s">
        <v>1598</v>
      </c>
      <c r="B1512" s="110" t="s">
        <v>446</v>
      </c>
      <c r="C1512" s="118" t="s">
        <v>135</v>
      </c>
      <c r="D1512" s="122" t="s">
        <v>228</v>
      </c>
      <c r="E1512" s="125">
        <v>36784</v>
      </c>
      <c r="F1512" s="111" t="s">
        <v>171</v>
      </c>
      <c r="G1512" s="111" t="s">
        <v>134</v>
      </c>
      <c r="H1512" s="110" t="s">
        <v>461</v>
      </c>
      <c r="I1512" s="118" t="s">
        <v>135</v>
      </c>
      <c r="J1512" s="122" t="s">
        <v>186</v>
      </c>
      <c r="L1512" s="118"/>
      <c r="M1512" s="122"/>
      <c r="O1512" s="118"/>
      <c r="P1512" s="122"/>
      <c r="R1512" s="118"/>
      <c r="S1512" s="122"/>
      <c r="U1512" s="118"/>
      <c r="V1512" s="122"/>
      <c r="X1512" s="118"/>
      <c r="Y1512" s="122"/>
      <c r="AA1512" s="118"/>
      <c r="AB1512" s="122"/>
      <c r="AD1512" s="118"/>
      <c r="AE1512" s="122"/>
      <c r="AG1512" s="118"/>
      <c r="AH1512" s="122"/>
      <c r="AJ1512" s="118"/>
      <c r="AK1512" s="122"/>
    </row>
    <row r="1513" spans="1:256" s="110" customFormat="1" x14ac:dyDescent="0.35">
      <c r="A1513" s="122" t="s">
        <v>1076</v>
      </c>
      <c r="B1513" s="110" t="s">
        <v>389</v>
      </c>
      <c r="C1513" s="110" t="s">
        <v>195</v>
      </c>
      <c r="D1513" s="122" t="s">
        <v>5103</v>
      </c>
      <c r="E1513" s="125">
        <v>34481</v>
      </c>
      <c r="F1513" s="118" t="s">
        <v>720</v>
      </c>
      <c r="G1513" s="122" t="s">
        <v>1005</v>
      </c>
      <c r="H1513" s="110" t="s">
        <v>147</v>
      </c>
      <c r="I1513" s="110" t="s">
        <v>195</v>
      </c>
      <c r="J1513" s="122" t="s">
        <v>3485</v>
      </c>
      <c r="K1513" s="110" t="s">
        <v>389</v>
      </c>
      <c r="L1513" s="110" t="s">
        <v>195</v>
      </c>
      <c r="M1513" s="122" t="s">
        <v>1077</v>
      </c>
      <c r="N1513" s="110" t="s">
        <v>389</v>
      </c>
      <c r="O1513" s="110" t="s">
        <v>195</v>
      </c>
      <c r="P1513" s="122" t="s">
        <v>1078</v>
      </c>
      <c r="Q1513" s="110" t="s">
        <v>826</v>
      </c>
      <c r="R1513" s="110" t="s">
        <v>195</v>
      </c>
      <c r="S1513" s="122" t="s">
        <v>1080</v>
      </c>
      <c r="T1513" s="110" t="s">
        <v>1081</v>
      </c>
      <c r="U1513" s="110" t="s">
        <v>195</v>
      </c>
      <c r="V1513" s="122" t="s">
        <v>1082</v>
      </c>
      <c r="W1513" s="110" t="s">
        <v>861</v>
      </c>
      <c r="Y1513" s="122"/>
      <c r="Z1513" s="110" t="s">
        <v>389</v>
      </c>
      <c r="AA1513" s="110" t="s">
        <v>195</v>
      </c>
      <c r="AB1513" s="122" t="s">
        <v>1083</v>
      </c>
    </row>
    <row r="1514" spans="1:256" s="110" customFormat="1" x14ac:dyDescent="0.35">
      <c r="A1514" s="122" t="s">
        <v>4940</v>
      </c>
      <c r="C1514" s="111" t="s">
        <v>4421</v>
      </c>
      <c r="D1514" s="122"/>
      <c r="E1514" s="125">
        <v>35354</v>
      </c>
      <c r="F1514" s="111" t="s">
        <v>107</v>
      </c>
      <c r="G1514" s="122" t="s">
        <v>769</v>
      </c>
      <c r="J1514" s="122"/>
      <c r="K1514" s="110" t="s">
        <v>826</v>
      </c>
      <c r="L1514" s="110" t="s">
        <v>190</v>
      </c>
      <c r="M1514" s="122" t="s">
        <v>4941</v>
      </c>
      <c r="P1514" s="122"/>
      <c r="S1514" s="122"/>
      <c r="V1514" s="122"/>
      <c r="Y1514" s="122"/>
      <c r="AB1514" s="122"/>
    </row>
    <row r="1515" spans="1:256" s="110" customFormat="1" x14ac:dyDescent="0.35">
      <c r="A1515" s="122" t="s">
        <v>1978</v>
      </c>
      <c r="B1515" s="110" t="s">
        <v>132</v>
      </c>
      <c r="C1515" s="118" t="s">
        <v>326</v>
      </c>
      <c r="D1515" s="122"/>
      <c r="E1515" s="125">
        <v>36638</v>
      </c>
      <c r="F1515" s="111" t="s">
        <v>200</v>
      </c>
      <c r="G1515" s="111" t="s">
        <v>200</v>
      </c>
      <c r="H1515" s="110" t="s">
        <v>122</v>
      </c>
      <c r="I1515" s="118" t="s">
        <v>326</v>
      </c>
      <c r="J1515" s="122"/>
      <c r="L1515" s="118"/>
      <c r="M1515" s="122"/>
      <c r="O1515" s="118"/>
      <c r="P1515" s="122"/>
      <c r="R1515" s="118"/>
      <c r="S1515" s="122"/>
      <c r="U1515" s="118"/>
      <c r="V1515" s="122"/>
      <c r="X1515" s="118"/>
      <c r="Y1515" s="122"/>
      <c r="AA1515" s="118"/>
      <c r="AB1515" s="122"/>
      <c r="AD1515" s="118"/>
      <c r="AE1515" s="122"/>
      <c r="AG1515" s="118"/>
      <c r="AH1515" s="122"/>
      <c r="AJ1515" s="118"/>
      <c r="AK1515" s="122"/>
    </row>
    <row r="1516" spans="1:256" x14ac:dyDescent="0.35">
      <c r="A1516" s="122" t="s">
        <v>1889</v>
      </c>
      <c r="B1516" s="110" t="s">
        <v>744</v>
      </c>
      <c r="C1516" s="118" t="s">
        <v>142</v>
      </c>
      <c r="D1516" s="122" t="s">
        <v>231</v>
      </c>
      <c r="E1516" s="125">
        <v>36801</v>
      </c>
      <c r="F1516" s="111" t="s">
        <v>88</v>
      </c>
      <c r="G1516" s="111" t="s">
        <v>1624</v>
      </c>
      <c r="H1516" s="110" t="s">
        <v>744</v>
      </c>
      <c r="I1516" s="118" t="s">
        <v>142</v>
      </c>
      <c r="J1516" s="122" t="s">
        <v>231</v>
      </c>
      <c r="K1516" s="110"/>
      <c r="L1516" s="118"/>
      <c r="M1516" s="122"/>
      <c r="N1516" s="110"/>
      <c r="O1516" s="118"/>
      <c r="P1516" s="122"/>
      <c r="Q1516" s="110"/>
      <c r="R1516" s="118"/>
      <c r="S1516" s="122"/>
      <c r="T1516" s="110"/>
      <c r="U1516" s="118"/>
      <c r="V1516" s="122"/>
      <c r="W1516" s="110"/>
      <c r="X1516" s="118"/>
      <c r="Y1516" s="122"/>
      <c r="Z1516" s="110"/>
      <c r="AA1516" s="118"/>
      <c r="AB1516" s="122"/>
      <c r="AC1516" s="110"/>
      <c r="AD1516" s="118"/>
      <c r="AE1516" s="122"/>
      <c r="AF1516" s="110"/>
      <c r="AG1516" s="118"/>
      <c r="AH1516" s="122"/>
      <c r="AI1516" s="110"/>
      <c r="AJ1516" s="118"/>
      <c r="AK1516" s="122"/>
      <c r="AL1516" s="110"/>
      <c r="AM1516" s="110"/>
      <c r="AN1516" s="110"/>
      <c r="AO1516" s="110"/>
      <c r="AP1516" s="110"/>
      <c r="AQ1516" s="110"/>
      <c r="AR1516" s="110"/>
      <c r="AS1516" s="110"/>
      <c r="AT1516" s="110"/>
      <c r="AU1516" s="110"/>
      <c r="AV1516" s="110"/>
      <c r="AW1516" s="110"/>
      <c r="AX1516" s="110"/>
      <c r="AY1516" s="110"/>
      <c r="AZ1516" s="110"/>
      <c r="BA1516" s="110"/>
      <c r="BB1516" s="110"/>
      <c r="BC1516" s="110"/>
      <c r="BD1516" s="110"/>
      <c r="BE1516" s="110"/>
      <c r="BF1516" s="110"/>
      <c r="BG1516" s="110"/>
      <c r="BH1516" s="110"/>
      <c r="BI1516" s="110"/>
      <c r="BJ1516" s="110"/>
      <c r="BK1516" s="110"/>
      <c r="BL1516" s="110"/>
      <c r="BM1516" s="110"/>
      <c r="BN1516" s="110"/>
      <c r="BO1516" s="110"/>
      <c r="BP1516" s="110"/>
      <c r="BQ1516" s="110"/>
      <c r="BR1516" s="110"/>
      <c r="BS1516" s="110"/>
      <c r="BT1516" s="110"/>
      <c r="BU1516" s="110"/>
      <c r="BV1516" s="110"/>
      <c r="BW1516" s="110"/>
      <c r="BX1516" s="110"/>
      <c r="BY1516" s="110"/>
      <c r="BZ1516" s="110"/>
      <c r="CA1516" s="110"/>
      <c r="CB1516" s="110"/>
      <c r="CC1516" s="110"/>
      <c r="CD1516" s="110"/>
      <c r="CE1516" s="110"/>
      <c r="CF1516" s="110"/>
      <c r="CG1516" s="110"/>
      <c r="CH1516" s="110"/>
      <c r="CI1516" s="110"/>
      <c r="CJ1516" s="110"/>
      <c r="CK1516" s="110"/>
      <c r="CL1516" s="110"/>
      <c r="CM1516" s="110"/>
      <c r="CN1516" s="110"/>
      <c r="CO1516" s="110"/>
      <c r="CP1516" s="110"/>
      <c r="CQ1516" s="110"/>
      <c r="CR1516" s="110"/>
      <c r="CS1516" s="110"/>
      <c r="CT1516" s="110"/>
      <c r="CU1516" s="110"/>
      <c r="CV1516" s="110"/>
      <c r="CW1516" s="110"/>
      <c r="CX1516" s="110"/>
      <c r="CY1516" s="110"/>
      <c r="CZ1516" s="110"/>
      <c r="DA1516" s="110"/>
      <c r="DB1516" s="110"/>
      <c r="DC1516" s="110"/>
      <c r="DD1516" s="110"/>
      <c r="DE1516" s="110"/>
      <c r="DF1516" s="110"/>
      <c r="DG1516" s="110"/>
      <c r="DH1516" s="110"/>
      <c r="DI1516" s="110"/>
      <c r="DJ1516" s="110"/>
      <c r="DK1516" s="110"/>
      <c r="DL1516" s="110"/>
      <c r="DM1516" s="110"/>
      <c r="DN1516" s="110"/>
      <c r="DO1516" s="110"/>
      <c r="DP1516" s="110"/>
      <c r="DQ1516" s="110"/>
      <c r="DR1516" s="110"/>
      <c r="DS1516" s="110"/>
      <c r="DT1516" s="110"/>
      <c r="DU1516" s="110"/>
      <c r="DV1516" s="110"/>
      <c r="DW1516" s="110"/>
      <c r="DX1516" s="110"/>
      <c r="DY1516" s="110"/>
      <c r="DZ1516" s="110"/>
      <c r="EA1516" s="110"/>
      <c r="EB1516" s="110"/>
      <c r="EC1516" s="110"/>
      <c r="ED1516" s="110"/>
      <c r="EE1516" s="110"/>
      <c r="EF1516" s="110"/>
      <c r="EG1516" s="110"/>
      <c r="EH1516" s="110"/>
      <c r="EI1516" s="110"/>
      <c r="EJ1516" s="110"/>
      <c r="EK1516" s="110"/>
      <c r="EL1516" s="110"/>
      <c r="EM1516" s="110"/>
      <c r="EN1516" s="110"/>
      <c r="EO1516" s="110"/>
      <c r="EP1516" s="110"/>
      <c r="EQ1516" s="110"/>
      <c r="ER1516" s="110"/>
      <c r="ES1516" s="110"/>
      <c r="ET1516" s="110"/>
      <c r="EU1516" s="110"/>
      <c r="EV1516" s="110"/>
      <c r="EW1516" s="110"/>
      <c r="EX1516" s="110"/>
      <c r="EY1516" s="110"/>
      <c r="EZ1516" s="110"/>
      <c r="FA1516" s="110"/>
      <c r="FB1516" s="110"/>
      <c r="FC1516" s="110"/>
      <c r="FD1516" s="110"/>
      <c r="FE1516" s="110"/>
      <c r="FF1516" s="110"/>
      <c r="FG1516" s="110"/>
      <c r="FH1516" s="110"/>
      <c r="FI1516" s="110"/>
      <c r="FJ1516" s="110"/>
      <c r="FK1516" s="110"/>
      <c r="FL1516" s="110"/>
      <c r="FM1516" s="110"/>
      <c r="FN1516" s="110"/>
      <c r="FO1516" s="110"/>
      <c r="FP1516" s="110"/>
      <c r="FQ1516" s="110"/>
      <c r="FR1516" s="110"/>
      <c r="FS1516" s="110"/>
      <c r="FT1516" s="110"/>
      <c r="FU1516" s="110"/>
      <c r="FV1516" s="110"/>
      <c r="FW1516" s="110"/>
      <c r="FX1516" s="110"/>
      <c r="FY1516" s="110"/>
      <c r="FZ1516" s="110"/>
      <c r="GA1516" s="110"/>
      <c r="GB1516" s="110"/>
      <c r="GC1516" s="110"/>
      <c r="GD1516" s="110"/>
      <c r="GE1516" s="110"/>
      <c r="GF1516" s="110"/>
      <c r="GG1516" s="110"/>
      <c r="GH1516" s="110"/>
      <c r="GI1516" s="110"/>
      <c r="GJ1516" s="110"/>
      <c r="GK1516" s="110"/>
      <c r="GL1516" s="110"/>
      <c r="GM1516" s="110"/>
      <c r="GN1516" s="110"/>
      <c r="GO1516" s="110"/>
      <c r="GP1516" s="110"/>
      <c r="GQ1516" s="110"/>
      <c r="GR1516" s="110"/>
      <c r="GS1516" s="110"/>
      <c r="GT1516" s="110"/>
      <c r="GU1516" s="110"/>
      <c r="GV1516" s="110"/>
      <c r="GW1516" s="110"/>
      <c r="GX1516" s="110"/>
      <c r="GY1516" s="110"/>
      <c r="GZ1516" s="110"/>
      <c r="HA1516" s="110"/>
      <c r="HB1516" s="110"/>
      <c r="HC1516" s="110"/>
      <c r="HD1516" s="110"/>
      <c r="HE1516" s="110"/>
      <c r="HF1516" s="110"/>
      <c r="HG1516" s="110"/>
      <c r="HH1516" s="110"/>
      <c r="HI1516" s="110"/>
      <c r="HJ1516" s="110"/>
      <c r="HK1516" s="110"/>
      <c r="HL1516" s="110"/>
      <c r="HM1516" s="110"/>
      <c r="HN1516" s="110"/>
      <c r="HO1516" s="110"/>
      <c r="HP1516" s="110"/>
      <c r="HQ1516" s="110"/>
      <c r="HR1516" s="110"/>
      <c r="HS1516" s="110"/>
      <c r="HT1516" s="110"/>
      <c r="HU1516" s="110"/>
      <c r="HV1516" s="110"/>
      <c r="HW1516" s="110"/>
      <c r="HX1516" s="110"/>
      <c r="HY1516" s="110"/>
      <c r="HZ1516" s="110"/>
      <c r="IA1516" s="110"/>
      <c r="IB1516" s="110"/>
      <c r="IC1516" s="110"/>
      <c r="ID1516" s="110"/>
      <c r="IE1516" s="110"/>
      <c r="IF1516" s="110"/>
      <c r="IG1516" s="110"/>
      <c r="IH1516" s="110"/>
      <c r="II1516" s="110"/>
      <c r="IJ1516" s="110"/>
      <c r="IK1516" s="110"/>
      <c r="IL1516" s="110"/>
      <c r="IM1516" s="110"/>
      <c r="IN1516" s="110"/>
      <c r="IO1516" s="110"/>
      <c r="IP1516" s="110"/>
      <c r="IQ1516" s="110"/>
      <c r="IR1516" s="110"/>
      <c r="IS1516" s="110"/>
      <c r="IT1516" s="110"/>
      <c r="IU1516" s="110"/>
      <c r="IV1516" s="110"/>
    </row>
    <row r="1517" spans="1:256" s="110" customFormat="1" x14ac:dyDescent="0.35">
      <c r="A1517" s="122" t="s">
        <v>804</v>
      </c>
      <c r="B1517" s="110" t="s">
        <v>77</v>
      </c>
      <c r="C1517" s="118" t="s">
        <v>172</v>
      </c>
      <c r="D1517" s="122"/>
      <c r="E1517" s="125">
        <v>37398</v>
      </c>
      <c r="F1517" s="111" t="s">
        <v>805</v>
      </c>
      <c r="G1517" s="111" t="s">
        <v>4412</v>
      </c>
      <c r="H1517" s="110" t="s">
        <v>77</v>
      </c>
      <c r="I1517" s="118" t="s">
        <v>172</v>
      </c>
      <c r="J1517" s="122" t="s">
        <v>4413</v>
      </c>
      <c r="L1517" s="118"/>
      <c r="M1517" s="122"/>
      <c r="O1517" s="118"/>
      <c r="P1517" s="122"/>
      <c r="R1517" s="118"/>
      <c r="S1517" s="122"/>
      <c r="U1517" s="118"/>
      <c r="V1517" s="122"/>
      <c r="X1517" s="118"/>
      <c r="Y1517" s="122"/>
      <c r="AA1517" s="118"/>
      <c r="AB1517" s="122"/>
      <c r="AD1517" s="118"/>
      <c r="AE1517" s="122"/>
      <c r="AG1517" s="118"/>
      <c r="AH1517" s="122"/>
      <c r="AJ1517" s="118"/>
      <c r="AK1517" s="122"/>
    </row>
    <row r="1518" spans="1:256" x14ac:dyDescent="0.35">
      <c r="A1518" s="122" t="s">
        <v>3887</v>
      </c>
      <c r="B1518" s="110" t="s">
        <v>354</v>
      </c>
      <c r="C1518" s="110" t="s">
        <v>471</v>
      </c>
      <c r="D1518" s="122" t="s">
        <v>149</v>
      </c>
      <c r="E1518" s="125">
        <v>36966</v>
      </c>
      <c r="F1518" s="111" t="s">
        <v>5138</v>
      </c>
      <c r="G1518" s="122"/>
      <c r="H1518" s="110"/>
      <c r="I1518" s="110"/>
      <c r="J1518" s="122"/>
      <c r="K1518" s="110"/>
      <c r="L1518" s="110"/>
      <c r="M1518" s="122"/>
      <c r="N1518" s="110"/>
      <c r="O1518" s="110"/>
      <c r="P1518" s="122"/>
      <c r="Q1518" s="110"/>
      <c r="R1518" s="110"/>
      <c r="S1518" s="122"/>
      <c r="T1518" s="110"/>
      <c r="U1518" s="110"/>
      <c r="V1518" s="122"/>
      <c r="W1518" s="110"/>
      <c r="X1518" s="110"/>
      <c r="Y1518" s="122"/>
      <c r="Z1518" s="110"/>
      <c r="AA1518" s="110"/>
      <c r="AB1518" s="122"/>
      <c r="AC1518" s="110"/>
      <c r="AD1518" s="110"/>
      <c r="AE1518" s="110"/>
      <c r="AF1518" s="110"/>
      <c r="AG1518" s="110"/>
      <c r="AH1518" s="110"/>
      <c r="AI1518" s="110"/>
      <c r="AJ1518" s="110"/>
      <c r="AK1518" s="110"/>
      <c r="AL1518" s="110"/>
      <c r="AM1518" s="110"/>
      <c r="AN1518" s="110"/>
      <c r="AO1518" s="110"/>
      <c r="AP1518" s="110"/>
      <c r="AQ1518" s="110"/>
      <c r="AR1518" s="110"/>
      <c r="AS1518" s="110"/>
      <c r="AT1518" s="110"/>
      <c r="AU1518" s="110"/>
      <c r="AV1518" s="110"/>
      <c r="AW1518" s="110"/>
      <c r="AX1518" s="110"/>
      <c r="AY1518" s="110"/>
      <c r="AZ1518" s="110"/>
      <c r="BA1518" s="110"/>
      <c r="BB1518" s="110"/>
      <c r="BC1518" s="110"/>
      <c r="BD1518" s="110"/>
      <c r="BE1518" s="110"/>
      <c r="BF1518" s="110"/>
      <c r="BG1518" s="110"/>
      <c r="BH1518" s="110"/>
      <c r="BI1518" s="110"/>
      <c r="BJ1518" s="110"/>
      <c r="BK1518" s="110"/>
      <c r="BL1518" s="110"/>
      <c r="BM1518" s="110"/>
      <c r="BN1518" s="110"/>
      <c r="BO1518" s="110"/>
      <c r="BP1518" s="110"/>
      <c r="BQ1518" s="110"/>
      <c r="BR1518" s="110"/>
      <c r="BS1518" s="110"/>
      <c r="BT1518" s="110"/>
      <c r="BU1518" s="110"/>
      <c r="BV1518" s="110"/>
      <c r="BW1518" s="110"/>
      <c r="BX1518" s="110"/>
      <c r="BY1518" s="110"/>
      <c r="BZ1518" s="110"/>
      <c r="CA1518" s="110"/>
      <c r="CB1518" s="110"/>
      <c r="CC1518" s="110"/>
      <c r="CD1518" s="110"/>
      <c r="CE1518" s="110"/>
      <c r="CF1518" s="110"/>
      <c r="CG1518" s="110"/>
      <c r="CH1518" s="110"/>
      <c r="CI1518" s="110"/>
      <c r="CJ1518" s="110"/>
      <c r="CK1518" s="110"/>
      <c r="CL1518" s="110"/>
      <c r="CM1518" s="110"/>
      <c r="CN1518" s="110"/>
      <c r="CO1518" s="110"/>
      <c r="CP1518" s="110"/>
      <c r="CQ1518" s="110"/>
      <c r="CR1518" s="110"/>
      <c r="CS1518" s="110"/>
      <c r="CT1518" s="110"/>
      <c r="CU1518" s="110"/>
      <c r="CV1518" s="110"/>
      <c r="CW1518" s="110"/>
      <c r="CX1518" s="110"/>
      <c r="CY1518" s="110"/>
      <c r="CZ1518" s="110"/>
      <c r="DA1518" s="110"/>
      <c r="DB1518" s="110"/>
      <c r="DC1518" s="110"/>
      <c r="DD1518" s="110"/>
      <c r="DE1518" s="110"/>
      <c r="DF1518" s="110"/>
      <c r="DG1518" s="110"/>
      <c r="DH1518" s="110"/>
      <c r="DI1518" s="110"/>
      <c r="DJ1518" s="110"/>
      <c r="DK1518" s="110"/>
      <c r="DL1518" s="110"/>
      <c r="DM1518" s="110"/>
      <c r="DN1518" s="110"/>
      <c r="DO1518" s="110"/>
      <c r="DP1518" s="110"/>
      <c r="DQ1518" s="110"/>
      <c r="DR1518" s="110"/>
      <c r="DS1518" s="110"/>
      <c r="DT1518" s="110"/>
      <c r="DU1518" s="110"/>
      <c r="DV1518" s="110"/>
      <c r="DW1518" s="110"/>
      <c r="DX1518" s="110"/>
      <c r="DY1518" s="110"/>
      <c r="DZ1518" s="110"/>
      <c r="EA1518" s="110"/>
      <c r="EB1518" s="110"/>
      <c r="EC1518" s="110"/>
      <c r="ED1518" s="110"/>
      <c r="EE1518" s="110"/>
      <c r="EF1518" s="110"/>
      <c r="EG1518" s="110"/>
      <c r="EH1518" s="110"/>
      <c r="EI1518" s="110"/>
      <c r="EJ1518" s="110"/>
      <c r="EK1518" s="110"/>
      <c r="EL1518" s="110"/>
      <c r="EM1518" s="110"/>
      <c r="EN1518" s="110"/>
      <c r="EO1518" s="110"/>
      <c r="EP1518" s="110"/>
      <c r="EQ1518" s="110"/>
      <c r="ER1518" s="110"/>
      <c r="ES1518" s="110"/>
      <c r="ET1518" s="110"/>
      <c r="EU1518" s="110"/>
      <c r="EV1518" s="110"/>
      <c r="EW1518" s="110"/>
      <c r="EX1518" s="110"/>
      <c r="EY1518" s="110"/>
      <c r="EZ1518" s="110"/>
      <c r="FA1518" s="110"/>
      <c r="FB1518" s="110"/>
      <c r="FC1518" s="110"/>
      <c r="FD1518" s="110"/>
      <c r="FE1518" s="110"/>
      <c r="FF1518" s="110"/>
      <c r="FG1518" s="110"/>
      <c r="FH1518" s="110"/>
      <c r="FI1518" s="110"/>
      <c r="FJ1518" s="110"/>
      <c r="FK1518" s="110"/>
      <c r="FL1518" s="110"/>
      <c r="FM1518" s="110"/>
      <c r="FN1518" s="110"/>
      <c r="FO1518" s="110"/>
      <c r="FP1518" s="110"/>
      <c r="FQ1518" s="110"/>
      <c r="FR1518" s="110"/>
      <c r="FS1518" s="110"/>
      <c r="FT1518" s="110"/>
      <c r="FU1518" s="110"/>
      <c r="FV1518" s="110"/>
      <c r="FW1518" s="110"/>
      <c r="FX1518" s="110"/>
      <c r="FY1518" s="110"/>
      <c r="FZ1518" s="110"/>
      <c r="GA1518" s="110"/>
      <c r="GB1518" s="110"/>
      <c r="GC1518" s="110"/>
      <c r="GD1518" s="110"/>
      <c r="GE1518" s="110"/>
      <c r="GF1518" s="110"/>
      <c r="GG1518" s="110"/>
      <c r="GH1518" s="110"/>
      <c r="GI1518" s="110"/>
      <c r="GJ1518" s="110"/>
      <c r="GK1518" s="110"/>
      <c r="GL1518" s="110"/>
      <c r="GM1518" s="110"/>
      <c r="GN1518" s="110"/>
      <c r="GO1518" s="110"/>
      <c r="GP1518" s="110"/>
      <c r="GQ1518" s="110"/>
      <c r="GR1518" s="110"/>
      <c r="GS1518" s="110"/>
      <c r="GT1518" s="110"/>
      <c r="GU1518" s="110"/>
      <c r="GV1518" s="110"/>
      <c r="GW1518" s="110"/>
      <c r="GX1518" s="110"/>
      <c r="GY1518" s="110"/>
      <c r="GZ1518" s="110"/>
      <c r="HA1518" s="110"/>
      <c r="HB1518" s="110"/>
      <c r="HC1518" s="110"/>
      <c r="HD1518" s="110"/>
      <c r="HE1518" s="110"/>
      <c r="HF1518" s="110"/>
      <c r="HG1518" s="110"/>
      <c r="HH1518" s="110"/>
      <c r="HI1518" s="110"/>
      <c r="HJ1518" s="110"/>
      <c r="HK1518" s="110"/>
      <c r="HL1518" s="110"/>
      <c r="HM1518" s="110"/>
      <c r="HN1518" s="110"/>
      <c r="HO1518" s="110"/>
      <c r="HP1518" s="110"/>
      <c r="HQ1518" s="110"/>
      <c r="HR1518" s="110"/>
      <c r="HS1518" s="110"/>
      <c r="HT1518" s="110"/>
      <c r="HU1518" s="110"/>
      <c r="HV1518" s="110"/>
      <c r="HW1518" s="110"/>
      <c r="HX1518" s="110"/>
      <c r="HY1518" s="110"/>
      <c r="HZ1518" s="110"/>
      <c r="IA1518" s="110"/>
      <c r="IB1518" s="110"/>
      <c r="IC1518" s="110"/>
      <c r="ID1518" s="110"/>
      <c r="IE1518" s="110"/>
      <c r="IF1518" s="110"/>
      <c r="IG1518" s="110"/>
      <c r="IH1518" s="110"/>
      <c r="II1518" s="110"/>
      <c r="IJ1518" s="110"/>
      <c r="IK1518" s="110"/>
      <c r="IL1518" s="110"/>
      <c r="IM1518" s="110"/>
      <c r="IN1518" s="110"/>
      <c r="IO1518" s="110"/>
      <c r="IP1518" s="110"/>
      <c r="IQ1518" s="110"/>
      <c r="IR1518" s="110"/>
      <c r="IS1518" s="110"/>
      <c r="IT1518" s="110"/>
      <c r="IU1518" s="110"/>
      <c r="IV1518" s="110"/>
    </row>
    <row r="1519" spans="1:256" s="110" customFormat="1" x14ac:dyDescent="0.35">
      <c r="A1519" s="122" t="s">
        <v>3851</v>
      </c>
      <c r="B1519" s="110" t="s">
        <v>327</v>
      </c>
      <c r="C1519" s="110" t="s">
        <v>190</v>
      </c>
      <c r="D1519" s="122" t="s">
        <v>335</v>
      </c>
      <c r="E1519" s="125">
        <v>36806</v>
      </c>
      <c r="F1519" s="111" t="s">
        <v>3960</v>
      </c>
      <c r="G1519" s="122"/>
      <c r="J1519" s="122"/>
      <c r="M1519" s="122"/>
      <c r="P1519" s="122"/>
      <c r="S1519" s="122"/>
      <c r="V1519" s="122"/>
      <c r="Y1519" s="122"/>
      <c r="AB1519" s="122"/>
    </row>
    <row r="1520" spans="1:256" s="110" customFormat="1" x14ac:dyDescent="0.35">
      <c r="A1520" s="122" t="s">
        <v>2350</v>
      </c>
      <c r="C1520" s="118"/>
      <c r="D1520" s="122"/>
      <c r="E1520" s="125">
        <v>37160</v>
      </c>
      <c r="F1520" s="111" t="s">
        <v>391</v>
      </c>
      <c r="G1520" s="111" t="s">
        <v>3066</v>
      </c>
      <c r="H1520" s="110" t="s">
        <v>327</v>
      </c>
      <c r="I1520" s="118" t="s">
        <v>151</v>
      </c>
      <c r="J1520" s="122" t="s">
        <v>328</v>
      </c>
      <c r="L1520" s="118"/>
      <c r="M1520" s="122"/>
      <c r="O1520" s="118"/>
      <c r="P1520" s="122"/>
      <c r="R1520" s="118"/>
      <c r="S1520" s="122"/>
      <c r="U1520" s="118"/>
      <c r="V1520" s="122"/>
      <c r="X1520" s="118"/>
      <c r="Y1520" s="122"/>
      <c r="AA1520" s="118"/>
      <c r="AB1520" s="122"/>
      <c r="AD1520" s="118"/>
      <c r="AE1520" s="122"/>
      <c r="AG1520" s="118"/>
      <c r="AH1520" s="122"/>
      <c r="AJ1520" s="118"/>
      <c r="AK1520" s="122"/>
    </row>
    <row r="1521" spans="1:76" s="110" customFormat="1" x14ac:dyDescent="0.35">
      <c r="A1521" s="122" t="s">
        <v>3013</v>
      </c>
      <c r="B1521" s="110" t="s">
        <v>77</v>
      </c>
      <c r="C1521" s="110" t="s">
        <v>471</v>
      </c>
      <c r="D1521" s="122" t="s">
        <v>1952</v>
      </c>
      <c r="E1521" s="125">
        <v>36403</v>
      </c>
      <c r="F1521" s="111" t="s">
        <v>171</v>
      </c>
      <c r="G1521" s="122" t="s">
        <v>84</v>
      </c>
      <c r="H1521" s="110" t="s">
        <v>77</v>
      </c>
      <c r="I1521" s="110" t="s">
        <v>94</v>
      </c>
      <c r="J1521" s="122"/>
      <c r="K1521" s="110" t="s">
        <v>77</v>
      </c>
      <c r="L1521" s="110" t="s">
        <v>94</v>
      </c>
      <c r="M1521" s="122"/>
      <c r="P1521" s="122"/>
      <c r="S1521" s="122"/>
      <c r="V1521" s="122"/>
      <c r="Y1521" s="122"/>
      <c r="AB1521" s="122"/>
    </row>
    <row r="1522" spans="1:76" s="110" customFormat="1" x14ac:dyDescent="0.35">
      <c r="A1522" s="122" t="s">
        <v>4802</v>
      </c>
      <c r="C1522" s="111" t="s">
        <v>4421</v>
      </c>
      <c r="D1522" s="122"/>
      <c r="E1522" s="125">
        <v>34640</v>
      </c>
      <c r="F1522" s="111" t="s">
        <v>1116</v>
      </c>
      <c r="G1522" s="110" t="s">
        <v>175</v>
      </c>
      <c r="J1522" s="122"/>
      <c r="K1522" s="110" t="s">
        <v>258</v>
      </c>
      <c r="L1522" s="110" t="s">
        <v>252</v>
      </c>
      <c r="M1522" s="122" t="s">
        <v>186</v>
      </c>
      <c r="N1522" s="110" t="s">
        <v>258</v>
      </c>
      <c r="O1522" s="110" t="s">
        <v>151</v>
      </c>
      <c r="P1522" s="122" t="s">
        <v>264</v>
      </c>
      <c r="Q1522" s="110" t="s">
        <v>258</v>
      </c>
      <c r="R1522" s="110" t="s">
        <v>151</v>
      </c>
      <c r="S1522" s="111" t="s">
        <v>264</v>
      </c>
      <c r="T1522" s="110" t="s">
        <v>258</v>
      </c>
      <c r="U1522" s="110" t="s">
        <v>151</v>
      </c>
      <c r="V1522" s="111" t="s">
        <v>264</v>
      </c>
      <c r="W1522" s="110" t="s">
        <v>861</v>
      </c>
      <c r="Y1522" s="111"/>
      <c r="Z1522" s="110" t="s">
        <v>273</v>
      </c>
      <c r="AA1522" s="110" t="s">
        <v>172</v>
      </c>
      <c r="AB1522" s="111" t="s">
        <v>477</v>
      </c>
      <c r="AC1522" s="110" t="s">
        <v>242</v>
      </c>
      <c r="AD1522" s="110" t="s">
        <v>172</v>
      </c>
      <c r="AE1522" s="111" t="s">
        <v>185</v>
      </c>
    </row>
    <row r="1523" spans="1:76" s="110" customFormat="1" x14ac:dyDescent="0.35">
      <c r="A1523" s="122" t="s">
        <v>2887</v>
      </c>
      <c r="B1523" s="110" t="s">
        <v>258</v>
      </c>
      <c r="C1523" s="110" t="s">
        <v>274</v>
      </c>
      <c r="D1523" s="122" t="s">
        <v>231</v>
      </c>
      <c r="E1523" s="125">
        <v>36287</v>
      </c>
      <c r="F1523" s="111" t="s">
        <v>91</v>
      </c>
      <c r="G1523" s="122" t="s">
        <v>822</v>
      </c>
      <c r="H1523" s="110" t="s">
        <v>258</v>
      </c>
      <c r="I1523" s="110" t="s">
        <v>128</v>
      </c>
      <c r="J1523" s="122" t="s">
        <v>231</v>
      </c>
      <c r="K1523" s="110" t="s">
        <v>258</v>
      </c>
      <c r="L1523" s="110" t="s">
        <v>128</v>
      </c>
      <c r="M1523" s="122" t="s">
        <v>231</v>
      </c>
      <c r="P1523" s="122"/>
      <c r="S1523" s="122"/>
      <c r="V1523" s="122"/>
      <c r="Y1523" s="122"/>
      <c r="AB1523" s="122"/>
    </row>
    <row r="1524" spans="1:76" s="110" customFormat="1" x14ac:dyDescent="0.35">
      <c r="A1524" s="122" t="s">
        <v>1874</v>
      </c>
      <c r="B1524" s="110" t="s">
        <v>127</v>
      </c>
      <c r="C1524" s="111" t="s">
        <v>268</v>
      </c>
      <c r="D1524" s="111"/>
      <c r="E1524" s="125">
        <v>34688</v>
      </c>
      <c r="F1524" s="111" t="s">
        <v>1806</v>
      </c>
      <c r="G1524" s="111" t="s">
        <v>425</v>
      </c>
      <c r="H1524" s="110" t="s">
        <v>127</v>
      </c>
      <c r="I1524" s="111" t="s">
        <v>96</v>
      </c>
      <c r="J1524" s="111"/>
      <c r="L1524" s="111"/>
      <c r="M1524" s="111"/>
      <c r="N1524" s="110" t="s">
        <v>132</v>
      </c>
      <c r="O1524" s="111" t="s">
        <v>94</v>
      </c>
      <c r="P1524" s="111"/>
      <c r="Q1524" s="110" t="s">
        <v>122</v>
      </c>
      <c r="R1524" s="111" t="s">
        <v>94</v>
      </c>
      <c r="S1524" s="111"/>
      <c r="T1524" s="110" t="s">
        <v>122</v>
      </c>
      <c r="U1524" s="111" t="s">
        <v>94</v>
      </c>
      <c r="V1524" s="111"/>
      <c r="W1524" s="110" t="s">
        <v>132</v>
      </c>
      <c r="X1524" s="111" t="s">
        <v>94</v>
      </c>
      <c r="Y1524" s="111"/>
      <c r="AA1524" s="111"/>
      <c r="AB1524" s="111"/>
      <c r="AD1524" s="111"/>
      <c r="AE1524" s="111"/>
      <c r="AG1524" s="111"/>
      <c r="AH1524" s="111"/>
      <c r="AJ1524" s="111"/>
      <c r="AK1524" s="111"/>
      <c r="AM1524" s="111"/>
      <c r="AN1524" s="111"/>
      <c r="AP1524" s="111"/>
      <c r="AQ1524" s="111"/>
      <c r="AS1524" s="111"/>
      <c r="AT1524" s="111"/>
      <c r="AV1524" s="111"/>
      <c r="AW1524" s="111"/>
      <c r="AY1524" s="111"/>
      <c r="AZ1524" s="111"/>
      <c r="BB1524" s="111"/>
      <c r="BC1524" s="111"/>
      <c r="BE1524" s="111"/>
      <c r="BF1524" s="111"/>
      <c r="BH1524" s="111"/>
      <c r="BI1524" s="111"/>
      <c r="BK1524" s="111"/>
      <c r="BL1524" s="111"/>
      <c r="BN1524" s="111"/>
      <c r="BO1524" s="111"/>
      <c r="BQ1524" s="125"/>
      <c r="BR1524" s="111"/>
      <c r="BS1524" s="118"/>
      <c r="BU1524" s="122"/>
      <c r="BV1524" s="118"/>
      <c r="BW1524" s="118"/>
      <c r="BX1524" s="127"/>
    </row>
    <row r="1525" spans="1:76" s="110" customFormat="1" x14ac:dyDescent="0.35">
      <c r="A1525" s="122" t="s">
        <v>1715</v>
      </c>
      <c r="B1525" s="110" t="s">
        <v>304</v>
      </c>
      <c r="C1525" s="110" t="s">
        <v>109</v>
      </c>
      <c r="D1525" s="122" t="s">
        <v>310</v>
      </c>
      <c r="E1525" s="125">
        <v>34555</v>
      </c>
      <c r="F1525" s="118" t="s">
        <v>222</v>
      </c>
      <c r="G1525" s="122" t="s">
        <v>1132</v>
      </c>
      <c r="H1525" s="110" t="s">
        <v>304</v>
      </c>
      <c r="I1525" s="110" t="s">
        <v>109</v>
      </c>
      <c r="J1525" s="122" t="s">
        <v>1012</v>
      </c>
      <c r="K1525" s="110" t="s">
        <v>307</v>
      </c>
      <c r="L1525" s="110" t="s">
        <v>109</v>
      </c>
      <c r="M1525" s="122" t="s">
        <v>777</v>
      </c>
      <c r="N1525" s="110" t="s">
        <v>304</v>
      </c>
      <c r="O1525" s="110" t="s">
        <v>109</v>
      </c>
      <c r="P1525" s="122" t="s">
        <v>496</v>
      </c>
      <c r="Q1525" s="110" t="s">
        <v>648</v>
      </c>
      <c r="R1525" s="110" t="s">
        <v>151</v>
      </c>
      <c r="S1525" s="122" t="s">
        <v>317</v>
      </c>
      <c r="T1525" s="110" t="s">
        <v>480</v>
      </c>
      <c r="U1525" s="110" t="s">
        <v>151</v>
      </c>
      <c r="V1525" s="122" t="s">
        <v>310</v>
      </c>
      <c r="W1525" s="110" t="s">
        <v>304</v>
      </c>
      <c r="X1525" s="110" t="s">
        <v>94</v>
      </c>
      <c r="Y1525" s="122" t="s">
        <v>310</v>
      </c>
      <c r="Z1525" s="110" t="s">
        <v>304</v>
      </c>
      <c r="AA1525" s="110" t="s">
        <v>94</v>
      </c>
      <c r="AB1525" s="122" t="s">
        <v>310</v>
      </c>
    </row>
    <row r="1526" spans="1:76" s="110" customFormat="1" x14ac:dyDescent="0.35">
      <c r="A1526" s="122" t="s">
        <v>3285</v>
      </c>
      <c r="B1526" s="110" t="s">
        <v>258</v>
      </c>
      <c r="C1526" s="118" t="s">
        <v>206</v>
      </c>
      <c r="D1526" s="122" t="s">
        <v>231</v>
      </c>
      <c r="E1526" s="125">
        <v>35934</v>
      </c>
      <c r="F1526" s="111" t="s">
        <v>134</v>
      </c>
      <c r="G1526" s="111"/>
      <c r="H1526" s="110" t="s">
        <v>258</v>
      </c>
      <c r="I1526" s="118" t="s">
        <v>206</v>
      </c>
      <c r="J1526" s="122" t="s">
        <v>231</v>
      </c>
      <c r="L1526" s="118"/>
      <c r="M1526" s="122"/>
      <c r="O1526" s="118"/>
      <c r="P1526" s="122"/>
      <c r="R1526" s="118"/>
      <c r="S1526" s="122"/>
      <c r="U1526" s="118"/>
      <c r="V1526" s="122"/>
      <c r="X1526" s="118"/>
      <c r="Y1526" s="122"/>
      <c r="AA1526" s="118"/>
      <c r="AB1526" s="122"/>
      <c r="AD1526" s="118"/>
      <c r="AE1526" s="122"/>
      <c r="AG1526" s="118"/>
      <c r="AH1526" s="122"/>
      <c r="AJ1526" s="118"/>
      <c r="AK1526" s="122"/>
    </row>
    <row r="1527" spans="1:76" s="110" customFormat="1" x14ac:dyDescent="0.35">
      <c r="A1527" s="122" t="s">
        <v>927</v>
      </c>
      <c r="B1527" s="110" t="s">
        <v>327</v>
      </c>
      <c r="C1527" s="118" t="s">
        <v>151</v>
      </c>
      <c r="D1527" s="122" t="s">
        <v>328</v>
      </c>
      <c r="E1527" s="125">
        <v>37434</v>
      </c>
      <c r="F1527" s="111" t="s">
        <v>160</v>
      </c>
      <c r="G1527" s="111" t="s">
        <v>88</v>
      </c>
      <c r="H1527" s="110" t="s">
        <v>327</v>
      </c>
      <c r="I1527" s="118" t="s">
        <v>151</v>
      </c>
      <c r="J1527" s="122" t="s">
        <v>328</v>
      </c>
      <c r="L1527" s="118"/>
      <c r="M1527" s="122"/>
      <c r="O1527" s="118"/>
      <c r="P1527" s="122"/>
      <c r="R1527" s="118"/>
      <c r="S1527" s="122"/>
      <c r="U1527" s="118"/>
      <c r="V1527" s="122"/>
      <c r="X1527" s="118"/>
      <c r="Y1527" s="122"/>
      <c r="AA1527" s="118"/>
      <c r="AB1527" s="122"/>
      <c r="AD1527" s="118"/>
      <c r="AE1527" s="122"/>
      <c r="AG1527" s="118"/>
      <c r="AH1527" s="122"/>
      <c r="AJ1527" s="118"/>
      <c r="AK1527" s="122"/>
    </row>
    <row r="1528" spans="1:76" s="110" customFormat="1" x14ac:dyDescent="0.35">
      <c r="A1528" s="122" t="s">
        <v>1596</v>
      </c>
      <c r="B1528" s="110" t="s">
        <v>198</v>
      </c>
      <c r="C1528" s="110" t="s">
        <v>86</v>
      </c>
      <c r="D1528" s="122" t="s">
        <v>227</v>
      </c>
      <c r="E1528" s="125">
        <v>34893</v>
      </c>
      <c r="F1528" s="118" t="s">
        <v>398</v>
      </c>
      <c r="G1528" s="122" t="s">
        <v>125</v>
      </c>
      <c r="H1528" s="110" t="s">
        <v>192</v>
      </c>
      <c r="I1528" s="110" t="s">
        <v>86</v>
      </c>
      <c r="J1528" s="122" t="s">
        <v>477</v>
      </c>
      <c r="K1528" s="110" t="s">
        <v>192</v>
      </c>
      <c r="L1528" s="110" t="s">
        <v>116</v>
      </c>
      <c r="M1528" s="122" t="s">
        <v>477</v>
      </c>
      <c r="N1528" s="110" t="s">
        <v>192</v>
      </c>
      <c r="O1528" s="110" t="s">
        <v>116</v>
      </c>
      <c r="P1528" s="122" t="s">
        <v>201</v>
      </c>
      <c r="Q1528" s="110" t="s">
        <v>192</v>
      </c>
      <c r="R1528" s="110" t="s">
        <v>116</v>
      </c>
      <c r="S1528" s="122" t="s">
        <v>743</v>
      </c>
      <c r="T1528" s="110" t="s">
        <v>192</v>
      </c>
      <c r="U1528" s="110" t="s">
        <v>116</v>
      </c>
      <c r="V1528" s="122" t="s">
        <v>201</v>
      </c>
      <c r="Y1528" s="122"/>
      <c r="AB1528" s="122"/>
    </row>
    <row r="1529" spans="1:76" s="110" customFormat="1" x14ac:dyDescent="0.35">
      <c r="A1529" s="122" t="s">
        <v>3804</v>
      </c>
      <c r="B1529" s="110" t="s">
        <v>93</v>
      </c>
      <c r="C1529" s="110" t="s">
        <v>229</v>
      </c>
      <c r="D1529" s="122" t="s">
        <v>1224</v>
      </c>
      <c r="E1529" s="125">
        <v>36191</v>
      </c>
      <c r="F1529" s="111" t="s">
        <v>279</v>
      </c>
      <c r="G1529" s="122"/>
      <c r="J1529" s="122"/>
      <c r="M1529" s="122"/>
      <c r="P1529" s="122"/>
      <c r="S1529" s="122"/>
      <c r="V1529" s="122"/>
      <c r="Y1529" s="122"/>
      <c r="AB1529" s="122"/>
    </row>
    <row r="1530" spans="1:76" s="110" customFormat="1" x14ac:dyDescent="0.35">
      <c r="A1530" s="122" t="s">
        <v>474</v>
      </c>
      <c r="B1530" s="110" t="s">
        <v>250</v>
      </c>
      <c r="C1530" s="110" t="s">
        <v>116</v>
      </c>
      <c r="D1530" s="122" t="s">
        <v>186</v>
      </c>
      <c r="E1530" s="125">
        <v>35955</v>
      </c>
      <c r="F1530" s="118" t="s">
        <v>107</v>
      </c>
      <c r="G1530" s="122" t="s">
        <v>624</v>
      </c>
      <c r="H1530" s="110" t="s">
        <v>258</v>
      </c>
      <c r="I1530" s="110" t="s">
        <v>274</v>
      </c>
      <c r="J1530" s="122" t="s">
        <v>168</v>
      </c>
      <c r="K1530" s="110" t="s">
        <v>273</v>
      </c>
      <c r="L1530" s="110" t="s">
        <v>274</v>
      </c>
      <c r="M1530" s="122" t="s">
        <v>264</v>
      </c>
      <c r="N1530" s="110" t="s">
        <v>250</v>
      </c>
      <c r="O1530" s="110" t="s">
        <v>274</v>
      </c>
      <c r="P1530" s="122" t="s">
        <v>231</v>
      </c>
      <c r="Q1530" s="110" t="s">
        <v>273</v>
      </c>
      <c r="R1530" s="110" t="s">
        <v>274</v>
      </c>
      <c r="S1530" s="122" t="s">
        <v>231</v>
      </c>
      <c r="V1530" s="122"/>
      <c r="Y1530" s="122"/>
      <c r="AB1530" s="122"/>
    </row>
    <row r="1531" spans="1:76" s="110" customFormat="1" x14ac:dyDescent="0.35">
      <c r="A1531" s="122" t="s">
        <v>1615</v>
      </c>
      <c r="B1531" s="110" t="s">
        <v>311</v>
      </c>
      <c r="C1531" s="110" t="s">
        <v>158</v>
      </c>
      <c r="D1531" s="111" t="s">
        <v>2982</v>
      </c>
      <c r="E1531" s="125">
        <v>34446</v>
      </c>
      <c r="F1531" s="111" t="s">
        <v>175</v>
      </c>
      <c r="G1531" s="110" t="s">
        <v>4576</v>
      </c>
      <c r="H1531" s="110" t="s">
        <v>292</v>
      </c>
      <c r="I1531" s="110" t="s">
        <v>158</v>
      </c>
      <c r="J1531" s="111" t="s">
        <v>620</v>
      </c>
      <c r="K1531" s="110" t="s">
        <v>292</v>
      </c>
      <c r="L1531" s="110" t="s">
        <v>109</v>
      </c>
      <c r="M1531" s="111" t="s">
        <v>619</v>
      </c>
      <c r="N1531" s="110" t="s">
        <v>292</v>
      </c>
      <c r="O1531" s="110" t="s">
        <v>109</v>
      </c>
      <c r="P1531" s="111" t="s">
        <v>520</v>
      </c>
      <c r="Q1531" s="110" t="s">
        <v>311</v>
      </c>
      <c r="R1531" s="110" t="s">
        <v>109</v>
      </c>
      <c r="S1531" s="111" t="s">
        <v>1537</v>
      </c>
      <c r="T1531" s="110" t="s">
        <v>1617</v>
      </c>
      <c r="U1531" s="110" t="s">
        <v>85</v>
      </c>
      <c r="V1531" s="111" t="s">
        <v>1618</v>
      </c>
      <c r="W1531" s="110" t="s">
        <v>654</v>
      </c>
      <c r="X1531" s="110" t="s">
        <v>85</v>
      </c>
      <c r="Y1531" s="111" t="s">
        <v>520</v>
      </c>
      <c r="Z1531" s="110" t="s">
        <v>654</v>
      </c>
      <c r="AA1531" s="110" t="s">
        <v>85</v>
      </c>
      <c r="AB1531" s="111" t="s">
        <v>1537</v>
      </c>
      <c r="AC1531" s="110" t="s">
        <v>276</v>
      </c>
      <c r="AD1531" s="110" t="s">
        <v>85</v>
      </c>
      <c r="AE1531" s="111" t="s">
        <v>651</v>
      </c>
    </row>
    <row r="1532" spans="1:76" s="110" customFormat="1" x14ac:dyDescent="0.35">
      <c r="A1532" s="122" t="s">
        <v>3241</v>
      </c>
      <c r="B1532" s="110" t="s">
        <v>345</v>
      </c>
      <c r="C1532" s="110" t="s">
        <v>103</v>
      </c>
      <c r="D1532" s="122" t="s">
        <v>154</v>
      </c>
      <c r="E1532" s="125">
        <v>35982</v>
      </c>
      <c r="F1532" s="118" t="s">
        <v>108</v>
      </c>
      <c r="G1532" s="122" t="s">
        <v>1132</v>
      </c>
      <c r="H1532" s="110" t="s">
        <v>323</v>
      </c>
      <c r="I1532" s="110" t="s">
        <v>471</v>
      </c>
      <c r="J1532" s="122" t="s">
        <v>154</v>
      </c>
      <c r="K1532" s="110" t="s">
        <v>345</v>
      </c>
      <c r="L1532" s="110" t="s">
        <v>471</v>
      </c>
      <c r="M1532" s="122" t="s">
        <v>154</v>
      </c>
      <c r="N1532" s="110" t="s">
        <v>327</v>
      </c>
      <c r="O1532" s="110" t="s">
        <v>471</v>
      </c>
      <c r="P1532" s="122" t="s">
        <v>328</v>
      </c>
      <c r="S1532" s="122"/>
      <c r="V1532" s="122"/>
      <c r="Y1532" s="122"/>
      <c r="AB1532" s="122"/>
    </row>
    <row r="1533" spans="1:76" s="110" customFormat="1" x14ac:dyDescent="0.35">
      <c r="A1533" s="122" t="s">
        <v>3217</v>
      </c>
      <c r="B1533" s="110" t="s">
        <v>273</v>
      </c>
      <c r="C1533" s="110" t="s">
        <v>259</v>
      </c>
      <c r="D1533" s="122" t="s">
        <v>186</v>
      </c>
      <c r="E1533" s="125">
        <v>34173</v>
      </c>
      <c r="F1533" s="118" t="s">
        <v>344</v>
      </c>
      <c r="G1533" s="122" t="s">
        <v>1430</v>
      </c>
      <c r="H1533" s="110" t="s">
        <v>253</v>
      </c>
      <c r="I1533" s="110" t="s">
        <v>96</v>
      </c>
      <c r="J1533" s="122" t="s">
        <v>208</v>
      </c>
      <c r="K1533" s="110" t="s">
        <v>253</v>
      </c>
      <c r="L1533" s="110" t="s">
        <v>96</v>
      </c>
      <c r="M1533" s="122" t="s">
        <v>254</v>
      </c>
      <c r="N1533" s="110" t="s">
        <v>253</v>
      </c>
      <c r="O1533" s="110" t="s">
        <v>96</v>
      </c>
      <c r="P1533" s="122" t="s">
        <v>227</v>
      </c>
      <c r="Q1533" s="110" t="s">
        <v>273</v>
      </c>
      <c r="R1533" s="110" t="s">
        <v>421</v>
      </c>
      <c r="S1533" s="122" t="s">
        <v>168</v>
      </c>
      <c r="T1533" s="110" t="s">
        <v>250</v>
      </c>
      <c r="U1533" s="110" t="s">
        <v>421</v>
      </c>
      <c r="V1533" s="122" t="s">
        <v>208</v>
      </c>
      <c r="W1533" s="110" t="s">
        <v>273</v>
      </c>
      <c r="X1533" s="110" t="s">
        <v>421</v>
      </c>
      <c r="Y1533" s="122" t="s">
        <v>208</v>
      </c>
      <c r="Z1533" s="110" t="s">
        <v>250</v>
      </c>
      <c r="AA1533" s="110" t="s">
        <v>421</v>
      </c>
      <c r="AB1533" s="122" t="s">
        <v>264</v>
      </c>
    </row>
    <row r="1534" spans="1:76" s="110" customFormat="1" x14ac:dyDescent="0.35">
      <c r="A1534" s="122" t="s">
        <v>4337</v>
      </c>
      <c r="B1534" s="110" t="s">
        <v>93</v>
      </c>
      <c r="C1534" s="110" t="s">
        <v>128</v>
      </c>
      <c r="D1534" s="122" t="s">
        <v>4495</v>
      </c>
      <c r="E1534" s="125">
        <v>36241</v>
      </c>
      <c r="F1534" s="111" t="s">
        <v>171</v>
      </c>
      <c r="G1534" s="122" t="s">
        <v>171</v>
      </c>
      <c r="H1534" s="110" t="s">
        <v>93</v>
      </c>
      <c r="I1534" s="110" t="s">
        <v>128</v>
      </c>
      <c r="J1534" s="122" t="s">
        <v>3103</v>
      </c>
      <c r="K1534" s="110" t="s">
        <v>93</v>
      </c>
      <c r="L1534" s="110" t="s">
        <v>128</v>
      </c>
      <c r="M1534" s="122" t="s">
        <v>818</v>
      </c>
      <c r="P1534" s="122"/>
      <c r="S1534" s="122"/>
      <c r="V1534" s="122"/>
      <c r="Y1534" s="122"/>
      <c r="AB1534" s="122"/>
    </row>
    <row r="1535" spans="1:76" s="110" customFormat="1" x14ac:dyDescent="0.35">
      <c r="A1535" s="129" t="s">
        <v>3328</v>
      </c>
      <c r="B1535" s="110" t="s">
        <v>132</v>
      </c>
      <c r="C1535" s="118" t="s">
        <v>103</v>
      </c>
      <c r="D1535" s="129"/>
      <c r="E1535" s="40">
        <v>34205</v>
      </c>
      <c r="F1535" s="111" t="s">
        <v>1140</v>
      </c>
      <c r="G1535" s="102" t="s">
        <v>1140</v>
      </c>
      <c r="H1535" s="110" t="s">
        <v>132</v>
      </c>
      <c r="I1535" s="118" t="s">
        <v>158</v>
      </c>
      <c r="J1535" s="129"/>
      <c r="K1535" s="110" t="s">
        <v>132</v>
      </c>
      <c r="L1535" s="118" t="s">
        <v>229</v>
      </c>
      <c r="M1535" s="129"/>
      <c r="N1535" s="110" t="s">
        <v>127</v>
      </c>
      <c r="O1535" s="118" t="s">
        <v>421</v>
      </c>
      <c r="P1535" s="129"/>
      <c r="Q1535" s="110" t="s">
        <v>127</v>
      </c>
      <c r="R1535" s="118" t="s">
        <v>421</v>
      </c>
      <c r="S1535" s="129"/>
      <c r="T1535" s="110" t="s">
        <v>127</v>
      </c>
      <c r="U1535" s="118" t="s">
        <v>421</v>
      </c>
      <c r="V1535" s="129"/>
      <c r="W1535" s="110" t="s">
        <v>127</v>
      </c>
      <c r="X1535" s="118" t="s">
        <v>421</v>
      </c>
      <c r="Y1535" s="129"/>
      <c r="Z1535" s="110" t="s">
        <v>861</v>
      </c>
      <c r="AA1535" s="118"/>
      <c r="AB1535" s="129"/>
      <c r="AC1535" s="110" t="s">
        <v>127</v>
      </c>
      <c r="AD1535" s="118" t="s">
        <v>96</v>
      </c>
      <c r="AE1535" s="129"/>
      <c r="AF1535" s="110" t="s">
        <v>127</v>
      </c>
      <c r="AG1535" s="118" t="s">
        <v>96</v>
      </c>
      <c r="AH1535" s="129"/>
      <c r="AI1535" s="110" t="s">
        <v>127</v>
      </c>
      <c r="AJ1535" s="118" t="s">
        <v>96</v>
      </c>
      <c r="AK1535" s="129"/>
      <c r="AL1535"/>
      <c r="AM1535"/>
      <c r="AN1535"/>
      <c r="AO1535"/>
      <c r="AP1535"/>
      <c r="AQ1535"/>
      <c r="AR1535"/>
      <c r="AS1535"/>
      <c r="AT1535"/>
      <c r="AU1535"/>
      <c r="AV1535"/>
      <c r="AW1535"/>
      <c r="AX1535"/>
      <c r="AY1535"/>
      <c r="AZ1535"/>
      <c r="BA1535"/>
      <c r="BB1535"/>
      <c r="BC1535"/>
      <c r="BD1535"/>
      <c r="BE1535"/>
      <c r="BF1535"/>
      <c r="BG1535"/>
      <c r="BH1535"/>
      <c r="BI1535"/>
      <c r="BJ1535"/>
      <c r="BK1535"/>
      <c r="BL1535"/>
      <c r="BM1535"/>
      <c r="BN1535"/>
      <c r="BO1535"/>
      <c r="BP1535"/>
      <c r="BQ1535"/>
      <c r="BR1535"/>
      <c r="BS1535"/>
      <c r="BT1535"/>
      <c r="BU1535"/>
      <c r="BV1535"/>
      <c r="BW1535"/>
      <c r="BX1535"/>
    </row>
    <row r="1536" spans="1:76" s="110" customFormat="1" x14ac:dyDescent="0.35">
      <c r="A1536" s="122" t="s">
        <v>3141</v>
      </c>
      <c r="B1536" s="110" t="s">
        <v>242</v>
      </c>
      <c r="C1536" s="110" t="s">
        <v>190</v>
      </c>
      <c r="D1536" s="111" t="s">
        <v>743</v>
      </c>
      <c r="E1536" s="125">
        <v>34779</v>
      </c>
      <c r="F1536" s="111" t="s">
        <v>540</v>
      </c>
      <c r="G1536" s="110" t="s">
        <v>256</v>
      </c>
      <c r="H1536" s="110" t="s">
        <v>242</v>
      </c>
      <c r="I1536" s="110" t="s">
        <v>206</v>
      </c>
      <c r="J1536" s="111" t="s">
        <v>168</v>
      </c>
      <c r="K1536" s="110" t="s">
        <v>242</v>
      </c>
      <c r="L1536" s="110" t="s">
        <v>229</v>
      </c>
      <c r="M1536" s="111" t="s">
        <v>472</v>
      </c>
      <c r="N1536" s="110" t="s">
        <v>242</v>
      </c>
      <c r="O1536" s="110" t="s">
        <v>229</v>
      </c>
      <c r="P1536" s="111" t="s">
        <v>608</v>
      </c>
      <c r="Q1536" s="110" t="s">
        <v>258</v>
      </c>
      <c r="R1536" s="110" t="s">
        <v>229</v>
      </c>
      <c r="S1536" s="111" t="s">
        <v>231</v>
      </c>
      <c r="T1536" s="110" t="s">
        <v>610</v>
      </c>
      <c r="U1536" s="110" t="s">
        <v>103</v>
      </c>
      <c r="V1536" s="111" t="s">
        <v>185</v>
      </c>
      <c r="W1536" s="110" t="s">
        <v>258</v>
      </c>
      <c r="X1536" s="110" t="s">
        <v>103</v>
      </c>
      <c r="Y1536" s="111" t="s">
        <v>216</v>
      </c>
      <c r="Z1536" s="110" t="s">
        <v>284</v>
      </c>
      <c r="AA1536" s="110" t="s">
        <v>103</v>
      </c>
      <c r="AB1536" s="111" t="s">
        <v>289</v>
      </c>
      <c r="AC1536" s="110" t="s">
        <v>491</v>
      </c>
      <c r="AD1536" s="110" t="s">
        <v>103</v>
      </c>
      <c r="AE1536" s="111" t="s">
        <v>264</v>
      </c>
    </row>
    <row r="1537" spans="1:76" s="110" customFormat="1" x14ac:dyDescent="0.35">
      <c r="A1537" s="122" t="s">
        <v>3018</v>
      </c>
      <c r="B1537" s="110" t="s">
        <v>93</v>
      </c>
      <c r="C1537" s="118" t="s">
        <v>94</v>
      </c>
      <c r="D1537" s="122" t="s">
        <v>4777</v>
      </c>
      <c r="E1537" s="125">
        <v>37286</v>
      </c>
      <c r="F1537" s="111" t="s">
        <v>806</v>
      </c>
      <c r="G1537" s="111" t="s">
        <v>4778</v>
      </c>
      <c r="H1537" s="110" t="s">
        <v>93</v>
      </c>
      <c r="I1537" s="118" t="s">
        <v>94</v>
      </c>
      <c r="J1537" s="122" t="s">
        <v>3019</v>
      </c>
      <c r="L1537" s="118"/>
      <c r="M1537" s="122"/>
      <c r="O1537" s="118"/>
      <c r="P1537" s="122"/>
      <c r="R1537" s="118"/>
      <c r="S1537" s="122"/>
      <c r="U1537" s="118"/>
      <c r="V1537" s="122"/>
      <c r="X1537" s="118"/>
      <c r="Y1537" s="122"/>
      <c r="AA1537" s="118"/>
      <c r="AB1537" s="122"/>
      <c r="AD1537" s="118"/>
      <c r="AE1537" s="122"/>
      <c r="AG1537" s="118"/>
      <c r="AH1537" s="122"/>
      <c r="AJ1537" s="118"/>
      <c r="AK1537" s="122"/>
    </row>
    <row r="1538" spans="1:76" s="110" customFormat="1" x14ac:dyDescent="0.35">
      <c r="A1538" s="122" t="s">
        <v>859</v>
      </c>
      <c r="B1538" s="110" t="s">
        <v>205</v>
      </c>
      <c r="C1538" s="110" t="s">
        <v>86</v>
      </c>
      <c r="D1538" s="122" t="s">
        <v>254</v>
      </c>
      <c r="E1538" s="125">
        <v>34981</v>
      </c>
      <c r="F1538" s="118" t="s">
        <v>249</v>
      </c>
      <c r="G1538" s="122" t="s">
        <v>249</v>
      </c>
      <c r="H1538" s="110" t="s">
        <v>205</v>
      </c>
      <c r="I1538" s="110" t="s">
        <v>96</v>
      </c>
      <c r="J1538" s="122" t="s">
        <v>743</v>
      </c>
      <c r="K1538" s="110" t="s">
        <v>434</v>
      </c>
      <c r="L1538" s="110" t="s">
        <v>96</v>
      </c>
      <c r="M1538" s="122" t="s">
        <v>236</v>
      </c>
      <c r="N1538" s="110" t="s">
        <v>205</v>
      </c>
      <c r="O1538" s="110" t="s">
        <v>96</v>
      </c>
      <c r="P1538" s="122" t="s">
        <v>743</v>
      </c>
      <c r="Q1538" s="110" t="s">
        <v>205</v>
      </c>
      <c r="R1538" s="110" t="s">
        <v>96</v>
      </c>
      <c r="S1538" s="122" t="s">
        <v>477</v>
      </c>
      <c r="T1538" s="110" t="s">
        <v>205</v>
      </c>
      <c r="U1538" s="110" t="s">
        <v>96</v>
      </c>
      <c r="V1538" s="122" t="s">
        <v>477</v>
      </c>
      <c r="W1538" s="110" t="s">
        <v>861</v>
      </c>
      <c r="Y1538" s="122"/>
      <c r="Z1538" s="110" t="s">
        <v>205</v>
      </c>
      <c r="AA1538" s="110" t="s">
        <v>96</v>
      </c>
      <c r="AB1538" s="122" t="s">
        <v>201</v>
      </c>
    </row>
    <row r="1539" spans="1:76" s="110" customFormat="1" x14ac:dyDescent="0.35">
      <c r="A1539" s="122" t="s">
        <v>3596</v>
      </c>
      <c r="B1539" s="110" t="s">
        <v>758</v>
      </c>
      <c r="C1539" s="110" t="s">
        <v>109</v>
      </c>
      <c r="D1539" s="122" t="s">
        <v>634</v>
      </c>
      <c r="E1539" s="125">
        <v>37623</v>
      </c>
      <c r="F1539" s="111" t="s">
        <v>5179</v>
      </c>
      <c r="G1539" s="122"/>
      <c r="J1539" s="122"/>
      <c r="M1539" s="122"/>
      <c r="P1539" s="122"/>
      <c r="S1539" s="122"/>
      <c r="V1539" s="122"/>
      <c r="Y1539" s="122"/>
      <c r="AB1539" s="122"/>
    </row>
    <row r="1540" spans="1:76" s="110" customFormat="1" x14ac:dyDescent="0.35">
      <c r="A1540" s="122" t="s">
        <v>3640</v>
      </c>
      <c r="B1540" s="110" t="s">
        <v>250</v>
      </c>
      <c r="C1540" s="110" t="s">
        <v>78</v>
      </c>
      <c r="D1540" s="122" t="s">
        <v>186</v>
      </c>
      <c r="E1540" s="125">
        <v>37147</v>
      </c>
      <c r="F1540" s="111" t="s">
        <v>5180</v>
      </c>
      <c r="G1540" s="122"/>
      <c r="J1540" s="122"/>
      <c r="M1540" s="122"/>
      <c r="P1540" s="122"/>
      <c r="S1540" s="122"/>
      <c r="V1540" s="122"/>
      <c r="Y1540" s="122"/>
      <c r="AB1540" s="122"/>
    </row>
    <row r="1541" spans="1:76" s="110" customFormat="1" x14ac:dyDescent="0.35">
      <c r="A1541" s="122" t="s">
        <v>2676</v>
      </c>
      <c r="B1541" s="110" t="s">
        <v>132</v>
      </c>
      <c r="C1541" s="110" t="s">
        <v>229</v>
      </c>
      <c r="D1541" s="122"/>
      <c r="E1541" s="125">
        <v>34598</v>
      </c>
      <c r="F1541" s="118" t="s">
        <v>1116</v>
      </c>
      <c r="G1541" s="122" t="s">
        <v>406</v>
      </c>
      <c r="H1541" s="110" t="s">
        <v>132</v>
      </c>
      <c r="I1541" s="110" t="s">
        <v>229</v>
      </c>
      <c r="J1541" s="122"/>
      <c r="K1541" s="110" t="s">
        <v>132</v>
      </c>
      <c r="L1541" s="110" t="s">
        <v>195</v>
      </c>
      <c r="M1541" s="122"/>
      <c r="N1541" s="110" t="s">
        <v>127</v>
      </c>
      <c r="O1541" s="110" t="s">
        <v>326</v>
      </c>
      <c r="P1541" s="122"/>
      <c r="Q1541" s="110" t="s">
        <v>132</v>
      </c>
      <c r="R1541" s="110" t="s">
        <v>326</v>
      </c>
      <c r="S1541" s="122"/>
      <c r="T1541" s="110" t="s">
        <v>127</v>
      </c>
      <c r="U1541" s="110" t="s">
        <v>326</v>
      </c>
      <c r="V1541" s="122"/>
      <c r="W1541" s="110" t="s">
        <v>132</v>
      </c>
      <c r="X1541" s="110" t="s">
        <v>326</v>
      </c>
      <c r="Y1541" s="122"/>
      <c r="Z1541" s="110" t="s">
        <v>127</v>
      </c>
      <c r="AA1541" s="110" t="s">
        <v>326</v>
      </c>
      <c r="AB1541" s="122"/>
    </row>
    <row r="1542" spans="1:76" s="110" customFormat="1" x14ac:dyDescent="0.35">
      <c r="A1542" s="122" t="s">
        <v>4909</v>
      </c>
      <c r="D1542" s="122"/>
      <c r="E1542" s="125">
        <v>35978</v>
      </c>
      <c r="F1542" s="111" t="s">
        <v>91</v>
      </c>
      <c r="G1542" s="122" t="s">
        <v>287</v>
      </c>
      <c r="H1542" s="110" t="s">
        <v>273</v>
      </c>
      <c r="I1542" s="110" t="s">
        <v>421</v>
      </c>
      <c r="J1542" s="122" t="s">
        <v>484</v>
      </c>
      <c r="K1542" s="110" t="s">
        <v>253</v>
      </c>
      <c r="L1542" s="110" t="s">
        <v>421</v>
      </c>
      <c r="M1542" s="122" t="s">
        <v>264</v>
      </c>
      <c r="P1542" s="122"/>
      <c r="S1542" s="122"/>
      <c r="V1542" s="122"/>
      <c r="Y1542" s="122"/>
      <c r="AB1542" s="122"/>
    </row>
    <row r="1543" spans="1:76" s="110" customFormat="1" x14ac:dyDescent="0.35">
      <c r="A1543" s="122" t="s">
        <v>4475</v>
      </c>
      <c r="C1543" s="111" t="s">
        <v>4421</v>
      </c>
      <c r="D1543" s="122"/>
      <c r="E1543" s="125">
        <v>36016</v>
      </c>
      <c r="F1543" s="118" t="s">
        <v>107</v>
      </c>
      <c r="G1543" s="122" t="s">
        <v>204</v>
      </c>
      <c r="J1543" s="122"/>
      <c r="K1543" s="110" t="s">
        <v>1210</v>
      </c>
      <c r="L1543" s="110" t="s">
        <v>165</v>
      </c>
      <c r="M1543" s="122" t="s">
        <v>4476</v>
      </c>
      <c r="N1543" s="110" t="s">
        <v>93</v>
      </c>
      <c r="O1543" s="110" t="s">
        <v>96</v>
      </c>
      <c r="P1543" s="122" t="s">
        <v>2164</v>
      </c>
      <c r="Q1543" s="110" t="s">
        <v>93</v>
      </c>
      <c r="R1543" s="110" t="s">
        <v>96</v>
      </c>
      <c r="S1543" s="122" t="s">
        <v>4477</v>
      </c>
      <c r="V1543" s="122"/>
      <c r="Y1543" s="122"/>
      <c r="AB1543" s="122"/>
    </row>
    <row r="1544" spans="1:76" s="110" customFormat="1" x14ac:dyDescent="0.35">
      <c r="A1544" s="122" t="s">
        <v>3222</v>
      </c>
      <c r="B1544" s="110" t="s">
        <v>273</v>
      </c>
      <c r="C1544" s="118" t="s">
        <v>471</v>
      </c>
      <c r="D1544" s="122" t="s">
        <v>186</v>
      </c>
      <c r="E1544" s="125">
        <v>36285</v>
      </c>
      <c r="F1544" s="111" t="s">
        <v>457</v>
      </c>
      <c r="G1544" s="111" t="s">
        <v>1624</v>
      </c>
      <c r="H1544" s="110" t="s">
        <v>273</v>
      </c>
      <c r="I1544" s="118" t="s">
        <v>471</v>
      </c>
      <c r="J1544" s="122" t="s">
        <v>264</v>
      </c>
      <c r="L1544" s="118"/>
      <c r="M1544" s="122"/>
      <c r="O1544" s="118"/>
      <c r="P1544" s="122"/>
      <c r="R1544" s="118"/>
      <c r="S1544" s="122"/>
      <c r="U1544" s="118"/>
      <c r="V1544" s="122"/>
      <c r="X1544" s="118"/>
      <c r="Y1544" s="122"/>
      <c r="AA1544" s="118"/>
      <c r="AB1544" s="122"/>
      <c r="AD1544" s="118"/>
      <c r="AE1544" s="122"/>
      <c r="AG1544" s="118"/>
      <c r="AH1544" s="122"/>
      <c r="AJ1544" s="118"/>
      <c r="AK1544" s="122"/>
    </row>
    <row r="1545" spans="1:76" s="110" customFormat="1" x14ac:dyDescent="0.35">
      <c r="A1545" s="122" t="s">
        <v>3725</v>
      </c>
      <c r="B1545" s="110" t="s">
        <v>192</v>
      </c>
      <c r="C1545" s="110" t="s">
        <v>85</v>
      </c>
      <c r="D1545" s="122" t="s">
        <v>264</v>
      </c>
      <c r="E1545" s="125">
        <v>37014</v>
      </c>
      <c r="F1545" s="111" t="s">
        <v>5138</v>
      </c>
      <c r="G1545" s="122"/>
      <c r="J1545" s="122"/>
      <c r="M1545" s="122"/>
      <c r="P1545" s="122"/>
      <c r="S1545" s="122"/>
      <c r="V1545" s="122"/>
      <c r="Y1545" s="122"/>
      <c r="AB1545" s="122"/>
    </row>
    <row r="1546" spans="1:76" s="110" customFormat="1" x14ac:dyDescent="0.35">
      <c r="A1546" s="122" t="s">
        <v>1714</v>
      </c>
      <c r="C1546" s="111"/>
      <c r="D1546" s="122"/>
      <c r="E1546" s="125">
        <v>36386</v>
      </c>
      <c r="F1546" s="111" t="s">
        <v>137</v>
      </c>
      <c r="G1546" s="122" t="s">
        <v>822</v>
      </c>
      <c r="H1546" s="110" t="s">
        <v>480</v>
      </c>
      <c r="I1546" s="111" t="s">
        <v>158</v>
      </c>
      <c r="J1546" s="122" t="s">
        <v>520</v>
      </c>
      <c r="K1546" s="110" t="s">
        <v>307</v>
      </c>
      <c r="L1546" s="111" t="s">
        <v>158</v>
      </c>
      <c r="M1546" s="122" t="s">
        <v>310</v>
      </c>
      <c r="P1546" s="122"/>
      <c r="S1546" s="122"/>
      <c r="V1546" s="122"/>
      <c r="Y1546" s="122"/>
      <c r="AB1546" s="122"/>
    </row>
    <row r="1547" spans="1:76" s="110" customFormat="1" x14ac:dyDescent="0.35">
      <c r="A1547" s="122" t="s">
        <v>2019</v>
      </c>
      <c r="B1547" s="110" t="s">
        <v>656</v>
      </c>
      <c r="C1547" s="118" t="s">
        <v>195</v>
      </c>
      <c r="D1547" s="122" t="s">
        <v>4174</v>
      </c>
      <c r="E1547" s="125">
        <v>36163</v>
      </c>
      <c r="F1547" s="111" t="s">
        <v>160</v>
      </c>
      <c r="G1547" s="111" t="s">
        <v>230</v>
      </c>
      <c r="H1547" s="110" t="s">
        <v>480</v>
      </c>
      <c r="I1547" s="118" t="s">
        <v>195</v>
      </c>
      <c r="J1547" s="122" t="s">
        <v>306</v>
      </c>
      <c r="L1547" s="118"/>
      <c r="M1547" s="122"/>
      <c r="O1547" s="118"/>
      <c r="P1547" s="122"/>
      <c r="R1547" s="118"/>
      <c r="S1547" s="122"/>
      <c r="U1547" s="118"/>
      <c r="V1547" s="122"/>
      <c r="X1547" s="118"/>
      <c r="Y1547" s="122"/>
      <c r="AA1547" s="118"/>
      <c r="AB1547" s="122"/>
      <c r="AD1547" s="118"/>
      <c r="AE1547" s="122"/>
      <c r="AG1547" s="118"/>
      <c r="AH1547" s="122"/>
      <c r="AJ1547" s="118"/>
      <c r="AK1547" s="122"/>
    </row>
    <row r="1548" spans="1:76" s="110" customFormat="1" x14ac:dyDescent="0.35">
      <c r="A1548" s="122" t="s">
        <v>3805</v>
      </c>
      <c r="B1548" s="110" t="s">
        <v>461</v>
      </c>
      <c r="C1548" s="110" t="s">
        <v>85</v>
      </c>
      <c r="D1548" s="122" t="s">
        <v>231</v>
      </c>
      <c r="E1548" s="125">
        <v>36393</v>
      </c>
      <c r="F1548" s="111" t="s">
        <v>279</v>
      </c>
      <c r="G1548" s="122"/>
      <c r="J1548" s="122"/>
      <c r="M1548" s="122"/>
      <c r="P1548" s="122"/>
      <c r="S1548" s="122"/>
      <c r="V1548" s="122"/>
      <c r="Y1548" s="122"/>
      <c r="AB1548" s="122"/>
    </row>
    <row r="1549" spans="1:76" s="110" customFormat="1" x14ac:dyDescent="0.35">
      <c r="A1549" s="122" t="s">
        <v>1876</v>
      </c>
      <c r="B1549" s="110" t="s">
        <v>132</v>
      </c>
      <c r="C1549" s="110" t="s">
        <v>206</v>
      </c>
      <c r="D1549" s="122"/>
      <c r="E1549" s="125">
        <v>36896</v>
      </c>
      <c r="F1549" s="111" t="s">
        <v>84</v>
      </c>
      <c r="G1549" s="122" t="s">
        <v>280</v>
      </c>
      <c r="H1549" s="110" t="s">
        <v>122</v>
      </c>
      <c r="I1549" s="110" t="s">
        <v>206</v>
      </c>
      <c r="J1549" s="122"/>
      <c r="K1549" s="110" t="s">
        <v>132</v>
      </c>
      <c r="L1549" s="110" t="s">
        <v>206</v>
      </c>
      <c r="M1549" s="122"/>
      <c r="P1549" s="122"/>
      <c r="S1549" s="122"/>
      <c r="V1549" s="122"/>
      <c r="Y1549" s="122"/>
      <c r="AB1549" s="122"/>
    </row>
    <row r="1550" spans="1:76" s="110" customFormat="1" x14ac:dyDescent="0.35">
      <c r="A1550" s="8" t="s">
        <v>1061</v>
      </c>
      <c r="B1550" s="110" t="s">
        <v>77</v>
      </c>
      <c r="C1550" s="131" t="s">
        <v>165</v>
      </c>
      <c r="D1550" s="36"/>
      <c r="E1550" s="40">
        <v>30652</v>
      </c>
      <c r="F1550" s="36" t="s">
        <v>1062</v>
      </c>
      <c r="G1550" s="36" t="s">
        <v>4963</v>
      </c>
      <c r="H1550" s="102"/>
      <c r="I1550" s="131"/>
      <c r="J1550" s="36"/>
      <c r="K1550" s="102" t="s">
        <v>77</v>
      </c>
      <c r="L1550" s="131" t="s">
        <v>135</v>
      </c>
      <c r="M1550" s="36"/>
      <c r="N1550" s="102" t="s">
        <v>77</v>
      </c>
      <c r="O1550" s="131" t="s">
        <v>135</v>
      </c>
      <c r="P1550" s="36"/>
      <c r="Q1550" s="102" t="s">
        <v>77</v>
      </c>
      <c r="R1550" s="131" t="s">
        <v>135</v>
      </c>
      <c r="S1550" s="36"/>
      <c r="T1550" s="102" t="s">
        <v>77</v>
      </c>
      <c r="U1550" s="131" t="s">
        <v>135</v>
      </c>
      <c r="V1550" s="36"/>
      <c r="W1550" s="102" t="s">
        <v>77</v>
      </c>
      <c r="X1550" s="131" t="s">
        <v>135</v>
      </c>
      <c r="Y1550" s="36"/>
      <c r="Z1550" s="102" t="s">
        <v>77</v>
      </c>
      <c r="AA1550" s="131" t="s">
        <v>135</v>
      </c>
      <c r="AB1550" s="36"/>
      <c r="AC1550" s="102" t="s">
        <v>77</v>
      </c>
      <c r="AD1550" s="131" t="s">
        <v>135</v>
      </c>
      <c r="AE1550" s="36"/>
      <c r="AF1550" s="102" t="s">
        <v>77</v>
      </c>
      <c r="AG1550" s="131" t="s">
        <v>135</v>
      </c>
      <c r="AH1550" s="36"/>
      <c r="AI1550" s="102" t="s">
        <v>77</v>
      </c>
      <c r="AJ1550" s="131" t="s">
        <v>135</v>
      </c>
      <c r="AK1550" s="36"/>
      <c r="AL1550" t="s">
        <v>77</v>
      </c>
      <c r="AM1550" s="36" t="s">
        <v>135</v>
      </c>
      <c r="AN1550" s="36"/>
      <c r="AO1550" t="s">
        <v>77</v>
      </c>
      <c r="AP1550" s="36" t="s">
        <v>135</v>
      </c>
      <c r="AQ1550" s="36"/>
      <c r="AR1550" t="s">
        <v>77</v>
      </c>
      <c r="AS1550" s="36" t="s">
        <v>135</v>
      </c>
      <c r="AT1550" s="36"/>
      <c r="AU1550" t="s">
        <v>77</v>
      </c>
      <c r="AV1550" s="36" t="s">
        <v>135</v>
      </c>
      <c r="AW1550" s="36"/>
      <c r="AX1550" t="s">
        <v>77</v>
      </c>
      <c r="AY1550" s="36" t="s">
        <v>135</v>
      </c>
      <c r="AZ1550" s="36"/>
      <c r="BA1550" t="s">
        <v>77</v>
      </c>
      <c r="BB1550" s="36" t="s">
        <v>135</v>
      </c>
      <c r="BC1550" s="36" t="s">
        <v>1064</v>
      </c>
      <c r="BD1550" t="s">
        <v>77</v>
      </c>
      <c r="BE1550" s="36" t="s">
        <v>135</v>
      </c>
      <c r="BF1550" s="36" t="s">
        <v>1065</v>
      </c>
      <c r="BG1550" t="s">
        <v>77</v>
      </c>
      <c r="BH1550" s="36" t="s">
        <v>135</v>
      </c>
      <c r="BI1550" s="36" t="s">
        <v>1066</v>
      </c>
      <c r="BJ1550" t="s">
        <v>77</v>
      </c>
      <c r="BK1550" s="36" t="s">
        <v>135</v>
      </c>
      <c r="BL1550" s="36" t="s">
        <v>377</v>
      </c>
      <c r="BM1550"/>
      <c r="BN1550" s="36"/>
      <c r="BO1550" s="8"/>
      <c r="BP1550"/>
      <c r="BQ1550"/>
      <c r="BR1550" s="8"/>
      <c r="BS1550" s="8"/>
      <c r="BT1550" s="8"/>
      <c r="BU1550" s="8"/>
      <c r="BV1550"/>
      <c r="BW1550" s="9"/>
      <c r="BX1550" s="9"/>
    </row>
    <row r="1551" spans="1:76" s="110" customFormat="1" x14ac:dyDescent="0.35">
      <c r="A1551" s="122" t="s">
        <v>2146</v>
      </c>
      <c r="C1551" s="111" t="s">
        <v>4421</v>
      </c>
      <c r="D1551" s="122"/>
      <c r="E1551" s="125">
        <v>36426</v>
      </c>
      <c r="F1551" s="118" t="s">
        <v>387</v>
      </c>
      <c r="G1551" s="122" t="s">
        <v>102</v>
      </c>
      <c r="J1551" s="122"/>
      <c r="K1551" s="110" t="s">
        <v>410</v>
      </c>
      <c r="L1551" s="110" t="s">
        <v>135</v>
      </c>
      <c r="M1551" s="122"/>
      <c r="N1551" s="110" t="s">
        <v>1352</v>
      </c>
      <c r="O1551" s="110" t="s">
        <v>135</v>
      </c>
      <c r="P1551" s="122"/>
      <c r="S1551" s="122"/>
      <c r="V1551" s="122"/>
      <c r="Y1551" s="122"/>
      <c r="AB1551" s="122"/>
    </row>
    <row r="1552" spans="1:76" s="110" customFormat="1" x14ac:dyDescent="0.35">
      <c r="A1552" s="122" t="s">
        <v>2541</v>
      </c>
      <c r="B1552" s="110" t="s">
        <v>1449</v>
      </c>
      <c r="C1552" s="111" t="s">
        <v>151</v>
      </c>
      <c r="D1552" s="111" t="s">
        <v>301</v>
      </c>
      <c r="E1552" s="125">
        <v>35802</v>
      </c>
      <c r="F1552" s="118" t="s">
        <v>218</v>
      </c>
      <c r="G1552" s="122" t="s">
        <v>316</v>
      </c>
      <c r="I1552" s="111"/>
      <c r="J1552" s="111"/>
      <c r="K1552" s="110" t="s">
        <v>2542</v>
      </c>
      <c r="L1552" s="111" t="s">
        <v>172</v>
      </c>
      <c r="M1552" s="111" t="s">
        <v>422</v>
      </c>
      <c r="N1552" s="110" t="s">
        <v>1449</v>
      </c>
      <c r="O1552" s="111" t="s">
        <v>172</v>
      </c>
      <c r="P1552" s="111" t="s">
        <v>328</v>
      </c>
      <c r="Q1552" s="110" t="s">
        <v>1449</v>
      </c>
      <c r="R1552" s="110" t="s">
        <v>172</v>
      </c>
      <c r="S1552" s="122" t="s">
        <v>328</v>
      </c>
      <c r="V1552" s="122"/>
      <c r="Y1552" s="122"/>
      <c r="AB1552" s="122"/>
    </row>
    <row r="1553" spans="1:256" s="110" customFormat="1" x14ac:dyDescent="0.35">
      <c r="A1553" s="122" t="s">
        <v>5024</v>
      </c>
      <c r="B1553" s="110" t="s">
        <v>1210</v>
      </c>
      <c r="C1553" s="118" t="s">
        <v>128</v>
      </c>
      <c r="D1553" s="122" t="s">
        <v>1462</v>
      </c>
      <c r="E1553" s="125">
        <v>36795</v>
      </c>
      <c r="F1553" s="111" t="s">
        <v>313</v>
      </c>
      <c r="G1553" s="111" t="s">
        <v>230</v>
      </c>
      <c r="H1553" s="110" t="s">
        <v>93</v>
      </c>
      <c r="I1553" s="118" t="s">
        <v>128</v>
      </c>
      <c r="J1553" s="122" t="s">
        <v>2942</v>
      </c>
      <c r="L1553" s="118"/>
      <c r="M1553" s="122"/>
      <c r="O1553" s="118"/>
      <c r="P1553" s="122"/>
      <c r="R1553" s="118"/>
      <c r="S1553" s="122"/>
      <c r="U1553" s="118"/>
      <c r="V1553" s="122"/>
      <c r="X1553" s="118"/>
      <c r="Y1553" s="122"/>
      <c r="AA1553" s="118"/>
      <c r="AB1553" s="122"/>
      <c r="AD1553" s="118"/>
      <c r="AE1553" s="122"/>
      <c r="AG1553" s="118"/>
      <c r="AH1553" s="122"/>
      <c r="AJ1553" s="118"/>
      <c r="AK1553" s="122"/>
    </row>
    <row r="1554" spans="1:256" s="110" customFormat="1" x14ac:dyDescent="0.35">
      <c r="A1554" s="122" t="s">
        <v>1931</v>
      </c>
      <c r="B1554" s="110" t="s">
        <v>648</v>
      </c>
      <c r="C1554" s="110" t="s">
        <v>103</v>
      </c>
      <c r="D1554" s="122" t="s">
        <v>1808</v>
      </c>
      <c r="E1554" s="125">
        <v>36248</v>
      </c>
      <c r="F1554" s="111" t="s">
        <v>295</v>
      </c>
      <c r="G1554" s="122" t="s">
        <v>137</v>
      </c>
      <c r="H1554" s="110" t="s">
        <v>304</v>
      </c>
      <c r="I1554" s="110" t="s">
        <v>103</v>
      </c>
      <c r="J1554" s="122" t="s">
        <v>310</v>
      </c>
      <c r="K1554" s="110" t="s">
        <v>648</v>
      </c>
      <c r="L1554" s="110" t="s">
        <v>103</v>
      </c>
      <c r="M1554" s="122" t="s">
        <v>1537</v>
      </c>
      <c r="P1554" s="122"/>
      <c r="S1554" s="122"/>
      <c r="V1554" s="122"/>
      <c r="Y1554" s="122"/>
      <c r="AB1554" s="122"/>
    </row>
    <row r="1555" spans="1:256" s="110" customFormat="1" x14ac:dyDescent="0.35">
      <c r="A1555" s="122" t="s">
        <v>3852</v>
      </c>
      <c r="B1555" s="110" t="s">
        <v>327</v>
      </c>
      <c r="C1555" s="110" t="s">
        <v>326</v>
      </c>
      <c r="D1555" s="122" t="s">
        <v>335</v>
      </c>
      <c r="E1555" s="125">
        <v>37157</v>
      </c>
      <c r="F1555" s="111" t="s">
        <v>3960</v>
      </c>
      <c r="G1555" s="122"/>
      <c r="J1555" s="122"/>
      <c r="M1555" s="122"/>
      <c r="P1555" s="122"/>
      <c r="S1555" s="122"/>
      <c r="V1555" s="122"/>
      <c r="Y1555" s="122"/>
      <c r="AB1555" s="122"/>
    </row>
    <row r="1556" spans="1:256" s="110" customFormat="1" x14ac:dyDescent="0.35">
      <c r="A1556" s="122" t="s">
        <v>3704</v>
      </c>
      <c r="B1556" s="110" t="s">
        <v>211</v>
      </c>
      <c r="C1556" s="110" t="s">
        <v>195</v>
      </c>
      <c r="D1556" s="122" t="s">
        <v>201</v>
      </c>
      <c r="E1556" s="125">
        <v>37410</v>
      </c>
      <c r="F1556" s="111" t="s">
        <v>5149</v>
      </c>
      <c r="G1556" s="122"/>
      <c r="J1556" s="122"/>
      <c r="M1556" s="122"/>
      <c r="P1556" s="122"/>
      <c r="S1556" s="122"/>
      <c r="V1556" s="122"/>
      <c r="Y1556" s="122"/>
      <c r="AB1556" s="122"/>
    </row>
    <row r="1557" spans="1:256" s="110" customFormat="1" x14ac:dyDescent="0.35">
      <c r="A1557" s="122" t="s">
        <v>3880</v>
      </c>
      <c r="B1557" s="110" t="s">
        <v>327</v>
      </c>
      <c r="C1557" s="110" t="s">
        <v>235</v>
      </c>
      <c r="D1557" s="122" t="s">
        <v>328</v>
      </c>
      <c r="E1557" s="125">
        <v>35367</v>
      </c>
      <c r="F1557" s="111" t="s">
        <v>101</v>
      </c>
      <c r="G1557" s="122"/>
      <c r="J1557" s="122"/>
      <c r="M1557" s="122"/>
      <c r="P1557" s="122"/>
      <c r="S1557" s="122"/>
      <c r="V1557" s="122"/>
      <c r="Y1557" s="122"/>
      <c r="AB1557" s="122"/>
    </row>
    <row r="1558" spans="1:256" s="110" customFormat="1" x14ac:dyDescent="0.35">
      <c r="A1558" s="122" t="s">
        <v>2603</v>
      </c>
      <c r="B1558" s="110" t="s">
        <v>242</v>
      </c>
      <c r="C1558" s="110" t="s">
        <v>131</v>
      </c>
      <c r="D1558" s="122" t="s">
        <v>1896</v>
      </c>
      <c r="E1558" s="125">
        <v>36621</v>
      </c>
      <c r="F1558" s="118" t="s">
        <v>2604</v>
      </c>
      <c r="G1558" s="122" t="s">
        <v>3486</v>
      </c>
      <c r="H1558" s="110" t="s">
        <v>253</v>
      </c>
      <c r="I1558" s="110" t="s">
        <v>131</v>
      </c>
      <c r="J1558" s="122" t="s">
        <v>181</v>
      </c>
      <c r="K1558" s="110" t="s">
        <v>242</v>
      </c>
      <c r="L1558" s="110" t="s">
        <v>131</v>
      </c>
      <c r="M1558" s="122" t="s">
        <v>483</v>
      </c>
      <c r="N1558" s="110" t="s">
        <v>242</v>
      </c>
      <c r="O1558" s="110" t="s">
        <v>131</v>
      </c>
      <c r="P1558" s="122" t="s">
        <v>178</v>
      </c>
      <c r="S1558" s="122"/>
      <c r="V1558" s="122"/>
      <c r="Y1558" s="122"/>
      <c r="AB1558" s="122"/>
    </row>
    <row r="1559" spans="1:256" s="110" customFormat="1" x14ac:dyDescent="0.35">
      <c r="A1559" s="122" t="s">
        <v>3627</v>
      </c>
      <c r="B1559" s="110" t="s">
        <v>258</v>
      </c>
      <c r="C1559" s="110" t="s">
        <v>85</v>
      </c>
      <c r="D1559" s="122" t="s">
        <v>264</v>
      </c>
      <c r="E1559" s="125">
        <v>36821</v>
      </c>
      <c r="F1559" s="111" t="s">
        <v>88</v>
      </c>
      <c r="G1559" s="122"/>
      <c r="J1559" s="122"/>
      <c r="M1559" s="122"/>
      <c r="P1559" s="122"/>
      <c r="S1559" s="122"/>
      <c r="V1559" s="122"/>
      <c r="Y1559" s="122"/>
      <c r="AB1559" s="122"/>
    </row>
    <row r="1560" spans="1:256" s="110" customFormat="1" x14ac:dyDescent="0.35">
      <c r="A1560" s="122" t="s">
        <v>312</v>
      </c>
      <c r="B1560" s="110" t="s">
        <v>292</v>
      </c>
      <c r="C1560" s="118" t="s">
        <v>229</v>
      </c>
      <c r="D1560" s="122" t="s">
        <v>645</v>
      </c>
      <c r="E1560" s="125">
        <v>35460</v>
      </c>
      <c r="F1560" s="111" t="s">
        <v>107</v>
      </c>
      <c r="G1560" s="111" t="s">
        <v>313</v>
      </c>
      <c r="H1560" s="110" t="s">
        <v>311</v>
      </c>
      <c r="I1560" s="118" t="s">
        <v>229</v>
      </c>
      <c r="J1560" s="122" t="s">
        <v>314</v>
      </c>
      <c r="L1560" s="118"/>
      <c r="M1560" s="122"/>
      <c r="O1560" s="118"/>
      <c r="P1560" s="122"/>
      <c r="R1560" s="118"/>
      <c r="S1560" s="122"/>
      <c r="U1560" s="118"/>
      <c r="V1560" s="122"/>
      <c r="X1560" s="118"/>
      <c r="Y1560" s="122"/>
      <c r="AA1560" s="118"/>
      <c r="AB1560" s="122"/>
      <c r="AD1560" s="118"/>
      <c r="AE1560" s="122"/>
      <c r="AG1560" s="118"/>
      <c r="AH1560" s="122"/>
      <c r="AJ1560" s="118"/>
      <c r="AK1560" s="122"/>
    </row>
    <row r="1561" spans="1:256" s="110" customFormat="1" x14ac:dyDescent="0.35">
      <c r="A1561" s="122" t="s">
        <v>2952</v>
      </c>
      <c r="B1561" s="110" t="s">
        <v>156</v>
      </c>
      <c r="C1561" s="118" t="s">
        <v>165</v>
      </c>
      <c r="D1561" s="122" t="s">
        <v>173</v>
      </c>
      <c r="E1561" s="125">
        <v>36749</v>
      </c>
      <c r="F1561" s="111" t="s">
        <v>171</v>
      </c>
      <c r="G1561" s="111" t="s">
        <v>230</v>
      </c>
      <c r="H1561" s="110" t="s">
        <v>156</v>
      </c>
      <c r="I1561" s="118" t="s">
        <v>165</v>
      </c>
      <c r="J1561" s="122" t="s">
        <v>161</v>
      </c>
      <c r="L1561" s="118"/>
      <c r="M1561" s="122"/>
      <c r="O1561" s="118"/>
      <c r="P1561" s="122"/>
      <c r="R1561" s="118"/>
      <c r="S1561" s="122"/>
      <c r="U1561" s="118"/>
      <c r="V1561" s="122"/>
      <c r="X1561" s="118"/>
      <c r="Y1561" s="122"/>
      <c r="AA1561" s="118"/>
      <c r="AB1561" s="122"/>
      <c r="AD1561" s="118"/>
      <c r="AE1561" s="122"/>
      <c r="AG1561" s="118"/>
      <c r="AH1561" s="122"/>
      <c r="AJ1561" s="118"/>
      <c r="AK1561" s="122"/>
    </row>
    <row r="1562" spans="1:256" s="110" customFormat="1" x14ac:dyDescent="0.35">
      <c r="A1562" s="122" t="s">
        <v>2042</v>
      </c>
      <c r="B1562" s="110" t="s">
        <v>77</v>
      </c>
      <c r="C1562" s="110" t="s">
        <v>268</v>
      </c>
      <c r="D1562" s="36"/>
      <c r="E1562" s="125">
        <v>34897</v>
      </c>
      <c r="F1562" s="118" t="s">
        <v>140</v>
      </c>
      <c r="G1562" s="122" t="s">
        <v>282</v>
      </c>
      <c r="H1562" s="110" t="s">
        <v>77</v>
      </c>
      <c r="I1562" s="110" t="s">
        <v>158</v>
      </c>
      <c r="J1562" s="36" t="s">
        <v>2043</v>
      </c>
      <c r="M1562" s="36"/>
      <c r="N1562" s="110" t="s">
        <v>77</v>
      </c>
      <c r="O1562" s="110" t="s">
        <v>158</v>
      </c>
      <c r="P1562" s="36" t="s">
        <v>3389</v>
      </c>
      <c r="Q1562" s="110" t="s">
        <v>77</v>
      </c>
      <c r="R1562" s="110" t="s">
        <v>158</v>
      </c>
      <c r="S1562" s="36" t="s">
        <v>4885</v>
      </c>
      <c r="T1562" s="110" t="s">
        <v>77</v>
      </c>
      <c r="U1562" s="110" t="s">
        <v>158</v>
      </c>
      <c r="V1562" s="122"/>
      <c r="Y1562" s="122"/>
      <c r="AB1562" s="122"/>
    </row>
    <row r="1563" spans="1:256" s="110" customFormat="1" x14ac:dyDescent="0.35">
      <c r="A1563" s="122" t="s">
        <v>5081</v>
      </c>
      <c r="B1563" s="111"/>
      <c r="C1563" s="111" t="s">
        <v>4421</v>
      </c>
      <c r="D1563" s="122"/>
      <c r="E1563" s="125">
        <v>36184</v>
      </c>
      <c r="F1563" s="118" t="s">
        <v>1158</v>
      </c>
      <c r="G1563" s="122" t="s">
        <v>204</v>
      </c>
      <c r="H1563" s="111"/>
      <c r="J1563" s="122"/>
      <c r="M1563" s="122"/>
      <c r="N1563" s="110" t="s">
        <v>132</v>
      </c>
      <c r="O1563" s="110" t="s">
        <v>471</v>
      </c>
      <c r="P1563" s="122"/>
      <c r="Q1563" s="110" t="s">
        <v>5082</v>
      </c>
      <c r="R1563" s="110" t="s">
        <v>471</v>
      </c>
      <c r="S1563" s="122"/>
      <c r="V1563" s="122"/>
      <c r="Y1563" s="122"/>
      <c r="AB1563" s="122"/>
    </row>
    <row r="1564" spans="1:256" s="110" customFormat="1" x14ac:dyDescent="0.35">
      <c r="A1564" s="122" t="s">
        <v>2787</v>
      </c>
      <c r="B1564" s="110" t="s">
        <v>198</v>
      </c>
      <c r="C1564" s="110" t="s">
        <v>274</v>
      </c>
      <c r="D1564" s="122" t="s">
        <v>178</v>
      </c>
      <c r="E1564" s="125">
        <v>36325</v>
      </c>
      <c r="F1564" s="118" t="s">
        <v>1660</v>
      </c>
      <c r="G1564" s="122" t="s">
        <v>204</v>
      </c>
      <c r="H1564" s="110" t="s">
        <v>578</v>
      </c>
      <c r="I1564" s="110" t="s">
        <v>274</v>
      </c>
      <c r="J1564" s="122" t="s">
        <v>477</v>
      </c>
      <c r="K1564" s="110" t="s">
        <v>446</v>
      </c>
      <c r="L1564" s="110" t="s">
        <v>274</v>
      </c>
      <c r="M1564" s="122" t="s">
        <v>183</v>
      </c>
      <c r="N1564" s="110" t="s">
        <v>446</v>
      </c>
      <c r="O1564" s="110" t="s">
        <v>274</v>
      </c>
      <c r="P1564" s="122" t="s">
        <v>228</v>
      </c>
      <c r="Q1564" s="110" t="s">
        <v>198</v>
      </c>
      <c r="R1564" s="110" t="s">
        <v>274</v>
      </c>
      <c r="S1564" s="122" t="s">
        <v>186</v>
      </c>
      <c r="V1564" s="122"/>
      <c r="Y1564" s="122"/>
      <c r="AB1564" s="122"/>
    </row>
    <row r="1565" spans="1:256" s="110" customFormat="1" x14ac:dyDescent="0.35">
      <c r="A1565" s="122" t="s">
        <v>4905</v>
      </c>
      <c r="B1565" s="110" t="s">
        <v>192</v>
      </c>
      <c r="C1565" s="110" t="s">
        <v>206</v>
      </c>
      <c r="D1565" s="122" t="s">
        <v>477</v>
      </c>
      <c r="E1565" s="125">
        <v>35650</v>
      </c>
      <c r="F1565" s="118" t="s">
        <v>218</v>
      </c>
      <c r="G1565" s="122" t="s">
        <v>932</v>
      </c>
      <c r="H1565" s="110" t="s">
        <v>446</v>
      </c>
      <c r="I1565" s="110" t="s">
        <v>135</v>
      </c>
      <c r="J1565" s="122" t="s">
        <v>743</v>
      </c>
      <c r="K1565" s="110" t="s">
        <v>198</v>
      </c>
      <c r="L1565" s="110" t="s">
        <v>135</v>
      </c>
      <c r="M1565" s="122" t="s">
        <v>743</v>
      </c>
      <c r="N1565" s="110" t="s">
        <v>192</v>
      </c>
      <c r="O1565" s="110" t="s">
        <v>135</v>
      </c>
      <c r="P1565" s="122" t="s">
        <v>743</v>
      </c>
      <c r="Q1565" s="110" t="s">
        <v>744</v>
      </c>
      <c r="R1565" s="110" t="s">
        <v>135</v>
      </c>
      <c r="S1565" s="122" t="s">
        <v>231</v>
      </c>
      <c r="V1565" s="122"/>
      <c r="Y1565" s="122"/>
      <c r="AB1565" s="122"/>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c r="HK1565"/>
      <c r="HL1565"/>
      <c r="HM1565"/>
      <c r="HN1565"/>
      <c r="HO1565"/>
      <c r="HP1565"/>
      <c r="HQ1565"/>
      <c r="HR1565"/>
      <c r="HS1565"/>
      <c r="HT1565"/>
      <c r="HU1565"/>
      <c r="HV1565"/>
      <c r="HW1565"/>
      <c r="HX1565"/>
      <c r="HY1565"/>
      <c r="HZ1565"/>
      <c r="IA1565"/>
      <c r="IB1565"/>
      <c r="IC1565"/>
      <c r="ID1565"/>
      <c r="IE1565"/>
      <c r="IF1565"/>
      <c r="IG1565"/>
      <c r="IH1565"/>
      <c r="II1565"/>
      <c r="IJ1565"/>
      <c r="IK1565"/>
      <c r="IL1565"/>
      <c r="IM1565"/>
      <c r="IN1565"/>
      <c r="IO1565"/>
      <c r="IP1565"/>
      <c r="IQ1565"/>
      <c r="IR1565"/>
      <c r="IS1565"/>
      <c r="IT1565"/>
      <c r="IU1565"/>
      <c r="IV1565"/>
    </row>
    <row r="1566" spans="1:256" s="110" customFormat="1" x14ac:dyDescent="0.35">
      <c r="A1566" s="122" t="s">
        <v>3286</v>
      </c>
      <c r="B1566" s="110" t="s">
        <v>461</v>
      </c>
      <c r="C1566" s="118" t="s">
        <v>268</v>
      </c>
      <c r="D1566" s="122" t="s">
        <v>231</v>
      </c>
      <c r="E1566" s="125">
        <v>36251</v>
      </c>
      <c r="F1566" s="111" t="s">
        <v>279</v>
      </c>
      <c r="G1566" s="111"/>
      <c r="H1566" s="110" t="s">
        <v>461</v>
      </c>
      <c r="I1566" s="118" t="s">
        <v>268</v>
      </c>
      <c r="J1566" s="122" t="s">
        <v>231</v>
      </c>
      <c r="L1566" s="118"/>
      <c r="M1566" s="122"/>
      <c r="O1566" s="118"/>
      <c r="P1566" s="122"/>
      <c r="R1566" s="118"/>
      <c r="S1566" s="122"/>
      <c r="U1566" s="118"/>
      <c r="V1566" s="122"/>
      <c r="X1566" s="118"/>
      <c r="Y1566" s="122"/>
      <c r="AA1566" s="118"/>
      <c r="AB1566" s="122"/>
      <c r="AD1566" s="118"/>
      <c r="AE1566" s="122"/>
      <c r="AG1566" s="118"/>
      <c r="AH1566" s="122"/>
      <c r="AJ1566" s="118"/>
      <c r="AK1566" s="122"/>
    </row>
    <row r="1567" spans="1:256" s="110" customFormat="1" x14ac:dyDescent="0.35">
      <c r="A1567" s="122" t="s">
        <v>1563</v>
      </c>
      <c r="B1567" s="110" t="s">
        <v>77</v>
      </c>
      <c r="C1567" s="110" t="s">
        <v>142</v>
      </c>
      <c r="D1567" s="122"/>
      <c r="E1567" s="125">
        <v>34294</v>
      </c>
      <c r="F1567" s="118" t="s">
        <v>720</v>
      </c>
      <c r="G1567" s="122" t="s">
        <v>1286</v>
      </c>
      <c r="H1567" s="110" t="s">
        <v>77</v>
      </c>
      <c r="I1567" s="110" t="s">
        <v>142</v>
      </c>
      <c r="J1567" s="122" t="s">
        <v>3487</v>
      </c>
      <c r="K1567" s="110" t="s">
        <v>77</v>
      </c>
      <c r="L1567" s="110" t="s">
        <v>142</v>
      </c>
      <c r="M1567" s="122"/>
      <c r="N1567" s="110" t="s">
        <v>77</v>
      </c>
      <c r="O1567" s="110" t="s">
        <v>142</v>
      </c>
      <c r="P1567" s="122" t="s">
        <v>1564</v>
      </c>
      <c r="S1567" s="122"/>
      <c r="T1567" s="110" t="s">
        <v>77</v>
      </c>
      <c r="U1567" s="110" t="s">
        <v>142</v>
      </c>
      <c r="V1567" s="122" t="s">
        <v>1460</v>
      </c>
      <c r="W1567" s="110" t="s">
        <v>77</v>
      </c>
      <c r="X1567" s="110" t="s">
        <v>142</v>
      </c>
      <c r="Y1567" s="122" t="s">
        <v>1460</v>
      </c>
      <c r="Z1567" s="110" t="s">
        <v>77</v>
      </c>
      <c r="AA1567" s="110" t="s">
        <v>142</v>
      </c>
      <c r="AB1567" s="122" t="s">
        <v>3017</v>
      </c>
    </row>
    <row r="1568" spans="1:256" s="110" customFormat="1" x14ac:dyDescent="0.35">
      <c r="A1568" s="122" t="s">
        <v>1621</v>
      </c>
      <c r="B1568" s="110" t="s">
        <v>304</v>
      </c>
      <c r="C1568" s="118" t="s">
        <v>341</v>
      </c>
      <c r="D1568" s="122" t="s">
        <v>496</v>
      </c>
      <c r="E1568" s="125">
        <v>36080</v>
      </c>
      <c r="F1568" s="111" t="s">
        <v>279</v>
      </c>
      <c r="G1568" s="111"/>
      <c r="H1568" s="110" t="s">
        <v>304</v>
      </c>
      <c r="I1568" s="118" t="s">
        <v>341</v>
      </c>
      <c r="J1568" s="122" t="s">
        <v>317</v>
      </c>
      <c r="L1568" s="118"/>
      <c r="M1568" s="122"/>
      <c r="O1568" s="118"/>
      <c r="P1568" s="122"/>
      <c r="R1568" s="118"/>
      <c r="S1568" s="122"/>
      <c r="U1568" s="118"/>
      <c r="V1568" s="122"/>
      <c r="X1568" s="118"/>
      <c r="Y1568" s="122"/>
      <c r="AA1568" s="118"/>
      <c r="AB1568" s="122"/>
      <c r="AD1568" s="118"/>
      <c r="AE1568" s="122"/>
      <c r="AG1568" s="118"/>
      <c r="AH1568" s="122"/>
      <c r="AJ1568" s="118"/>
      <c r="AK1568" s="122"/>
    </row>
    <row r="1569" spans="1:76" s="110" customFormat="1" x14ac:dyDescent="0.35">
      <c r="A1569" s="8" t="s">
        <v>4525</v>
      </c>
      <c r="B1569" s="102"/>
      <c r="C1569" s="111" t="s">
        <v>4421</v>
      </c>
      <c r="D1569" s="36"/>
      <c r="E1569" s="40">
        <v>31184</v>
      </c>
      <c r="F1569" s="36" t="s">
        <v>4526</v>
      </c>
      <c r="G1569" s="36" t="s">
        <v>4527</v>
      </c>
      <c r="H1569" s="102"/>
      <c r="I1569" s="131"/>
      <c r="J1569" s="36"/>
      <c r="K1569" s="102" t="s">
        <v>77</v>
      </c>
      <c r="L1569" s="131" t="s">
        <v>172</v>
      </c>
      <c r="M1569" s="36"/>
      <c r="N1569" s="102" t="s">
        <v>77</v>
      </c>
      <c r="O1569" s="131" t="s">
        <v>94</v>
      </c>
      <c r="P1569" s="36"/>
      <c r="Q1569" s="102" t="s">
        <v>77</v>
      </c>
      <c r="R1569" s="131" t="s">
        <v>94</v>
      </c>
      <c r="S1569" s="36"/>
      <c r="T1569" s="102" t="s">
        <v>77</v>
      </c>
      <c r="U1569" s="131" t="s">
        <v>94</v>
      </c>
      <c r="V1569" s="36"/>
      <c r="W1569" s="102" t="s">
        <v>77</v>
      </c>
      <c r="X1569" s="131" t="s">
        <v>94</v>
      </c>
      <c r="Y1569" s="36"/>
      <c r="Z1569" s="102" t="s">
        <v>77</v>
      </c>
      <c r="AA1569" s="131" t="s">
        <v>94</v>
      </c>
      <c r="AB1569" s="36"/>
      <c r="AC1569" s="102" t="s">
        <v>77</v>
      </c>
      <c r="AD1569" s="131" t="s">
        <v>94</v>
      </c>
      <c r="AE1569" s="36"/>
      <c r="AF1569" s="102" t="s">
        <v>77</v>
      </c>
      <c r="AG1569" s="131" t="s">
        <v>94</v>
      </c>
      <c r="AH1569" s="36"/>
      <c r="AI1569" s="102" t="s">
        <v>77</v>
      </c>
      <c r="AJ1569" s="131" t="s">
        <v>94</v>
      </c>
      <c r="AK1569" s="36"/>
      <c r="AL1569" t="s">
        <v>77</v>
      </c>
      <c r="AM1569" s="36" t="s">
        <v>94</v>
      </c>
      <c r="AN1569" s="36"/>
      <c r="AO1569" t="s">
        <v>77</v>
      </c>
      <c r="AP1569" s="36" t="s">
        <v>94</v>
      </c>
      <c r="AQ1569" s="36"/>
      <c r="AR1569" t="s">
        <v>77</v>
      </c>
      <c r="AS1569" s="36" t="s">
        <v>94</v>
      </c>
      <c r="AT1569" s="36"/>
      <c r="AU1569" t="s">
        <v>77</v>
      </c>
      <c r="AV1569" s="36" t="s">
        <v>94</v>
      </c>
      <c r="AW1569" s="36"/>
      <c r="AX1569" t="s">
        <v>77</v>
      </c>
      <c r="AY1569" s="36" t="s">
        <v>94</v>
      </c>
      <c r="AZ1569" s="36"/>
      <c r="BA1569" t="s">
        <v>77</v>
      </c>
      <c r="BB1569" s="36" t="s">
        <v>94</v>
      </c>
      <c r="BC1569" s="36" t="s">
        <v>4528</v>
      </c>
      <c r="BD1569"/>
      <c r="BE1569" s="36"/>
      <c r="BF1569" s="36"/>
      <c r="BG1569"/>
      <c r="BH1569" s="36"/>
      <c r="BI1569" s="36"/>
      <c r="BJ1569"/>
      <c r="BK1569" s="36"/>
      <c r="BL1569" s="36"/>
      <c r="BM1569"/>
      <c r="BN1569" s="36"/>
      <c r="BO1569" s="8"/>
      <c r="BP1569"/>
      <c r="BQ1569"/>
      <c r="BR1569" s="8"/>
      <c r="BS1569" s="8"/>
      <c r="BT1569" s="8"/>
      <c r="BU1569" s="8"/>
      <c r="BV1569"/>
      <c r="BW1569" s="9"/>
      <c r="BX1569" s="9"/>
    </row>
    <row r="1570" spans="1:76" s="110" customFormat="1" x14ac:dyDescent="0.35">
      <c r="A1570" s="122" t="s">
        <v>3258</v>
      </c>
      <c r="B1570" s="110" t="s">
        <v>365</v>
      </c>
      <c r="C1570" s="118" t="s">
        <v>78</v>
      </c>
      <c r="D1570" s="122"/>
      <c r="E1570" s="125">
        <v>36448</v>
      </c>
      <c r="F1570" s="111" t="s">
        <v>160</v>
      </c>
      <c r="G1570" s="111"/>
      <c r="H1570" s="110" t="s">
        <v>365</v>
      </c>
      <c r="I1570" s="118" t="s">
        <v>85</v>
      </c>
      <c r="J1570" s="122"/>
      <c r="L1570" s="118"/>
      <c r="M1570" s="122"/>
      <c r="O1570" s="118"/>
      <c r="P1570" s="122"/>
      <c r="R1570" s="118"/>
      <c r="S1570" s="122"/>
      <c r="U1570" s="118"/>
      <c r="V1570" s="122"/>
      <c r="X1570" s="118"/>
      <c r="Y1570" s="122"/>
      <c r="AA1570" s="118"/>
      <c r="AB1570" s="122"/>
      <c r="AD1570" s="118"/>
      <c r="AE1570" s="122"/>
      <c r="AG1570" s="118"/>
      <c r="AH1570" s="122"/>
      <c r="AJ1570" s="118"/>
      <c r="AK1570" s="122"/>
    </row>
    <row r="1571" spans="1:76" s="110" customFormat="1" x14ac:dyDescent="0.35">
      <c r="A1571" s="122" t="s">
        <v>4840</v>
      </c>
      <c r="D1571" s="111"/>
      <c r="E1571" s="125">
        <v>35255</v>
      </c>
      <c r="F1571" s="118" t="s">
        <v>101</v>
      </c>
      <c r="G1571" s="122" t="s">
        <v>1428</v>
      </c>
      <c r="H1571" s="110" t="s">
        <v>77</v>
      </c>
      <c r="I1571" s="110" t="s">
        <v>229</v>
      </c>
      <c r="J1571" s="111" t="s">
        <v>4841</v>
      </c>
      <c r="K1571" s="110" t="s">
        <v>77</v>
      </c>
      <c r="L1571" s="110" t="s">
        <v>116</v>
      </c>
      <c r="M1571" s="111" t="s">
        <v>4842</v>
      </c>
      <c r="P1571" s="111"/>
      <c r="Q1571" s="110" t="s">
        <v>77</v>
      </c>
      <c r="R1571" s="110" t="s">
        <v>116</v>
      </c>
      <c r="S1571" s="122" t="s">
        <v>4843</v>
      </c>
      <c r="V1571" s="122"/>
      <c r="Y1571" s="122"/>
      <c r="AB1571" s="122"/>
    </row>
    <row r="1572" spans="1:76" s="110" customFormat="1" x14ac:dyDescent="0.35">
      <c r="A1572" s="8" t="s">
        <v>4572</v>
      </c>
      <c r="C1572" s="111" t="s">
        <v>4421</v>
      </c>
      <c r="D1572" s="131"/>
      <c r="E1572" s="40">
        <v>32300</v>
      </c>
      <c r="F1572" s="36" t="s">
        <v>3221</v>
      </c>
      <c r="G1572" s="36" t="s">
        <v>3221</v>
      </c>
      <c r="I1572" s="131"/>
      <c r="J1572" s="131"/>
      <c r="K1572" s="110" t="s">
        <v>192</v>
      </c>
      <c r="L1572" s="131" t="s">
        <v>131</v>
      </c>
      <c r="M1572" s="131" t="s">
        <v>201</v>
      </c>
      <c r="N1572" s="110" t="s">
        <v>192</v>
      </c>
      <c r="O1572" s="131" t="s">
        <v>268</v>
      </c>
      <c r="P1572" s="131" t="s">
        <v>216</v>
      </c>
      <c r="Q1572" s="110" t="s">
        <v>192</v>
      </c>
      <c r="R1572" s="131" t="s">
        <v>268</v>
      </c>
      <c r="S1572" s="131" t="s">
        <v>181</v>
      </c>
      <c r="T1572" s="110" t="s">
        <v>192</v>
      </c>
      <c r="U1572" s="131" t="s">
        <v>268</v>
      </c>
      <c r="V1572" s="131" t="s">
        <v>216</v>
      </c>
      <c r="W1572" s="110" t="s">
        <v>192</v>
      </c>
      <c r="X1572" s="131" t="s">
        <v>229</v>
      </c>
      <c r="Y1572" s="131" t="s">
        <v>212</v>
      </c>
      <c r="Z1572" s="110" t="s">
        <v>192</v>
      </c>
      <c r="AA1572" s="131" t="s">
        <v>229</v>
      </c>
      <c r="AB1572" s="131" t="s">
        <v>440</v>
      </c>
      <c r="AC1572" s="110" t="s">
        <v>1672</v>
      </c>
      <c r="AD1572" s="131" t="s">
        <v>994</v>
      </c>
      <c r="AE1572" s="131" t="s">
        <v>183</v>
      </c>
      <c r="AG1572" s="131"/>
      <c r="AH1572" s="131"/>
      <c r="AI1572" s="110" t="s">
        <v>192</v>
      </c>
      <c r="AJ1572" s="131" t="s">
        <v>1447</v>
      </c>
      <c r="AK1572" s="131" t="s">
        <v>201</v>
      </c>
      <c r="AL1572" s="110" t="s">
        <v>744</v>
      </c>
      <c r="AM1572" s="131" t="s">
        <v>1447</v>
      </c>
      <c r="AN1572" s="131" t="s">
        <v>488</v>
      </c>
      <c r="AO1572" s="102" t="s">
        <v>205</v>
      </c>
      <c r="AP1572" s="131" t="s">
        <v>1447</v>
      </c>
      <c r="AQ1572" s="131" t="s">
        <v>178</v>
      </c>
      <c r="AR1572" t="s">
        <v>205</v>
      </c>
      <c r="AS1572" s="36" t="s">
        <v>1447</v>
      </c>
      <c r="AT1572" s="36" t="s">
        <v>208</v>
      </c>
      <c r="AU1572" t="s">
        <v>205</v>
      </c>
      <c r="AV1572" s="36" t="s">
        <v>1447</v>
      </c>
      <c r="AW1572" s="36" t="s">
        <v>201</v>
      </c>
      <c r="AX1572"/>
      <c r="AY1572" s="36"/>
      <c r="AZ1572" s="36"/>
      <c r="BA1572"/>
      <c r="BB1572" s="36"/>
      <c r="BC1572" s="36"/>
      <c r="BD1572"/>
      <c r="BE1572" s="36"/>
      <c r="BF1572" s="36"/>
      <c r="BG1572"/>
      <c r="BH1572" s="36"/>
      <c r="BI1572" s="36"/>
      <c r="BJ1572"/>
      <c r="BK1572" s="36"/>
      <c r="BL1572" s="36"/>
      <c r="BM1572"/>
      <c r="BN1572" s="36"/>
      <c r="BO1572" s="36"/>
      <c r="BP1572"/>
      <c r="BQ1572" s="40"/>
      <c r="BR1572" s="36"/>
      <c r="BS1572" s="9"/>
      <c r="BT1572"/>
      <c r="BU1572" s="8"/>
      <c r="BV1572" s="9"/>
      <c r="BW1572" s="9"/>
      <c r="BX1572" s="128"/>
    </row>
    <row r="1573" spans="1:76" s="110" customFormat="1" x14ac:dyDescent="0.35">
      <c r="A1573" s="122" t="s">
        <v>3843</v>
      </c>
      <c r="B1573" s="110" t="s">
        <v>354</v>
      </c>
      <c r="C1573" s="110" t="s">
        <v>128</v>
      </c>
      <c r="D1573" s="122" t="s">
        <v>154</v>
      </c>
      <c r="E1573" s="125">
        <v>36802</v>
      </c>
      <c r="F1573" s="111" t="s">
        <v>5149</v>
      </c>
      <c r="G1573" s="122"/>
      <c r="J1573" s="122"/>
      <c r="M1573" s="122"/>
      <c r="P1573" s="122"/>
      <c r="S1573" s="122"/>
      <c r="V1573" s="122"/>
      <c r="Y1573" s="122"/>
      <c r="AB1573" s="122"/>
    </row>
    <row r="1574" spans="1:76" s="110" customFormat="1" x14ac:dyDescent="0.35">
      <c r="A1574" s="122" t="s">
        <v>3754</v>
      </c>
      <c r="B1574" s="110" t="s">
        <v>461</v>
      </c>
      <c r="C1574" s="110" t="s">
        <v>274</v>
      </c>
      <c r="D1574" s="122" t="s">
        <v>168</v>
      </c>
      <c r="E1574" s="125">
        <v>36752</v>
      </c>
      <c r="F1574" s="111" t="s">
        <v>160</v>
      </c>
      <c r="G1574" s="122"/>
      <c r="J1574" s="122"/>
      <c r="M1574" s="122"/>
      <c r="P1574" s="122"/>
      <c r="S1574" s="122"/>
      <c r="V1574" s="122"/>
      <c r="Y1574" s="122"/>
      <c r="AB1574" s="122"/>
    </row>
    <row r="1575" spans="1:76" s="110" customFormat="1" x14ac:dyDescent="0.35">
      <c r="A1575" s="122" t="s">
        <v>2094</v>
      </c>
      <c r="B1575" s="110" t="s">
        <v>744</v>
      </c>
      <c r="C1575" s="110" t="s">
        <v>224</v>
      </c>
      <c r="D1575" s="122" t="s">
        <v>231</v>
      </c>
      <c r="E1575" s="125">
        <v>36720</v>
      </c>
      <c r="F1575" s="111" t="s">
        <v>295</v>
      </c>
      <c r="G1575" s="122" t="s">
        <v>171</v>
      </c>
      <c r="H1575" s="110" t="s">
        <v>198</v>
      </c>
      <c r="I1575" s="110" t="s">
        <v>224</v>
      </c>
      <c r="J1575" s="122" t="s">
        <v>743</v>
      </c>
      <c r="K1575" s="110" t="s">
        <v>205</v>
      </c>
      <c r="L1575" s="110" t="s">
        <v>224</v>
      </c>
      <c r="M1575" s="122" t="s">
        <v>743</v>
      </c>
      <c r="P1575" s="122"/>
      <c r="S1575" s="122"/>
      <c r="V1575" s="122"/>
      <c r="Y1575" s="122"/>
      <c r="AB1575" s="122"/>
    </row>
    <row r="1576" spans="1:76" s="110" customFormat="1" x14ac:dyDescent="0.35">
      <c r="A1576" s="122" t="s">
        <v>3329</v>
      </c>
      <c r="B1576" s="110" t="s">
        <v>153</v>
      </c>
      <c r="C1576" s="110" t="s">
        <v>123</v>
      </c>
      <c r="D1576" s="122" t="s">
        <v>154</v>
      </c>
      <c r="E1576" s="125">
        <v>35171</v>
      </c>
      <c r="F1576" s="118" t="s">
        <v>398</v>
      </c>
      <c r="G1576" s="122" t="s">
        <v>401</v>
      </c>
      <c r="H1576" s="110" t="s">
        <v>153</v>
      </c>
      <c r="I1576" s="110" t="s">
        <v>123</v>
      </c>
      <c r="J1576" s="122" t="s">
        <v>422</v>
      </c>
      <c r="M1576" s="122"/>
      <c r="N1576" s="110" t="s">
        <v>156</v>
      </c>
      <c r="O1576" s="110" t="s">
        <v>123</v>
      </c>
      <c r="P1576" s="122" t="s">
        <v>161</v>
      </c>
      <c r="Q1576" s="110" t="s">
        <v>153</v>
      </c>
      <c r="R1576" s="110" t="s">
        <v>123</v>
      </c>
      <c r="S1576" s="122" t="s">
        <v>422</v>
      </c>
      <c r="T1576" s="110" t="s">
        <v>156</v>
      </c>
      <c r="U1576" s="110" t="s">
        <v>123</v>
      </c>
      <c r="V1576" s="122" t="s">
        <v>161</v>
      </c>
      <c r="Y1576" s="122"/>
      <c r="AB1576" s="122"/>
    </row>
    <row r="1577" spans="1:76" s="110" customFormat="1" x14ac:dyDescent="0.35">
      <c r="A1577" s="122" t="s">
        <v>5094</v>
      </c>
      <c r="D1577" s="122"/>
      <c r="E1577" s="125">
        <v>36436</v>
      </c>
      <c r="F1577" s="118" t="s">
        <v>241</v>
      </c>
      <c r="G1577" s="122" t="s">
        <v>241</v>
      </c>
      <c r="H1577" s="110" t="s">
        <v>323</v>
      </c>
      <c r="I1577" s="110" t="s">
        <v>224</v>
      </c>
      <c r="J1577" s="122" t="s">
        <v>422</v>
      </c>
      <c r="K1577" s="110" t="s">
        <v>323</v>
      </c>
      <c r="L1577" s="110" t="s">
        <v>224</v>
      </c>
      <c r="M1577" s="122" t="s">
        <v>422</v>
      </c>
      <c r="N1577" s="110" t="s">
        <v>323</v>
      </c>
      <c r="O1577" s="110" t="s">
        <v>224</v>
      </c>
      <c r="P1577" s="122" t="s">
        <v>154</v>
      </c>
      <c r="S1577" s="122"/>
      <c r="V1577" s="122"/>
      <c r="Y1577" s="122"/>
      <c r="AB1577" s="122"/>
    </row>
    <row r="1578" spans="1:76" s="110" customFormat="1" x14ac:dyDescent="0.35">
      <c r="A1578" s="122" t="s">
        <v>3192</v>
      </c>
      <c r="B1578" s="110" t="s">
        <v>132</v>
      </c>
      <c r="C1578" s="110" t="s">
        <v>131</v>
      </c>
      <c r="D1578" s="122"/>
      <c r="E1578" s="125">
        <v>35288</v>
      </c>
      <c r="F1578" s="118" t="s">
        <v>249</v>
      </c>
      <c r="G1578" s="122" t="s">
        <v>405</v>
      </c>
      <c r="H1578" s="110" t="s">
        <v>132</v>
      </c>
      <c r="I1578" s="110" t="s">
        <v>128</v>
      </c>
      <c r="J1578" s="122"/>
      <c r="K1578" s="110" t="s">
        <v>837</v>
      </c>
      <c r="L1578" s="110" t="s">
        <v>128</v>
      </c>
      <c r="M1578" s="122" t="s">
        <v>3193</v>
      </c>
      <c r="P1578" s="122"/>
      <c r="Q1578" s="110" t="s">
        <v>3108</v>
      </c>
      <c r="R1578" s="110" t="s">
        <v>190</v>
      </c>
      <c r="S1578" s="122" t="s">
        <v>820</v>
      </c>
      <c r="T1578" s="110" t="s">
        <v>122</v>
      </c>
      <c r="U1578" s="110" t="s">
        <v>190</v>
      </c>
      <c r="V1578" s="122"/>
      <c r="W1578" s="110" t="s">
        <v>408</v>
      </c>
      <c r="X1578" s="110" t="s">
        <v>190</v>
      </c>
      <c r="Y1578" s="122"/>
      <c r="Z1578" s="110" t="s">
        <v>408</v>
      </c>
      <c r="AA1578" s="110" t="s">
        <v>190</v>
      </c>
      <c r="AB1578" s="122"/>
    </row>
    <row r="1579" spans="1:76" s="110" customFormat="1" x14ac:dyDescent="0.35">
      <c r="A1579" s="122" t="s">
        <v>835</v>
      </c>
      <c r="B1579" s="110" t="s">
        <v>4848</v>
      </c>
      <c r="C1579" s="110" t="s">
        <v>252</v>
      </c>
      <c r="D1579" s="122" t="s">
        <v>4849</v>
      </c>
      <c r="E1579" s="125">
        <v>35079</v>
      </c>
      <c r="F1579" s="118" t="s">
        <v>398</v>
      </c>
      <c r="G1579" s="122" t="s">
        <v>398</v>
      </c>
      <c r="H1579" s="110" t="s">
        <v>4390</v>
      </c>
      <c r="I1579" s="110" t="s">
        <v>252</v>
      </c>
      <c r="J1579" s="122" t="s">
        <v>385</v>
      </c>
      <c r="K1579" s="110" t="s">
        <v>837</v>
      </c>
      <c r="L1579" s="110" t="s">
        <v>252</v>
      </c>
      <c r="M1579" s="122" t="s">
        <v>820</v>
      </c>
      <c r="N1579" s="110" t="s">
        <v>837</v>
      </c>
      <c r="O1579" s="110" t="s">
        <v>252</v>
      </c>
      <c r="P1579" s="122" t="s">
        <v>838</v>
      </c>
      <c r="Q1579" s="110" t="s">
        <v>132</v>
      </c>
      <c r="R1579" s="110" t="s">
        <v>252</v>
      </c>
      <c r="S1579" s="122"/>
      <c r="T1579" s="110" t="s">
        <v>127</v>
      </c>
      <c r="U1579" s="110" t="s">
        <v>252</v>
      </c>
      <c r="V1579" s="122"/>
      <c r="Y1579" s="122"/>
      <c r="AB1579" s="122"/>
    </row>
    <row r="1580" spans="1:76" s="110" customFormat="1" x14ac:dyDescent="0.35">
      <c r="A1580" s="122" t="s">
        <v>2522</v>
      </c>
      <c r="B1580" s="110" t="s">
        <v>276</v>
      </c>
      <c r="C1580" s="110" t="s">
        <v>421</v>
      </c>
      <c r="D1580" s="122" t="s">
        <v>906</v>
      </c>
      <c r="E1580" s="125">
        <v>36736</v>
      </c>
      <c r="F1580" s="111" t="s">
        <v>279</v>
      </c>
      <c r="G1580" s="122" t="s">
        <v>84</v>
      </c>
      <c r="H1580" s="110" t="s">
        <v>276</v>
      </c>
      <c r="I1580" s="110" t="s">
        <v>421</v>
      </c>
      <c r="J1580" s="122" t="s">
        <v>293</v>
      </c>
      <c r="K1580" s="110" t="s">
        <v>654</v>
      </c>
      <c r="L1580" s="110" t="s">
        <v>421</v>
      </c>
      <c r="M1580" s="122" t="s">
        <v>1020</v>
      </c>
      <c r="P1580" s="122"/>
      <c r="S1580" s="122"/>
      <c r="V1580" s="122"/>
      <c r="Y1580" s="122"/>
      <c r="AB1580" s="122"/>
    </row>
    <row r="1581" spans="1:76" s="110" customFormat="1" x14ac:dyDescent="0.35">
      <c r="A1581" s="122" t="s">
        <v>2356</v>
      </c>
      <c r="B1581" s="110" t="s">
        <v>362</v>
      </c>
      <c r="C1581" s="110" t="s">
        <v>172</v>
      </c>
      <c r="D1581" s="122"/>
      <c r="E1581" s="125">
        <v>34585</v>
      </c>
      <c r="F1581" s="118" t="s">
        <v>720</v>
      </c>
      <c r="G1581" s="122" t="s">
        <v>141</v>
      </c>
      <c r="H1581" s="110" t="s">
        <v>362</v>
      </c>
      <c r="I1581" s="110" t="s">
        <v>172</v>
      </c>
      <c r="J1581" s="122"/>
      <c r="M1581" s="122"/>
      <c r="N1581" s="110" t="s">
        <v>362</v>
      </c>
      <c r="O1581" s="110" t="s">
        <v>172</v>
      </c>
      <c r="P1581" s="122"/>
      <c r="Q1581" s="110" t="s">
        <v>362</v>
      </c>
      <c r="R1581" s="110" t="s">
        <v>172</v>
      </c>
      <c r="S1581" s="122"/>
      <c r="T1581" s="110" t="s">
        <v>362</v>
      </c>
      <c r="U1581" s="110" t="s">
        <v>172</v>
      </c>
      <c r="V1581" s="122"/>
      <c r="W1581" s="110" t="s">
        <v>362</v>
      </c>
      <c r="X1581" s="110" t="s">
        <v>172</v>
      </c>
      <c r="Y1581" s="122"/>
      <c r="Z1581" s="110" t="s">
        <v>362</v>
      </c>
      <c r="AA1581" s="110" t="s">
        <v>172</v>
      </c>
      <c r="AB1581" s="122"/>
    </row>
    <row r="1582" spans="1:76" s="110" customFormat="1" x14ac:dyDescent="0.35">
      <c r="A1582" s="122" t="s">
        <v>2526</v>
      </c>
      <c r="B1582" s="110" t="s">
        <v>304</v>
      </c>
      <c r="C1582" s="118" t="s">
        <v>116</v>
      </c>
      <c r="D1582" s="122" t="s">
        <v>317</v>
      </c>
      <c r="E1582" s="125">
        <v>36891</v>
      </c>
      <c r="F1582" s="111" t="s">
        <v>98</v>
      </c>
      <c r="G1582" s="111" t="s">
        <v>313</v>
      </c>
      <c r="H1582" s="110" t="s">
        <v>304</v>
      </c>
      <c r="I1582" s="118" t="s">
        <v>116</v>
      </c>
      <c r="J1582" s="122" t="s">
        <v>310</v>
      </c>
      <c r="L1582" s="118"/>
      <c r="M1582" s="122"/>
      <c r="O1582" s="118"/>
      <c r="P1582" s="122"/>
      <c r="R1582" s="118"/>
      <c r="S1582" s="122"/>
      <c r="U1582" s="118"/>
      <c r="V1582" s="122"/>
      <c r="X1582" s="118"/>
      <c r="Y1582" s="122"/>
      <c r="AA1582" s="118"/>
      <c r="AB1582" s="122"/>
      <c r="AD1582" s="118"/>
      <c r="AE1582" s="122"/>
      <c r="AG1582" s="118"/>
      <c r="AH1582" s="122"/>
      <c r="AJ1582" s="118"/>
      <c r="AK1582" s="122"/>
    </row>
    <row r="1583" spans="1:76" s="110" customFormat="1" x14ac:dyDescent="0.35">
      <c r="A1583" s="122" t="s">
        <v>2747</v>
      </c>
      <c r="B1583" s="110" t="s">
        <v>365</v>
      </c>
      <c r="C1583" s="111" t="s">
        <v>109</v>
      </c>
      <c r="D1583" s="111"/>
      <c r="E1583" s="125">
        <v>35019</v>
      </c>
      <c r="F1583" s="111" t="s">
        <v>189</v>
      </c>
      <c r="G1583" s="111" t="s">
        <v>282</v>
      </c>
      <c r="H1583" s="110" t="s">
        <v>365</v>
      </c>
      <c r="I1583" s="111" t="s">
        <v>109</v>
      </c>
      <c r="J1583" s="111"/>
      <c r="K1583" s="110" t="s">
        <v>365</v>
      </c>
      <c r="L1583" s="111" t="s">
        <v>109</v>
      </c>
      <c r="M1583" s="111"/>
      <c r="N1583" s="110" t="s">
        <v>365</v>
      </c>
      <c r="O1583" s="111" t="s">
        <v>109</v>
      </c>
      <c r="P1583" s="111"/>
      <c r="Q1583" s="110" t="s">
        <v>365</v>
      </c>
      <c r="R1583" s="111" t="s">
        <v>109</v>
      </c>
      <c r="S1583" s="111"/>
      <c r="T1583" s="110" t="s">
        <v>365</v>
      </c>
      <c r="U1583" s="111" t="s">
        <v>109</v>
      </c>
      <c r="V1583" s="111"/>
      <c r="W1583" s="110" t="s">
        <v>365</v>
      </c>
      <c r="X1583" s="111" t="s">
        <v>109</v>
      </c>
      <c r="Y1583" s="111"/>
      <c r="AA1583" s="111"/>
      <c r="AB1583" s="111"/>
      <c r="AD1583" s="111"/>
      <c r="AE1583" s="111"/>
      <c r="AG1583" s="111"/>
      <c r="AH1583" s="111"/>
      <c r="AJ1583" s="111"/>
      <c r="AK1583" s="111"/>
      <c r="AM1583" s="111"/>
      <c r="AN1583" s="111"/>
      <c r="AP1583" s="111"/>
      <c r="AQ1583" s="111"/>
      <c r="AS1583" s="111"/>
      <c r="AT1583" s="111"/>
      <c r="AV1583" s="111"/>
      <c r="AW1583" s="111"/>
      <c r="AY1583" s="111"/>
      <c r="AZ1583" s="111"/>
      <c r="BB1583" s="111"/>
      <c r="BC1583" s="111"/>
      <c r="BE1583" s="111"/>
      <c r="BF1583" s="111"/>
      <c r="BH1583" s="111"/>
      <c r="BI1583" s="111"/>
      <c r="BK1583" s="111"/>
      <c r="BL1583" s="111"/>
      <c r="BN1583" s="111"/>
      <c r="BO1583" s="111"/>
      <c r="BQ1583" s="125"/>
      <c r="BR1583" s="111"/>
      <c r="BS1583" s="118"/>
      <c r="BU1583" s="122"/>
      <c r="BV1583" s="118"/>
      <c r="BW1583" s="118"/>
      <c r="BX1583" s="127"/>
    </row>
    <row r="1584" spans="1:76" s="110" customFormat="1" x14ac:dyDescent="0.35">
      <c r="A1584" s="122" t="s">
        <v>3806</v>
      </c>
      <c r="B1584" s="110" t="s">
        <v>153</v>
      </c>
      <c r="C1584" s="110" t="s">
        <v>190</v>
      </c>
      <c r="D1584" s="122" t="s">
        <v>149</v>
      </c>
      <c r="E1584" s="125">
        <v>37707</v>
      </c>
      <c r="F1584" s="111" t="s">
        <v>5138</v>
      </c>
      <c r="G1584" s="122"/>
      <c r="J1584" s="122"/>
      <c r="M1584" s="122"/>
      <c r="P1584" s="122"/>
      <c r="S1584" s="122"/>
      <c r="V1584" s="122"/>
      <c r="Y1584" s="122"/>
      <c r="AB1584" s="122"/>
    </row>
    <row r="1585" spans="1:256" s="110" customFormat="1" x14ac:dyDescent="0.35">
      <c r="A1585" s="122" t="s">
        <v>2161</v>
      </c>
      <c r="B1585" s="110" t="s">
        <v>93</v>
      </c>
      <c r="C1585" s="110" t="s">
        <v>190</v>
      </c>
      <c r="D1585" s="122" t="s">
        <v>105</v>
      </c>
      <c r="E1585" s="125">
        <v>35551</v>
      </c>
      <c r="F1585" s="118" t="s">
        <v>398</v>
      </c>
      <c r="G1585" s="122" t="s">
        <v>5076</v>
      </c>
      <c r="H1585" s="110" t="s">
        <v>93</v>
      </c>
      <c r="I1585" s="110" t="s">
        <v>190</v>
      </c>
      <c r="J1585" s="122" t="s">
        <v>1570</v>
      </c>
      <c r="K1585" s="110" t="s">
        <v>93</v>
      </c>
      <c r="L1585" s="110" t="s">
        <v>151</v>
      </c>
      <c r="M1585" s="122" t="s">
        <v>2163</v>
      </c>
      <c r="N1585" s="110" t="s">
        <v>93</v>
      </c>
      <c r="O1585" s="110" t="s">
        <v>151</v>
      </c>
      <c r="P1585" s="122" t="s">
        <v>1959</v>
      </c>
      <c r="Q1585" s="110" t="s">
        <v>93</v>
      </c>
      <c r="R1585" s="110" t="s">
        <v>151</v>
      </c>
      <c r="S1585" s="122" t="s">
        <v>2164</v>
      </c>
      <c r="T1585" s="110" t="s">
        <v>954</v>
      </c>
      <c r="U1585" s="110" t="s">
        <v>151</v>
      </c>
      <c r="V1585" s="122" t="s">
        <v>2165</v>
      </c>
      <c r="Y1585" s="122"/>
      <c r="AB1585" s="122"/>
    </row>
    <row r="1586" spans="1:256" s="110" customFormat="1" x14ac:dyDescent="0.35">
      <c r="A1586" s="122" t="s">
        <v>4610</v>
      </c>
      <c r="C1586" s="111" t="s">
        <v>4421</v>
      </c>
      <c r="D1586" s="122"/>
      <c r="E1586" s="125">
        <v>35988</v>
      </c>
      <c r="F1586" s="111" t="s">
        <v>171</v>
      </c>
      <c r="G1586" s="122" t="s">
        <v>822</v>
      </c>
      <c r="J1586" s="122"/>
      <c r="K1586" s="110" t="s">
        <v>480</v>
      </c>
      <c r="L1586" s="110" t="s">
        <v>78</v>
      </c>
      <c r="M1586" s="122" t="s">
        <v>481</v>
      </c>
      <c r="P1586" s="122"/>
      <c r="S1586" s="122"/>
      <c r="V1586" s="122"/>
      <c r="Y1586" s="122"/>
      <c r="AB1586" s="122"/>
    </row>
    <row r="1587" spans="1:256" s="110" customFormat="1" x14ac:dyDescent="0.35">
      <c r="A1587" s="122" t="s">
        <v>3092</v>
      </c>
      <c r="B1587" s="118" t="s">
        <v>365</v>
      </c>
      <c r="C1587" s="118" t="s">
        <v>421</v>
      </c>
      <c r="D1587" s="111"/>
      <c r="E1587" s="125">
        <v>33554</v>
      </c>
      <c r="F1587" s="111" t="s">
        <v>900</v>
      </c>
      <c r="G1587" s="111" t="s">
        <v>965</v>
      </c>
      <c r="H1587" s="118" t="s">
        <v>365</v>
      </c>
      <c r="I1587" s="118" t="s">
        <v>421</v>
      </c>
      <c r="J1587" s="111"/>
      <c r="K1587" s="118" t="s">
        <v>365</v>
      </c>
      <c r="L1587" s="118" t="s">
        <v>421</v>
      </c>
      <c r="M1587" s="111"/>
      <c r="N1587" s="118" t="s">
        <v>365</v>
      </c>
      <c r="O1587" s="118" t="s">
        <v>421</v>
      </c>
      <c r="P1587" s="111"/>
      <c r="Q1587" s="118" t="s">
        <v>365</v>
      </c>
      <c r="R1587" s="118" t="s">
        <v>421</v>
      </c>
      <c r="S1587" s="111"/>
      <c r="T1587" s="118"/>
      <c r="U1587" s="118"/>
      <c r="V1587" s="111"/>
      <c r="W1587" s="118"/>
      <c r="X1587" s="118"/>
      <c r="Y1587" s="111"/>
      <c r="AA1587" s="118"/>
      <c r="AB1587" s="122"/>
      <c r="AC1587" s="110" t="s">
        <v>365</v>
      </c>
      <c r="AD1587" s="118" t="s">
        <v>326</v>
      </c>
      <c r="AE1587" s="122"/>
      <c r="AF1587" s="110" t="s">
        <v>365</v>
      </c>
      <c r="AG1587" s="118" t="s">
        <v>326</v>
      </c>
      <c r="AH1587" s="122"/>
      <c r="AI1587" s="110" t="s">
        <v>365</v>
      </c>
      <c r="AJ1587" s="118" t="s">
        <v>326</v>
      </c>
      <c r="AK1587" s="122"/>
      <c r="AM1587" s="118"/>
      <c r="AN1587" s="122"/>
      <c r="AP1587" s="118"/>
      <c r="AQ1587" s="122"/>
      <c r="AS1587" s="118"/>
      <c r="AT1587" s="122"/>
      <c r="AV1587" s="118"/>
      <c r="AW1587" s="122"/>
      <c r="AY1587" s="118"/>
      <c r="AZ1587" s="122"/>
      <c r="BB1587" s="118"/>
      <c r="BC1587" s="122"/>
      <c r="BE1587" s="118"/>
      <c r="BF1587" s="122"/>
      <c r="BH1587" s="118"/>
      <c r="BI1587" s="122"/>
      <c r="BK1587" s="118"/>
      <c r="BL1587" s="122"/>
      <c r="BN1587" s="118"/>
      <c r="BO1587" s="122"/>
      <c r="BR1587" s="122"/>
      <c r="BS1587" s="118"/>
      <c r="BT1587" s="118"/>
      <c r="BU1587" s="118"/>
      <c r="BV1587" s="118"/>
      <c r="BW1587" s="118"/>
      <c r="BX1587" s="118"/>
    </row>
    <row r="1588" spans="1:256" s="110" customFormat="1" ht="12.75" customHeight="1" x14ac:dyDescent="0.35">
      <c r="A1588" s="122" t="s">
        <v>2869</v>
      </c>
      <c r="B1588" s="110" t="s">
        <v>744</v>
      </c>
      <c r="C1588" s="110" t="s">
        <v>224</v>
      </c>
      <c r="D1588" s="122" t="s">
        <v>231</v>
      </c>
      <c r="E1588" s="125">
        <v>36035</v>
      </c>
      <c r="F1588" s="111" t="s">
        <v>359</v>
      </c>
      <c r="G1588" s="122"/>
      <c r="H1588" s="110" t="s">
        <v>459</v>
      </c>
      <c r="I1588" s="110" t="s">
        <v>224</v>
      </c>
      <c r="J1588" s="122" t="s">
        <v>166</v>
      </c>
      <c r="K1588" s="110" t="s">
        <v>220</v>
      </c>
      <c r="L1588" s="110" t="s">
        <v>224</v>
      </c>
      <c r="M1588" s="122" t="s">
        <v>231</v>
      </c>
      <c r="P1588" s="122"/>
      <c r="S1588" s="122"/>
      <c r="V1588" s="122"/>
      <c r="Y1588" s="122"/>
      <c r="AB1588" s="122"/>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c r="HE1588"/>
      <c r="HF1588"/>
      <c r="HG1588"/>
      <c r="HH1588"/>
      <c r="HI1588"/>
      <c r="HJ1588"/>
      <c r="HK1588"/>
      <c r="HL1588"/>
      <c r="HM1588"/>
      <c r="HN1588"/>
      <c r="HO1588"/>
      <c r="HP1588"/>
      <c r="HQ1588"/>
      <c r="HR1588"/>
      <c r="HS1588"/>
      <c r="HT1588"/>
      <c r="HU1588"/>
      <c r="HV1588"/>
      <c r="HW1588"/>
      <c r="HX1588"/>
      <c r="HY1588"/>
      <c r="HZ1588"/>
      <c r="IA1588"/>
      <c r="IB1588"/>
      <c r="IC1588"/>
      <c r="ID1588"/>
      <c r="IE1588"/>
      <c r="IF1588"/>
      <c r="IG1588"/>
      <c r="IH1588"/>
      <c r="II1588"/>
      <c r="IJ1588"/>
      <c r="IK1588"/>
      <c r="IL1588"/>
      <c r="IM1588"/>
      <c r="IN1588"/>
      <c r="IO1588"/>
      <c r="IP1588"/>
      <c r="IQ1588"/>
      <c r="IR1588"/>
      <c r="IS1588"/>
      <c r="IT1588"/>
      <c r="IU1588"/>
      <c r="IV1588"/>
    </row>
    <row r="1589" spans="1:256" s="110" customFormat="1" x14ac:dyDescent="0.35">
      <c r="A1589" s="122" t="s">
        <v>3318</v>
      </c>
      <c r="B1589" s="110" t="s">
        <v>156</v>
      </c>
      <c r="C1589" t="s">
        <v>252</v>
      </c>
      <c r="D1589" s="111" t="s">
        <v>161</v>
      </c>
      <c r="E1589" s="125">
        <v>34463</v>
      </c>
      <c r="F1589" s="122" t="s">
        <v>405</v>
      </c>
      <c r="G1589" s="122" t="s">
        <v>219</v>
      </c>
      <c r="H1589"/>
      <c r="I1589"/>
      <c r="J1589" s="111"/>
      <c r="K1589" t="s">
        <v>156</v>
      </c>
      <c r="L1589" t="s">
        <v>116</v>
      </c>
      <c r="M1589" s="111" t="s">
        <v>173</v>
      </c>
      <c r="N1589" t="s">
        <v>156</v>
      </c>
      <c r="O1589" t="s">
        <v>116</v>
      </c>
      <c r="P1589" s="111" t="s">
        <v>848</v>
      </c>
      <c r="Q1589"/>
      <c r="R1589"/>
      <c r="S1589"/>
      <c r="T1589" s="118"/>
      <c r="U1589" s="118"/>
      <c r="V1589" s="111"/>
      <c r="W1589" s="110" t="s">
        <v>156</v>
      </c>
      <c r="X1589" s="110" t="s">
        <v>94</v>
      </c>
      <c r="Y1589" s="122" t="s">
        <v>157</v>
      </c>
      <c r="Z1589" s="110" t="s">
        <v>153</v>
      </c>
      <c r="AA1589" s="110" t="s">
        <v>94</v>
      </c>
      <c r="AB1589" s="122" t="s">
        <v>154</v>
      </c>
    </row>
    <row r="1590" spans="1:256" s="110" customFormat="1" x14ac:dyDescent="0.35">
      <c r="A1590" s="122" t="s">
        <v>1277</v>
      </c>
      <c r="B1590" s="110" t="s">
        <v>258</v>
      </c>
      <c r="C1590" s="110" t="s">
        <v>274</v>
      </c>
      <c r="D1590" s="122" t="s">
        <v>264</v>
      </c>
      <c r="E1590" s="125">
        <v>35286</v>
      </c>
      <c r="F1590" s="118" t="s">
        <v>125</v>
      </c>
      <c r="G1590" s="122" t="s">
        <v>490</v>
      </c>
      <c r="H1590" s="110" t="s">
        <v>284</v>
      </c>
      <c r="I1590" s="110" t="s">
        <v>274</v>
      </c>
      <c r="J1590" s="122" t="s">
        <v>168</v>
      </c>
      <c r="K1590" s="110" t="s">
        <v>258</v>
      </c>
      <c r="L1590" s="110" t="s">
        <v>326</v>
      </c>
      <c r="M1590" s="122" t="s">
        <v>227</v>
      </c>
      <c r="N1590" s="110" t="s">
        <v>258</v>
      </c>
      <c r="O1590" s="110" t="s">
        <v>326</v>
      </c>
      <c r="P1590" s="122" t="s">
        <v>231</v>
      </c>
      <c r="S1590" s="122"/>
      <c r="T1590" s="110" t="s">
        <v>258</v>
      </c>
      <c r="U1590" s="110" t="s">
        <v>326</v>
      </c>
      <c r="V1590" s="122" t="s">
        <v>186</v>
      </c>
      <c r="Y1590" s="122"/>
      <c r="AB1590" s="122"/>
    </row>
    <row r="1591" spans="1:256" s="110" customFormat="1" x14ac:dyDescent="0.35">
      <c r="A1591" s="122" t="s">
        <v>922</v>
      </c>
      <c r="B1591" s="110" t="s">
        <v>299</v>
      </c>
      <c r="C1591" s="110" t="s">
        <v>96</v>
      </c>
      <c r="D1591" s="122" t="s">
        <v>342</v>
      </c>
      <c r="E1591" s="125">
        <v>35641</v>
      </c>
      <c r="F1591" s="118" t="s">
        <v>923</v>
      </c>
      <c r="G1591" s="118" t="s">
        <v>4616</v>
      </c>
      <c r="H1591" s="110" t="s">
        <v>299</v>
      </c>
      <c r="I1591" s="110" t="s">
        <v>135</v>
      </c>
      <c r="J1591" s="122" t="s">
        <v>297</v>
      </c>
      <c r="K1591" s="110" t="s">
        <v>299</v>
      </c>
      <c r="L1591" s="110" t="s">
        <v>135</v>
      </c>
      <c r="M1591" s="122" t="s">
        <v>297</v>
      </c>
      <c r="N1591" s="110" t="s">
        <v>299</v>
      </c>
      <c r="O1591" s="110" t="s">
        <v>135</v>
      </c>
      <c r="P1591" s="122" t="s">
        <v>297</v>
      </c>
      <c r="Q1591" s="110" t="s">
        <v>299</v>
      </c>
      <c r="R1591" s="110" t="s">
        <v>135</v>
      </c>
      <c r="S1591" s="122" t="s">
        <v>334</v>
      </c>
      <c r="T1591" s="110" t="s">
        <v>299</v>
      </c>
      <c r="U1591" s="110" t="s">
        <v>135</v>
      </c>
      <c r="V1591" s="122" t="s">
        <v>528</v>
      </c>
      <c r="Y1591" s="122"/>
      <c r="AB1591" s="122"/>
    </row>
    <row r="1592" spans="1:256" s="110" customFormat="1" x14ac:dyDescent="0.35">
      <c r="A1592" s="122" t="s">
        <v>1131</v>
      </c>
      <c r="B1592" s="110" t="s">
        <v>461</v>
      </c>
      <c r="C1592" s="110" t="s">
        <v>158</v>
      </c>
      <c r="D1592" s="122" t="s">
        <v>231</v>
      </c>
      <c r="E1592" s="125">
        <v>35287</v>
      </c>
      <c r="F1592" s="118" t="s">
        <v>398</v>
      </c>
      <c r="G1592" s="122" t="s">
        <v>115</v>
      </c>
      <c r="H1592" s="110" t="s">
        <v>177</v>
      </c>
      <c r="I1592" s="110" t="s">
        <v>123</v>
      </c>
      <c r="J1592" s="122" t="s">
        <v>231</v>
      </c>
      <c r="K1592" s="110" t="s">
        <v>461</v>
      </c>
      <c r="L1592" s="110" t="s">
        <v>123</v>
      </c>
      <c r="M1592" s="122" t="s">
        <v>231</v>
      </c>
      <c r="N1592" s="110" t="s">
        <v>1887</v>
      </c>
      <c r="O1592" s="110" t="s">
        <v>235</v>
      </c>
      <c r="P1592" s="122" t="s">
        <v>1133</v>
      </c>
      <c r="Q1592" s="110" t="s">
        <v>1672</v>
      </c>
      <c r="R1592" s="110" t="s">
        <v>235</v>
      </c>
      <c r="S1592" s="122" t="s">
        <v>186</v>
      </c>
      <c r="T1592" s="110" t="s">
        <v>192</v>
      </c>
      <c r="U1592" s="110" t="s">
        <v>235</v>
      </c>
      <c r="V1592" s="122" t="s">
        <v>477</v>
      </c>
      <c r="Y1592" s="122"/>
      <c r="AB1592" s="122"/>
    </row>
    <row r="1593" spans="1:256" s="110" customFormat="1" x14ac:dyDescent="0.35">
      <c r="A1593" s="122" t="s">
        <v>2493</v>
      </c>
      <c r="B1593" s="110" t="s">
        <v>198</v>
      </c>
      <c r="C1593" s="118" t="s">
        <v>96</v>
      </c>
      <c r="D1593" s="122" t="s">
        <v>743</v>
      </c>
      <c r="E1593" s="125">
        <v>33598</v>
      </c>
      <c r="F1593" s="111" t="s">
        <v>2494</v>
      </c>
      <c r="G1593" s="111" t="s">
        <v>5087</v>
      </c>
      <c r="H1593" s="110" t="s">
        <v>198</v>
      </c>
      <c r="I1593" s="118" t="s">
        <v>96</v>
      </c>
      <c r="J1593" s="122" t="s">
        <v>178</v>
      </c>
      <c r="K1593" s="110" t="s">
        <v>198</v>
      </c>
      <c r="L1593" s="118" t="s">
        <v>96</v>
      </c>
      <c r="M1593" s="122" t="s">
        <v>178</v>
      </c>
      <c r="N1593" s="110" t="s">
        <v>198</v>
      </c>
      <c r="O1593" s="118" t="s">
        <v>128</v>
      </c>
      <c r="P1593" s="122" t="s">
        <v>440</v>
      </c>
      <c r="Q1593" s="110" t="s">
        <v>198</v>
      </c>
      <c r="R1593" s="118" t="s">
        <v>128</v>
      </c>
      <c r="S1593" s="122" t="s">
        <v>440</v>
      </c>
      <c r="T1593" s="110" t="s">
        <v>198</v>
      </c>
      <c r="U1593" s="118" t="s">
        <v>128</v>
      </c>
      <c r="V1593" s="122" t="s">
        <v>440</v>
      </c>
      <c r="W1593" s="110" t="s">
        <v>198</v>
      </c>
      <c r="X1593" s="118" t="s">
        <v>128</v>
      </c>
      <c r="Y1593" s="122" t="s">
        <v>201</v>
      </c>
      <c r="Z1593" s="110" t="s">
        <v>198</v>
      </c>
      <c r="AA1593" s="118" t="s">
        <v>128</v>
      </c>
      <c r="AB1593" s="122" t="s">
        <v>440</v>
      </c>
      <c r="AC1593" s="110" t="s">
        <v>198</v>
      </c>
      <c r="AD1593" s="118" t="s">
        <v>128</v>
      </c>
      <c r="AE1593" s="122" t="s">
        <v>207</v>
      </c>
      <c r="AF1593" s="110" t="s">
        <v>198</v>
      </c>
      <c r="AG1593" s="118" t="s">
        <v>128</v>
      </c>
      <c r="AH1593" s="122" t="s">
        <v>430</v>
      </c>
      <c r="AJ1593" s="118"/>
      <c r="AK1593" s="122"/>
      <c r="AM1593" s="118"/>
      <c r="AN1593" s="122"/>
      <c r="AP1593" s="118"/>
      <c r="AQ1593" s="122"/>
      <c r="AS1593" s="118"/>
      <c r="AT1593" s="122"/>
      <c r="AV1593" s="118"/>
      <c r="AW1593" s="122"/>
      <c r="AY1593" s="118"/>
      <c r="AZ1593" s="122"/>
      <c r="BB1593" s="118"/>
      <c r="BC1593" s="122"/>
      <c r="BE1593" s="118"/>
      <c r="BF1593" s="122"/>
      <c r="BH1593" s="118"/>
      <c r="BI1593" s="122"/>
      <c r="BK1593" s="118"/>
      <c r="BL1593" s="122"/>
      <c r="BN1593" s="118"/>
      <c r="BO1593" s="122"/>
      <c r="BR1593" s="122"/>
      <c r="BS1593" s="118"/>
      <c r="BT1593" s="118"/>
      <c r="BU1593" s="118"/>
      <c r="BV1593" s="118"/>
      <c r="BW1593" s="118"/>
      <c r="BX1593" s="118"/>
    </row>
    <row r="1594" spans="1:256" s="110" customFormat="1" x14ac:dyDescent="0.35">
      <c r="A1594" s="122" t="s">
        <v>2190</v>
      </c>
      <c r="B1594" s="110" t="s">
        <v>177</v>
      </c>
      <c r="C1594" s="118" t="s">
        <v>206</v>
      </c>
      <c r="D1594" s="122" t="s">
        <v>185</v>
      </c>
      <c r="E1594" s="125">
        <v>36238</v>
      </c>
      <c r="F1594" s="111" t="s">
        <v>200</v>
      </c>
      <c r="G1594" s="111" t="s">
        <v>98</v>
      </c>
      <c r="H1594" s="110" t="s">
        <v>177</v>
      </c>
      <c r="I1594" s="118" t="s">
        <v>206</v>
      </c>
      <c r="J1594" s="122" t="s">
        <v>231</v>
      </c>
      <c r="L1594" s="118"/>
      <c r="M1594" s="122"/>
      <c r="O1594" s="118"/>
      <c r="P1594" s="122"/>
      <c r="R1594" s="118"/>
      <c r="S1594" s="122"/>
      <c r="U1594" s="118"/>
      <c r="V1594" s="122"/>
      <c r="X1594" s="118"/>
      <c r="Y1594" s="122"/>
      <c r="AA1594" s="118"/>
      <c r="AB1594" s="122"/>
      <c r="AD1594" s="118"/>
      <c r="AE1594" s="122"/>
      <c r="AG1594" s="118"/>
      <c r="AH1594" s="122"/>
      <c r="AJ1594" s="118"/>
      <c r="AK1594" s="122"/>
    </row>
    <row r="1595" spans="1:256" s="110" customFormat="1" x14ac:dyDescent="0.35">
      <c r="A1595" s="122" t="s">
        <v>1760</v>
      </c>
      <c r="B1595" s="110" t="s">
        <v>156</v>
      </c>
      <c r="C1595" s="118" t="s">
        <v>142</v>
      </c>
      <c r="D1595" s="122" t="s">
        <v>173</v>
      </c>
      <c r="E1595" s="125">
        <v>36066</v>
      </c>
      <c r="F1595" s="111" t="s">
        <v>200</v>
      </c>
      <c r="G1595" s="111" t="s">
        <v>313</v>
      </c>
      <c r="H1595" s="110" t="s">
        <v>156</v>
      </c>
      <c r="I1595" s="118" t="s">
        <v>142</v>
      </c>
      <c r="J1595" s="122" t="s">
        <v>161</v>
      </c>
      <c r="L1595" s="118"/>
      <c r="M1595" s="122"/>
      <c r="O1595" s="118"/>
      <c r="P1595" s="122"/>
      <c r="R1595" s="118"/>
      <c r="S1595" s="122"/>
      <c r="U1595" s="118"/>
      <c r="V1595" s="122"/>
      <c r="X1595" s="118"/>
      <c r="Y1595" s="122"/>
      <c r="AA1595" s="118"/>
      <c r="AB1595" s="122"/>
      <c r="AD1595" s="118"/>
      <c r="AE1595" s="122"/>
      <c r="AG1595" s="118"/>
      <c r="AH1595" s="122"/>
      <c r="AJ1595" s="118"/>
      <c r="AK1595" s="122"/>
    </row>
    <row r="1596" spans="1:256" s="110" customFormat="1" x14ac:dyDescent="0.35">
      <c r="A1596" s="122" t="s">
        <v>2773</v>
      </c>
      <c r="B1596" s="110" t="s">
        <v>153</v>
      </c>
      <c r="C1596" s="111" t="s">
        <v>235</v>
      </c>
      <c r="D1596" s="111" t="s">
        <v>154</v>
      </c>
      <c r="E1596" s="125">
        <v>35257</v>
      </c>
      <c r="F1596" s="111" t="s">
        <v>303</v>
      </c>
      <c r="G1596" s="111" t="s">
        <v>2193</v>
      </c>
      <c r="H1596" s="110" t="s">
        <v>153</v>
      </c>
      <c r="I1596" s="111" t="s">
        <v>235</v>
      </c>
      <c r="J1596" s="111" t="s">
        <v>422</v>
      </c>
      <c r="K1596" s="110" t="s">
        <v>147</v>
      </c>
      <c r="L1596" s="111" t="s">
        <v>142</v>
      </c>
      <c r="M1596" s="111" t="s">
        <v>969</v>
      </c>
      <c r="N1596" s="110" t="s">
        <v>153</v>
      </c>
      <c r="O1596" s="111" t="s">
        <v>142</v>
      </c>
      <c r="P1596" s="111" t="s">
        <v>149</v>
      </c>
      <c r="Q1596" s="110" t="s">
        <v>153</v>
      </c>
      <c r="R1596" s="111" t="s">
        <v>142</v>
      </c>
      <c r="S1596" s="111" t="s">
        <v>422</v>
      </c>
      <c r="T1596" s="110" t="s">
        <v>156</v>
      </c>
      <c r="U1596" s="111" t="s">
        <v>142</v>
      </c>
      <c r="V1596" s="111" t="s">
        <v>848</v>
      </c>
      <c r="W1596" s="110" t="s">
        <v>156</v>
      </c>
      <c r="X1596" s="111" t="s">
        <v>142</v>
      </c>
      <c r="Y1596" s="111" t="s">
        <v>161</v>
      </c>
      <c r="AA1596" s="111"/>
      <c r="AB1596" s="111"/>
      <c r="AD1596" s="111"/>
      <c r="AE1596" s="111"/>
      <c r="AG1596" s="111"/>
      <c r="AH1596" s="111"/>
      <c r="AJ1596" s="111"/>
      <c r="AK1596" s="111"/>
      <c r="AM1596" s="111"/>
      <c r="AN1596" s="111"/>
      <c r="AP1596" s="111"/>
      <c r="AQ1596" s="111"/>
      <c r="AS1596" s="111"/>
      <c r="AT1596" s="111"/>
      <c r="AV1596" s="111"/>
      <c r="AW1596" s="111"/>
      <c r="AY1596" s="111"/>
      <c r="AZ1596" s="111"/>
      <c r="BB1596" s="111"/>
      <c r="BC1596" s="111"/>
      <c r="BE1596" s="111"/>
      <c r="BF1596" s="111"/>
      <c r="BH1596" s="111"/>
      <c r="BI1596" s="111"/>
      <c r="BK1596" s="111"/>
      <c r="BL1596" s="111"/>
      <c r="BN1596" s="111"/>
      <c r="BO1596" s="111"/>
      <c r="BQ1596" s="125"/>
      <c r="BR1596" s="111"/>
      <c r="BS1596" s="118"/>
      <c r="BU1596" s="122"/>
      <c r="BV1596" s="118"/>
      <c r="BW1596" s="118"/>
      <c r="BX1596" s="127"/>
    </row>
    <row r="1597" spans="1:256" s="110" customFormat="1" x14ac:dyDescent="0.35">
      <c r="A1597" s="122" t="s">
        <v>2842</v>
      </c>
      <c r="C1597" s="111"/>
      <c r="D1597" s="111"/>
      <c r="E1597" s="125">
        <v>34816</v>
      </c>
      <c r="F1597" s="111" t="s">
        <v>188</v>
      </c>
      <c r="G1597" s="111" t="s">
        <v>1286</v>
      </c>
      <c r="H1597" s="110" t="s">
        <v>954</v>
      </c>
      <c r="I1597" s="111" t="s">
        <v>151</v>
      </c>
      <c r="J1597" s="111" t="s">
        <v>3319</v>
      </c>
      <c r="K1597" s="110" t="s">
        <v>954</v>
      </c>
      <c r="L1597" s="111" t="s">
        <v>151</v>
      </c>
      <c r="M1597" s="111" t="s">
        <v>2844</v>
      </c>
      <c r="N1597" s="110" t="s">
        <v>93</v>
      </c>
      <c r="O1597" s="111" t="s">
        <v>151</v>
      </c>
      <c r="P1597" s="111" t="s">
        <v>1956</v>
      </c>
      <c r="Q1597" s="110" t="s">
        <v>554</v>
      </c>
      <c r="R1597" s="111" t="s">
        <v>151</v>
      </c>
      <c r="S1597" s="111" t="s">
        <v>2846</v>
      </c>
      <c r="T1597" s="110" t="s">
        <v>954</v>
      </c>
      <c r="U1597" s="111" t="s">
        <v>151</v>
      </c>
      <c r="V1597" s="111" t="s">
        <v>2847</v>
      </c>
      <c r="W1597" s="110" t="s">
        <v>1190</v>
      </c>
      <c r="X1597" s="111" t="s">
        <v>151</v>
      </c>
      <c r="Y1597" s="111"/>
      <c r="AA1597" s="111"/>
      <c r="AB1597" s="111"/>
      <c r="AD1597" s="111"/>
      <c r="AE1597" s="111"/>
      <c r="AG1597" s="111"/>
      <c r="AH1597" s="111"/>
      <c r="AJ1597" s="111"/>
      <c r="AK1597" s="111"/>
      <c r="AM1597" s="111"/>
      <c r="AN1597" s="111"/>
      <c r="AP1597" s="111"/>
      <c r="AQ1597" s="111"/>
      <c r="AS1597" s="111"/>
      <c r="AT1597" s="111"/>
      <c r="AV1597" s="111"/>
      <c r="AW1597" s="111"/>
      <c r="AY1597" s="111"/>
      <c r="AZ1597" s="111"/>
      <c r="BB1597" s="111"/>
      <c r="BC1597" s="111"/>
      <c r="BE1597" s="111"/>
      <c r="BF1597" s="111"/>
      <c r="BH1597" s="111"/>
      <c r="BI1597" s="111"/>
      <c r="BK1597" s="111"/>
      <c r="BL1597" s="111"/>
      <c r="BN1597" s="111"/>
      <c r="BO1597" s="111"/>
      <c r="BQ1597" s="125"/>
      <c r="BR1597" s="111"/>
      <c r="BS1597" s="118"/>
      <c r="BU1597" s="122"/>
      <c r="BV1597" s="118"/>
      <c r="BW1597" s="118"/>
      <c r="BX1597" s="12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c r="HK1597"/>
      <c r="HL1597"/>
      <c r="HM1597"/>
      <c r="HN1597"/>
      <c r="HO1597"/>
      <c r="HP1597"/>
      <c r="HQ1597"/>
      <c r="HR1597"/>
      <c r="HS1597"/>
      <c r="HT1597"/>
      <c r="HU1597"/>
      <c r="HV1597"/>
      <c r="HW1597"/>
      <c r="HX1597"/>
      <c r="HY1597"/>
      <c r="HZ1597"/>
      <c r="IA1597"/>
      <c r="IB1597"/>
      <c r="IC1597"/>
      <c r="ID1597"/>
      <c r="IE1597"/>
      <c r="IF1597"/>
      <c r="IG1597"/>
      <c r="IH1597"/>
      <c r="II1597"/>
      <c r="IJ1597"/>
      <c r="IK1597"/>
      <c r="IL1597"/>
      <c r="IM1597"/>
      <c r="IN1597"/>
      <c r="IO1597"/>
      <c r="IP1597"/>
      <c r="IQ1597"/>
      <c r="IR1597"/>
      <c r="IS1597"/>
      <c r="IT1597"/>
      <c r="IU1597"/>
      <c r="IV1597"/>
    </row>
    <row r="1598" spans="1:256" s="110" customFormat="1" x14ac:dyDescent="0.35">
      <c r="A1598" s="122" t="s">
        <v>1942</v>
      </c>
      <c r="B1598" s="110" t="s">
        <v>362</v>
      </c>
      <c r="C1598" s="111" t="s">
        <v>224</v>
      </c>
      <c r="D1598" s="111"/>
      <c r="E1598" s="125">
        <v>35368</v>
      </c>
      <c r="F1598" s="111" t="s">
        <v>337</v>
      </c>
      <c r="G1598" s="111" t="s">
        <v>1428</v>
      </c>
      <c r="H1598" s="110" t="s">
        <v>362</v>
      </c>
      <c r="I1598" s="111" t="s">
        <v>224</v>
      </c>
      <c r="J1598" s="111"/>
      <c r="K1598" s="110" t="s">
        <v>362</v>
      </c>
      <c r="L1598" s="111" t="s">
        <v>224</v>
      </c>
      <c r="M1598" s="111"/>
      <c r="O1598" s="111"/>
      <c r="P1598" s="111"/>
      <c r="Q1598" s="110" t="s">
        <v>362</v>
      </c>
      <c r="R1598" s="111" t="s">
        <v>135</v>
      </c>
      <c r="S1598" s="111"/>
      <c r="T1598" s="110" t="s">
        <v>362</v>
      </c>
      <c r="U1598" s="111" t="s">
        <v>135</v>
      </c>
      <c r="V1598" s="111"/>
      <c r="W1598" s="110" t="s">
        <v>362</v>
      </c>
      <c r="X1598" s="111" t="s">
        <v>135</v>
      </c>
      <c r="Y1598" s="111"/>
      <c r="AA1598" s="111"/>
      <c r="AB1598" s="111"/>
      <c r="AD1598" s="111"/>
      <c r="AE1598" s="111"/>
      <c r="AG1598" s="111"/>
      <c r="AH1598" s="111"/>
      <c r="AJ1598" s="111"/>
      <c r="AK1598" s="111"/>
      <c r="AM1598" s="111"/>
      <c r="AN1598" s="111"/>
      <c r="AP1598" s="111"/>
      <c r="AQ1598" s="111"/>
      <c r="AS1598" s="111"/>
      <c r="AT1598" s="111"/>
      <c r="AV1598" s="111"/>
      <c r="AW1598" s="111"/>
      <c r="AY1598" s="111"/>
      <c r="AZ1598" s="111"/>
      <c r="BB1598" s="111"/>
      <c r="BC1598" s="111"/>
      <c r="BE1598" s="111"/>
      <c r="BF1598" s="111"/>
      <c r="BH1598" s="111"/>
      <c r="BI1598" s="111"/>
      <c r="BK1598" s="111"/>
      <c r="BL1598" s="111"/>
      <c r="BN1598" s="111"/>
      <c r="BO1598" s="111"/>
      <c r="BQ1598" s="125"/>
      <c r="BR1598" s="111"/>
      <c r="BS1598" s="118"/>
      <c r="BU1598" s="122"/>
      <c r="BV1598" s="118"/>
      <c r="BW1598" s="118"/>
      <c r="BX1598" s="127"/>
    </row>
    <row r="1599" spans="1:256" s="110" customFormat="1" x14ac:dyDescent="0.35">
      <c r="A1599" s="122" t="s">
        <v>2145</v>
      </c>
      <c r="B1599" s="110" t="s">
        <v>327</v>
      </c>
      <c r="C1599" s="110" t="s">
        <v>190</v>
      </c>
      <c r="D1599" s="122" t="s">
        <v>328</v>
      </c>
      <c r="E1599" s="125">
        <v>34836</v>
      </c>
      <c r="F1599" s="118" t="s">
        <v>996</v>
      </c>
      <c r="G1599" s="122" t="s">
        <v>102</v>
      </c>
      <c r="H1599" s="110" t="s">
        <v>1444</v>
      </c>
      <c r="I1599" s="110" t="s">
        <v>123</v>
      </c>
      <c r="J1599" s="122" t="s">
        <v>3488</v>
      </c>
      <c r="K1599" s="110" t="s">
        <v>299</v>
      </c>
      <c r="L1599" s="110" t="s">
        <v>229</v>
      </c>
      <c r="M1599" s="122" t="s">
        <v>300</v>
      </c>
      <c r="N1599" s="110" t="s">
        <v>327</v>
      </c>
      <c r="O1599" s="110" t="s">
        <v>229</v>
      </c>
      <c r="P1599" s="122" t="s">
        <v>328</v>
      </c>
      <c r="Q1599" s="110" t="s">
        <v>327</v>
      </c>
      <c r="R1599" s="110" t="s">
        <v>229</v>
      </c>
      <c r="S1599" s="122" t="s">
        <v>335</v>
      </c>
      <c r="V1599" s="122"/>
      <c r="Y1599" s="122"/>
      <c r="AB1599" s="122"/>
    </row>
    <row r="1600" spans="1:256" s="110" customFormat="1" x14ac:dyDescent="0.35">
      <c r="A1600" s="122" t="s">
        <v>3209</v>
      </c>
      <c r="B1600" s="110" t="s">
        <v>459</v>
      </c>
      <c r="C1600" s="111" t="s">
        <v>128</v>
      </c>
      <c r="D1600" s="111" t="s">
        <v>426</v>
      </c>
      <c r="E1600" s="125">
        <v>34359</v>
      </c>
      <c r="F1600" s="111" t="s">
        <v>114</v>
      </c>
      <c r="G1600" s="111" t="s">
        <v>884</v>
      </c>
      <c r="H1600" s="110" t="s">
        <v>2197</v>
      </c>
      <c r="I1600" s="111" t="s">
        <v>128</v>
      </c>
      <c r="J1600" s="111" t="s">
        <v>488</v>
      </c>
      <c r="K1600" s="110" t="s">
        <v>459</v>
      </c>
      <c r="L1600" s="111" t="s">
        <v>158</v>
      </c>
      <c r="M1600" s="111" t="s">
        <v>166</v>
      </c>
      <c r="N1600" s="110" t="s">
        <v>461</v>
      </c>
      <c r="O1600" s="111" t="s">
        <v>190</v>
      </c>
      <c r="P1600" s="111" t="s">
        <v>231</v>
      </c>
      <c r="Q1600" s="110" t="s">
        <v>220</v>
      </c>
      <c r="R1600" s="111" t="s">
        <v>190</v>
      </c>
      <c r="S1600" s="111" t="s">
        <v>231</v>
      </c>
      <c r="T1600" s="110" t="s">
        <v>205</v>
      </c>
      <c r="U1600" s="111" t="s">
        <v>224</v>
      </c>
      <c r="V1600" s="111" t="s">
        <v>477</v>
      </c>
      <c r="W1600" s="110" t="s">
        <v>220</v>
      </c>
      <c r="X1600" s="111" t="s">
        <v>224</v>
      </c>
      <c r="Y1600" s="111" t="s">
        <v>231</v>
      </c>
      <c r="AA1600" s="111"/>
      <c r="AB1600" s="111"/>
      <c r="AD1600" s="111"/>
      <c r="AE1600" s="111"/>
      <c r="AG1600" s="111"/>
      <c r="AH1600" s="111"/>
      <c r="AJ1600" s="111"/>
      <c r="AK1600" s="111"/>
      <c r="AM1600" s="111"/>
      <c r="AN1600" s="111"/>
      <c r="AP1600" s="111"/>
      <c r="AQ1600" s="111"/>
      <c r="AS1600" s="111"/>
      <c r="AT1600" s="111"/>
      <c r="AV1600" s="111"/>
      <c r="AW1600" s="111"/>
      <c r="AY1600" s="111"/>
      <c r="AZ1600" s="111"/>
      <c r="BB1600" s="111"/>
      <c r="BC1600" s="111"/>
      <c r="BE1600" s="111"/>
      <c r="BF1600" s="111"/>
      <c r="BH1600" s="111"/>
      <c r="BI1600" s="111"/>
      <c r="BK1600" s="111"/>
      <c r="BL1600" s="111"/>
      <c r="BN1600" s="111"/>
      <c r="BO1600" s="111"/>
      <c r="BQ1600" s="125"/>
      <c r="BR1600" s="111"/>
      <c r="BS1600" s="118"/>
      <c r="BU1600" s="122"/>
      <c r="BV1600" s="118"/>
      <c r="BW1600" s="118"/>
      <c r="BX1600" s="127"/>
    </row>
    <row r="1601" spans="1:76" s="110" customFormat="1" ht="12.75" customHeight="1" x14ac:dyDescent="0.35">
      <c r="A1601" s="122" t="s">
        <v>3035</v>
      </c>
      <c r="B1601" s="110" t="s">
        <v>1190</v>
      </c>
      <c r="C1601" s="118" t="s">
        <v>421</v>
      </c>
      <c r="D1601" s="122"/>
      <c r="E1601" s="125">
        <v>37176</v>
      </c>
      <c r="F1601" s="111" t="s">
        <v>160</v>
      </c>
      <c r="G1601" s="111" t="s">
        <v>230</v>
      </c>
      <c r="H1601" s="110" t="s">
        <v>132</v>
      </c>
      <c r="I1601" s="118" t="s">
        <v>421</v>
      </c>
      <c r="J1601" s="122"/>
      <c r="L1601" s="118"/>
      <c r="M1601" s="122"/>
      <c r="O1601" s="118"/>
      <c r="P1601" s="122"/>
      <c r="R1601" s="118"/>
      <c r="S1601" s="122"/>
      <c r="U1601" s="118"/>
      <c r="V1601" s="122"/>
      <c r="X1601" s="118"/>
      <c r="Y1601" s="122"/>
      <c r="AA1601" s="118"/>
      <c r="AB1601" s="122"/>
      <c r="AD1601" s="118"/>
      <c r="AE1601" s="122"/>
      <c r="AG1601" s="118"/>
      <c r="AH1601" s="122"/>
      <c r="AJ1601" s="118"/>
      <c r="AK1601" s="122"/>
    </row>
    <row r="1602" spans="1:76" s="110" customFormat="1" x14ac:dyDescent="0.35">
      <c r="A1602" s="122" t="s">
        <v>1362</v>
      </c>
      <c r="B1602" s="110" t="s">
        <v>184</v>
      </c>
      <c r="C1602" s="118" t="s">
        <v>235</v>
      </c>
      <c r="D1602" s="122" t="s">
        <v>183</v>
      </c>
      <c r="E1602" s="125">
        <v>36544</v>
      </c>
      <c r="F1602" s="111" t="s">
        <v>200</v>
      </c>
      <c r="G1602" s="111" t="s">
        <v>98</v>
      </c>
      <c r="H1602" s="110" t="s">
        <v>192</v>
      </c>
      <c r="I1602" s="118" t="s">
        <v>235</v>
      </c>
      <c r="J1602" s="122" t="s">
        <v>208</v>
      </c>
      <c r="L1602" s="118"/>
      <c r="M1602" s="122"/>
      <c r="O1602" s="118"/>
      <c r="P1602" s="122"/>
      <c r="R1602" s="118"/>
      <c r="S1602" s="122"/>
      <c r="U1602" s="118"/>
      <c r="V1602" s="122"/>
      <c r="X1602" s="118"/>
      <c r="Y1602" s="122"/>
      <c r="AA1602" s="118"/>
      <c r="AB1602" s="122"/>
      <c r="AD1602" s="118"/>
      <c r="AE1602" s="122"/>
      <c r="AG1602" s="118"/>
      <c r="AH1602" s="122"/>
      <c r="AJ1602" s="118"/>
      <c r="AK1602" s="122"/>
    </row>
    <row r="1603" spans="1:76" s="110" customFormat="1" x14ac:dyDescent="0.35">
      <c r="A1603" s="122" t="s">
        <v>386</v>
      </c>
      <c r="B1603" s="110" t="s">
        <v>93</v>
      </c>
      <c r="C1603" s="110" t="s">
        <v>172</v>
      </c>
      <c r="D1603" s="122" t="s">
        <v>4448</v>
      </c>
      <c r="E1603" s="125">
        <v>36190</v>
      </c>
      <c r="F1603" s="118" t="s">
        <v>387</v>
      </c>
      <c r="G1603" s="122" t="s">
        <v>566</v>
      </c>
      <c r="H1603" s="110" t="s">
        <v>93</v>
      </c>
      <c r="I1603" s="110" t="s">
        <v>172</v>
      </c>
      <c r="J1603" s="122" t="s">
        <v>388</v>
      </c>
      <c r="M1603" s="122"/>
      <c r="N1603" s="110" t="s">
        <v>93</v>
      </c>
      <c r="O1603" s="110" t="s">
        <v>252</v>
      </c>
      <c r="P1603" s="122" t="s">
        <v>820</v>
      </c>
      <c r="S1603" s="122"/>
      <c r="V1603" s="122"/>
      <c r="Y1603" s="122"/>
      <c r="AB1603" s="122"/>
    </row>
    <row r="1604" spans="1:76" s="110" customFormat="1" x14ac:dyDescent="0.35">
      <c r="A1604" s="122" t="s">
        <v>3219</v>
      </c>
      <c r="B1604" s="110" t="s">
        <v>491</v>
      </c>
      <c r="C1604" s="111" t="s">
        <v>235</v>
      </c>
      <c r="D1604" s="111" t="s">
        <v>260</v>
      </c>
      <c r="E1604" s="125">
        <v>35622</v>
      </c>
      <c r="F1604" s="111" t="s">
        <v>337</v>
      </c>
      <c r="G1604" s="111" t="s">
        <v>337</v>
      </c>
      <c r="H1604" s="110" t="s">
        <v>258</v>
      </c>
      <c r="I1604" s="111" t="s">
        <v>131</v>
      </c>
      <c r="J1604" s="111" t="s">
        <v>264</v>
      </c>
      <c r="K1604" s="110" t="s">
        <v>258</v>
      </c>
      <c r="L1604" s="111" t="s">
        <v>131</v>
      </c>
      <c r="M1604" s="111" t="s">
        <v>484</v>
      </c>
      <c r="N1604" s="110" t="s">
        <v>258</v>
      </c>
      <c r="O1604" s="111" t="s">
        <v>128</v>
      </c>
      <c r="P1604" s="111" t="s">
        <v>231</v>
      </c>
      <c r="Q1604" s="110" t="s">
        <v>258</v>
      </c>
      <c r="R1604" s="111" t="s">
        <v>128</v>
      </c>
      <c r="S1604" s="111" t="s">
        <v>260</v>
      </c>
      <c r="T1604" s="110" t="s">
        <v>258</v>
      </c>
      <c r="U1604" s="111" t="s">
        <v>128</v>
      </c>
      <c r="V1604" s="111" t="s">
        <v>264</v>
      </c>
      <c r="W1604" s="110" t="s">
        <v>258</v>
      </c>
      <c r="X1604" s="111" t="s">
        <v>128</v>
      </c>
      <c r="Y1604" s="111" t="s">
        <v>231</v>
      </c>
      <c r="AA1604" s="111"/>
      <c r="AB1604" s="111"/>
      <c r="AD1604" s="111"/>
      <c r="AE1604" s="111"/>
      <c r="AG1604" s="111"/>
      <c r="AH1604" s="111"/>
      <c r="AJ1604" s="111"/>
      <c r="AK1604" s="111"/>
      <c r="AM1604" s="111"/>
      <c r="AN1604" s="111"/>
      <c r="AP1604" s="111"/>
      <c r="AQ1604" s="111"/>
      <c r="AS1604" s="111"/>
      <c r="AT1604" s="111"/>
      <c r="AV1604" s="111"/>
      <c r="AW1604" s="111"/>
      <c r="AY1604" s="111"/>
      <c r="AZ1604" s="111"/>
      <c r="BB1604" s="111"/>
      <c r="BC1604" s="111"/>
      <c r="BE1604" s="111"/>
      <c r="BF1604" s="111"/>
      <c r="BH1604" s="111"/>
      <c r="BI1604" s="111"/>
      <c r="BK1604" s="111"/>
      <c r="BL1604" s="111"/>
      <c r="BN1604" s="111"/>
      <c r="BO1604" s="111"/>
      <c r="BQ1604" s="125"/>
      <c r="BR1604" s="111"/>
      <c r="BS1604" s="118"/>
      <c r="BU1604" s="122"/>
      <c r="BV1604" s="118"/>
      <c r="BW1604" s="118"/>
      <c r="BX1604" s="127"/>
    </row>
    <row r="1605" spans="1:76" s="110" customFormat="1" x14ac:dyDescent="0.35">
      <c r="A1605" s="122" t="s">
        <v>2180</v>
      </c>
      <c r="B1605" s="110" t="s">
        <v>192</v>
      </c>
      <c r="C1605" s="110" t="s">
        <v>158</v>
      </c>
      <c r="D1605" s="111" t="s">
        <v>212</v>
      </c>
      <c r="E1605" s="125">
        <v>34271</v>
      </c>
      <c r="F1605" s="111" t="s">
        <v>443</v>
      </c>
      <c r="G1605" s="110" t="s">
        <v>1116</v>
      </c>
      <c r="H1605" s="110" t="s">
        <v>192</v>
      </c>
      <c r="I1605" s="110" t="s">
        <v>158</v>
      </c>
      <c r="J1605" s="111" t="s">
        <v>181</v>
      </c>
      <c r="K1605" s="110" t="s">
        <v>198</v>
      </c>
      <c r="L1605" s="110" t="s">
        <v>151</v>
      </c>
      <c r="M1605" s="111" t="s">
        <v>576</v>
      </c>
      <c r="P1605" s="111"/>
      <c r="Q1605" s="110" t="s">
        <v>192</v>
      </c>
      <c r="R1605" s="110" t="s">
        <v>151</v>
      </c>
      <c r="S1605" s="111" t="s">
        <v>264</v>
      </c>
      <c r="T1605" s="110" t="s">
        <v>226</v>
      </c>
      <c r="U1605" s="110" t="s">
        <v>151</v>
      </c>
      <c r="V1605" s="111" t="s">
        <v>447</v>
      </c>
      <c r="W1605" s="110" t="s">
        <v>867</v>
      </c>
      <c r="X1605" s="110" t="s">
        <v>151</v>
      </c>
      <c r="Y1605" s="111" t="s">
        <v>231</v>
      </c>
      <c r="Z1605" s="110" t="s">
        <v>864</v>
      </c>
      <c r="AA1605" s="110" t="s">
        <v>151</v>
      </c>
      <c r="AB1605" s="111" t="s">
        <v>865</v>
      </c>
      <c r="AC1605" s="110" t="s">
        <v>744</v>
      </c>
      <c r="AD1605" s="110" t="s">
        <v>151</v>
      </c>
      <c r="AE1605" s="111" t="s">
        <v>767</v>
      </c>
    </row>
    <row r="1606" spans="1:76" s="110" customFormat="1" x14ac:dyDescent="0.35">
      <c r="A1606" s="122" t="s">
        <v>3287</v>
      </c>
      <c r="B1606" s="110" t="s">
        <v>304</v>
      </c>
      <c r="C1606" s="118" t="s">
        <v>274</v>
      </c>
      <c r="D1606" s="122" t="s">
        <v>317</v>
      </c>
      <c r="E1606" s="125">
        <v>36148</v>
      </c>
      <c r="F1606" s="111" t="s">
        <v>279</v>
      </c>
      <c r="G1606" s="111"/>
      <c r="H1606" s="110" t="s">
        <v>304</v>
      </c>
      <c r="I1606" s="118" t="s">
        <v>274</v>
      </c>
      <c r="J1606" s="122" t="s">
        <v>310</v>
      </c>
      <c r="L1606" s="118"/>
      <c r="M1606" s="122"/>
      <c r="O1606" s="118"/>
      <c r="P1606" s="122"/>
      <c r="R1606" s="118"/>
      <c r="S1606" s="122"/>
      <c r="U1606" s="118"/>
      <c r="V1606" s="122"/>
      <c r="X1606" s="118"/>
      <c r="Y1606" s="122"/>
      <c r="AA1606" s="118"/>
      <c r="AB1606" s="122"/>
      <c r="AD1606" s="118"/>
      <c r="AE1606" s="122"/>
      <c r="AG1606" s="118"/>
      <c r="AH1606" s="122"/>
      <c r="AJ1606" s="118"/>
      <c r="AK1606" s="122"/>
    </row>
    <row r="1607" spans="1:76" s="110" customFormat="1" x14ac:dyDescent="0.35">
      <c r="A1607" s="122" t="s">
        <v>672</v>
      </c>
      <c r="B1607" s="110" t="s">
        <v>304</v>
      </c>
      <c r="C1607" s="118" t="s">
        <v>421</v>
      </c>
      <c r="D1607" s="122" t="s">
        <v>310</v>
      </c>
      <c r="E1607" s="125">
        <v>37372</v>
      </c>
      <c r="F1607" s="111" t="s">
        <v>88</v>
      </c>
      <c r="G1607" s="111" t="s">
        <v>141</v>
      </c>
      <c r="H1607" s="110" t="s">
        <v>304</v>
      </c>
      <c r="I1607" s="118" t="s">
        <v>421</v>
      </c>
      <c r="J1607" s="122" t="s">
        <v>310</v>
      </c>
      <c r="L1607" s="118"/>
      <c r="M1607" s="122"/>
      <c r="O1607" s="118"/>
      <c r="P1607" s="122"/>
      <c r="R1607" s="118"/>
      <c r="S1607" s="122"/>
      <c r="U1607" s="118"/>
      <c r="V1607" s="122"/>
      <c r="X1607" s="118"/>
      <c r="Y1607" s="122"/>
      <c r="AA1607" s="118"/>
      <c r="AB1607" s="122"/>
      <c r="AD1607" s="118"/>
      <c r="AE1607" s="122"/>
      <c r="AG1607" s="118"/>
      <c r="AH1607" s="122"/>
      <c r="AJ1607" s="118"/>
      <c r="AK1607" s="122"/>
    </row>
    <row r="1608" spans="1:76" s="110" customFormat="1" x14ac:dyDescent="0.35">
      <c r="A1608" s="122" t="s">
        <v>2086</v>
      </c>
      <c r="B1608" s="110" t="s">
        <v>211</v>
      </c>
      <c r="C1608" s="110" t="s">
        <v>103</v>
      </c>
      <c r="D1608" s="122" t="s">
        <v>207</v>
      </c>
      <c r="E1608" s="125">
        <v>36808</v>
      </c>
      <c r="F1608" s="118" t="s">
        <v>1585</v>
      </c>
      <c r="G1608" s="118" t="s">
        <v>3489</v>
      </c>
      <c r="H1608" s="110" t="s">
        <v>211</v>
      </c>
      <c r="I1608" s="110" t="s">
        <v>103</v>
      </c>
      <c r="J1608" s="122" t="s">
        <v>207</v>
      </c>
      <c r="K1608" s="110" t="s">
        <v>234</v>
      </c>
      <c r="L1608" s="110" t="s">
        <v>103</v>
      </c>
      <c r="M1608" s="122" t="s">
        <v>2087</v>
      </c>
      <c r="N1608" s="110" t="s">
        <v>211</v>
      </c>
      <c r="O1608" s="110" t="s">
        <v>103</v>
      </c>
      <c r="P1608" s="122" t="s">
        <v>181</v>
      </c>
      <c r="S1608" s="122"/>
      <c r="V1608" s="122"/>
      <c r="Y1608" s="122"/>
      <c r="AB1608" s="122"/>
    </row>
    <row r="1609" spans="1:76" s="110" customFormat="1" x14ac:dyDescent="0.35">
      <c r="A1609" s="122" t="s">
        <v>2171</v>
      </c>
      <c r="B1609" s="110" t="s">
        <v>1578</v>
      </c>
      <c r="C1609" s="110" t="s">
        <v>274</v>
      </c>
      <c r="D1609" s="122"/>
      <c r="E1609" s="125">
        <v>36038</v>
      </c>
      <c r="F1609" s="111" t="s">
        <v>279</v>
      </c>
      <c r="G1609" s="122" t="s">
        <v>84</v>
      </c>
      <c r="H1609" s="110" t="s">
        <v>4399</v>
      </c>
      <c r="I1609" s="110" t="s">
        <v>274</v>
      </c>
      <c r="J1609" s="122"/>
      <c r="K1609" s="110" t="s">
        <v>2172</v>
      </c>
      <c r="L1609" s="110" t="s">
        <v>274</v>
      </c>
      <c r="M1609" s="122"/>
      <c r="P1609" s="122"/>
      <c r="S1609" s="122"/>
      <c r="V1609" s="122"/>
      <c r="Y1609" s="122"/>
      <c r="AB1609" s="122"/>
    </row>
    <row r="1610" spans="1:76" s="110" customFormat="1" x14ac:dyDescent="0.35">
      <c r="A1610" s="122" t="s">
        <v>963</v>
      </c>
      <c r="B1610" s="110" t="s">
        <v>122</v>
      </c>
      <c r="C1610" s="110" t="s">
        <v>131</v>
      </c>
      <c r="D1610" s="122"/>
      <c r="E1610" s="125">
        <v>36559</v>
      </c>
      <c r="F1610" s="111" t="s">
        <v>91</v>
      </c>
      <c r="G1610" s="122" t="s">
        <v>295</v>
      </c>
      <c r="H1610" s="110" t="s">
        <v>408</v>
      </c>
      <c r="I1610" s="110" t="s">
        <v>131</v>
      </c>
      <c r="J1610" s="122"/>
      <c r="K1610" s="110" t="s">
        <v>132</v>
      </c>
      <c r="L1610" s="110" t="s">
        <v>131</v>
      </c>
      <c r="M1610" s="122"/>
      <c r="P1610" s="122"/>
      <c r="S1610" s="122"/>
      <c r="V1610" s="122"/>
      <c r="Y1610" s="122"/>
      <c r="AB1610" s="122"/>
    </row>
    <row r="1611" spans="1:76" s="110" customFormat="1" x14ac:dyDescent="0.35">
      <c r="A1611" s="122" t="s">
        <v>1378</v>
      </c>
      <c r="C1611" s="118"/>
      <c r="D1611" s="122"/>
      <c r="E1611" s="125">
        <v>33363</v>
      </c>
      <c r="F1611" s="111" t="s">
        <v>900</v>
      </c>
      <c r="G1611" s="122" t="s">
        <v>4757</v>
      </c>
      <c r="H1611" s="110" t="s">
        <v>867</v>
      </c>
      <c r="I1611" s="118" t="s">
        <v>96</v>
      </c>
      <c r="J1611" s="122" t="s">
        <v>231</v>
      </c>
      <c r="K1611" s="110" t="s">
        <v>226</v>
      </c>
      <c r="L1611" s="118" t="s">
        <v>96</v>
      </c>
      <c r="M1611" s="122" t="s">
        <v>477</v>
      </c>
      <c r="N1611" s="110" t="s">
        <v>177</v>
      </c>
      <c r="O1611" s="118" t="s">
        <v>96</v>
      </c>
      <c r="P1611" s="122" t="s">
        <v>168</v>
      </c>
      <c r="Q1611" s="110" t="s">
        <v>184</v>
      </c>
      <c r="R1611" s="118" t="s">
        <v>96</v>
      </c>
      <c r="S1611" s="122" t="s">
        <v>186</v>
      </c>
      <c r="T1611" s="110" t="s">
        <v>177</v>
      </c>
      <c r="U1611" s="118" t="s">
        <v>96</v>
      </c>
      <c r="V1611" s="122" t="s">
        <v>231</v>
      </c>
      <c r="W1611" s="110" t="s">
        <v>1379</v>
      </c>
      <c r="X1611" s="118" t="s">
        <v>96</v>
      </c>
      <c r="Y1611" s="122" t="s">
        <v>1380</v>
      </c>
      <c r="Z1611" s="110" t="s">
        <v>1365</v>
      </c>
      <c r="AA1611" s="118" t="s">
        <v>96</v>
      </c>
      <c r="AB1611" s="122" t="s">
        <v>865</v>
      </c>
      <c r="AC1611" s="110" t="s">
        <v>184</v>
      </c>
      <c r="AD1611" s="118" t="s">
        <v>96</v>
      </c>
      <c r="AE1611" s="122" t="s">
        <v>231</v>
      </c>
      <c r="AF1611" s="110" t="s">
        <v>184</v>
      </c>
      <c r="AG1611" s="118" t="s">
        <v>96</v>
      </c>
      <c r="AH1611" s="122" t="s">
        <v>231</v>
      </c>
      <c r="AI1611" s="110" t="s">
        <v>461</v>
      </c>
      <c r="AJ1611" s="118" t="s">
        <v>96</v>
      </c>
      <c r="AK1611" s="122" t="s">
        <v>231</v>
      </c>
    </row>
    <row r="1612" spans="1:76" s="110" customFormat="1" x14ac:dyDescent="0.35">
      <c r="A1612" s="122" t="s">
        <v>1448</v>
      </c>
      <c r="B1612" s="110" t="s">
        <v>327</v>
      </c>
      <c r="C1612" s="110" t="s">
        <v>165</v>
      </c>
      <c r="D1612" s="122" t="s">
        <v>328</v>
      </c>
      <c r="E1612" s="125">
        <v>35215</v>
      </c>
      <c r="F1612" s="118" t="s">
        <v>115</v>
      </c>
      <c r="G1612" s="122" t="s">
        <v>412</v>
      </c>
      <c r="J1612" s="122"/>
      <c r="M1612" s="122"/>
      <c r="P1612" s="122"/>
      <c r="Q1612" s="110" t="s">
        <v>354</v>
      </c>
      <c r="R1612" s="110" t="s">
        <v>94</v>
      </c>
      <c r="S1612" s="122" t="s">
        <v>149</v>
      </c>
      <c r="T1612" s="110" t="s">
        <v>1449</v>
      </c>
      <c r="U1612" s="110" t="s">
        <v>94</v>
      </c>
      <c r="V1612" s="122" t="s">
        <v>328</v>
      </c>
      <c r="Y1612" s="122"/>
      <c r="AB1612" s="122"/>
    </row>
    <row r="1613" spans="1:76" s="110" customFormat="1" x14ac:dyDescent="0.35">
      <c r="A1613" s="122" t="s">
        <v>4924</v>
      </c>
      <c r="C1613" s="111" t="s">
        <v>4421</v>
      </c>
      <c r="D1613" s="111"/>
      <c r="E1613" s="125">
        <v>33640</v>
      </c>
      <c r="F1613" s="111" t="s">
        <v>256</v>
      </c>
      <c r="G1613" s="110" t="s">
        <v>2133</v>
      </c>
      <c r="J1613" s="111"/>
      <c r="K1613" s="110" t="s">
        <v>211</v>
      </c>
      <c r="L1613" s="110" t="s">
        <v>109</v>
      </c>
      <c r="M1613" s="111" t="s">
        <v>191</v>
      </c>
      <c r="N1613" s="110" t="s">
        <v>211</v>
      </c>
      <c r="O1613" s="110" t="s">
        <v>259</v>
      </c>
      <c r="P1613" s="111" t="s">
        <v>201</v>
      </c>
      <c r="Q1613" s="110" t="s">
        <v>211</v>
      </c>
      <c r="R1613" s="110" t="s">
        <v>259</v>
      </c>
      <c r="S1613" s="111" t="s">
        <v>254</v>
      </c>
      <c r="T1613" s="110" t="s">
        <v>211</v>
      </c>
      <c r="U1613" s="110" t="s">
        <v>165</v>
      </c>
      <c r="V1613" s="111" t="s">
        <v>264</v>
      </c>
      <c r="W1613" s="110" t="s">
        <v>211</v>
      </c>
      <c r="X1613" s="110" t="s">
        <v>165</v>
      </c>
      <c r="Y1613" s="111" t="s">
        <v>201</v>
      </c>
      <c r="Z1613" s="110" t="s">
        <v>211</v>
      </c>
      <c r="AA1613" s="110" t="s">
        <v>165</v>
      </c>
      <c r="AB1613" s="111" t="s">
        <v>477</v>
      </c>
      <c r="AC1613" s="110" t="s">
        <v>459</v>
      </c>
      <c r="AD1613" s="110" t="s">
        <v>165</v>
      </c>
      <c r="AE1613" s="111" t="s">
        <v>166</v>
      </c>
    </row>
    <row r="1614" spans="1:76" s="110" customFormat="1" x14ac:dyDescent="0.35">
      <c r="A1614" s="122" t="s">
        <v>2782</v>
      </c>
      <c r="B1614" s="110" t="s">
        <v>177</v>
      </c>
      <c r="C1614" s="110" t="s">
        <v>421</v>
      </c>
      <c r="D1614" s="122" t="s">
        <v>168</v>
      </c>
      <c r="E1614" s="125">
        <v>34908</v>
      </c>
      <c r="F1614" s="118" t="s">
        <v>114</v>
      </c>
      <c r="G1614" s="122" t="s">
        <v>412</v>
      </c>
      <c r="H1614" s="110" t="s">
        <v>177</v>
      </c>
      <c r="I1614" s="110" t="s">
        <v>229</v>
      </c>
      <c r="J1614" s="122" t="s">
        <v>191</v>
      </c>
      <c r="K1614" s="110" t="s">
        <v>446</v>
      </c>
      <c r="L1614" s="110" t="s">
        <v>229</v>
      </c>
      <c r="M1614" s="122" t="s">
        <v>264</v>
      </c>
      <c r="N1614" s="110" t="s">
        <v>1365</v>
      </c>
      <c r="O1614" s="110" t="s">
        <v>229</v>
      </c>
      <c r="P1614" s="122" t="s">
        <v>1130</v>
      </c>
      <c r="S1614" s="122"/>
      <c r="T1614" s="110" t="s">
        <v>184</v>
      </c>
      <c r="U1614" s="110" t="s">
        <v>229</v>
      </c>
      <c r="V1614" s="122" t="s">
        <v>231</v>
      </c>
      <c r="Y1614" s="122"/>
      <c r="AB1614" s="122"/>
    </row>
    <row r="1615" spans="1:76" s="110" customFormat="1" x14ac:dyDescent="0.35">
      <c r="A1615" s="122" t="s">
        <v>1640</v>
      </c>
      <c r="B1615" s="110" t="s">
        <v>1190</v>
      </c>
      <c r="C1615" s="110" t="s">
        <v>259</v>
      </c>
      <c r="D1615" s="122"/>
      <c r="E1615" s="125">
        <v>36073</v>
      </c>
      <c r="F1615" s="118" t="s">
        <v>204</v>
      </c>
      <c r="G1615" s="122" t="s">
        <v>108</v>
      </c>
      <c r="H1615" s="110" t="s">
        <v>1190</v>
      </c>
      <c r="I1615" s="110" t="s">
        <v>190</v>
      </c>
      <c r="J1615" s="122"/>
      <c r="K1615" s="110" t="s">
        <v>132</v>
      </c>
      <c r="L1615" s="110" t="s">
        <v>190</v>
      </c>
      <c r="M1615" s="122"/>
      <c r="N1615" s="110" t="s">
        <v>122</v>
      </c>
      <c r="O1615" s="110" t="s">
        <v>96</v>
      </c>
      <c r="P1615" s="122"/>
      <c r="Q1615" s="110" t="s">
        <v>122</v>
      </c>
      <c r="R1615" s="110" t="s">
        <v>96</v>
      </c>
      <c r="S1615" s="122"/>
      <c r="V1615" s="122"/>
      <c r="Y1615" s="122"/>
      <c r="AB1615" s="122"/>
    </row>
    <row r="1616" spans="1:76" s="110" customFormat="1" x14ac:dyDescent="0.35">
      <c r="A1616" s="122" t="s">
        <v>1239</v>
      </c>
      <c r="B1616" s="110" t="s">
        <v>132</v>
      </c>
      <c r="C1616" s="110" t="s">
        <v>341</v>
      </c>
      <c r="D1616" s="111"/>
      <c r="E1616" s="125">
        <v>34010</v>
      </c>
      <c r="F1616" s="111" t="s">
        <v>540</v>
      </c>
      <c r="G1616" s="110" t="s">
        <v>443</v>
      </c>
      <c r="J1616" s="111"/>
      <c r="K1616" s="110" t="s">
        <v>132</v>
      </c>
      <c r="L1616" s="110" t="s">
        <v>206</v>
      </c>
      <c r="M1616" s="111"/>
      <c r="N1616" s="110" t="s">
        <v>122</v>
      </c>
      <c r="O1616" s="110" t="s">
        <v>206</v>
      </c>
      <c r="P1616" s="111"/>
      <c r="Q1616" s="110" t="s">
        <v>122</v>
      </c>
      <c r="R1616" s="110" t="s">
        <v>206</v>
      </c>
      <c r="S1616" s="111"/>
      <c r="T1616" s="110" t="s">
        <v>122</v>
      </c>
      <c r="U1616" s="110" t="s">
        <v>206</v>
      </c>
      <c r="V1616" s="111"/>
      <c r="W1616" s="110" t="s">
        <v>122</v>
      </c>
      <c r="X1616" s="110" t="s">
        <v>206</v>
      </c>
      <c r="Y1616" s="111"/>
      <c r="Z1616" s="110" t="s">
        <v>127</v>
      </c>
      <c r="AA1616" s="110" t="s">
        <v>206</v>
      </c>
      <c r="AB1616" s="111"/>
      <c r="AC1616" s="110" t="s">
        <v>122</v>
      </c>
      <c r="AD1616" s="110" t="s">
        <v>206</v>
      </c>
      <c r="AE1616" s="111"/>
    </row>
    <row r="1617" spans="1:76" s="110" customFormat="1" x14ac:dyDescent="0.35">
      <c r="A1617" s="122" t="s">
        <v>2421</v>
      </c>
      <c r="B1617" s="110" t="s">
        <v>491</v>
      </c>
      <c r="C1617" s="111" t="s">
        <v>274</v>
      </c>
      <c r="D1617" s="111" t="s">
        <v>185</v>
      </c>
      <c r="E1617" s="125">
        <v>34251</v>
      </c>
      <c r="F1617" s="111" t="s">
        <v>140</v>
      </c>
      <c r="G1617" s="111" t="s">
        <v>1408</v>
      </c>
      <c r="H1617" s="110" t="s">
        <v>491</v>
      </c>
      <c r="I1617" s="111" t="s">
        <v>274</v>
      </c>
      <c r="J1617" s="111" t="s">
        <v>254</v>
      </c>
      <c r="K1617" s="110" t="s">
        <v>258</v>
      </c>
      <c r="L1617" s="111" t="s">
        <v>165</v>
      </c>
      <c r="M1617" s="111" t="s">
        <v>264</v>
      </c>
      <c r="N1617" s="110" t="s">
        <v>258</v>
      </c>
      <c r="O1617" s="111" t="s">
        <v>165</v>
      </c>
      <c r="P1617" s="111" t="s">
        <v>231</v>
      </c>
      <c r="Q1617" s="110" t="s">
        <v>258</v>
      </c>
      <c r="R1617" s="111" t="s">
        <v>165</v>
      </c>
      <c r="S1617" s="111" t="s">
        <v>264</v>
      </c>
      <c r="T1617" s="110" t="s">
        <v>258</v>
      </c>
      <c r="U1617" s="111" t="s">
        <v>165</v>
      </c>
      <c r="V1617" s="111" t="s">
        <v>264</v>
      </c>
      <c r="W1617" s="110" t="s">
        <v>250</v>
      </c>
      <c r="X1617" s="111" t="s">
        <v>165</v>
      </c>
      <c r="Y1617" s="111" t="s">
        <v>231</v>
      </c>
      <c r="AA1617" s="111"/>
      <c r="AB1617" s="111"/>
      <c r="AD1617" s="111"/>
      <c r="AE1617" s="111"/>
      <c r="AG1617" s="111"/>
      <c r="AH1617" s="111"/>
      <c r="AJ1617" s="111"/>
      <c r="AK1617" s="111"/>
      <c r="AM1617" s="111"/>
      <c r="AN1617" s="111"/>
      <c r="AP1617" s="111"/>
      <c r="AQ1617" s="111"/>
      <c r="AS1617" s="111"/>
      <c r="AT1617" s="111"/>
      <c r="AV1617" s="111"/>
      <c r="AW1617" s="111"/>
      <c r="AY1617" s="111"/>
      <c r="AZ1617" s="111"/>
      <c r="BB1617" s="111"/>
      <c r="BC1617" s="111"/>
      <c r="BE1617" s="111"/>
      <c r="BF1617" s="111"/>
      <c r="BH1617" s="111"/>
      <c r="BI1617" s="111"/>
      <c r="BK1617" s="111"/>
      <c r="BL1617" s="111"/>
      <c r="BN1617" s="111"/>
      <c r="BO1617" s="111"/>
      <c r="BQ1617" s="125"/>
      <c r="BR1617" s="111"/>
      <c r="BS1617" s="118"/>
      <c r="BU1617" s="122"/>
      <c r="BV1617" s="118"/>
      <c r="BW1617" s="118"/>
      <c r="BX1617" s="127"/>
    </row>
    <row r="1618" spans="1:76" s="110" customFormat="1" x14ac:dyDescent="0.35">
      <c r="A1618" s="122" t="s">
        <v>2078</v>
      </c>
      <c r="B1618" s="110" t="s">
        <v>132</v>
      </c>
      <c r="C1618" s="110" t="s">
        <v>86</v>
      </c>
      <c r="D1618" s="122"/>
      <c r="E1618" s="125">
        <v>35121</v>
      </c>
      <c r="F1618" s="111" t="s">
        <v>114</v>
      </c>
      <c r="G1618" s="122" t="s">
        <v>280</v>
      </c>
      <c r="H1618" s="110" t="s">
        <v>132</v>
      </c>
      <c r="I1618" s="110" t="s">
        <v>131</v>
      </c>
      <c r="J1618" s="122"/>
      <c r="K1618" s="110" t="s">
        <v>132</v>
      </c>
      <c r="L1618" s="110" t="s">
        <v>109</v>
      </c>
      <c r="M1618" s="122"/>
      <c r="P1618" s="122"/>
      <c r="S1618" s="122"/>
      <c r="V1618" s="122"/>
      <c r="W1618" s="110" t="s">
        <v>132</v>
      </c>
      <c r="X1618" s="110" t="s">
        <v>78</v>
      </c>
      <c r="Y1618" s="122"/>
      <c r="AB1618" s="122"/>
    </row>
    <row r="1619" spans="1:76" s="110" customFormat="1" x14ac:dyDescent="0.35">
      <c r="A1619" s="122" t="s">
        <v>913</v>
      </c>
      <c r="B1619" s="110" t="s">
        <v>654</v>
      </c>
      <c r="C1619" s="118" t="s">
        <v>165</v>
      </c>
      <c r="D1619" s="122" t="s">
        <v>620</v>
      </c>
      <c r="E1619" s="125">
        <v>36537</v>
      </c>
      <c r="F1619" s="118" t="s">
        <v>566</v>
      </c>
      <c r="G1619" s="122" t="s">
        <v>361</v>
      </c>
      <c r="H1619" s="110" t="s">
        <v>304</v>
      </c>
      <c r="I1619" s="110" t="s">
        <v>165</v>
      </c>
      <c r="J1619" s="122" t="s">
        <v>496</v>
      </c>
      <c r="K1619" s="110" t="s">
        <v>304</v>
      </c>
      <c r="L1619" s="110" t="s">
        <v>165</v>
      </c>
      <c r="M1619" s="122" t="s">
        <v>317</v>
      </c>
      <c r="N1619" s="110" t="s">
        <v>307</v>
      </c>
      <c r="O1619" s="110" t="s">
        <v>165</v>
      </c>
      <c r="P1619" s="122" t="s">
        <v>310</v>
      </c>
      <c r="S1619" s="122"/>
      <c r="V1619" s="122"/>
      <c r="Y1619" s="122"/>
      <c r="AB1619" s="122"/>
    </row>
    <row r="1620" spans="1:76" s="110" customFormat="1" x14ac:dyDescent="0.35">
      <c r="A1620" s="122" t="s">
        <v>3807</v>
      </c>
      <c r="B1620" s="110" t="s">
        <v>1210</v>
      </c>
      <c r="C1620" s="110" t="s">
        <v>151</v>
      </c>
      <c r="D1620" s="122" t="s">
        <v>2062</v>
      </c>
      <c r="E1620" s="125">
        <v>37497</v>
      </c>
      <c r="F1620" s="111" t="s">
        <v>5138</v>
      </c>
      <c r="G1620" s="122"/>
      <c r="J1620" s="122"/>
      <c r="M1620" s="122"/>
      <c r="P1620" s="122"/>
      <c r="S1620" s="122"/>
      <c r="V1620" s="122"/>
      <c r="Y1620" s="122"/>
      <c r="AB1620" s="122"/>
    </row>
    <row r="1621" spans="1:76" s="110" customFormat="1" x14ac:dyDescent="0.35">
      <c r="A1621" s="122" t="s">
        <v>2874</v>
      </c>
      <c r="B1621" s="110" t="s">
        <v>284</v>
      </c>
      <c r="C1621" s="110" t="s">
        <v>109</v>
      </c>
      <c r="D1621" s="122" t="s">
        <v>596</v>
      </c>
      <c r="E1621" s="125">
        <v>34949</v>
      </c>
      <c r="F1621" s="118" t="s">
        <v>189</v>
      </c>
      <c r="G1621" s="122" t="s">
        <v>210</v>
      </c>
      <c r="H1621" s="110" t="s">
        <v>253</v>
      </c>
      <c r="I1621" s="110" t="s">
        <v>109</v>
      </c>
      <c r="J1621" s="122" t="s">
        <v>1896</v>
      </c>
      <c r="K1621" s="110" t="s">
        <v>253</v>
      </c>
      <c r="L1621" s="110" t="s">
        <v>109</v>
      </c>
      <c r="M1621" s="122" t="s">
        <v>576</v>
      </c>
      <c r="N1621" s="110" t="s">
        <v>253</v>
      </c>
      <c r="O1621" s="110" t="s">
        <v>109</v>
      </c>
      <c r="P1621" s="122" t="s">
        <v>608</v>
      </c>
      <c r="Q1621" s="110" t="s">
        <v>258</v>
      </c>
      <c r="R1621" s="110" t="s">
        <v>109</v>
      </c>
      <c r="S1621" s="122" t="s">
        <v>254</v>
      </c>
      <c r="T1621" s="110" t="s">
        <v>258</v>
      </c>
      <c r="U1621" s="110" t="s">
        <v>109</v>
      </c>
      <c r="V1621" s="122" t="s">
        <v>186</v>
      </c>
      <c r="Y1621" s="122"/>
      <c r="AB1621" s="122"/>
    </row>
    <row r="1622" spans="1:76" s="110" customFormat="1" x14ac:dyDescent="0.35">
      <c r="A1622" s="122" t="s">
        <v>3695</v>
      </c>
      <c r="B1622" s="110" t="s">
        <v>258</v>
      </c>
      <c r="C1622" s="110" t="s">
        <v>471</v>
      </c>
      <c r="D1622" s="122" t="s">
        <v>231</v>
      </c>
      <c r="E1622" s="125">
        <v>36548</v>
      </c>
      <c r="F1622" s="111" t="s">
        <v>134</v>
      </c>
      <c r="G1622" s="122"/>
      <c r="J1622" s="122"/>
      <c r="M1622" s="122"/>
      <c r="P1622" s="122"/>
      <c r="S1622" s="122"/>
      <c r="V1622" s="122"/>
      <c r="Y1622" s="122"/>
      <c r="AB1622" s="122"/>
    </row>
    <row r="1623" spans="1:76" s="110" customFormat="1" x14ac:dyDescent="0.35">
      <c r="A1623" s="122" t="s">
        <v>2437</v>
      </c>
      <c r="B1623" s="110" t="s">
        <v>4395</v>
      </c>
      <c r="C1623" s="110" t="s">
        <v>206</v>
      </c>
      <c r="D1623" s="122" t="s">
        <v>4639</v>
      </c>
      <c r="E1623" s="125">
        <v>36002</v>
      </c>
      <c r="F1623" s="118" t="s">
        <v>394</v>
      </c>
      <c r="G1623" s="118" t="s">
        <v>4640</v>
      </c>
      <c r="H1623" s="110" t="s">
        <v>4400</v>
      </c>
      <c r="I1623" s="110" t="s">
        <v>206</v>
      </c>
      <c r="J1623" s="122" t="s">
        <v>3490</v>
      </c>
      <c r="K1623" s="110" t="s">
        <v>2438</v>
      </c>
      <c r="L1623" s="110" t="s">
        <v>78</v>
      </c>
      <c r="M1623" s="122" t="s">
        <v>2439</v>
      </c>
      <c r="N1623" s="110" t="s">
        <v>292</v>
      </c>
      <c r="O1623" s="110" t="s">
        <v>78</v>
      </c>
      <c r="P1623" s="122" t="s">
        <v>1406</v>
      </c>
      <c r="Q1623" s="110" t="s">
        <v>304</v>
      </c>
      <c r="R1623" s="110" t="s">
        <v>78</v>
      </c>
      <c r="S1623" s="122" t="s">
        <v>777</v>
      </c>
      <c r="V1623" s="122"/>
      <c r="Y1623" s="122"/>
      <c r="AB1623" s="122"/>
    </row>
    <row r="1624" spans="1:76" s="110" customFormat="1" x14ac:dyDescent="0.35">
      <c r="A1624" s="122" t="s">
        <v>1900</v>
      </c>
      <c r="B1624" s="110" t="s">
        <v>253</v>
      </c>
      <c r="C1624" s="110" t="s">
        <v>268</v>
      </c>
      <c r="D1624" s="122" t="s">
        <v>430</v>
      </c>
      <c r="E1624" s="125">
        <v>35639</v>
      </c>
      <c r="F1624" s="118" t="s">
        <v>1901</v>
      </c>
      <c r="G1624" s="118" t="s">
        <v>4605</v>
      </c>
      <c r="H1624" s="110" t="s">
        <v>242</v>
      </c>
      <c r="I1624" s="110" t="s">
        <v>268</v>
      </c>
      <c r="J1624" s="122" t="s">
        <v>201</v>
      </c>
      <c r="K1624" s="110" t="s">
        <v>242</v>
      </c>
      <c r="L1624" s="110" t="s">
        <v>268</v>
      </c>
      <c r="M1624" s="122" t="s">
        <v>207</v>
      </c>
      <c r="N1624" s="110" t="s">
        <v>253</v>
      </c>
      <c r="O1624" s="110" t="s">
        <v>268</v>
      </c>
      <c r="P1624" s="122" t="s">
        <v>1141</v>
      </c>
      <c r="Q1624" s="110" t="s">
        <v>253</v>
      </c>
      <c r="R1624" s="110" t="s">
        <v>268</v>
      </c>
      <c r="S1624" s="122" t="s">
        <v>576</v>
      </c>
      <c r="T1624" s="110" t="s">
        <v>242</v>
      </c>
      <c r="U1624" s="110" t="s">
        <v>268</v>
      </c>
      <c r="V1624" s="122" t="s">
        <v>216</v>
      </c>
      <c r="Y1624" s="122"/>
      <c r="AB1624" s="122"/>
    </row>
    <row r="1625" spans="1:76" s="110" customFormat="1" x14ac:dyDescent="0.35">
      <c r="A1625" s="122" t="s">
        <v>679</v>
      </c>
      <c r="B1625" s="110" t="s">
        <v>299</v>
      </c>
      <c r="C1625" s="110" t="s">
        <v>94</v>
      </c>
      <c r="D1625" s="111" t="s">
        <v>342</v>
      </c>
      <c r="E1625" s="125">
        <v>34261</v>
      </c>
      <c r="F1625" s="111" t="s">
        <v>443</v>
      </c>
      <c r="G1625" s="110" t="s">
        <v>443</v>
      </c>
      <c r="H1625" s="110" t="s">
        <v>299</v>
      </c>
      <c r="I1625" s="110" t="s">
        <v>116</v>
      </c>
      <c r="J1625" s="111" t="s">
        <v>929</v>
      </c>
      <c r="K1625" s="110" t="s">
        <v>331</v>
      </c>
      <c r="L1625" s="110" t="s">
        <v>116</v>
      </c>
      <c r="M1625" s="111" t="s">
        <v>681</v>
      </c>
      <c r="N1625" s="110" t="s">
        <v>299</v>
      </c>
      <c r="O1625" s="110" t="s">
        <v>116</v>
      </c>
      <c r="P1625" s="111" t="s">
        <v>682</v>
      </c>
      <c r="Q1625" s="110" t="s">
        <v>299</v>
      </c>
      <c r="R1625" s="110" t="s">
        <v>116</v>
      </c>
      <c r="S1625" s="111" t="s">
        <v>791</v>
      </c>
      <c r="T1625" s="110" t="s">
        <v>299</v>
      </c>
      <c r="U1625" s="110" t="s">
        <v>116</v>
      </c>
      <c r="V1625" s="111" t="s">
        <v>684</v>
      </c>
      <c r="W1625" s="110" t="s">
        <v>299</v>
      </c>
      <c r="X1625" s="110" t="s">
        <v>116</v>
      </c>
      <c r="Y1625" s="111" t="s">
        <v>301</v>
      </c>
      <c r="Z1625" s="110" t="s">
        <v>331</v>
      </c>
      <c r="AA1625" s="110" t="s">
        <v>116</v>
      </c>
      <c r="AB1625" s="111" t="s">
        <v>301</v>
      </c>
      <c r="AC1625" s="110" t="s">
        <v>327</v>
      </c>
      <c r="AD1625" s="110" t="s">
        <v>116</v>
      </c>
      <c r="AE1625" s="111" t="s">
        <v>328</v>
      </c>
    </row>
    <row r="1626" spans="1:76" s="110" customFormat="1" x14ac:dyDescent="0.35">
      <c r="A1626" s="122" t="s">
        <v>1769</v>
      </c>
      <c r="B1626" s="110" t="s">
        <v>192</v>
      </c>
      <c r="C1626" s="110" t="s">
        <v>165</v>
      </c>
      <c r="D1626" s="122" t="s">
        <v>181</v>
      </c>
      <c r="E1626" s="125">
        <v>35661</v>
      </c>
      <c r="F1626" s="118" t="s">
        <v>108</v>
      </c>
      <c r="G1626" s="122" t="s">
        <v>210</v>
      </c>
      <c r="H1626" s="110" t="s">
        <v>192</v>
      </c>
      <c r="I1626" s="110" t="s">
        <v>195</v>
      </c>
      <c r="J1626" s="122" t="s">
        <v>208</v>
      </c>
      <c r="K1626" s="110" t="s">
        <v>461</v>
      </c>
      <c r="L1626" s="110" t="s">
        <v>471</v>
      </c>
      <c r="M1626" s="122" t="s">
        <v>231</v>
      </c>
      <c r="N1626" s="110" t="s">
        <v>192</v>
      </c>
      <c r="O1626" s="110" t="s">
        <v>471</v>
      </c>
      <c r="P1626" s="122" t="s">
        <v>227</v>
      </c>
      <c r="Q1626" s="110" t="s">
        <v>184</v>
      </c>
      <c r="R1626" s="110" t="s">
        <v>471</v>
      </c>
      <c r="S1626" s="122" t="s">
        <v>231</v>
      </c>
      <c r="V1626" s="122"/>
      <c r="Y1626" s="122"/>
      <c r="AB1626" s="122"/>
    </row>
    <row r="1627" spans="1:76" s="110" customFormat="1" x14ac:dyDescent="0.35">
      <c r="A1627" s="122" t="s">
        <v>2812</v>
      </c>
      <c r="B1627" s="110" t="s">
        <v>307</v>
      </c>
      <c r="C1627" s="118" t="s">
        <v>195</v>
      </c>
      <c r="D1627" s="122" t="s">
        <v>520</v>
      </c>
      <c r="E1627" s="125">
        <v>37056</v>
      </c>
      <c r="F1627" s="111" t="s">
        <v>98</v>
      </c>
      <c r="G1627" s="111" t="s">
        <v>200</v>
      </c>
      <c r="H1627" s="110" t="s">
        <v>304</v>
      </c>
      <c r="I1627" s="118" t="s">
        <v>195</v>
      </c>
      <c r="J1627" s="122" t="s">
        <v>306</v>
      </c>
      <c r="L1627" s="118"/>
      <c r="M1627" s="122"/>
      <c r="O1627" s="118"/>
      <c r="P1627" s="122"/>
      <c r="R1627" s="118"/>
      <c r="S1627" s="122"/>
      <c r="U1627" s="118"/>
      <c r="V1627" s="122"/>
      <c r="X1627" s="118"/>
      <c r="Y1627" s="122"/>
      <c r="AA1627" s="118"/>
      <c r="AB1627" s="122"/>
      <c r="AD1627" s="118"/>
      <c r="AE1627" s="122"/>
      <c r="AG1627" s="118"/>
      <c r="AH1627" s="122"/>
      <c r="AJ1627" s="118"/>
      <c r="AK1627" s="122"/>
    </row>
    <row r="1628" spans="1:76" s="110" customFormat="1" x14ac:dyDescent="0.35">
      <c r="A1628" s="122" t="s">
        <v>3755</v>
      </c>
      <c r="B1628" s="110" t="s">
        <v>156</v>
      </c>
      <c r="C1628" s="110" t="s">
        <v>135</v>
      </c>
      <c r="D1628" s="122" t="s">
        <v>161</v>
      </c>
      <c r="E1628" s="125">
        <v>36662</v>
      </c>
      <c r="F1628" s="111" t="s">
        <v>391</v>
      </c>
      <c r="G1628" s="122"/>
      <c r="J1628" s="122"/>
      <c r="M1628" s="122"/>
      <c r="P1628" s="122"/>
      <c r="S1628" s="122"/>
      <c r="V1628" s="122"/>
      <c r="Y1628" s="122"/>
      <c r="AB1628" s="122"/>
    </row>
    <row r="1629" spans="1:76" s="110" customFormat="1" x14ac:dyDescent="0.35">
      <c r="A1629" s="122" t="s">
        <v>2477</v>
      </c>
      <c r="B1629" s="110" t="s">
        <v>415</v>
      </c>
      <c r="C1629" s="110" t="s">
        <v>235</v>
      </c>
      <c r="D1629" s="122"/>
      <c r="E1629" s="125">
        <v>35520</v>
      </c>
      <c r="F1629" s="118" t="s">
        <v>101</v>
      </c>
      <c r="G1629" s="122" t="s">
        <v>115</v>
      </c>
      <c r="J1629" s="122"/>
      <c r="K1629" s="110" t="s">
        <v>413</v>
      </c>
      <c r="L1629" s="110" t="s">
        <v>158</v>
      </c>
      <c r="M1629" s="122"/>
      <c r="P1629" s="122"/>
      <c r="Q1629" s="110" t="s">
        <v>569</v>
      </c>
      <c r="R1629" s="110" t="s">
        <v>128</v>
      </c>
      <c r="S1629" s="122"/>
      <c r="T1629" s="110" t="s">
        <v>2266</v>
      </c>
      <c r="U1629" s="110" t="s">
        <v>128</v>
      </c>
      <c r="V1629" s="122"/>
      <c r="Y1629" s="122"/>
      <c r="AB1629" s="122"/>
    </row>
    <row r="1630" spans="1:76" s="110" customFormat="1" x14ac:dyDescent="0.35">
      <c r="A1630" s="122" t="s">
        <v>1330</v>
      </c>
      <c r="B1630" s="110" t="s">
        <v>93</v>
      </c>
      <c r="C1630" s="110" t="s">
        <v>206</v>
      </c>
      <c r="D1630" s="122" t="s">
        <v>4496</v>
      </c>
      <c r="E1630" s="125">
        <v>35676</v>
      </c>
      <c r="F1630" s="118" t="s">
        <v>125</v>
      </c>
      <c r="G1630" s="122" t="s">
        <v>398</v>
      </c>
      <c r="H1630" s="110" t="s">
        <v>93</v>
      </c>
      <c r="I1630" s="110" t="s">
        <v>235</v>
      </c>
      <c r="J1630" s="122" t="s">
        <v>3491</v>
      </c>
      <c r="K1630" s="110" t="s">
        <v>93</v>
      </c>
      <c r="L1630" s="110" t="s">
        <v>131</v>
      </c>
      <c r="M1630" s="122" t="s">
        <v>1331</v>
      </c>
      <c r="N1630" s="110" t="s">
        <v>93</v>
      </c>
      <c r="O1630" s="110" t="s">
        <v>131</v>
      </c>
      <c r="P1630" s="122" t="s">
        <v>1332</v>
      </c>
      <c r="Q1630" s="110" t="s">
        <v>93</v>
      </c>
      <c r="R1630" s="110" t="s">
        <v>131</v>
      </c>
      <c r="S1630" s="122" t="s">
        <v>1333</v>
      </c>
      <c r="T1630" s="110" t="s">
        <v>93</v>
      </c>
      <c r="U1630" s="110" t="s">
        <v>131</v>
      </c>
      <c r="V1630" s="122" t="s">
        <v>382</v>
      </c>
      <c r="Y1630" s="122"/>
      <c r="AB1630" s="122"/>
    </row>
    <row r="1631" spans="1:76" s="110" customFormat="1" x14ac:dyDescent="0.35">
      <c r="A1631" s="122" t="s">
        <v>3230</v>
      </c>
      <c r="D1631" s="122"/>
      <c r="E1631" s="125">
        <v>34310</v>
      </c>
      <c r="F1631" s="118" t="s">
        <v>454</v>
      </c>
      <c r="G1631" s="122" t="s">
        <v>108</v>
      </c>
      <c r="H1631" s="110" t="s">
        <v>311</v>
      </c>
      <c r="I1631" s="110" t="s">
        <v>116</v>
      </c>
      <c r="J1631" s="122" t="s">
        <v>658</v>
      </c>
      <c r="K1631" s="110" t="s">
        <v>311</v>
      </c>
      <c r="L1631" s="110" t="s">
        <v>116</v>
      </c>
      <c r="M1631" s="122" t="s">
        <v>3231</v>
      </c>
      <c r="N1631" s="110" t="s">
        <v>648</v>
      </c>
      <c r="O1631" s="110" t="s">
        <v>151</v>
      </c>
      <c r="P1631" s="122" t="s">
        <v>1913</v>
      </c>
      <c r="Q1631" s="110" t="s">
        <v>276</v>
      </c>
      <c r="R1631" s="110" t="s">
        <v>151</v>
      </c>
      <c r="S1631" s="122" t="s">
        <v>1537</v>
      </c>
      <c r="V1631" s="122"/>
      <c r="Y1631" s="122"/>
      <c r="AB1631" s="122"/>
    </row>
    <row r="1632" spans="1:76" s="110" customFormat="1" x14ac:dyDescent="0.35">
      <c r="A1632" s="122" t="s">
        <v>3756</v>
      </c>
      <c r="B1632" s="110" t="s">
        <v>156</v>
      </c>
      <c r="C1632" s="110" t="s">
        <v>128</v>
      </c>
      <c r="D1632" s="122" t="s">
        <v>161</v>
      </c>
      <c r="E1632" s="125">
        <v>37421</v>
      </c>
      <c r="F1632" s="111" t="s">
        <v>5149</v>
      </c>
      <c r="G1632" s="122"/>
      <c r="J1632" s="122"/>
      <c r="M1632" s="122"/>
      <c r="P1632" s="122"/>
      <c r="S1632" s="122"/>
      <c r="V1632" s="122"/>
      <c r="Y1632" s="122"/>
      <c r="AB1632" s="122"/>
    </row>
    <row r="1633" spans="1:76" s="110" customFormat="1" x14ac:dyDescent="0.35">
      <c r="A1633" s="122" t="s">
        <v>3881</v>
      </c>
      <c r="B1633" s="110" t="s">
        <v>327</v>
      </c>
      <c r="C1633" s="110" t="s">
        <v>116</v>
      </c>
      <c r="D1633" s="122" t="s">
        <v>328</v>
      </c>
      <c r="E1633" s="125">
        <v>36997</v>
      </c>
      <c r="F1633" s="111" t="s">
        <v>313</v>
      </c>
      <c r="G1633" s="122"/>
      <c r="J1633" s="122"/>
      <c r="M1633" s="122"/>
      <c r="P1633" s="122"/>
      <c r="S1633" s="122"/>
      <c r="V1633" s="122"/>
      <c r="Y1633" s="122"/>
      <c r="AB1633" s="122"/>
    </row>
    <row r="1634" spans="1:76" s="110" customFormat="1" x14ac:dyDescent="0.35">
      <c r="A1634" s="122" t="s">
        <v>3288</v>
      </c>
      <c r="B1634" s="110" t="s">
        <v>459</v>
      </c>
      <c r="C1634" s="110" t="s">
        <v>103</v>
      </c>
      <c r="D1634" s="122" t="s">
        <v>1118</v>
      </c>
      <c r="E1634" s="125">
        <v>34597</v>
      </c>
      <c r="F1634" s="111" t="s">
        <v>720</v>
      </c>
      <c r="G1634" s="122"/>
      <c r="H1634" s="110" t="s">
        <v>459</v>
      </c>
      <c r="I1634" s="110" t="s">
        <v>103</v>
      </c>
      <c r="J1634" s="122" t="s">
        <v>1382</v>
      </c>
      <c r="K1634" s="110" t="s">
        <v>1365</v>
      </c>
      <c r="L1634" s="110" t="s">
        <v>103</v>
      </c>
      <c r="M1634" s="122" t="s">
        <v>1130</v>
      </c>
      <c r="P1634" s="122"/>
      <c r="S1634" s="122"/>
      <c r="T1634" s="110" t="s">
        <v>459</v>
      </c>
      <c r="U1634" s="110" t="s">
        <v>103</v>
      </c>
      <c r="V1634" s="122" t="s">
        <v>166</v>
      </c>
      <c r="Y1634" s="122"/>
      <c r="AB1634" s="122"/>
    </row>
    <row r="1635" spans="1:76" s="110" customFormat="1" x14ac:dyDescent="0.35">
      <c r="A1635" s="122" t="s">
        <v>2789</v>
      </c>
      <c r="B1635" s="110" t="s">
        <v>192</v>
      </c>
      <c r="C1635" s="118" t="s">
        <v>268</v>
      </c>
      <c r="D1635" s="122" t="s">
        <v>227</v>
      </c>
      <c r="E1635" s="125">
        <v>37103</v>
      </c>
      <c r="F1635" s="111" t="s">
        <v>880</v>
      </c>
      <c r="G1635" s="111" t="s">
        <v>200</v>
      </c>
      <c r="H1635" s="110" t="s">
        <v>192</v>
      </c>
      <c r="I1635" s="118" t="s">
        <v>268</v>
      </c>
      <c r="J1635" s="122" t="s">
        <v>264</v>
      </c>
      <c r="L1635" s="118"/>
      <c r="M1635" s="122"/>
      <c r="O1635" s="118"/>
      <c r="P1635" s="122"/>
      <c r="R1635" s="118"/>
      <c r="S1635" s="122"/>
      <c r="U1635" s="118"/>
      <c r="V1635" s="122"/>
      <c r="X1635" s="118"/>
      <c r="Y1635" s="122"/>
      <c r="AA1635" s="118"/>
      <c r="AB1635" s="122"/>
      <c r="AD1635" s="118"/>
      <c r="AE1635" s="122"/>
      <c r="AG1635" s="118"/>
      <c r="AH1635" s="122"/>
      <c r="AJ1635" s="118"/>
      <c r="AK1635" s="122"/>
    </row>
    <row r="1636" spans="1:76" s="110" customFormat="1" x14ac:dyDescent="0.35">
      <c r="A1636" s="122" t="s">
        <v>4509</v>
      </c>
      <c r="C1636" s="111" t="s">
        <v>4421</v>
      </c>
      <c r="D1636" s="122"/>
      <c r="E1636" s="125">
        <v>35608</v>
      </c>
      <c r="F1636" s="118" t="s">
        <v>361</v>
      </c>
      <c r="G1636" s="122" t="s">
        <v>219</v>
      </c>
      <c r="J1636" s="122"/>
      <c r="K1636" s="110" t="s">
        <v>127</v>
      </c>
      <c r="L1636" s="110" t="s">
        <v>229</v>
      </c>
      <c r="M1636" s="122"/>
      <c r="N1636" s="110" t="s">
        <v>132</v>
      </c>
      <c r="O1636" s="110" t="s">
        <v>229</v>
      </c>
      <c r="P1636" s="122"/>
      <c r="S1636" s="122"/>
      <c r="V1636" s="122"/>
      <c r="Y1636" s="122"/>
      <c r="AB1636" s="122"/>
    </row>
    <row r="1637" spans="1:76" s="110" customFormat="1" x14ac:dyDescent="0.35">
      <c r="A1637" s="122" t="s">
        <v>2963</v>
      </c>
      <c r="B1637" s="110" t="s">
        <v>220</v>
      </c>
      <c r="C1637" s="110" t="s">
        <v>341</v>
      </c>
      <c r="D1637" s="122" t="s">
        <v>168</v>
      </c>
      <c r="E1637" s="125">
        <v>35392</v>
      </c>
      <c r="F1637" s="118" t="s">
        <v>282</v>
      </c>
      <c r="G1637" s="122" t="s">
        <v>412</v>
      </c>
      <c r="H1637" s="110" t="s">
        <v>459</v>
      </c>
      <c r="I1637" s="110" t="s">
        <v>341</v>
      </c>
      <c r="J1637" s="122" t="s">
        <v>166</v>
      </c>
      <c r="M1637" s="122"/>
      <c r="P1637" s="122"/>
      <c r="Q1637" s="110" t="s">
        <v>744</v>
      </c>
      <c r="R1637" s="110" t="s">
        <v>252</v>
      </c>
      <c r="S1637" s="122" t="s">
        <v>231</v>
      </c>
      <c r="T1637" s="110" t="s">
        <v>220</v>
      </c>
      <c r="U1637" s="110" t="s">
        <v>252</v>
      </c>
      <c r="V1637" s="122" t="s">
        <v>231</v>
      </c>
      <c r="Y1637" s="122"/>
      <c r="AB1637" s="122"/>
    </row>
    <row r="1638" spans="1:76" s="110" customFormat="1" x14ac:dyDescent="0.35">
      <c r="A1638" s="122" t="s">
        <v>5089</v>
      </c>
      <c r="C1638" s="111" t="s">
        <v>4421</v>
      </c>
      <c r="D1638" s="122"/>
      <c r="E1638" s="125">
        <v>34017</v>
      </c>
      <c r="F1638" s="118" t="s">
        <v>344</v>
      </c>
      <c r="G1638" s="122" t="s">
        <v>330</v>
      </c>
      <c r="J1638" s="122"/>
      <c r="K1638" s="110" t="s">
        <v>192</v>
      </c>
      <c r="L1638" s="110" t="s">
        <v>229</v>
      </c>
      <c r="M1638" s="122" t="s">
        <v>264</v>
      </c>
      <c r="N1638" s="110" t="s">
        <v>226</v>
      </c>
      <c r="O1638" s="110" t="s">
        <v>206</v>
      </c>
      <c r="P1638" s="122" t="s">
        <v>1501</v>
      </c>
      <c r="Q1638" s="110" t="s">
        <v>1379</v>
      </c>
      <c r="R1638" s="110" t="s">
        <v>195</v>
      </c>
      <c r="S1638" s="122" t="s">
        <v>426</v>
      </c>
      <c r="T1638" s="110" t="s">
        <v>177</v>
      </c>
      <c r="U1638" s="110" t="s">
        <v>195</v>
      </c>
      <c r="V1638" s="122" t="s">
        <v>208</v>
      </c>
      <c r="W1638" s="110" t="s">
        <v>177</v>
      </c>
      <c r="X1638" s="110" t="s">
        <v>195</v>
      </c>
      <c r="Y1638" s="122" t="s">
        <v>201</v>
      </c>
      <c r="Z1638" s="110" t="s">
        <v>198</v>
      </c>
      <c r="AA1638" s="110" t="s">
        <v>195</v>
      </c>
      <c r="AB1638" s="122" t="s">
        <v>477</v>
      </c>
    </row>
    <row r="1639" spans="1:76" s="110" customFormat="1" x14ac:dyDescent="0.35">
      <c r="A1639" s="122" t="s">
        <v>3129</v>
      </c>
      <c r="B1639" s="110" t="s">
        <v>205</v>
      </c>
      <c r="C1639" s="110" t="s">
        <v>224</v>
      </c>
      <c r="D1639" s="122" t="s">
        <v>207</v>
      </c>
      <c r="E1639" s="125">
        <v>36245</v>
      </c>
      <c r="F1639" s="118" t="s">
        <v>2159</v>
      </c>
      <c r="G1639" s="122" t="s">
        <v>3492</v>
      </c>
      <c r="H1639" s="110" t="s">
        <v>205</v>
      </c>
      <c r="I1639" s="110" t="s">
        <v>224</v>
      </c>
      <c r="J1639" s="122" t="s">
        <v>178</v>
      </c>
      <c r="M1639" s="122"/>
      <c r="N1639" s="110" t="s">
        <v>205</v>
      </c>
      <c r="O1639" s="110" t="s">
        <v>224</v>
      </c>
      <c r="P1639" s="122" t="s">
        <v>181</v>
      </c>
      <c r="S1639" s="122"/>
      <c r="V1639" s="122"/>
      <c r="Y1639" s="122"/>
      <c r="AB1639" s="122"/>
    </row>
    <row r="1640" spans="1:76" s="110" customFormat="1" x14ac:dyDescent="0.35">
      <c r="A1640" s="122" t="s">
        <v>1386</v>
      </c>
      <c r="B1640" s="110" t="s">
        <v>284</v>
      </c>
      <c r="C1640" s="110" t="s">
        <v>135</v>
      </c>
      <c r="D1640" s="122" t="s">
        <v>216</v>
      </c>
      <c r="E1640" s="125">
        <v>35706</v>
      </c>
      <c r="F1640" s="111" t="s">
        <v>566</v>
      </c>
      <c r="G1640" s="122" t="s">
        <v>83</v>
      </c>
      <c r="H1640" s="110" t="s">
        <v>243</v>
      </c>
      <c r="I1640" s="110" t="s">
        <v>135</v>
      </c>
      <c r="J1640" s="122" t="s">
        <v>168</v>
      </c>
      <c r="K1640" s="110" t="s">
        <v>250</v>
      </c>
      <c r="L1640" s="110" t="s">
        <v>135</v>
      </c>
      <c r="M1640" s="122" t="s">
        <v>231</v>
      </c>
      <c r="N1640" s="110" t="s">
        <v>258</v>
      </c>
      <c r="O1640" s="110" t="s">
        <v>135</v>
      </c>
      <c r="P1640" s="122" t="s">
        <v>484</v>
      </c>
      <c r="S1640" s="122"/>
      <c r="V1640" s="122"/>
      <c r="Y1640" s="122"/>
      <c r="AB1640" s="122"/>
    </row>
    <row r="1641" spans="1:76" s="110" customFormat="1" x14ac:dyDescent="0.35">
      <c r="A1641" s="122" t="s">
        <v>1182</v>
      </c>
      <c r="B1641" s="110" t="s">
        <v>354</v>
      </c>
      <c r="C1641" s="118" t="s">
        <v>151</v>
      </c>
      <c r="D1641" s="122" t="s">
        <v>422</v>
      </c>
      <c r="E1641" s="125">
        <v>33239</v>
      </c>
      <c r="F1641" s="111" t="s">
        <v>145</v>
      </c>
      <c r="G1641" s="111" t="s">
        <v>825</v>
      </c>
      <c r="H1641" s="110" t="s">
        <v>323</v>
      </c>
      <c r="I1641" s="118" t="s">
        <v>151</v>
      </c>
      <c r="J1641" s="122" t="s">
        <v>154</v>
      </c>
      <c r="K1641" s="110" t="s">
        <v>323</v>
      </c>
      <c r="L1641" s="118" t="s">
        <v>151</v>
      </c>
      <c r="M1641" s="122" t="s">
        <v>155</v>
      </c>
      <c r="N1641" s="110" t="s">
        <v>323</v>
      </c>
      <c r="O1641" s="118" t="s">
        <v>151</v>
      </c>
      <c r="P1641" s="122" t="s">
        <v>155</v>
      </c>
      <c r="Q1641" s="110" t="s">
        <v>323</v>
      </c>
      <c r="R1641" s="118" t="s">
        <v>151</v>
      </c>
      <c r="S1641" s="122" t="s">
        <v>154</v>
      </c>
      <c r="T1641" s="110" t="s">
        <v>323</v>
      </c>
      <c r="U1641" s="118" t="s">
        <v>103</v>
      </c>
      <c r="V1641" s="122" t="s">
        <v>422</v>
      </c>
      <c r="W1641" s="110" t="s">
        <v>323</v>
      </c>
      <c r="X1641" s="118" t="s">
        <v>103</v>
      </c>
      <c r="Y1641" s="122" t="s">
        <v>422</v>
      </c>
      <c r="Z1641" s="110" t="s">
        <v>323</v>
      </c>
      <c r="AA1641" s="118" t="s">
        <v>103</v>
      </c>
      <c r="AB1641" s="122" t="s">
        <v>155</v>
      </c>
      <c r="AC1641" s="110" t="s">
        <v>323</v>
      </c>
      <c r="AD1641" s="118" t="s">
        <v>103</v>
      </c>
      <c r="AE1641" s="122" t="s">
        <v>422</v>
      </c>
      <c r="AF1641" s="110" t="s">
        <v>323</v>
      </c>
      <c r="AG1641" s="118" t="s">
        <v>103</v>
      </c>
      <c r="AH1641" s="122" t="s">
        <v>155</v>
      </c>
      <c r="AI1641" s="110" t="s">
        <v>323</v>
      </c>
      <c r="AJ1641" s="118" t="s">
        <v>103</v>
      </c>
      <c r="AK1641" s="122" t="s">
        <v>422</v>
      </c>
      <c r="AL1641" s="110" t="s">
        <v>327</v>
      </c>
      <c r="AM1641" s="118" t="s">
        <v>103</v>
      </c>
      <c r="AN1641" s="122" t="s">
        <v>149</v>
      </c>
      <c r="AP1641" s="118"/>
      <c r="AQ1641" s="122"/>
      <c r="AS1641" s="118"/>
      <c r="AT1641" s="122"/>
      <c r="AV1641" s="118"/>
      <c r="AW1641" s="122"/>
      <c r="AY1641" s="118"/>
      <c r="AZ1641" s="122"/>
      <c r="BB1641" s="118"/>
      <c r="BC1641" s="122"/>
      <c r="BE1641" s="118"/>
      <c r="BF1641" s="122"/>
      <c r="BH1641" s="118"/>
      <c r="BI1641" s="122"/>
      <c r="BK1641" s="118"/>
      <c r="BL1641" s="122"/>
      <c r="BN1641" s="118"/>
      <c r="BO1641" s="122"/>
      <c r="BR1641" s="122"/>
      <c r="BS1641" s="118"/>
      <c r="BT1641" s="118"/>
      <c r="BU1641" s="118"/>
      <c r="BV1641" s="118"/>
      <c r="BW1641" s="118"/>
      <c r="BX1641" s="118"/>
    </row>
    <row r="1642" spans="1:76" s="110" customFormat="1" x14ac:dyDescent="0.35">
      <c r="A1642" s="122" t="s">
        <v>2579</v>
      </c>
      <c r="B1642" s="110" t="s">
        <v>127</v>
      </c>
      <c r="C1642" s="110" t="s">
        <v>206</v>
      </c>
      <c r="D1642" s="122"/>
      <c r="E1642" s="125">
        <v>35442</v>
      </c>
      <c r="F1642" s="118" t="s">
        <v>498</v>
      </c>
      <c r="G1642" s="122" t="s">
        <v>398</v>
      </c>
      <c r="H1642" s="110" t="s">
        <v>127</v>
      </c>
      <c r="I1642" s="110" t="s">
        <v>206</v>
      </c>
      <c r="J1642" s="122"/>
      <c r="K1642" s="110" t="s">
        <v>127</v>
      </c>
      <c r="L1642" s="110" t="s">
        <v>206</v>
      </c>
      <c r="M1642" s="122"/>
      <c r="N1642" s="110" t="s">
        <v>132</v>
      </c>
      <c r="O1642" s="110" t="s">
        <v>206</v>
      </c>
      <c r="P1642" s="122"/>
      <c r="Q1642" s="110" t="s">
        <v>127</v>
      </c>
      <c r="R1642" s="110" t="s">
        <v>206</v>
      </c>
      <c r="S1642" s="122"/>
      <c r="T1642" s="110" t="s">
        <v>132</v>
      </c>
      <c r="U1642" s="110" t="s">
        <v>206</v>
      </c>
      <c r="V1642" s="122"/>
      <c r="Y1642" s="122"/>
      <c r="AB1642" s="122"/>
    </row>
    <row r="1643" spans="1:76" s="110" customFormat="1" x14ac:dyDescent="0.35">
      <c r="A1643" s="122" t="s">
        <v>3167</v>
      </c>
      <c r="B1643" s="110" t="s">
        <v>365</v>
      </c>
      <c r="C1643" s="110" t="s">
        <v>85</v>
      </c>
      <c r="D1643" s="122"/>
      <c r="E1643" s="125">
        <v>35165</v>
      </c>
      <c r="F1643" s="118" t="s">
        <v>114</v>
      </c>
      <c r="G1643" s="122" t="s">
        <v>282</v>
      </c>
      <c r="H1643" s="110" t="s">
        <v>365</v>
      </c>
      <c r="I1643" s="110" t="s">
        <v>128</v>
      </c>
      <c r="J1643" s="122"/>
      <c r="K1643" s="110" t="s">
        <v>365</v>
      </c>
      <c r="L1643" s="110" t="s">
        <v>128</v>
      </c>
      <c r="M1643" s="122"/>
      <c r="N1643" s="110" t="s">
        <v>365</v>
      </c>
      <c r="O1643" s="110" t="s">
        <v>128</v>
      </c>
      <c r="P1643" s="122"/>
      <c r="Q1643" s="110" t="s">
        <v>365</v>
      </c>
      <c r="R1643" s="110" t="s">
        <v>190</v>
      </c>
      <c r="S1643" s="122"/>
      <c r="T1643" s="110" t="s">
        <v>365</v>
      </c>
      <c r="U1643" s="110" t="s">
        <v>190</v>
      </c>
      <c r="V1643" s="122"/>
      <c r="Y1643" s="122"/>
      <c r="AB1643" s="122"/>
    </row>
    <row r="1644" spans="1:76" s="110" customFormat="1" x14ac:dyDescent="0.35">
      <c r="A1644" s="122" t="s">
        <v>574</v>
      </c>
      <c r="B1644" s="110" t="s">
        <v>156</v>
      </c>
      <c r="C1644" s="118" t="s">
        <v>224</v>
      </c>
      <c r="D1644" s="122" t="s">
        <v>173</v>
      </c>
      <c r="E1644" s="125">
        <v>36072</v>
      </c>
      <c r="F1644" s="111" t="s">
        <v>279</v>
      </c>
      <c r="G1644" s="111" t="s">
        <v>320</v>
      </c>
      <c r="H1644" s="110" t="s">
        <v>156</v>
      </c>
      <c r="I1644" s="118" t="s">
        <v>224</v>
      </c>
      <c r="J1644" s="122" t="s">
        <v>161</v>
      </c>
      <c r="L1644" s="118"/>
      <c r="M1644" s="122"/>
      <c r="O1644" s="118"/>
      <c r="P1644" s="122"/>
      <c r="R1644" s="118"/>
      <c r="S1644" s="122"/>
      <c r="U1644" s="118"/>
      <c r="V1644" s="122"/>
      <c r="X1644" s="118"/>
      <c r="Y1644" s="122"/>
      <c r="AA1644" s="118"/>
      <c r="AB1644" s="122"/>
      <c r="AD1644" s="118"/>
      <c r="AE1644" s="122"/>
      <c r="AG1644" s="118"/>
      <c r="AH1644" s="122"/>
      <c r="AJ1644" s="118"/>
      <c r="AK1644" s="122"/>
    </row>
    <row r="1645" spans="1:76" s="110" customFormat="1" x14ac:dyDescent="0.35">
      <c r="A1645" s="122" t="s">
        <v>1717</v>
      </c>
      <c r="C1645" s="111"/>
      <c r="D1645" s="111"/>
      <c r="E1645" s="125">
        <v>35540</v>
      </c>
      <c r="F1645" s="111" t="s">
        <v>189</v>
      </c>
      <c r="G1645" s="111" t="s">
        <v>3066</v>
      </c>
      <c r="H1645" s="110" t="s">
        <v>307</v>
      </c>
      <c r="I1645" s="111" t="s">
        <v>94</v>
      </c>
      <c r="J1645" s="111" t="s">
        <v>496</v>
      </c>
      <c r="L1645" s="111"/>
      <c r="M1645" s="111"/>
      <c r="O1645" s="111"/>
      <c r="P1645" s="111"/>
      <c r="Q1645" s="110" t="s">
        <v>304</v>
      </c>
      <c r="R1645" s="111" t="s">
        <v>131</v>
      </c>
      <c r="S1645" s="111" t="s">
        <v>310</v>
      </c>
      <c r="T1645" s="110" t="s">
        <v>307</v>
      </c>
      <c r="U1645" s="111" t="s">
        <v>190</v>
      </c>
      <c r="V1645" s="111" t="s">
        <v>310</v>
      </c>
      <c r="W1645" s="110" t="s">
        <v>480</v>
      </c>
      <c r="X1645" s="111" t="s">
        <v>190</v>
      </c>
      <c r="Y1645" s="111" t="s">
        <v>310</v>
      </c>
      <c r="AA1645" s="111"/>
      <c r="AB1645" s="111"/>
      <c r="AD1645" s="111"/>
      <c r="AE1645" s="111"/>
      <c r="AG1645" s="111"/>
      <c r="AH1645" s="111"/>
      <c r="AJ1645" s="111"/>
      <c r="AK1645" s="111"/>
      <c r="AM1645" s="111"/>
      <c r="AN1645" s="111"/>
      <c r="AP1645" s="111"/>
      <c r="AQ1645" s="111"/>
      <c r="AS1645" s="111"/>
      <c r="AT1645" s="111"/>
      <c r="AV1645" s="111"/>
      <c r="AW1645" s="111"/>
      <c r="AY1645" s="111"/>
      <c r="AZ1645" s="111"/>
      <c r="BB1645" s="111"/>
      <c r="BC1645" s="111"/>
      <c r="BE1645" s="111"/>
      <c r="BF1645" s="111"/>
      <c r="BH1645" s="111"/>
      <c r="BI1645" s="111"/>
      <c r="BK1645" s="111"/>
      <c r="BL1645" s="111"/>
      <c r="BN1645" s="111"/>
      <c r="BO1645" s="111"/>
      <c r="BQ1645" s="125"/>
      <c r="BR1645" s="111"/>
      <c r="BS1645" s="118"/>
      <c r="BU1645" s="122"/>
      <c r="BV1645" s="118"/>
      <c r="BW1645" s="118"/>
      <c r="BX1645" s="127"/>
    </row>
    <row r="1646" spans="1:76" s="110" customFormat="1" x14ac:dyDescent="0.35">
      <c r="A1646" s="122" t="s">
        <v>973</v>
      </c>
      <c r="B1646" s="110" t="s">
        <v>211</v>
      </c>
      <c r="C1646" s="111" t="s">
        <v>172</v>
      </c>
      <c r="D1646" s="111" t="s">
        <v>191</v>
      </c>
      <c r="E1646" s="125">
        <v>35149</v>
      </c>
      <c r="F1646" s="111" t="s">
        <v>425</v>
      </c>
      <c r="G1646" s="111" t="s">
        <v>140</v>
      </c>
      <c r="H1646" s="110" t="s">
        <v>211</v>
      </c>
      <c r="I1646" s="111" t="s">
        <v>172</v>
      </c>
      <c r="J1646" s="111" t="s">
        <v>212</v>
      </c>
      <c r="K1646" s="110" t="s">
        <v>974</v>
      </c>
      <c r="L1646" s="111" t="s">
        <v>172</v>
      </c>
      <c r="M1646" s="111" t="s">
        <v>263</v>
      </c>
      <c r="N1646" s="110" t="s">
        <v>211</v>
      </c>
      <c r="O1646" s="111" t="s">
        <v>172</v>
      </c>
      <c r="P1646" s="111" t="s">
        <v>440</v>
      </c>
      <c r="Q1646" s="110" t="s">
        <v>211</v>
      </c>
      <c r="R1646" s="111" t="s">
        <v>172</v>
      </c>
      <c r="S1646" s="111" t="s">
        <v>181</v>
      </c>
      <c r="T1646" s="110" t="s">
        <v>211</v>
      </c>
      <c r="U1646" s="111" t="s">
        <v>172</v>
      </c>
      <c r="V1646" s="111" t="s">
        <v>212</v>
      </c>
      <c r="W1646" s="110" t="s">
        <v>211</v>
      </c>
      <c r="X1646" s="111" t="s">
        <v>172</v>
      </c>
      <c r="Y1646" s="111" t="s">
        <v>201</v>
      </c>
      <c r="AA1646" s="111"/>
      <c r="AB1646" s="111"/>
      <c r="AD1646" s="111"/>
      <c r="AE1646" s="111"/>
      <c r="AG1646" s="111"/>
      <c r="AH1646" s="111"/>
      <c r="AJ1646" s="111"/>
      <c r="AK1646" s="111"/>
      <c r="AM1646" s="111"/>
      <c r="AN1646" s="111"/>
      <c r="AP1646" s="111"/>
      <c r="AQ1646" s="111"/>
      <c r="AS1646" s="111"/>
      <c r="AT1646" s="111"/>
      <c r="AV1646" s="111"/>
      <c r="AW1646" s="111"/>
      <c r="AY1646" s="111"/>
      <c r="AZ1646" s="111"/>
      <c r="BB1646" s="111"/>
      <c r="BC1646" s="111"/>
      <c r="BE1646" s="111"/>
      <c r="BF1646" s="111"/>
      <c r="BH1646" s="111"/>
      <c r="BI1646" s="111"/>
      <c r="BK1646" s="111"/>
      <c r="BL1646" s="111"/>
      <c r="BN1646" s="111"/>
      <c r="BO1646" s="111"/>
      <c r="BQ1646" s="125"/>
      <c r="BR1646" s="111"/>
      <c r="BS1646" s="118"/>
      <c r="BU1646" s="122"/>
      <c r="BV1646" s="118"/>
      <c r="BW1646" s="118"/>
      <c r="BX1646" s="127"/>
    </row>
    <row r="1647" spans="1:76" s="110" customFormat="1" x14ac:dyDescent="0.35">
      <c r="A1647" s="122" t="s">
        <v>3853</v>
      </c>
      <c r="B1647" s="110" t="s">
        <v>327</v>
      </c>
      <c r="C1647" s="110" t="s">
        <v>109</v>
      </c>
      <c r="D1647" s="122" t="s">
        <v>335</v>
      </c>
      <c r="E1647" s="125">
        <v>36881</v>
      </c>
      <c r="F1647" s="111" t="s">
        <v>200</v>
      </c>
      <c r="G1647" s="122"/>
      <c r="J1647" s="122"/>
      <c r="M1647" s="122"/>
      <c r="P1647" s="122"/>
      <c r="S1647" s="122"/>
      <c r="V1647" s="122"/>
      <c r="Y1647" s="122"/>
      <c r="AB1647" s="122"/>
    </row>
    <row r="1648" spans="1:76" s="110" customFormat="1" x14ac:dyDescent="0.35">
      <c r="A1648" s="122" t="s">
        <v>5009</v>
      </c>
      <c r="C1648" s="111" t="s">
        <v>4421</v>
      </c>
      <c r="D1648" s="122"/>
      <c r="E1648" s="125">
        <v>35954</v>
      </c>
      <c r="F1648" s="111" t="s">
        <v>457</v>
      </c>
      <c r="G1648" s="122" t="s">
        <v>769</v>
      </c>
      <c r="J1648" s="122"/>
      <c r="K1648" s="110" t="s">
        <v>220</v>
      </c>
      <c r="L1648" s="110" t="s">
        <v>123</v>
      </c>
      <c r="M1648" s="122" t="s">
        <v>231</v>
      </c>
      <c r="N1648" s="110" t="s">
        <v>220</v>
      </c>
      <c r="O1648" s="110" t="s">
        <v>123</v>
      </c>
      <c r="P1648" s="122" t="s">
        <v>231</v>
      </c>
      <c r="S1648" s="122"/>
      <c r="V1648" s="122"/>
      <c r="Y1648" s="122"/>
      <c r="AB1648" s="122"/>
    </row>
    <row r="1649" spans="1:76" s="110" customFormat="1" x14ac:dyDescent="0.35">
      <c r="A1649" s="122" t="s">
        <v>2169</v>
      </c>
      <c r="B1649" s="110" t="s">
        <v>122</v>
      </c>
      <c r="C1649" s="110" t="s">
        <v>151</v>
      </c>
      <c r="D1649" s="122"/>
      <c r="E1649" s="125">
        <v>36113</v>
      </c>
      <c r="F1649" s="118" t="s">
        <v>1553</v>
      </c>
      <c r="G1649" s="122" t="s">
        <v>3493</v>
      </c>
      <c r="H1649" s="110" t="s">
        <v>122</v>
      </c>
      <c r="I1649" s="110" t="s">
        <v>151</v>
      </c>
      <c r="J1649" s="122"/>
      <c r="K1649" s="110" t="s">
        <v>122</v>
      </c>
      <c r="L1649" s="110" t="s">
        <v>151</v>
      </c>
      <c r="M1649" s="122"/>
      <c r="N1649" s="110" t="s">
        <v>127</v>
      </c>
      <c r="O1649" s="110" t="s">
        <v>151</v>
      </c>
      <c r="P1649" s="122"/>
      <c r="S1649" s="122"/>
      <c r="V1649" s="122"/>
      <c r="Y1649" s="122"/>
      <c r="AB1649" s="122"/>
    </row>
    <row r="1650" spans="1:76" s="110" customFormat="1" x14ac:dyDescent="0.35">
      <c r="A1650" s="122" t="s">
        <v>2868</v>
      </c>
      <c r="C1650" s="118"/>
      <c r="D1650" s="122"/>
      <c r="E1650" s="125">
        <v>34143</v>
      </c>
      <c r="F1650" s="111" t="s">
        <v>265</v>
      </c>
      <c r="G1650" s="111" t="s">
        <v>265</v>
      </c>
      <c r="H1650" s="110" t="s">
        <v>205</v>
      </c>
      <c r="I1650" s="118" t="s">
        <v>326</v>
      </c>
      <c r="J1650" s="122" t="s">
        <v>227</v>
      </c>
      <c r="K1650" s="110" t="s">
        <v>205</v>
      </c>
      <c r="L1650" s="118" t="s">
        <v>341</v>
      </c>
      <c r="M1650" s="122" t="s">
        <v>178</v>
      </c>
      <c r="N1650" s="110" t="s">
        <v>205</v>
      </c>
      <c r="O1650" s="118" t="s">
        <v>341</v>
      </c>
      <c r="P1650" s="122" t="s">
        <v>181</v>
      </c>
      <c r="Q1650" s="110" t="s">
        <v>205</v>
      </c>
      <c r="R1650" s="118" t="s">
        <v>341</v>
      </c>
      <c r="S1650" s="122" t="s">
        <v>181</v>
      </c>
      <c r="T1650" s="110" t="s">
        <v>205</v>
      </c>
      <c r="U1650" s="118" t="s">
        <v>341</v>
      </c>
      <c r="V1650" s="122" t="s">
        <v>201</v>
      </c>
      <c r="W1650" s="110" t="s">
        <v>205</v>
      </c>
      <c r="X1650" s="118" t="s">
        <v>341</v>
      </c>
      <c r="Y1650" s="122" t="s">
        <v>201</v>
      </c>
      <c r="Z1650" s="110" t="s">
        <v>205</v>
      </c>
      <c r="AA1650" s="118" t="s">
        <v>341</v>
      </c>
      <c r="AB1650" s="122" t="s">
        <v>477</v>
      </c>
      <c r="AC1650" s="110" t="s">
        <v>205</v>
      </c>
      <c r="AD1650" s="118" t="s">
        <v>341</v>
      </c>
      <c r="AE1650" s="122" t="s">
        <v>185</v>
      </c>
      <c r="AF1650" s="110" t="s">
        <v>205</v>
      </c>
      <c r="AG1650" s="118" t="s">
        <v>341</v>
      </c>
      <c r="AH1650" s="122" t="s">
        <v>254</v>
      </c>
      <c r="AJ1650" s="118"/>
      <c r="AK1650" s="122"/>
      <c r="AM1650" s="118"/>
      <c r="AN1650" s="122"/>
      <c r="AP1650" s="118"/>
      <c r="AQ1650" s="122"/>
      <c r="AS1650" s="118"/>
      <c r="AT1650" s="122"/>
      <c r="AV1650" s="118"/>
      <c r="AW1650" s="122"/>
      <c r="AY1650" s="118"/>
      <c r="AZ1650" s="122"/>
      <c r="BB1650" s="118"/>
      <c r="BC1650" s="122"/>
      <c r="BE1650" s="118"/>
      <c r="BF1650" s="122"/>
      <c r="BH1650" s="118"/>
      <c r="BI1650" s="122"/>
      <c r="BK1650" s="118"/>
      <c r="BL1650" s="122"/>
      <c r="BN1650" s="118"/>
      <c r="BO1650" s="122"/>
      <c r="BR1650" s="122"/>
      <c r="BS1650" s="118"/>
      <c r="BT1650" s="118"/>
      <c r="BU1650" s="118"/>
      <c r="BV1650" s="118"/>
      <c r="BW1650" s="118"/>
      <c r="BX1650" s="118"/>
    </row>
    <row r="1651" spans="1:76" s="110" customFormat="1" x14ac:dyDescent="0.35">
      <c r="A1651" s="122" t="s">
        <v>2244</v>
      </c>
      <c r="B1651" s="110" t="s">
        <v>77</v>
      </c>
      <c r="C1651" s="111" t="s">
        <v>259</v>
      </c>
      <c r="D1651" s="122"/>
      <c r="E1651" s="125">
        <v>33156</v>
      </c>
      <c r="F1651" s="111" t="s">
        <v>145</v>
      </c>
      <c r="G1651" s="111" t="s">
        <v>387</v>
      </c>
      <c r="H1651" s="110" t="s">
        <v>77</v>
      </c>
      <c r="I1651" s="111" t="s">
        <v>259</v>
      </c>
      <c r="J1651" s="122"/>
      <c r="K1651" s="110" t="s">
        <v>77</v>
      </c>
      <c r="L1651" s="111" t="s">
        <v>259</v>
      </c>
      <c r="M1651" s="122"/>
      <c r="N1651" s="110" t="s">
        <v>77</v>
      </c>
      <c r="O1651" s="111" t="s">
        <v>259</v>
      </c>
      <c r="P1651" s="122" t="s">
        <v>2245</v>
      </c>
      <c r="Q1651" s="110" t="s">
        <v>77</v>
      </c>
      <c r="R1651" s="111" t="s">
        <v>259</v>
      </c>
      <c r="S1651" s="122" t="s">
        <v>2246</v>
      </c>
      <c r="T1651" s="110" t="s">
        <v>77</v>
      </c>
      <c r="U1651" s="111" t="s">
        <v>259</v>
      </c>
      <c r="V1651" s="122" t="s">
        <v>1460</v>
      </c>
      <c r="W1651" s="110" t="s">
        <v>77</v>
      </c>
      <c r="X1651" s="111" t="s">
        <v>224</v>
      </c>
      <c r="Y1651" s="122" t="s">
        <v>1208</v>
      </c>
      <c r="Z1651" s="110" t="s">
        <v>77</v>
      </c>
      <c r="AA1651" s="111" t="s">
        <v>206</v>
      </c>
      <c r="AB1651" s="122" t="s">
        <v>2247</v>
      </c>
      <c r="AC1651" s="110" t="s">
        <v>77</v>
      </c>
      <c r="AD1651" s="111" t="s">
        <v>165</v>
      </c>
      <c r="AE1651" s="122" t="s">
        <v>2248</v>
      </c>
      <c r="AF1651" s="110" t="s">
        <v>77</v>
      </c>
      <c r="AG1651" s="111" t="s">
        <v>165</v>
      </c>
      <c r="AH1651" s="122" t="s">
        <v>2249</v>
      </c>
      <c r="AI1651" s="110" t="s">
        <v>77</v>
      </c>
      <c r="AJ1651" s="111" t="s">
        <v>165</v>
      </c>
      <c r="AK1651" s="122"/>
      <c r="AL1651" s="110" t="s">
        <v>77</v>
      </c>
      <c r="AM1651" s="118" t="s">
        <v>165</v>
      </c>
      <c r="AN1651" s="122"/>
      <c r="AP1651" s="118"/>
      <c r="AQ1651" s="122"/>
      <c r="AS1651" s="118"/>
      <c r="AT1651" s="122"/>
      <c r="AV1651" s="118"/>
      <c r="AW1651" s="122"/>
      <c r="AY1651" s="118"/>
      <c r="AZ1651" s="122"/>
      <c r="BB1651" s="118"/>
      <c r="BC1651" s="122"/>
      <c r="BE1651" s="118"/>
      <c r="BF1651" s="122"/>
      <c r="BH1651" s="118"/>
      <c r="BI1651" s="122"/>
      <c r="BK1651" s="118"/>
      <c r="BL1651" s="122"/>
      <c r="BN1651" s="118"/>
      <c r="BO1651" s="122"/>
      <c r="BR1651" s="122"/>
      <c r="BS1651" s="118"/>
      <c r="BT1651" s="118"/>
      <c r="BU1651" s="118"/>
      <c r="BV1651" s="118"/>
      <c r="BW1651" s="118"/>
      <c r="BX1651" s="118"/>
    </row>
    <row r="1652" spans="1:76" s="110" customFormat="1" x14ac:dyDescent="0.35">
      <c r="A1652" s="122" t="s">
        <v>1830</v>
      </c>
      <c r="B1652" s="110" t="s">
        <v>331</v>
      </c>
      <c r="C1652" s="111" t="s">
        <v>86</v>
      </c>
      <c r="D1652" s="111" t="s">
        <v>301</v>
      </c>
      <c r="E1652" s="125">
        <v>32541</v>
      </c>
      <c r="F1652" s="111" t="s">
        <v>1831</v>
      </c>
      <c r="G1652" s="111" t="s">
        <v>5093</v>
      </c>
      <c r="H1652" s="110" t="s">
        <v>331</v>
      </c>
      <c r="I1652" s="111" t="s">
        <v>86</v>
      </c>
      <c r="J1652" s="111" t="s">
        <v>297</v>
      </c>
      <c r="K1652" s="110" t="s">
        <v>331</v>
      </c>
      <c r="L1652" s="111" t="s">
        <v>86</v>
      </c>
      <c r="M1652" s="111" t="s">
        <v>297</v>
      </c>
      <c r="N1652" s="110" t="s">
        <v>331</v>
      </c>
      <c r="O1652" s="111" t="s">
        <v>86</v>
      </c>
      <c r="P1652" s="111" t="s">
        <v>684</v>
      </c>
      <c r="Q1652" s="110" t="s">
        <v>331</v>
      </c>
      <c r="R1652" s="111" t="s">
        <v>86</v>
      </c>
      <c r="S1652" s="111" t="s">
        <v>682</v>
      </c>
      <c r="T1652" s="110" t="s">
        <v>331</v>
      </c>
      <c r="U1652" s="111" t="s">
        <v>86</v>
      </c>
      <c r="V1652" s="111" t="s">
        <v>791</v>
      </c>
      <c r="W1652" s="110" t="s">
        <v>299</v>
      </c>
      <c r="X1652" s="111" t="s">
        <v>86</v>
      </c>
      <c r="Y1652" s="111" t="s">
        <v>929</v>
      </c>
      <c r="Z1652" s="110" t="s">
        <v>299</v>
      </c>
      <c r="AA1652" s="111" t="s">
        <v>86</v>
      </c>
      <c r="AB1652" s="111" t="s">
        <v>684</v>
      </c>
      <c r="AC1652" s="110" t="s">
        <v>299</v>
      </c>
      <c r="AD1652" s="111" t="s">
        <v>86</v>
      </c>
      <c r="AE1652" s="111" t="s">
        <v>684</v>
      </c>
      <c r="AF1652" s="110" t="s">
        <v>299</v>
      </c>
      <c r="AG1652" s="111" t="s">
        <v>86</v>
      </c>
      <c r="AH1652" s="111" t="s">
        <v>929</v>
      </c>
      <c r="AI1652" s="110" t="s">
        <v>299</v>
      </c>
      <c r="AJ1652" s="111" t="s">
        <v>86</v>
      </c>
      <c r="AK1652" s="111" t="s">
        <v>929</v>
      </c>
      <c r="AL1652" s="110" t="s">
        <v>327</v>
      </c>
      <c r="AM1652" s="111" t="s">
        <v>86</v>
      </c>
      <c r="AN1652" s="111" t="s">
        <v>149</v>
      </c>
      <c r="AO1652" s="110" t="s">
        <v>299</v>
      </c>
      <c r="AP1652" s="111" t="s">
        <v>86</v>
      </c>
      <c r="AQ1652" s="111" t="s">
        <v>422</v>
      </c>
      <c r="AS1652" s="111"/>
      <c r="AT1652" s="111"/>
      <c r="AV1652" s="111"/>
      <c r="AW1652" s="111"/>
      <c r="AY1652" s="111"/>
      <c r="AZ1652" s="111"/>
      <c r="BB1652" s="111"/>
      <c r="BC1652" s="111"/>
      <c r="BE1652" s="111"/>
      <c r="BF1652" s="111"/>
      <c r="BH1652" s="111"/>
      <c r="BI1652" s="111"/>
      <c r="BK1652" s="111"/>
      <c r="BL1652" s="111"/>
      <c r="BN1652" s="111"/>
      <c r="BO1652" s="122"/>
      <c r="BR1652" s="122"/>
      <c r="BS1652" s="122"/>
      <c r="BT1652" s="122"/>
      <c r="BU1652" s="122"/>
      <c r="BW1652" s="118"/>
      <c r="BX1652" s="118"/>
    </row>
    <row r="1653" spans="1:76" s="110" customFormat="1" x14ac:dyDescent="0.35">
      <c r="A1653" s="122" t="s">
        <v>2286</v>
      </c>
      <c r="D1653" s="122"/>
      <c r="E1653" s="125">
        <v>36016</v>
      </c>
      <c r="F1653" s="118" t="s">
        <v>398</v>
      </c>
      <c r="G1653" s="122" t="s">
        <v>125</v>
      </c>
      <c r="H1653" s="110" t="s">
        <v>156</v>
      </c>
      <c r="I1653" s="110" t="s">
        <v>123</v>
      </c>
      <c r="J1653" s="122" t="s">
        <v>161</v>
      </c>
      <c r="K1653" s="110" t="s">
        <v>156</v>
      </c>
      <c r="L1653" s="110" t="s">
        <v>86</v>
      </c>
      <c r="M1653" s="122" t="s">
        <v>161</v>
      </c>
      <c r="P1653" s="122"/>
      <c r="Q1653" s="110" t="s">
        <v>153</v>
      </c>
      <c r="R1653" s="110" t="s">
        <v>86</v>
      </c>
      <c r="S1653" s="122" t="s">
        <v>154</v>
      </c>
      <c r="T1653" s="110" t="s">
        <v>156</v>
      </c>
      <c r="U1653" s="110" t="s">
        <v>86</v>
      </c>
      <c r="V1653" s="122" t="s">
        <v>161</v>
      </c>
      <c r="Y1653" s="122"/>
      <c r="AB1653" s="122"/>
    </row>
    <row r="1654" spans="1:76" s="110" customFormat="1" x14ac:dyDescent="0.35">
      <c r="A1654" s="122" t="s">
        <v>2335</v>
      </c>
      <c r="D1654" s="122"/>
      <c r="E1654" s="125">
        <v>34864</v>
      </c>
      <c r="F1654" s="118" t="s">
        <v>540</v>
      </c>
      <c r="G1654" s="122" t="s">
        <v>4551</v>
      </c>
      <c r="H1654" s="110" t="s">
        <v>304</v>
      </c>
      <c r="I1654" s="110" t="s">
        <v>471</v>
      </c>
      <c r="J1654" s="122" t="s">
        <v>310</v>
      </c>
      <c r="K1654" s="110" t="s">
        <v>311</v>
      </c>
      <c r="L1654" s="110" t="s">
        <v>206</v>
      </c>
      <c r="M1654" s="122" t="s">
        <v>293</v>
      </c>
      <c r="N1654" s="110" t="s">
        <v>307</v>
      </c>
      <c r="O1654" s="110" t="s">
        <v>206</v>
      </c>
      <c r="P1654" s="122" t="s">
        <v>317</v>
      </c>
      <c r="Q1654" s="110" t="s">
        <v>648</v>
      </c>
      <c r="R1654" s="110" t="s">
        <v>142</v>
      </c>
      <c r="S1654" s="122" t="s">
        <v>1020</v>
      </c>
      <c r="T1654" s="110" t="s">
        <v>654</v>
      </c>
      <c r="U1654" s="110" t="s">
        <v>142</v>
      </c>
      <c r="V1654" s="122" t="s">
        <v>2337</v>
      </c>
      <c r="W1654" s="110" t="s">
        <v>654</v>
      </c>
      <c r="X1654" s="110" t="s">
        <v>142</v>
      </c>
      <c r="Y1654" s="122" t="s">
        <v>774</v>
      </c>
      <c r="Z1654" s="110" t="s">
        <v>304</v>
      </c>
      <c r="AA1654" s="110" t="s">
        <v>142</v>
      </c>
      <c r="AB1654" s="122" t="s">
        <v>1915</v>
      </c>
    </row>
    <row r="1655" spans="1:76" s="110" customFormat="1" x14ac:dyDescent="0.35">
      <c r="A1655" s="122" t="s">
        <v>572</v>
      </c>
      <c r="B1655" s="110" t="s">
        <v>2284</v>
      </c>
      <c r="C1655" s="110" t="s">
        <v>109</v>
      </c>
      <c r="D1655" s="122" t="s">
        <v>149</v>
      </c>
      <c r="E1655" s="125">
        <v>34933</v>
      </c>
      <c r="F1655" s="118" t="s">
        <v>222</v>
      </c>
      <c r="G1655" s="122" t="s">
        <v>330</v>
      </c>
      <c r="H1655" s="110" t="s">
        <v>156</v>
      </c>
      <c r="I1655" s="110" t="s">
        <v>94</v>
      </c>
      <c r="J1655" s="122" t="s">
        <v>161</v>
      </c>
      <c r="K1655" s="110" t="s">
        <v>156</v>
      </c>
      <c r="L1655" s="110" t="s">
        <v>85</v>
      </c>
      <c r="M1655" s="122" t="s">
        <v>173</v>
      </c>
      <c r="N1655" s="110" t="s">
        <v>147</v>
      </c>
      <c r="O1655" s="110" t="s">
        <v>85</v>
      </c>
      <c r="P1655" s="122" t="s">
        <v>426</v>
      </c>
      <c r="Q1655" s="110" t="s">
        <v>153</v>
      </c>
      <c r="R1655" s="110" t="s">
        <v>268</v>
      </c>
      <c r="S1655" s="122" t="s">
        <v>154</v>
      </c>
      <c r="T1655" s="110" t="s">
        <v>153</v>
      </c>
      <c r="U1655" s="110" t="s">
        <v>268</v>
      </c>
      <c r="V1655" s="122" t="s">
        <v>154</v>
      </c>
      <c r="W1655" s="110" t="s">
        <v>153</v>
      </c>
      <c r="X1655" s="110" t="s">
        <v>268</v>
      </c>
      <c r="Y1655" s="122" t="s">
        <v>154</v>
      </c>
      <c r="Z1655" s="110" t="s">
        <v>147</v>
      </c>
      <c r="AA1655" s="110" t="s">
        <v>268</v>
      </c>
      <c r="AB1655" s="122" t="s">
        <v>166</v>
      </c>
    </row>
    <row r="1656" spans="1:76" s="110" customFormat="1" x14ac:dyDescent="0.35">
      <c r="A1656" s="122" t="s">
        <v>746</v>
      </c>
      <c r="C1656" s="118"/>
      <c r="D1656" s="122"/>
      <c r="E1656" s="125">
        <v>36075</v>
      </c>
      <c r="F1656" s="111" t="s">
        <v>359</v>
      </c>
      <c r="G1656" s="111" t="s">
        <v>3066</v>
      </c>
      <c r="H1656" s="110" t="s">
        <v>220</v>
      </c>
      <c r="I1656" s="118" t="s">
        <v>109</v>
      </c>
      <c r="J1656" s="122" t="s">
        <v>186</v>
      </c>
      <c r="L1656" s="118"/>
      <c r="M1656" s="122"/>
      <c r="O1656" s="118"/>
      <c r="P1656" s="122"/>
      <c r="R1656" s="118"/>
      <c r="S1656" s="122"/>
      <c r="U1656" s="118"/>
      <c r="V1656" s="122"/>
      <c r="X1656" s="118"/>
      <c r="Y1656" s="122"/>
      <c r="AA1656" s="118"/>
      <c r="AB1656" s="122"/>
      <c r="AD1656" s="118"/>
      <c r="AE1656" s="122"/>
      <c r="AG1656" s="118"/>
      <c r="AH1656" s="122"/>
      <c r="AJ1656" s="118"/>
      <c r="AK1656" s="122"/>
    </row>
    <row r="1657" spans="1:76" s="110" customFormat="1" x14ac:dyDescent="0.35">
      <c r="A1657" s="122" t="s">
        <v>3616</v>
      </c>
      <c r="B1657" s="110" t="s">
        <v>258</v>
      </c>
      <c r="C1657" s="110" t="s">
        <v>96</v>
      </c>
      <c r="D1657" s="122" t="s">
        <v>477</v>
      </c>
      <c r="E1657" s="125">
        <v>37542</v>
      </c>
      <c r="F1657" s="111" t="s">
        <v>5149</v>
      </c>
      <c r="G1657" s="122"/>
      <c r="J1657" s="122"/>
      <c r="M1657" s="122"/>
      <c r="P1657" s="122"/>
      <c r="S1657" s="122"/>
      <c r="V1657" s="122"/>
      <c r="Y1657" s="122"/>
      <c r="AB1657" s="122"/>
    </row>
    <row r="1658" spans="1:76" s="110" customFormat="1" x14ac:dyDescent="0.35">
      <c r="A1658" s="122" t="s">
        <v>889</v>
      </c>
      <c r="B1658" s="110" t="s">
        <v>491</v>
      </c>
      <c r="C1658" s="118" t="s">
        <v>142</v>
      </c>
      <c r="D1658" s="122" t="s">
        <v>185</v>
      </c>
      <c r="E1658" s="125">
        <v>37058</v>
      </c>
      <c r="F1658" s="111" t="s">
        <v>717</v>
      </c>
      <c r="G1658" s="111" t="s">
        <v>160</v>
      </c>
      <c r="H1658" s="110" t="s">
        <v>258</v>
      </c>
      <c r="I1658" s="118" t="s">
        <v>142</v>
      </c>
      <c r="J1658" s="122" t="s">
        <v>264</v>
      </c>
      <c r="L1658" s="118"/>
      <c r="M1658" s="122"/>
      <c r="O1658" s="118"/>
      <c r="P1658" s="122"/>
      <c r="R1658" s="118"/>
      <c r="S1658" s="122"/>
      <c r="U1658" s="118"/>
      <c r="V1658" s="122"/>
      <c r="X1658" s="118"/>
      <c r="Y1658" s="122"/>
      <c r="AA1658" s="118"/>
      <c r="AB1658" s="122"/>
      <c r="AD1658" s="118"/>
      <c r="AE1658" s="122"/>
      <c r="AG1658" s="118"/>
      <c r="AH1658" s="122"/>
      <c r="AJ1658" s="118"/>
      <c r="AK1658" s="122"/>
    </row>
    <row r="1659" spans="1:76" s="110" customFormat="1" x14ac:dyDescent="0.35">
      <c r="A1659" s="122" t="s">
        <v>1928</v>
      </c>
      <c r="B1659" s="110" t="s">
        <v>656</v>
      </c>
      <c r="C1659" s="118" t="s">
        <v>151</v>
      </c>
      <c r="D1659" s="122" t="s">
        <v>3453</v>
      </c>
      <c r="E1659" s="125">
        <v>36909</v>
      </c>
      <c r="F1659" s="111" t="s">
        <v>1929</v>
      </c>
      <c r="G1659" s="111" t="s">
        <v>98</v>
      </c>
      <c r="H1659" s="110" t="s">
        <v>480</v>
      </c>
      <c r="I1659" s="118" t="s">
        <v>151</v>
      </c>
      <c r="J1659" s="122" t="s">
        <v>317</v>
      </c>
      <c r="L1659" s="118"/>
      <c r="M1659" s="122"/>
      <c r="O1659" s="118"/>
      <c r="P1659" s="122"/>
      <c r="R1659" s="118"/>
      <c r="S1659" s="122"/>
      <c r="U1659" s="118"/>
      <c r="V1659" s="122"/>
      <c r="X1659" s="118"/>
      <c r="Y1659" s="122"/>
      <c r="AA1659" s="118"/>
      <c r="AB1659" s="122"/>
      <c r="AD1659" s="118"/>
      <c r="AE1659" s="122"/>
      <c r="AG1659" s="118"/>
      <c r="AH1659" s="122"/>
      <c r="AJ1659" s="118"/>
      <c r="AK1659" s="122"/>
    </row>
    <row r="1660" spans="1:76" s="110" customFormat="1" x14ac:dyDescent="0.35">
      <c r="A1660" s="122" t="s">
        <v>1409</v>
      </c>
      <c r="B1660" s="110" t="s">
        <v>758</v>
      </c>
      <c r="C1660" s="118" t="s">
        <v>158</v>
      </c>
      <c r="D1660" s="122" t="s">
        <v>4634</v>
      </c>
      <c r="E1660" s="125">
        <v>33925</v>
      </c>
      <c r="F1660" s="111" t="s">
        <v>265</v>
      </c>
      <c r="G1660" s="111" t="s">
        <v>265</v>
      </c>
      <c r="H1660" s="110" t="s">
        <v>656</v>
      </c>
      <c r="I1660" s="118" t="s">
        <v>135</v>
      </c>
      <c r="J1660" s="122" t="s">
        <v>2433</v>
      </c>
      <c r="K1660" s="110" t="s">
        <v>656</v>
      </c>
      <c r="L1660" s="118" t="s">
        <v>135</v>
      </c>
      <c r="M1660" s="122" t="s">
        <v>1410</v>
      </c>
      <c r="N1660" s="110" t="s">
        <v>656</v>
      </c>
      <c r="O1660" s="118" t="s">
        <v>135</v>
      </c>
      <c r="P1660" s="122" t="s">
        <v>903</v>
      </c>
      <c r="Q1660" s="110" t="s">
        <v>504</v>
      </c>
      <c r="R1660" s="118" t="s">
        <v>135</v>
      </c>
      <c r="S1660" s="122" t="s">
        <v>1168</v>
      </c>
      <c r="T1660" s="110" t="s">
        <v>504</v>
      </c>
      <c r="U1660" s="118" t="s">
        <v>135</v>
      </c>
      <c r="V1660" s="122" t="s">
        <v>1412</v>
      </c>
      <c r="W1660" s="110" t="s">
        <v>656</v>
      </c>
      <c r="X1660" s="118" t="s">
        <v>128</v>
      </c>
      <c r="Y1660" s="122" t="s">
        <v>1413</v>
      </c>
      <c r="Z1660" s="110" t="s">
        <v>504</v>
      </c>
      <c r="AA1660" s="118" t="s">
        <v>128</v>
      </c>
      <c r="AB1660" s="122" t="s">
        <v>1414</v>
      </c>
      <c r="AC1660" s="110" t="s">
        <v>504</v>
      </c>
      <c r="AD1660" s="118" t="s">
        <v>128</v>
      </c>
      <c r="AE1660" s="122" t="s">
        <v>778</v>
      </c>
      <c r="AF1660" s="110" t="s">
        <v>480</v>
      </c>
      <c r="AG1660" s="118" t="s">
        <v>128</v>
      </c>
      <c r="AH1660" s="122" t="s">
        <v>663</v>
      </c>
      <c r="AJ1660" s="118"/>
      <c r="AK1660" s="122"/>
      <c r="AM1660" s="118"/>
      <c r="AN1660" s="122"/>
      <c r="AP1660" s="118"/>
      <c r="AQ1660" s="122"/>
      <c r="AS1660" s="118"/>
      <c r="AT1660" s="122"/>
      <c r="AV1660" s="118"/>
      <c r="AW1660" s="122"/>
      <c r="AY1660" s="118"/>
      <c r="AZ1660" s="122"/>
      <c r="BB1660" s="118"/>
      <c r="BC1660" s="122"/>
      <c r="BE1660" s="118"/>
      <c r="BF1660" s="122"/>
      <c r="BH1660" s="118"/>
      <c r="BI1660" s="122"/>
      <c r="BK1660" s="118"/>
      <c r="BL1660" s="122"/>
      <c r="BN1660" s="118"/>
      <c r="BO1660" s="122"/>
      <c r="BR1660" s="122"/>
      <c r="BS1660" s="118"/>
      <c r="BT1660" s="118"/>
      <c r="BU1660" s="118"/>
      <c r="BV1660" s="118"/>
      <c r="BW1660" s="118"/>
      <c r="BX1660" s="118"/>
    </row>
    <row r="1661" spans="1:76" s="110" customFormat="1" x14ac:dyDescent="0.35">
      <c r="A1661" s="122" t="s">
        <v>639</v>
      </c>
      <c r="B1661" s="110" t="s">
        <v>292</v>
      </c>
      <c r="C1661" s="111" t="s">
        <v>195</v>
      </c>
      <c r="D1661" s="111" t="s">
        <v>2982</v>
      </c>
      <c r="E1661" s="125">
        <v>35528</v>
      </c>
      <c r="F1661" s="111" t="s">
        <v>640</v>
      </c>
      <c r="G1661" s="111" t="s">
        <v>4487</v>
      </c>
      <c r="H1661" s="110" t="s">
        <v>292</v>
      </c>
      <c r="I1661" s="111" t="s">
        <v>195</v>
      </c>
      <c r="J1661" s="111" t="s">
        <v>2317</v>
      </c>
      <c r="K1661" s="110" t="s">
        <v>311</v>
      </c>
      <c r="L1661" s="111" t="s">
        <v>195</v>
      </c>
      <c r="M1661" s="111" t="s">
        <v>642</v>
      </c>
      <c r="N1661" s="110" t="s">
        <v>292</v>
      </c>
      <c r="O1661" s="111" t="s">
        <v>421</v>
      </c>
      <c r="P1661" s="111" t="s">
        <v>643</v>
      </c>
      <c r="Q1661" s="110" t="s">
        <v>292</v>
      </c>
      <c r="R1661" s="111" t="s">
        <v>421</v>
      </c>
      <c r="S1661" s="111" t="s">
        <v>4488</v>
      </c>
      <c r="T1661" s="110" t="s">
        <v>292</v>
      </c>
      <c r="U1661" s="111" t="s">
        <v>421</v>
      </c>
      <c r="V1661" s="111" t="s">
        <v>645</v>
      </c>
      <c r="W1661" s="110" t="s">
        <v>311</v>
      </c>
      <c r="X1661" s="111" t="s">
        <v>421</v>
      </c>
      <c r="Y1661" s="111" t="s">
        <v>646</v>
      </c>
      <c r="AA1661" s="111"/>
      <c r="AB1661" s="111"/>
      <c r="AD1661" s="111"/>
      <c r="AE1661" s="111"/>
      <c r="AG1661" s="111"/>
      <c r="AH1661" s="111"/>
      <c r="AJ1661" s="111"/>
      <c r="AK1661" s="111"/>
      <c r="AM1661" s="111"/>
      <c r="AN1661" s="111"/>
      <c r="AP1661" s="111"/>
      <c r="AQ1661" s="111"/>
      <c r="AS1661" s="111"/>
      <c r="AT1661" s="111"/>
      <c r="AV1661" s="111"/>
      <c r="AW1661" s="111"/>
      <c r="AY1661" s="111"/>
      <c r="AZ1661" s="111"/>
      <c r="BB1661" s="111"/>
      <c r="BC1661" s="111"/>
      <c r="BE1661" s="111"/>
      <c r="BF1661" s="111"/>
      <c r="BH1661" s="111"/>
      <c r="BI1661" s="111"/>
      <c r="BK1661" s="111"/>
      <c r="BL1661" s="111"/>
      <c r="BN1661" s="111"/>
      <c r="BO1661" s="111"/>
      <c r="BQ1661" s="125"/>
      <c r="BR1661" s="111"/>
      <c r="BS1661" s="118"/>
      <c r="BU1661" s="122"/>
      <c r="BV1661" s="118"/>
      <c r="BW1661" s="118"/>
      <c r="BX1661" s="127"/>
    </row>
    <row r="1662" spans="1:76" s="110" customFormat="1" x14ac:dyDescent="0.35">
      <c r="A1662" s="122" t="s">
        <v>5003</v>
      </c>
      <c r="C1662" s="111" t="s">
        <v>4421</v>
      </c>
      <c r="D1662" s="122"/>
      <c r="E1662" s="125">
        <v>36094</v>
      </c>
      <c r="F1662" s="118" t="s">
        <v>102</v>
      </c>
      <c r="G1662" s="122" t="s">
        <v>508</v>
      </c>
      <c r="J1662" s="122"/>
      <c r="K1662" s="110" t="s">
        <v>844</v>
      </c>
      <c r="L1662" s="110" t="s">
        <v>190</v>
      </c>
      <c r="M1662" s="122"/>
      <c r="N1662" s="110" t="s">
        <v>132</v>
      </c>
      <c r="O1662" s="110" t="s">
        <v>190</v>
      </c>
      <c r="P1662" s="122"/>
      <c r="S1662" s="122"/>
      <c r="V1662" s="122"/>
      <c r="Y1662" s="122"/>
      <c r="AB1662" s="122"/>
    </row>
    <row r="1663" spans="1:76" s="110" customFormat="1" x14ac:dyDescent="0.35">
      <c r="A1663" s="122" t="s">
        <v>2237</v>
      </c>
      <c r="B1663" s="110" t="s">
        <v>327</v>
      </c>
      <c r="C1663" s="118" t="s">
        <v>421</v>
      </c>
      <c r="D1663" s="122" t="s">
        <v>335</v>
      </c>
      <c r="E1663" s="125">
        <v>36368</v>
      </c>
      <c r="F1663" s="111" t="s">
        <v>88</v>
      </c>
      <c r="G1663" s="111" t="s">
        <v>313</v>
      </c>
      <c r="H1663" s="110" t="s">
        <v>327</v>
      </c>
      <c r="I1663" s="118" t="s">
        <v>421</v>
      </c>
      <c r="J1663" s="122" t="s">
        <v>300</v>
      </c>
      <c r="L1663" s="118"/>
      <c r="M1663" s="122"/>
      <c r="O1663" s="118"/>
      <c r="P1663" s="122"/>
      <c r="R1663" s="118"/>
      <c r="S1663" s="122"/>
      <c r="U1663" s="118"/>
      <c r="V1663" s="122"/>
      <c r="X1663" s="118"/>
      <c r="Y1663" s="122"/>
      <c r="AA1663" s="118"/>
      <c r="AB1663" s="122"/>
      <c r="AD1663" s="118"/>
      <c r="AE1663" s="122"/>
      <c r="AG1663" s="118"/>
      <c r="AH1663" s="122"/>
      <c r="AJ1663" s="118"/>
      <c r="AK1663" s="122"/>
    </row>
    <row r="1664" spans="1:76" s="110" customFormat="1" x14ac:dyDescent="0.35">
      <c r="A1664" s="122" t="s">
        <v>3494</v>
      </c>
      <c r="B1664" s="110" t="s">
        <v>1190</v>
      </c>
      <c r="C1664" s="111" t="s">
        <v>116</v>
      </c>
      <c r="D1664" s="111"/>
      <c r="E1664" s="125">
        <v>35266</v>
      </c>
      <c r="F1664" s="111" t="s">
        <v>188</v>
      </c>
      <c r="G1664" s="111" t="s">
        <v>322</v>
      </c>
      <c r="I1664" s="111"/>
      <c r="J1664" s="111"/>
      <c r="K1664" s="110" t="s">
        <v>4992</v>
      </c>
      <c r="L1664" s="111" t="s">
        <v>235</v>
      </c>
      <c r="M1664" s="111" t="s">
        <v>328</v>
      </c>
      <c r="N1664" s="110" t="s">
        <v>1449</v>
      </c>
      <c r="O1664" s="111" t="s">
        <v>235</v>
      </c>
      <c r="P1664" s="111" t="s">
        <v>328</v>
      </c>
      <c r="Q1664" s="110" t="s">
        <v>1190</v>
      </c>
      <c r="R1664" s="111" t="s">
        <v>172</v>
      </c>
      <c r="S1664" s="111"/>
      <c r="T1664" s="110" t="s">
        <v>1190</v>
      </c>
      <c r="U1664" s="111" t="s">
        <v>135</v>
      </c>
      <c r="V1664" s="111"/>
      <c r="W1664" s="110" t="s">
        <v>4992</v>
      </c>
      <c r="X1664" s="111" t="s">
        <v>326</v>
      </c>
      <c r="Y1664" s="111" t="s">
        <v>328</v>
      </c>
      <c r="AA1664" s="111"/>
      <c r="AB1664" s="111"/>
      <c r="AD1664" s="111"/>
      <c r="AE1664" s="111"/>
      <c r="AG1664" s="111"/>
      <c r="AH1664" s="111"/>
      <c r="AJ1664" s="111"/>
      <c r="AK1664" s="111"/>
      <c r="AM1664" s="111"/>
      <c r="AN1664" s="111"/>
      <c r="AP1664" s="111"/>
      <c r="AQ1664" s="111"/>
      <c r="AS1664" s="111"/>
      <c r="AT1664" s="111"/>
      <c r="AV1664" s="111"/>
      <c r="AW1664" s="111"/>
      <c r="AY1664" s="111"/>
      <c r="AZ1664" s="111"/>
      <c r="BB1664" s="111"/>
      <c r="BC1664" s="111"/>
      <c r="BE1664" s="111"/>
      <c r="BF1664" s="111"/>
      <c r="BH1664" s="111"/>
      <c r="BI1664" s="111"/>
      <c r="BK1664" s="111"/>
      <c r="BL1664" s="111"/>
      <c r="BN1664" s="111"/>
      <c r="BO1664" s="111"/>
      <c r="BQ1664" s="125"/>
      <c r="BR1664" s="111"/>
      <c r="BS1664" s="118"/>
      <c r="BU1664" s="122"/>
      <c r="BV1664" s="118"/>
      <c r="BW1664" s="118"/>
      <c r="BX1664" s="127"/>
    </row>
    <row r="1665" spans="1:76" s="110" customFormat="1" x14ac:dyDescent="0.35">
      <c r="A1665" s="122" t="s">
        <v>4536</v>
      </c>
      <c r="C1665" s="111" t="s">
        <v>4421</v>
      </c>
      <c r="D1665" s="111"/>
      <c r="E1665" s="125">
        <v>35071</v>
      </c>
      <c r="F1665" s="111" t="s">
        <v>140</v>
      </c>
      <c r="G1665" s="111" t="s">
        <v>337</v>
      </c>
      <c r="I1665" s="111"/>
      <c r="J1665" s="111"/>
      <c r="K1665" s="110" t="s">
        <v>132</v>
      </c>
      <c r="L1665" s="111" t="s">
        <v>274</v>
      </c>
      <c r="M1665" s="111"/>
      <c r="N1665" s="110" t="s">
        <v>122</v>
      </c>
      <c r="O1665" s="111" t="s">
        <v>274</v>
      </c>
      <c r="P1665" s="111"/>
      <c r="Q1665" s="110" t="s">
        <v>122</v>
      </c>
      <c r="R1665" s="111" t="s">
        <v>274</v>
      </c>
      <c r="S1665" s="111"/>
      <c r="T1665" s="110" t="s">
        <v>132</v>
      </c>
      <c r="U1665" s="111" t="s">
        <v>274</v>
      </c>
      <c r="V1665" s="111"/>
      <c r="W1665" s="110" t="s">
        <v>122</v>
      </c>
      <c r="X1665" s="111" t="s">
        <v>274</v>
      </c>
      <c r="Y1665" s="111"/>
      <c r="AA1665" s="111"/>
      <c r="AB1665" s="111"/>
      <c r="AD1665" s="111"/>
      <c r="AE1665" s="111"/>
      <c r="AG1665" s="111"/>
      <c r="AH1665" s="111"/>
      <c r="AJ1665" s="111"/>
      <c r="AK1665" s="111"/>
      <c r="AM1665" s="111"/>
      <c r="AN1665" s="111"/>
      <c r="AP1665" s="111"/>
      <c r="AQ1665" s="111"/>
      <c r="AS1665" s="111"/>
      <c r="AT1665" s="111"/>
      <c r="AV1665" s="111"/>
      <c r="AW1665" s="111"/>
      <c r="AY1665" s="111"/>
      <c r="AZ1665" s="111"/>
      <c r="BB1665" s="111"/>
      <c r="BC1665" s="111"/>
      <c r="BE1665" s="111"/>
      <c r="BF1665" s="111"/>
      <c r="BH1665" s="111"/>
      <c r="BI1665" s="111"/>
      <c r="BK1665" s="111"/>
      <c r="BL1665" s="111"/>
      <c r="BN1665" s="111"/>
      <c r="BO1665" s="111"/>
      <c r="BQ1665" s="125"/>
      <c r="BR1665" s="111"/>
      <c r="BS1665" s="118"/>
      <c r="BU1665" s="122"/>
      <c r="BV1665" s="118"/>
      <c r="BW1665" s="118"/>
      <c r="BX1665" s="127"/>
    </row>
    <row r="1666" spans="1:76" s="110" customFormat="1" x14ac:dyDescent="0.35">
      <c r="A1666" s="122" t="s">
        <v>1987</v>
      </c>
      <c r="B1666" s="110" t="s">
        <v>198</v>
      </c>
      <c r="C1666" s="110" t="s">
        <v>326</v>
      </c>
      <c r="D1666" s="122" t="s">
        <v>212</v>
      </c>
      <c r="E1666" s="125">
        <v>36327</v>
      </c>
      <c r="F1666" s="118" t="s">
        <v>102</v>
      </c>
      <c r="G1666" s="122" t="s">
        <v>241</v>
      </c>
      <c r="H1666" s="110" t="s">
        <v>198</v>
      </c>
      <c r="I1666" s="110" t="s">
        <v>326</v>
      </c>
      <c r="J1666" s="122" t="s">
        <v>181</v>
      </c>
      <c r="K1666" s="110" t="s">
        <v>198</v>
      </c>
      <c r="L1666" s="110" t="s">
        <v>326</v>
      </c>
      <c r="M1666" s="122" t="s">
        <v>430</v>
      </c>
      <c r="N1666" s="110" t="s">
        <v>198</v>
      </c>
      <c r="O1666" s="110" t="s">
        <v>326</v>
      </c>
      <c r="P1666" s="122" t="s">
        <v>430</v>
      </c>
      <c r="S1666" s="122"/>
      <c r="V1666" s="122"/>
      <c r="Y1666" s="122"/>
      <c r="AB1666" s="122"/>
    </row>
    <row r="1667" spans="1:76" s="110" customFormat="1" x14ac:dyDescent="0.35">
      <c r="A1667" s="122" t="s">
        <v>3844</v>
      </c>
      <c r="B1667" s="110" t="s">
        <v>345</v>
      </c>
      <c r="C1667" s="110" t="s">
        <v>341</v>
      </c>
      <c r="D1667" s="122" t="s">
        <v>154</v>
      </c>
      <c r="E1667" s="125">
        <v>36940</v>
      </c>
      <c r="F1667" s="111" t="s">
        <v>5137</v>
      </c>
      <c r="G1667" s="122"/>
      <c r="J1667" s="122"/>
      <c r="M1667" s="122"/>
      <c r="P1667" s="122"/>
      <c r="S1667" s="122"/>
      <c r="V1667" s="122"/>
      <c r="Y1667" s="122"/>
      <c r="AB1667" s="122"/>
    </row>
    <row r="1668" spans="1:76" s="110" customFormat="1" x14ac:dyDescent="0.35">
      <c r="A1668" s="122" t="s">
        <v>971</v>
      </c>
      <c r="B1668" s="110" t="s">
        <v>1672</v>
      </c>
      <c r="C1668" s="110" t="s">
        <v>142</v>
      </c>
      <c r="D1668" s="122" t="s">
        <v>1990</v>
      </c>
      <c r="E1668" s="125">
        <v>36984</v>
      </c>
      <c r="F1668" s="111" t="s">
        <v>972</v>
      </c>
      <c r="G1668" s="122" t="s">
        <v>84</v>
      </c>
      <c r="H1668" s="110" t="s">
        <v>192</v>
      </c>
      <c r="I1668" s="110" t="s">
        <v>142</v>
      </c>
      <c r="J1668" s="122" t="s">
        <v>440</v>
      </c>
      <c r="K1668" s="110" t="s">
        <v>205</v>
      </c>
      <c r="L1668" s="110" t="s">
        <v>142</v>
      </c>
      <c r="M1668" s="122" t="s">
        <v>191</v>
      </c>
      <c r="P1668" s="122"/>
      <c r="S1668" s="122"/>
      <c r="V1668" s="122"/>
      <c r="Y1668" s="122"/>
      <c r="AB1668" s="122"/>
    </row>
    <row r="1669" spans="1:76" s="110" customFormat="1" x14ac:dyDescent="0.35">
      <c r="A1669" s="8" t="s">
        <v>2491</v>
      </c>
      <c r="B1669" s="102" t="s">
        <v>205</v>
      </c>
      <c r="C1669" s="36" t="s">
        <v>165</v>
      </c>
      <c r="D1669" s="36" t="s">
        <v>191</v>
      </c>
      <c r="E1669" s="40">
        <v>33219</v>
      </c>
      <c r="F1669" s="36" t="s">
        <v>2492</v>
      </c>
      <c r="G1669" s="36" t="s">
        <v>4480</v>
      </c>
      <c r="H1669" s="102" t="s">
        <v>205</v>
      </c>
      <c r="I1669" s="36" t="s">
        <v>142</v>
      </c>
      <c r="J1669" s="36" t="s">
        <v>181</v>
      </c>
      <c r="K1669" s="102" t="s">
        <v>220</v>
      </c>
      <c r="L1669" s="36" t="s">
        <v>142</v>
      </c>
      <c r="M1669" s="36" t="s">
        <v>254</v>
      </c>
      <c r="N1669" s="102" t="s">
        <v>205</v>
      </c>
      <c r="O1669" s="36" t="s">
        <v>142</v>
      </c>
      <c r="P1669" s="36" t="s">
        <v>207</v>
      </c>
      <c r="Q1669" s="102"/>
      <c r="R1669" s="36"/>
      <c r="S1669" s="36"/>
      <c r="T1669" s="102" t="s">
        <v>205</v>
      </c>
      <c r="U1669" s="36" t="s">
        <v>142</v>
      </c>
      <c r="V1669" s="36" t="s">
        <v>207</v>
      </c>
      <c r="W1669" s="102" t="s">
        <v>205</v>
      </c>
      <c r="X1669" s="36" t="s">
        <v>142</v>
      </c>
      <c r="Y1669" s="36" t="s">
        <v>440</v>
      </c>
      <c r="Z1669" s="102" t="s">
        <v>205</v>
      </c>
      <c r="AA1669" s="36" t="s">
        <v>142</v>
      </c>
      <c r="AB1669" s="36" t="s">
        <v>440</v>
      </c>
      <c r="AC1669" s="102" t="s">
        <v>205</v>
      </c>
      <c r="AD1669" s="36" t="s">
        <v>142</v>
      </c>
      <c r="AE1669" s="36" t="s">
        <v>207</v>
      </c>
      <c r="AF1669" s="102" t="s">
        <v>205</v>
      </c>
      <c r="AG1669" s="36" t="s">
        <v>142</v>
      </c>
      <c r="AH1669" s="36" t="s">
        <v>207</v>
      </c>
      <c r="AI1669" s="102" t="s">
        <v>205</v>
      </c>
      <c r="AJ1669" s="36" t="s">
        <v>142</v>
      </c>
      <c r="AK1669" s="36" t="s">
        <v>207</v>
      </c>
      <c r="AL1669" s="102" t="s">
        <v>205</v>
      </c>
      <c r="AM1669" s="36" t="s">
        <v>142</v>
      </c>
      <c r="AN1669" s="36" t="s">
        <v>207</v>
      </c>
      <c r="AO1669" t="s">
        <v>205</v>
      </c>
      <c r="AP1669" s="36" t="s">
        <v>142</v>
      </c>
      <c r="AQ1669" s="36" t="s">
        <v>430</v>
      </c>
      <c r="AR1669" t="s">
        <v>211</v>
      </c>
      <c r="AS1669" s="36" t="s">
        <v>142</v>
      </c>
      <c r="AT1669" s="36" t="s">
        <v>430</v>
      </c>
      <c r="AU1669"/>
      <c r="AV1669" s="36"/>
      <c r="AW1669" s="36"/>
      <c r="AX1669"/>
      <c r="AY1669" s="36"/>
      <c r="AZ1669" s="36"/>
      <c r="BA1669"/>
      <c r="BB1669" s="36"/>
      <c r="BC1669" s="36"/>
      <c r="BD1669"/>
      <c r="BE1669" s="36"/>
      <c r="BF1669" s="36"/>
      <c r="BG1669"/>
      <c r="BH1669" s="36"/>
      <c r="BI1669" s="36"/>
      <c r="BJ1669"/>
      <c r="BK1669" s="36"/>
      <c r="BL1669" s="36"/>
      <c r="BM1669"/>
      <c r="BN1669" s="36"/>
      <c r="BO1669" s="8"/>
      <c r="BP1669"/>
      <c r="BQ1669"/>
      <c r="BR1669" s="8"/>
      <c r="BS1669" s="8"/>
      <c r="BT1669" s="8"/>
      <c r="BU1669" s="8"/>
      <c r="BV1669"/>
      <c r="BW1669" s="9"/>
      <c r="BX1669" s="9"/>
    </row>
    <row r="1670" spans="1:76" s="110" customFormat="1" x14ac:dyDescent="0.35">
      <c r="A1670" s="122" t="s">
        <v>3936</v>
      </c>
      <c r="B1670" s="110" t="s">
        <v>4376</v>
      </c>
      <c r="C1670" s="110" t="s">
        <v>229</v>
      </c>
      <c r="D1670" s="122"/>
      <c r="E1670" s="125">
        <v>35694</v>
      </c>
      <c r="F1670" s="111" t="s">
        <v>391</v>
      </c>
      <c r="G1670" s="122"/>
      <c r="J1670" s="122"/>
      <c r="M1670" s="122"/>
      <c r="P1670" s="122"/>
      <c r="S1670" s="122"/>
      <c r="V1670" s="122"/>
      <c r="Y1670" s="122"/>
      <c r="AB1670" s="122"/>
    </row>
    <row r="1671" spans="1:76" s="110" customFormat="1" x14ac:dyDescent="0.35">
      <c r="A1671" s="122" t="s">
        <v>2969</v>
      </c>
      <c r="B1671" s="110" t="s">
        <v>242</v>
      </c>
      <c r="C1671" s="118" t="s">
        <v>103</v>
      </c>
      <c r="D1671" s="122" t="s">
        <v>2010</v>
      </c>
      <c r="E1671" s="125">
        <v>33855</v>
      </c>
      <c r="F1671" s="111" t="s">
        <v>1108</v>
      </c>
      <c r="G1671" s="111" t="s">
        <v>2000</v>
      </c>
      <c r="H1671" s="110" t="s">
        <v>242</v>
      </c>
      <c r="I1671" s="118" t="s">
        <v>460</v>
      </c>
      <c r="J1671" s="122" t="s">
        <v>178</v>
      </c>
      <c r="K1671" s="110" t="s">
        <v>656</v>
      </c>
      <c r="L1671" s="118" t="s">
        <v>86</v>
      </c>
      <c r="M1671" s="122" t="s">
        <v>2970</v>
      </c>
      <c r="O1671" s="118"/>
      <c r="P1671" s="122"/>
      <c r="Q1671" s="110" t="s">
        <v>656</v>
      </c>
      <c r="R1671" s="118" t="s">
        <v>135</v>
      </c>
      <c r="S1671" s="122" t="s">
        <v>2128</v>
      </c>
      <c r="T1671" s="110" t="s">
        <v>656</v>
      </c>
      <c r="U1671" s="118" t="s">
        <v>135</v>
      </c>
      <c r="V1671" s="122" t="s">
        <v>2972</v>
      </c>
      <c r="W1671" s="110" t="s">
        <v>267</v>
      </c>
      <c r="X1671" s="118" t="s">
        <v>195</v>
      </c>
      <c r="Y1671" s="122" t="s">
        <v>511</v>
      </c>
      <c r="Z1671" s="110" t="s">
        <v>480</v>
      </c>
      <c r="AA1671" s="118" t="s">
        <v>195</v>
      </c>
      <c r="AB1671" s="122" t="s">
        <v>1174</v>
      </c>
      <c r="AC1671" s="110" t="s">
        <v>2904</v>
      </c>
      <c r="AD1671" s="118" t="s">
        <v>195</v>
      </c>
      <c r="AE1671" s="122" t="s">
        <v>2973</v>
      </c>
      <c r="AF1671" s="110" t="s">
        <v>480</v>
      </c>
      <c r="AG1671" s="118" t="s">
        <v>195</v>
      </c>
      <c r="AH1671" s="122" t="s">
        <v>2620</v>
      </c>
      <c r="AJ1671" s="118"/>
      <c r="AK1671" s="122"/>
      <c r="AM1671" s="118"/>
      <c r="AN1671" s="122"/>
      <c r="AP1671" s="118"/>
      <c r="AQ1671" s="122"/>
      <c r="AS1671" s="118"/>
      <c r="AT1671" s="122"/>
      <c r="AV1671" s="118"/>
      <c r="AW1671" s="122"/>
      <c r="AY1671" s="118"/>
      <c r="AZ1671" s="122"/>
      <c r="BB1671" s="118"/>
      <c r="BC1671" s="122"/>
      <c r="BE1671" s="118"/>
      <c r="BF1671" s="122"/>
      <c r="BH1671" s="118"/>
      <c r="BI1671" s="122"/>
      <c r="BK1671" s="118"/>
      <c r="BL1671" s="122"/>
      <c r="BN1671" s="118"/>
      <c r="BO1671" s="122"/>
      <c r="BR1671" s="122"/>
      <c r="BS1671" s="118"/>
      <c r="BT1671" s="118"/>
      <c r="BU1671" s="118"/>
      <c r="BV1671" s="118"/>
      <c r="BW1671" s="118"/>
      <c r="BX1671" s="118"/>
    </row>
    <row r="1672" spans="1:76" s="110" customFormat="1" x14ac:dyDescent="0.35">
      <c r="A1672" s="122" t="s">
        <v>938</v>
      </c>
      <c r="B1672" s="110" t="s">
        <v>1352</v>
      </c>
      <c r="C1672" s="110" t="s">
        <v>206</v>
      </c>
      <c r="D1672" s="122"/>
      <c r="E1672" s="125">
        <v>36401</v>
      </c>
      <c r="F1672" s="118" t="s">
        <v>566</v>
      </c>
      <c r="G1672" s="122" t="s">
        <v>219</v>
      </c>
      <c r="H1672" s="110" t="s">
        <v>4376</v>
      </c>
      <c r="I1672" s="110" t="s">
        <v>190</v>
      </c>
      <c r="J1672" s="122"/>
      <c r="M1672" s="122"/>
      <c r="N1672" s="110" t="s">
        <v>408</v>
      </c>
      <c r="O1672" s="110" t="s">
        <v>86</v>
      </c>
      <c r="P1672" s="122"/>
      <c r="S1672" s="122"/>
      <c r="V1672" s="122"/>
      <c r="Y1672" s="122"/>
      <c r="AB1672" s="122"/>
    </row>
    <row r="1673" spans="1:76" s="110" customFormat="1" x14ac:dyDescent="0.35">
      <c r="A1673" s="122" t="s">
        <v>1478</v>
      </c>
      <c r="B1673" s="110" t="s">
        <v>132</v>
      </c>
      <c r="C1673" s="118" t="s">
        <v>259</v>
      </c>
      <c r="D1673" s="122"/>
      <c r="E1673" s="125">
        <v>37301</v>
      </c>
      <c r="F1673" s="111" t="s">
        <v>1479</v>
      </c>
      <c r="G1673" s="111" t="s">
        <v>200</v>
      </c>
      <c r="H1673" s="110" t="s">
        <v>132</v>
      </c>
      <c r="I1673" s="118" t="s">
        <v>259</v>
      </c>
      <c r="J1673" s="122"/>
      <c r="L1673" s="118"/>
      <c r="M1673" s="122"/>
      <c r="O1673" s="118"/>
      <c r="P1673" s="122"/>
      <c r="R1673" s="118"/>
      <c r="S1673" s="122"/>
      <c r="U1673" s="118"/>
      <c r="V1673" s="122"/>
      <c r="X1673" s="118"/>
      <c r="Y1673" s="122"/>
      <c r="AA1673" s="118"/>
      <c r="AB1673" s="122"/>
      <c r="AD1673" s="118"/>
      <c r="AE1673" s="122"/>
      <c r="AG1673" s="118"/>
      <c r="AH1673" s="122"/>
      <c r="AJ1673" s="118"/>
      <c r="AK1673" s="122"/>
    </row>
    <row r="1674" spans="1:76" s="110" customFormat="1" x14ac:dyDescent="0.35">
      <c r="A1674" s="122" t="s">
        <v>721</v>
      </c>
      <c r="B1674" s="110" t="s">
        <v>132</v>
      </c>
      <c r="C1674" s="110" t="s">
        <v>326</v>
      </c>
      <c r="D1674" s="122"/>
      <c r="E1674" s="125">
        <v>35391</v>
      </c>
      <c r="F1674" s="118" t="s">
        <v>249</v>
      </c>
      <c r="G1674" s="122" t="s">
        <v>1286</v>
      </c>
      <c r="H1674" s="110" t="s">
        <v>132</v>
      </c>
      <c r="I1674" s="110" t="s">
        <v>85</v>
      </c>
      <c r="J1674" s="122"/>
      <c r="K1674" s="110" t="s">
        <v>122</v>
      </c>
      <c r="L1674" s="110" t="s">
        <v>326</v>
      </c>
      <c r="M1674" s="122"/>
      <c r="N1674" s="110" t="s">
        <v>132</v>
      </c>
      <c r="O1674" s="110" t="s">
        <v>158</v>
      </c>
      <c r="P1674" s="122"/>
      <c r="Q1674" s="110" t="s">
        <v>122</v>
      </c>
      <c r="R1674" s="110" t="s">
        <v>158</v>
      </c>
      <c r="S1674" s="122"/>
      <c r="T1674" s="110" t="s">
        <v>122</v>
      </c>
      <c r="U1674" s="110" t="s">
        <v>158</v>
      </c>
      <c r="V1674" s="122"/>
      <c r="W1674" s="110" t="s">
        <v>122</v>
      </c>
      <c r="X1674" s="110" t="s">
        <v>158</v>
      </c>
      <c r="Y1674" s="122"/>
      <c r="Z1674" s="110" t="s">
        <v>408</v>
      </c>
      <c r="AA1674" s="110" t="s">
        <v>158</v>
      </c>
      <c r="AB1674" s="122"/>
    </row>
    <row r="1675" spans="1:76" s="110" customFormat="1" x14ac:dyDescent="0.35">
      <c r="A1675" s="122" t="s">
        <v>3854</v>
      </c>
      <c r="B1675" s="110" t="s">
        <v>327</v>
      </c>
      <c r="C1675" s="110" t="s">
        <v>190</v>
      </c>
      <c r="D1675" s="122" t="s">
        <v>335</v>
      </c>
      <c r="E1675" s="125">
        <v>37516</v>
      </c>
      <c r="F1675" s="111" t="s">
        <v>5136</v>
      </c>
      <c r="G1675" s="122"/>
      <c r="J1675" s="122"/>
      <c r="M1675" s="122"/>
      <c r="P1675" s="122"/>
      <c r="S1675" s="122"/>
      <c r="V1675" s="122"/>
      <c r="Y1675" s="122"/>
      <c r="AB1675" s="122"/>
    </row>
    <row r="1676" spans="1:76" s="110" customFormat="1" x14ac:dyDescent="0.35">
      <c r="A1676" s="122" t="s">
        <v>2422</v>
      </c>
      <c r="B1676" s="110" t="s">
        <v>273</v>
      </c>
      <c r="C1676" s="110" t="s">
        <v>94</v>
      </c>
      <c r="D1676" s="122" t="s">
        <v>484</v>
      </c>
      <c r="E1676" s="125">
        <v>35640</v>
      </c>
      <c r="F1676" s="118" t="s">
        <v>624</v>
      </c>
      <c r="G1676" s="122" t="s">
        <v>349</v>
      </c>
      <c r="H1676" s="110" t="s">
        <v>242</v>
      </c>
      <c r="I1676" s="110" t="s">
        <v>128</v>
      </c>
      <c r="J1676" s="122" t="s">
        <v>289</v>
      </c>
      <c r="K1676" s="110" t="s">
        <v>242</v>
      </c>
      <c r="L1676" s="110" t="s">
        <v>128</v>
      </c>
      <c r="M1676" s="122" t="s">
        <v>201</v>
      </c>
      <c r="N1676" s="110" t="s">
        <v>273</v>
      </c>
      <c r="O1676" s="110" t="s">
        <v>128</v>
      </c>
      <c r="P1676" s="122" t="s">
        <v>254</v>
      </c>
      <c r="Q1676" s="110" t="s">
        <v>273</v>
      </c>
      <c r="R1676" s="110" t="s">
        <v>128</v>
      </c>
      <c r="S1676" s="122" t="s">
        <v>186</v>
      </c>
      <c r="V1676" s="122"/>
      <c r="Y1676" s="122"/>
      <c r="AB1676" s="122"/>
    </row>
    <row r="1677" spans="1:76" s="110" customFormat="1" x14ac:dyDescent="0.35">
      <c r="A1677" s="122" t="s">
        <v>998</v>
      </c>
      <c r="B1677" s="110" t="s">
        <v>273</v>
      </c>
      <c r="C1677" s="110" t="s">
        <v>131</v>
      </c>
      <c r="D1677" s="122" t="s">
        <v>264</v>
      </c>
      <c r="E1677" s="125">
        <v>34760</v>
      </c>
      <c r="F1677" s="118" t="s">
        <v>222</v>
      </c>
      <c r="G1677" s="122" t="s">
        <v>979</v>
      </c>
      <c r="H1677" s="110" t="s">
        <v>758</v>
      </c>
      <c r="I1677" s="110" t="s">
        <v>96</v>
      </c>
      <c r="J1677" s="122" t="s">
        <v>3495</v>
      </c>
      <c r="K1677" s="110" t="s">
        <v>273</v>
      </c>
      <c r="L1677" s="110" t="s">
        <v>96</v>
      </c>
      <c r="M1677" s="122" t="s">
        <v>260</v>
      </c>
      <c r="N1677" s="110" t="s">
        <v>242</v>
      </c>
      <c r="O1677" s="110" t="s">
        <v>96</v>
      </c>
      <c r="P1677" s="122" t="s">
        <v>992</v>
      </c>
      <c r="Q1677" s="110" t="s">
        <v>242</v>
      </c>
      <c r="R1677" s="110" t="s">
        <v>96</v>
      </c>
      <c r="S1677" s="122" t="s">
        <v>260</v>
      </c>
      <c r="T1677" s="110" t="s">
        <v>273</v>
      </c>
      <c r="U1677" s="110" t="s">
        <v>96</v>
      </c>
      <c r="V1677" s="122" t="s">
        <v>992</v>
      </c>
      <c r="W1677" s="110" t="s">
        <v>273</v>
      </c>
      <c r="X1677" s="110" t="s">
        <v>96</v>
      </c>
      <c r="Y1677" s="122" t="s">
        <v>231</v>
      </c>
      <c r="Z1677" s="110" t="s">
        <v>273</v>
      </c>
      <c r="AA1677" s="110" t="s">
        <v>96</v>
      </c>
      <c r="AB1677" s="122" t="s">
        <v>231</v>
      </c>
    </row>
    <row r="1678" spans="1:76" s="110" customFormat="1" x14ac:dyDescent="0.35">
      <c r="A1678" s="122" t="s">
        <v>1763</v>
      </c>
      <c r="B1678" s="110" t="s">
        <v>156</v>
      </c>
      <c r="C1678" s="111" t="s">
        <v>109</v>
      </c>
      <c r="D1678" s="111" t="s">
        <v>173</v>
      </c>
      <c r="E1678" s="125">
        <v>34920</v>
      </c>
      <c r="F1678" s="111" t="s">
        <v>303</v>
      </c>
      <c r="G1678" s="111" t="s">
        <v>322</v>
      </c>
      <c r="H1678" s="110" t="s">
        <v>153</v>
      </c>
      <c r="I1678" s="111" t="s">
        <v>109</v>
      </c>
      <c r="J1678" s="111" t="s">
        <v>154</v>
      </c>
      <c r="K1678" s="110" t="s">
        <v>153</v>
      </c>
      <c r="L1678" s="111" t="s">
        <v>109</v>
      </c>
      <c r="M1678" s="111" t="s">
        <v>422</v>
      </c>
      <c r="N1678" s="110" t="s">
        <v>147</v>
      </c>
      <c r="O1678" s="111" t="s">
        <v>109</v>
      </c>
      <c r="P1678" s="111" t="s">
        <v>1764</v>
      </c>
      <c r="Q1678" s="110" t="s">
        <v>147</v>
      </c>
      <c r="R1678" s="111" t="s">
        <v>109</v>
      </c>
      <c r="S1678" s="111" t="s">
        <v>4537</v>
      </c>
      <c r="T1678" s="110" t="s">
        <v>153</v>
      </c>
      <c r="U1678" s="111" t="s">
        <v>109</v>
      </c>
      <c r="V1678" s="111" t="s">
        <v>154</v>
      </c>
      <c r="W1678" s="110" t="s">
        <v>153</v>
      </c>
      <c r="X1678" s="111" t="s">
        <v>109</v>
      </c>
      <c r="Y1678" s="111" t="s">
        <v>154</v>
      </c>
      <c r="AA1678" s="111"/>
      <c r="AB1678" s="111"/>
      <c r="AD1678" s="111"/>
      <c r="AE1678" s="111"/>
      <c r="AG1678" s="111"/>
      <c r="AH1678" s="111"/>
      <c r="AJ1678" s="111"/>
      <c r="AK1678" s="111"/>
      <c r="AM1678" s="111"/>
      <c r="AN1678" s="111"/>
      <c r="AP1678" s="111"/>
      <c r="AQ1678" s="111"/>
      <c r="AS1678" s="111"/>
      <c r="AT1678" s="111"/>
      <c r="AV1678" s="111"/>
      <c r="AW1678" s="111"/>
      <c r="AY1678" s="111"/>
      <c r="AZ1678" s="111"/>
      <c r="BB1678" s="111"/>
      <c r="BC1678" s="111"/>
      <c r="BE1678" s="111"/>
      <c r="BF1678" s="111"/>
      <c r="BH1678" s="111"/>
      <c r="BI1678" s="111"/>
      <c r="BK1678" s="111"/>
      <c r="BL1678" s="111"/>
      <c r="BN1678" s="111"/>
      <c r="BO1678" s="111"/>
      <c r="BQ1678" s="125"/>
      <c r="BR1678" s="111"/>
      <c r="BS1678" s="118"/>
      <c r="BU1678" s="122"/>
      <c r="BV1678" s="118"/>
      <c r="BW1678" s="118"/>
      <c r="BX1678" s="127"/>
    </row>
    <row r="1679" spans="1:76" s="110" customFormat="1" x14ac:dyDescent="0.35">
      <c r="A1679" s="122" t="s">
        <v>2137</v>
      </c>
      <c r="D1679" s="122"/>
      <c r="E1679" s="125">
        <v>35451</v>
      </c>
      <c r="F1679" s="118" t="s">
        <v>108</v>
      </c>
      <c r="G1679" s="122" t="s">
        <v>204</v>
      </c>
      <c r="H1679" s="110" t="s">
        <v>323</v>
      </c>
      <c r="I1679" s="110" t="s">
        <v>326</v>
      </c>
      <c r="J1679" s="122" t="s">
        <v>155</v>
      </c>
      <c r="K1679" s="110" t="s">
        <v>323</v>
      </c>
      <c r="L1679" s="110" t="s">
        <v>326</v>
      </c>
      <c r="M1679" s="122" t="s">
        <v>422</v>
      </c>
      <c r="N1679" s="110" t="s">
        <v>345</v>
      </c>
      <c r="O1679" s="110" t="s">
        <v>326</v>
      </c>
      <c r="P1679" s="122" t="s">
        <v>154</v>
      </c>
      <c r="Q1679" s="110" t="s">
        <v>327</v>
      </c>
      <c r="R1679" s="110" t="s">
        <v>326</v>
      </c>
      <c r="S1679" s="122" t="s">
        <v>342</v>
      </c>
      <c r="V1679" s="122"/>
      <c r="Y1679" s="122"/>
      <c r="AB1679" s="122"/>
    </row>
    <row r="1680" spans="1:76" s="110" customFormat="1" x14ac:dyDescent="0.35">
      <c r="A1680" s="122" t="s">
        <v>3609</v>
      </c>
      <c r="B1680" s="110" t="s">
        <v>276</v>
      </c>
      <c r="C1680" s="110" t="s">
        <v>471</v>
      </c>
      <c r="D1680" s="122" t="s">
        <v>499</v>
      </c>
      <c r="E1680" s="125">
        <v>35881</v>
      </c>
      <c r="F1680" s="111" t="s">
        <v>359</v>
      </c>
      <c r="G1680" s="122"/>
      <c r="J1680" s="122"/>
      <c r="M1680" s="122"/>
      <c r="P1680" s="122"/>
      <c r="S1680" s="122"/>
      <c r="V1680" s="122"/>
      <c r="Y1680" s="122"/>
      <c r="AB1680" s="122"/>
    </row>
    <row r="1681" spans="1:76" s="110" customFormat="1" x14ac:dyDescent="0.35">
      <c r="A1681" s="122" t="s">
        <v>3617</v>
      </c>
      <c r="B1681" s="110" t="s">
        <v>250</v>
      </c>
      <c r="C1681" s="110" t="s">
        <v>131</v>
      </c>
      <c r="D1681" s="122" t="s">
        <v>477</v>
      </c>
      <c r="E1681" s="125">
        <v>36908</v>
      </c>
      <c r="F1681" s="111" t="s">
        <v>5136</v>
      </c>
      <c r="G1681" s="122"/>
      <c r="J1681" s="122"/>
      <c r="M1681" s="122"/>
      <c r="P1681" s="122"/>
      <c r="S1681" s="122"/>
      <c r="V1681" s="122"/>
      <c r="Y1681" s="122"/>
      <c r="AB1681" s="122"/>
    </row>
    <row r="1682" spans="1:76" s="110" customFormat="1" x14ac:dyDescent="0.35">
      <c r="A1682" s="122" t="s">
        <v>4483</v>
      </c>
      <c r="C1682" s="118"/>
      <c r="D1682" s="122"/>
      <c r="E1682" s="125">
        <v>36586</v>
      </c>
      <c r="F1682" s="111" t="s">
        <v>88</v>
      </c>
      <c r="G1682" s="111" t="s">
        <v>320</v>
      </c>
      <c r="H1682" s="110" t="s">
        <v>744</v>
      </c>
      <c r="I1682" s="118" t="s">
        <v>103</v>
      </c>
      <c r="J1682" s="122" t="s">
        <v>231</v>
      </c>
      <c r="L1682" s="118"/>
      <c r="M1682" s="122"/>
      <c r="O1682" s="118"/>
      <c r="P1682" s="122"/>
      <c r="R1682" s="118"/>
      <c r="S1682" s="122"/>
      <c r="U1682" s="118"/>
      <c r="V1682" s="122"/>
      <c r="X1682" s="118"/>
      <c r="Y1682" s="122"/>
      <c r="AA1682" s="118"/>
      <c r="AB1682" s="122"/>
      <c r="AD1682" s="118"/>
      <c r="AE1682" s="122"/>
      <c r="AG1682" s="118"/>
      <c r="AH1682" s="122"/>
      <c r="AJ1682" s="118"/>
      <c r="AK1682" s="122"/>
    </row>
    <row r="1683" spans="1:76" s="110" customFormat="1" x14ac:dyDescent="0.35">
      <c r="A1683" s="122" t="s">
        <v>2090</v>
      </c>
      <c r="B1683" s="110" t="s">
        <v>864</v>
      </c>
      <c r="C1683" s="118" t="s">
        <v>85</v>
      </c>
      <c r="D1683" s="122" t="s">
        <v>1130</v>
      </c>
      <c r="E1683" s="125">
        <v>35956</v>
      </c>
      <c r="F1683" s="111" t="s">
        <v>160</v>
      </c>
      <c r="G1683" s="111" t="s">
        <v>98</v>
      </c>
      <c r="H1683" s="110" t="s">
        <v>198</v>
      </c>
      <c r="I1683" s="118" t="s">
        <v>85</v>
      </c>
      <c r="J1683" s="122" t="s">
        <v>576</v>
      </c>
      <c r="L1683" s="118"/>
      <c r="M1683" s="122"/>
      <c r="O1683" s="118"/>
      <c r="P1683" s="122"/>
      <c r="R1683" s="118"/>
      <c r="S1683" s="122"/>
      <c r="U1683" s="118"/>
      <c r="V1683" s="122"/>
      <c r="X1683" s="118"/>
      <c r="Y1683" s="122"/>
      <c r="AA1683" s="118"/>
      <c r="AB1683" s="122"/>
      <c r="AD1683" s="118"/>
      <c r="AE1683" s="122"/>
      <c r="AG1683" s="118"/>
      <c r="AH1683" s="122"/>
      <c r="AJ1683" s="118"/>
      <c r="AK1683" s="122"/>
    </row>
    <row r="1684" spans="1:76" s="110" customFormat="1" ht="12.75" customHeight="1" x14ac:dyDescent="0.35">
      <c r="A1684" s="122" t="s">
        <v>3808</v>
      </c>
      <c r="B1684" s="110" t="s">
        <v>153</v>
      </c>
      <c r="C1684" s="110" t="s">
        <v>142</v>
      </c>
      <c r="D1684" s="122" t="s">
        <v>149</v>
      </c>
      <c r="E1684" s="125">
        <v>36521</v>
      </c>
      <c r="F1684" s="111" t="s">
        <v>3960</v>
      </c>
      <c r="G1684" s="122"/>
      <c r="J1684" s="122"/>
      <c r="M1684" s="122"/>
      <c r="P1684" s="122"/>
      <c r="S1684" s="122"/>
      <c r="V1684" s="122"/>
      <c r="Y1684" s="122"/>
      <c r="AB1684" s="122"/>
    </row>
    <row r="1685" spans="1:76" s="110" customFormat="1" x14ac:dyDescent="0.35">
      <c r="A1685" s="122" t="s">
        <v>555</v>
      </c>
      <c r="B1685" s="110" t="s">
        <v>93</v>
      </c>
      <c r="C1685" s="118" t="s">
        <v>268</v>
      </c>
      <c r="D1685" s="122" t="s">
        <v>3410</v>
      </c>
      <c r="E1685" s="125">
        <v>37057</v>
      </c>
      <c r="F1685" s="111" t="s">
        <v>98</v>
      </c>
      <c r="G1685" s="111" t="s">
        <v>5075</v>
      </c>
      <c r="H1685" s="110" t="s">
        <v>554</v>
      </c>
      <c r="I1685" s="118" t="s">
        <v>268</v>
      </c>
      <c r="J1685" s="122" t="s">
        <v>557</v>
      </c>
      <c r="L1685" s="118"/>
      <c r="M1685" s="122"/>
      <c r="O1685" s="118"/>
      <c r="P1685" s="122"/>
      <c r="R1685" s="118"/>
      <c r="S1685" s="122"/>
      <c r="U1685" s="118"/>
      <c r="V1685" s="122"/>
      <c r="X1685" s="118"/>
      <c r="Y1685" s="122"/>
      <c r="AA1685" s="118"/>
      <c r="AB1685" s="122"/>
      <c r="AD1685" s="118"/>
      <c r="AE1685" s="122"/>
      <c r="AG1685" s="118"/>
      <c r="AH1685" s="122"/>
      <c r="AJ1685" s="118"/>
      <c r="AK1685" s="122"/>
    </row>
    <row r="1686" spans="1:76" s="110" customFormat="1" x14ac:dyDescent="0.35">
      <c r="A1686" s="122" t="s">
        <v>319</v>
      </c>
      <c r="B1686" s="110" t="s">
        <v>276</v>
      </c>
      <c r="C1686" s="118" t="s">
        <v>131</v>
      </c>
      <c r="D1686" s="122" t="s">
        <v>1537</v>
      </c>
      <c r="E1686" s="125">
        <v>36088</v>
      </c>
      <c r="F1686" s="111" t="s">
        <v>137</v>
      </c>
      <c r="G1686" s="111" t="s">
        <v>141</v>
      </c>
      <c r="H1686" s="110" t="s">
        <v>304</v>
      </c>
      <c r="I1686" s="118" t="s">
        <v>131</v>
      </c>
      <c r="J1686" s="122" t="s">
        <v>310</v>
      </c>
      <c r="L1686" s="118"/>
      <c r="M1686" s="122"/>
      <c r="O1686" s="118"/>
      <c r="P1686" s="122"/>
      <c r="R1686" s="118"/>
      <c r="S1686" s="122"/>
      <c r="U1686" s="118"/>
      <c r="V1686" s="122"/>
      <c r="X1686" s="118"/>
      <c r="Y1686" s="122"/>
      <c r="AA1686" s="118"/>
      <c r="AB1686" s="122"/>
      <c r="AD1686" s="118"/>
      <c r="AE1686" s="122"/>
      <c r="AG1686" s="118"/>
      <c r="AH1686" s="122"/>
      <c r="AJ1686" s="118"/>
      <c r="AK1686" s="122"/>
    </row>
    <row r="1687" spans="1:76" s="110" customFormat="1" ht="12.75" customHeight="1" x14ac:dyDescent="0.35">
      <c r="A1687" s="122" t="s">
        <v>497</v>
      </c>
      <c r="B1687" s="110" t="s">
        <v>648</v>
      </c>
      <c r="C1687" s="110" t="s">
        <v>172</v>
      </c>
      <c r="D1687" s="122" t="s">
        <v>1913</v>
      </c>
      <c r="E1687" s="125">
        <v>34851</v>
      </c>
      <c r="F1687" s="118" t="s">
        <v>498</v>
      </c>
      <c r="G1687" s="122" t="s">
        <v>1132</v>
      </c>
      <c r="H1687" s="110" t="s">
        <v>648</v>
      </c>
      <c r="I1687" s="110" t="s">
        <v>172</v>
      </c>
      <c r="J1687" s="122" t="s">
        <v>1160</v>
      </c>
      <c r="K1687" s="110" t="s">
        <v>304</v>
      </c>
      <c r="L1687" s="110" t="s">
        <v>172</v>
      </c>
      <c r="M1687" s="122" t="s">
        <v>499</v>
      </c>
      <c r="N1687" s="110" t="s">
        <v>304</v>
      </c>
      <c r="O1687" s="110" t="s">
        <v>172</v>
      </c>
      <c r="P1687" s="122" t="s">
        <v>310</v>
      </c>
      <c r="Q1687" s="110" t="s">
        <v>304</v>
      </c>
      <c r="R1687" s="110" t="s">
        <v>172</v>
      </c>
      <c r="S1687" s="122" t="s">
        <v>310</v>
      </c>
      <c r="T1687" s="110" t="s">
        <v>304</v>
      </c>
      <c r="U1687" s="110" t="s">
        <v>172</v>
      </c>
      <c r="V1687" s="122" t="s">
        <v>310</v>
      </c>
      <c r="Y1687" s="122"/>
      <c r="AB1687" s="122"/>
    </row>
    <row r="1688" spans="1:76" s="110" customFormat="1" x14ac:dyDescent="0.35">
      <c r="A1688" s="122" t="s">
        <v>3651</v>
      </c>
      <c r="B1688" s="110" t="s">
        <v>311</v>
      </c>
      <c r="C1688" s="110" t="s">
        <v>229</v>
      </c>
      <c r="D1688" s="122" t="s">
        <v>651</v>
      </c>
      <c r="E1688" s="125">
        <v>36952</v>
      </c>
      <c r="F1688" s="111" t="s">
        <v>3960</v>
      </c>
      <c r="G1688" s="122"/>
      <c r="J1688" s="122"/>
      <c r="M1688" s="122"/>
      <c r="P1688" s="122"/>
      <c r="S1688" s="122"/>
      <c r="V1688" s="122"/>
      <c r="Y1688" s="122"/>
      <c r="AB1688" s="122"/>
    </row>
    <row r="1689" spans="1:76" s="110" customFormat="1" x14ac:dyDescent="0.35">
      <c r="A1689" s="122" t="s">
        <v>2321</v>
      </c>
      <c r="B1689" s="110" t="s">
        <v>654</v>
      </c>
      <c r="C1689" s="110" t="s">
        <v>471</v>
      </c>
      <c r="D1689" s="122" t="s">
        <v>1808</v>
      </c>
      <c r="E1689" s="125">
        <v>35047</v>
      </c>
      <c r="F1689" s="118" t="s">
        <v>114</v>
      </c>
      <c r="G1689" s="122" t="s">
        <v>218</v>
      </c>
      <c r="H1689" s="110" t="s">
        <v>654</v>
      </c>
      <c r="I1689" s="110" t="s">
        <v>471</v>
      </c>
      <c r="J1689" s="122" t="s">
        <v>2211</v>
      </c>
      <c r="K1689" s="110" t="s">
        <v>307</v>
      </c>
      <c r="L1689" s="110" t="s">
        <v>158</v>
      </c>
      <c r="M1689" s="122" t="s">
        <v>1537</v>
      </c>
      <c r="N1689" s="110" t="s">
        <v>304</v>
      </c>
      <c r="O1689" s="110" t="s">
        <v>158</v>
      </c>
      <c r="P1689" s="122" t="s">
        <v>310</v>
      </c>
      <c r="Q1689" s="110" t="s">
        <v>311</v>
      </c>
      <c r="R1689" s="110" t="s">
        <v>158</v>
      </c>
      <c r="S1689" s="122" t="s">
        <v>1020</v>
      </c>
      <c r="T1689" s="110" t="s">
        <v>304</v>
      </c>
      <c r="U1689" s="110" t="s">
        <v>158</v>
      </c>
      <c r="V1689" s="122" t="s">
        <v>310</v>
      </c>
      <c r="Y1689" s="122"/>
      <c r="AB1689" s="122"/>
    </row>
    <row r="1690" spans="1:76" s="110" customFormat="1" ht="12.75" customHeight="1" x14ac:dyDescent="0.35">
      <c r="A1690" s="122" t="s">
        <v>384</v>
      </c>
      <c r="C1690" s="118"/>
      <c r="D1690" s="122"/>
      <c r="E1690" s="125">
        <v>37112</v>
      </c>
      <c r="F1690" s="111" t="s">
        <v>83</v>
      </c>
      <c r="G1690" s="111" t="s">
        <v>138</v>
      </c>
      <c r="H1690" s="110" t="s">
        <v>93</v>
      </c>
      <c r="I1690" s="118" t="s">
        <v>224</v>
      </c>
      <c r="J1690" s="122" t="s">
        <v>385</v>
      </c>
      <c r="L1690" s="118"/>
      <c r="M1690" s="122"/>
      <c r="O1690" s="118"/>
      <c r="P1690" s="122"/>
      <c r="R1690" s="118"/>
      <c r="S1690" s="122"/>
      <c r="U1690" s="118"/>
      <c r="V1690" s="122"/>
      <c r="X1690" s="118"/>
      <c r="Y1690" s="122"/>
      <c r="AA1690" s="118"/>
      <c r="AB1690" s="122"/>
      <c r="AD1690" s="118"/>
      <c r="AE1690" s="122"/>
      <c r="AG1690" s="118"/>
      <c r="AH1690" s="122"/>
      <c r="AJ1690" s="118"/>
      <c r="AK1690" s="122"/>
    </row>
    <row r="1691" spans="1:76" s="110" customFormat="1" x14ac:dyDescent="0.35">
      <c r="A1691" s="122" t="s">
        <v>2470</v>
      </c>
      <c r="B1691" s="110" t="s">
        <v>122</v>
      </c>
      <c r="C1691" s="110" t="s">
        <v>103</v>
      </c>
      <c r="D1691" s="122"/>
      <c r="E1691" s="125">
        <v>36457</v>
      </c>
      <c r="F1691" s="118" t="s">
        <v>457</v>
      </c>
      <c r="G1691" s="122" t="s">
        <v>241</v>
      </c>
      <c r="H1691" s="110" t="s">
        <v>122</v>
      </c>
      <c r="I1691" s="110" t="s">
        <v>103</v>
      </c>
      <c r="J1691" s="122"/>
      <c r="K1691" s="110" t="s">
        <v>122</v>
      </c>
      <c r="L1691" s="110" t="s">
        <v>103</v>
      </c>
      <c r="M1691" s="122"/>
      <c r="N1691" s="110" t="s">
        <v>122</v>
      </c>
      <c r="O1691" s="110" t="s">
        <v>103</v>
      </c>
      <c r="P1691" s="122"/>
      <c r="S1691" s="122"/>
      <c r="V1691" s="122"/>
      <c r="Y1691" s="122"/>
      <c r="AB1691" s="122"/>
    </row>
    <row r="1692" spans="1:76" s="110" customFormat="1" x14ac:dyDescent="0.35">
      <c r="A1692" s="8" t="s">
        <v>1453</v>
      </c>
      <c r="B1692" s="102" t="s">
        <v>77</v>
      </c>
      <c r="C1692" s="131" t="s">
        <v>229</v>
      </c>
      <c r="D1692" s="36"/>
      <c r="E1692" s="40">
        <v>32180</v>
      </c>
      <c r="F1692" s="36" t="s">
        <v>1454</v>
      </c>
      <c r="G1692" s="36" t="s">
        <v>4701</v>
      </c>
      <c r="H1692" s="102" t="s">
        <v>77</v>
      </c>
      <c r="I1692" s="131" t="s">
        <v>229</v>
      </c>
      <c r="J1692" s="36"/>
      <c r="K1692" s="102" t="s">
        <v>77</v>
      </c>
      <c r="L1692" s="131" t="s">
        <v>229</v>
      </c>
      <c r="M1692" s="36"/>
      <c r="N1692" s="102" t="s">
        <v>77</v>
      </c>
      <c r="O1692" s="131" t="s">
        <v>229</v>
      </c>
      <c r="P1692" s="36"/>
      <c r="Q1692" s="102" t="s">
        <v>77</v>
      </c>
      <c r="R1692" s="131" t="s">
        <v>103</v>
      </c>
      <c r="S1692" s="36"/>
      <c r="T1692" s="102" t="s">
        <v>77</v>
      </c>
      <c r="U1692" s="131" t="s">
        <v>103</v>
      </c>
      <c r="V1692" s="36"/>
      <c r="W1692" s="102" t="s">
        <v>77</v>
      </c>
      <c r="X1692" s="131" t="s">
        <v>103</v>
      </c>
      <c r="Y1692" s="36"/>
      <c r="Z1692" s="102" t="s">
        <v>77</v>
      </c>
      <c r="AA1692" s="131" t="s">
        <v>103</v>
      </c>
      <c r="AB1692" s="36"/>
      <c r="AC1692" s="102" t="s">
        <v>77</v>
      </c>
      <c r="AD1692" s="131" t="s">
        <v>103</v>
      </c>
      <c r="AE1692" s="36"/>
      <c r="AF1692" s="102" t="s">
        <v>77</v>
      </c>
      <c r="AG1692" s="131" t="s">
        <v>103</v>
      </c>
      <c r="AH1692" s="36"/>
      <c r="AI1692" s="102" t="s">
        <v>77</v>
      </c>
      <c r="AJ1692" s="131" t="s">
        <v>103</v>
      </c>
      <c r="AK1692" s="36"/>
      <c r="AL1692" t="s">
        <v>77</v>
      </c>
      <c r="AM1692" s="36" t="s">
        <v>103</v>
      </c>
      <c r="AN1692" s="36"/>
      <c r="AO1692" t="s">
        <v>77</v>
      </c>
      <c r="AP1692" s="36" t="s">
        <v>103</v>
      </c>
      <c r="AQ1692" s="36"/>
      <c r="AR1692" t="s">
        <v>77</v>
      </c>
      <c r="AS1692" s="36" t="s">
        <v>103</v>
      </c>
      <c r="AT1692" s="36"/>
      <c r="AU1692" t="s">
        <v>77</v>
      </c>
      <c r="AV1692" s="36" t="s">
        <v>103</v>
      </c>
      <c r="AW1692" s="36" t="s">
        <v>1456</v>
      </c>
      <c r="AX1692" t="s">
        <v>77</v>
      </c>
      <c r="AY1692" s="36" t="s">
        <v>103</v>
      </c>
      <c r="AZ1692" s="36"/>
      <c r="BA1692"/>
      <c r="BB1692" s="36"/>
      <c r="BC1692" s="36"/>
      <c r="BD1692"/>
      <c r="BE1692" s="36"/>
      <c r="BF1692" s="36"/>
      <c r="BG1692"/>
      <c r="BH1692" s="36"/>
      <c r="BI1692" s="36"/>
      <c r="BJ1692"/>
      <c r="BK1692" s="36"/>
      <c r="BL1692" s="36"/>
      <c r="BM1692"/>
      <c r="BN1692" s="36"/>
      <c r="BO1692" s="8"/>
      <c r="BP1692"/>
      <c r="BQ1692"/>
      <c r="BR1692" s="8"/>
      <c r="BS1692" s="8"/>
      <c r="BT1692" s="8"/>
      <c r="BU1692" s="8"/>
      <c r="BV1692"/>
      <c r="BW1692" s="9"/>
      <c r="BX1692" s="9"/>
    </row>
    <row r="1693" spans="1:76" s="110" customFormat="1" x14ac:dyDescent="0.35">
      <c r="A1693" s="122" t="s">
        <v>2590</v>
      </c>
      <c r="B1693" s="110" t="s">
        <v>434</v>
      </c>
      <c r="C1693" s="110" t="s">
        <v>195</v>
      </c>
      <c r="D1693" s="111" t="s">
        <v>236</v>
      </c>
      <c r="E1693" s="125">
        <v>34411</v>
      </c>
      <c r="F1693" s="111" t="s">
        <v>2591</v>
      </c>
      <c r="G1693" s="110" t="s">
        <v>5086</v>
      </c>
      <c r="H1693" s="110" t="s">
        <v>205</v>
      </c>
      <c r="I1693" s="110" t="s">
        <v>195</v>
      </c>
      <c r="J1693" s="111" t="s">
        <v>201</v>
      </c>
      <c r="K1693" s="110" t="s">
        <v>205</v>
      </c>
      <c r="L1693" s="110" t="s">
        <v>195</v>
      </c>
      <c r="M1693" s="111" t="s">
        <v>201</v>
      </c>
      <c r="P1693" s="111"/>
      <c r="S1693" s="111"/>
      <c r="T1693" s="110" t="s">
        <v>434</v>
      </c>
      <c r="U1693" s="110" t="s">
        <v>195</v>
      </c>
      <c r="V1693" s="111" t="s">
        <v>2087</v>
      </c>
      <c r="W1693" s="110" t="s">
        <v>205</v>
      </c>
      <c r="X1693" s="110" t="s">
        <v>195</v>
      </c>
      <c r="Y1693" s="111" t="s">
        <v>178</v>
      </c>
      <c r="Z1693" s="110" t="s">
        <v>205</v>
      </c>
      <c r="AA1693" s="110" t="s">
        <v>195</v>
      </c>
      <c r="AB1693" s="111" t="s">
        <v>181</v>
      </c>
      <c r="AC1693" s="110" t="s">
        <v>205</v>
      </c>
      <c r="AD1693" s="110" t="s">
        <v>195</v>
      </c>
      <c r="AE1693" s="111" t="s">
        <v>201</v>
      </c>
    </row>
    <row r="1694" spans="1:76" s="110" customFormat="1" ht="12.75" customHeight="1" x14ac:dyDescent="0.35">
      <c r="A1694" s="122" t="s">
        <v>3809</v>
      </c>
      <c r="B1694" s="110" t="s">
        <v>389</v>
      </c>
      <c r="C1694" s="110" t="s">
        <v>326</v>
      </c>
      <c r="D1694" s="122" t="s">
        <v>4448</v>
      </c>
      <c r="E1694" s="125">
        <v>37550</v>
      </c>
      <c r="F1694" s="111" t="s">
        <v>3960</v>
      </c>
      <c r="G1694" s="122"/>
      <c r="J1694" s="122"/>
      <c r="M1694" s="122"/>
      <c r="P1694" s="122"/>
      <c r="S1694" s="122"/>
      <c r="V1694" s="122"/>
      <c r="Y1694" s="122"/>
      <c r="AB1694" s="122"/>
    </row>
    <row r="1695" spans="1:76" s="110" customFormat="1" x14ac:dyDescent="0.35">
      <c r="A1695" s="122" t="s">
        <v>209</v>
      </c>
      <c r="B1695" s="110" t="s">
        <v>211</v>
      </c>
      <c r="C1695" s="110" t="s">
        <v>142</v>
      </c>
      <c r="D1695" s="122" t="s">
        <v>430</v>
      </c>
      <c r="E1695" s="125">
        <v>35585</v>
      </c>
      <c r="F1695" s="118" t="s">
        <v>107</v>
      </c>
      <c r="G1695" s="122" t="s">
        <v>210</v>
      </c>
      <c r="H1695" s="110" t="s">
        <v>211</v>
      </c>
      <c r="I1695" s="110" t="s">
        <v>142</v>
      </c>
      <c r="J1695" s="122" t="s">
        <v>208</v>
      </c>
      <c r="K1695" s="110" t="s">
        <v>211</v>
      </c>
      <c r="L1695" s="110" t="s">
        <v>142</v>
      </c>
      <c r="M1695" s="122" t="s">
        <v>212</v>
      </c>
      <c r="N1695" s="110" t="s">
        <v>459</v>
      </c>
      <c r="O1695" s="110" t="s">
        <v>142</v>
      </c>
      <c r="P1695" s="122" t="s">
        <v>213</v>
      </c>
      <c r="Q1695" s="110" t="s">
        <v>211</v>
      </c>
      <c r="R1695" s="110" t="s">
        <v>142</v>
      </c>
      <c r="S1695" s="122" t="s">
        <v>186</v>
      </c>
      <c r="V1695" s="122"/>
      <c r="Y1695" s="122"/>
      <c r="AB1695" s="122"/>
    </row>
    <row r="1696" spans="1:76" s="110" customFormat="1" x14ac:dyDescent="0.35">
      <c r="A1696" s="122" t="s">
        <v>3135</v>
      </c>
      <c r="B1696" s="110" t="s">
        <v>2865</v>
      </c>
      <c r="C1696" s="118" t="s">
        <v>151</v>
      </c>
      <c r="D1696" s="122" t="s">
        <v>166</v>
      </c>
      <c r="E1696" s="125">
        <v>36701</v>
      </c>
      <c r="F1696" s="111" t="s">
        <v>98</v>
      </c>
      <c r="G1696" s="111" t="s">
        <v>134</v>
      </c>
      <c r="H1696" s="110" t="s">
        <v>461</v>
      </c>
      <c r="I1696" s="118" t="s">
        <v>151</v>
      </c>
      <c r="J1696" s="122" t="s">
        <v>231</v>
      </c>
      <c r="L1696" s="118"/>
      <c r="M1696" s="122"/>
      <c r="O1696" s="118"/>
      <c r="P1696" s="122"/>
      <c r="R1696" s="118"/>
      <c r="S1696" s="122"/>
      <c r="U1696" s="118"/>
      <c r="V1696" s="122"/>
      <c r="X1696" s="118"/>
      <c r="Y1696" s="122"/>
      <c r="AA1696" s="118"/>
      <c r="AB1696" s="122"/>
      <c r="AD1696" s="118"/>
      <c r="AE1696" s="122"/>
      <c r="AG1696" s="118"/>
      <c r="AH1696" s="122"/>
      <c r="AJ1696" s="118"/>
      <c r="AK1696" s="122"/>
    </row>
    <row r="1697" spans="1:76" s="110" customFormat="1" x14ac:dyDescent="0.35">
      <c r="A1697" s="122" t="s">
        <v>1726</v>
      </c>
      <c r="B1697" s="110" t="s">
        <v>354</v>
      </c>
      <c r="C1697" s="110" t="s">
        <v>195</v>
      </c>
      <c r="D1697" s="122" t="s">
        <v>149</v>
      </c>
      <c r="E1697" s="125">
        <v>35702</v>
      </c>
      <c r="F1697" s="118" t="s">
        <v>387</v>
      </c>
      <c r="G1697" s="122" t="s">
        <v>361</v>
      </c>
      <c r="H1697" s="110" t="s">
        <v>354</v>
      </c>
      <c r="I1697" s="110" t="s">
        <v>195</v>
      </c>
      <c r="J1697" s="122" t="s">
        <v>154</v>
      </c>
      <c r="K1697" s="110" t="s">
        <v>327</v>
      </c>
      <c r="L1697" s="110" t="s">
        <v>195</v>
      </c>
      <c r="M1697" s="122" t="s">
        <v>335</v>
      </c>
      <c r="N1697" s="110" t="s">
        <v>299</v>
      </c>
      <c r="O1697" s="110" t="s">
        <v>195</v>
      </c>
      <c r="P1697" s="122" t="s">
        <v>335</v>
      </c>
      <c r="S1697" s="122"/>
      <c r="V1697" s="122"/>
      <c r="Y1697" s="122"/>
      <c r="AB1697" s="122"/>
    </row>
    <row r="1698" spans="1:76" s="110" customFormat="1" x14ac:dyDescent="0.35">
      <c r="A1698" s="122" t="s">
        <v>691</v>
      </c>
      <c r="C1698" s="111" t="s">
        <v>4421</v>
      </c>
      <c r="D1698" s="122"/>
      <c r="E1698" s="125">
        <v>36466</v>
      </c>
      <c r="F1698" s="118" t="s">
        <v>566</v>
      </c>
      <c r="G1698" s="122" t="s">
        <v>219</v>
      </c>
      <c r="J1698" s="122"/>
      <c r="K1698" s="110" t="s">
        <v>296</v>
      </c>
      <c r="L1698" s="110" t="s">
        <v>116</v>
      </c>
      <c r="M1698" s="122" t="s">
        <v>342</v>
      </c>
      <c r="N1698" s="110" t="s">
        <v>327</v>
      </c>
      <c r="O1698" s="110" t="s">
        <v>116</v>
      </c>
      <c r="P1698" s="122" t="s">
        <v>335</v>
      </c>
      <c r="S1698" s="122"/>
      <c r="V1698" s="122"/>
      <c r="Y1698" s="122"/>
      <c r="AB1698" s="122"/>
    </row>
    <row r="1699" spans="1:76" s="110" customFormat="1" x14ac:dyDescent="0.35">
      <c r="A1699" s="122" t="s">
        <v>5181</v>
      </c>
      <c r="B1699" s="110" t="s">
        <v>461</v>
      </c>
      <c r="C1699" s="110" t="s">
        <v>123</v>
      </c>
      <c r="D1699" s="122" t="s">
        <v>231</v>
      </c>
      <c r="E1699" s="125">
        <v>36342</v>
      </c>
      <c r="F1699" s="111" t="s">
        <v>137</v>
      </c>
      <c r="G1699" s="122"/>
      <c r="J1699" s="122"/>
      <c r="M1699" s="122"/>
      <c r="P1699" s="122"/>
      <c r="S1699" s="122"/>
      <c r="V1699" s="122"/>
      <c r="Y1699" s="122"/>
      <c r="AB1699" s="122"/>
    </row>
    <row r="1700" spans="1:76" s="110" customFormat="1" x14ac:dyDescent="0.35">
      <c r="A1700" s="122" t="s">
        <v>2837</v>
      </c>
      <c r="B1700" s="110" t="s">
        <v>93</v>
      </c>
      <c r="C1700" s="110" t="s">
        <v>85</v>
      </c>
      <c r="D1700" s="122" t="s">
        <v>4865</v>
      </c>
      <c r="E1700" s="125">
        <v>35849</v>
      </c>
      <c r="F1700" s="118" t="s">
        <v>457</v>
      </c>
      <c r="G1700" s="122" t="s">
        <v>241</v>
      </c>
      <c r="H1700" s="110" t="s">
        <v>93</v>
      </c>
      <c r="I1700" s="110" t="s">
        <v>85</v>
      </c>
      <c r="J1700" s="122" t="s">
        <v>3496</v>
      </c>
      <c r="K1700" s="110" t="s">
        <v>93</v>
      </c>
      <c r="L1700" s="110" t="s">
        <v>85</v>
      </c>
      <c r="M1700" s="122" t="s">
        <v>95</v>
      </c>
      <c r="N1700" s="110" t="s">
        <v>93</v>
      </c>
      <c r="O1700" s="110" t="s">
        <v>85</v>
      </c>
      <c r="P1700" s="122" t="s">
        <v>1091</v>
      </c>
      <c r="S1700" s="122"/>
      <c r="V1700" s="122"/>
      <c r="Y1700" s="122"/>
      <c r="AB1700" s="122"/>
    </row>
    <row r="1701" spans="1:76" s="110" customFormat="1" x14ac:dyDescent="0.35">
      <c r="A1701" s="122" t="s">
        <v>2648</v>
      </c>
      <c r="B1701" s="110" t="s">
        <v>354</v>
      </c>
      <c r="C1701" s="118" t="s">
        <v>421</v>
      </c>
      <c r="D1701" s="122" t="s">
        <v>149</v>
      </c>
      <c r="E1701" s="125">
        <v>36672</v>
      </c>
      <c r="F1701" s="111" t="s">
        <v>200</v>
      </c>
      <c r="G1701" s="111" t="s">
        <v>98</v>
      </c>
      <c r="H1701" s="110" t="s">
        <v>354</v>
      </c>
      <c r="I1701" s="118" t="s">
        <v>421</v>
      </c>
      <c r="J1701" s="122" t="s">
        <v>149</v>
      </c>
      <c r="L1701" s="118"/>
      <c r="M1701" s="122"/>
      <c r="O1701" s="118"/>
      <c r="P1701" s="122"/>
      <c r="R1701" s="118"/>
      <c r="S1701" s="122"/>
      <c r="U1701" s="118"/>
      <c r="V1701" s="122"/>
      <c r="X1701" s="118"/>
      <c r="Y1701" s="122"/>
      <c r="AA1701" s="118"/>
      <c r="AB1701" s="122"/>
      <c r="AD1701" s="118"/>
      <c r="AE1701" s="122"/>
      <c r="AG1701" s="118"/>
      <c r="AH1701" s="122"/>
      <c r="AJ1701" s="118"/>
      <c r="AK1701" s="122"/>
    </row>
    <row r="1702" spans="1:76" s="110" customFormat="1" x14ac:dyDescent="0.35">
      <c r="A1702" s="122" t="s">
        <v>3882</v>
      </c>
      <c r="B1702" s="110" t="s">
        <v>327</v>
      </c>
      <c r="C1702" s="110" t="s">
        <v>421</v>
      </c>
      <c r="D1702" s="122" t="s">
        <v>328</v>
      </c>
      <c r="E1702" s="125">
        <v>37015</v>
      </c>
      <c r="F1702" s="111" t="s">
        <v>3960</v>
      </c>
      <c r="G1702" s="122"/>
      <c r="J1702" s="122"/>
      <c r="M1702" s="122"/>
      <c r="P1702" s="122"/>
      <c r="S1702" s="122"/>
      <c r="V1702" s="122"/>
      <c r="Y1702" s="122"/>
      <c r="AB1702" s="122"/>
    </row>
    <row r="1703" spans="1:76" s="110" customFormat="1" x14ac:dyDescent="0.35">
      <c r="A1703" s="122" t="s">
        <v>2202</v>
      </c>
      <c r="B1703" s="110" t="s">
        <v>284</v>
      </c>
      <c r="C1703" s="110" t="s">
        <v>172</v>
      </c>
      <c r="D1703" s="122" t="s">
        <v>440</v>
      </c>
      <c r="E1703" s="125">
        <v>34262</v>
      </c>
      <c r="F1703" s="118" t="s">
        <v>486</v>
      </c>
      <c r="G1703" s="122" t="s">
        <v>603</v>
      </c>
      <c r="H1703" s="110" t="s">
        <v>284</v>
      </c>
      <c r="I1703" s="110" t="s">
        <v>172</v>
      </c>
      <c r="J1703" s="122" t="s">
        <v>216</v>
      </c>
      <c r="K1703" s="110" t="s">
        <v>284</v>
      </c>
      <c r="L1703" s="110" t="s">
        <v>172</v>
      </c>
      <c r="M1703" s="122" t="s">
        <v>430</v>
      </c>
      <c r="N1703" s="110" t="s">
        <v>4607</v>
      </c>
      <c r="O1703" s="110" t="s">
        <v>172</v>
      </c>
      <c r="P1703" s="122" t="s">
        <v>216</v>
      </c>
      <c r="Q1703" s="110" t="s">
        <v>284</v>
      </c>
      <c r="R1703" s="110" t="s">
        <v>172</v>
      </c>
      <c r="S1703" s="122" t="s">
        <v>216</v>
      </c>
      <c r="T1703" s="110" t="s">
        <v>284</v>
      </c>
      <c r="U1703" s="110" t="s">
        <v>172</v>
      </c>
      <c r="V1703" s="122" t="s">
        <v>254</v>
      </c>
      <c r="W1703" s="110" t="s">
        <v>258</v>
      </c>
      <c r="X1703" s="110" t="s">
        <v>172</v>
      </c>
      <c r="Y1703" s="122" t="s">
        <v>231</v>
      </c>
      <c r="Z1703" s="110" t="s">
        <v>250</v>
      </c>
      <c r="AA1703" s="110" t="s">
        <v>172</v>
      </c>
      <c r="AB1703" s="122" t="s">
        <v>231</v>
      </c>
    </row>
    <row r="1704" spans="1:76" s="110" customFormat="1" x14ac:dyDescent="0.35">
      <c r="A1704" s="122" t="s">
        <v>3321</v>
      </c>
      <c r="B1704" s="110" t="s">
        <v>327</v>
      </c>
      <c r="C1704" s="111" t="s">
        <v>235</v>
      </c>
      <c r="D1704" s="111" t="s">
        <v>300</v>
      </c>
      <c r="E1704" s="125">
        <v>34958</v>
      </c>
      <c r="F1704" s="111" t="s">
        <v>425</v>
      </c>
      <c r="G1704" s="111" t="s">
        <v>361</v>
      </c>
      <c r="I1704" s="111"/>
      <c r="J1704" s="111"/>
      <c r="K1704" s="110" t="s">
        <v>327</v>
      </c>
      <c r="L1704" s="111" t="s">
        <v>235</v>
      </c>
      <c r="M1704" s="111" t="s">
        <v>335</v>
      </c>
      <c r="N1704" s="110" t="s">
        <v>299</v>
      </c>
      <c r="O1704" s="111" t="s">
        <v>460</v>
      </c>
      <c r="P1704" s="111" t="s">
        <v>297</v>
      </c>
      <c r="Q1704" s="110" t="s">
        <v>327</v>
      </c>
      <c r="R1704" s="111" t="s">
        <v>460</v>
      </c>
      <c r="S1704" s="111" t="s">
        <v>328</v>
      </c>
      <c r="T1704" s="110" t="s">
        <v>327</v>
      </c>
      <c r="U1704" s="111" t="s">
        <v>341</v>
      </c>
      <c r="V1704" s="111" t="s">
        <v>328</v>
      </c>
      <c r="W1704" s="110" t="s">
        <v>327</v>
      </c>
      <c r="X1704" s="111" t="s">
        <v>341</v>
      </c>
      <c r="Y1704" s="111" t="s">
        <v>335</v>
      </c>
      <c r="AA1704" s="111"/>
      <c r="AB1704" s="111"/>
      <c r="AD1704" s="111"/>
      <c r="AE1704" s="111"/>
      <c r="AG1704" s="111"/>
      <c r="AH1704" s="111"/>
      <c r="AJ1704" s="111"/>
      <c r="AK1704" s="111"/>
      <c r="AM1704" s="111"/>
      <c r="AN1704" s="111"/>
      <c r="AP1704" s="111"/>
      <c r="AQ1704" s="111"/>
      <c r="AS1704" s="111"/>
      <c r="AT1704" s="111"/>
      <c r="AV1704" s="111"/>
      <c r="AW1704" s="111"/>
      <c r="AY1704" s="111"/>
      <c r="AZ1704" s="111"/>
      <c r="BB1704" s="111"/>
      <c r="BC1704" s="111"/>
      <c r="BE1704" s="111"/>
      <c r="BF1704" s="111"/>
      <c r="BH1704" s="111"/>
      <c r="BI1704" s="111"/>
      <c r="BK1704" s="111"/>
      <c r="BL1704" s="111"/>
      <c r="BN1704" s="111"/>
      <c r="BO1704" s="111"/>
      <c r="BQ1704" s="125"/>
      <c r="BR1704" s="111"/>
      <c r="BS1704" s="118"/>
      <c r="BU1704" s="122"/>
      <c r="BV1704" s="118"/>
      <c r="BW1704" s="118"/>
      <c r="BX1704" s="127"/>
    </row>
    <row r="1705" spans="1:76" s="110" customFormat="1" x14ac:dyDescent="0.35">
      <c r="A1705" s="122" t="s">
        <v>1206</v>
      </c>
      <c r="B1705" s="110" t="s">
        <v>77</v>
      </c>
      <c r="C1705" s="110" t="s">
        <v>116</v>
      </c>
      <c r="D1705" s="122" t="s">
        <v>1647</v>
      </c>
      <c r="E1705" s="125">
        <v>35285</v>
      </c>
      <c r="F1705" s="118" t="s">
        <v>115</v>
      </c>
      <c r="G1705" s="122" t="s">
        <v>498</v>
      </c>
      <c r="H1705" s="110" t="s">
        <v>77</v>
      </c>
      <c r="I1705" s="110" t="s">
        <v>116</v>
      </c>
      <c r="J1705" s="122" t="s">
        <v>4648</v>
      </c>
      <c r="K1705" s="110" t="s">
        <v>77</v>
      </c>
      <c r="L1705" s="110" t="s">
        <v>471</v>
      </c>
      <c r="M1705" s="122" t="s">
        <v>4649</v>
      </c>
      <c r="P1705" s="122"/>
      <c r="Q1705" s="110" t="s">
        <v>77</v>
      </c>
      <c r="R1705" s="110" t="s">
        <v>85</v>
      </c>
      <c r="S1705" s="122" t="s">
        <v>1207</v>
      </c>
      <c r="T1705" s="110" t="s">
        <v>77</v>
      </c>
      <c r="U1705" s="110" t="s">
        <v>85</v>
      </c>
      <c r="V1705" s="122" t="s">
        <v>1208</v>
      </c>
      <c r="Y1705" s="122"/>
      <c r="AB1705" s="122"/>
    </row>
    <row r="1706" spans="1:76" s="110" customFormat="1" x14ac:dyDescent="0.35">
      <c r="A1706" s="122" t="s">
        <v>3825</v>
      </c>
      <c r="B1706" s="110" t="s">
        <v>323</v>
      </c>
      <c r="C1706" s="110" t="s">
        <v>224</v>
      </c>
      <c r="D1706" s="122" t="s">
        <v>422</v>
      </c>
      <c r="E1706" s="125">
        <v>37416</v>
      </c>
      <c r="F1706" s="111" t="s">
        <v>5136</v>
      </c>
      <c r="G1706" s="122"/>
      <c r="J1706" s="122"/>
      <c r="M1706" s="122"/>
      <c r="P1706" s="122"/>
      <c r="S1706" s="122"/>
      <c r="V1706" s="122"/>
      <c r="Y1706" s="122"/>
      <c r="AB1706" s="122"/>
    </row>
    <row r="1707" spans="1:76" s="110" customFormat="1" x14ac:dyDescent="0.35">
      <c r="A1707" s="122" t="s">
        <v>3289</v>
      </c>
      <c r="B1707" s="110" t="s">
        <v>250</v>
      </c>
      <c r="C1707" s="110" t="s">
        <v>78</v>
      </c>
      <c r="D1707" s="122" t="s">
        <v>186</v>
      </c>
      <c r="E1707" s="125">
        <v>35685</v>
      </c>
      <c r="F1707" s="111" t="s">
        <v>279</v>
      </c>
      <c r="G1707" s="122"/>
      <c r="H1707" s="110" t="s">
        <v>273</v>
      </c>
      <c r="I1707" s="110" t="s">
        <v>78</v>
      </c>
      <c r="J1707" s="122" t="s">
        <v>186</v>
      </c>
      <c r="K1707" s="110" t="s">
        <v>258</v>
      </c>
      <c r="L1707" s="110" t="s">
        <v>460</v>
      </c>
      <c r="M1707" s="122" t="s">
        <v>231</v>
      </c>
      <c r="P1707" s="122"/>
      <c r="S1707" s="122"/>
      <c r="V1707" s="122"/>
      <c r="Y1707" s="122"/>
      <c r="AB1707" s="122"/>
    </row>
    <row r="1708" spans="1:76" s="110" customFormat="1" x14ac:dyDescent="0.35">
      <c r="A1708" s="122" t="s">
        <v>469</v>
      </c>
      <c r="B1708" s="110" t="s">
        <v>242</v>
      </c>
      <c r="C1708" s="118" t="s">
        <v>78</v>
      </c>
      <c r="D1708" s="122" t="s">
        <v>201</v>
      </c>
      <c r="E1708" s="125">
        <v>36508</v>
      </c>
      <c r="F1708" s="111" t="s">
        <v>313</v>
      </c>
      <c r="G1708" s="111" t="s">
        <v>313</v>
      </c>
      <c r="H1708" s="110" t="s">
        <v>242</v>
      </c>
      <c r="I1708" s="118" t="s">
        <v>78</v>
      </c>
      <c r="J1708" s="122" t="s">
        <v>201</v>
      </c>
      <c r="L1708" s="118"/>
      <c r="M1708" s="122"/>
      <c r="O1708" s="118"/>
      <c r="P1708" s="122"/>
      <c r="R1708" s="118"/>
      <c r="S1708" s="122"/>
      <c r="U1708" s="118"/>
      <c r="V1708" s="122"/>
      <c r="X1708" s="118"/>
      <c r="Y1708" s="122"/>
      <c r="AA1708" s="118"/>
      <c r="AB1708" s="122"/>
      <c r="AD1708" s="118"/>
      <c r="AE1708" s="122"/>
      <c r="AG1708" s="118"/>
      <c r="AH1708" s="122"/>
      <c r="AJ1708" s="118"/>
      <c r="AK1708" s="122"/>
    </row>
    <row r="1709" spans="1:76" s="110" customFormat="1" x14ac:dyDescent="0.35">
      <c r="A1709" s="122" t="s">
        <v>4716</v>
      </c>
      <c r="B1709" s="110" t="s">
        <v>323</v>
      </c>
      <c r="C1709" s="110" t="s">
        <v>235</v>
      </c>
      <c r="D1709" s="122" t="s">
        <v>155</v>
      </c>
      <c r="E1709" s="125">
        <v>37062</v>
      </c>
      <c r="F1709" s="111" t="s">
        <v>1178</v>
      </c>
      <c r="G1709" s="122" t="s">
        <v>4717</v>
      </c>
      <c r="H1709" s="110" t="s">
        <v>354</v>
      </c>
      <c r="I1709" s="110" t="s">
        <v>235</v>
      </c>
      <c r="J1709" s="122" t="s">
        <v>155</v>
      </c>
      <c r="K1709" s="110" t="s">
        <v>323</v>
      </c>
      <c r="L1709" s="110" t="s">
        <v>235</v>
      </c>
      <c r="M1709" s="122" t="s">
        <v>154</v>
      </c>
      <c r="P1709" s="122"/>
      <c r="S1709" s="122"/>
      <c r="V1709" s="122"/>
      <c r="Y1709" s="122"/>
      <c r="AB1709" s="122"/>
    </row>
    <row r="1710" spans="1:76" s="110" customFormat="1" x14ac:dyDescent="0.35">
      <c r="A1710" s="122" t="s">
        <v>3046</v>
      </c>
      <c r="B1710" s="110" t="s">
        <v>461</v>
      </c>
      <c r="C1710" s="110" t="s">
        <v>206</v>
      </c>
      <c r="D1710" s="122" t="s">
        <v>186</v>
      </c>
      <c r="E1710" s="125">
        <v>34383</v>
      </c>
      <c r="F1710" s="118" t="s">
        <v>114</v>
      </c>
      <c r="G1710" s="122" t="s">
        <v>490</v>
      </c>
      <c r="H1710" s="110" t="s">
        <v>192</v>
      </c>
      <c r="I1710" s="110" t="s">
        <v>341</v>
      </c>
      <c r="J1710" s="122" t="s">
        <v>208</v>
      </c>
      <c r="M1710" s="122"/>
      <c r="N1710" s="110" t="s">
        <v>2865</v>
      </c>
      <c r="O1710" s="110" t="s">
        <v>341</v>
      </c>
      <c r="P1710" s="122" t="s">
        <v>426</v>
      </c>
      <c r="Q1710" s="110" t="s">
        <v>461</v>
      </c>
      <c r="R1710" s="110" t="s">
        <v>341</v>
      </c>
      <c r="S1710" s="122" t="s">
        <v>231</v>
      </c>
      <c r="T1710" s="110" t="s">
        <v>184</v>
      </c>
      <c r="U1710" s="110" t="s">
        <v>341</v>
      </c>
      <c r="V1710" s="122" t="s">
        <v>231</v>
      </c>
      <c r="Y1710" s="122"/>
      <c r="AB1710" s="122"/>
    </row>
    <row r="1711" spans="1:76" s="110" customFormat="1" x14ac:dyDescent="0.35">
      <c r="A1711" s="122" t="s">
        <v>1637</v>
      </c>
      <c r="B1711" s="110" t="s">
        <v>323</v>
      </c>
      <c r="C1711" s="118" t="s">
        <v>128</v>
      </c>
      <c r="D1711" s="122" t="s">
        <v>149</v>
      </c>
      <c r="E1711" s="125">
        <v>35681</v>
      </c>
      <c r="F1711" s="111" t="s">
        <v>387</v>
      </c>
      <c r="G1711" s="122" t="s">
        <v>83</v>
      </c>
      <c r="H1711" s="110" t="s">
        <v>354</v>
      </c>
      <c r="I1711" s="118" t="s">
        <v>128</v>
      </c>
      <c r="J1711" s="122" t="s">
        <v>149</v>
      </c>
      <c r="K1711" s="110" t="s">
        <v>323</v>
      </c>
      <c r="L1711" s="110" t="s">
        <v>128</v>
      </c>
      <c r="M1711" s="122" t="s">
        <v>154</v>
      </c>
      <c r="P1711" s="122"/>
      <c r="S1711" s="122"/>
      <c r="V1711" s="122"/>
      <c r="Y1711" s="122"/>
      <c r="AB1711" s="122"/>
    </row>
    <row r="1712" spans="1:76" s="110" customFormat="1" x14ac:dyDescent="0.35">
      <c r="A1712" s="122" t="s">
        <v>1551</v>
      </c>
      <c r="B1712" s="110" t="s">
        <v>327</v>
      </c>
      <c r="C1712" s="110" t="s">
        <v>135</v>
      </c>
      <c r="D1712" s="122" t="s">
        <v>335</v>
      </c>
      <c r="E1712" s="125">
        <v>36220</v>
      </c>
      <c r="F1712" s="118" t="s">
        <v>1552</v>
      </c>
      <c r="G1712" s="122" t="s">
        <v>5017</v>
      </c>
      <c r="H1712" s="110" t="s">
        <v>327</v>
      </c>
      <c r="I1712" s="110" t="s">
        <v>135</v>
      </c>
      <c r="J1712" s="122" t="s">
        <v>328</v>
      </c>
      <c r="K1712" s="110" t="s">
        <v>323</v>
      </c>
      <c r="L1712" s="110" t="s">
        <v>135</v>
      </c>
      <c r="M1712" s="122" t="s">
        <v>149</v>
      </c>
      <c r="N1712" s="110" t="s">
        <v>323</v>
      </c>
      <c r="O1712" s="110" t="s">
        <v>135</v>
      </c>
      <c r="P1712" s="122" t="s">
        <v>154</v>
      </c>
      <c r="S1712" s="122"/>
      <c r="V1712" s="122"/>
      <c r="Y1712" s="122"/>
      <c r="AB1712" s="122"/>
    </row>
    <row r="1713" spans="1:76" s="110" customFormat="1" x14ac:dyDescent="0.35">
      <c r="A1713" s="122" t="s">
        <v>2085</v>
      </c>
      <c r="D1713" s="122"/>
      <c r="E1713" s="125">
        <v>35823</v>
      </c>
      <c r="F1713" s="111" t="s">
        <v>359</v>
      </c>
      <c r="G1713" s="122" t="s">
        <v>892</v>
      </c>
      <c r="H1713" s="110" t="s">
        <v>147</v>
      </c>
      <c r="I1713" s="110" t="s">
        <v>151</v>
      </c>
      <c r="J1713" s="122" t="s">
        <v>969</v>
      </c>
      <c r="K1713" s="110" t="s">
        <v>153</v>
      </c>
      <c r="L1713" s="110" t="s">
        <v>151</v>
      </c>
      <c r="M1713" s="122" t="s">
        <v>154</v>
      </c>
      <c r="N1713" s="110" t="s">
        <v>156</v>
      </c>
      <c r="O1713" s="110" t="s">
        <v>151</v>
      </c>
      <c r="P1713" s="122" t="s">
        <v>161</v>
      </c>
      <c r="S1713" s="122"/>
      <c r="V1713" s="122"/>
      <c r="Y1713" s="122"/>
      <c r="AB1713" s="122"/>
    </row>
    <row r="1714" spans="1:76" s="110" customFormat="1" x14ac:dyDescent="0.35">
      <c r="A1714" s="122" t="s">
        <v>2913</v>
      </c>
      <c r="B1714" s="110" t="s">
        <v>299</v>
      </c>
      <c r="C1714" s="110" t="s">
        <v>123</v>
      </c>
      <c r="D1714" s="122" t="s">
        <v>342</v>
      </c>
      <c r="E1714" s="125">
        <v>36269</v>
      </c>
      <c r="F1714" s="118" t="s">
        <v>624</v>
      </c>
      <c r="G1714" s="122" t="s">
        <v>508</v>
      </c>
      <c r="H1714" s="110" t="s">
        <v>296</v>
      </c>
      <c r="I1714" s="110" t="s">
        <v>195</v>
      </c>
      <c r="J1714" s="122" t="s">
        <v>528</v>
      </c>
      <c r="K1714" s="110" t="s">
        <v>296</v>
      </c>
      <c r="L1714" s="110" t="s">
        <v>195</v>
      </c>
      <c r="M1714" s="122" t="s">
        <v>342</v>
      </c>
      <c r="N1714" s="110" t="s">
        <v>327</v>
      </c>
      <c r="O1714" s="110" t="s">
        <v>195</v>
      </c>
      <c r="P1714" s="122" t="s">
        <v>328</v>
      </c>
      <c r="S1714" s="122"/>
      <c r="V1714" s="122"/>
      <c r="Y1714" s="122"/>
      <c r="AB1714" s="122"/>
    </row>
    <row r="1715" spans="1:76" s="110" customFormat="1" x14ac:dyDescent="0.35">
      <c r="A1715" s="122" t="s">
        <v>1733</v>
      </c>
      <c r="B1715" s="110" t="s">
        <v>362</v>
      </c>
      <c r="C1715" s="110" t="s">
        <v>268</v>
      </c>
      <c r="D1715" s="122"/>
      <c r="E1715" s="125">
        <v>36291</v>
      </c>
      <c r="F1715" s="111" t="s">
        <v>279</v>
      </c>
      <c r="G1715" s="122" t="s">
        <v>295</v>
      </c>
      <c r="H1715" s="110" t="s">
        <v>362</v>
      </c>
      <c r="I1715" s="110" t="s">
        <v>268</v>
      </c>
      <c r="J1715" s="122"/>
      <c r="K1715" s="110" t="s">
        <v>362</v>
      </c>
      <c r="L1715" s="110" t="s">
        <v>268</v>
      </c>
      <c r="M1715" s="122"/>
      <c r="P1715" s="122"/>
      <c r="S1715" s="122"/>
      <c r="V1715" s="122"/>
      <c r="Y1715" s="122"/>
      <c r="AB1715" s="122"/>
    </row>
    <row r="1716" spans="1:76" s="110" customFormat="1" x14ac:dyDescent="0.35">
      <c r="A1716" s="122" t="s">
        <v>1053</v>
      </c>
      <c r="B1716" s="110" t="s">
        <v>362</v>
      </c>
      <c r="C1716" s="110" t="s">
        <v>195</v>
      </c>
      <c r="D1716" s="122"/>
      <c r="E1716" s="125">
        <v>36011</v>
      </c>
      <c r="F1716" s="111" t="s">
        <v>83</v>
      </c>
      <c r="G1716" s="122" t="s">
        <v>137</v>
      </c>
      <c r="H1716" s="110" t="s">
        <v>362</v>
      </c>
      <c r="I1716" s="110" t="s">
        <v>195</v>
      </c>
      <c r="J1716" s="122"/>
      <c r="K1716" s="110" t="s">
        <v>362</v>
      </c>
      <c r="L1716" s="110" t="s">
        <v>195</v>
      </c>
      <c r="M1716" s="122"/>
      <c r="P1716" s="122"/>
      <c r="S1716" s="122"/>
      <c r="V1716" s="122"/>
      <c r="Y1716" s="122"/>
      <c r="AB1716" s="122"/>
    </row>
    <row r="1717" spans="1:76" s="110" customFormat="1" x14ac:dyDescent="0.35">
      <c r="A1717" s="122" t="s">
        <v>3810</v>
      </c>
      <c r="B1717" s="110" t="s">
        <v>147</v>
      </c>
      <c r="C1717" s="110" t="s">
        <v>235</v>
      </c>
      <c r="D1717" s="122" t="s">
        <v>166</v>
      </c>
      <c r="E1717" s="125">
        <v>36689</v>
      </c>
      <c r="F1717" s="111" t="s">
        <v>5138</v>
      </c>
      <c r="G1717" s="122"/>
      <c r="J1717" s="122"/>
      <c r="M1717" s="122"/>
      <c r="P1717" s="122"/>
      <c r="S1717" s="122"/>
      <c r="V1717" s="122"/>
      <c r="Y1717" s="122"/>
      <c r="AB1717" s="122"/>
    </row>
    <row r="1718" spans="1:76" s="110" customFormat="1" x14ac:dyDescent="0.35">
      <c r="A1718" s="122" t="s">
        <v>1761</v>
      </c>
      <c r="B1718" s="110" t="s">
        <v>147</v>
      </c>
      <c r="C1718" s="118" t="s">
        <v>96</v>
      </c>
      <c r="D1718" s="122" t="s">
        <v>148</v>
      </c>
      <c r="E1718" s="125">
        <v>36887</v>
      </c>
      <c r="F1718" s="111" t="s">
        <v>200</v>
      </c>
      <c r="G1718" s="111" t="s">
        <v>134</v>
      </c>
      <c r="H1718" s="110" t="s">
        <v>156</v>
      </c>
      <c r="I1718" s="118" t="s">
        <v>96</v>
      </c>
      <c r="J1718" s="122" t="s">
        <v>161</v>
      </c>
      <c r="L1718" s="118"/>
      <c r="M1718" s="122"/>
      <c r="O1718" s="118"/>
      <c r="P1718" s="122"/>
      <c r="R1718" s="118"/>
      <c r="S1718" s="122"/>
      <c r="U1718" s="118"/>
      <c r="V1718" s="122"/>
      <c r="X1718" s="118"/>
      <c r="Y1718" s="122"/>
      <c r="AA1718" s="118"/>
      <c r="AB1718" s="122"/>
      <c r="AD1718" s="118"/>
      <c r="AE1718" s="122"/>
      <c r="AG1718" s="118"/>
      <c r="AH1718" s="122"/>
      <c r="AJ1718" s="118"/>
      <c r="AK1718" s="122"/>
    </row>
    <row r="1719" spans="1:76" s="110" customFormat="1" x14ac:dyDescent="0.35">
      <c r="A1719" s="122" t="s">
        <v>2495</v>
      </c>
      <c r="B1719" s="110" t="s">
        <v>177</v>
      </c>
      <c r="C1719" s="110" t="s">
        <v>85</v>
      </c>
      <c r="D1719" s="122" t="s">
        <v>231</v>
      </c>
      <c r="E1719" s="125">
        <v>36007</v>
      </c>
      <c r="F1719" s="111" t="s">
        <v>2496</v>
      </c>
      <c r="G1719" s="122" t="s">
        <v>171</v>
      </c>
      <c r="H1719" s="110" t="s">
        <v>192</v>
      </c>
      <c r="I1719" s="110" t="s">
        <v>85</v>
      </c>
      <c r="J1719" s="122" t="s">
        <v>208</v>
      </c>
      <c r="K1719" s="110" t="s">
        <v>192</v>
      </c>
      <c r="L1719" s="110" t="s">
        <v>85</v>
      </c>
      <c r="M1719" s="122" t="s">
        <v>264</v>
      </c>
      <c r="P1719" s="122"/>
      <c r="S1719" s="122"/>
      <c r="V1719" s="122"/>
      <c r="Y1719" s="122"/>
      <c r="AB1719" s="122"/>
    </row>
    <row r="1720" spans="1:76" s="110" customFormat="1" x14ac:dyDescent="0.35">
      <c r="A1720" s="122" t="s">
        <v>1394</v>
      </c>
      <c r="B1720" s="110" t="s">
        <v>258</v>
      </c>
      <c r="C1720" s="110" t="s">
        <v>94</v>
      </c>
      <c r="D1720" s="122" t="s">
        <v>484</v>
      </c>
      <c r="E1720" s="125">
        <v>35193</v>
      </c>
      <c r="F1720" s="118" t="s">
        <v>303</v>
      </c>
      <c r="G1720" s="122" t="s">
        <v>458</v>
      </c>
      <c r="H1720" s="110" t="s">
        <v>250</v>
      </c>
      <c r="I1720" s="110" t="s">
        <v>94</v>
      </c>
      <c r="J1720" s="122" t="s">
        <v>186</v>
      </c>
      <c r="K1720" s="110" t="s">
        <v>258</v>
      </c>
      <c r="L1720" s="110" t="s">
        <v>274</v>
      </c>
      <c r="M1720" s="122" t="s">
        <v>227</v>
      </c>
      <c r="N1720" s="110" t="s">
        <v>258</v>
      </c>
      <c r="O1720" s="110" t="s">
        <v>252</v>
      </c>
      <c r="P1720" s="122" t="s">
        <v>227</v>
      </c>
      <c r="Q1720" s="110" t="s">
        <v>250</v>
      </c>
      <c r="R1720" s="110" t="s">
        <v>252</v>
      </c>
      <c r="S1720" s="122" t="s">
        <v>231</v>
      </c>
      <c r="V1720" s="122"/>
      <c r="Y1720" s="122"/>
      <c r="AB1720" s="122"/>
    </row>
    <row r="1721" spans="1:76" s="110" customFormat="1" x14ac:dyDescent="0.35">
      <c r="A1721" s="122" t="s">
        <v>2134</v>
      </c>
      <c r="B1721" s="110" t="s">
        <v>292</v>
      </c>
      <c r="C1721" s="110" t="s">
        <v>116</v>
      </c>
      <c r="D1721" s="122" t="s">
        <v>906</v>
      </c>
      <c r="E1721" s="125">
        <v>35298</v>
      </c>
      <c r="F1721" s="118" t="s">
        <v>965</v>
      </c>
      <c r="G1721" s="122" t="s">
        <v>724</v>
      </c>
      <c r="H1721" s="110" t="s">
        <v>304</v>
      </c>
      <c r="I1721" s="110" t="s">
        <v>116</v>
      </c>
      <c r="J1721" s="122" t="s">
        <v>310</v>
      </c>
      <c r="M1721" s="122"/>
      <c r="N1721" s="110" t="s">
        <v>307</v>
      </c>
      <c r="O1721" s="110" t="s">
        <v>116</v>
      </c>
      <c r="P1721" s="122" t="s">
        <v>310</v>
      </c>
      <c r="S1721" s="122"/>
      <c r="V1721" s="122"/>
      <c r="Y1721" s="122"/>
      <c r="AB1721" s="122"/>
    </row>
    <row r="1722" spans="1:76" s="110" customFormat="1" x14ac:dyDescent="0.35">
      <c r="A1722" s="122" t="s">
        <v>3290</v>
      </c>
      <c r="B1722" s="110" t="s">
        <v>327</v>
      </c>
      <c r="C1722" s="111" t="s">
        <v>206</v>
      </c>
      <c r="D1722" s="111" t="s">
        <v>335</v>
      </c>
      <c r="E1722" s="125">
        <v>35132</v>
      </c>
      <c r="F1722" s="111" t="s">
        <v>189</v>
      </c>
      <c r="G1722" s="111" t="s">
        <v>1408</v>
      </c>
      <c r="H1722" s="110" t="s">
        <v>327</v>
      </c>
      <c r="I1722" s="111" t="s">
        <v>421</v>
      </c>
      <c r="J1722" s="111" t="s">
        <v>335</v>
      </c>
      <c r="K1722" s="110" t="s">
        <v>327</v>
      </c>
      <c r="L1722" s="111" t="s">
        <v>421</v>
      </c>
      <c r="M1722" s="111" t="s">
        <v>328</v>
      </c>
      <c r="O1722" s="111"/>
      <c r="P1722" s="111"/>
      <c r="Q1722" s="111"/>
      <c r="R1722" s="111"/>
      <c r="U1722" s="111"/>
      <c r="V1722" s="111"/>
      <c r="W1722" s="110" t="s">
        <v>356</v>
      </c>
      <c r="X1722" s="111" t="s">
        <v>128</v>
      </c>
      <c r="Y1722" s="111" t="s">
        <v>335</v>
      </c>
      <c r="AA1722" s="111"/>
      <c r="AB1722" s="111"/>
      <c r="AD1722" s="111"/>
      <c r="AE1722" s="111"/>
      <c r="AG1722" s="111"/>
      <c r="AH1722" s="111"/>
      <c r="AJ1722" s="111"/>
      <c r="AK1722" s="111"/>
      <c r="AM1722" s="111"/>
      <c r="AN1722" s="111"/>
      <c r="AP1722" s="111"/>
      <c r="AQ1722" s="111"/>
      <c r="AS1722" s="111"/>
      <c r="AT1722" s="111"/>
      <c r="AV1722" s="111"/>
      <c r="AW1722" s="111"/>
      <c r="AY1722" s="111"/>
      <c r="AZ1722" s="111"/>
      <c r="BB1722" s="111"/>
      <c r="BC1722" s="111"/>
      <c r="BE1722" s="111"/>
      <c r="BF1722" s="111"/>
      <c r="BH1722" s="111"/>
      <c r="BI1722" s="111"/>
      <c r="BK1722" s="111"/>
      <c r="BL1722" s="111"/>
      <c r="BN1722" s="111"/>
      <c r="BO1722" s="111"/>
      <c r="BQ1722" s="125"/>
      <c r="BR1722" s="111"/>
      <c r="BS1722" s="118"/>
      <c r="BU1722" s="122"/>
      <c r="BV1722" s="118"/>
      <c r="BW1722" s="118"/>
      <c r="BX1722" s="127"/>
    </row>
    <row r="1723" spans="1:76" s="110" customFormat="1" x14ac:dyDescent="0.35">
      <c r="A1723" s="122" t="s">
        <v>2791</v>
      </c>
      <c r="C1723" s="118"/>
      <c r="D1723" s="122"/>
      <c r="E1723" s="125">
        <v>36840</v>
      </c>
      <c r="F1723" s="111" t="s">
        <v>98</v>
      </c>
      <c r="G1723" s="111" t="s">
        <v>320</v>
      </c>
      <c r="H1723" s="110" t="s">
        <v>461</v>
      </c>
      <c r="I1723" s="118" t="s">
        <v>128</v>
      </c>
      <c r="J1723" s="122" t="s">
        <v>231</v>
      </c>
      <c r="L1723" s="118"/>
      <c r="M1723" s="122"/>
      <c r="O1723" s="118"/>
      <c r="P1723" s="122"/>
      <c r="R1723" s="118"/>
      <c r="S1723" s="122"/>
      <c r="U1723" s="118"/>
      <c r="V1723" s="122"/>
      <c r="X1723" s="118"/>
      <c r="Y1723" s="122"/>
      <c r="AA1723" s="118"/>
      <c r="AB1723" s="122"/>
      <c r="AD1723" s="118"/>
      <c r="AE1723" s="122"/>
      <c r="AG1723" s="118"/>
      <c r="AH1723" s="122"/>
      <c r="AJ1723" s="118"/>
      <c r="AK1723" s="122"/>
    </row>
    <row r="1724" spans="1:76" s="110" customFormat="1" x14ac:dyDescent="0.35">
      <c r="A1724" s="122" t="s">
        <v>4307</v>
      </c>
      <c r="B1724" s="110" t="s">
        <v>954</v>
      </c>
      <c r="C1724" s="110" t="s">
        <v>460</v>
      </c>
      <c r="D1724" s="122" t="s">
        <v>4995</v>
      </c>
      <c r="E1724" s="125">
        <v>36139</v>
      </c>
      <c r="F1724" s="111" t="s">
        <v>83</v>
      </c>
      <c r="G1724" s="111" t="s">
        <v>313</v>
      </c>
      <c r="H1724" s="110" t="s">
        <v>554</v>
      </c>
      <c r="I1724" s="110" t="s">
        <v>460</v>
      </c>
      <c r="J1724" s="122" t="s">
        <v>1215</v>
      </c>
      <c r="L1724" s="118"/>
      <c r="M1724" s="122"/>
      <c r="O1724" s="118"/>
      <c r="P1724" s="122"/>
      <c r="R1724" s="118"/>
      <c r="S1724" s="122"/>
      <c r="U1724" s="118"/>
      <c r="V1724" s="122"/>
      <c r="X1724" s="118"/>
      <c r="Y1724" s="122"/>
      <c r="AA1724" s="118"/>
      <c r="AB1724" s="122"/>
      <c r="AD1724" s="118"/>
      <c r="AE1724" s="122"/>
      <c r="AG1724" s="118"/>
      <c r="AH1724" s="122"/>
      <c r="AJ1724" s="118"/>
      <c r="AK1724" s="122"/>
    </row>
    <row r="1725" spans="1:76" s="110" customFormat="1" x14ac:dyDescent="0.35">
      <c r="A1725" s="122" t="s">
        <v>1643</v>
      </c>
      <c r="B1725" s="110" t="s">
        <v>77</v>
      </c>
      <c r="C1725" s="118" t="s">
        <v>235</v>
      </c>
      <c r="D1725" s="122"/>
      <c r="E1725" s="125">
        <v>37167</v>
      </c>
      <c r="F1725" s="111" t="s">
        <v>1035</v>
      </c>
      <c r="G1725" s="111" t="s">
        <v>5100</v>
      </c>
      <c r="H1725" s="110" t="s">
        <v>77</v>
      </c>
      <c r="I1725" s="118" t="s">
        <v>235</v>
      </c>
      <c r="J1725" s="122"/>
      <c r="L1725" s="118"/>
      <c r="M1725" s="122"/>
      <c r="O1725" s="118"/>
      <c r="P1725" s="122"/>
      <c r="R1725" s="118"/>
      <c r="S1725" s="122"/>
      <c r="U1725" s="118"/>
      <c r="V1725" s="122"/>
      <c r="X1725" s="118"/>
      <c r="Y1725" s="122"/>
      <c r="AA1725" s="118"/>
      <c r="AB1725" s="122"/>
      <c r="AD1725" s="118"/>
      <c r="AE1725" s="122"/>
      <c r="AG1725" s="118"/>
      <c r="AH1725" s="122"/>
      <c r="AJ1725" s="118"/>
      <c r="AK1725" s="122"/>
    </row>
    <row r="1726" spans="1:76" s="110" customFormat="1" x14ac:dyDescent="0.35">
      <c r="A1726" s="122" t="s">
        <v>3291</v>
      </c>
      <c r="B1726" s="110" t="s">
        <v>304</v>
      </c>
      <c r="C1726" s="110" t="s">
        <v>172</v>
      </c>
      <c r="D1726" s="122" t="s">
        <v>496</v>
      </c>
      <c r="E1726" s="125">
        <v>36083</v>
      </c>
      <c r="F1726" s="118" t="s">
        <v>361</v>
      </c>
      <c r="G1726" s="122"/>
      <c r="H1726" s="110" t="s">
        <v>304</v>
      </c>
      <c r="I1726" s="110" t="s">
        <v>172</v>
      </c>
      <c r="J1726" s="122" t="s">
        <v>310</v>
      </c>
      <c r="M1726" s="122"/>
      <c r="N1726" s="110" t="s">
        <v>307</v>
      </c>
      <c r="O1726" s="110" t="s">
        <v>341</v>
      </c>
      <c r="P1726" s="122" t="s">
        <v>310</v>
      </c>
      <c r="S1726" s="122"/>
      <c r="V1726" s="122"/>
      <c r="Y1726" s="122"/>
      <c r="AB1726" s="122"/>
    </row>
    <row r="1727" spans="1:76" s="110" customFormat="1" x14ac:dyDescent="0.35">
      <c r="A1727" s="122" t="s">
        <v>3766</v>
      </c>
      <c r="B1727" s="110" t="s">
        <v>744</v>
      </c>
      <c r="C1727" s="110" t="s">
        <v>326</v>
      </c>
      <c r="D1727" s="122" t="s">
        <v>231</v>
      </c>
      <c r="E1727" s="125">
        <v>37639</v>
      </c>
      <c r="F1727" s="111" t="s">
        <v>5149</v>
      </c>
      <c r="G1727" s="122"/>
      <c r="J1727" s="122"/>
      <c r="M1727" s="122"/>
      <c r="P1727" s="122"/>
      <c r="S1727" s="122"/>
      <c r="V1727" s="122"/>
      <c r="Y1727" s="122"/>
      <c r="AB1727" s="122"/>
    </row>
    <row r="1728" spans="1:76" s="110" customFormat="1" x14ac:dyDescent="0.35">
      <c r="A1728" s="122" t="s">
        <v>4933</v>
      </c>
      <c r="C1728" s="111" t="s">
        <v>4421</v>
      </c>
      <c r="D1728" s="111"/>
      <c r="E1728" s="125">
        <v>31674</v>
      </c>
      <c r="F1728" s="111" t="s">
        <v>4934</v>
      </c>
      <c r="G1728" s="111" t="s">
        <v>1041</v>
      </c>
      <c r="I1728" s="111"/>
      <c r="J1728" s="111"/>
      <c r="K1728" s="110" t="s">
        <v>365</v>
      </c>
      <c r="L1728" s="111" t="s">
        <v>341</v>
      </c>
      <c r="M1728" s="111"/>
      <c r="N1728" s="110" t="s">
        <v>365</v>
      </c>
      <c r="O1728" s="111" t="s">
        <v>341</v>
      </c>
      <c r="P1728" s="111"/>
      <c r="Q1728" s="110" t="s">
        <v>365</v>
      </c>
      <c r="R1728" s="111" t="s">
        <v>341</v>
      </c>
      <c r="S1728" s="111"/>
      <c r="U1728" s="111"/>
      <c r="V1728" s="111"/>
      <c r="W1728" s="110" t="s">
        <v>365</v>
      </c>
      <c r="X1728" s="111" t="s">
        <v>268</v>
      </c>
      <c r="Y1728" s="111"/>
      <c r="Z1728" s="110" t="s">
        <v>365</v>
      </c>
      <c r="AA1728" s="111" t="s">
        <v>268</v>
      </c>
      <c r="AB1728" s="111"/>
      <c r="AC1728" s="110" t="s">
        <v>365</v>
      </c>
      <c r="AD1728" s="111" t="s">
        <v>252</v>
      </c>
      <c r="AE1728" s="111"/>
      <c r="AF1728" s="110" t="s">
        <v>365</v>
      </c>
      <c r="AG1728" s="111" t="s">
        <v>268</v>
      </c>
      <c r="AH1728" s="111"/>
      <c r="AI1728" s="110" t="s">
        <v>365</v>
      </c>
      <c r="AJ1728" s="111" t="s">
        <v>268</v>
      </c>
      <c r="AK1728" s="111"/>
      <c r="AL1728" s="110" t="s">
        <v>365</v>
      </c>
      <c r="AM1728" s="111" t="s">
        <v>326</v>
      </c>
      <c r="AN1728" s="111"/>
      <c r="AO1728" s="110" t="s">
        <v>365</v>
      </c>
      <c r="AP1728" s="111" t="s">
        <v>326</v>
      </c>
      <c r="AQ1728" s="111"/>
      <c r="AR1728" s="110" t="s">
        <v>365</v>
      </c>
      <c r="AS1728" s="111" t="s">
        <v>326</v>
      </c>
      <c r="AT1728" s="111"/>
      <c r="AU1728" s="110" t="s">
        <v>365</v>
      </c>
      <c r="AV1728" s="111" t="s">
        <v>326</v>
      </c>
      <c r="AW1728" s="111"/>
      <c r="AX1728" s="110" t="s">
        <v>365</v>
      </c>
      <c r="AY1728" s="111" t="s">
        <v>326</v>
      </c>
      <c r="AZ1728" s="111"/>
      <c r="BB1728" s="111"/>
      <c r="BC1728" s="111"/>
      <c r="BE1728" s="111"/>
      <c r="BF1728" s="111"/>
      <c r="BH1728" s="111"/>
      <c r="BI1728" s="111"/>
      <c r="BK1728" s="111"/>
      <c r="BL1728" s="111"/>
      <c r="BN1728" s="111"/>
      <c r="BO1728" s="122"/>
      <c r="BR1728" s="122"/>
      <c r="BS1728" s="122"/>
      <c r="BT1728" s="122"/>
      <c r="BU1728" s="122"/>
      <c r="BW1728" s="118"/>
      <c r="BX1728" s="118"/>
    </row>
    <row r="1729" spans="1:76" s="110" customFormat="1" x14ac:dyDescent="0.35">
      <c r="A1729" s="122" t="s">
        <v>3078</v>
      </c>
      <c r="B1729" s="110" t="s">
        <v>307</v>
      </c>
      <c r="C1729" s="110" t="s">
        <v>206</v>
      </c>
      <c r="D1729" s="122" t="s">
        <v>496</v>
      </c>
      <c r="E1729" s="125">
        <v>35064</v>
      </c>
      <c r="F1729" s="118" t="s">
        <v>996</v>
      </c>
      <c r="G1729" s="122" t="s">
        <v>210</v>
      </c>
      <c r="H1729" s="110" t="s">
        <v>304</v>
      </c>
      <c r="I1729" s="110" t="s">
        <v>274</v>
      </c>
      <c r="J1729" s="122" t="s">
        <v>310</v>
      </c>
      <c r="M1729" s="122"/>
      <c r="P1729" s="122"/>
      <c r="Q1729" s="110" t="s">
        <v>304</v>
      </c>
      <c r="R1729" s="110" t="s">
        <v>135</v>
      </c>
      <c r="S1729" s="122" t="s">
        <v>496</v>
      </c>
      <c r="V1729" s="122"/>
      <c r="Y1729" s="122"/>
      <c r="AB1729" s="122"/>
    </row>
    <row r="1730" spans="1:76" s="110" customFormat="1" x14ac:dyDescent="0.35">
      <c r="A1730" s="122" t="s">
        <v>3812</v>
      </c>
      <c r="B1730" s="110" t="s">
        <v>177</v>
      </c>
      <c r="C1730" s="110" t="s">
        <v>259</v>
      </c>
      <c r="D1730" s="122" t="s">
        <v>231</v>
      </c>
      <c r="E1730" s="125">
        <v>36451</v>
      </c>
      <c r="F1730" s="111" t="s">
        <v>3960</v>
      </c>
      <c r="G1730" s="122"/>
      <c r="J1730" s="122"/>
      <c r="M1730" s="122"/>
      <c r="P1730" s="122"/>
      <c r="S1730" s="122"/>
      <c r="V1730" s="122"/>
      <c r="Y1730" s="122"/>
      <c r="AB1730" s="122"/>
    </row>
    <row r="1731" spans="1:76" s="110" customFormat="1" x14ac:dyDescent="0.35">
      <c r="A1731" s="122" t="s">
        <v>3652</v>
      </c>
      <c r="B1731" s="110" t="s">
        <v>648</v>
      </c>
      <c r="C1731" s="110" t="s">
        <v>165</v>
      </c>
      <c r="D1731" s="122" t="s">
        <v>651</v>
      </c>
      <c r="E1731" s="125">
        <v>35477</v>
      </c>
      <c r="F1731" s="111" t="s">
        <v>387</v>
      </c>
      <c r="G1731" s="122"/>
      <c r="J1731" s="122"/>
      <c r="M1731" s="122"/>
      <c r="P1731" s="122"/>
      <c r="S1731" s="122"/>
      <c r="V1731" s="122"/>
      <c r="Y1731" s="122"/>
      <c r="AB1731" s="122"/>
    </row>
    <row r="1732" spans="1:76" s="110" customFormat="1" x14ac:dyDescent="0.35">
      <c r="A1732" s="122" t="s">
        <v>2528</v>
      </c>
      <c r="B1732" s="110" t="s">
        <v>323</v>
      </c>
      <c r="C1732" s="110" t="s">
        <v>116</v>
      </c>
      <c r="D1732" s="122" t="s">
        <v>155</v>
      </c>
      <c r="E1732" s="125">
        <v>36630</v>
      </c>
      <c r="F1732" s="118" t="s">
        <v>2170</v>
      </c>
      <c r="G1732" s="118" t="s">
        <v>3497</v>
      </c>
      <c r="H1732" s="110" t="s">
        <v>323</v>
      </c>
      <c r="I1732" s="110" t="s">
        <v>116</v>
      </c>
      <c r="J1732" s="122" t="s">
        <v>155</v>
      </c>
      <c r="K1732" s="110" t="s">
        <v>354</v>
      </c>
      <c r="L1732" s="110" t="s">
        <v>116</v>
      </c>
      <c r="M1732" s="122" t="s">
        <v>155</v>
      </c>
      <c r="N1732" s="110" t="s">
        <v>323</v>
      </c>
      <c r="O1732" s="110" t="s">
        <v>116</v>
      </c>
      <c r="P1732" s="122" t="s">
        <v>422</v>
      </c>
      <c r="S1732" s="122"/>
      <c r="V1732" s="122"/>
      <c r="Y1732" s="122"/>
      <c r="AB1732" s="122"/>
    </row>
    <row r="1733" spans="1:76" s="110" customFormat="1" x14ac:dyDescent="0.35">
      <c r="A1733" s="122" t="s">
        <v>1433</v>
      </c>
      <c r="B1733" s="110" t="s">
        <v>327</v>
      </c>
      <c r="C1733" s="111" t="s">
        <v>158</v>
      </c>
      <c r="D1733" s="122" t="s">
        <v>335</v>
      </c>
      <c r="E1733" s="125">
        <v>34757</v>
      </c>
      <c r="F1733" s="118" t="s">
        <v>222</v>
      </c>
      <c r="G1733" s="122" t="s">
        <v>603</v>
      </c>
      <c r="H1733" s="110" t="s">
        <v>323</v>
      </c>
      <c r="I1733" s="111" t="s">
        <v>103</v>
      </c>
      <c r="J1733" s="122" t="s">
        <v>154</v>
      </c>
      <c r="K1733" s="110" t="s">
        <v>354</v>
      </c>
      <c r="L1733" s="111" t="s">
        <v>158</v>
      </c>
      <c r="M1733" s="122" t="s">
        <v>422</v>
      </c>
      <c r="N1733" s="110" t="s">
        <v>354</v>
      </c>
      <c r="O1733" s="110" t="s">
        <v>158</v>
      </c>
      <c r="P1733" s="122" t="s">
        <v>154</v>
      </c>
      <c r="Q1733" s="110" t="s">
        <v>345</v>
      </c>
      <c r="R1733" s="110" t="s">
        <v>158</v>
      </c>
      <c r="S1733" s="122" t="s">
        <v>422</v>
      </c>
      <c r="T1733" s="110" t="s">
        <v>345</v>
      </c>
      <c r="U1733" s="110" t="s">
        <v>158</v>
      </c>
      <c r="V1733" s="122" t="s">
        <v>154</v>
      </c>
      <c r="W1733" s="110" t="s">
        <v>327</v>
      </c>
      <c r="X1733" s="110" t="s">
        <v>158</v>
      </c>
      <c r="Y1733" s="122" t="s">
        <v>328</v>
      </c>
      <c r="Z1733" s="110" t="s">
        <v>327</v>
      </c>
      <c r="AA1733" s="110" t="s">
        <v>158</v>
      </c>
      <c r="AB1733" s="122" t="s">
        <v>328</v>
      </c>
    </row>
    <row r="1734" spans="1:76" s="110" customFormat="1" x14ac:dyDescent="0.35">
      <c r="A1734" s="122" t="s">
        <v>3033</v>
      </c>
      <c r="B1734" s="110" t="s">
        <v>127</v>
      </c>
      <c r="C1734" s="111" t="s">
        <v>116</v>
      </c>
      <c r="D1734" s="111"/>
      <c r="E1734" s="125">
        <v>34982</v>
      </c>
      <c r="F1734" s="111" t="s">
        <v>425</v>
      </c>
      <c r="G1734" s="111" t="s">
        <v>425</v>
      </c>
      <c r="H1734" s="110" t="s">
        <v>127</v>
      </c>
      <c r="I1734" s="111" t="s">
        <v>116</v>
      </c>
      <c r="J1734" s="111"/>
      <c r="K1734" s="110" t="s">
        <v>127</v>
      </c>
      <c r="L1734" s="111" t="s">
        <v>116</v>
      </c>
      <c r="M1734" s="111"/>
      <c r="N1734" s="110" t="s">
        <v>127</v>
      </c>
      <c r="O1734" s="111" t="s">
        <v>116</v>
      </c>
      <c r="P1734" s="111"/>
      <c r="R1734" s="111"/>
      <c r="S1734" s="111"/>
      <c r="T1734" s="110" t="s">
        <v>127</v>
      </c>
      <c r="U1734" s="111" t="s">
        <v>116</v>
      </c>
      <c r="V1734" s="111"/>
      <c r="W1734" s="110" t="s">
        <v>127</v>
      </c>
      <c r="X1734" s="111" t="s">
        <v>116</v>
      </c>
      <c r="Y1734" s="111"/>
      <c r="AA1734" s="111"/>
      <c r="AB1734" s="111"/>
      <c r="AD1734" s="111"/>
      <c r="AE1734" s="111"/>
      <c r="AG1734" s="111"/>
      <c r="AH1734" s="111"/>
      <c r="AJ1734" s="111"/>
      <c r="AK1734" s="111"/>
      <c r="AM1734" s="111"/>
      <c r="AN1734" s="111"/>
      <c r="AP1734" s="111"/>
      <c r="AQ1734" s="111"/>
      <c r="AS1734" s="111"/>
      <c r="AT1734" s="111"/>
      <c r="AV1734" s="111"/>
      <c r="AW1734" s="111"/>
      <c r="AY1734" s="111"/>
      <c r="AZ1734" s="111"/>
      <c r="BB1734" s="111"/>
      <c r="BC1734" s="111"/>
      <c r="BE1734" s="111"/>
      <c r="BF1734" s="111"/>
      <c r="BH1734" s="111"/>
      <c r="BI1734" s="111"/>
      <c r="BK1734" s="111"/>
      <c r="BL1734" s="111"/>
      <c r="BN1734" s="111"/>
      <c r="BO1734" s="111"/>
      <c r="BQ1734" s="125"/>
      <c r="BR1734" s="111"/>
      <c r="BS1734" s="118"/>
      <c r="BU1734" s="122"/>
      <c r="BV1734" s="118"/>
      <c r="BW1734" s="118"/>
      <c r="BX1734" s="127"/>
    </row>
    <row r="1735" spans="1:76" s="110" customFormat="1" x14ac:dyDescent="0.35">
      <c r="A1735" s="122" t="s">
        <v>1491</v>
      </c>
      <c r="C1735" s="118"/>
      <c r="D1735" s="122"/>
      <c r="E1735" s="125">
        <v>34228</v>
      </c>
      <c r="F1735" s="111" t="s">
        <v>581</v>
      </c>
      <c r="G1735" s="110" t="s">
        <v>2133</v>
      </c>
      <c r="H1735" s="110" t="s">
        <v>156</v>
      </c>
      <c r="I1735" s="118" t="s">
        <v>78</v>
      </c>
      <c r="J1735" s="122" t="s">
        <v>161</v>
      </c>
      <c r="K1735" s="110" t="s">
        <v>153</v>
      </c>
      <c r="L1735" s="110" t="s">
        <v>268</v>
      </c>
      <c r="M1735" s="111" t="s">
        <v>155</v>
      </c>
      <c r="N1735" s="110" t="s">
        <v>153</v>
      </c>
      <c r="O1735" s="110" t="s">
        <v>268</v>
      </c>
      <c r="P1735" s="111" t="s">
        <v>154</v>
      </c>
      <c r="Q1735" s="110" t="s">
        <v>147</v>
      </c>
      <c r="R1735" s="110" t="s">
        <v>268</v>
      </c>
      <c r="S1735" s="111" t="s">
        <v>1382</v>
      </c>
      <c r="T1735" s="110" t="s">
        <v>861</v>
      </c>
      <c r="V1735" s="111"/>
      <c r="W1735" s="110" t="s">
        <v>153</v>
      </c>
      <c r="X1735" s="110" t="s">
        <v>142</v>
      </c>
      <c r="Y1735" s="111" t="s">
        <v>154</v>
      </c>
      <c r="Z1735" s="110" t="s">
        <v>156</v>
      </c>
      <c r="AA1735" s="110" t="s">
        <v>142</v>
      </c>
      <c r="AB1735" s="111" t="s">
        <v>1492</v>
      </c>
      <c r="AC1735" s="110" t="s">
        <v>147</v>
      </c>
      <c r="AD1735" s="110" t="s">
        <v>142</v>
      </c>
      <c r="AE1735" s="111" t="s">
        <v>1493</v>
      </c>
    </row>
    <row r="1736" spans="1:76" s="110" customFormat="1" x14ac:dyDescent="0.35">
      <c r="A1736" s="122" t="s">
        <v>1788</v>
      </c>
      <c r="B1736" s="110" t="s">
        <v>504</v>
      </c>
      <c r="C1736" s="111" t="s">
        <v>151</v>
      </c>
      <c r="D1736" s="111" t="s">
        <v>617</v>
      </c>
      <c r="E1736" s="125">
        <v>35518</v>
      </c>
      <c r="F1736" s="111" t="s">
        <v>303</v>
      </c>
      <c r="G1736" s="111" t="s">
        <v>401</v>
      </c>
      <c r="H1736" s="110" t="s">
        <v>253</v>
      </c>
      <c r="I1736" s="111" t="s">
        <v>151</v>
      </c>
      <c r="J1736" s="111" t="s">
        <v>178</v>
      </c>
      <c r="K1736" s="110" t="s">
        <v>633</v>
      </c>
      <c r="L1736" s="111" t="s">
        <v>151</v>
      </c>
      <c r="M1736" s="111" t="s">
        <v>1789</v>
      </c>
      <c r="N1736" s="110" t="s">
        <v>242</v>
      </c>
      <c r="O1736" s="111" t="s">
        <v>151</v>
      </c>
      <c r="P1736" s="111" t="s">
        <v>483</v>
      </c>
      <c r="Q1736" s="110" t="s">
        <v>273</v>
      </c>
      <c r="R1736" s="111" t="s">
        <v>151</v>
      </c>
      <c r="S1736" s="111" t="s">
        <v>885</v>
      </c>
      <c r="T1736" s="110" t="s">
        <v>273</v>
      </c>
      <c r="U1736" s="111" t="s">
        <v>151</v>
      </c>
      <c r="V1736" s="111" t="s">
        <v>201</v>
      </c>
      <c r="W1736" s="110" t="s">
        <v>273</v>
      </c>
      <c r="X1736" s="111" t="s">
        <v>151</v>
      </c>
      <c r="Y1736" s="111" t="s">
        <v>231</v>
      </c>
      <c r="AA1736" s="111"/>
      <c r="AB1736" s="111"/>
      <c r="AD1736" s="111"/>
      <c r="AE1736" s="111"/>
      <c r="AG1736" s="111"/>
      <c r="AH1736" s="111"/>
      <c r="AJ1736" s="111"/>
      <c r="AK1736" s="111"/>
      <c r="AM1736" s="111"/>
      <c r="AN1736" s="111"/>
      <c r="AP1736" s="111"/>
      <c r="AQ1736" s="111"/>
      <c r="AS1736" s="111"/>
      <c r="AT1736" s="111"/>
      <c r="AV1736" s="111"/>
      <c r="AW1736" s="111"/>
      <c r="AY1736" s="111"/>
      <c r="AZ1736" s="111"/>
      <c r="BB1736" s="111"/>
      <c r="BC1736" s="111"/>
      <c r="BE1736" s="111"/>
      <c r="BF1736" s="111"/>
      <c r="BH1736" s="111"/>
      <c r="BI1736" s="111"/>
      <c r="BK1736" s="111"/>
      <c r="BL1736" s="111"/>
      <c r="BN1736" s="111"/>
      <c r="BO1736" s="111"/>
      <c r="BQ1736" s="125"/>
      <c r="BR1736" s="111"/>
      <c r="BS1736" s="118"/>
      <c r="BU1736" s="122"/>
      <c r="BV1736" s="118"/>
      <c r="BW1736" s="118"/>
      <c r="BX1736" s="127"/>
    </row>
    <row r="1737" spans="1:76" s="110" customFormat="1" x14ac:dyDescent="0.35">
      <c r="A1737" s="122" t="s">
        <v>1786</v>
      </c>
      <c r="B1737" s="110" t="s">
        <v>242</v>
      </c>
      <c r="C1737" s="110" t="s">
        <v>421</v>
      </c>
      <c r="D1737" s="122" t="s">
        <v>1145</v>
      </c>
      <c r="E1737" s="125">
        <v>35312</v>
      </c>
      <c r="F1737" s="118" t="s">
        <v>836</v>
      </c>
      <c r="G1737" s="122" t="s">
        <v>398</v>
      </c>
      <c r="H1737" s="110" t="s">
        <v>242</v>
      </c>
      <c r="I1737" s="110" t="s">
        <v>421</v>
      </c>
      <c r="J1737" s="122" t="s">
        <v>1270</v>
      </c>
      <c r="K1737" s="110" t="s">
        <v>253</v>
      </c>
      <c r="L1737" s="110" t="s">
        <v>128</v>
      </c>
      <c r="M1737" s="122" t="s">
        <v>876</v>
      </c>
      <c r="N1737" s="110" t="s">
        <v>253</v>
      </c>
      <c r="O1737" s="110" t="s">
        <v>128</v>
      </c>
      <c r="P1737" s="122" t="s">
        <v>207</v>
      </c>
      <c r="Q1737" s="110" t="s">
        <v>253</v>
      </c>
      <c r="R1737" s="110" t="s">
        <v>128</v>
      </c>
      <c r="S1737" s="122" t="s">
        <v>596</v>
      </c>
      <c r="T1737" s="110" t="s">
        <v>656</v>
      </c>
      <c r="U1737" s="110" t="s">
        <v>128</v>
      </c>
      <c r="V1737" s="122" t="s">
        <v>663</v>
      </c>
      <c r="Y1737" s="122"/>
      <c r="AB1737" s="122"/>
    </row>
    <row r="1738" spans="1:76" s="110" customFormat="1" x14ac:dyDescent="0.35">
      <c r="A1738" s="122" t="s">
        <v>3629</v>
      </c>
      <c r="B1738" s="110" t="s">
        <v>243</v>
      </c>
      <c r="C1738" s="110" t="s">
        <v>268</v>
      </c>
      <c r="D1738" s="122" t="s">
        <v>216</v>
      </c>
      <c r="E1738" s="125">
        <v>37083</v>
      </c>
      <c r="F1738" s="111" t="s">
        <v>5149</v>
      </c>
      <c r="G1738" s="122"/>
      <c r="J1738" s="122"/>
      <c r="M1738" s="122"/>
      <c r="P1738" s="122"/>
      <c r="S1738" s="122"/>
      <c r="V1738" s="122"/>
      <c r="Y1738" s="122"/>
      <c r="AB1738" s="122"/>
    </row>
    <row r="1739" spans="1:76" s="110" customFormat="1" x14ac:dyDescent="0.35">
      <c r="A1739" s="122" t="s">
        <v>379</v>
      </c>
      <c r="B1739" s="110" t="s">
        <v>93</v>
      </c>
      <c r="C1739" s="110" t="s">
        <v>421</v>
      </c>
      <c r="D1739" s="122" t="s">
        <v>4597</v>
      </c>
      <c r="E1739" s="125">
        <v>36174</v>
      </c>
      <c r="F1739" s="118" t="s">
        <v>204</v>
      </c>
      <c r="G1739" s="118" t="s">
        <v>204</v>
      </c>
      <c r="H1739" s="110" t="s">
        <v>93</v>
      </c>
      <c r="I1739" s="110" t="s">
        <v>151</v>
      </c>
      <c r="J1739" s="122" t="s">
        <v>3498</v>
      </c>
      <c r="K1739" s="110" t="s">
        <v>93</v>
      </c>
      <c r="L1739" s="110" t="s">
        <v>103</v>
      </c>
      <c r="M1739" s="122" t="s">
        <v>381</v>
      </c>
      <c r="N1739" s="110" t="s">
        <v>93</v>
      </c>
      <c r="O1739" s="110" t="s">
        <v>103</v>
      </c>
      <c r="P1739" s="122" t="s">
        <v>382</v>
      </c>
      <c r="Q1739" s="110" t="s">
        <v>93</v>
      </c>
      <c r="R1739" s="110" t="s">
        <v>103</v>
      </c>
      <c r="S1739" s="122" t="s">
        <v>383</v>
      </c>
      <c r="V1739" s="122"/>
      <c r="Y1739" s="122"/>
      <c r="AB1739" s="122"/>
    </row>
    <row r="1740" spans="1:76" s="110" customFormat="1" x14ac:dyDescent="0.35">
      <c r="A1740" s="122" t="s">
        <v>2927</v>
      </c>
      <c r="B1740" s="110" t="s">
        <v>77</v>
      </c>
      <c r="C1740" s="110" t="s">
        <v>109</v>
      </c>
      <c r="D1740" s="122"/>
      <c r="E1740" s="125">
        <v>35856</v>
      </c>
      <c r="F1740" s="118" t="s">
        <v>1566</v>
      </c>
      <c r="G1740" s="122" t="s">
        <v>4593</v>
      </c>
      <c r="H1740" s="110" t="s">
        <v>77</v>
      </c>
      <c r="I1740" s="110" t="s">
        <v>109</v>
      </c>
      <c r="J1740" s="122"/>
      <c r="K1740" s="110" t="s">
        <v>77</v>
      </c>
      <c r="L1740" s="110" t="s">
        <v>109</v>
      </c>
      <c r="M1740" s="122"/>
      <c r="N1740" s="110" t="s">
        <v>77</v>
      </c>
      <c r="O1740" s="110" t="s">
        <v>109</v>
      </c>
      <c r="P1740" s="122"/>
      <c r="Q1740" s="110" t="s">
        <v>77</v>
      </c>
      <c r="R1740" s="110" t="s">
        <v>109</v>
      </c>
      <c r="S1740" s="122"/>
      <c r="V1740" s="122"/>
      <c r="Y1740" s="122"/>
      <c r="AB1740" s="122"/>
    </row>
    <row r="1741" spans="1:76" s="110" customFormat="1" x14ac:dyDescent="0.35">
      <c r="A1741" s="122" t="s">
        <v>3696</v>
      </c>
      <c r="B1741" s="110" t="s">
        <v>258</v>
      </c>
      <c r="C1741" s="110" t="s">
        <v>86</v>
      </c>
      <c r="D1741" s="122" t="s">
        <v>231</v>
      </c>
      <c r="E1741" s="125">
        <v>36439</v>
      </c>
      <c r="F1741" s="111" t="s">
        <v>3960</v>
      </c>
      <c r="G1741" s="122"/>
      <c r="J1741" s="122"/>
      <c r="M1741" s="122"/>
      <c r="P1741" s="122"/>
      <c r="S1741" s="122"/>
      <c r="V1741" s="122"/>
      <c r="Y1741" s="122"/>
      <c r="AB1741" s="122"/>
    </row>
    <row r="1742" spans="1:76" s="110" customFormat="1" x14ac:dyDescent="0.35">
      <c r="A1742" s="122" t="s">
        <v>2117</v>
      </c>
      <c r="B1742" s="110" t="s">
        <v>480</v>
      </c>
      <c r="C1742" s="110" t="s">
        <v>85</v>
      </c>
      <c r="D1742" s="122" t="s">
        <v>310</v>
      </c>
      <c r="E1742" s="125">
        <v>34858</v>
      </c>
      <c r="F1742" s="118" t="s">
        <v>125</v>
      </c>
      <c r="G1742" s="122" t="s">
        <v>282</v>
      </c>
      <c r="H1742" s="110" t="s">
        <v>276</v>
      </c>
      <c r="I1742" s="110" t="s">
        <v>460</v>
      </c>
      <c r="J1742" s="122" t="s">
        <v>1406</v>
      </c>
      <c r="K1742" s="110" t="s">
        <v>648</v>
      </c>
      <c r="L1742" s="110" t="s">
        <v>460</v>
      </c>
      <c r="M1742" s="122" t="s">
        <v>1406</v>
      </c>
      <c r="N1742" s="110" t="s">
        <v>304</v>
      </c>
      <c r="O1742" s="110" t="s">
        <v>460</v>
      </c>
      <c r="P1742" s="122" t="s">
        <v>314</v>
      </c>
      <c r="Q1742" s="110" t="s">
        <v>648</v>
      </c>
      <c r="R1742" s="110" t="s">
        <v>460</v>
      </c>
      <c r="S1742" s="122" t="s">
        <v>1912</v>
      </c>
      <c r="T1742" s="110" t="s">
        <v>304</v>
      </c>
      <c r="U1742" s="110" t="s">
        <v>460</v>
      </c>
      <c r="V1742" s="122" t="s">
        <v>310</v>
      </c>
      <c r="Y1742" s="122"/>
      <c r="AB1742" s="122"/>
    </row>
    <row r="1743" spans="1:76" s="110" customFormat="1" x14ac:dyDescent="0.35">
      <c r="A1743" s="122" t="s">
        <v>2153</v>
      </c>
      <c r="C1743" s="131"/>
      <c r="D1743" s="131"/>
      <c r="E1743" s="125">
        <v>32351</v>
      </c>
      <c r="F1743" s="111" t="s">
        <v>2154</v>
      </c>
      <c r="G1743" s="111" t="s">
        <v>4721</v>
      </c>
      <c r="H1743" s="110" t="s">
        <v>77</v>
      </c>
      <c r="I1743" s="131" t="s">
        <v>268</v>
      </c>
      <c r="J1743" s="131"/>
      <c r="K1743" s="110" t="s">
        <v>77</v>
      </c>
      <c r="L1743" s="131" t="s">
        <v>268</v>
      </c>
      <c r="M1743" s="131"/>
      <c r="N1743" s="110" t="s">
        <v>77</v>
      </c>
      <c r="O1743" s="131" t="s">
        <v>268</v>
      </c>
      <c r="P1743" s="131"/>
      <c r="Q1743" s="110" t="s">
        <v>77</v>
      </c>
      <c r="R1743" s="131" t="s">
        <v>268</v>
      </c>
      <c r="S1743" s="131"/>
      <c r="T1743" s="110" t="s">
        <v>77</v>
      </c>
      <c r="U1743" s="131" t="s">
        <v>268</v>
      </c>
      <c r="V1743" s="131"/>
      <c r="W1743" s="110" t="s">
        <v>77</v>
      </c>
      <c r="X1743" s="131" t="s">
        <v>109</v>
      </c>
      <c r="Y1743" s="131"/>
      <c r="Z1743" s="110" t="s">
        <v>861</v>
      </c>
      <c r="AA1743" s="131"/>
      <c r="AB1743" s="131"/>
      <c r="AC1743" s="102" t="s">
        <v>77</v>
      </c>
      <c r="AD1743" s="131" t="s">
        <v>109</v>
      </c>
      <c r="AE1743" s="131"/>
      <c r="AF1743" s="102" t="s">
        <v>77</v>
      </c>
      <c r="AG1743" s="131" t="s">
        <v>109</v>
      </c>
      <c r="AH1743" s="131"/>
      <c r="AI1743" s="102" t="s">
        <v>77</v>
      </c>
      <c r="AJ1743" s="131" t="s">
        <v>109</v>
      </c>
      <c r="AK1743" s="131"/>
      <c r="AL1743" s="110" t="s">
        <v>77</v>
      </c>
      <c r="AM1743" s="111" t="s">
        <v>109</v>
      </c>
      <c r="AN1743" s="111"/>
      <c r="AO1743" s="110" t="s">
        <v>77</v>
      </c>
      <c r="AP1743" s="111" t="s">
        <v>109</v>
      </c>
      <c r="AQ1743" s="111"/>
      <c r="AS1743" s="111"/>
      <c r="AT1743" s="111"/>
      <c r="AV1743" s="111"/>
      <c r="AW1743" s="111"/>
      <c r="AY1743" s="111"/>
      <c r="AZ1743" s="111"/>
      <c r="BB1743" s="111"/>
      <c r="BC1743" s="111"/>
      <c r="BE1743" s="111"/>
      <c r="BF1743" s="111"/>
      <c r="BH1743" s="111"/>
      <c r="BI1743" s="111"/>
      <c r="BK1743" s="111"/>
      <c r="BL1743" s="111"/>
      <c r="BN1743" s="111"/>
      <c r="BO1743" s="122"/>
      <c r="BR1743" s="122"/>
      <c r="BS1743" s="122"/>
      <c r="BT1743" s="122"/>
      <c r="BU1743" s="122"/>
      <c r="BW1743" s="118"/>
      <c r="BX1743" s="118"/>
    </row>
    <row r="1744" spans="1:76" s="110" customFormat="1" x14ac:dyDescent="0.35">
      <c r="A1744" s="122" t="s">
        <v>1702</v>
      </c>
      <c r="B1744" s="110" t="s">
        <v>258</v>
      </c>
      <c r="C1744" s="110" t="s">
        <v>224</v>
      </c>
      <c r="D1744" s="122" t="s">
        <v>484</v>
      </c>
      <c r="E1744" s="125">
        <v>35489</v>
      </c>
      <c r="F1744" s="118" t="s">
        <v>107</v>
      </c>
      <c r="G1744" s="122" t="s">
        <v>130</v>
      </c>
      <c r="H1744" s="110" t="s">
        <v>258</v>
      </c>
      <c r="I1744" s="110" t="s">
        <v>235</v>
      </c>
      <c r="J1744" s="122" t="s">
        <v>264</v>
      </c>
      <c r="K1744" s="110" t="s">
        <v>243</v>
      </c>
      <c r="L1744" s="110" t="s">
        <v>268</v>
      </c>
      <c r="M1744" s="122" t="s">
        <v>246</v>
      </c>
      <c r="N1744" s="110" t="s">
        <v>243</v>
      </c>
      <c r="O1744" s="110" t="s">
        <v>268</v>
      </c>
      <c r="P1744" s="122" t="s">
        <v>168</v>
      </c>
      <c r="Q1744" s="110" t="s">
        <v>250</v>
      </c>
      <c r="R1744" s="110" t="s">
        <v>268</v>
      </c>
      <c r="S1744" s="122" t="s">
        <v>231</v>
      </c>
      <c r="V1744" s="122"/>
      <c r="Y1744" s="122"/>
      <c r="AB1744" s="122"/>
    </row>
    <row r="1745" spans="1:76" s="110" customFormat="1" x14ac:dyDescent="0.35">
      <c r="A1745" s="122" t="s">
        <v>894</v>
      </c>
      <c r="B1745" s="110" t="s">
        <v>311</v>
      </c>
      <c r="C1745" s="110" t="s">
        <v>85</v>
      </c>
      <c r="D1745" s="122" t="s">
        <v>906</v>
      </c>
      <c r="E1745" s="125">
        <v>35336</v>
      </c>
      <c r="F1745" s="118" t="s">
        <v>398</v>
      </c>
      <c r="G1745" s="122" t="s">
        <v>498</v>
      </c>
      <c r="H1745" s="110" t="s">
        <v>4391</v>
      </c>
      <c r="I1745" s="110" t="s">
        <v>85</v>
      </c>
      <c r="J1745" s="122" t="s">
        <v>2317</v>
      </c>
      <c r="K1745" s="110" t="s">
        <v>311</v>
      </c>
      <c r="L1745" s="110" t="s">
        <v>85</v>
      </c>
      <c r="M1745" s="122" t="s">
        <v>293</v>
      </c>
      <c r="P1745" s="122"/>
      <c r="Q1745" s="110" t="s">
        <v>654</v>
      </c>
      <c r="R1745" s="110" t="s">
        <v>103</v>
      </c>
      <c r="S1745" s="122" t="s">
        <v>496</v>
      </c>
      <c r="T1745" s="110" t="s">
        <v>304</v>
      </c>
      <c r="U1745" s="110" t="s">
        <v>103</v>
      </c>
      <c r="V1745" s="122" t="s">
        <v>906</v>
      </c>
      <c r="Y1745" s="122"/>
      <c r="AB1745" s="122"/>
    </row>
    <row r="1746" spans="1:76" s="110" customFormat="1" x14ac:dyDescent="0.35">
      <c r="A1746" s="122" t="s">
        <v>2444</v>
      </c>
      <c r="B1746" s="110" t="s">
        <v>354</v>
      </c>
      <c r="C1746" s="110" t="s">
        <v>274</v>
      </c>
      <c r="D1746" s="122" t="s">
        <v>149</v>
      </c>
      <c r="E1746" s="125">
        <v>36132</v>
      </c>
      <c r="F1746" s="111" t="s">
        <v>84</v>
      </c>
      <c r="G1746" s="122" t="s">
        <v>91</v>
      </c>
      <c r="H1746" s="110" t="s">
        <v>327</v>
      </c>
      <c r="I1746" s="110" t="s">
        <v>274</v>
      </c>
      <c r="J1746" s="122" t="s">
        <v>328</v>
      </c>
      <c r="K1746" s="110" t="s">
        <v>327</v>
      </c>
      <c r="L1746" s="110" t="s">
        <v>274</v>
      </c>
      <c r="M1746" s="122" t="s">
        <v>328</v>
      </c>
      <c r="P1746" s="122"/>
      <c r="S1746" s="122"/>
      <c r="V1746" s="122"/>
      <c r="Y1746" s="122"/>
      <c r="AB1746" s="122"/>
    </row>
    <row r="1747" spans="1:76" s="110" customFormat="1" x14ac:dyDescent="0.35">
      <c r="A1747" s="122" t="s">
        <v>2720</v>
      </c>
      <c r="B1747" s="110" t="s">
        <v>273</v>
      </c>
      <c r="C1747" s="110" t="s">
        <v>421</v>
      </c>
      <c r="D1747" s="122" t="s">
        <v>227</v>
      </c>
      <c r="E1747" s="125">
        <v>35513</v>
      </c>
      <c r="F1747" s="118" t="s">
        <v>204</v>
      </c>
      <c r="G1747" s="122" t="s">
        <v>387</v>
      </c>
      <c r="H1747" s="110" t="s">
        <v>480</v>
      </c>
      <c r="I1747" s="110" t="s">
        <v>259</v>
      </c>
      <c r="J1747" s="122" t="s">
        <v>510</v>
      </c>
      <c r="K1747" s="110" t="s">
        <v>480</v>
      </c>
      <c r="L1747" s="110" t="s">
        <v>259</v>
      </c>
      <c r="M1747" s="122" t="s">
        <v>2721</v>
      </c>
      <c r="N1747" s="110" t="s">
        <v>2897</v>
      </c>
      <c r="O1747" s="110" t="s">
        <v>259</v>
      </c>
      <c r="P1747" s="122" t="s">
        <v>2722</v>
      </c>
      <c r="S1747" s="122"/>
      <c r="V1747" s="122"/>
      <c r="Y1747" s="122"/>
      <c r="AB1747" s="122"/>
    </row>
    <row r="1748" spans="1:76" s="110" customFormat="1" x14ac:dyDescent="0.35">
      <c r="A1748" s="122" t="s">
        <v>3813</v>
      </c>
      <c r="B1748" s="110" t="s">
        <v>93</v>
      </c>
      <c r="C1748" s="110" t="s">
        <v>235</v>
      </c>
      <c r="D1748" s="122" t="s">
        <v>1344</v>
      </c>
      <c r="E1748" s="125">
        <v>35799</v>
      </c>
      <c r="F1748" s="111" t="s">
        <v>107</v>
      </c>
      <c r="G1748" s="122"/>
      <c r="J1748" s="122"/>
      <c r="M1748" s="122"/>
      <c r="P1748" s="122"/>
      <c r="S1748" s="122"/>
      <c r="V1748" s="122"/>
      <c r="Y1748" s="122"/>
      <c r="AB1748" s="122"/>
    </row>
    <row r="1749" spans="1:76" s="110" customFormat="1" x14ac:dyDescent="0.35">
      <c r="A1749" s="122" t="s">
        <v>1554</v>
      </c>
      <c r="B1749" s="110" t="s">
        <v>327</v>
      </c>
      <c r="C1749" s="110" t="s">
        <v>224</v>
      </c>
      <c r="D1749" s="122" t="s">
        <v>335</v>
      </c>
      <c r="E1749" s="125">
        <v>36168</v>
      </c>
      <c r="F1749" s="111" t="s">
        <v>295</v>
      </c>
      <c r="G1749" s="122" t="s">
        <v>313</v>
      </c>
      <c r="H1749" s="110" t="s">
        <v>327</v>
      </c>
      <c r="I1749" s="110" t="s">
        <v>224</v>
      </c>
      <c r="J1749" s="122" t="s">
        <v>328</v>
      </c>
      <c r="K1749" s="110" t="s">
        <v>327</v>
      </c>
      <c r="L1749" s="110" t="s">
        <v>224</v>
      </c>
      <c r="M1749" s="122" t="s">
        <v>328</v>
      </c>
      <c r="P1749" s="122"/>
      <c r="S1749" s="122"/>
      <c r="V1749" s="122"/>
      <c r="Y1749" s="122"/>
      <c r="AB1749" s="122"/>
    </row>
    <row r="1750" spans="1:76" s="110" customFormat="1" x14ac:dyDescent="0.35">
      <c r="A1750" s="122" t="s">
        <v>1888</v>
      </c>
      <c r="B1750" s="110" t="s">
        <v>211</v>
      </c>
      <c r="C1750" s="110" t="s">
        <v>326</v>
      </c>
      <c r="D1750" s="122" t="s">
        <v>477</v>
      </c>
      <c r="E1750" s="125">
        <v>35759</v>
      </c>
      <c r="F1750" s="118" t="s">
        <v>398</v>
      </c>
      <c r="G1750" s="122" t="s">
        <v>398</v>
      </c>
      <c r="H1750" s="110" t="s">
        <v>211</v>
      </c>
      <c r="I1750" s="110" t="s">
        <v>326</v>
      </c>
      <c r="J1750" s="122" t="s">
        <v>227</v>
      </c>
      <c r="K1750" s="110" t="s">
        <v>211</v>
      </c>
      <c r="L1750" s="110" t="s">
        <v>96</v>
      </c>
      <c r="M1750" s="122" t="s">
        <v>743</v>
      </c>
      <c r="N1750" s="110" t="s">
        <v>211</v>
      </c>
      <c r="O1750" s="110" t="s">
        <v>96</v>
      </c>
      <c r="P1750" s="122" t="s">
        <v>227</v>
      </c>
      <c r="Q1750" s="110" t="s">
        <v>211</v>
      </c>
      <c r="R1750" s="110" t="s">
        <v>96</v>
      </c>
      <c r="S1750" s="122" t="s">
        <v>208</v>
      </c>
      <c r="T1750" s="110" t="s">
        <v>211</v>
      </c>
      <c r="U1750" s="110" t="s">
        <v>96</v>
      </c>
      <c r="V1750" s="122" t="s">
        <v>208</v>
      </c>
      <c r="Y1750" s="122"/>
      <c r="AB1750" s="122"/>
    </row>
    <row r="1751" spans="1:76" s="110" customFormat="1" x14ac:dyDescent="0.35">
      <c r="A1751" s="122" t="s">
        <v>1565</v>
      </c>
      <c r="B1751" s="110" t="s">
        <v>93</v>
      </c>
      <c r="C1751" s="110" t="s">
        <v>172</v>
      </c>
      <c r="D1751" s="122" t="s">
        <v>545</v>
      </c>
      <c r="E1751" s="125">
        <v>36179</v>
      </c>
      <c r="F1751" s="118" t="s">
        <v>204</v>
      </c>
      <c r="G1751" s="122" t="s">
        <v>4529</v>
      </c>
      <c r="H1751" s="110" t="s">
        <v>93</v>
      </c>
      <c r="I1751" s="110" t="s">
        <v>172</v>
      </c>
      <c r="J1751" s="122" t="s">
        <v>3499</v>
      </c>
      <c r="K1751" s="110" t="s">
        <v>93</v>
      </c>
      <c r="L1751" s="110" t="s">
        <v>172</v>
      </c>
      <c r="M1751" s="122" t="s">
        <v>1222</v>
      </c>
      <c r="N1751" s="110" t="s">
        <v>93</v>
      </c>
      <c r="O1751" s="110" t="s">
        <v>172</v>
      </c>
      <c r="P1751" s="122" t="s">
        <v>1567</v>
      </c>
      <c r="Q1751" s="110" t="s">
        <v>93</v>
      </c>
      <c r="R1751" s="110" t="s">
        <v>172</v>
      </c>
      <c r="S1751" s="122" t="s">
        <v>1568</v>
      </c>
      <c r="V1751" s="122"/>
      <c r="Y1751" s="122"/>
      <c r="AB1751" s="122"/>
    </row>
    <row r="1752" spans="1:76" s="110" customFormat="1" x14ac:dyDescent="0.35">
      <c r="A1752" s="122" t="s">
        <v>3500</v>
      </c>
      <c r="B1752" s="111" t="s">
        <v>327</v>
      </c>
      <c r="C1752" s="110" t="s">
        <v>326</v>
      </c>
      <c r="D1752" s="122" t="s">
        <v>328</v>
      </c>
      <c r="E1752" s="125">
        <v>36119</v>
      </c>
      <c r="F1752" s="118" t="s">
        <v>566</v>
      </c>
      <c r="G1752" s="122" t="s">
        <v>724</v>
      </c>
      <c r="H1752" s="111"/>
      <c r="J1752" s="122"/>
      <c r="K1752" s="110" t="s">
        <v>327</v>
      </c>
      <c r="L1752" s="110" t="s">
        <v>190</v>
      </c>
      <c r="M1752" s="122" t="s">
        <v>328</v>
      </c>
      <c r="N1752" s="110" t="s">
        <v>327</v>
      </c>
      <c r="O1752" s="110" t="s">
        <v>190</v>
      </c>
      <c r="P1752" s="122" t="s">
        <v>335</v>
      </c>
      <c r="S1752" s="122"/>
      <c r="V1752" s="122"/>
      <c r="Y1752" s="122"/>
      <c r="AB1752" s="122"/>
    </row>
    <row r="1753" spans="1:76" s="110" customFormat="1" x14ac:dyDescent="0.35">
      <c r="A1753" s="122" t="s">
        <v>5182</v>
      </c>
      <c r="B1753" s="110" t="s">
        <v>258</v>
      </c>
      <c r="C1753" s="110" t="s">
        <v>165</v>
      </c>
      <c r="D1753" s="122" t="s">
        <v>264</v>
      </c>
      <c r="E1753" s="125">
        <v>37405</v>
      </c>
      <c r="F1753" s="111" t="s">
        <v>3960</v>
      </c>
      <c r="G1753" s="122"/>
      <c r="J1753" s="122"/>
      <c r="M1753" s="122"/>
      <c r="P1753" s="122"/>
      <c r="S1753" s="122"/>
      <c r="V1753" s="122"/>
      <c r="Y1753" s="122"/>
      <c r="AB1753" s="122"/>
    </row>
    <row r="1754" spans="1:76" s="110" customFormat="1" x14ac:dyDescent="0.35">
      <c r="A1754" s="122" t="s">
        <v>1343</v>
      </c>
      <c r="B1754" s="110" t="s">
        <v>93</v>
      </c>
      <c r="C1754" s="110" t="s">
        <v>252</v>
      </c>
      <c r="D1754" s="122" t="s">
        <v>4939</v>
      </c>
      <c r="E1754" s="125">
        <v>35914</v>
      </c>
      <c r="F1754" s="118" t="s">
        <v>107</v>
      </c>
      <c r="G1754" s="122" t="s">
        <v>508</v>
      </c>
      <c r="H1754" s="110" t="s">
        <v>93</v>
      </c>
      <c r="I1754" s="110" t="s">
        <v>135</v>
      </c>
      <c r="J1754" s="122" t="s">
        <v>2939</v>
      </c>
      <c r="K1754" s="110" t="s">
        <v>93</v>
      </c>
      <c r="L1754" s="110" t="s">
        <v>135</v>
      </c>
      <c r="M1754" s="122" t="s">
        <v>1344</v>
      </c>
      <c r="N1754" s="110" t="s">
        <v>93</v>
      </c>
      <c r="O1754" s="110" t="s">
        <v>135</v>
      </c>
      <c r="P1754" s="122" t="s">
        <v>1345</v>
      </c>
      <c r="S1754" s="122"/>
      <c r="V1754" s="122"/>
      <c r="Y1754" s="122"/>
      <c r="AB1754" s="122"/>
    </row>
    <row r="1755" spans="1:76" s="110" customFormat="1" x14ac:dyDescent="0.35">
      <c r="A1755" s="122" t="s">
        <v>3937</v>
      </c>
      <c r="B1755" s="110" t="s">
        <v>362</v>
      </c>
      <c r="C1755" s="110" t="s">
        <v>421</v>
      </c>
      <c r="D1755" s="122"/>
      <c r="E1755" s="125">
        <v>35621</v>
      </c>
      <c r="F1755" s="111" t="s">
        <v>5138</v>
      </c>
      <c r="G1755" s="122"/>
      <c r="J1755" s="122"/>
      <c r="M1755" s="122"/>
      <c r="P1755" s="122"/>
      <c r="S1755" s="122"/>
      <c r="V1755" s="122"/>
      <c r="Y1755" s="122"/>
      <c r="AB1755" s="122"/>
    </row>
    <row r="1756" spans="1:76" s="110" customFormat="1" x14ac:dyDescent="0.35">
      <c r="A1756" s="122" t="s">
        <v>2354</v>
      </c>
      <c r="D1756" s="122"/>
      <c r="E1756" s="125">
        <v>34454</v>
      </c>
      <c r="F1756" s="111" t="s">
        <v>405</v>
      </c>
      <c r="G1756" s="122" t="s">
        <v>137</v>
      </c>
      <c r="H1756" s="110" t="s">
        <v>4376</v>
      </c>
      <c r="I1756" s="110" t="s">
        <v>421</v>
      </c>
      <c r="J1756" s="122"/>
      <c r="K1756" s="110" t="s">
        <v>569</v>
      </c>
      <c r="L1756" s="110" t="s">
        <v>123</v>
      </c>
      <c r="M1756" s="122"/>
      <c r="N1756" s="110" t="s">
        <v>410</v>
      </c>
      <c r="O1756" s="110" t="s">
        <v>123</v>
      </c>
      <c r="P1756" s="122"/>
      <c r="Q1756" s="110" t="s">
        <v>410</v>
      </c>
      <c r="R1756" s="110" t="s">
        <v>252</v>
      </c>
      <c r="S1756" s="122"/>
      <c r="W1756" s="110" t="s">
        <v>410</v>
      </c>
      <c r="X1756" s="110" t="s">
        <v>252</v>
      </c>
      <c r="Z1756" s="110" t="s">
        <v>569</v>
      </c>
      <c r="AA1756" s="110" t="s">
        <v>252</v>
      </c>
      <c r="AB1756" s="122"/>
    </row>
    <row r="1757" spans="1:76" s="110" customFormat="1" x14ac:dyDescent="0.35">
      <c r="A1757" s="8" t="s">
        <v>1949</v>
      </c>
      <c r="B1757" s="110" t="s">
        <v>77</v>
      </c>
      <c r="C1757" s="36" t="s">
        <v>165</v>
      </c>
      <c r="D1757" s="36" t="s">
        <v>4812</v>
      </c>
      <c r="E1757" s="40">
        <v>32723</v>
      </c>
      <c r="F1757" s="36" t="s">
        <v>733</v>
      </c>
      <c r="G1757" s="36" t="s">
        <v>4631</v>
      </c>
      <c r="H1757" s="110" t="s">
        <v>77</v>
      </c>
      <c r="I1757" s="36" t="s">
        <v>206</v>
      </c>
      <c r="J1757" s="36"/>
      <c r="L1757" s="36"/>
      <c r="M1757" s="36"/>
      <c r="N1757" s="110" t="s">
        <v>77</v>
      </c>
      <c r="O1757" s="36" t="s">
        <v>235</v>
      </c>
      <c r="P1757" s="36"/>
      <c r="Q1757" s="110" t="s">
        <v>77</v>
      </c>
      <c r="R1757" s="36" t="s">
        <v>224</v>
      </c>
      <c r="S1757" s="36" t="s">
        <v>1459</v>
      </c>
      <c r="T1757" s="110" t="s">
        <v>77</v>
      </c>
      <c r="U1757" s="36" t="s">
        <v>224</v>
      </c>
      <c r="V1757" s="36" t="s">
        <v>1951</v>
      </c>
      <c r="W1757" s="102" t="s">
        <v>77</v>
      </c>
      <c r="X1757" s="36" t="s">
        <v>460</v>
      </c>
      <c r="Y1757" s="36" t="s">
        <v>1952</v>
      </c>
      <c r="Z1757" s="102" t="s">
        <v>77</v>
      </c>
      <c r="AA1757" s="36" t="s">
        <v>131</v>
      </c>
      <c r="AB1757" s="36"/>
      <c r="AC1757" s="102" t="s">
        <v>77</v>
      </c>
      <c r="AD1757" s="36" t="s">
        <v>131</v>
      </c>
      <c r="AE1757" s="36"/>
      <c r="AF1757" s="102" t="s">
        <v>77</v>
      </c>
      <c r="AG1757" s="36" t="s">
        <v>131</v>
      </c>
      <c r="AH1757" s="36"/>
      <c r="AI1757" t="s">
        <v>77</v>
      </c>
      <c r="AJ1757" s="36" t="s">
        <v>195</v>
      </c>
      <c r="AK1757" s="36" t="s">
        <v>1460</v>
      </c>
      <c r="AL1757" t="s">
        <v>77</v>
      </c>
      <c r="AM1757" s="36" t="s">
        <v>195</v>
      </c>
      <c r="AN1757" s="36" t="s">
        <v>2246</v>
      </c>
      <c r="AO1757" t="s">
        <v>77</v>
      </c>
      <c r="AP1757" s="36" t="s">
        <v>195</v>
      </c>
      <c r="AQ1757" s="36" t="s">
        <v>1953</v>
      </c>
      <c r="AR1757" t="s">
        <v>77</v>
      </c>
      <c r="AS1757" s="36" t="s">
        <v>195</v>
      </c>
      <c r="AT1757" s="36" t="s">
        <v>1647</v>
      </c>
      <c r="AU1757"/>
      <c r="AV1757" s="36"/>
      <c r="AW1757" s="36"/>
      <c r="AX1757"/>
      <c r="AY1757" s="36"/>
      <c r="AZ1757" s="36"/>
      <c r="BA1757"/>
      <c r="BB1757" s="36"/>
      <c r="BC1757" s="36"/>
      <c r="BD1757"/>
      <c r="BE1757" s="36"/>
      <c r="BF1757" s="36"/>
      <c r="BG1757"/>
      <c r="BH1757" s="36"/>
      <c r="BI1757" s="36"/>
      <c r="BJ1757"/>
      <c r="BK1757" s="36"/>
      <c r="BL1757" s="36"/>
      <c r="BM1757"/>
      <c r="BN1757" s="36"/>
      <c r="BO1757" s="8"/>
      <c r="BP1757"/>
      <c r="BQ1757"/>
      <c r="BR1757" s="8"/>
      <c r="BS1757" s="8"/>
      <c r="BT1757" s="8"/>
      <c r="BU1757" s="8"/>
      <c r="BV1757"/>
      <c r="BW1757" s="9"/>
      <c r="BX1757" s="9"/>
    </row>
    <row r="1758" spans="1:76" s="110" customFormat="1" x14ac:dyDescent="0.35">
      <c r="A1758" s="122" t="s">
        <v>516</v>
      </c>
      <c r="B1758" s="110" t="s">
        <v>323</v>
      </c>
      <c r="C1758" s="110" t="s">
        <v>123</v>
      </c>
      <c r="D1758" s="122" t="s">
        <v>154</v>
      </c>
      <c r="E1758" s="125">
        <v>36448</v>
      </c>
      <c r="F1758" s="111" t="s">
        <v>84</v>
      </c>
      <c r="G1758" s="122" t="s">
        <v>171</v>
      </c>
      <c r="H1758" s="110" t="s">
        <v>323</v>
      </c>
      <c r="I1758" s="110" t="s">
        <v>123</v>
      </c>
      <c r="J1758" s="122" t="s">
        <v>154</v>
      </c>
      <c r="K1758" s="110" t="s">
        <v>327</v>
      </c>
      <c r="L1758" s="110" t="s">
        <v>123</v>
      </c>
      <c r="M1758" s="122" t="s">
        <v>328</v>
      </c>
      <c r="P1758" s="122"/>
      <c r="S1758" s="122"/>
      <c r="V1758" s="122"/>
      <c r="Y1758" s="122"/>
      <c r="AB1758" s="122"/>
    </row>
    <row r="1759" spans="1:76" s="110" customFormat="1" x14ac:dyDescent="0.35">
      <c r="A1759" s="122" t="s">
        <v>3829</v>
      </c>
      <c r="B1759" s="110" t="s">
        <v>296</v>
      </c>
      <c r="C1759" s="110" t="s">
        <v>78</v>
      </c>
      <c r="D1759" s="122" t="s">
        <v>301</v>
      </c>
      <c r="E1759" s="125">
        <v>36911</v>
      </c>
      <c r="F1759" s="111" t="s">
        <v>5138</v>
      </c>
      <c r="G1759" s="122"/>
      <c r="J1759" s="122"/>
      <c r="M1759" s="122"/>
      <c r="P1759" s="122"/>
      <c r="S1759" s="122"/>
      <c r="V1759" s="122"/>
      <c r="Y1759" s="122"/>
      <c r="AB1759" s="122"/>
    </row>
    <row r="1760" spans="1:76" s="110" customFormat="1" x14ac:dyDescent="0.35">
      <c r="A1760" s="122" t="s">
        <v>3767</v>
      </c>
      <c r="B1760" s="110" t="s">
        <v>744</v>
      </c>
      <c r="C1760" s="110" t="s">
        <v>135</v>
      </c>
      <c r="D1760" s="122" t="s">
        <v>231</v>
      </c>
      <c r="E1760" s="125">
        <v>36109</v>
      </c>
      <c r="F1760" s="111" t="s">
        <v>391</v>
      </c>
      <c r="G1760" s="122"/>
      <c r="J1760" s="122"/>
      <c r="M1760" s="122"/>
      <c r="P1760" s="122"/>
      <c r="S1760" s="122"/>
      <c r="V1760" s="122"/>
      <c r="Y1760" s="122"/>
      <c r="AB1760" s="122"/>
    </row>
    <row r="1761" spans="1:76" s="110" customFormat="1" x14ac:dyDescent="0.35">
      <c r="A1761" s="122" t="s">
        <v>740</v>
      </c>
      <c r="B1761" s="110" t="s">
        <v>198</v>
      </c>
      <c r="C1761" s="111" t="s">
        <v>460</v>
      </c>
      <c r="D1761" s="111" t="s">
        <v>254</v>
      </c>
      <c r="E1761" s="125">
        <v>34659</v>
      </c>
      <c r="F1761" s="111" t="s">
        <v>337</v>
      </c>
      <c r="G1761" s="111" t="s">
        <v>189</v>
      </c>
      <c r="H1761" s="110" t="s">
        <v>198</v>
      </c>
      <c r="I1761" s="111" t="s">
        <v>460</v>
      </c>
      <c r="J1761" s="111" t="s">
        <v>191</v>
      </c>
      <c r="K1761" s="110" t="s">
        <v>198</v>
      </c>
      <c r="L1761" s="111" t="s">
        <v>460</v>
      </c>
      <c r="M1761" s="111" t="s">
        <v>576</v>
      </c>
      <c r="N1761" s="110" t="s">
        <v>198</v>
      </c>
      <c r="O1761" s="111" t="s">
        <v>460</v>
      </c>
      <c r="P1761" s="111" t="s">
        <v>212</v>
      </c>
      <c r="Q1761" s="110" t="s">
        <v>198</v>
      </c>
      <c r="R1761" s="111" t="s">
        <v>460</v>
      </c>
      <c r="S1761" s="111" t="s">
        <v>464</v>
      </c>
      <c r="T1761" s="110" t="s">
        <v>198</v>
      </c>
      <c r="U1761" s="111" t="s">
        <v>460</v>
      </c>
      <c r="V1761" s="111" t="s">
        <v>186</v>
      </c>
      <c r="W1761" s="110" t="s">
        <v>461</v>
      </c>
      <c r="X1761" s="111" t="s">
        <v>131</v>
      </c>
      <c r="Y1761" s="111" t="s">
        <v>186</v>
      </c>
      <c r="AA1761" s="111"/>
      <c r="AB1761" s="111"/>
      <c r="AD1761" s="111"/>
      <c r="AE1761" s="111"/>
      <c r="AG1761" s="111"/>
      <c r="AH1761" s="111"/>
      <c r="AJ1761" s="111"/>
      <c r="AK1761" s="111"/>
      <c r="AM1761" s="111"/>
      <c r="AN1761" s="111"/>
      <c r="AP1761" s="111"/>
      <c r="AQ1761" s="111"/>
      <c r="AS1761" s="111"/>
      <c r="AT1761" s="111"/>
      <c r="AV1761" s="111"/>
      <c r="AW1761" s="111"/>
      <c r="AY1761" s="111"/>
      <c r="AZ1761" s="111"/>
      <c r="BB1761" s="111"/>
      <c r="BC1761" s="111"/>
      <c r="BE1761" s="111"/>
      <c r="BF1761" s="111"/>
      <c r="BH1761" s="111"/>
      <c r="BI1761" s="111"/>
      <c r="BK1761" s="111"/>
      <c r="BL1761" s="111"/>
      <c r="BN1761" s="111"/>
      <c r="BO1761" s="111"/>
      <c r="BQ1761" s="125"/>
      <c r="BR1761" s="111"/>
      <c r="BS1761" s="118"/>
      <c r="BU1761" s="122"/>
      <c r="BV1761" s="118"/>
      <c r="BW1761" s="118"/>
      <c r="BX1761" s="127"/>
    </row>
    <row r="1762" spans="1:76" s="110" customFormat="1" x14ac:dyDescent="0.35">
      <c r="A1762" s="122" t="s">
        <v>3083</v>
      </c>
      <c r="B1762" s="110" t="s">
        <v>354</v>
      </c>
      <c r="C1762" s="110" t="s">
        <v>94</v>
      </c>
      <c r="D1762" s="122" t="s">
        <v>422</v>
      </c>
      <c r="E1762" s="125">
        <v>36061</v>
      </c>
      <c r="F1762" s="118" t="s">
        <v>3084</v>
      </c>
      <c r="G1762" s="118" t="s">
        <v>4835</v>
      </c>
      <c r="H1762" s="110" t="s">
        <v>354</v>
      </c>
      <c r="I1762" s="110" t="s">
        <v>94</v>
      </c>
      <c r="J1762" s="122" t="s">
        <v>422</v>
      </c>
      <c r="K1762" s="110" t="s">
        <v>354</v>
      </c>
      <c r="L1762" s="110" t="s">
        <v>94</v>
      </c>
      <c r="M1762" s="122" t="s">
        <v>422</v>
      </c>
      <c r="N1762" s="110" t="s">
        <v>323</v>
      </c>
      <c r="O1762" s="110" t="s">
        <v>94</v>
      </c>
      <c r="P1762" s="122" t="s">
        <v>155</v>
      </c>
      <c r="Q1762" s="110" t="s">
        <v>323</v>
      </c>
      <c r="R1762" s="110" t="s">
        <v>94</v>
      </c>
      <c r="S1762" s="122" t="s">
        <v>154</v>
      </c>
      <c r="V1762" s="122"/>
      <c r="Y1762" s="122"/>
      <c r="AB1762" s="122"/>
    </row>
    <row r="1763" spans="1:76" s="110" customFormat="1" x14ac:dyDescent="0.35">
      <c r="A1763" s="122" t="s">
        <v>1926</v>
      </c>
      <c r="B1763" s="110" t="s">
        <v>633</v>
      </c>
      <c r="C1763" s="110" t="s">
        <v>206</v>
      </c>
      <c r="D1763" s="122" t="s">
        <v>670</v>
      </c>
      <c r="E1763" s="125">
        <v>36875</v>
      </c>
      <c r="F1763" s="111" t="s">
        <v>1927</v>
      </c>
      <c r="G1763" s="122" t="s">
        <v>4734</v>
      </c>
      <c r="H1763" s="110" t="s">
        <v>656</v>
      </c>
      <c r="I1763" s="110" t="s">
        <v>206</v>
      </c>
      <c r="J1763" s="122" t="s">
        <v>1423</v>
      </c>
      <c r="K1763" s="110" t="s">
        <v>656</v>
      </c>
      <c r="L1763" s="110" t="s">
        <v>206</v>
      </c>
      <c r="M1763" s="122" t="s">
        <v>619</v>
      </c>
      <c r="P1763" s="122"/>
      <c r="S1763" s="122"/>
      <c r="V1763" s="122"/>
      <c r="Y1763" s="122"/>
      <c r="AB1763" s="122"/>
    </row>
    <row r="1764" spans="1:76" s="110" customFormat="1" x14ac:dyDescent="0.35">
      <c r="A1764" s="122" t="s">
        <v>2387</v>
      </c>
      <c r="B1764" s="110" t="s">
        <v>122</v>
      </c>
      <c r="C1764" s="118" t="s">
        <v>190</v>
      </c>
      <c r="D1764" s="122"/>
      <c r="E1764" s="125">
        <v>33107</v>
      </c>
      <c r="F1764" s="111" t="s">
        <v>1322</v>
      </c>
      <c r="G1764" s="110" t="s">
        <v>4903</v>
      </c>
      <c r="H1764" s="110" t="s">
        <v>122</v>
      </c>
      <c r="I1764" s="118" t="s">
        <v>190</v>
      </c>
      <c r="J1764" s="122"/>
      <c r="K1764" s="110" t="s">
        <v>122</v>
      </c>
      <c r="L1764" s="118" t="s">
        <v>86</v>
      </c>
      <c r="M1764" s="122"/>
      <c r="N1764" s="110" t="s">
        <v>122</v>
      </c>
      <c r="O1764" s="118" t="s">
        <v>86</v>
      </c>
      <c r="P1764" s="122"/>
      <c r="Q1764" s="110" t="s">
        <v>122</v>
      </c>
      <c r="R1764" s="118" t="s">
        <v>86</v>
      </c>
      <c r="S1764" s="122"/>
      <c r="T1764" s="110" t="s">
        <v>122</v>
      </c>
      <c r="U1764" s="118" t="s">
        <v>86</v>
      </c>
      <c r="V1764" s="122"/>
      <c r="W1764" s="110" t="s">
        <v>127</v>
      </c>
      <c r="X1764" s="118" t="s">
        <v>86</v>
      </c>
      <c r="Y1764" s="122"/>
      <c r="Z1764" s="110" t="s">
        <v>127</v>
      </c>
      <c r="AA1764" s="118" t="s">
        <v>86</v>
      </c>
      <c r="AB1764" s="122"/>
      <c r="AC1764" s="110" t="s">
        <v>127</v>
      </c>
      <c r="AD1764" s="118" t="s">
        <v>86</v>
      </c>
      <c r="AE1764" s="122"/>
      <c r="AF1764" s="110" t="s">
        <v>132</v>
      </c>
      <c r="AG1764" s="118" t="s">
        <v>86</v>
      </c>
      <c r="AH1764" s="122"/>
      <c r="AJ1764" s="118"/>
      <c r="AK1764" s="122"/>
      <c r="AM1764" s="118"/>
      <c r="AN1764" s="122"/>
      <c r="AP1764" s="118"/>
      <c r="AQ1764" s="122"/>
      <c r="AS1764" s="118"/>
      <c r="AT1764" s="122"/>
      <c r="AV1764" s="118"/>
      <c r="AW1764" s="122"/>
      <c r="AY1764" s="118"/>
      <c r="AZ1764" s="122"/>
      <c r="BB1764" s="118"/>
      <c r="BC1764" s="122"/>
      <c r="BE1764" s="118"/>
      <c r="BF1764" s="122"/>
      <c r="BH1764" s="118"/>
      <c r="BI1764" s="122"/>
      <c r="BK1764" s="118"/>
      <c r="BL1764" s="122"/>
      <c r="BN1764" s="118"/>
      <c r="BO1764" s="122"/>
      <c r="BR1764" s="122"/>
      <c r="BS1764" s="118"/>
      <c r="BT1764" s="118"/>
      <c r="BU1764" s="118"/>
      <c r="BV1764" s="118"/>
      <c r="BW1764" s="118"/>
      <c r="BX1764" s="118"/>
    </row>
    <row r="1765" spans="1:76" s="110" customFormat="1" x14ac:dyDescent="0.35">
      <c r="A1765" s="122" t="s">
        <v>5183</v>
      </c>
      <c r="B1765" s="110" t="s">
        <v>127</v>
      </c>
      <c r="C1765" s="110" t="s">
        <v>96</v>
      </c>
      <c r="D1765" s="122"/>
      <c r="E1765" s="125">
        <v>37537</v>
      </c>
      <c r="F1765" s="111" t="s">
        <v>5184</v>
      </c>
      <c r="G1765" s="122"/>
      <c r="J1765" s="122"/>
      <c r="M1765" s="122"/>
      <c r="P1765" s="122"/>
      <c r="S1765" s="122"/>
      <c r="V1765" s="122"/>
      <c r="Y1765" s="122"/>
      <c r="AB1765" s="122"/>
    </row>
    <row r="1766" spans="1:76" s="110" customFormat="1" x14ac:dyDescent="0.35">
      <c r="A1766" s="122" t="s">
        <v>3160</v>
      </c>
      <c r="D1766" s="122"/>
      <c r="E1766" s="125">
        <v>36412</v>
      </c>
      <c r="F1766" s="118" t="s">
        <v>387</v>
      </c>
      <c r="G1766" s="122" t="s">
        <v>361</v>
      </c>
      <c r="H1766" s="110" t="s">
        <v>345</v>
      </c>
      <c r="I1766" s="110" t="s">
        <v>252</v>
      </c>
      <c r="J1766" s="122" t="s">
        <v>154</v>
      </c>
      <c r="M1766" s="122"/>
      <c r="N1766" s="110" t="s">
        <v>327</v>
      </c>
      <c r="O1766" s="110" t="s">
        <v>252</v>
      </c>
      <c r="P1766" s="122" t="s">
        <v>335</v>
      </c>
      <c r="S1766" s="122"/>
      <c r="V1766" s="122"/>
      <c r="Y1766" s="122"/>
      <c r="AB1766" s="122"/>
    </row>
    <row r="1767" spans="1:76" s="110" customFormat="1" x14ac:dyDescent="0.35">
      <c r="A1767" s="122" t="s">
        <v>202</v>
      </c>
      <c r="D1767" s="122"/>
      <c r="E1767" s="125">
        <v>36182</v>
      </c>
      <c r="F1767" s="118" t="s">
        <v>203</v>
      </c>
      <c r="G1767" s="122" t="s">
        <v>204</v>
      </c>
      <c r="H1767" s="110" t="s">
        <v>205</v>
      </c>
      <c r="I1767" s="110" t="s">
        <v>206</v>
      </c>
      <c r="J1767" s="122" t="s">
        <v>208</v>
      </c>
      <c r="K1767" s="110" t="s">
        <v>205</v>
      </c>
      <c r="L1767" s="110" t="s">
        <v>206</v>
      </c>
      <c r="M1767" s="122" t="s">
        <v>207</v>
      </c>
      <c r="N1767" s="110" t="s">
        <v>205</v>
      </c>
      <c r="O1767" s="110" t="s">
        <v>206</v>
      </c>
      <c r="P1767" s="122" t="s">
        <v>178</v>
      </c>
      <c r="Q1767" s="110" t="s">
        <v>205</v>
      </c>
      <c r="R1767" s="110" t="s">
        <v>206</v>
      </c>
      <c r="S1767" s="122" t="s">
        <v>208</v>
      </c>
      <c r="V1767" s="122"/>
      <c r="Y1767" s="122"/>
      <c r="AB1767" s="122"/>
    </row>
    <row r="1768" spans="1:76" s="110" customFormat="1" x14ac:dyDescent="0.35">
      <c r="A1768" s="122" t="s">
        <v>2220</v>
      </c>
      <c r="B1768" s="110" t="s">
        <v>273</v>
      </c>
      <c r="C1768" s="110" t="s">
        <v>460</v>
      </c>
      <c r="D1768" s="122" t="s">
        <v>264</v>
      </c>
      <c r="E1768" s="125">
        <v>36708</v>
      </c>
      <c r="F1768" s="111" t="s">
        <v>171</v>
      </c>
      <c r="G1768" s="122" t="s">
        <v>137</v>
      </c>
      <c r="H1768" s="110" t="s">
        <v>480</v>
      </c>
      <c r="I1768" s="110" t="s">
        <v>78</v>
      </c>
      <c r="J1768" s="122" t="s">
        <v>310</v>
      </c>
      <c r="K1768" s="110" t="s">
        <v>480</v>
      </c>
      <c r="L1768" s="110" t="s">
        <v>78</v>
      </c>
      <c r="M1768" s="122" t="s">
        <v>481</v>
      </c>
      <c r="P1768" s="122"/>
      <c r="S1768" s="122"/>
      <c r="V1768" s="122"/>
      <c r="Y1768" s="122"/>
      <c r="AB1768" s="122"/>
    </row>
    <row r="1769" spans="1:76" s="110" customFormat="1" x14ac:dyDescent="0.35">
      <c r="A1769" s="122" t="s">
        <v>2919</v>
      </c>
      <c r="B1769" s="110" t="s">
        <v>327</v>
      </c>
      <c r="C1769" s="110" t="s">
        <v>96</v>
      </c>
      <c r="D1769" s="122" t="s">
        <v>328</v>
      </c>
      <c r="E1769" s="125">
        <v>35977</v>
      </c>
      <c r="F1769" s="111" t="s">
        <v>965</v>
      </c>
      <c r="G1769" s="122"/>
      <c r="J1769" s="122"/>
      <c r="K1769" s="110" t="s">
        <v>327</v>
      </c>
      <c r="L1769" s="110" t="s">
        <v>96</v>
      </c>
      <c r="M1769" s="122" t="s">
        <v>328</v>
      </c>
      <c r="N1769" s="110" t="s">
        <v>327</v>
      </c>
      <c r="O1769" s="110" t="s">
        <v>96</v>
      </c>
      <c r="P1769" s="122" t="s">
        <v>335</v>
      </c>
      <c r="S1769" s="122"/>
      <c r="V1769" s="122"/>
      <c r="Y1769" s="122"/>
      <c r="AB1769" s="122"/>
    </row>
    <row r="1770" spans="1:76" s="110" customFormat="1" x14ac:dyDescent="0.35">
      <c r="A1770" s="122" t="s">
        <v>3680</v>
      </c>
      <c r="B1770" s="110" t="s">
        <v>304</v>
      </c>
      <c r="C1770" s="110" t="s">
        <v>259</v>
      </c>
      <c r="D1770" s="122" t="s">
        <v>310</v>
      </c>
      <c r="E1770" s="125">
        <v>36581</v>
      </c>
      <c r="F1770" s="111" t="s">
        <v>391</v>
      </c>
      <c r="G1770" s="122"/>
      <c r="J1770" s="122"/>
      <c r="M1770" s="122"/>
      <c r="P1770" s="122"/>
      <c r="S1770" s="122"/>
      <c r="V1770" s="122"/>
      <c r="Y1770" s="122"/>
      <c r="AB1770" s="122"/>
    </row>
    <row r="1771" spans="1:76" s="110" customFormat="1" x14ac:dyDescent="0.35">
      <c r="A1771" s="122" t="s">
        <v>1356</v>
      </c>
      <c r="C1771" s="111"/>
      <c r="D1771" s="111"/>
      <c r="E1771" s="125">
        <v>34856</v>
      </c>
      <c r="F1771" s="111" t="s">
        <v>303</v>
      </c>
      <c r="G1771" s="111" t="s">
        <v>140</v>
      </c>
      <c r="H1771" s="110" t="s">
        <v>147</v>
      </c>
      <c r="I1771" s="111" t="s">
        <v>190</v>
      </c>
      <c r="J1771" s="111" t="s">
        <v>969</v>
      </c>
      <c r="K1771" s="110" t="s">
        <v>153</v>
      </c>
      <c r="L1771" s="111" t="s">
        <v>190</v>
      </c>
      <c r="M1771" s="111" t="s">
        <v>149</v>
      </c>
      <c r="N1771" s="110" t="s">
        <v>153</v>
      </c>
      <c r="O1771" s="111" t="s">
        <v>190</v>
      </c>
      <c r="P1771" s="111" t="s">
        <v>154</v>
      </c>
      <c r="Q1771" s="110" t="s">
        <v>147</v>
      </c>
      <c r="R1771" s="111" t="s">
        <v>190</v>
      </c>
      <c r="S1771" s="111" t="s">
        <v>1357</v>
      </c>
      <c r="T1771" s="110" t="s">
        <v>156</v>
      </c>
      <c r="U1771" s="111" t="s">
        <v>190</v>
      </c>
      <c r="V1771" s="111" t="s">
        <v>161</v>
      </c>
      <c r="W1771" s="110" t="s">
        <v>147</v>
      </c>
      <c r="X1771" s="111" t="s">
        <v>190</v>
      </c>
      <c r="Y1771" s="111" t="s">
        <v>1357</v>
      </c>
      <c r="AA1771" s="111"/>
      <c r="AB1771" s="111"/>
      <c r="AD1771" s="111"/>
      <c r="AE1771" s="111"/>
      <c r="AG1771" s="111"/>
      <c r="AH1771" s="111"/>
      <c r="AJ1771" s="111"/>
      <c r="AK1771" s="111"/>
      <c r="AM1771" s="111"/>
      <c r="AN1771" s="111"/>
      <c r="AP1771" s="111"/>
      <c r="AQ1771" s="111"/>
      <c r="AS1771" s="111"/>
      <c r="AT1771" s="111"/>
      <c r="AV1771" s="111"/>
      <c r="AW1771" s="111"/>
      <c r="AY1771" s="111"/>
      <c r="AZ1771" s="111"/>
      <c r="BB1771" s="111"/>
      <c r="BC1771" s="111"/>
      <c r="BE1771" s="111"/>
      <c r="BF1771" s="111"/>
      <c r="BH1771" s="111"/>
      <c r="BI1771" s="111"/>
      <c r="BK1771" s="111"/>
      <c r="BL1771" s="111"/>
      <c r="BN1771" s="111"/>
      <c r="BO1771" s="111"/>
      <c r="BQ1771" s="125"/>
      <c r="BR1771" s="111"/>
      <c r="BS1771" s="118"/>
      <c r="BU1771" s="122"/>
      <c r="BV1771" s="118"/>
      <c r="BW1771" s="118"/>
      <c r="BX1771" s="127"/>
    </row>
    <row r="1772" spans="1:76" s="110" customFormat="1" x14ac:dyDescent="0.35">
      <c r="A1772" s="122" t="s">
        <v>934</v>
      </c>
      <c r="B1772" s="110" t="s">
        <v>1190</v>
      </c>
      <c r="C1772" s="118" t="s">
        <v>142</v>
      </c>
      <c r="D1772" s="122"/>
      <c r="E1772" s="125">
        <v>36701</v>
      </c>
      <c r="F1772" s="111" t="s">
        <v>279</v>
      </c>
      <c r="G1772" s="111" t="s">
        <v>138</v>
      </c>
      <c r="H1772" s="110" t="s">
        <v>327</v>
      </c>
      <c r="I1772" s="118" t="s">
        <v>142</v>
      </c>
      <c r="J1772" s="122" t="s">
        <v>328</v>
      </c>
      <c r="L1772" s="118"/>
      <c r="M1772" s="122"/>
      <c r="O1772" s="118"/>
      <c r="P1772" s="122"/>
      <c r="R1772" s="118"/>
      <c r="S1772" s="122"/>
      <c r="U1772" s="118"/>
      <c r="V1772" s="122"/>
      <c r="X1772" s="118"/>
      <c r="Y1772" s="122"/>
      <c r="AA1772" s="118"/>
      <c r="AB1772" s="122"/>
      <c r="AD1772" s="118"/>
      <c r="AE1772" s="122"/>
      <c r="AG1772" s="118"/>
      <c r="AH1772" s="122"/>
      <c r="AJ1772" s="118"/>
      <c r="AK1772" s="122"/>
    </row>
    <row r="1773" spans="1:76" s="110" customFormat="1" x14ac:dyDescent="0.35">
      <c r="A1773" s="122" t="s">
        <v>3292</v>
      </c>
      <c r="B1773" s="110" t="s">
        <v>480</v>
      </c>
      <c r="C1773" s="110" t="s">
        <v>229</v>
      </c>
      <c r="D1773" s="122" t="s">
        <v>310</v>
      </c>
      <c r="E1773" s="125">
        <v>35820</v>
      </c>
      <c r="F1773" s="111" t="s">
        <v>279</v>
      </c>
      <c r="G1773" s="122" t="s">
        <v>280</v>
      </c>
      <c r="H1773" s="110" t="s">
        <v>480</v>
      </c>
      <c r="I1773" s="110" t="s">
        <v>229</v>
      </c>
      <c r="J1773" s="122" t="s">
        <v>310</v>
      </c>
      <c r="K1773" s="110" t="s">
        <v>304</v>
      </c>
      <c r="L1773" s="110" t="s">
        <v>229</v>
      </c>
      <c r="M1773" s="122" t="s">
        <v>310</v>
      </c>
      <c r="P1773" s="122"/>
      <c r="S1773" s="122"/>
      <c r="V1773" s="122"/>
      <c r="Y1773" s="122"/>
      <c r="AB1773" s="122"/>
    </row>
    <row r="1774" spans="1:76" s="110" customFormat="1" x14ac:dyDescent="0.35">
      <c r="A1774" s="122" t="s">
        <v>1762</v>
      </c>
      <c r="C1774" s="111"/>
      <c r="D1774" s="111"/>
      <c r="E1774" s="125">
        <v>33420</v>
      </c>
      <c r="F1774" s="111" t="s">
        <v>600</v>
      </c>
      <c r="G1774" s="111" t="s">
        <v>412</v>
      </c>
      <c r="H1774" s="110" t="s">
        <v>153</v>
      </c>
      <c r="I1774" s="111" t="s">
        <v>128</v>
      </c>
      <c r="J1774" s="111" t="s">
        <v>154</v>
      </c>
      <c r="K1774" s="110" t="s">
        <v>153</v>
      </c>
      <c r="L1774" s="111" t="s">
        <v>128</v>
      </c>
      <c r="M1774" s="111" t="s">
        <v>149</v>
      </c>
      <c r="N1774" s="110" t="s">
        <v>156</v>
      </c>
      <c r="O1774" s="111" t="s">
        <v>128</v>
      </c>
      <c r="P1774" s="111" t="s">
        <v>173</v>
      </c>
      <c r="Q1774" s="110" t="s">
        <v>153</v>
      </c>
      <c r="R1774" s="111" t="s">
        <v>128</v>
      </c>
      <c r="S1774" s="111" t="s">
        <v>154</v>
      </c>
      <c r="T1774" s="110" t="s">
        <v>156</v>
      </c>
      <c r="U1774" s="111" t="s">
        <v>103</v>
      </c>
      <c r="V1774" s="111" t="s">
        <v>161</v>
      </c>
      <c r="W1774" s="110" t="s">
        <v>156</v>
      </c>
      <c r="X1774" s="111" t="s">
        <v>131</v>
      </c>
      <c r="Y1774" s="111" t="s">
        <v>161</v>
      </c>
      <c r="AA1774" s="111"/>
      <c r="AB1774" s="111"/>
      <c r="AD1774" s="111"/>
      <c r="AE1774" s="111"/>
      <c r="AG1774" s="111"/>
      <c r="AH1774" s="111"/>
      <c r="AJ1774" s="111"/>
      <c r="AK1774" s="111"/>
      <c r="AM1774" s="111"/>
      <c r="AN1774" s="111"/>
      <c r="AP1774" s="111"/>
      <c r="AQ1774" s="111"/>
      <c r="AS1774" s="111"/>
      <c r="AT1774" s="111"/>
      <c r="AV1774" s="111"/>
      <c r="AW1774" s="111"/>
      <c r="AY1774" s="111"/>
      <c r="AZ1774" s="111"/>
      <c r="BB1774" s="111"/>
      <c r="BC1774" s="111"/>
      <c r="BE1774" s="111"/>
      <c r="BF1774" s="111"/>
      <c r="BH1774" s="111"/>
      <c r="BI1774" s="111"/>
      <c r="BK1774" s="111"/>
      <c r="BL1774" s="111"/>
      <c r="BN1774" s="111"/>
      <c r="BO1774" s="111"/>
      <c r="BQ1774" s="125"/>
      <c r="BR1774" s="111"/>
      <c r="BS1774" s="118"/>
      <c r="BU1774" s="122"/>
      <c r="BV1774" s="118"/>
      <c r="BW1774" s="118"/>
      <c r="BX1774" s="127"/>
    </row>
    <row r="1775" spans="1:76" s="110" customFormat="1" x14ac:dyDescent="0.35">
      <c r="A1775" s="122" t="s">
        <v>1582</v>
      </c>
      <c r="D1775" s="111"/>
      <c r="E1775" s="125">
        <v>34031</v>
      </c>
      <c r="F1775" s="111" t="s">
        <v>540</v>
      </c>
      <c r="G1775" s="111" t="s">
        <v>5000</v>
      </c>
      <c r="H1775" s="110" t="s">
        <v>132</v>
      </c>
      <c r="I1775" s="110" t="s">
        <v>274</v>
      </c>
      <c r="J1775" s="111"/>
      <c r="K1775" s="110" t="s">
        <v>132</v>
      </c>
      <c r="L1775" s="110" t="s">
        <v>274</v>
      </c>
      <c r="M1775" s="111"/>
      <c r="P1775" s="111"/>
      <c r="Q1775" s="110" t="s">
        <v>132</v>
      </c>
      <c r="R1775" s="110" t="s">
        <v>274</v>
      </c>
      <c r="S1775" s="111"/>
      <c r="T1775" s="110" t="s">
        <v>127</v>
      </c>
      <c r="U1775" s="110" t="s">
        <v>274</v>
      </c>
      <c r="V1775" s="111"/>
      <c r="W1775" s="110" t="s">
        <v>127</v>
      </c>
      <c r="X1775" s="110" t="s">
        <v>274</v>
      </c>
      <c r="Y1775" s="111"/>
      <c r="Z1775" s="110" t="s">
        <v>127</v>
      </c>
      <c r="AA1775" s="110" t="s">
        <v>274</v>
      </c>
      <c r="AB1775" s="111"/>
      <c r="AC1775" s="110" t="s">
        <v>127</v>
      </c>
      <c r="AD1775" s="110" t="s">
        <v>274</v>
      </c>
      <c r="AE1775" s="111"/>
    </row>
    <row r="1776" spans="1:76" s="110" customFormat="1" x14ac:dyDescent="0.35">
      <c r="A1776" s="122" t="s">
        <v>2918</v>
      </c>
      <c r="B1776" s="110" t="s">
        <v>327</v>
      </c>
      <c r="C1776" s="110" t="s">
        <v>172</v>
      </c>
      <c r="D1776" s="122" t="s">
        <v>328</v>
      </c>
      <c r="E1776" s="125">
        <v>35972</v>
      </c>
      <c r="F1776" s="111" t="s">
        <v>137</v>
      </c>
      <c r="G1776" s="122" t="s">
        <v>137</v>
      </c>
      <c r="H1776" s="110" t="s">
        <v>299</v>
      </c>
      <c r="I1776" s="110" t="s">
        <v>172</v>
      </c>
      <c r="J1776" s="122" t="s">
        <v>328</v>
      </c>
      <c r="K1776" s="110" t="s">
        <v>331</v>
      </c>
      <c r="L1776" s="110" t="s">
        <v>172</v>
      </c>
      <c r="M1776" s="122" t="s">
        <v>335</v>
      </c>
      <c r="P1776" s="122"/>
      <c r="S1776" s="122"/>
      <c r="V1776" s="122"/>
      <c r="Y1776" s="122"/>
      <c r="AB1776" s="122"/>
    </row>
    <row r="1777" spans="1:76" s="110" customFormat="1" x14ac:dyDescent="0.35">
      <c r="A1777" s="122" t="s">
        <v>247</v>
      </c>
      <c r="B1777" s="110" t="s">
        <v>250</v>
      </c>
      <c r="C1777" s="110" t="s">
        <v>165</v>
      </c>
      <c r="D1777" s="122" t="s">
        <v>227</v>
      </c>
      <c r="E1777" s="125">
        <v>35053</v>
      </c>
      <c r="F1777" s="118" t="s">
        <v>248</v>
      </c>
      <c r="G1777" s="122" t="s">
        <v>249</v>
      </c>
      <c r="H1777" s="110" t="s">
        <v>262</v>
      </c>
      <c r="I1777" s="110" t="s">
        <v>165</v>
      </c>
      <c r="J1777" s="122" t="s">
        <v>179</v>
      </c>
      <c r="K1777" s="110" t="s">
        <v>250</v>
      </c>
      <c r="L1777" s="110" t="s">
        <v>165</v>
      </c>
      <c r="M1777" s="122" t="s">
        <v>186</v>
      </c>
      <c r="N1777" s="110" t="s">
        <v>258</v>
      </c>
      <c r="O1777" s="110" t="s">
        <v>471</v>
      </c>
      <c r="P1777" s="122" t="s">
        <v>227</v>
      </c>
      <c r="S1777" s="122"/>
      <c r="T1777" s="110" t="s">
        <v>251</v>
      </c>
      <c r="U1777" s="110" t="s">
        <v>252</v>
      </c>
      <c r="V1777" s="122" t="s">
        <v>183</v>
      </c>
      <c r="W1777" s="110" t="s">
        <v>242</v>
      </c>
      <c r="X1777" s="110" t="s">
        <v>252</v>
      </c>
      <c r="Y1777" s="122" t="s">
        <v>185</v>
      </c>
      <c r="Z1777" s="110" t="s">
        <v>253</v>
      </c>
      <c r="AA1777" s="110" t="s">
        <v>252</v>
      </c>
      <c r="AB1777" s="122" t="s">
        <v>254</v>
      </c>
    </row>
    <row r="1778" spans="1:76" s="110" customFormat="1" x14ac:dyDescent="0.35">
      <c r="A1778" s="122" t="s">
        <v>523</v>
      </c>
      <c r="B1778" s="110" t="s">
        <v>354</v>
      </c>
      <c r="C1778" s="118" t="s">
        <v>78</v>
      </c>
      <c r="D1778" s="122" t="s">
        <v>154</v>
      </c>
      <c r="E1778" s="125">
        <v>36550</v>
      </c>
      <c r="F1778" s="111" t="s">
        <v>391</v>
      </c>
      <c r="G1778" s="111" t="s">
        <v>230</v>
      </c>
      <c r="H1778" s="110" t="s">
        <v>354</v>
      </c>
      <c r="I1778" s="118" t="s">
        <v>78</v>
      </c>
      <c r="J1778" s="122" t="s">
        <v>149</v>
      </c>
      <c r="L1778" s="118"/>
      <c r="M1778" s="122"/>
      <c r="O1778" s="118"/>
      <c r="P1778" s="122"/>
      <c r="R1778" s="118"/>
      <c r="S1778" s="122"/>
      <c r="U1778" s="118"/>
      <c r="V1778" s="122"/>
      <c r="X1778" s="118"/>
      <c r="Y1778" s="122"/>
      <c r="AA1778" s="118"/>
      <c r="AB1778" s="122"/>
      <c r="AD1778" s="118"/>
      <c r="AE1778" s="122"/>
      <c r="AG1778" s="118"/>
      <c r="AH1778" s="122"/>
      <c r="AJ1778" s="118"/>
      <c r="AK1778" s="122"/>
    </row>
    <row r="1779" spans="1:76" s="110" customFormat="1" x14ac:dyDescent="0.35">
      <c r="A1779" s="122" t="s">
        <v>3243</v>
      </c>
      <c r="D1779" s="122"/>
      <c r="E1779" s="125">
        <v>35135</v>
      </c>
      <c r="F1779" s="118" t="s">
        <v>114</v>
      </c>
      <c r="G1779" s="122" t="s">
        <v>1286</v>
      </c>
      <c r="H1779" s="110" t="s">
        <v>345</v>
      </c>
      <c r="I1779" s="110" t="s">
        <v>235</v>
      </c>
      <c r="J1779" s="122" t="s">
        <v>154</v>
      </c>
      <c r="K1779" s="110" t="s">
        <v>345</v>
      </c>
      <c r="L1779" s="110" t="s">
        <v>235</v>
      </c>
      <c r="M1779" s="122" t="s">
        <v>154</v>
      </c>
      <c r="N1779" s="110" t="s">
        <v>345</v>
      </c>
      <c r="O1779" s="110" t="s">
        <v>235</v>
      </c>
      <c r="P1779" s="122" t="s">
        <v>422</v>
      </c>
      <c r="Q1779" s="110" t="s">
        <v>327</v>
      </c>
      <c r="R1779" s="110" t="s">
        <v>460</v>
      </c>
      <c r="S1779" s="122" t="s">
        <v>328</v>
      </c>
      <c r="T1779" s="110" t="s">
        <v>1190</v>
      </c>
      <c r="U1779" s="110" t="s">
        <v>460</v>
      </c>
      <c r="V1779" s="122"/>
      <c r="Y1779" s="122"/>
      <c r="AB1779" s="122"/>
    </row>
    <row r="1780" spans="1:76" s="110" customFormat="1" x14ac:dyDescent="0.35">
      <c r="A1780" s="122" t="s">
        <v>3600</v>
      </c>
      <c r="B1780" s="110" t="s">
        <v>480</v>
      </c>
      <c r="C1780" s="110" t="s">
        <v>78</v>
      </c>
      <c r="D1780" s="122" t="s">
        <v>481</v>
      </c>
      <c r="E1780" s="125">
        <v>36514</v>
      </c>
      <c r="F1780" s="111" t="s">
        <v>5136</v>
      </c>
      <c r="G1780" s="122"/>
      <c r="J1780" s="122"/>
      <c r="M1780" s="122"/>
      <c r="P1780" s="122"/>
      <c r="S1780" s="122"/>
      <c r="V1780" s="122"/>
      <c r="Y1780" s="122"/>
      <c r="AB1780" s="122"/>
    </row>
    <row r="1781" spans="1:76" s="110" customFormat="1" x14ac:dyDescent="0.35">
      <c r="A1781" s="122" t="s">
        <v>2871</v>
      </c>
      <c r="B1781" s="110" t="s">
        <v>744</v>
      </c>
      <c r="C1781" s="118" t="s">
        <v>235</v>
      </c>
      <c r="D1781" s="122" t="s">
        <v>231</v>
      </c>
      <c r="E1781" s="125">
        <v>35941</v>
      </c>
      <c r="F1781" s="111" t="s">
        <v>295</v>
      </c>
      <c r="G1781" s="111"/>
      <c r="H1781" s="110" t="s">
        <v>220</v>
      </c>
      <c r="I1781" s="118" t="s">
        <v>229</v>
      </c>
      <c r="J1781" s="122" t="s">
        <v>231</v>
      </c>
      <c r="L1781" s="118"/>
      <c r="M1781" s="122"/>
      <c r="O1781" s="118"/>
      <c r="P1781" s="122"/>
      <c r="R1781" s="118"/>
      <c r="S1781" s="122"/>
      <c r="U1781" s="118"/>
      <c r="V1781" s="122"/>
      <c r="X1781" s="118"/>
      <c r="Y1781" s="122"/>
      <c r="AA1781" s="118"/>
      <c r="AB1781" s="122"/>
      <c r="AD1781" s="118"/>
      <c r="AE1781" s="122"/>
      <c r="AG1781" s="118"/>
      <c r="AH1781" s="122"/>
      <c r="AJ1781" s="118"/>
      <c r="AK1781" s="122"/>
    </row>
    <row r="1782" spans="1:76" s="110" customFormat="1" x14ac:dyDescent="0.35">
      <c r="A1782" s="122" t="s">
        <v>1351</v>
      </c>
      <c r="D1782" s="122"/>
      <c r="E1782" s="125">
        <v>36517</v>
      </c>
      <c r="F1782" s="111" t="s">
        <v>279</v>
      </c>
      <c r="G1782" s="122" t="s">
        <v>137</v>
      </c>
      <c r="H1782" s="110" t="s">
        <v>413</v>
      </c>
      <c r="I1782" s="110" t="s">
        <v>341</v>
      </c>
      <c r="J1782" s="122"/>
      <c r="K1782" s="110" t="s">
        <v>1352</v>
      </c>
      <c r="L1782" s="110" t="s">
        <v>341</v>
      </c>
      <c r="M1782" s="122"/>
      <c r="P1782" s="122"/>
      <c r="S1782" s="122"/>
      <c r="V1782" s="122"/>
      <c r="Y1782" s="122"/>
      <c r="AB1782" s="122"/>
    </row>
    <row r="1783" spans="1:76" s="110" customFormat="1" x14ac:dyDescent="0.35">
      <c r="A1783" s="122" t="s">
        <v>2340</v>
      </c>
      <c r="B1783" s="110" t="s">
        <v>331</v>
      </c>
      <c r="C1783" s="110" t="s">
        <v>78</v>
      </c>
      <c r="D1783" s="122" t="s">
        <v>682</v>
      </c>
      <c r="E1783" s="125">
        <v>35994</v>
      </c>
      <c r="F1783" s="118" t="s">
        <v>2341</v>
      </c>
      <c r="G1783" s="122" t="s">
        <v>125</v>
      </c>
      <c r="H1783" s="110" t="s">
        <v>331</v>
      </c>
      <c r="I1783" s="110" t="s">
        <v>78</v>
      </c>
      <c r="J1783" s="122" t="s">
        <v>528</v>
      </c>
      <c r="K1783" s="110" t="s">
        <v>299</v>
      </c>
      <c r="L1783" s="110" t="s">
        <v>78</v>
      </c>
      <c r="M1783" s="122" t="s">
        <v>297</v>
      </c>
      <c r="N1783" s="110" t="s">
        <v>331</v>
      </c>
      <c r="O1783" s="110" t="s">
        <v>78</v>
      </c>
      <c r="P1783" s="122" t="s">
        <v>682</v>
      </c>
      <c r="Q1783" s="110" t="s">
        <v>296</v>
      </c>
      <c r="R1783" s="110" t="s">
        <v>78</v>
      </c>
      <c r="S1783" s="122" t="s">
        <v>297</v>
      </c>
      <c r="T1783" s="110" t="s">
        <v>299</v>
      </c>
      <c r="U1783" s="110" t="s">
        <v>78</v>
      </c>
      <c r="V1783" s="122" t="s">
        <v>342</v>
      </c>
      <c r="Y1783" s="122"/>
      <c r="AB1783" s="122"/>
    </row>
    <row r="1784" spans="1:76" s="110" customFormat="1" x14ac:dyDescent="0.35">
      <c r="A1784" s="122" t="s">
        <v>2726</v>
      </c>
      <c r="C1784" s="111" t="s">
        <v>4421</v>
      </c>
      <c r="D1784" s="122"/>
      <c r="E1784" s="125">
        <v>34445</v>
      </c>
      <c r="F1784" s="111" t="s">
        <v>2727</v>
      </c>
      <c r="G1784" s="111" t="s">
        <v>265</v>
      </c>
      <c r="I1784" s="118"/>
      <c r="J1784" s="122"/>
      <c r="K1784" s="110" t="s">
        <v>654</v>
      </c>
      <c r="L1784" s="118" t="s">
        <v>190</v>
      </c>
      <c r="M1784" s="122" t="s">
        <v>1912</v>
      </c>
      <c r="N1784" s="110" t="s">
        <v>648</v>
      </c>
      <c r="O1784" s="118" t="s">
        <v>190</v>
      </c>
      <c r="P1784" s="122" t="s">
        <v>2728</v>
      </c>
      <c r="Q1784" s="110" t="s">
        <v>648</v>
      </c>
      <c r="R1784" s="118" t="s">
        <v>190</v>
      </c>
      <c r="S1784" s="122" t="s">
        <v>2730</v>
      </c>
      <c r="T1784" s="110" t="s">
        <v>311</v>
      </c>
      <c r="U1784" s="118" t="s">
        <v>190</v>
      </c>
      <c r="V1784" s="122" t="s">
        <v>907</v>
      </c>
      <c r="W1784" s="110" t="s">
        <v>276</v>
      </c>
      <c r="X1784" s="118" t="s">
        <v>190</v>
      </c>
      <c r="Y1784" s="122" t="s">
        <v>1413</v>
      </c>
      <c r="Z1784" s="110" t="s">
        <v>276</v>
      </c>
      <c r="AA1784" s="118" t="s">
        <v>190</v>
      </c>
      <c r="AB1784" s="122" t="s">
        <v>277</v>
      </c>
      <c r="AC1784" s="110" t="s">
        <v>276</v>
      </c>
      <c r="AD1784" s="118" t="s">
        <v>190</v>
      </c>
      <c r="AE1784" s="122" t="s">
        <v>2730</v>
      </c>
      <c r="AF1784" s="110" t="s">
        <v>276</v>
      </c>
      <c r="AG1784" s="118" t="s">
        <v>190</v>
      </c>
      <c r="AH1784" s="122" t="s">
        <v>305</v>
      </c>
      <c r="AJ1784" s="118"/>
      <c r="AK1784" s="122"/>
      <c r="AM1784" s="118"/>
      <c r="AN1784" s="122"/>
      <c r="AP1784" s="118"/>
      <c r="AQ1784" s="122"/>
      <c r="AS1784" s="118"/>
      <c r="AT1784" s="122"/>
      <c r="AV1784" s="118"/>
      <c r="AW1784" s="122"/>
      <c r="AY1784" s="118"/>
      <c r="AZ1784" s="122"/>
      <c r="BB1784" s="118"/>
      <c r="BC1784" s="122"/>
      <c r="BE1784" s="118"/>
      <c r="BF1784" s="122"/>
      <c r="BH1784" s="118"/>
      <c r="BI1784" s="122"/>
      <c r="BK1784" s="118"/>
      <c r="BL1784" s="122"/>
      <c r="BN1784" s="118"/>
      <c r="BO1784" s="122"/>
      <c r="BR1784" s="122"/>
      <c r="BS1784" s="118"/>
      <c r="BT1784" s="118"/>
      <c r="BU1784" s="118"/>
      <c r="BV1784" s="118"/>
      <c r="BW1784" s="118"/>
      <c r="BX1784" s="118"/>
    </row>
    <row r="1785" spans="1:76" s="110" customFormat="1" x14ac:dyDescent="0.35">
      <c r="A1785" s="122" t="s">
        <v>2044</v>
      </c>
      <c r="B1785" s="110" t="s">
        <v>77</v>
      </c>
      <c r="C1785" s="110" t="s">
        <v>109</v>
      </c>
      <c r="D1785" s="122" t="s">
        <v>4524</v>
      </c>
      <c r="E1785" s="125">
        <v>35585</v>
      </c>
      <c r="F1785" s="111" t="s">
        <v>137</v>
      </c>
      <c r="G1785" s="122" t="s">
        <v>822</v>
      </c>
      <c r="J1785" s="122"/>
      <c r="K1785" s="110" t="s">
        <v>77</v>
      </c>
      <c r="L1785" s="110" t="s">
        <v>109</v>
      </c>
      <c r="M1785" s="122"/>
      <c r="P1785" s="122"/>
      <c r="S1785" s="122"/>
      <c r="V1785" s="122"/>
      <c r="Y1785" s="122"/>
      <c r="AB1785" s="122"/>
    </row>
    <row r="1786" spans="1:76" s="110" customFormat="1" x14ac:dyDescent="0.35">
      <c r="A1786" s="122" t="s">
        <v>2553</v>
      </c>
      <c r="B1786" s="110" t="s">
        <v>77</v>
      </c>
      <c r="C1786" s="118" t="s">
        <v>460</v>
      </c>
      <c r="D1786" s="122"/>
      <c r="E1786" s="125">
        <v>36478</v>
      </c>
      <c r="F1786" s="111" t="s">
        <v>88</v>
      </c>
      <c r="G1786" s="111" t="s">
        <v>134</v>
      </c>
      <c r="H1786" s="110" t="s">
        <v>77</v>
      </c>
      <c r="I1786" s="118" t="s">
        <v>460</v>
      </c>
      <c r="J1786" s="122"/>
      <c r="L1786" s="118"/>
      <c r="M1786" s="122"/>
      <c r="O1786" s="118"/>
      <c r="P1786" s="122"/>
      <c r="R1786" s="118"/>
      <c r="S1786" s="122"/>
      <c r="U1786" s="118"/>
      <c r="V1786" s="122"/>
      <c r="X1786" s="118"/>
      <c r="Y1786" s="122"/>
      <c r="AA1786" s="118"/>
      <c r="AB1786" s="122"/>
      <c r="AD1786" s="118"/>
      <c r="AE1786" s="122"/>
      <c r="AG1786" s="118"/>
      <c r="AH1786" s="122"/>
      <c r="AJ1786" s="118"/>
      <c r="AK1786" s="122"/>
    </row>
    <row r="1787" spans="1:76" s="110" customFormat="1" x14ac:dyDescent="0.35">
      <c r="A1787" s="122" t="s">
        <v>2530</v>
      </c>
      <c r="B1787" s="110" t="s">
        <v>299</v>
      </c>
      <c r="C1787" s="110" t="s">
        <v>460</v>
      </c>
      <c r="D1787" s="122" t="s">
        <v>297</v>
      </c>
      <c r="E1787" s="125">
        <v>34991</v>
      </c>
      <c r="F1787" s="118" t="s">
        <v>398</v>
      </c>
      <c r="G1787" s="122" t="s">
        <v>398</v>
      </c>
      <c r="H1787" s="110" t="s">
        <v>299</v>
      </c>
      <c r="I1787" s="110" t="s">
        <v>460</v>
      </c>
      <c r="J1787" s="122" t="s">
        <v>301</v>
      </c>
      <c r="K1787" s="110" t="s">
        <v>299</v>
      </c>
      <c r="L1787" s="110" t="s">
        <v>326</v>
      </c>
      <c r="M1787" s="122" t="s">
        <v>334</v>
      </c>
      <c r="N1787" s="110" t="s">
        <v>299</v>
      </c>
      <c r="O1787" s="110" t="s">
        <v>326</v>
      </c>
      <c r="P1787" s="122" t="s">
        <v>297</v>
      </c>
      <c r="Q1787" s="110" t="s">
        <v>327</v>
      </c>
      <c r="R1787" s="110" t="s">
        <v>326</v>
      </c>
      <c r="S1787" s="122" t="s">
        <v>342</v>
      </c>
      <c r="T1787" s="110" t="s">
        <v>299</v>
      </c>
      <c r="U1787" s="110" t="s">
        <v>326</v>
      </c>
      <c r="V1787" s="122" t="s">
        <v>334</v>
      </c>
      <c r="Y1787" s="122"/>
      <c r="AB1787" s="122"/>
    </row>
    <row r="1788" spans="1:76" s="110" customFormat="1" x14ac:dyDescent="0.35">
      <c r="A1788" s="122" t="s">
        <v>2077</v>
      </c>
      <c r="B1788" s="110" t="s">
        <v>132</v>
      </c>
      <c r="C1788" s="110" t="s">
        <v>85</v>
      </c>
      <c r="D1788" s="122"/>
      <c r="E1788" s="125">
        <v>36745</v>
      </c>
      <c r="F1788" s="111" t="s">
        <v>84</v>
      </c>
      <c r="G1788" s="122" t="s">
        <v>280</v>
      </c>
      <c r="H1788" s="110" t="s">
        <v>132</v>
      </c>
      <c r="I1788" s="110" t="s">
        <v>85</v>
      </c>
      <c r="J1788" s="122"/>
      <c r="K1788" s="110" t="s">
        <v>132</v>
      </c>
      <c r="L1788" s="110" t="s">
        <v>85</v>
      </c>
      <c r="M1788" s="122"/>
      <c r="P1788" s="122"/>
      <c r="S1788" s="122"/>
      <c r="V1788" s="122"/>
      <c r="Y1788" s="122"/>
      <c r="AB1788" s="122"/>
    </row>
    <row r="1789" spans="1:76" s="110" customFormat="1" x14ac:dyDescent="0.35">
      <c r="A1789" s="122" t="s">
        <v>3134</v>
      </c>
      <c r="D1789" s="122"/>
      <c r="E1789" s="125">
        <v>35293</v>
      </c>
      <c r="F1789" s="118" t="s">
        <v>107</v>
      </c>
      <c r="G1789" s="122" t="s">
        <v>349</v>
      </c>
      <c r="H1789" s="110" t="s">
        <v>461</v>
      </c>
      <c r="I1789" s="110" t="s">
        <v>268</v>
      </c>
      <c r="J1789" s="122" t="s">
        <v>231</v>
      </c>
      <c r="K1789" s="110" t="s">
        <v>744</v>
      </c>
      <c r="L1789" s="110" t="s">
        <v>274</v>
      </c>
      <c r="M1789" s="122" t="s">
        <v>231</v>
      </c>
      <c r="N1789" s="110" t="s">
        <v>2688</v>
      </c>
      <c r="O1789" s="110" t="s">
        <v>274</v>
      </c>
      <c r="P1789" s="122" t="s">
        <v>1118</v>
      </c>
      <c r="S1789" s="122"/>
      <c r="V1789" s="122"/>
      <c r="Y1789" s="122"/>
      <c r="AB1789" s="122"/>
    </row>
    <row r="1790" spans="1:76" s="110" customFormat="1" x14ac:dyDescent="0.35">
      <c r="A1790" s="122" t="s">
        <v>2862</v>
      </c>
      <c r="B1790" s="110" t="s">
        <v>4819</v>
      </c>
      <c r="C1790" s="110" t="s">
        <v>326</v>
      </c>
      <c r="D1790" s="111" t="s">
        <v>2954</v>
      </c>
      <c r="E1790" s="125">
        <v>33924</v>
      </c>
      <c r="F1790" s="111" t="s">
        <v>443</v>
      </c>
      <c r="G1790" s="111" t="s">
        <v>540</v>
      </c>
      <c r="H1790" s="110" t="s">
        <v>4405</v>
      </c>
      <c r="I1790" s="110" t="s">
        <v>326</v>
      </c>
      <c r="J1790" s="111" t="s">
        <v>3501</v>
      </c>
      <c r="K1790" s="110" t="s">
        <v>192</v>
      </c>
      <c r="L1790" s="110" t="s">
        <v>326</v>
      </c>
      <c r="M1790" s="111" t="s">
        <v>207</v>
      </c>
      <c r="N1790" s="110" t="s">
        <v>1672</v>
      </c>
      <c r="O1790" s="110" t="s">
        <v>326</v>
      </c>
      <c r="P1790" s="111" t="s">
        <v>579</v>
      </c>
      <c r="Q1790" s="110" t="s">
        <v>226</v>
      </c>
      <c r="R1790" s="110" t="s">
        <v>85</v>
      </c>
      <c r="S1790" s="111" t="s">
        <v>3476</v>
      </c>
      <c r="T1790" s="110" t="s">
        <v>192</v>
      </c>
      <c r="U1790" s="110" t="s">
        <v>85</v>
      </c>
      <c r="V1790" s="111" t="s">
        <v>207</v>
      </c>
      <c r="W1790" s="110" t="s">
        <v>1672</v>
      </c>
      <c r="X1790" s="110" t="s">
        <v>85</v>
      </c>
      <c r="Y1790" s="111" t="s">
        <v>579</v>
      </c>
      <c r="Z1790" s="110" t="s">
        <v>192</v>
      </c>
      <c r="AA1790" s="110" t="s">
        <v>85</v>
      </c>
      <c r="AB1790" s="111" t="s">
        <v>430</v>
      </c>
      <c r="AC1790" s="110" t="s">
        <v>192</v>
      </c>
      <c r="AD1790" s="110" t="s">
        <v>85</v>
      </c>
      <c r="AE1790" s="111" t="s">
        <v>201</v>
      </c>
    </row>
    <row r="1791" spans="1:76" s="110" customFormat="1" x14ac:dyDescent="0.35">
      <c r="A1791" s="122" t="s">
        <v>3224</v>
      </c>
      <c r="B1791" s="110" t="s">
        <v>258</v>
      </c>
      <c r="C1791" s="110" t="s">
        <v>190</v>
      </c>
      <c r="D1791" s="122" t="s">
        <v>231</v>
      </c>
      <c r="E1791" s="125">
        <v>34862</v>
      </c>
      <c r="F1791" s="118" t="s">
        <v>114</v>
      </c>
      <c r="G1791" s="122"/>
      <c r="H1791" s="110" t="s">
        <v>258</v>
      </c>
      <c r="I1791" s="110" t="s">
        <v>190</v>
      </c>
      <c r="J1791" s="111" t="s">
        <v>231</v>
      </c>
      <c r="M1791" s="111"/>
      <c r="P1791" s="111"/>
      <c r="Q1791" s="110" t="s">
        <v>250</v>
      </c>
      <c r="R1791" s="110" t="s">
        <v>85</v>
      </c>
      <c r="S1791" s="122" t="s">
        <v>231</v>
      </c>
      <c r="V1791" s="122"/>
      <c r="Y1791" s="122"/>
      <c r="AB1791" s="122"/>
    </row>
    <row r="1792" spans="1:76" s="110" customFormat="1" x14ac:dyDescent="0.35">
      <c r="A1792" s="122" t="s">
        <v>886</v>
      </c>
      <c r="B1792" s="110" t="s">
        <v>242</v>
      </c>
      <c r="C1792" s="110" t="s">
        <v>86</v>
      </c>
      <c r="D1792" s="122" t="s">
        <v>168</v>
      </c>
      <c r="E1792" s="125">
        <v>35346</v>
      </c>
      <c r="F1792" s="118" t="s">
        <v>594</v>
      </c>
      <c r="G1792" s="122" t="s">
        <v>498</v>
      </c>
      <c r="H1792" s="110" t="s">
        <v>250</v>
      </c>
      <c r="I1792" s="110" t="s">
        <v>471</v>
      </c>
      <c r="J1792" s="122" t="s">
        <v>477</v>
      </c>
      <c r="K1792" s="110" t="s">
        <v>258</v>
      </c>
      <c r="L1792" s="110" t="s">
        <v>471</v>
      </c>
      <c r="M1792" s="122" t="s">
        <v>186</v>
      </c>
      <c r="N1792" s="110" t="s">
        <v>242</v>
      </c>
      <c r="O1792" s="110" t="s">
        <v>224</v>
      </c>
      <c r="P1792" s="122" t="s">
        <v>477</v>
      </c>
      <c r="Q1792" s="110" t="s">
        <v>262</v>
      </c>
      <c r="R1792" s="110" t="s">
        <v>224</v>
      </c>
      <c r="S1792" s="122" t="s">
        <v>477</v>
      </c>
      <c r="T1792" s="110" t="s">
        <v>258</v>
      </c>
      <c r="U1792" s="110" t="s">
        <v>224</v>
      </c>
      <c r="V1792" s="122" t="s">
        <v>264</v>
      </c>
      <c r="Y1792" s="122"/>
      <c r="AB1792" s="122"/>
    </row>
    <row r="1793" spans="1:76" s="110" customFormat="1" x14ac:dyDescent="0.35">
      <c r="A1793" s="122" t="s">
        <v>2581</v>
      </c>
      <c r="B1793" s="110" t="s">
        <v>132</v>
      </c>
      <c r="C1793" s="118" t="s">
        <v>460</v>
      </c>
      <c r="D1793" s="122"/>
      <c r="E1793" s="125">
        <v>36635</v>
      </c>
      <c r="F1793" s="111" t="s">
        <v>98</v>
      </c>
      <c r="G1793" s="111" t="s">
        <v>230</v>
      </c>
      <c r="H1793" s="110" t="s">
        <v>132</v>
      </c>
      <c r="I1793" s="118" t="s">
        <v>460</v>
      </c>
      <c r="J1793" s="122"/>
      <c r="L1793" s="118"/>
      <c r="M1793" s="122"/>
      <c r="O1793" s="118"/>
      <c r="P1793" s="122"/>
      <c r="R1793" s="118"/>
      <c r="S1793" s="122"/>
      <c r="U1793" s="118"/>
      <c r="V1793" s="122"/>
      <c r="X1793" s="118"/>
      <c r="Y1793" s="122"/>
      <c r="AA1793" s="118"/>
      <c r="AB1793" s="122"/>
      <c r="AD1793" s="118"/>
      <c r="AE1793" s="122"/>
      <c r="AG1793" s="118"/>
      <c r="AH1793" s="122"/>
      <c r="AJ1793" s="118"/>
      <c r="AK1793" s="122"/>
    </row>
    <row r="1794" spans="1:76" s="110" customFormat="1" x14ac:dyDescent="0.35">
      <c r="A1794" s="122" t="s">
        <v>3591</v>
      </c>
      <c r="B1794" s="110" t="s">
        <v>480</v>
      </c>
      <c r="C1794" s="110" t="s">
        <v>116</v>
      </c>
      <c r="D1794" s="122" t="s">
        <v>1168</v>
      </c>
      <c r="E1794" s="125">
        <v>35915</v>
      </c>
      <c r="F1794" s="111" t="s">
        <v>279</v>
      </c>
      <c r="G1794" s="122"/>
      <c r="J1794" s="122"/>
      <c r="M1794" s="122"/>
      <c r="P1794" s="122"/>
      <c r="S1794" s="122"/>
      <c r="V1794" s="122"/>
      <c r="Y1794" s="122"/>
      <c r="AB1794" s="122"/>
    </row>
    <row r="1795" spans="1:76" s="110" customFormat="1" x14ac:dyDescent="0.35">
      <c r="A1795" s="122" t="s">
        <v>1881</v>
      </c>
      <c r="B1795" s="110" t="s">
        <v>177</v>
      </c>
      <c r="C1795" s="118" t="s">
        <v>165</v>
      </c>
      <c r="D1795" s="122" t="s">
        <v>576</v>
      </c>
      <c r="E1795" s="125">
        <v>36974</v>
      </c>
      <c r="F1795" s="111" t="s">
        <v>200</v>
      </c>
      <c r="G1795" s="111" t="s">
        <v>200</v>
      </c>
      <c r="H1795" s="110" t="s">
        <v>184</v>
      </c>
      <c r="I1795" s="118" t="s">
        <v>165</v>
      </c>
      <c r="J1795" s="122" t="s">
        <v>208</v>
      </c>
      <c r="L1795" s="118"/>
      <c r="M1795" s="122"/>
      <c r="O1795" s="118"/>
      <c r="P1795" s="122"/>
      <c r="R1795" s="118"/>
      <c r="S1795" s="122"/>
      <c r="U1795" s="118"/>
      <c r="V1795" s="122"/>
      <c r="X1795" s="118"/>
      <c r="Y1795" s="122"/>
      <c r="AA1795" s="118"/>
      <c r="AB1795" s="122"/>
      <c r="AD1795" s="118"/>
      <c r="AE1795" s="122"/>
      <c r="AG1795" s="118"/>
      <c r="AH1795" s="122"/>
      <c r="AJ1795" s="118"/>
      <c r="AK1795" s="122"/>
    </row>
    <row r="1796" spans="1:76" s="110" customFormat="1" x14ac:dyDescent="0.35">
      <c r="A1796" s="122" t="s">
        <v>3939</v>
      </c>
      <c r="B1796" s="110" t="s">
        <v>132</v>
      </c>
      <c r="C1796" s="110" t="s">
        <v>274</v>
      </c>
      <c r="D1796" s="122"/>
      <c r="E1796" s="125">
        <v>36796</v>
      </c>
      <c r="F1796" s="111" t="s">
        <v>3960</v>
      </c>
      <c r="G1796" s="122"/>
      <c r="J1796" s="122"/>
      <c r="M1796" s="122"/>
      <c r="P1796" s="122"/>
      <c r="S1796" s="122"/>
      <c r="V1796" s="122"/>
      <c r="Y1796" s="122"/>
      <c r="AB1796" s="122"/>
    </row>
    <row r="1797" spans="1:76" s="110" customFormat="1" x14ac:dyDescent="0.35">
      <c r="A1797" s="122" t="s">
        <v>3322</v>
      </c>
      <c r="B1797" s="110" t="s">
        <v>258</v>
      </c>
      <c r="C1797" s="110" t="s">
        <v>235</v>
      </c>
      <c r="D1797" s="122" t="s">
        <v>264</v>
      </c>
      <c r="E1797" s="125">
        <v>36422</v>
      </c>
      <c r="F1797" s="118" t="s">
        <v>457</v>
      </c>
      <c r="G1797" s="122" t="s">
        <v>458</v>
      </c>
      <c r="J1797" s="122"/>
      <c r="K1797" s="110" t="s">
        <v>258</v>
      </c>
      <c r="L1797" s="110" t="s">
        <v>460</v>
      </c>
      <c r="M1797" s="122" t="s">
        <v>186</v>
      </c>
      <c r="N1797" s="110" t="s">
        <v>258</v>
      </c>
      <c r="O1797" s="110" t="s">
        <v>460</v>
      </c>
      <c r="P1797" s="122" t="s">
        <v>484</v>
      </c>
      <c r="S1797" s="122"/>
      <c r="V1797" s="122"/>
      <c r="Y1797" s="122"/>
      <c r="AB1797" s="122"/>
    </row>
    <row r="1798" spans="1:76" s="110" customFormat="1" x14ac:dyDescent="0.35">
      <c r="A1798" s="122" t="s">
        <v>1662</v>
      </c>
      <c r="B1798" s="110" t="s">
        <v>127</v>
      </c>
      <c r="C1798" s="118" t="s">
        <v>142</v>
      </c>
      <c r="D1798" s="122"/>
      <c r="E1798" s="125">
        <v>36218</v>
      </c>
      <c r="F1798" s="111" t="s">
        <v>171</v>
      </c>
      <c r="G1798" s="111" t="s">
        <v>88</v>
      </c>
      <c r="H1798" s="110" t="s">
        <v>132</v>
      </c>
      <c r="I1798" s="118" t="s">
        <v>142</v>
      </c>
      <c r="J1798" s="122"/>
      <c r="L1798" s="118"/>
      <c r="M1798" s="122"/>
      <c r="O1798" s="118"/>
      <c r="P1798" s="122"/>
      <c r="R1798" s="118"/>
      <c r="S1798" s="122"/>
      <c r="U1798" s="118"/>
      <c r="V1798" s="122"/>
      <c r="X1798" s="118"/>
      <c r="Y1798" s="122"/>
      <c r="AA1798" s="118"/>
      <c r="AB1798" s="122"/>
      <c r="AD1798" s="118"/>
      <c r="AE1798" s="122"/>
      <c r="AG1798" s="118"/>
      <c r="AH1798" s="122"/>
      <c r="AJ1798" s="118"/>
      <c r="AK1798" s="122"/>
    </row>
    <row r="1799" spans="1:76" s="110" customFormat="1" x14ac:dyDescent="0.35">
      <c r="A1799" s="122" t="s">
        <v>1594</v>
      </c>
      <c r="B1799" s="110" t="s">
        <v>211</v>
      </c>
      <c r="C1799" s="110" t="s">
        <v>135</v>
      </c>
      <c r="D1799" s="122" t="s">
        <v>207</v>
      </c>
      <c r="E1799" s="125">
        <v>36245</v>
      </c>
      <c r="F1799" s="111" t="s">
        <v>83</v>
      </c>
      <c r="G1799" s="122" t="s">
        <v>83</v>
      </c>
      <c r="H1799" s="110" t="s">
        <v>4396</v>
      </c>
      <c r="I1799" s="110" t="s">
        <v>135</v>
      </c>
      <c r="J1799" s="122" t="s">
        <v>579</v>
      </c>
      <c r="K1799" s="110" t="s">
        <v>744</v>
      </c>
      <c r="L1799" s="110" t="s">
        <v>135</v>
      </c>
      <c r="M1799" s="122" t="s">
        <v>186</v>
      </c>
      <c r="P1799" s="122"/>
      <c r="S1799" s="122"/>
      <c r="V1799" s="122"/>
      <c r="Y1799" s="122"/>
      <c r="AB1799" s="122"/>
    </row>
    <row r="1800" spans="1:76" s="110" customFormat="1" x14ac:dyDescent="0.35">
      <c r="A1800" s="122" t="s">
        <v>2005</v>
      </c>
      <c r="B1800" s="110" t="s">
        <v>491</v>
      </c>
      <c r="C1800" s="110" t="s">
        <v>460</v>
      </c>
      <c r="D1800" s="122" t="s">
        <v>430</v>
      </c>
      <c r="E1800" s="125">
        <v>34393</v>
      </c>
      <c r="F1800" s="118" t="s">
        <v>249</v>
      </c>
      <c r="G1800" s="122" t="s">
        <v>249</v>
      </c>
      <c r="H1800" s="110" t="s">
        <v>491</v>
      </c>
      <c r="I1800" s="110" t="s">
        <v>460</v>
      </c>
      <c r="J1800" s="122" t="s">
        <v>430</v>
      </c>
      <c r="K1800" s="110" t="s">
        <v>242</v>
      </c>
      <c r="L1800" s="110" t="s">
        <v>86</v>
      </c>
      <c r="M1800" s="122" t="s">
        <v>208</v>
      </c>
      <c r="N1800" s="110" t="s">
        <v>491</v>
      </c>
      <c r="O1800" s="110" t="s">
        <v>86</v>
      </c>
      <c r="P1800" s="122" t="s">
        <v>191</v>
      </c>
      <c r="Q1800" s="110" t="s">
        <v>243</v>
      </c>
      <c r="R1800" s="110" t="s">
        <v>206</v>
      </c>
      <c r="S1800" s="122" t="s">
        <v>191</v>
      </c>
      <c r="T1800" s="110" t="s">
        <v>243</v>
      </c>
      <c r="U1800" s="110" t="s">
        <v>206</v>
      </c>
      <c r="V1800" s="122" t="s">
        <v>191</v>
      </c>
      <c r="W1800" s="110" t="s">
        <v>243</v>
      </c>
      <c r="X1800" s="110" t="s">
        <v>206</v>
      </c>
      <c r="Y1800" s="122" t="s">
        <v>472</v>
      </c>
      <c r="Z1800" s="110" t="s">
        <v>284</v>
      </c>
      <c r="AA1800" s="110" t="s">
        <v>206</v>
      </c>
      <c r="AB1800" s="122" t="s">
        <v>216</v>
      </c>
    </row>
    <row r="1801" spans="1:76" s="110" customFormat="1" x14ac:dyDescent="0.35">
      <c r="A1801" s="122" t="s">
        <v>2295</v>
      </c>
      <c r="B1801" s="110" t="s">
        <v>192</v>
      </c>
      <c r="C1801" s="118" t="s">
        <v>259</v>
      </c>
      <c r="D1801" s="122" t="s">
        <v>201</v>
      </c>
      <c r="E1801" s="125">
        <v>33643</v>
      </c>
      <c r="F1801" s="111" t="s">
        <v>2296</v>
      </c>
      <c r="G1801" s="111" t="s">
        <v>265</v>
      </c>
      <c r="H1801" s="110" t="s">
        <v>192</v>
      </c>
      <c r="I1801" s="118" t="s">
        <v>165</v>
      </c>
      <c r="J1801" s="122" t="s">
        <v>201</v>
      </c>
      <c r="K1801" s="110" t="s">
        <v>192</v>
      </c>
      <c r="L1801" s="118" t="s">
        <v>165</v>
      </c>
      <c r="M1801" s="122" t="s">
        <v>178</v>
      </c>
      <c r="N1801" s="110" t="s">
        <v>192</v>
      </c>
      <c r="O1801" s="118" t="s">
        <v>252</v>
      </c>
      <c r="P1801" s="122" t="s">
        <v>430</v>
      </c>
      <c r="Q1801" s="110" t="s">
        <v>192</v>
      </c>
      <c r="R1801" s="118" t="s">
        <v>252</v>
      </c>
      <c r="S1801" s="122" t="s">
        <v>430</v>
      </c>
      <c r="T1801" s="110" t="s">
        <v>192</v>
      </c>
      <c r="U1801" s="118" t="s">
        <v>252</v>
      </c>
      <c r="V1801" s="122" t="s">
        <v>254</v>
      </c>
      <c r="W1801" s="110" t="s">
        <v>192</v>
      </c>
      <c r="X1801" s="118" t="s">
        <v>252</v>
      </c>
      <c r="Y1801" s="122" t="s">
        <v>201</v>
      </c>
      <c r="Z1801" s="110" t="s">
        <v>192</v>
      </c>
      <c r="AA1801" s="118" t="s">
        <v>252</v>
      </c>
      <c r="AB1801" s="122" t="s">
        <v>216</v>
      </c>
      <c r="AC1801" s="110" t="s">
        <v>192</v>
      </c>
      <c r="AD1801" s="118" t="s">
        <v>103</v>
      </c>
      <c r="AE1801" s="122" t="s">
        <v>477</v>
      </c>
      <c r="AF1801" s="110" t="s">
        <v>192</v>
      </c>
      <c r="AG1801" s="118" t="s">
        <v>103</v>
      </c>
      <c r="AH1801" s="122" t="s">
        <v>201</v>
      </c>
      <c r="AJ1801" s="118"/>
      <c r="AK1801" s="122"/>
      <c r="AM1801" s="118"/>
      <c r="AN1801" s="122"/>
      <c r="AP1801" s="118"/>
      <c r="AQ1801" s="122"/>
      <c r="AS1801" s="118"/>
      <c r="AT1801" s="122"/>
      <c r="AV1801" s="118"/>
      <c r="AW1801" s="122"/>
      <c r="AY1801" s="118"/>
      <c r="AZ1801" s="122"/>
      <c r="BB1801" s="118"/>
      <c r="BC1801" s="122"/>
      <c r="BE1801" s="118"/>
      <c r="BF1801" s="122"/>
      <c r="BH1801" s="118"/>
      <c r="BI1801" s="122"/>
      <c r="BK1801" s="118"/>
      <c r="BL1801" s="122"/>
      <c r="BN1801" s="118"/>
      <c r="BO1801" s="122"/>
      <c r="BR1801" s="122"/>
      <c r="BS1801" s="118"/>
      <c r="BT1801" s="118"/>
      <c r="BU1801" s="118"/>
      <c r="BV1801" s="118"/>
      <c r="BW1801" s="118"/>
      <c r="BX1801" s="118"/>
    </row>
    <row r="1802" spans="1:76" s="110" customFormat="1" x14ac:dyDescent="0.35">
      <c r="A1802" s="122" t="s">
        <v>2480</v>
      </c>
      <c r="C1802" s="111"/>
      <c r="D1802" s="111"/>
      <c r="E1802" s="125">
        <v>34454</v>
      </c>
      <c r="F1802" s="111" t="s">
        <v>720</v>
      </c>
      <c r="G1802" s="111" t="s">
        <v>189</v>
      </c>
      <c r="H1802" s="110" t="s">
        <v>147</v>
      </c>
      <c r="I1802" s="111" t="s">
        <v>421</v>
      </c>
      <c r="J1802" s="111" t="s">
        <v>166</v>
      </c>
      <c r="K1802" s="110" t="s">
        <v>156</v>
      </c>
      <c r="L1802" s="111" t="s">
        <v>135</v>
      </c>
      <c r="M1802" s="111" t="s">
        <v>173</v>
      </c>
      <c r="N1802" s="110" t="s">
        <v>156</v>
      </c>
      <c r="O1802" s="111" t="s">
        <v>135</v>
      </c>
      <c r="P1802" s="111" t="s">
        <v>173</v>
      </c>
      <c r="Q1802" s="110" t="s">
        <v>147</v>
      </c>
      <c r="R1802" s="111" t="s">
        <v>135</v>
      </c>
      <c r="S1802" s="111" t="s">
        <v>1380</v>
      </c>
      <c r="T1802" s="110" t="s">
        <v>156</v>
      </c>
      <c r="U1802" s="111" t="s">
        <v>135</v>
      </c>
      <c r="V1802" s="111" t="s">
        <v>161</v>
      </c>
      <c r="W1802" s="110" t="s">
        <v>2481</v>
      </c>
      <c r="X1802" s="111" t="s">
        <v>135</v>
      </c>
      <c r="Y1802" s="111" t="s">
        <v>2482</v>
      </c>
      <c r="AA1802" s="111"/>
      <c r="AB1802" s="111"/>
      <c r="AD1802" s="111"/>
      <c r="AE1802" s="111"/>
      <c r="AG1802" s="111"/>
      <c r="AH1802" s="111"/>
      <c r="AJ1802" s="111"/>
      <c r="AK1802" s="111"/>
      <c r="AM1802" s="111"/>
      <c r="AN1802" s="111"/>
      <c r="AP1802" s="111"/>
      <c r="AQ1802" s="111"/>
      <c r="AS1802" s="111"/>
      <c r="AT1802" s="111"/>
      <c r="AV1802" s="111"/>
      <c r="AW1802" s="111"/>
      <c r="AY1802" s="111"/>
      <c r="AZ1802" s="111"/>
      <c r="BB1802" s="111"/>
      <c r="BC1802" s="111"/>
      <c r="BE1802" s="111"/>
      <c r="BF1802" s="111"/>
      <c r="BH1802" s="111"/>
      <c r="BI1802" s="111"/>
      <c r="BK1802" s="111"/>
      <c r="BL1802" s="111"/>
      <c r="BN1802" s="111"/>
      <c r="BO1802" s="111"/>
      <c r="BQ1802" s="125"/>
      <c r="BR1802" s="111"/>
      <c r="BS1802" s="118"/>
      <c r="BU1802" s="122"/>
      <c r="BV1802" s="118"/>
      <c r="BW1802" s="118"/>
      <c r="BX1802" s="127"/>
    </row>
    <row r="1803" spans="1:76" s="110" customFormat="1" x14ac:dyDescent="0.35">
      <c r="A1803" s="122" t="s">
        <v>2523</v>
      </c>
      <c r="B1803" s="110" t="s">
        <v>654</v>
      </c>
      <c r="C1803" s="118" t="s">
        <v>235</v>
      </c>
      <c r="D1803" s="122" t="s">
        <v>1537</v>
      </c>
      <c r="E1803" s="125">
        <v>36896</v>
      </c>
      <c r="F1803" s="111" t="s">
        <v>88</v>
      </c>
      <c r="G1803" s="111" t="s">
        <v>88</v>
      </c>
      <c r="H1803" s="110" t="s">
        <v>304</v>
      </c>
      <c r="I1803" s="118" t="s">
        <v>235</v>
      </c>
      <c r="J1803" s="122" t="s">
        <v>496</v>
      </c>
      <c r="L1803" s="118"/>
      <c r="M1803" s="122"/>
      <c r="O1803" s="118"/>
      <c r="P1803" s="122"/>
      <c r="R1803" s="118"/>
      <c r="S1803" s="122"/>
      <c r="U1803" s="118"/>
      <c r="V1803" s="122"/>
      <c r="X1803" s="118"/>
      <c r="Y1803" s="122"/>
      <c r="AA1803" s="118"/>
      <c r="AB1803" s="122"/>
      <c r="AD1803" s="118"/>
      <c r="AE1803" s="122"/>
      <c r="AG1803" s="118"/>
      <c r="AH1803" s="122"/>
      <c r="AJ1803" s="118"/>
      <c r="AK1803" s="122"/>
    </row>
    <row r="1804" spans="1:76" s="110" customFormat="1" x14ac:dyDescent="0.35">
      <c r="A1804" s="122" t="s">
        <v>1515</v>
      </c>
      <c r="B1804" s="110" t="s">
        <v>273</v>
      </c>
      <c r="C1804" s="110" t="s">
        <v>131</v>
      </c>
      <c r="D1804" s="122" t="s">
        <v>264</v>
      </c>
      <c r="E1804" s="125">
        <v>35298</v>
      </c>
      <c r="F1804" s="118" t="s">
        <v>624</v>
      </c>
      <c r="G1804" s="122" t="s">
        <v>4760</v>
      </c>
      <c r="H1804" s="110" t="s">
        <v>253</v>
      </c>
      <c r="I1804" s="110" t="s">
        <v>128</v>
      </c>
      <c r="J1804" s="122" t="s">
        <v>227</v>
      </c>
      <c r="K1804" s="110" t="s">
        <v>273</v>
      </c>
      <c r="L1804" s="110" t="s">
        <v>128</v>
      </c>
      <c r="M1804" s="122" t="s">
        <v>186</v>
      </c>
      <c r="N1804" s="110" t="s">
        <v>273</v>
      </c>
      <c r="O1804" s="110" t="s">
        <v>128</v>
      </c>
      <c r="P1804" s="122" t="s">
        <v>264</v>
      </c>
      <c r="Q1804" s="110" t="s">
        <v>273</v>
      </c>
      <c r="R1804" s="110" t="s">
        <v>128</v>
      </c>
      <c r="S1804" s="122" t="s">
        <v>231</v>
      </c>
      <c r="V1804" s="122"/>
      <c r="Y1804" s="122"/>
      <c r="AB1804" s="122"/>
    </row>
    <row r="1805" spans="1:76" s="110" customFormat="1" x14ac:dyDescent="0.35">
      <c r="A1805" s="122" t="s">
        <v>199</v>
      </c>
      <c r="B1805" s="110" t="s">
        <v>198</v>
      </c>
      <c r="C1805" s="118" t="s">
        <v>131</v>
      </c>
      <c r="D1805" s="122" t="s">
        <v>477</v>
      </c>
      <c r="E1805" s="125">
        <v>36545</v>
      </c>
      <c r="F1805" s="111" t="s">
        <v>200</v>
      </c>
      <c r="G1805" s="111" t="s">
        <v>4571</v>
      </c>
      <c r="H1805" s="110" t="s">
        <v>198</v>
      </c>
      <c r="I1805" s="118" t="s">
        <v>131</v>
      </c>
      <c r="J1805" s="122" t="s">
        <v>201</v>
      </c>
      <c r="L1805" s="118"/>
      <c r="M1805" s="122"/>
      <c r="O1805" s="118"/>
      <c r="P1805" s="122"/>
      <c r="R1805" s="118"/>
      <c r="S1805" s="122"/>
      <c r="U1805" s="118"/>
      <c r="V1805" s="122"/>
      <c r="X1805" s="118"/>
      <c r="Y1805" s="122"/>
      <c r="AA1805" s="118"/>
      <c r="AB1805" s="122"/>
      <c r="AD1805" s="118"/>
      <c r="AE1805" s="122"/>
      <c r="AG1805" s="118"/>
      <c r="AH1805" s="122"/>
      <c r="AJ1805" s="118"/>
      <c r="AK1805" s="122"/>
    </row>
    <row r="1806" spans="1:76" s="110" customFormat="1" x14ac:dyDescent="0.35">
      <c r="A1806" s="122" t="s">
        <v>1982</v>
      </c>
      <c r="C1806" s="111" t="s">
        <v>4421</v>
      </c>
      <c r="D1806" s="122"/>
      <c r="E1806" s="125">
        <v>35878</v>
      </c>
      <c r="F1806" s="111" t="s">
        <v>137</v>
      </c>
      <c r="G1806" s="122" t="s">
        <v>769</v>
      </c>
      <c r="J1806" s="122"/>
      <c r="K1806" s="110" t="s">
        <v>132</v>
      </c>
      <c r="L1806" s="110" t="s">
        <v>135</v>
      </c>
      <c r="M1806" s="122"/>
      <c r="P1806" s="122"/>
      <c r="S1806" s="122"/>
      <c r="V1806" s="122"/>
      <c r="Y1806" s="122"/>
      <c r="AB1806" s="122"/>
    </row>
    <row r="1807" spans="1:76" s="110" customFormat="1" x14ac:dyDescent="0.35">
      <c r="A1807" s="122" t="s">
        <v>801</v>
      </c>
      <c r="B1807" s="110" t="s">
        <v>362</v>
      </c>
      <c r="C1807" s="118" t="s">
        <v>235</v>
      </c>
      <c r="D1807" s="122"/>
      <c r="E1807" s="125">
        <v>35381</v>
      </c>
      <c r="F1807" s="111" t="s">
        <v>107</v>
      </c>
      <c r="G1807" s="111" t="s">
        <v>218</v>
      </c>
      <c r="H1807" s="110" t="s">
        <v>362</v>
      </c>
      <c r="I1807" s="118" t="s">
        <v>326</v>
      </c>
      <c r="J1807" s="122"/>
      <c r="K1807" s="110" t="s">
        <v>362</v>
      </c>
      <c r="L1807" s="118" t="s">
        <v>326</v>
      </c>
      <c r="M1807" s="122"/>
      <c r="N1807" s="110" t="s">
        <v>362</v>
      </c>
      <c r="O1807" s="118" t="s">
        <v>326</v>
      </c>
      <c r="P1807" s="122"/>
      <c r="Q1807" s="110" t="s">
        <v>362</v>
      </c>
      <c r="R1807" s="118" t="s">
        <v>326</v>
      </c>
      <c r="S1807" s="122"/>
      <c r="U1807" s="118"/>
      <c r="V1807" s="122"/>
      <c r="X1807" s="118"/>
      <c r="Y1807" s="122"/>
      <c r="AA1807" s="118"/>
      <c r="AB1807" s="122"/>
      <c r="AD1807" s="118"/>
      <c r="AE1807" s="122"/>
      <c r="AG1807" s="118"/>
      <c r="AH1807" s="122"/>
      <c r="AJ1807" s="118"/>
      <c r="AK1807" s="122"/>
      <c r="AM1807" s="118"/>
      <c r="AN1807" s="122"/>
      <c r="AP1807" s="118"/>
      <c r="AQ1807" s="122"/>
      <c r="AS1807" s="118"/>
      <c r="AT1807" s="122"/>
      <c r="AV1807" s="118"/>
      <c r="AW1807" s="122"/>
      <c r="AY1807" s="118"/>
      <c r="AZ1807" s="122"/>
      <c r="BB1807" s="118"/>
      <c r="BC1807" s="122"/>
      <c r="BE1807" s="118"/>
      <c r="BF1807" s="122"/>
      <c r="BH1807" s="118"/>
      <c r="BI1807" s="122"/>
      <c r="BK1807" s="118"/>
      <c r="BL1807" s="122"/>
      <c r="BN1807" s="118"/>
      <c r="BO1807" s="122"/>
      <c r="BR1807" s="122"/>
      <c r="BS1807" s="118"/>
      <c r="BT1807" s="118"/>
      <c r="BU1807" s="118"/>
      <c r="BV1807" s="118"/>
      <c r="BW1807" s="118"/>
      <c r="BX1807" s="118"/>
    </row>
    <row r="1808" spans="1:76" s="110" customFormat="1" x14ac:dyDescent="0.35">
      <c r="A1808" s="122" t="s">
        <v>4349</v>
      </c>
      <c r="B1808" s="110" t="s">
        <v>93</v>
      </c>
      <c r="C1808" s="110" t="s">
        <v>206</v>
      </c>
      <c r="D1808" s="122" t="s">
        <v>1222</v>
      </c>
      <c r="E1808" s="125">
        <v>36487</v>
      </c>
      <c r="F1808" s="111" t="s">
        <v>5136</v>
      </c>
      <c r="G1808" s="122"/>
      <c r="J1808" s="122"/>
      <c r="M1808" s="122"/>
      <c r="P1808" s="122"/>
      <c r="S1808" s="122"/>
      <c r="V1808" s="122"/>
      <c r="Y1808" s="122"/>
      <c r="AB1808" s="122"/>
    </row>
    <row r="1809" spans="1:76" s="110" customFormat="1" x14ac:dyDescent="0.35">
      <c r="A1809" s="122" t="s">
        <v>358</v>
      </c>
      <c r="C1809" s="118"/>
      <c r="D1809" s="122"/>
      <c r="E1809" s="125">
        <v>35980</v>
      </c>
      <c r="F1809" s="111" t="s">
        <v>359</v>
      </c>
      <c r="G1809" s="111" t="s">
        <v>313</v>
      </c>
      <c r="H1809" s="110" t="s">
        <v>357</v>
      </c>
      <c r="I1809" s="118" t="s">
        <v>229</v>
      </c>
      <c r="J1809" s="122"/>
      <c r="L1809" s="118"/>
      <c r="M1809" s="122"/>
      <c r="O1809" s="118"/>
      <c r="P1809" s="122"/>
      <c r="R1809" s="118"/>
      <c r="S1809" s="122"/>
      <c r="U1809" s="118"/>
      <c r="V1809" s="122"/>
      <c r="X1809" s="118"/>
      <c r="Y1809" s="122"/>
      <c r="AA1809" s="118"/>
      <c r="AB1809" s="122"/>
      <c r="AD1809" s="118"/>
      <c r="AE1809" s="122"/>
      <c r="AG1809" s="118"/>
      <c r="AH1809" s="122"/>
      <c r="AJ1809" s="118"/>
      <c r="AK1809" s="122"/>
    </row>
    <row r="1810" spans="1:76" s="110" customFormat="1" x14ac:dyDescent="0.35">
      <c r="A1810" s="122" t="s">
        <v>2622</v>
      </c>
      <c r="B1810" s="110" t="s">
        <v>648</v>
      </c>
      <c r="C1810" s="110" t="s">
        <v>326</v>
      </c>
      <c r="D1810" s="122" t="s">
        <v>1406</v>
      </c>
      <c r="E1810" s="125">
        <v>34926</v>
      </c>
      <c r="F1810" s="118" t="s">
        <v>115</v>
      </c>
      <c r="G1810" s="122" t="s">
        <v>115</v>
      </c>
      <c r="H1810" s="110" t="s">
        <v>307</v>
      </c>
      <c r="I1810" s="110" t="s">
        <v>326</v>
      </c>
      <c r="J1810" s="122" t="s">
        <v>2331</v>
      </c>
      <c r="K1810" s="110" t="s">
        <v>292</v>
      </c>
      <c r="L1810" s="110" t="s">
        <v>224</v>
      </c>
      <c r="M1810" s="122" t="s">
        <v>2623</v>
      </c>
      <c r="N1810" s="110" t="s">
        <v>311</v>
      </c>
      <c r="O1810" s="110" t="s">
        <v>224</v>
      </c>
      <c r="P1810" s="122" t="s">
        <v>2518</v>
      </c>
      <c r="S1810" s="122"/>
      <c r="T1810" s="110" t="s">
        <v>307</v>
      </c>
      <c r="U1810" s="110" t="s">
        <v>224</v>
      </c>
      <c r="V1810" s="122" t="s">
        <v>496</v>
      </c>
      <c r="Y1810" s="122"/>
      <c r="AB1810" s="122"/>
    </row>
    <row r="1811" spans="1:76" s="110" customFormat="1" x14ac:dyDescent="0.35">
      <c r="A1811" s="122" t="s">
        <v>1646</v>
      </c>
      <c r="B1811" s="110" t="s">
        <v>77</v>
      </c>
      <c r="C1811" s="118" t="s">
        <v>341</v>
      </c>
      <c r="D1811" s="122" t="s">
        <v>1647</v>
      </c>
      <c r="E1811" s="125">
        <v>35860</v>
      </c>
      <c r="F1811" s="111" t="s">
        <v>241</v>
      </c>
      <c r="G1811" s="111" t="s">
        <v>230</v>
      </c>
      <c r="H1811" s="110" t="s">
        <v>77</v>
      </c>
      <c r="I1811" s="118" t="s">
        <v>341</v>
      </c>
      <c r="J1811" s="122" t="s">
        <v>1647</v>
      </c>
      <c r="L1811" s="118"/>
      <c r="M1811" s="122"/>
      <c r="O1811" s="118"/>
      <c r="P1811" s="122"/>
      <c r="R1811" s="118"/>
      <c r="S1811" s="122"/>
      <c r="U1811" s="118"/>
      <c r="V1811" s="122"/>
      <c r="X1811" s="118"/>
      <c r="Y1811" s="122"/>
      <c r="AA1811" s="118"/>
      <c r="AB1811" s="122"/>
      <c r="AD1811" s="118"/>
      <c r="AE1811" s="122"/>
      <c r="AG1811" s="118"/>
      <c r="AH1811" s="122"/>
      <c r="AJ1811" s="118"/>
      <c r="AK1811" s="122"/>
    </row>
    <row r="1812" spans="1:76" s="110" customFormat="1" x14ac:dyDescent="0.35">
      <c r="A1812" s="122" t="s">
        <v>1586</v>
      </c>
      <c r="B1812" s="110" t="s">
        <v>153</v>
      </c>
      <c r="C1812" s="110" t="s">
        <v>116</v>
      </c>
      <c r="D1812" s="122" t="s">
        <v>154</v>
      </c>
      <c r="E1812" s="125">
        <v>35466</v>
      </c>
      <c r="F1812" s="118" t="s">
        <v>130</v>
      </c>
      <c r="G1812" s="122" t="s">
        <v>108</v>
      </c>
      <c r="H1812" s="110" t="s">
        <v>153</v>
      </c>
      <c r="I1812" s="110" t="s">
        <v>116</v>
      </c>
      <c r="J1812" s="122" t="s">
        <v>422</v>
      </c>
      <c r="K1812" s="110" t="s">
        <v>153</v>
      </c>
      <c r="L1812" s="110" t="s">
        <v>274</v>
      </c>
      <c r="M1812" s="122" t="s">
        <v>154</v>
      </c>
      <c r="N1812" s="110" t="s">
        <v>153</v>
      </c>
      <c r="O1812" s="110" t="s">
        <v>274</v>
      </c>
      <c r="P1812" s="122" t="s">
        <v>154</v>
      </c>
      <c r="Q1812" s="110" t="s">
        <v>147</v>
      </c>
      <c r="R1812" s="110" t="s">
        <v>274</v>
      </c>
      <c r="S1812" s="122" t="s">
        <v>1587</v>
      </c>
      <c r="V1812" s="122"/>
      <c r="Y1812" s="122"/>
      <c r="AB1812" s="122"/>
    </row>
    <row r="1813" spans="1:76" s="110" customFormat="1" x14ac:dyDescent="0.35">
      <c r="A1813" s="122" t="s">
        <v>3126</v>
      </c>
      <c r="B1813" s="110" t="s">
        <v>147</v>
      </c>
      <c r="C1813" s="110" t="s">
        <v>190</v>
      </c>
      <c r="D1813" s="122" t="s">
        <v>166</v>
      </c>
      <c r="E1813" s="125">
        <v>36679</v>
      </c>
      <c r="F1813" s="118" t="s">
        <v>387</v>
      </c>
      <c r="G1813" s="122" t="s">
        <v>566</v>
      </c>
      <c r="H1813" s="110" t="s">
        <v>153</v>
      </c>
      <c r="I1813" s="110" t="s">
        <v>190</v>
      </c>
      <c r="J1813" s="122" t="s">
        <v>154</v>
      </c>
      <c r="K1813" s="110" t="s">
        <v>147</v>
      </c>
      <c r="L1813" s="110" t="s">
        <v>190</v>
      </c>
      <c r="M1813" s="122" t="s">
        <v>1668</v>
      </c>
      <c r="N1813" s="110" t="s">
        <v>156</v>
      </c>
      <c r="O1813" s="110" t="s">
        <v>190</v>
      </c>
      <c r="P1813" s="122" t="s">
        <v>161</v>
      </c>
      <c r="S1813" s="122"/>
      <c r="V1813" s="122"/>
      <c r="Y1813" s="122"/>
      <c r="AB1813" s="122"/>
    </row>
    <row r="1814" spans="1:76" s="110" customFormat="1" x14ac:dyDescent="0.35">
      <c r="A1814" s="122" t="s">
        <v>5185</v>
      </c>
      <c r="B1814" s="110" t="s">
        <v>327</v>
      </c>
      <c r="C1814" s="110" t="s">
        <v>158</v>
      </c>
      <c r="D1814" s="122" t="s">
        <v>328</v>
      </c>
      <c r="E1814" s="125">
        <v>36676</v>
      </c>
      <c r="F1814" s="111" t="s">
        <v>134</v>
      </c>
      <c r="G1814" s="122"/>
      <c r="J1814" s="122"/>
      <c r="M1814" s="122"/>
      <c r="P1814" s="122"/>
      <c r="S1814" s="122"/>
      <c r="V1814" s="122"/>
      <c r="Y1814" s="122"/>
      <c r="AB1814" s="122"/>
    </row>
    <row r="1815" spans="1:76" s="110" customFormat="1" x14ac:dyDescent="0.35">
      <c r="A1815" s="122" t="s">
        <v>5186</v>
      </c>
      <c r="B1815" s="110" t="s">
        <v>304</v>
      </c>
      <c r="C1815" s="110" t="s">
        <v>151</v>
      </c>
      <c r="D1815" s="122" t="s">
        <v>777</v>
      </c>
      <c r="E1815" s="125">
        <v>37614</v>
      </c>
      <c r="F1815" s="111" t="s">
        <v>5136</v>
      </c>
      <c r="G1815" s="122"/>
      <c r="J1815" s="122"/>
      <c r="M1815" s="122"/>
      <c r="P1815" s="122"/>
      <c r="S1815" s="122"/>
      <c r="V1815" s="122"/>
      <c r="Y1815" s="122"/>
      <c r="AB1815" s="122"/>
    </row>
    <row r="1816" spans="1:76" s="110" customFormat="1" x14ac:dyDescent="0.35">
      <c r="A1816" s="122" t="s">
        <v>3014</v>
      </c>
      <c r="B1816" s="110" t="s">
        <v>77</v>
      </c>
      <c r="C1816" s="110" t="s">
        <v>131</v>
      </c>
      <c r="D1816" s="122" t="s">
        <v>2455</v>
      </c>
      <c r="E1816" s="125">
        <v>34566</v>
      </c>
      <c r="F1816" s="118" t="s">
        <v>3015</v>
      </c>
      <c r="G1816" s="122" t="s">
        <v>4918</v>
      </c>
      <c r="H1816" s="110" t="s">
        <v>77</v>
      </c>
      <c r="I1816" s="110" t="s">
        <v>158</v>
      </c>
      <c r="J1816" s="122"/>
      <c r="K1816" s="110" t="s">
        <v>77</v>
      </c>
      <c r="L1816" s="110" t="s">
        <v>158</v>
      </c>
      <c r="M1816" s="122"/>
      <c r="N1816" s="110" t="s">
        <v>77</v>
      </c>
      <c r="O1816" s="110" t="s">
        <v>131</v>
      </c>
      <c r="P1816" s="122" t="s">
        <v>375</v>
      </c>
      <c r="Q1816" s="110" t="s">
        <v>77</v>
      </c>
      <c r="R1816" s="110" t="s">
        <v>421</v>
      </c>
      <c r="S1816" s="122"/>
      <c r="T1816" s="110" t="s">
        <v>77</v>
      </c>
      <c r="U1816" s="110" t="s">
        <v>421</v>
      </c>
      <c r="V1816" s="122"/>
      <c r="W1816" s="110" t="s">
        <v>77</v>
      </c>
      <c r="X1816" s="110" t="s">
        <v>421</v>
      </c>
      <c r="Y1816" s="122"/>
      <c r="Z1816" s="110" t="s">
        <v>77</v>
      </c>
      <c r="AA1816" s="110" t="s">
        <v>421</v>
      </c>
      <c r="AB1816" s="122"/>
    </row>
    <row r="1817" spans="1:76" s="110" customFormat="1" x14ac:dyDescent="0.35">
      <c r="A1817" s="122" t="s">
        <v>2808</v>
      </c>
      <c r="B1817" s="110" t="s">
        <v>504</v>
      </c>
      <c r="C1817" s="110" t="s">
        <v>341</v>
      </c>
      <c r="D1817" s="122" t="s">
        <v>777</v>
      </c>
      <c r="E1817" s="125">
        <v>36280</v>
      </c>
      <c r="F1817" s="118" t="s">
        <v>2809</v>
      </c>
      <c r="G1817" s="122" t="s">
        <v>241</v>
      </c>
      <c r="H1817" s="110" t="s">
        <v>480</v>
      </c>
      <c r="I1817" s="110" t="s">
        <v>341</v>
      </c>
      <c r="J1817" s="122" t="s">
        <v>1174</v>
      </c>
      <c r="K1817" s="110" t="s">
        <v>656</v>
      </c>
      <c r="L1817" s="110" t="s">
        <v>341</v>
      </c>
      <c r="M1817" s="122" t="s">
        <v>778</v>
      </c>
      <c r="N1817" s="110" t="s">
        <v>2904</v>
      </c>
      <c r="O1817" s="110" t="s">
        <v>341</v>
      </c>
      <c r="P1817" s="122" t="s">
        <v>2810</v>
      </c>
      <c r="S1817" s="122"/>
      <c r="V1817" s="122"/>
      <c r="Y1817" s="122"/>
      <c r="AB1817" s="122"/>
    </row>
    <row r="1818" spans="1:76" s="110" customFormat="1" x14ac:dyDescent="0.35">
      <c r="A1818" s="122" t="s">
        <v>3743</v>
      </c>
      <c r="B1818" s="110" t="s">
        <v>198</v>
      </c>
      <c r="C1818" s="110" t="s">
        <v>172</v>
      </c>
      <c r="D1818" s="122" t="s">
        <v>186</v>
      </c>
      <c r="E1818" s="125">
        <v>36603</v>
      </c>
      <c r="F1818" s="111" t="s">
        <v>3960</v>
      </c>
      <c r="G1818" s="122"/>
      <c r="J1818" s="122"/>
      <c r="M1818" s="122"/>
      <c r="P1818" s="122"/>
      <c r="S1818" s="122"/>
      <c r="V1818" s="122"/>
      <c r="Y1818" s="122"/>
      <c r="AB1818" s="122"/>
    </row>
    <row r="1819" spans="1:76" s="110" customFormat="1" x14ac:dyDescent="0.35">
      <c r="A1819" s="122" t="s">
        <v>1841</v>
      </c>
      <c r="B1819" s="110" t="s">
        <v>365</v>
      </c>
      <c r="C1819" s="111" t="s">
        <v>195</v>
      </c>
      <c r="D1819" s="111"/>
      <c r="E1819" s="125">
        <v>32833</v>
      </c>
      <c r="F1819" s="111" t="s">
        <v>1443</v>
      </c>
      <c r="G1819" s="111" t="s">
        <v>369</v>
      </c>
      <c r="H1819" s="110" t="s">
        <v>365</v>
      </c>
      <c r="I1819" s="111" t="s">
        <v>195</v>
      </c>
      <c r="J1819" s="111"/>
      <c r="K1819" s="110" t="s">
        <v>365</v>
      </c>
      <c r="L1819" s="111" t="s">
        <v>195</v>
      </c>
      <c r="M1819" s="111"/>
      <c r="N1819" s="110" t="s">
        <v>365</v>
      </c>
      <c r="O1819" s="111" t="s">
        <v>195</v>
      </c>
      <c r="P1819" s="111"/>
      <c r="Q1819" s="110" t="s">
        <v>365</v>
      </c>
      <c r="R1819" s="111" t="s">
        <v>195</v>
      </c>
      <c r="S1819" s="111"/>
      <c r="T1819" s="110" t="s">
        <v>365</v>
      </c>
      <c r="U1819" s="111" t="s">
        <v>195</v>
      </c>
      <c r="V1819" s="111"/>
      <c r="W1819" s="110" t="s">
        <v>365</v>
      </c>
      <c r="X1819" s="111" t="s">
        <v>195</v>
      </c>
      <c r="Y1819" s="111"/>
      <c r="Z1819" s="110" t="s">
        <v>365</v>
      </c>
      <c r="AA1819" s="111" t="s">
        <v>195</v>
      </c>
      <c r="AB1819" s="111"/>
      <c r="AC1819" s="110" t="s">
        <v>365</v>
      </c>
      <c r="AD1819" s="111" t="s">
        <v>195</v>
      </c>
      <c r="AE1819" s="111"/>
      <c r="AF1819" s="110" t="s">
        <v>365</v>
      </c>
      <c r="AG1819" s="111" t="s">
        <v>195</v>
      </c>
      <c r="AH1819" s="111"/>
      <c r="AI1819" s="110" t="s">
        <v>365</v>
      </c>
      <c r="AJ1819" s="111" t="s">
        <v>195</v>
      </c>
      <c r="AK1819" s="111"/>
      <c r="AL1819" s="110" t="s">
        <v>365</v>
      </c>
      <c r="AM1819" s="111" t="s">
        <v>195</v>
      </c>
      <c r="AN1819" s="111"/>
      <c r="AO1819" s="110" t="s">
        <v>365</v>
      </c>
      <c r="AP1819" s="111" t="s">
        <v>195</v>
      </c>
      <c r="AQ1819" s="111"/>
      <c r="AS1819" s="111"/>
      <c r="AT1819" s="111"/>
      <c r="AV1819" s="111"/>
      <c r="AW1819" s="111"/>
      <c r="AY1819" s="111"/>
      <c r="AZ1819" s="111"/>
      <c r="BB1819" s="111"/>
      <c r="BC1819" s="111"/>
      <c r="BE1819" s="111"/>
      <c r="BF1819" s="111"/>
      <c r="BH1819" s="111"/>
      <c r="BI1819" s="111"/>
      <c r="BK1819" s="111"/>
      <c r="BL1819" s="111"/>
      <c r="BN1819" s="111"/>
      <c r="BO1819" s="122"/>
      <c r="BR1819" s="122"/>
      <c r="BS1819" s="122"/>
      <c r="BT1819" s="122"/>
      <c r="BU1819" s="122"/>
      <c r="BW1819" s="118"/>
      <c r="BX1819" s="118"/>
    </row>
    <row r="1820" spans="1:76" s="110" customFormat="1" x14ac:dyDescent="0.35">
      <c r="A1820" s="122" t="s">
        <v>3744</v>
      </c>
      <c r="B1820" s="110" t="s">
        <v>954</v>
      </c>
      <c r="C1820" s="110" t="s">
        <v>341</v>
      </c>
      <c r="D1820" s="122" t="s">
        <v>5187</v>
      </c>
      <c r="E1820" s="125">
        <v>37189</v>
      </c>
      <c r="F1820" s="111" t="s">
        <v>391</v>
      </c>
      <c r="G1820" s="122"/>
      <c r="J1820" s="122"/>
      <c r="M1820" s="122"/>
      <c r="P1820" s="122"/>
      <c r="S1820" s="122"/>
      <c r="V1820" s="122"/>
      <c r="Y1820" s="122"/>
      <c r="AB1820" s="122"/>
    </row>
    <row r="1821" spans="1:76" s="110" customFormat="1" x14ac:dyDescent="0.35">
      <c r="A1821" s="122" t="s">
        <v>2946</v>
      </c>
      <c r="B1821" s="110" t="s">
        <v>1106</v>
      </c>
      <c r="C1821" s="118" t="s">
        <v>471</v>
      </c>
      <c r="D1821" s="122"/>
      <c r="E1821" s="125">
        <v>36958</v>
      </c>
      <c r="F1821" s="111" t="s">
        <v>98</v>
      </c>
      <c r="G1821" s="111" t="s">
        <v>160</v>
      </c>
      <c r="H1821" s="110" t="s">
        <v>132</v>
      </c>
      <c r="I1821" s="118" t="s">
        <v>471</v>
      </c>
      <c r="J1821" s="122"/>
      <c r="L1821" s="118"/>
      <c r="M1821" s="122"/>
      <c r="O1821" s="118"/>
      <c r="P1821" s="122"/>
      <c r="R1821" s="118"/>
      <c r="S1821" s="122"/>
      <c r="U1821" s="118"/>
      <c r="V1821" s="122"/>
      <c r="X1821" s="118"/>
      <c r="Y1821" s="122"/>
      <c r="AA1821" s="118"/>
      <c r="AB1821" s="122"/>
      <c r="AD1821" s="118"/>
      <c r="AE1821" s="122"/>
      <c r="AG1821" s="118"/>
      <c r="AH1821" s="122"/>
      <c r="AJ1821" s="118"/>
      <c r="AK1821" s="122"/>
    </row>
    <row r="1822" spans="1:76" s="110" customFormat="1" x14ac:dyDescent="0.35">
      <c r="A1822" s="122" t="s">
        <v>2710</v>
      </c>
      <c r="B1822" s="110" t="s">
        <v>258</v>
      </c>
      <c r="C1822" s="110" t="s">
        <v>123</v>
      </c>
      <c r="D1822" s="122" t="s">
        <v>186</v>
      </c>
      <c r="E1822" s="125">
        <v>36366</v>
      </c>
      <c r="F1822" s="111" t="s">
        <v>457</v>
      </c>
      <c r="G1822" s="122"/>
      <c r="J1822" s="122"/>
      <c r="K1822" s="110" t="s">
        <v>258</v>
      </c>
      <c r="L1822" s="110" t="s">
        <v>123</v>
      </c>
      <c r="M1822" s="122" t="s">
        <v>231</v>
      </c>
      <c r="P1822" s="122"/>
      <c r="S1822" s="122"/>
      <c r="V1822" s="122"/>
      <c r="Y1822" s="122"/>
      <c r="AB1822" s="122"/>
    </row>
    <row r="1823" spans="1:76" s="110" customFormat="1" x14ac:dyDescent="0.35">
      <c r="A1823" s="122" t="s">
        <v>2616</v>
      </c>
      <c r="B1823" s="110" t="s">
        <v>258</v>
      </c>
      <c r="C1823" s="110" t="s">
        <v>326</v>
      </c>
      <c r="D1823" s="111" t="s">
        <v>231</v>
      </c>
      <c r="E1823" s="125">
        <v>36311</v>
      </c>
      <c r="F1823" s="111" t="s">
        <v>102</v>
      </c>
      <c r="G1823" s="122" t="s">
        <v>1428</v>
      </c>
      <c r="H1823" s="110" t="s">
        <v>250</v>
      </c>
      <c r="I1823" s="110" t="s">
        <v>151</v>
      </c>
      <c r="J1823" s="111" t="s">
        <v>186</v>
      </c>
      <c r="K1823" s="110" t="s">
        <v>258</v>
      </c>
      <c r="L1823" s="110" t="s">
        <v>151</v>
      </c>
      <c r="M1823" s="111" t="s">
        <v>186</v>
      </c>
      <c r="N1823" s="110" t="s">
        <v>258</v>
      </c>
      <c r="O1823" s="110" t="s">
        <v>151</v>
      </c>
      <c r="P1823" s="122" t="s">
        <v>231</v>
      </c>
      <c r="S1823" s="122"/>
      <c r="V1823" s="122"/>
      <c r="Y1823" s="122"/>
      <c r="AB1823" s="122"/>
    </row>
    <row r="1824" spans="1:76" s="110" customFormat="1" x14ac:dyDescent="0.35">
      <c r="A1824" s="122" t="s">
        <v>657</v>
      </c>
      <c r="B1824" s="110" t="s">
        <v>656</v>
      </c>
      <c r="C1824" s="118" t="s">
        <v>224</v>
      </c>
      <c r="D1824" s="122" t="s">
        <v>1414</v>
      </c>
      <c r="E1824" s="125">
        <v>37502</v>
      </c>
      <c r="F1824" s="111" t="s">
        <v>200</v>
      </c>
      <c r="G1824" s="111" t="s">
        <v>98</v>
      </c>
      <c r="H1824" s="110" t="s">
        <v>656</v>
      </c>
      <c r="I1824" s="118" t="s">
        <v>224</v>
      </c>
      <c r="J1824" s="122" t="s">
        <v>658</v>
      </c>
      <c r="L1824" s="118"/>
      <c r="M1824" s="122"/>
      <c r="O1824" s="118"/>
      <c r="P1824" s="122"/>
      <c r="R1824" s="118"/>
      <c r="S1824" s="122"/>
      <c r="U1824" s="118"/>
      <c r="V1824" s="122"/>
      <c r="X1824" s="118"/>
      <c r="Y1824" s="122"/>
      <c r="AA1824" s="118"/>
      <c r="AB1824" s="122"/>
      <c r="AD1824" s="118"/>
      <c r="AE1824" s="122"/>
      <c r="AG1824" s="118"/>
      <c r="AH1824" s="122"/>
      <c r="AJ1824" s="118"/>
      <c r="AK1824" s="122"/>
    </row>
    <row r="1825" spans="1:76" s="110" customFormat="1" x14ac:dyDescent="0.35">
      <c r="A1825" s="122" t="s">
        <v>2654</v>
      </c>
      <c r="B1825" s="110" t="s">
        <v>77</v>
      </c>
      <c r="C1825" s="110" t="s">
        <v>78</v>
      </c>
      <c r="D1825" s="122" t="s">
        <v>1204</v>
      </c>
      <c r="E1825" s="125">
        <v>36242</v>
      </c>
      <c r="F1825" s="111" t="s">
        <v>88</v>
      </c>
      <c r="G1825" s="111" t="s">
        <v>2909</v>
      </c>
      <c r="H1825" s="110" t="s">
        <v>77</v>
      </c>
      <c r="I1825" s="118" t="s">
        <v>78</v>
      </c>
      <c r="J1825" s="122" t="s">
        <v>2655</v>
      </c>
      <c r="L1825" s="118"/>
      <c r="M1825" s="122"/>
      <c r="O1825" s="118"/>
      <c r="P1825" s="122"/>
      <c r="R1825" s="118"/>
      <c r="S1825" s="122"/>
      <c r="U1825" s="118"/>
      <c r="V1825" s="122"/>
      <c r="X1825" s="118"/>
      <c r="Y1825" s="122"/>
      <c r="AA1825" s="118"/>
      <c r="AB1825" s="122"/>
      <c r="AD1825" s="118"/>
      <c r="AE1825" s="122"/>
      <c r="AG1825" s="118"/>
      <c r="AH1825" s="122"/>
      <c r="AJ1825" s="118"/>
      <c r="AK1825" s="122"/>
    </row>
    <row r="1826" spans="1:76" s="110" customFormat="1" x14ac:dyDescent="0.35">
      <c r="A1826" s="122" t="s">
        <v>2289</v>
      </c>
      <c r="B1826" s="110" t="s">
        <v>205</v>
      </c>
      <c r="C1826" s="110" t="s">
        <v>235</v>
      </c>
      <c r="D1826" s="111" t="s">
        <v>181</v>
      </c>
      <c r="E1826" s="125">
        <v>34548</v>
      </c>
      <c r="F1826" s="111" t="s">
        <v>2290</v>
      </c>
      <c r="G1826" s="110" t="s">
        <v>4427</v>
      </c>
      <c r="H1826" s="110" t="s">
        <v>205</v>
      </c>
      <c r="I1826" s="110" t="s">
        <v>235</v>
      </c>
      <c r="J1826" s="111" t="s">
        <v>207</v>
      </c>
      <c r="K1826" s="110" t="s">
        <v>205</v>
      </c>
      <c r="L1826" s="110" t="s">
        <v>235</v>
      </c>
      <c r="M1826" s="111" t="s">
        <v>207</v>
      </c>
      <c r="P1826" s="111"/>
      <c r="Q1826" s="110" t="s">
        <v>205</v>
      </c>
      <c r="R1826" s="110" t="s">
        <v>235</v>
      </c>
      <c r="S1826" s="111" t="s">
        <v>440</v>
      </c>
      <c r="T1826" s="110" t="s">
        <v>205</v>
      </c>
      <c r="U1826" s="110" t="s">
        <v>235</v>
      </c>
      <c r="V1826" s="111" t="s">
        <v>440</v>
      </c>
      <c r="W1826" s="110" t="s">
        <v>205</v>
      </c>
      <c r="X1826" s="110" t="s">
        <v>109</v>
      </c>
      <c r="Y1826" s="111" t="s">
        <v>430</v>
      </c>
      <c r="Z1826" s="110" t="s">
        <v>205</v>
      </c>
      <c r="AA1826" s="110" t="s">
        <v>109</v>
      </c>
      <c r="AB1826" s="111" t="s">
        <v>227</v>
      </c>
      <c r="AC1826" s="110" t="s">
        <v>1672</v>
      </c>
      <c r="AD1826" s="110" t="s">
        <v>109</v>
      </c>
      <c r="AE1826" s="111" t="s">
        <v>178</v>
      </c>
    </row>
    <row r="1827" spans="1:76" s="110" customFormat="1" x14ac:dyDescent="0.35">
      <c r="A1827" s="122" t="s">
        <v>2013</v>
      </c>
      <c r="B1827" s="110" t="s">
        <v>258</v>
      </c>
      <c r="C1827" s="111" t="s">
        <v>195</v>
      </c>
      <c r="D1827" s="111" t="s">
        <v>484</v>
      </c>
      <c r="E1827" s="125">
        <v>34456</v>
      </c>
      <c r="F1827" s="111" t="s">
        <v>720</v>
      </c>
      <c r="G1827" s="111"/>
      <c r="H1827" s="110" t="s">
        <v>258</v>
      </c>
      <c r="I1827" s="111" t="s">
        <v>123</v>
      </c>
      <c r="J1827" s="111" t="s">
        <v>231</v>
      </c>
      <c r="K1827" s="110" t="s">
        <v>258</v>
      </c>
      <c r="L1827" s="111" t="s">
        <v>123</v>
      </c>
      <c r="M1827" s="111" t="s">
        <v>186</v>
      </c>
      <c r="N1827" s="110" t="s">
        <v>258</v>
      </c>
      <c r="O1827" s="111" t="s">
        <v>123</v>
      </c>
      <c r="P1827" s="111" t="s">
        <v>231</v>
      </c>
      <c r="Q1827" s="111"/>
      <c r="S1827" s="111"/>
      <c r="T1827" s="110" t="s">
        <v>251</v>
      </c>
      <c r="U1827" s="111" t="s">
        <v>123</v>
      </c>
      <c r="V1827" s="111" t="s">
        <v>488</v>
      </c>
      <c r="W1827" s="110" t="s">
        <v>258</v>
      </c>
      <c r="X1827" s="111" t="s">
        <v>123</v>
      </c>
      <c r="Y1827" s="111" t="s">
        <v>231</v>
      </c>
      <c r="AA1827" s="111"/>
      <c r="AB1827" s="111"/>
      <c r="AD1827" s="111"/>
      <c r="AE1827" s="111"/>
      <c r="AG1827" s="111"/>
      <c r="AH1827" s="111"/>
      <c r="AJ1827" s="111"/>
      <c r="AK1827" s="111"/>
      <c r="AM1827" s="111"/>
      <c r="AN1827" s="111"/>
      <c r="AP1827" s="111"/>
      <c r="AQ1827" s="111"/>
      <c r="AS1827" s="111"/>
      <c r="AT1827" s="111"/>
      <c r="AV1827" s="111"/>
      <c r="AW1827" s="111"/>
      <c r="AY1827" s="111"/>
      <c r="AZ1827" s="111"/>
      <c r="BB1827" s="111"/>
      <c r="BC1827" s="111"/>
      <c r="BE1827" s="111"/>
      <c r="BF1827" s="111"/>
      <c r="BH1827" s="111"/>
      <c r="BI1827" s="111"/>
      <c r="BK1827" s="111"/>
      <c r="BL1827" s="111"/>
      <c r="BN1827" s="111"/>
      <c r="BO1827" s="111"/>
      <c r="BQ1827" s="125"/>
      <c r="BR1827" s="111"/>
      <c r="BS1827" s="118"/>
      <c r="BU1827" s="122"/>
      <c r="BV1827" s="118"/>
      <c r="BW1827" s="118"/>
      <c r="BX1827" s="127"/>
    </row>
    <row r="1828" spans="1:76" s="110" customFormat="1" x14ac:dyDescent="0.35">
      <c r="A1828" s="122" t="s">
        <v>3039</v>
      </c>
      <c r="C1828" s="118"/>
      <c r="D1828" s="122"/>
      <c r="E1828" s="125">
        <v>36601</v>
      </c>
      <c r="F1828" s="111" t="s">
        <v>91</v>
      </c>
      <c r="G1828" s="111" t="s">
        <v>1624</v>
      </c>
      <c r="H1828" s="110" t="s">
        <v>156</v>
      </c>
      <c r="I1828" s="118" t="s">
        <v>128</v>
      </c>
      <c r="J1828" s="122" t="s">
        <v>161</v>
      </c>
      <c r="L1828" s="118"/>
      <c r="M1828" s="122"/>
      <c r="O1828" s="118"/>
      <c r="P1828" s="122"/>
      <c r="R1828" s="118"/>
      <c r="S1828" s="122"/>
      <c r="U1828" s="118"/>
      <c r="V1828" s="122"/>
      <c r="X1828" s="118"/>
      <c r="Y1828" s="122"/>
      <c r="AA1828" s="118"/>
      <c r="AB1828" s="122"/>
      <c r="AD1828" s="118"/>
      <c r="AE1828" s="122"/>
      <c r="AG1828" s="118"/>
      <c r="AH1828" s="122"/>
      <c r="AJ1828" s="118"/>
      <c r="AK1828" s="122"/>
    </row>
    <row r="1829" spans="1:76" s="110" customFormat="1" x14ac:dyDescent="0.35">
      <c r="A1829" s="122" t="s">
        <v>5188</v>
      </c>
      <c r="B1829" s="110" t="s">
        <v>132</v>
      </c>
      <c r="C1829" s="110" t="s">
        <v>471</v>
      </c>
      <c r="D1829" s="122"/>
      <c r="E1829" s="125">
        <v>35448</v>
      </c>
      <c r="F1829" s="111" t="s">
        <v>359</v>
      </c>
      <c r="G1829" s="122"/>
      <c r="J1829" s="122"/>
      <c r="M1829" s="122"/>
      <c r="P1829" s="122"/>
      <c r="S1829" s="122"/>
      <c r="V1829" s="122"/>
      <c r="Y1829" s="122"/>
      <c r="AB1829" s="122"/>
    </row>
    <row r="1830" spans="1:76" s="110" customFormat="1" x14ac:dyDescent="0.35">
      <c r="A1830" s="122" t="s">
        <v>3607</v>
      </c>
      <c r="B1830" s="110" t="s">
        <v>480</v>
      </c>
      <c r="C1830" s="110" t="s">
        <v>86</v>
      </c>
      <c r="D1830" s="122" t="s">
        <v>1406</v>
      </c>
      <c r="E1830" s="125">
        <v>37654</v>
      </c>
      <c r="F1830" s="111" t="s">
        <v>5189</v>
      </c>
      <c r="G1830" s="122"/>
      <c r="J1830" s="122"/>
      <c r="M1830" s="122"/>
      <c r="P1830" s="122"/>
      <c r="S1830" s="122"/>
      <c r="V1830" s="122"/>
      <c r="Y1830" s="122"/>
      <c r="AB1830" s="122"/>
    </row>
    <row r="1831" spans="1:76" s="110" customFormat="1" x14ac:dyDescent="0.35">
      <c r="A1831" s="122" t="s">
        <v>1836</v>
      </c>
      <c r="B1831" s="110" t="s">
        <v>345</v>
      </c>
      <c r="C1831" s="118" t="s">
        <v>123</v>
      </c>
      <c r="D1831" s="122" t="s">
        <v>154</v>
      </c>
      <c r="E1831" s="125">
        <v>36839</v>
      </c>
      <c r="F1831" s="111" t="s">
        <v>200</v>
      </c>
      <c r="G1831" s="111" t="s">
        <v>88</v>
      </c>
      <c r="H1831" s="110" t="s">
        <v>327</v>
      </c>
      <c r="I1831" s="118" t="s">
        <v>123</v>
      </c>
      <c r="J1831" s="122" t="s">
        <v>328</v>
      </c>
      <c r="L1831" s="118"/>
      <c r="M1831" s="122"/>
      <c r="O1831" s="118"/>
      <c r="P1831" s="122"/>
      <c r="R1831" s="118"/>
      <c r="S1831" s="122"/>
      <c r="U1831" s="118"/>
      <c r="V1831" s="122"/>
      <c r="X1831" s="118"/>
      <c r="Y1831" s="122"/>
      <c r="AA1831" s="118"/>
      <c r="AB1831" s="122"/>
      <c r="AD1831" s="118"/>
      <c r="AE1831" s="122"/>
      <c r="AG1831" s="118"/>
      <c r="AH1831" s="122"/>
      <c r="AJ1831" s="118"/>
      <c r="AK1831" s="122"/>
    </row>
    <row r="1832" spans="1:76" s="110" customFormat="1" x14ac:dyDescent="0.35">
      <c r="A1832" s="122" t="s">
        <v>879</v>
      </c>
      <c r="B1832" s="110" t="s">
        <v>253</v>
      </c>
      <c r="C1832" s="118" t="s">
        <v>229</v>
      </c>
      <c r="D1832" s="122" t="s">
        <v>877</v>
      </c>
      <c r="E1832" s="125">
        <v>36276</v>
      </c>
      <c r="F1832" s="111" t="s">
        <v>98</v>
      </c>
      <c r="G1832" s="111" t="s">
        <v>4604</v>
      </c>
      <c r="H1832" s="110" t="s">
        <v>258</v>
      </c>
      <c r="I1832" s="118" t="s">
        <v>229</v>
      </c>
      <c r="J1832" s="122" t="s">
        <v>483</v>
      </c>
      <c r="L1832" s="118"/>
      <c r="M1832" s="122"/>
      <c r="O1832" s="118"/>
      <c r="P1832" s="122"/>
      <c r="R1832" s="118"/>
      <c r="S1832" s="122"/>
      <c r="U1832" s="118"/>
      <c r="V1832" s="122"/>
      <c r="X1832" s="118"/>
      <c r="Y1832" s="122"/>
      <c r="AA1832" s="118"/>
      <c r="AB1832" s="122"/>
      <c r="AD1832" s="118"/>
      <c r="AE1832" s="122"/>
      <c r="AG1832" s="118"/>
      <c r="AH1832" s="122"/>
      <c r="AJ1832" s="118"/>
      <c r="AK1832" s="122"/>
    </row>
    <row r="1833" spans="1:76" s="110" customFormat="1" x14ac:dyDescent="0.35">
      <c r="A1833" s="122" t="s">
        <v>637</v>
      </c>
      <c r="B1833" s="110" t="s">
        <v>273</v>
      </c>
      <c r="C1833" s="110" t="s">
        <v>274</v>
      </c>
      <c r="D1833" s="122" t="s">
        <v>264</v>
      </c>
      <c r="E1833" s="125">
        <v>36167</v>
      </c>
      <c r="F1833" s="118" t="s">
        <v>638</v>
      </c>
      <c r="G1833" s="122" t="s">
        <v>457</v>
      </c>
      <c r="J1833" s="122"/>
      <c r="K1833" s="110" t="s">
        <v>273</v>
      </c>
      <c r="L1833" s="110" t="s">
        <v>274</v>
      </c>
      <c r="M1833" s="122" t="s">
        <v>254</v>
      </c>
      <c r="N1833" s="110" t="s">
        <v>273</v>
      </c>
      <c r="O1833" s="110" t="s">
        <v>274</v>
      </c>
      <c r="P1833" s="122" t="s">
        <v>186</v>
      </c>
      <c r="S1833" s="122"/>
      <c r="V1833" s="122"/>
      <c r="Y1833" s="122"/>
      <c r="AB1833" s="122"/>
    </row>
    <row r="1834" spans="1:76" s="110" customFormat="1" x14ac:dyDescent="0.35">
      <c r="A1834" s="129" t="s">
        <v>4602</v>
      </c>
      <c r="C1834" s="111" t="s">
        <v>4421</v>
      </c>
      <c r="D1834" s="129"/>
      <c r="E1834" s="40">
        <v>34134</v>
      </c>
      <c r="F1834" s="111" t="s">
        <v>1226</v>
      </c>
      <c r="G1834" s="102" t="s">
        <v>600</v>
      </c>
      <c r="I1834" s="102"/>
      <c r="J1834" s="129"/>
      <c r="K1834" s="110" t="s">
        <v>198</v>
      </c>
      <c r="L1834" s="102" t="s">
        <v>128</v>
      </c>
      <c r="M1834" s="129" t="s">
        <v>477</v>
      </c>
      <c r="N1834" s="110" t="s">
        <v>198</v>
      </c>
      <c r="O1834" s="102" t="s">
        <v>158</v>
      </c>
      <c r="P1834" s="129" t="s">
        <v>178</v>
      </c>
      <c r="Q1834" s="110" t="s">
        <v>198</v>
      </c>
      <c r="R1834" s="102" t="s">
        <v>224</v>
      </c>
      <c r="S1834" s="129" t="s">
        <v>227</v>
      </c>
      <c r="T1834" s="110" t="s">
        <v>198</v>
      </c>
      <c r="U1834" s="102" t="s">
        <v>190</v>
      </c>
      <c r="V1834" s="129" t="s">
        <v>201</v>
      </c>
      <c r="W1834" s="110" t="s">
        <v>198</v>
      </c>
      <c r="X1834" s="102" t="s">
        <v>190</v>
      </c>
      <c r="Y1834" s="129" t="s">
        <v>181</v>
      </c>
      <c r="Z1834" s="102" t="s">
        <v>198</v>
      </c>
      <c r="AA1834" s="102" t="s">
        <v>190</v>
      </c>
      <c r="AB1834" s="129" t="s">
        <v>191</v>
      </c>
      <c r="AC1834" s="102" t="s">
        <v>578</v>
      </c>
      <c r="AD1834" s="102" t="s">
        <v>190</v>
      </c>
      <c r="AE1834" s="129" t="s">
        <v>201</v>
      </c>
      <c r="AF1834" s="102" t="s">
        <v>198</v>
      </c>
      <c r="AG1834" s="102" t="s">
        <v>190</v>
      </c>
      <c r="AH1834" s="129" t="s">
        <v>207</v>
      </c>
      <c r="AI1834" s="102" t="s">
        <v>198</v>
      </c>
      <c r="AJ1834" s="102" t="s">
        <v>190</v>
      </c>
      <c r="AK1834" s="129" t="s">
        <v>227</v>
      </c>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row>
    <row r="1835" spans="1:76" s="110" customFormat="1" x14ac:dyDescent="0.35">
      <c r="A1835" s="122" t="s">
        <v>3631</v>
      </c>
      <c r="B1835" s="110" t="s">
        <v>304</v>
      </c>
      <c r="C1835" s="110" t="s">
        <v>103</v>
      </c>
      <c r="D1835" s="122" t="s">
        <v>1012</v>
      </c>
      <c r="E1835" s="125">
        <v>35225</v>
      </c>
      <c r="F1835" s="111" t="s">
        <v>114</v>
      </c>
      <c r="G1835" s="122"/>
      <c r="J1835" s="122"/>
      <c r="M1835" s="122"/>
      <c r="P1835" s="122"/>
      <c r="S1835" s="122"/>
      <c r="V1835" s="122"/>
      <c r="Y1835" s="122"/>
      <c r="AB1835" s="122"/>
    </row>
    <row r="1836" spans="1:76" s="110" customFormat="1" x14ac:dyDescent="0.35">
      <c r="A1836" s="122" t="s">
        <v>1981</v>
      </c>
      <c r="B1836" s="110" t="s">
        <v>562</v>
      </c>
      <c r="C1836" s="110" t="s">
        <v>142</v>
      </c>
      <c r="D1836" s="122"/>
      <c r="E1836" s="125">
        <v>35279</v>
      </c>
      <c r="F1836" s="111" t="s">
        <v>101</v>
      </c>
      <c r="G1836" s="122" t="s">
        <v>91</v>
      </c>
      <c r="H1836" s="110" t="s">
        <v>562</v>
      </c>
      <c r="I1836" s="110" t="s">
        <v>142</v>
      </c>
      <c r="J1836" s="122"/>
      <c r="K1836" s="110" t="s">
        <v>357</v>
      </c>
      <c r="L1836" s="110" t="s">
        <v>142</v>
      </c>
      <c r="M1836" s="122"/>
      <c r="P1836" s="122"/>
      <c r="S1836" s="122"/>
      <c r="V1836" s="122"/>
      <c r="Y1836" s="122"/>
      <c r="AB1836" s="122"/>
    </row>
    <row r="1837" spans="1:76" s="110" customFormat="1" x14ac:dyDescent="0.35">
      <c r="A1837" s="122" t="s">
        <v>4764</v>
      </c>
      <c r="C1837" s="111" t="s">
        <v>4421</v>
      </c>
      <c r="D1837" s="122"/>
      <c r="E1837" s="125">
        <v>35659</v>
      </c>
      <c r="F1837" s="118" t="s">
        <v>624</v>
      </c>
      <c r="G1837" s="122" t="s">
        <v>219</v>
      </c>
      <c r="J1837" s="122"/>
      <c r="K1837" s="110" t="s">
        <v>2904</v>
      </c>
      <c r="L1837" s="110" t="s">
        <v>224</v>
      </c>
      <c r="M1837" s="122" t="s">
        <v>4765</v>
      </c>
      <c r="N1837" s="110" t="s">
        <v>480</v>
      </c>
      <c r="O1837" s="110" t="s">
        <v>158</v>
      </c>
      <c r="P1837" s="122" t="s">
        <v>906</v>
      </c>
      <c r="Q1837" s="110" t="s">
        <v>304</v>
      </c>
      <c r="R1837" s="110" t="s">
        <v>116</v>
      </c>
      <c r="S1837" s="122" t="s">
        <v>310</v>
      </c>
      <c r="V1837" s="122"/>
      <c r="Y1837" s="122"/>
      <c r="AB1837" s="122"/>
    </row>
    <row r="1838" spans="1:76" s="110" customFormat="1" x14ac:dyDescent="0.35">
      <c r="A1838" s="122" t="s">
        <v>489</v>
      </c>
      <c r="B1838" s="110" t="s">
        <v>243</v>
      </c>
      <c r="C1838" s="110" t="s">
        <v>190</v>
      </c>
      <c r="D1838" s="122" t="s">
        <v>168</v>
      </c>
      <c r="E1838" s="125">
        <v>34992</v>
      </c>
      <c r="F1838" s="118" t="s">
        <v>101</v>
      </c>
      <c r="G1838" s="122" t="s">
        <v>490</v>
      </c>
      <c r="H1838" s="110" t="s">
        <v>243</v>
      </c>
      <c r="I1838" s="110" t="s">
        <v>190</v>
      </c>
      <c r="J1838" s="122" t="s">
        <v>484</v>
      </c>
      <c r="K1838" s="110" t="s">
        <v>491</v>
      </c>
      <c r="L1838" s="110" t="s">
        <v>274</v>
      </c>
      <c r="M1838" s="122" t="s">
        <v>254</v>
      </c>
      <c r="N1838" s="110" t="s">
        <v>491</v>
      </c>
      <c r="O1838" s="110" t="s">
        <v>274</v>
      </c>
      <c r="P1838" s="122" t="s">
        <v>472</v>
      </c>
      <c r="Q1838" s="110" t="s">
        <v>258</v>
      </c>
      <c r="R1838" s="110" t="s">
        <v>274</v>
      </c>
      <c r="S1838" s="122" t="s">
        <v>168</v>
      </c>
      <c r="T1838" s="110" t="s">
        <v>258</v>
      </c>
      <c r="U1838" s="110" t="s">
        <v>274</v>
      </c>
      <c r="V1838" s="122" t="s">
        <v>186</v>
      </c>
      <c r="Y1838" s="122"/>
      <c r="AB1838" s="122"/>
    </row>
    <row r="1839" spans="1:76" s="110" customFormat="1" x14ac:dyDescent="0.35">
      <c r="A1839" s="122" t="s">
        <v>2216</v>
      </c>
      <c r="B1839" s="110" t="s">
        <v>304</v>
      </c>
      <c r="C1839" s="110" t="s">
        <v>326</v>
      </c>
      <c r="D1839" s="122" t="s">
        <v>1537</v>
      </c>
      <c r="E1839" s="125">
        <v>36056</v>
      </c>
      <c r="F1839" s="118" t="s">
        <v>204</v>
      </c>
      <c r="G1839" s="122" t="s">
        <v>130</v>
      </c>
      <c r="H1839" s="110" t="s">
        <v>304</v>
      </c>
      <c r="I1839" s="110" t="s">
        <v>85</v>
      </c>
      <c r="J1839" s="122" t="s">
        <v>481</v>
      </c>
      <c r="K1839" s="110" t="s">
        <v>480</v>
      </c>
      <c r="L1839" s="110" t="s">
        <v>85</v>
      </c>
      <c r="M1839" s="122" t="s">
        <v>2217</v>
      </c>
      <c r="N1839" s="110" t="s">
        <v>2904</v>
      </c>
      <c r="O1839" s="110" t="s">
        <v>85</v>
      </c>
      <c r="P1839" s="122" t="s">
        <v>2218</v>
      </c>
      <c r="Q1839" s="110" t="s">
        <v>304</v>
      </c>
      <c r="R1839" s="110" t="s">
        <v>85</v>
      </c>
      <c r="S1839" s="122" t="s">
        <v>481</v>
      </c>
      <c r="V1839" s="122"/>
      <c r="Y1839" s="122"/>
      <c r="AB1839" s="122"/>
    </row>
    <row r="1840" spans="1:76" s="110" customFormat="1" x14ac:dyDescent="0.35">
      <c r="A1840" s="122" t="s">
        <v>2694</v>
      </c>
      <c r="B1840" s="110" t="s">
        <v>864</v>
      </c>
      <c r="C1840" s="110" t="s">
        <v>274</v>
      </c>
      <c r="D1840" s="122" t="s">
        <v>223</v>
      </c>
      <c r="E1840" s="125">
        <v>35475</v>
      </c>
      <c r="F1840" s="118" t="s">
        <v>282</v>
      </c>
      <c r="G1840" s="122" t="s">
        <v>361</v>
      </c>
      <c r="H1840" s="110" t="s">
        <v>220</v>
      </c>
      <c r="I1840" s="110" t="s">
        <v>86</v>
      </c>
      <c r="J1840" s="122" t="s">
        <v>231</v>
      </c>
      <c r="K1840" s="110" t="s">
        <v>459</v>
      </c>
      <c r="L1840" s="110" t="s">
        <v>86</v>
      </c>
      <c r="M1840" s="122" t="s">
        <v>1380</v>
      </c>
      <c r="N1840" s="110" t="s">
        <v>578</v>
      </c>
      <c r="O1840" s="110" t="s">
        <v>86</v>
      </c>
      <c r="P1840" s="122" t="s">
        <v>1501</v>
      </c>
      <c r="Q1840" s="122"/>
      <c r="T1840" s="110" t="s">
        <v>220</v>
      </c>
      <c r="U1840" s="110" t="s">
        <v>86</v>
      </c>
      <c r="V1840" s="122" t="s">
        <v>231</v>
      </c>
      <c r="Y1840" s="122"/>
      <c r="AB1840" s="122"/>
    </row>
    <row r="1841" spans="1:76" s="110" customFormat="1" x14ac:dyDescent="0.35">
      <c r="A1841" s="122" t="s">
        <v>3681</v>
      </c>
      <c r="B1841" s="110" t="s">
        <v>304</v>
      </c>
      <c r="C1841" s="110" t="s">
        <v>131</v>
      </c>
      <c r="D1841" s="122" t="s">
        <v>310</v>
      </c>
      <c r="E1841" s="125">
        <v>36548</v>
      </c>
      <c r="F1841" s="111" t="s">
        <v>5136</v>
      </c>
      <c r="G1841" s="122"/>
      <c r="J1841" s="122"/>
      <c r="M1841" s="122"/>
      <c r="P1841" s="122"/>
      <c r="S1841" s="122"/>
      <c r="V1841" s="122"/>
      <c r="Y1841" s="122"/>
      <c r="AB1841" s="122"/>
    </row>
    <row r="1842" spans="1:76" s="110" customFormat="1" x14ac:dyDescent="0.35">
      <c r="A1842" s="122" t="s">
        <v>2311</v>
      </c>
      <c r="B1842" s="110" t="s">
        <v>250</v>
      </c>
      <c r="C1842" s="118" t="s">
        <v>195</v>
      </c>
      <c r="D1842" s="122" t="s">
        <v>231</v>
      </c>
      <c r="E1842" s="125">
        <v>33363</v>
      </c>
      <c r="F1842" s="111" t="s">
        <v>600</v>
      </c>
      <c r="G1842" s="111" t="s">
        <v>5130</v>
      </c>
      <c r="H1842" s="110" t="s">
        <v>250</v>
      </c>
      <c r="I1842" s="118" t="s">
        <v>195</v>
      </c>
      <c r="J1842" s="122" t="s">
        <v>264</v>
      </c>
      <c r="K1842" s="110" t="s">
        <v>273</v>
      </c>
      <c r="L1842" s="118" t="s">
        <v>195</v>
      </c>
      <c r="M1842" s="122" t="s">
        <v>484</v>
      </c>
      <c r="O1842" s="118"/>
      <c r="P1842" s="122"/>
      <c r="Q1842" s="110" t="s">
        <v>253</v>
      </c>
      <c r="R1842" s="118" t="s">
        <v>421</v>
      </c>
      <c r="S1842" s="122" t="s">
        <v>576</v>
      </c>
      <c r="T1842" s="110" t="s">
        <v>250</v>
      </c>
      <c r="U1842" s="118" t="s">
        <v>421</v>
      </c>
      <c r="V1842" s="122" t="s">
        <v>231</v>
      </c>
      <c r="W1842" s="110" t="s">
        <v>242</v>
      </c>
      <c r="X1842" s="118" t="s">
        <v>195</v>
      </c>
      <c r="Y1842" s="122" t="s">
        <v>246</v>
      </c>
      <c r="Z1842" s="110" t="s">
        <v>861</v>
      </c>
      <c r="AA1842" s="118"/>
      <c r="AB1842" s="122"/>
      <c r="AC1842" s="110" t="s">
        <v>250</v>
      </c>
      <c r="AD1842" s="118" t="s">
        <v>195</v>
      </c>
      <c r="AE1842" s="122" t="s">
        <v>186</v>
      </c>
      <c r="AF1842" s="110" t="s">
        <v>273</v>
      </c>
      <c r="AG1842" s="118" t="s">
        <v>195</v>
      </c>
      <c r="AH1842" s="122" t="s">
        <v>186</v>
      </c>
      <c r="AJ1842" s="118"/>
      <c r="AK1842" s="122"/>
      <c r="AM1842" s="118"/>
      <c r="AN1842" s="122"/>
      <c r="AP1842" s="118"/>
      <c r="AQ1842" s="122"/>
      <c r="AS1842" s="118"/>
      <c r="AT1842" s="122"/>
      <c r="AV1842" s="118"/>
      <c r="AW1842" s="122"/>
      <c r="AY1842" s="118"/>
      <c r="AZ1842" s="122"/>
      <c r="BB1842" s="118"/>
      <c r="BC1842" s="122"/>
      <c r="BE1842" s="118"/>
      <c r="BF1842" s="122"/>
      <c r="BH1842" s="118"/>
      <c r="BI1842" s="122"/>
      <c r="BK1842" s="118"/>
      <c r="BL1842" s="122"/>
      <c r="BN1842" s="118"/>
      <c r="BO1842" s="122"/>
      <c r="BR1842" s="122"/>
      <c r="BS1842" s="118"/>
      <c r="BT1842" s="118"/>
      <c r="BU1842" s="118"/>
      <c r="BV1842" s="118"/>
      <c r="BW1842" s="118"/>
      <c r="BX1842" s="118"/>
    </row>
    <row r="1843" spans="1:76" s="110" customFormat="1" x14ac:dyDescent="0.35">
      <c r="A1843" s="122" t="s">
        <v>3067</v>
      </c>
      <c r="B1843" s="110" t="s">
        <v>258</v>
      </c>
      <c r="C1843" s="110" t="s">
        <v>116</v>
      </c>
      <c r="D1843" s="122" t="s">
        <v>484</v>
      </c>
      <c r="E1843" s="125">
        <v>35921</v>
      </c>
      <c r="F1843" s="111" t="s">
        <v>83</v>
      </c>
      <c r="G1843" s="122"/>
      <c r="J1843" s="122"/>
      <c r="K1843" s="110" t="s">
        <v>273</v>
      </c>
      <c r="L1843" s="110" t="s">
        <v>116</v>
      </c>
      <c r="M1843" s="122" t="s">
        <v>231</v>
      </c>
      <c r="P1843" s="122"/>
      <c r="S1843" s="122"/>
      <c r="V1843" s="122"/>
      <c r="Y1843" s="122"/>
      <c r="AB1843" s="122"/>
    </row>
    <row r="1844" spans="1:76" s="110" customFormat="1" x14ac:dyDescent="0.35">
      <c r="A1844" s="122" t="s">
        <v>162</v>
      </c>
      <c r="D1844" s="111"/>
      <c r="E1844" s="125">
        <v>33983</v>
      </c>
      <c r="F1844" s="111" t="s">
        <v>163</v>
      </c>
      <c r="G1844" s="110" t="s">
        <v>5051</v>
      </c>
      <c r="H1844" s="110" t="s">
        <v>147</v>
      </c>
      <c r="I1844" s="110" t="s">
        <v>165</v>
      </c>
      <c r="J1844" s="111" t="s">
        <v>3502</v>
      </c>
      <c r="K1844" s="110" t="s">
        <v>147</v>
      </c>
      <c r="L1844" s="110" t="s">
        <v>165</v>
      </c>
      <c r="M1844" s="111" t="s">
        <v>166</v>
      </c>
      <c r="N1844" s="110" t="s">
        <v>153</v>
      </c>
      <c r="O1844" s="110" t="s">
        <v>123</v>
      </c>
      <c r="P1844" s="111" t="s">
        <v>154</v>
      </c>
      <c r="Q1844" s="110" t="s">
        <v>153</v>
      </c>
      <c r="R1844" s="110" t="s">
        <v>123</v>
      </c>
      <c r="S1844" s="111" t="s">
        <v>149</v>
      </c>
      <c r="T1844" s="110" t="s">
        <v>153</v>
      </c>
      <c r="U1844" s="110" t="s">
        <v>123</v>
      </c>
      <c r="V1844" s="111" t="s">
        <v>154</v>
      </c>
      <c r="W1844" s="110" t="s">
        <v>153</v>
      </c>
      <c r="X1844" s="110" t="s">
        <v>123</v>
      </c>
      <c r="Y1844" s="111" t="s">
        <v>154</v>
      </c>
      <c r="Z1844" s="110" t="s">
        <v>156</v>
      </c>
      <c r="AA1844" s="110" t="s">
        <v>123</v>
      </c>
      <c r="AB1844" s="111" t="s">
        <v>157</v>
      </c>
      <c r="AC1844" s="110" t="s">
        <v>156</v>
      </c>
      <c r="AD1844" s="110" t="s">
        <v>123</v>
      </c>
      <c r="AE1844" s="111" t="s">
        <v>168</v>
      </c>
    </row>
    <row r="1845" spans="1:76" s="110" customFormat="1" x14ac:dyDescent="0.35">
      <c r="A1845" s="122" t="s">
        <v>4679</v>
      </c>
      <c r="D1845" s="111"/>
      <c r="E1845" s="125">
        <v>34136</v>
      </c>
      <c r="F1845" s="111" t="s">
        <v>256</v>
      </c>
      <c r="G1845" s="110" t="s">
        <v>4428</v>
      </c>
      <c r="H1845" s="110" t="s">
        <v>461</v>
      </c>
      <c r="I1845" s="110" t="s">
        <v>103</v>
      </c>
      <c r="J1845" s="111" t="s">
        <v>168</v>
      </c>
      <c r="M1845" s="111"/>
      <c r="N1845" s="110" t="s">
        <v>198</v>
      </c>
      <c r="O1845" s="110" t="s">
        <v>103</v>
      </c>
      <c r="P1845" s="111" t="s">
        <v>208</v>
      </c>
      <c r="Q1845" s="110" t="s">
        <v>744</v>
      </c>
      <c r="R1845" s="110" t="s">
        <v>103</v>
      </c>
      <c r="S1845" s="111" t="s">
        <v>186</v>
      </c>
      <c r="T1845" s="110" t="s">
        <v>864</v>
      </c>
      <c r="U1845" s="110" t="s">
        <v>151</v>
      </c>
      <c r="V1845" s="111" t="s">
        <v>4680</v>
      </c>
      <c r="W1845" s="110" t="s">
        <v>220</v>
      </c>
      <c r="X1845" s="110" t="s">
        <v>151</v>
      </c>
      <c r="Y1845" s="111" t="s">
        <v>186</v>
      </c>
      <c r="Z1845" s="110" t="s">
        <v>434</v>
      </c>
      <c r="AA1845" s="110" t="s">
        <v>151</v>
      </c>
      <c r="AB1845" s="111" t="s">
        <v>4681</v>
      </c>
      <c r="AC1845" s="110" t="s">
        <v>220</v>
      </c>
      <c r="AD1845" s="110" t="s">
        <v>151</v>
      </c>
      <c r="AE1845" s="111" t="s">
        <v>168</v>
      </c>
    </row>
    <row r="1846" spans="1:76" s="110" customFormat="1" x14ac:dyDescent="0.35">
      <c r="A1846" s="122" t="s">
        <v>2076</v>
      </c>
      <c r="B1846" s="110" t="s">
        <v>132</v>
      </c>
      <c r="C1846" s="111" t="s">
        <v>274</v>
      </c>
      <c r="D1846" s="111"/>
      <c r="E1846" s="125">
        <v>34617</v>
      </c>
      <c r="F1846" s="111" t="s">
        <v>337</v>
      </c>
      <c r="G1846" s="111" t="s">
        <v>140</v>
      </c>
      <c r="H1846" s="110" t="s">
        <v>127</v>
      </c>
      <c r="I1846" s="111" t="s">
        <v>326</v>
      </c>
      <c r="J1846" s="111"/>
      <c r="K1846" s="110" t="s">
        <v>127</v>
      </c>
      <c r="L1846" s="111" t="s">
        <v>326</v>
      </c>
      <c r="M1846" s="111"/>
      <c r="N1846" s="110" t="s">
        <v>132</v>
      </c>
      <c r="O1846" s="111" t="s">
        <v>135</v>
      </c>
      <c r="P1846" s="111"/>
      <c r="Q1846" s="110" t="s">
        <v>122</v>
      </c>
      <c r="R1846" s="111" t="s">
        <v>135</v>
      </c>
      <c r="S1846" s="111"/>
      <c r="T1846" s="110" t="s">
        <v>122</v>
      </c>
      <c r="U1846" s="111" t="s">
        <v>135</v>
      </c>
      <c r="V1846" s="111"/>
      <c r="W1846" s="110" t="s">
        <v>122</v>
      </c>
      <c r="X1846" s="111" t="s">
        <v>135</v>
      </c>
      <c r="Y1846" s="111"/>
      <c r="AA1846" s="111"/>
      <c r="AB1846" s="111"/>
      <c r="AD1846" s="111"/>
      <c r="AE1846" s="111"/>
      <c r="AG1846" s="111"/>
      <c r="AH1846" s="111"/>
      <c r="AJ1846" s="111"/>
      <c r="AK1846" s="111"/>
      <c r="AM1846" s="111"/>
      <c r="AN1846" s="111"/>
      <c r="AP1846" s="111"/>
      <c r="AQ1846" s="111"/>
      <c r="AS1846" s="111"/>
      <c r="AT1846" s="111"/>
      <c r="AV1846" s="111"/>
      <c r="AW1846" s="111"/>
      <c r="AY1846" s="111"/>
      <c r="AZ1846" s="111"/>
      <c r="BB1846" s="111"/>
      <c r="BC1846" s="111"/>
      <c r="BE1846" s="111"/>
      <c r="BF1846" s="111"/>
      <c r="BH1846" s="111"/>
      <c r="BI1846" s="111"/>
      <c r="BK1846" s="111"/>
      <c r="BL1846" s="111"/>
      <c r="BN1846" s="111"/>
      <c r="BO1846" s="111"/>
      <c r="BQ1846" s="125"/>
      <c r="BR1846" s="111"/>
      <c r="BS1846" s="118"/>
      <c r="BU1846" s="122"/>
      <c r="BV1846" s="118"/>
      <c r="BW1846" s="118"/>
      <c r="BX1846" s="127"/>
    </row>
    <row r="1847" spans="1:76" s="110" customFormat="1" x14ac:dyDescent="0.35">
      <c r="A1847" s="122" t="s">
        <v>1627</v>
      </c>
      <c r="B1847" s="110" t="s">
        <v>354</v>
      </c>
      <c r="C1847" s="118" t="s">
        <v>135</v>
      </c>
      <c r="D1847" s="122" t="s">
        <v>422</v>
      </c>
      <c r="E1847" s="125">
        <v>37143</v>
      </c>
      <c r="F1847" s="111" t="s">
        <v>134</v>
      </c>
      <c r="G1847" s="111" t="s">
        <v>313</v>
      </c>
      <c r="H1847" s="110" t="s">
        <v>323</v>
      </c>
      <c r="I1847" s="118" t="s">
        <v>135</v>
      </c>
      <c r="J1847" s="122" t="s">
        <v>154</v>
      </c>
      <c r="L1847" s="118"/>
      <c r="M1847" s="122"/>
      <c r="O1847" s="118"/>
      <c r="P1847" s="122"/>
      <c r="R1847" s="118"/>
      <c r="S1847" s="122"/>
      <c r="U1847" s="118"/>
      <c r="V1847" s="122"/>
      <c r="X1847" s="118"/>
      <c r="Y1847" s="122"/>
      <c r="AA1847" s="118"/>
      <c r="AB1847" s="122"/>
      <c r="AD1847" s="118"/>
      <c r="AE1847" s="122"/>
      <c r="AG1847" s="118"/>
      <c r="AH1847" s="122"/>
      <c r="AJ1847" s="118"/>
      <c r="AK1847" s="122"/>
    </row>
    <row r="1848" spans="1:76" s="110" customFormat="1" x14ac:dyDescent="0.35">
      <c r="A1848" s="122" t="s">
        <v>4852</v>
      </c>
      <c r="B1848" s="110" t="s">
        <v>744</v>
      </c>
      <c r="C1848" s="118" t="s">
        <v>131</v>
      </c>
      <c r="D1848" s="122" t="s">
        <v>186</v>
      </c>
      <c r="E1848" s="125">
        <v>35876</v>
      </c>
      <c r="F1848" s="111" t="s">
        <v>279</v>
      </c>
      <c r="G1848" s="111" t="s">
        <v>320</v>
      </c>
      <c r="H1848" s="110" t="s">
        <v>220</v>
      </c>
      <c r="I1848" s="118" t="s">
        <v>131</v>
      </c>
      <c r="J1848" s="122" t="s">
        <v>231</v>
      </c>
      <c r="L1848" s="118"/>
      <c r="M1848" s="122"/>
      <c r="O1848" s="118"/>
      <c r="P1848" s="122"/>
      <c r="R1848" s="118"/>
      <c r="S1848" s="122"/>
      <c r="U1848" s="118"/>
      <c r="V1848" s="122"/>
      <c r="X1848" s="118"/>
      <c r="Y1848" s="122"/>
      <c r="AA1848" s="118"/>
      <c r="AB1848" s="122"/>
      <c r="AD1848" s="118"/>
      <c r="AE1848" s="122"/>
      <c r="AG1848" s="118"/>
      <c r="AH1848" s="122"/>
      <c r="AJ1848" s="118"/>
      <c r="AK1848" s="122"/>
    </row>
    <row r="1849" spans="1:76" s="110" customFormat="1" x14ac:dyDescent="0.35">
      <c r="A1849" s="122" t="s">
        <v>1612</v>
      </c>
      <c r="B1849" s="110" t="s">
        <v>267</v>
      </c>
      <c r="C1849" s="110" t="s">
        <v>86</v>
      </c>
      <c r="D1849" s="122" t="s">
        <v>4910</v>
      </c>
      <c r="E1849" s="125">
        <v>34881</v>
      </c>
      <c r="F1849" s="118" t="s">
        <v>498</v>
      </c>
      <c r="G1849" s="122" t="s">
        <v>401</v>
      </c>
      <c r="H1849" s="110" t="s">
        <v>504</v>
      </c>
      <c r="I1849" s="110" t="s">
        <v>109</v>
      </c>
      <c r="J1849" s="122" t="s">
        <v>775</v>
      </c>
      <c r="K1849" s="110" t="s">
        <v>480</v>
      </c>
      <c r="L1849" s="110" t="s">
        <v>109</v>
      </c>
      <c r="M1849" s="122" t="s">
        <v>1613</v>
      </c>
      <c r="N1849" s="110" t="s">
        <v>656</v>
      </c>
      <c r="O1849" s="110" t="s">
        <v>109</v>
      </c>
      <c r="P1849" s="122" t="s">
        <v>619</v>
      </c>
      <c r="Q1849" s="110" t="s">
        <v>656</v>
      </c>
      <c r="R1849" s="110" t="s">
        <v>109</v>
      </c>
      <c r="S1849" s="122" t="s">
        <v>3481</v>
      </c>
      <c r="T1849" s="110" t="s">
        <v>480</v>
      </c>
      <c r="U1849" s="110" t="s">
        <v>109</v>
      </c>
      <c r="V1849" s="122" t="s">
        <v>317</v>
      </c>
      <c r="Y1849" s="122"/>
      <c r="AB1849" s="122"/>
    </row>
    <row r="1850" spans="1:76" s="110" customFormat="1" x14ac:dyDescent="0.35">
      <c r="A1850" s="122" t="s">
        <v>1996</v>
      </c>
      <c r="B1850" s="110" t="s">
        <v>220</v>
      </c>
      <c r="C1850" s="110" t="s">
        <v>96</v>
      </c>
      <c r="D1850" s="122" t="s">
        <v>186</v>
      </c>
      <c r="E1850" s="125">
        <v>35908</v>
      </c>
      <c r="F1850" s="111" t="s">
        <v>102</v>
      </c>
      <c r="G1850" s="122"/>
      <c r="H1850" s="110" t="s">
        <v>220</v>
      </c>
      <c r="I1850" s="110" t="s">
        <v>96</v>
      </c>
      <c r="J1850" s="122" t="s">
        <v>231</v>
      </c>
      <c r="K1850" s="110" t="s">
        <v>461</v>
      </c>
      <c r="L1850" s="110" t="s">
        <v>96</v>
      </c>
      <c r="M1850" s="122" t="s">
        <v>231</v>
      </c>
      <c r="N1850" s="110" t="s">
        <v>461</v>
      </c>
      <c r="O1850" s="110" t="s">
        <v>135</v>
      </c>
      <c r="P1850" s="122" t="s">
        <v>231</v>
      </c>
      <c r="S1850" s="122"/>
      <c r="V1850" s="122"/>
      <c r="Y1850" s="122"/>
      <c r="AB1850" s="122"/>
    </row>
    <row r="1851" spans="1:76" s="110" customFormat="1" x14ac:dyDescent="0.35">
      <c r="A1851" s="122" t="s">
        <v>887</v>
      </c>
      <c r="B1851" s="110" t="s">
        <v>273</v>
      </c>
      <c r="C1851" s="118" t="s">
        <v>135</v>
      </c>
      <c r="D1851" s="122" t="s">
        <v>477</v>
      </c>
      <c r="E1851" s="125">
        <v>37078</v>
      </c>
      <c r="F1851" s="111" t="s">
        <v>245</v>
      </c>
      <c r="G1851" s="111" t="s">
        <v>98</v>
      </c>
      <c r="H1851" s="110" t="s">
        <v>758</v>
      </c>
      <c r="I1851" s="118" t="s">
        <v>135</v>
      </c>
      <c r="J1851" s="122" t="s">
        <v>888</v>
      </c>
      <c r="L1851" s="118"/>
      <c r="M1851" s="122"/>
      <c r="O1851" s="118"/>
      <c r="P1851" s="122"/>
      <c r="R1851" s="118"/>
      <c r="S1851" s="122"/>
      <c r="U1851" s="118"/>
      <c r="V1851" s="122"/>
      <c r="X1851" s="118"/>
      <c r="Y1851" s="122"/>
      <c r="AA1851" s="118"/>
      <c r="AB1851" s="122"/>
      <c r="AD1851" s="118"/>
      <c r="AE1851" s="122"/>
      <c r="AG1851" s="118"/>
      <c r="AH1851" s="122"/>
      <c r="AJ1851" s="118"/>
      <c r="AK1851" s="122"/>
    </row>
    <row r="1852" spans="1:76" s="110" customFormat="1" x14ac:dyDescent="0.35">
      <c r="A1852" s="129" t="s">
        <v>2326</v>
      </c>
      <c r="B1852" s="102" t="s">
        <v>504</v>
      </c>
      <c r="C1852" s="102" t="s">
        <v>195</v>
      </c>
      <c r="D1852" s="129" t="s">
        <v>3380</v>
      </c>
      <c r="E1852" s="40">
        <v>33323</v>
      </c>
      <c r="F1852" s="111" t="s">
        <v>1140</v>
      </c>
      <c r="G1852" s="102" t="s">
        <v>4606</v>
      </c>
      <c r="H1852" s="102" t="s">
        <v>480</v>
      </c>
      <c r="I1852" s="102" t="s">
        <v>195</v>
      </c>
      <c r="J1852" s="129" t="s">
        <v>1390</v>
      </c>
      <c r="K1852" s="102" t="s">
        <v>504</v>
      </c>
      <c r="L1852" s="102" t="s">
        <v>224</v>
      </c>
      <c r="M1852" s="129" t="s">
        <v>2327</v>
      </c>
      <c r="N1852" s="102" t="s">
        <v>4635</v>
      </c>
      <c r="O1852" s="102" t="s">
        <v>85</v>
      </c>
      <c r="P1852" s="129" t="s">
        <v>2328</v>
      </c>
      <c r="Q1852" s="102" t="s">
        <v>504</v>
      </c>
      <c r="R1852" s="102" t="s">
        <v>109</v>
      </c>
      <c r="S1852" s="129" t="s">
        <v>908</v>
      </c>
      <c r="T1852" s="102" t="s">
        <v>267</v>
      </c>
      <c r="U1852" s="102" t="s">
        <v>85</v>
      </c>
      <c r="V1852" s="129" t="s">
        <v>2330</v>
      </c>
      <c r="W1852" s="102" t="s">
        <v>648</v>
      </c>
      <c r="X1852" s="102" t="s">
        <v>85</v>
      </c>
      <c r="Y1852" s="129" t="s">
        <v>778</v>
      </c>
      <c r="Z1852" s="102" t="s">
        <v>648</v>
      </c>
      <c r="AA1852" s="102" t="s">
        <v>85</v>
      </c>
      <c r="AB1852" s="129" t="s">
        <v>2331</v>
      </c>
      <c r="AC1852" s="102" t="s">
        <v>480</v>
      </c>
      <c r="AD1852" s="102" t="s">
        <v>85</v>
      </c>
      <c r="AE1852" s="129" t="s">
        <v>520</v>
      </c>
      <c r="AF1852" s="102" t="s">
        <v>480</v>
      </c>
      <c r="AG1852" s="102" t="s">
        <v>103</v>
      </c>
      <c r="AH1852" s="129" t="s">
        <v>317</v>
      </c>
      <c r="AI1852" s="102" t="s">
        <v>304</v>
      </c>
      <c r="AJ1852" s="102" t="s">
        <v>103</v>
      </c>
      <c r="AK1852" s="129" t="s">
        <v>310</v>
      </c>
      <c r="AL1852"/>
      <c r="AM1852"/>
      <c r="AN1852"/>
      <c r="AO1852"/>
      <c r="AP1852"/>
      <c r="AQ1852"/>
      <c r="AR1852"/>
      <c r="AS1852"/>
      <c r="AT1852"/>
      <c r="AU1852"/>
      <c r="AV1852"/>
      <c r="AW1852"/>
      <c r="AX1852"/>
      <c r="AY1852"/>
      <c r="AZ1852"/>
      <c r="BA1852"/>
      <c r="BB1852"/>
      <c r="BC1852"/>
      <c r="BD1852"/>
      <c r="BE1852"/>
      <c r="BF1852"/>
      <c r="BG1852"/>
      <c r="BH1852"/>
      <c r="BI1852"/>
      <c r="BJ1852"/>
      <c r="BK1852"/>
      <c r="BL1852"/>
      <c r="BM1852"/>
      <c r="BN1852"/>
      <c r="BO1852"/>
      <c r="BP1852"/>
      <c r="BQ1852"/>
      <c r="BR1852"/>
      <c r="BS1852"/>
      <c r="BT1852"/>
      <c r="BU1852"/>
      <c r="BV1852"/>
      <c r="BW1852"/>
      <c r="BX1852"/>
    </row>
    <row r="1853" spans="1:76" s="110" customFormat="1" x14ac:dyDescent="0.35">
      <c r="A1853" s="122" t="s">
        <v>3731</v>
      </c>
      <c r="B1853" s="110" t="s">
        <v>184</v>
      </c>
      <c r="C1853" s="110" t="s">
        <v>131</v>
      </c>
      <c r="D1853" s="122" t="s">
        <v>186</v>
      </c>
      <c r="E1853" s="125">
        <v>35776</v>
      </c>
      <c r="F1853" s="111" t="s">
        <v>5146</v>
      </c>
      <c r="G1853" s="122"/>
      <c r="J1853" s="122"/>
      <c r="M1853" s="122"/>
      <c r="P1853" s="122"/>
      <c r="S1853" s="122"/>
      <c r="V1853" s="122"/>
      <c r="Y1853" s="122"/>
      <c r="AB1853" s="122"/>
    </row>
    <row r="1854" spans="1:76" s="110" customFormat="1" x14ac:dyDescent="0.35">
      <c r="A1854" s="122" t="s">
        <v>3045</v>
      </c>
      <c r="B1854" s="110" t="s">
        <v>446</v>
      </c>
      <c r="C1854" s="111" t="s">
        <v>206</v>
      </c>
      <c r="D1854" s="111" t="s">
        <v>1501</v>
      </c>
      <c r="E1854" s="125">
        <v>32930</v>
      </c>
      <c r="F1854" s="111" t="s">
        <v>1443</v>
      </c>
      <c r="G1854" s="111" t="s">
        <v>189</v>
      </c>
      <c r="H1854" s="110" t="s">
        <v>198</v>
      </c>
      <c r="I1854" s="111" t="s">
        <v>471</v>
      </c>
      <c r="J1854" s="111" t="s">
        <v>201</v>
      </c>
      <c r="K1854" s="110" t="s">
        <v>184</v>
      </c>
      <c r="L1854" s="111" t="s">
        <v>131</v>
      </c>
      <c r="M1854" s="111" t="s">
        <v>186</v>
      </c>
      <c r="N1854" s="110" t="s">
        <v>461</v>
      </c>
      <c r="O1854" s="111" t="s">
        <v>165</v>
      </c>
      <c r="P1854" s="111" t="s">
        <v>231</v>
      </c>
      <c r="Q1854" s="110" t="s">
        <v>198</v>
      </c>
      <c r="R1854" s="111" t="s">
        <v>165</v>
      </c>
      <c r="S1854" s="111" t="s">
        <v>227</v>
      </c>
      <c r="T1854" s="110" t="s">
        <v>192</v>
      </c>
      <c r="U1854" s="111" t="s">
        <v>190</v>
      </c>
      <c r="V1854" s="111" t="s">
        <v>201</v>
      </c>
      <c r="W1854" s="110" t="s">
        <v>192</v>
      </c>
      <c r="X1854" s="111" t="s">
        <v>190</v>
      </c>
      <c r="Y1854" s="111" t="s">
        <v>227</v>
      </c>
      <c r="Z1854" s="110" t="s">
        <v>177</v>
      </c>
      <c r="AA1854" s="111" t="s">
        <v>190</v>
      </c>
      <c r="AB1854" s="111" t="s">
        <v>231</v>
      </c>
      <c r="AD1854" s="111"/>
      <c r="AE1854" s="111"/>
      <c r="AG1854" s="111"/>
      <c r="AH1854" s="111"/>
      <c r="AJ1854" s="111"/>
      <c r="AK1854" s="111"/>
      <c r="AM1854" s="111"/>
      <c r="AN1854" s="111"/>
      <c r="AO1854" s="110" t="s">
        <v>184</v>
      </c>
      <c r="AP1854" s="111" t="s">
        <v>135</v>
      </c>
      <c r="AQ1854" s="111" t="s">
        <v>231</v>
      </c>
      <c r="AS1854" s="111"/>
      <c r="AT1854" s="111"/>
      <c r="AV1854" s="111"/>
      <c r="AW1854" s="111"/>
      <c r="AY1854" s="111"/>
      <c r="AZ1854" s="111"/>
      <c r="BB1854" s="111"/>
      <c r="BC1854" s="111"/>
      <c r="BE1854" s="111"/>
      <c r="BF1854" s="111"/>
      <c r="BH1854" s="111"/>
      <c r="BI1854" s="111"/>
      <c r="BK1854" s="111"/>
      <c r="BL1854" s="111"/>
      <c r="BN1854" s="111"/>
      <c r="BO1854" s="122"/>
      <c r="BR1854" s="122"/>
      <c r="BS1854" s="122"/>
      <c r="BT1854" s="122"/>
      <c r="BU1854" s="122"/>
      <c r="BW1854" s="118"/>
      <c r="BX1854" s="118"/>
    </row>
    <row r="1855" spans="1:76" s="110" customFormat="1" x14ac:dyDescent="0.35">
      <c r="A1855" s="122" t="s">
        <v>4457</v>
      </c>
      <c r="C1855" s="111" t="s">
        <v>4421</v>
      </c>
      <c r="D1855" s="111"/>
      <c r="E1855" s="125">
        <v>35103</v>
      </c>
      <c r="F1855" s="111" t="s">
        <v>4458</v>
      </c>
      <c r="G1855" s="111" t="s">
        <v>4459</v>
      </c>
      <c r="I1855" s="111"/>
      <c r="J1855" s="111"/>
      <c r="K1855" s="110" t="s">
        <v>654</v>
      </c>
      <c r="L1855" s="111" t="s">
        <v>142</v>
      </c>
      <c r="M1855" s="111" t="s">
        <v>897</v>
      </c>
      <c r="N1855" s="110" t="s">
        <v>1707</v>
      </c>
      <c r="O1855" s="111" t="s">
        <v>142</v>
      </c>
      <c r="P1855" s="111" t="s">
        <v>4460</v>
      </c>
      <c r="Q1855" s="110" t="s">
        <v>654</v>
      </c>
      <c r="R1855" s="111" t="s">
        <v>142</v>
      </c>
      <c r="S1855" s="111" t="s">
        <v>1537</v>
      </c>
      <c r="T1855" s="110" t="s">
        <v>276</v>
      </c>
      <c r="U1855" s="111" t="s">
        <v>142</v>
      </c>
      <c r="V1855" s="111" t="s">
        <v>897</v>
      </c>
      <c r="W1855" s="110" t="s">
        <v>648</v>
      </c>
      <c r="X1855" s="111" t="s">
        <v>142</v>
      </c>
      <c r="Y1855" s="111" t="s">
        <v>2730</v>
      </c>
      <c r="AA1855" s="111"/>
      <c r="AB1855" s="111"/>
      <c r="AD1855" s="111"/>
      <c r="AE1855" s="111"/>
      <c r="AG1855" s="111"/>
      <c r="AH1855" s="111"/>
      <c r="AJ1855" s="111"/>
      <c r="AK1855" s="111"/>
      <c r="AM1855" s="111"/>
      <c r="AN1855" s="111"/>
      <c r="AP1855" s="111"/>
      <c r="AQ1855" s="111"/>
      <c r="AS1855" s="111"/>
      <c r="AT1855" s="111"/>
      <c r="AV1855" s="111"/>
      <c r="AW1855" s="111"/>
      <c r="AY1855" s="111"/>
      <c r="AZ1855" s="111"/>
      <c r="BB1855" s="111"/>
      <c r="BC1855" s="111"/>
      <c r="BE1855" s="111"/>
      <c r="BF1855" s="111"/>
      <c r="BH1855" s="111"/>
      <c r="BI1855" s="111"/>
      <c r="BK1855" s="111"/>
      <c r="BL1855" s="111"/>
      <c r="BN1855" s="111"/>
      <c r="BO1855" s="111"/>
      <c r="BQ1855" s="125"/>
      <c r="BR1855" s="111"/>
      <c r="BS1855" s="118"/>
      <c r="BU1855" s="122"/>
      <c r="BV1855" s="118"/>
      <c r="BW1855" s="118"/>
      <c r="BX1855" s="127"/>
    </row>
    <row r="1856" spans="1:76" s="110" customFormat="1" x14ac:dyDescent="0.35">
      <c r="A1856" s="122" t="s">
        <v>3757</v>
      </c>
      <c r="B1856" s="110" t="s">
        <v>153</v>
      </c>
      <c r="C1856" s="110" t="s">
        <v>268</v>
      </c>
      <c r="D1856" s="111" t="s">
        <v>154</v>
      </c>
      <c r="E1856" s="125">
        <v>34034</v>
      </c>
      <c r="F1856" s="118" t="s">
        <v>443</v>
      </c>
      <c r="G1856" s="122" t="s">
        <v>405</v>
      </c>
      <c r="J1856" s="111"/>
      <c r="M1856" s="111"/>
      <c r="P1856" s="111"/>
      <c r="Q1856" s="110" t="s">
        <v>147</v>
      </c>
      <c r="R1856" s="110" t="s">
        <v>116</v>
      </c>
      <c r="S1856" s="122" t="s">
        <v>426</v>
      </c>
      <c r="T1856" s="110" t="s">
        <v>156</v>
      </c>
      <c r="U1856" s="110" t="s">
        <v>158</v>
      </c>
      <c r="V1856" s="122" t="s">
        <v>161</v>
      </c>
      <c r="W1856" s="110" t="s">
        <v>153</v>
      </c>
      <c r="X1856" s="110" t="s">
        <v>259</v>
      </c>
      <c r="Y1856" s="122" t="s">
        <v>422</v>
      </c>
      <c r="Z1856" s="110" t="s">
        <v>156</v>
      </c>
      <c r="AA1856" s="110" t="s">
        <v>259</v>
      </c>
      <c r="AB1856" s="122" t="s">
        <v>5135</v>
      </c>
    </row>
    <row r="1857" spans="1:76" s="110" customFormat="1" x14ac:dyDescent="0.35">
      <c r="A1857" s="122" t="s">
        <v>2463</v>
      </c>
      <c r="B1857" s="110" t="s">
        <v>93</v>
      </c>
      <c r="C1857" s="118" t="s">
        <v>142</v>
      </c>
      <c r="D1857" s="122" t="s">
        <v>1754</v>
      </c>
      <c r="E1857" s="125">
        <v>37197</v>
      </c>
      <c r="F1857" s="111" t="s">
        <v>313</v>
      </c>
      <c r="G1857" s="111" t="s">
        <v>230</v>
      </c>
      <c r="H1857" s="110" t="s">
        <v>93</v>
      </c>
      <c r="I1857" s="118" t="s">
        <v>142</v>
      </c>
      <c r="J1857" s="122" t="s">
        <v>104</v>
      </c>
      <c r="L1857" s="118"/>
      <c r="M1857" s="122"/>
      <c r="O1857" s="118"/>
      <c r="P1857" s="122"/>
      <c r="R1857" s="118"/>
      <c r="S1857" s="122"/>
      <c r="U1857" s="118"/>
      <c r="V1857" s="122"/>
      <c r="X1857" s="118"/>
      <c r="Y1857" s="122"/>
      <c r="AA1857" s="118"/>
      <c r="AB1857" s="122"/>
      <c r="AD1857" s="118"/>
      <c r="AE1857" s="122"/>
      <c r="AG1857" s="118"/>
      <c r="AH1857" s="122"/>
      <c r="AJ1857" s="118"/>
      <c r="AK1857" s="122"/>
    </row>
    <row r="1858" spans="1:76" s="110" customFormat="1" x14ac:dyDescent="0.35">
      <c r="A1858" s="122" t="s">
        <v>4653</v>
      </c>
      <c r="D1858" s="122"/>
      <c r="E1858" s="125">
        <v>35554</v>
      </c>
      <c r="F1858" s="111" t="s">
        <v>130</v>
      </c>
      <c r="G1858" s="122" t="s">
        <v>280</v>
      </c>
      <c r="H1858" s="110" t="s">
        <v>93</v>
      </c>
      <c r="I1858" s="110" t="s">
        <v>341</v>
      </c>
      <c r="J1858" s="122" t="s">
        <v>117</v>
      </c>
      <c r="K1858" s="110" t="s">
        <v>93</v>
      </c>
      <c r="L1858" s="110" t="s">
        <v>341</v>
      </c>
      <c r="M1858" s="122" t="s">
        <v>951</v>
      </c>
      <c r="N1858" s="110" t="s">
        <v>93</v>
      </c>
      <c r="O1858" s="110" t="s">
        <v>341</v>
      </c>
      <c r="P1858" s="122" t="s">
        <v>4654</v>
      </c>
      <c r="Q1858" s="110" t="s">
        <v>93</v>
      </c>
      <c r="R1858" s="110" t="s">
        <v>341</v>
      </c>
      <c r="S1858" s="122" t="s">
        <v>4655</v>
      </c>
      <c r="V1858" s="122"/>
      <c r="Y1858" s="122"/>
      <c r="AB1858" s="122"/>
    </row>
    <row r="1859" spans="1:76" s="110" customFormat="1" x14ac:dyDescent="0.35">
      <c r="A1859" s="122" t="s">
        <v>1781</v>
      </c>
      <c r="B1859" s="110" t="s">
        <v>243</v>
      </c>
      <c r="C1859" s="111" t="s">
        <v>341</v>
      </c>
      <c r="D1859" s="111" t="s">
        <v>181</v>
      </c>
      <c r="E1859" s="125">
        <v>34735</v>
      </c>
      <c r="F1859" s="111" t="s">
        <v>1782</v>
      </c>
      <c r="G1859" s="111" t="s">
        <v>425</v>
      </c>
      <c r="H1859" s="110" t="s">
        <v>243</v>
      </c>
      <c r="I1859" s="111" t="s">
        <v>341</v>
      </c>
      <c r="J1859" s="111" t="s">
        <v>1143</v>
      </c>
      <c r="K1859" s="110" t="s">
        <v>243</v>
      </c>
      <c r="L1859" s="111" t="s">
        <v>341</v>
      </c>
      <c r="M1859" s="111" t="s">
        <v>181</v>
      </c>
      <c r="N1859" s="110" t="s">
        <v>1784</v>
      </c>
      <c r="O1859" s="111" t="s">
        <v>341</v>
      </c>
      <c r="P1859" s="111" t="s">
        <v>1783</v>
      </c>
      <c r="Q1859" s="110" t="s">
        <v>243</v>
      </c>
      <c r="R1859" s="111" t="s">
        <v>341</v>
      </c>
      <c r="S1859" s="111" t="s">
        <v>216</v>
      </c>
      <c r="T1859" s="110" t="s">
        <v>1784</v>
      </c>
      <c r="U1859" s="111" t="s">
        <v>341</v>
      </c>
      <c r="V1859" s="111" t="s">
        <v>1785</v>
      </c>
      <c r="W1859" s="110" t="s">
        <v>284</v>
      </c>
      <c r="X1859" s="111" t="s">
        <v>341</v>
      </c>
      <c r="Y1859" s="111" t="s">
        <v>208</v>
      </c>
      <c r="AA1859" s="111"/>
      <c r="AB1859" s="111"/>
      <c r="AD1859" s="111"/>
      <c r="AE1859" s="111"/>
      <c r="AG1859" s="111"/>
      <c r="AH1859" s="111"/>
      <c r="AJ1859" s="111"/>
      <c r="AK1859" s="111"/>
      <c r="AM1859" s="111"/>
      <c r="AN1859" s="111"/>
      <c r="AP1859" s="111"/>
      <c r="AQ1859" s="111"/>
      <c r="AS1859" s="111"/>
      <c r="AT1859" s="111"/>
      <c r="AV1859" s="111"/>
      <c r="AW1859" s="111"/>
      <c r="AY1859" s="111"/>
      <c r="AZ1859" s="111"/>
      <c r="BB1859" s="111"/>
      <c r="BC1859" s="111"/>
      <c r="BE1859" s="111"/>
      <c r="BF1859" s="111"/>
      <c r="BH1859" s="111"/>
      <c r="BI1859" s="111"/>
      <c r="BK1859" s="111"/>
      <c r="BL1859" s="111"/>
      <c r="BN1859" s="111"/>
      <c r="BO1859" s="111"/>
      <c r="BQ1859" s="125"/>
      <c r="BR1859" s="111"/>
      <c r="BS1859" s="118"/>
      <c r="BU1859" s="122"/>
      <c r="BV1859" s="118"/>
      <c r="BW1859" s="118"/>
      <c r="BX1859" s="127"/>
    </row>
    <row r="1860" spans="1:76" s="110" customFormat="1" x14ac:dyDescent="0.35">
      <c r="A1860" s="122" t="s">
        <v>3941</v>
      </c>
      <c r="B1860" s="110" t="s">
        <v>122</v>
      </c>
      <c r="C1860" s="110" t="s">
        <v>116</v>
      </c>
      <c r="D1860" s="122"/>
      <c r="E1860" s="125">
        <v>37187</v>
      </c>
      <c r="F1860" s="111" t="s">
        <v>5136</v>
      </c>
      <c r="G1860" s="122"/>
      <c r="J1860" s="122"/>
      <c r="M1860" s="122"/>
      <c r="P1860" s="122"/>
      <c r="S1860" s="122"/>
      <c r="V1860" s="122"/>
      <c r="Y1860" s="122"/>
      <c r="AB1860" s="122"/>
    </row>
    <row r="1861" spans="1:76" s="110" customFormat="1" x14ac:dyDescent="0.35">
      <c r="A1861" s="122" t="s">
        <v>986</v>
      </c>
      <c r="B1861" s="111" t="s">
        <v>198</v>
      </c>
      <c r="C1861" s="110" t="s">
        <v>165</v>
      </c>
      <c r="D1861" s="122" t="s">
        <v>181</v>
      </c>
      <c r="E1861" s="125">
        <v>36328</v>
      </c>
      <c r="F1861" s="118" t="s">
        <v>987</v>
      </c>
      <c r="G1861" s="122" t="s">
        <v>241</v>
      </c>
      <c r="H1861" s="111"/>
      <c r="J1861" s="122"/>
      <c r="M1861" s="122"/>
      <c r="N1861" s="110" t="s">
        <v>192</v>
      </c>
      <c r="O1861" s="110" t="s">
        <v>165</v>
      </c>
      <c r="P1861" s="122" t="s">
        <v>185</v>
      </c>
      <c r="S1861" s="122"/>
      <c r="V1861" s="122"/>
      <c r="Y1861" s="122"/>
      <c r="AB1861" s="122"/>
    </row>
    <row r="1862" spans="1:76" s="110" customFormat="1" x14ac:dyDescent="0.35">
      <c r="A1862" s="122" t="s">
        <v>3587</v>
      </c>
      <c r="B1862" s="110" t="s">
        <v>504</v>
      </c>
      <c r="C1862" s="110" t="s">
        <v>229</v>
      </c>
      <c r="D1862" s="122" t="s">
        <v>3379</v>
      </c>
      <c r="E1862" s="125">
        <v>36834</v>
      </c>
      <c r="F1862" s="111" t="s">
        <v>5190</v>
      </c>
      <c r="G1862" s="122"/>
      <c r="J1862" s="122"/>
      <c r="M1862" s="122"/>
      <c r="P1862" s="122"/>
      <c r="S1862" s="122"/>
      <c r="V1862" s="122"/>
      <c r="Y1862" s="122"/>
      <c r="AB1862" s="122"/>
    </row>
    <row r="1863" spans="1:76" s="110" customFormat="1" x14ac:dyDescent="0.35">
      <c r="A1863" s="122" t="s">
        <v>3758</v>
      </c>
      <c r="B1863" s="110" t="s">
        <v>93</v>
      </c>
      <c r="C1863" s="110" t="s">
        <v>224</v>
      </c>
      <c r="D1863" s="122" t="s">
        <v>5191</v>
      </c>
      <c r="E1863" s="125">
        <v>37131</v>
      </c>
      <c r="F1863" s="111" t="s">
        <v>5154</v>
      </c>
      <c r="G1863" s="122"/>
      <c r="J1863" s="122"/>
      <c r="M1863" s="122"/>
      <c r="P1863" s="122"/>
      <c r="S1863" s="122"/>
      <c r="V1863" s="122"/>
      <c r="Y1863" s="122"/>
      <c r="AB1863" s="122"/>
    </row>
    <row r="1864" spans="1:76" s="110" customFormat="1" x14ac:dyDescent="0.35">
      <c r="A1864" s="122" t="s">
        <v>3503</v>
      </c>
      <c r="B1864" s="111" t="s">
        <v>304</v>
      </c>
      <c r="C1864" s="110" t="s">
        <v>142</v>
      </c>
      <c r="D1864" s="111" t="s">
        <v>310</v>
      </c>
      <c r="E1864" s="125">
        <v>34201</v>
      </c>
      <c r="F1864" s="111" t="s">
        <v>443</v>
      </c>
      <c r="G1864" s="110" t="s">
        <v>175</v>
      </c>
      <c r="H1864" s="111"/>
      <c r="J1864" s="111"/>
      <c r="M1864" s="111"/>
      <c r="N1864" s="110" t="s">
        <v>648</v>
      </c>
      <c r="O1864" s="110" t="s">
        <v>86</v>
      </c>
      <c r="P1864" s="111" t="s">
        <v>293</v>
      </c>
      <c r="Q1864" s="110" t="s">
        <v>304</v>
      </c>
      <c r="R1864" s="110" t="s">
        <v>224</v>
      </c>
      <c r="S1864" s="111" t="s">
        <v>1823</v>
      </c>
      <c r="T1864" s="110" t="s">
        <v>648</v>
      </c>
      <c r="U1864" s="110" t="s">
        <v>123</v>
      </c>
      <c r="V1864" s="111" t="s">
        <v>777</v>
      </c>
      <c r="W1864" s="110" t="s">
        <v>276</v>
      </c>
      <c r="X1864" s="110" t="s">
        <v>123</v>
      </c>
      <c r="Y1864" s="111" t="s">
        <v>651</v>
      </c>
      <c r="Z1864" s="110" t="s">
        <v>276</v>
      </c>
      <c r="AA1864" s="110" t="s">
        <v>123</v>
      </c>
      <c r="AB1864" s="111" t="s">
        <v>317</v>
      </c>
      <c r="AC1864" s="110" t="s">
        <v>304</v>
      </c>
      <c r="AD1864" s="110" t="s">
        <v>123</v>
      </c>
      <c r="AE1864" s="111" t="s">
        <v>310</v>
      </c>
    </row>
    <row r="1865" spans="1:76" s="110" customFormat="1" x14ac:dyDescent="0.35">
      <c r="A1865" s="122" t="s">
        <v>3244</v>
      </c>
      <c r="B1865" s="110" t="s">
        <v>327</v>
      </c>
      <c r="C1865" s="110" t="s">
        <v>103</v>
      </c>
      <c r="D1865" s="122" t="s">
        <v>328</v>
      </c>
      <c r="E1865" s="125">
        <v>35775</v>
      </c>
      <c r="F1865" s="118" t="s">
        <v>965</v>
      </c>
      <c r="G1865" s="122" t="s">
        <v>108</v>
      </c>
      <c r="H1865" s="110" t="s">
        <v>327</v>
      </c>
      <c r="I1865" s="110" t="s">
        <v>103</v>
      </c>
      <c r="J1865" s="122" t="s">
        <v>328</v>
      </c>
      <c r="K1865" s="110" t="s">
        <v>327</v>
      </c>
      <c r="L1865" s="110" t="s">
        <v>421</v>
      </c>
      <c r="M1865" s="122" t="s">
        <v>335</v>
      </c>
      <c r="N1865" s="110" t="s">
        <v>323</v>
      </c>
      <c r="O1865" s="110" t="s">
        <v>421</v>
      </c>
      <c r="P1865" s="122" t="s">
        <v>149</v>
      </c>
      <c r="Q1865" s="110" t="s">
        <v>327</v>
      </c>
      <c r="R1865" s="110" t="s">
        <v>421</v>
      </c>
      <c r="S1865" s="122" t="s">
        <v>328</v>
      </c>
      <c r="V1865" s="122"/>
      <c r="Y1865" s="122"/>
      <c r="AB1865" s="122"/>
    </row>
    <row r="1866" spans="1:76" s="110" customFormat="1" x14ac:dyDescent="0.35">
      <c r="A1866" s="122" t="s">
        <v>742</v>
      </c>
      <c r="B1866" s="110" t="s">
        <v>192</v>
      </c>
      <c r="C1866" s="110" t="s">
        <v>123</v>
      </c>
      <c r="D1866" s="122" t="s">
        <v>185</v>
      </c>
      <c r="E1866" s="125">
        <v>35996</v>
      </c>
      <c r="F1866" s="111" t="s">
        <v>83</v>
      </c>
      <c r="G1866" s="122" t="s">
        <v>295</v>
      </c>
      <c r="H1866" s="110" t="s">
        <v>192</v>
      </c>
      <c r="I1866" s="110" t="s">
        <v>123</v>
      </c>
      <c r="J1866" s="122" t="s">
        <v>216</v>
      </c>
      <c r="K1866" s="110" t="s">
        <v>192</v>
      </c>
      <c r="L1866" s="110" t="s">
        <v>123</v>
      </c>
      <c r="M1866" s="122" t="s">
        <v>186</v>
      </c>
      <c r="P1866" s="122"/>
      <c r="S1866" s="122"/>
      <c r="V1866" s="122"/>
      <c r="Y1866" s="122"/>
      <c r="AB1866" s="122"/>
    </row>
    <row r="1867" spans="1:76" s="110" customFormat="1" x14ac:dyDescent="0.35">
      <c r="A1867" s="122" t="s">
        <v>3726</v>
      </c>
      <c r="B1867" s="110" t="s">
        <v>461</v>
      </c>
      <c r="C1867" s="110" t="s">
        <v>195</v>
      </c>
      <c r="D1867" s="122" t="s">
        <v>264</v>
      </c>
      <c r="E1867" s="125">
        <v>36181</v>
      </c>
      <c r="F1867" s="111" t="s">
        <v>134</v>
      </c>
      <c r="G1867" s="122"/>
      <c r="J1867" s="122"/>
      <c r="M1867" s="122"/>
      <c r="P1867" s="122"/>
      <c r="S1867" s="122"/>
      <c r="V1867" s="122"/>
      <c r="Y1867" s="122"/>
      <c r="AB1867" s="122"/>
    </row>
    <row r="1868" spans="1:76" s="110" customFormat="1" x14ac:dyDescent="0.35">
      <c r="A1868" s="122" t="s">
        <v>1347</v>
      </c>
      <c r="B1868" s="110" t="s">
        <v>127</v>
      </c>
      <c r="C1868" s="110" t="s">
        <v>109</v>
      </c>
      <c r="D1868" s="122"/>
      <c r="E1868" s="125">
        <v>36124</v>
      </c>
      <c r="F1868" s="118" t="s">
        <v>1348</v>
      </c>
      <c r="G1868" s="122" t="s">
        <v>3504</v>
      </c>
      <c r="H1868" s="110" t="s">
        <v>127</v>
      </c>
      <c r="I1868" s="110" t="s">
        <v>109</v>
      </c>
      <c r="J1868" s="122"/>
      <c r="K1868" s="110" t="s">
        <v>127</v>
      </c>
      <c r="L1868" s="110" t="s">
        <v>109</v>
      </c>
      <c r="M1868" s="122"/>
      <c r="N1868" s="110" t="s">
        <v>560</v>
      </c>
      <c r="O1868" s="110" t="s">
        <v>109</v>
      </c>
      <c r="P1868" s="122"/>
      <c r="S1868" s="122"/>
      <c r="V1868" s="122"/>
      <c r="Y1868" s="122"/>
      <c r="AB1868" s="122"/>
    </row>
    <row r="1869" spans="1:76" s="110" customFormat="1" x14ac:dyDescent="0.35">
      <c r="A1869" s="122" t="s">
        <v>2980</v>
      </c>
      <c r="B1869" s="110" t="s">
        <v>654</v>
      </c>
      <c r="C1869" s="111" t="s">
        <v>128</v>
      </c>
      <c r="D1869" s="111" t="s">
        <v>2211</v>
      </c>
      <c r="E1869" s="125">
        <v>33051</v>
      </c>
      <c r="F1869" s="111" t="s">
        <v>2712</v>
      </c>
      <c r="G1869" s="111" t="s">
        <v>4828</v>
      </c>
      <c r="H1869" s="110" t="s">
        <v>311</v>
      </c>
      <c r="I1869" s="111" t="s">
        <v>259</v>
      </c>
      <c r="J1869" s="111" t="s">
        <v>642</v>
      </c>
      <c r="K1869" s="110" t="s">
        <v>292</v>
      </c>
      <c r="L1869" s="111" t="s">
        <v>229</v>
      </c>
      <c r="M1869" s="111" t="s">
        <v>2981</v>
      </c>
      <c r="N1869" s="110" t="s">
        <v>654</v>
      </c>
      <c r="O1869" s="111" t="s">
        <v>259</v>
      </c>
      <c r="P1869" s="111" t="s">
        <v>2982</v>
      </c>
      <c r="Q1869" s="110" t="s">
        <v>654</v>
      </c>
      <c r="R1869" s="111" t="s">
        <v>259</v>
      </c>
      <c r="S1869" s="111" t="s">
        <v>2316</v>
      </c>
      <c r="T1869" s="110" t="s">
        <v>654</v>
      </c>
      <c r="U1869" s="111" t="s">
        <v>259</v>
      </c>
      <c r="V1869" s="111" t="s">
        <v>2984</v>
      </c>
      <c r="W1869" s="110" t="s">
        <v>654</v>
      </c>
      <c r="X1869" s="111" t="s">
        <v>259</v>
      </c>
      <c r="Y1869" s="111" t="s">
        <v>2317</v>
      </c>
      <c r="Z1869" s="110" t="s">
        <v>654</v>
      </c>
      <c r="AA1869" s="111" t="s">
        <v>259</v>
      </c>
      <c r="AB1869" s="111" t="s">
        <v>2316</v>
      </c>
      <c r="AC1869" s="110" t="s">
        <v>654</v>
      </c>
      <c r="AD1869" s="111" t="s">
        <v>259</v>
      </c>
      <c r="AE1869" s="111" t="s">
        <v>1924</v>
      </c>
      <c r="AF1869" s="110" t="s">
        <v>654</v>
      </c>
      <c r="AG1869" s="111" t="s">
        <v>259</v>
      </c>
      <c r="AH1869" s="111" t="s">
        <v>2317</v>
      </c>
      <c r="AI1869" s="110" t="s">
        <v>654</v>
      </c>
      <c r="AJ1869" s="111" t="s">
        <v>259</v>
      </c>
      <c r="AK1869" s="111" t="s">
        <v>2984</v>
      </c>
      <c r="AL1869" s="110" t="s">
        <v>654</v>
      </c>
      <c r="AM1869" s="111" t="s">
        <v>259</v>
      </c>
      <c r="AN1869" s="111" t="s">
        <v>877</v>
      </c>
      <c r="AO1869" s="110" t="s">
        <v>654</v>
      </c>
      <c r="AP1869" s="111" t="s">
        <v>259</v>
      </c>
      <c r="AQ1869" s="111" t="s">
        <v>191</v>
      </c>
      <c r="AS1869" s="111"/>
      <c r="AT1869" s="111"/>
      <c r="AV1869" s="111"/>
      <c r="AW1869" s="111"/>
      <c r="AY1869" s="111"/>
      <c r="AZ1869" s="111"/>
      <c r="BB1869" s="111"/>
      <c r="BC1869" s="111"/>
      <c r="BE1869" s="111"/>
      <c r="BF1869" s="111"/>
      <c r="BH1869" s="111"/>
      <c r="BI1869" s="111"/>
      <c r="BK1869" s="111"/>
      <c r="BL1869" s="111"/>
      <c r="BN1869" s="111"/>
      <c r="BO1869" s="122"/>
      <c r="BR1869" s="122"/>
      <c r="BS1869" s="122"/>
      <c r="BT1869" s="122"/>
      <c r="BU1869" s="122"/>
      <c r="BW1869" s="118"/>
      <c r="BX1869" s="118"/>
    </row>
    <row r="1870" spans="1:76" s="110" customFormat="1" x14ac:dyDescent="0.35">
      <c r="A1870" s="122" t="s">
        <v>3331</v>
      </c>
      <c r="B1870" s="110" t="s">
        <v>362</v>
      </c>
      <c r="C1870" s="110" t="s">
        <v>158</v>
      </c>
      <c r="D1870" s="122"/>
      <c r="E1870" s="125">
        <v>34901</v>
      </c>
      <c r="F1870" s="111" t="s">
        <v>107</v>
      </c>
      <c r="G1870" s="122" t="s">
        <v>892</v>
      </c>
      <c r="J1870" s="122"/>
      <c r="K1870" s="110" t="s">
        <v>362</v>
      </c>
      <c r="L1870" s="110" t="s">
        <v>116</v>
      </c>
      <c r="M1870" s="122"/>
      <c r="P1870" s="122"/>
      <c r="S1870" s="122"/>
      <c r="V1870" s="122"/>
      <c r="Y1870" s="122"/>
      <c r="AB1870" s="122"/>
    </row>
    <row r="1871" spans="1:76" s="110" customFormat="1" x14ac:dyDescent="0.35">
      <c r="A1871" s="122" t="s">
        <v>3293</v>
      </c>
      <c r="B1871" s="110" t="s">
        <v>220</v>
      </c>
      <c r="C1871" s="118" t="s">
        <v>142</v>
      </c>
      <c r="D1871" s="122" t="s">
        <v>231</v>
      </c>
      <c r="E1871" s="125">
        <v>36509</v>
      </c>
      <c r="F1871" s="111" t="s">
        <v>91</v>
      </c>
      <c r="G1871" s="111"/>
      <c r="H1871" s="110" t="s">
        <v>220</v>
      </c>
      <c r="I1871" s="118" t="s">
        <v>142</v>
      </c>
      <c r="J1871" s="122" t="s">
        <v>231</v>
      </c>
      <c r="L1871" s="118"/>
      <c r="M1871" s="122"/>
      <c r="O1871" s="118"/>
      <c r="P1871" s="122"/>
      <c r="R1871" s="118"/>
      <c r="S1871" s="122"/>
      <c r="U1871" s="118"/>
      <c r="V1871" s="122"/>
      <c r="X1871" s="118"/>
      <c r="Y1871" s="122"/>
      <c r="AA1871" s="118"/>
      <c r="AB1871" s="122"/>
      <c r="AD1871" s="118"/>
      <c r="AE1871" s="122"/>
      <c r="AG1871" s="118"/>
      <c r="AH1871" s="122"/>
      <c r="AJ1871" s="118"/>
      <c r="AK1871" s="122"/>
    </row>
    <row r="1872" spans="1:76" s="110" customFormat="1" x14ac:dyDescent="0.35">
      <c r="A1872" s="122" t="s">
        <v>1521</v>
      </c>
      <c r="B1872" s="110" t="s">
        <v>654</v>
      </c>
      <c r="C1872" s="110" t="s">
        <v>109</v>
      </c>
      <c r="D1872" s="122" t="s">
        <v>520</v>
      </c>
      <c r="E1872" s="125">
        <v>34919</v>
      </c>
      <c r="F1872" s="118" t="s">
        <v>405</v>
      </c>
      <c r="G1872" s="122" t="s">
        <v>1005</v>
      </c>
      <c r="H1872" s="110" t="s">
        <v>654</v>
      </c>
      <c r="I1872" s="110" t="s">
        <v>460</v>
      </c>
      <c r="J1872" s="122" t="s">
        <v>2320</v>
      </c>
      <c r="M1872" s="122"/>
      <c r="N1872" s="110" t="s">
        <v>654</v>
      </c>
      <c r="O1872" s="110" t="s">
        <v>460</v>
      </c>
      <c r="P1872" s="122" t="s">
        <v>653</v>
      </c>
      <c r="Q1872" s="110" t="s">
        <v>654</v>
      </c>
      <c r="R1872" s="110" t="s">
        <v>172</v>
      </c>
      <c r="S1872" s="122" t="s">
        <v>314</v>
      </c>
      <c r="T1872" s="110" t="s">
        <v>654</v>
      </c>
      <c r="U1872" s="110" t="s">
        <v>172</v>
      </c>
      <c r="V1872" s="122" t="s">
        <v>1522</v>
      </c>
      <c r="W1872" s="110" t="s">
        <v>654</v>
      </c>
      <c r="X1872" s="110" t="s">
        <v>172</v>
      </c>
      <c r="Y1872" s="122" t="s">
        <v>1406</v>
      </c>
      <c r="Z1872" s="110" t="s">
        <v>307</v>
      </c>
      <c r="AA1872" s="110" t="s">
        <v>172</v>
      </c>
      <c r="AB1872" s="122" t="s">
        <v>310</v>
      </c>
    </row>
    <row r="1873" spans="1:76" s="110" customFormat="1" x14ac:dyDescent="0.35">
      <c r="A1873" s="122" t="s">
        <v>1904</v>
      </c>
      <c r="B1873" s="110" t="s">
        <v>253</v>
      </c>
      <c r="C1873" s="110" t="s">
        <v>421</v>
      </c>
      <c r="D1873" s="122" t="s">
        <v>181</v>
      </c>
      <c r="E1873" s="125">
        <v>34607</v>
      </c>
      <c r="F1873" s="118" t="s">
        <v>249</v>
      </c>
      <c r="G1873" s="122" t="s">
        <v>406</v>
      </c>
      <c r="H1873" s="110" t="s">
        <v>253</v>
      </c>
      <c r="I1873" s="110" t="s">
        <v>421</v>
      </c>
      <c r="J1873" s="122" t="s">
        <v>254</v>
      </c>
      <c r="K1873" s="110" t="s">
        <v>273</v>
      </c>
      <c r="L1873" s="110" t="s">
        <v>268</v>
      </c>
      <c r="M1873" s="122" t="s">
        <v>743</v>
      </c>
      <c r="N1873" s="110" t="s">
        <v>250</v>
      </c>
      <c r="O1873" s="110" t="s">
        <v>235</v>
      </c>
      <c r="P1873" s="122" t="s">
        <v>477</v>
      </c>
      <c r="Q1873" s="110" t="s">
        <v>273</v>
      </c>
      <c r="R1873" s="110" t="s">
        <v>116</v>
      </c>
      <c r="S1873" s="122" t="s">
        <v>227</v>
      </c>
      <c r="T1873" s="110" t="s">
        <v>273</v>
      </c>
      <c r="U1873" s="110" t="s">
        <v>116</v>
      </c>
      <c r="V1873" s="122" t="s">
        <v>477</v>
      </c>
      <c r="W1873" s="110" t="s">
        <v>273</v>
      </c>
      <c r="X1873" s="110" t="s">
        <v>116</v>
      </c>
      <c r="Y1873" s="122" t="s">
        <v>484</v>
      </c>
      <c r="Z1873" s="110" t="s">
        <v>758</v>
      </c>
      <c r="AA1873" s="110" t="s">
        <v>116</v>
      </c>
      <c r="AB1873" s="122" t="s">
        <v>1905</v>
      </c>
    </row>
    <row r="1874" spans="1:76" s="110" customFormat="1" x14ac:dyDescent="0.35">
      <c r="A1874" s="122" t="s">
        <v>2456</v>
      </c>
      <c r="B1874" s="110" t="s">
        <v>93</v>
      </c>
      <c r="C1874" s="110" t="s">
        <v>259</v>
      </c>
      <c r="D1874" s="122" t="s">
        <v>4416</v>
      </c>
      <c r="E1874" s="125">
        <v>36819</v>
      </c>
      <c r="F1874" s="111" t="s">
        <v>84</v>
      </c>
      <c r="G1874" s="122" t="s">
        <v>4889</v>
      </c>
      <c r="H1874" s="110" t="s">
        <v>93</v>
      </c>
      <c r="I1874" s="110" t="s">
        <v>259</v>
      </c>
      <c r="J1874" s="122" t="s">
        <v>543</v>
      </c>
      <c r="K1874" s="110" t="s">
        <v>93</v>
      </c>
      <c r="L1874" s="110" t="s">
        <v>259</v>
      </c>
      <c r="M1874" s="122" t="s">
        <v>2457</v>
      </c>
      <c r="P1874" s="122"/>
      <c r="S1874" s="122"/>
      <c r="V1874" s="122"/>
      <c r="Y1874" s="122"/>
      <c r="AB1874" s="122"/>
    </row>
    <row r="1875" spans="1:76" s="110" customFormat="1" x14ac:dyDescent="0.35">
      <c r="A1875" s="122" t="s">
        <v>1534</v>
      </c>
      <c r="B1875" s="110" t="s">
        <v>304</v>
      </c>
      <c r="C1875" s="110" t="s">
        <v>128</v>
      </c>
      <c r="D1875" s="122" t="s">
        <v>310</v>
      </c>
      <c r="E1875" s="125">
        <v>35670</v>
      </c>
      <c r="F1875" s="118" t="s">
        <v>108</v>
      </c>
      <c r="G1875" s="122" t="s">
        <v>4983</v>
      </c>
      <c r="H1875" s="110" t="s">
        <v>307</v>
      </c>
      <c r="I1875" s="110" t="s">
        <v>158</v>
      </c>
      <c r="J1875" s="122" t="s">
        <v>310</v>
      </c>
      <c r="K1875" s="110" t="s">
        <v>311</v>
      </c>
      <c r="L1875" s="110" t="s">
        <v>94</v>
      </c>
      <c r="M1875" s="122" t="s">
        <v>777</v>
      </c>
      <c r="N1875" s="110" t="s">
        <v>307</v>
      </c>
      <c r="O1875" s="110" t="s">
        <v>94</v>
      </c>
      <c r="P1875" s="122" t="s">
        <v>314</v>
      </c>
      <c r="Q1875" s="110" t="s">
        <v>648</v>
      </c>
      <c r="R1875" s="110" t="s">
        <v>94</v>
      </c>
      <c r="S1875" s="122" t="s">
        <v>1535</v>
      </c>
      <c r="V1875" s="122"/>
      <c r="Y1875" s="122"/>
      <c r="AB1875" s="122"/>
    </row>
    <row r="1876" spans="1:76" s="110" customFormat="1" x14ac:dyDescent="0.35">
      <c r="A1876" s="122" t="s">
        <v>1528</v>
      </c>
      <c r="B1876" s="110" t="s">
        <v>654</v>
      </c>
      <c r="C1876" s="110" t="s">
        <v>135</v>
      </c>
      <c r="D1876" s="122" t="s">
        <v>1421</v>
      </c>
      <c r="E1876" s="125">
        <v>36654</v>
      </c>
      <c r="F1876" s="111" t="s">
        <v>1529</v>
      </c>
      <c r="G1876" s="122" t="s">
        <v>84</v>
      </c>
      <c r="H1876" s="110" t="s">
        <v>311</v>
      </c>
      <c r="I1876" s="110" t="s">
        <v>135</v>
      </c>
      <c r="J1876" s="122" t="s">
        <v>1168</v>
      </c>
      <c r="K1876" s="110" t="s">
        <v>311</v>
      </c>
      <c r="L1876" s="110" t="s">
        <v>135</v>
      </c>
      <c r="M1876" s="122" t="s">
        <v>1283</v>
      </c>
      <c r="P1876" s="122"/>
      <c r="S1876" s="122"/>
      <c r="V1876" s="122"/>
      <c r="Y1876" s="122"/>
      <c r="AB1876" s="122"/>
    </row>
    <row r="1877" spans="1:76" s="110" customFormat="1" x14ac:dyDescent="0.35">
      <c r="A1877" s="122" t="s">
        <v>1127</v>
      </c>
      <c r="B1877" s="110" t="s">
        <v>205</v>
      </c>
      <c r="C1877" s="118" t="s">
        <v>135</v>
      </c>
      <c r="D1877" s="122" t="s">
        <v>743</v>
      </c>
      <c r="E1877" s="125">
        <v>36569</v>
      </c>
      <c r="F1877" s="111" t="s">
        <v>137</v>
      </c>
      <c r="G1877" s="111" t="s">
        <v>98</v>
      </c>
      <c r="H1877" s="110" t="s">
        <v>205</v>
      </c>
      <c r="I1877" s="118" t="s">
        <v>135</v>
      </c>
      <c r="J1877" s="122" t="s">
        <v>477</v>
      </c>
      <c r="L1877" s="118"/>
      <c r="M1877" s="122"/>
      <c r="O1877" s="118"/>
      <c r="P1877" s="122"/>
      <c r="R1877" s="118"/>
      <c r="S1877" s="122"/>
      <c r="U1877" s="118"/>
      <c r="V1877" s="122"/>
      <c r="X1877" s="118"/>
      <c r="Y1877" s="122"/>
      <c r="AA1877" s="118"/>
      <c r="AB1877" s="122"/>
      <c r="AD1877" s="118"/>
      <c r="AE1877" s="122"/>
      <c r="AG1877" s="118"/>
      <c r="AH1877" s="122"/>
      <c r="AJ1877" s="118"/>
      <c r="AK1877" s="122"/>
    </row>
    <row r="1878" spans="1:76" s="110" customFormat="1" x14ac:dyDescent="0.35">
      <c r="A1878" s="122" t="s">
        <v>501</v>
      </c>
      <c r="B1878" s="110" t="s">
        <v>253</v>
      </c>
      <c r="C1878" s="110" t="s">
        <v>96</v>
      </c>
      <c r="D1878" s="122" t="s">
        <v>1170</v>
      </c>
      <c r="E1878" s="125">
        <v>36878</v>
      </c>
      <c r="F1878" s="111" t="s">
        <v>502</v>
      </c>
      <c r="G1878" s="111" t="s">
        <v>4436</v>
      </c>
      <c r="H1878" s="110" t="s">
        <v>504</v>
      </c>
      <c r="I1878" s="110" t="s">
        <v>96</v>
      </c>
      <c r="J1878" s="122" t="s">
        <v>3505</v>
      </c>
      <c r="K1878" s="110" t="s">
        <v>504</v>
      </c>
      <c r="L1878" s="110" t="s">
        <v>96</v>
      </c>
      <c r="M1878" s="122" t="s">
        <v>505</v>
      </c>
      <c r="P1878" s="122"/>
      <c r="S1878" s="122"/>
      <c r="V1878" s="122"/>
      <c r="Y1878" s="122"/>
      <c r="AB1878" s="122"/>
    </row>
    <row r="1879" spans="1:76" s="110" customFormat="1" x14ac:dyDescent="0.35">
      <c r="A1879" s="122" t="s">
        <v>3759</v>
      </c>
      <c r="B1879" s="110" t="s">
        <v>459</v>
      </c>
      <c r="C1879" s="110" t="s">
        <v>85</v>
      </c>
      <c r="D1879" s="122" t="s">
        <v>166</v>
      </c>
      <c r="E1879" s="125">
        <v>36634</v>
      </c>
      <c r="F1879" s="111" t="s">
        <v>5137</v>
      </c>
      <c r="G1879" s="122"/>
      <c r="J1879" s="122"/>
      <c r="M1879" s="122"/>
      <c r="P1879" s="122"/>
      <c r="S1879" s="122"/>
      <c r="V1879" s="122"/>
      <c r="Y1879" s="122"/>
      <c r="AB1879" s="122"/>
    </row>
    <row r="1880" spans="1:76" s="110" customFormat="1" x14ac:dyDescent="0.35">
      <c r="A1880" s="122" t="s">
        <v>3884</v>
      </c>
      <c r="B1880" s="110" t="s">
        <v>327</v>
      </c>
      <c r="C1880" s="110" t="s">
        <v>229</v>
      </c>
      <c r="D1880" s="122" t="s">
        <v>328</v>
      </c>
      <c r="E1880" s="125">
        <v>36712</v>
      </c>
      <c r="F1880" s="111" t="s">
        <v>3960</v>
      </c>
      <c r="G1880" s="122"/>
      <c r="J1880" s="122"/>
      <c r="M1880" s="122"/>
      <c r="P1880" s="122"/>
      <c r="S1880" s="122"/>
      <c r="V1880" s="122"/>
      <c r="Y1880" s="122"/>
      <c r="AB1880" s="122"/>
    </row>
    <row r="1881" spans="1:76" s="110" customFormat="1" x14ac:dyDescent="0.35">
      <c r="A1881" s="122" t="s">
        <v>2138</v>
      </c>
      <c r="B1881" s="110" t="s">
        <v>327</v>
      </c>
      <c r="C1881" s="110" t="s">
        <v>259</v>
      </c>
      <c r="D1881" s="122" t="s">
        <v>328</v>
      </c>
      <c r="E1881" s="125">
        <v>35636</v>
      </c>
      <c r="F1881" s="118" t="s">
        <v>108</v>
      </c>
      <c r="G1881" s="122" t="s">
        <v>624</v>
      </c>
      <c r="H1881" s="110" t="s">
        <v>299</v>
      </c>
      <c r="I1881" s="110" t="s">
        <v>268</v>
      </c>
      <c r="J1881" s="122" t="s">
        <v>528</v>
      </c>
      <c r="K1881" s="110" t="s">
        <v>327</v>
      </c>
      <c r="L1881" s="110" t="s">
        <v>151</v>
      </c>
      <c r="M1881" s="122" t="s">
        <v>335</v>
      </c>
      <c r="N1881" s="110" t="s">
        <v>327</v>
      </c>
      <c r="O1881" s="110" t="s">
        <v>151</v>
      </c>
      <c r="P1881" s="122" t="s">
        <v>335</v>
      </c>
      <c r="Q1881" s="110" t="s">
        <v>327</v>
      </c>
      <c r="R1881" s="110" t="s">
        <v>151</v>
      </c>
      <c r="S1881" s="122" t="s">
        <v>328</v>
      </c>
      <c r="V1881" s="122"/>
      <c r="Y1881" s="122"/>
      <c r="AB1881" s="122"/>
    </row>
    <row r="1882" spans="1:76" s="110" customFormat="1" x14ac:dyDescent="0.35">
      <c r="A1882" s="122" t="s">
        <v>1550</v>
      </c>
      <c r="B1882" s="110" t="s">
        <v>345</v>
      </c>
      <c r="C1882" s="111" t="s">
        <v>116</v>
      </c>
      <c r="D1882" s="111" t="s">
        <v>154</v>
      </c>
      <c r="E1882" s="125">
        <v>34862</v>
      </c>
      <c r="F1882" s="111" t="s">
        <v>114</v>
      </c>
      <c r="G1882" s="111" t="s">
        <v>425</v>
      </c>
      <c r="H1882" s="110" t="s">
        <v>327</v>
      </c>
      <c r="I1882" s="111" t="s">
        <v>158</v>
      </c>
      <c r="J1882" s="111" t="s">
        <v>328</v>
      </c>
      <c r="K1882" s="110" t="s">
        <v>323</v>
      </c>
      <c r="L1882" s="111" t="s">
        <v>158</v>
      </c>
      <c r="M1882" s="111" t="s">
        <v>149</v>
      </c>
      <c r="N1882" s="110" t="s">
        <v>354</v>
      </c>
      <c r="O1882" s="111" t="s">
        <v>131</v>
      </c>
      <c r="P1882" s="111" t="s">
        <v>154</v>
      </c>
      <c r="Q1882" s="110" t="s">
        <v>354</v>
      </c>
      <c r="R1882" s="111" t="s">
        <v>131</v>
      </c>
      <c r="S1882" s="111" t="s">
        <v>154</v>
      </c>
      <c r="T1882" s="110" t="s">
        <v>354</v>
      </c>
      <c r="U1882" s="111" t="s">
        <v>131</v>
      </c>
      <c r="V1882" s="111" t="s">
        <v>422</v>
      </c>
      <c r="W1882" s="110" t="s">
        <v>354</v>
      </c>
      <c r="X1882" s="111" t="s">
        <v>131</v>
      </c>
      <c r="Y1882" s="111" t="s">
        <v>422</v>
      </c>
      <c r="AA1882" s="111"/>
      <c r="AB1882" s="111"/>
      <c r="AD1882" s="111"/>
      <c r="AE1882" s="111"/>
      <c r="AG1882" s="111"/>
      <c r="AH1882" s="111"/>
      <c r="AJ1882" s="111"/>
      <c r="AK1882" s="111"/>
      <c r="AM1882" s="111"/>
      <c r="AN1882" s="111"/>
      <c r="AP1882" s="111"/>
      <c r="AQ1882" s="111"/>
      <c r="AS1882" s="111"/>
      <c r="AT1882" s="111"/>
      <c r="AV1882" s="111"/>
      <c r="AW1882" s="111"/>
      <c r="AY1882" s="111"/>
      <c r="AZ1882" s="111"/>
      <c r="BB1882" s="111"/>
      <c r="BC1882" s="111"/>
      <c r="BE1882" s="111"/>
      <c r="BF1882" s="111"/>
      <c r="BH1882" s="111"/>
      <c r="BI1882" s="111"/>
      <c r="BK1882" s="111"/>
      <c r="BL1882" s="111"/>
      <c r="BN1882" s="111"/>
      <c r="BO1882" s="111"/>
      <c r="BQ1882" s="125"/>
      <c r="BR1882" s="111"/>
      <c r="BS1882" s="118"/>
      <c r="BU1882" s="122"/>
      <c r="BV1882" s="118"/>
      <c r="BW1882" s="118"/>
      <c r="BX1882" s="127"/>
    </row>
    <row r="1883" spans="1:76" s="110" customFormat="1" x14ac:dyDescent="0.35">
      <c r="A1883" s="122" t="s">
        <v>3597</v>
      </c>
      <c r="B1883" s="110" t="s">
        <v>292</v>
      </c>
      <c r="C1883" s="110" t="s">
        <v>190</v>
      </c>
      <c r="D1883" s="122" t="s">
        <v>1020</v>
      </c>
      <c r="E1883" s="125">
        <v>37674</v>
      </c>
      <c r="F1883" s="111" t="s">
        <v>5137</v>
      </c>
      <c r="G1883" s="122"/>
      <c r="J1883" s="122"/>
      <c r="M1883" s="122"/>
      <c r="P1883" s="122"/>
      <c r="S1883" s="122"/>
      <c r="V1883" s="122"/>
      <c r="Y1883" s="122"/>
      <c r="AB1883" s="122"/>
    </row>
    <row r="1884" spans="1:76" s="110" customFormat="1" x14ac:dyDescent="0.35">
      <c r="A1884" s="122" t="s">
        <v>3247</v>
      </c>
      <c r="B1884" s="110" t="s">
        <v>844</v>
      </c>
      <c r="C1884" s="118" t="s">
        <v>195</v>
      </c>
      <c r="D1884" s="122"/>
      <c r="E1884" s="125">
        <v>36293</v>
      </c>
      <c r="F1884" s="111" t="s">
        <v>457</v>
      </c>
      <c r="G1884" s="111" t="s">
        <v>88</v>
      </c>
      <c r="H1884" s="110" t="s">
        <v>410</v>
      </c>
      <c r="I1884" s="118" t="s">
        <v>195</v>
      </c>
      <c r="J1884" s="122" t="s">
        <v>4904</v>
      </c>
      <c r="L1884" s="118"/>
      <c r="M1884" s="122"/>
      <c r="O1884" s="118"/>
      <c r="P1884" s="122"/>
      <c r="R1884" s="118"/>
      <c r="S1884" s="122"/>
      <c r="U1884" s="118"/>
      <c r="V1884" s="122"/>
      <c r="X1884" s="118"/>
      <c r="Y1884" s="122"/>
      <c r="AA1884" s="118"/>
      <c r="AB1884" s="122"/>
      <c r="AD1884" s="118"/>
      <c r="AE1884" s="122"/>
      <c r="AG1884" s="118"/>
      <c r="AH1884" s="122"/>
      <c r="AJ1884" s="118"/>
      <c r="AK1884" s="122"/>
    </row>
    <row r="1885" spans="1:76" s="110" customFormat="1" x14ac:dyDescent="0.35">
      <c r="A1885" s="122" t="s">
        <v>1665</v>
      </c>
      <c r="B1885" s="118"/>
      <c r="C1885" s="118"/>
      <c r="D1885" s="111"/>
      <c r="E1885" s="125">
        <v>33860</v>
      </c>
      <c r="F1885" s="111" t="s">
        <v>1041</v>
      </c>
      <c r="G1885" s="122" t="s">
        <v>125</v>
      </c>
      <c r="H1885" s="118" t="s">
        <v>153</v>
      </c>
      <c r="I1885" s="118" t="s">
        <v>206</v>
      </c>
      <c r="J1885" s="111" t="s">
        <v>154</v>
      </c>
      <c r="K1885" s="118" t="s">
        <v>153</v>
      </c>
      <c r="L1885" s="118" t="s">
        <v>471</v>
      </c>
      <c r="M1885" s="111" t="s">
        <v>154</v>
      </c>
      <c r="N1885" s="118" t="s">
        <v>153</v>
      </c>
      <c r="O1885" s="118" t="s">
        <v>471</v>
      </c>
      <c r="P1885" s="111" t="s">
        <v>149</v>
      </c>
      <c r="Q1885" s="118" t="s">
        <v>153</v>
      </c>
      <c r="R1885" s="118" t="s">
        <v>471</v>
      </c>
      <c r="S1885" s="111" t="s">
        <v>422</v>
      </c>
      <c r="T1885" s="118" t="s">
        <v>153</v>
      </c>
      <c r="U1885" s="118" t="s">
        <v>275</v>
      </c>
      <c r="V1885" s="111" t="s">
        <v>154</v>
      </c>
      <c r="W1885" s="111"/>
      <c r="Y1885" s="122"/>
      <c r="AB1885" s="111"/>
      <c r="AC1885" s="110" t="s">
        <v>156</v>
      </c>
      <c r="AD1885" s="110" t="s">
        <v>195</v>
      </c>
      <c r="AE1885" s="111" t="s">
        <v>161</v>
      </c>
    </row>
    <row r="1886" spans="1:76" s="110" customFormat="1" x14ac:dyDescent="0.35">
      <c r="A1886" s="122" t="s">
        <v>2961</v>
      </c>
      <c r="D1886" s="122"/>
      <c r="E1886" s="125">
        <v>35872</v>
      </c>
      <c r="F1886" s="111" t="s">
        <v>107</v>
      </c>
      <c r="G1886" s="122" t="s">
        <v>892</v>
      </c>
      <c r="H1886" s="110" t="s">
        <v>220</v>
      </c>
      <c r="I1886" s="110" t="s">
        <v>341</v>
      </c>
      <c r="J1886" s="122" t="s">
        <v>231</v>
      </c>
      <c r="K1886" s="110" t="s">
        <v>744</v>
      </c>
      <c r="L1886" s="110" t="s">
        <v>341</v>
      </c>
      <c r="M1886" s="122" t="s">
        <v>186</v>
      </c>
      <c r="P1886" s="122"/>
      <c r="S1886" s="122"/>
      <c r="V1886" s="122"/>
      <c r="Y1886" s="122"/>
      <c r="AB1886" s="122"/>
    </row>
    <row r="1887" spans="1:76" s="110" customFormat="1" x14ac:dyDescent="0.35">
      <c r="A1887" s="122" t="s">
        <v>321</v>
      </c>
      <c r="B1887" s="110" t="s">
        <v>323</v>
      </c>
      <c r="C1887" s="111" t="s">
        <v>252</v>
      </c>
      <c r="D1887" s="111" t="s">
        <v>422</v>
      </c>
      <c r="E1887" s="125">
        <v>35201</v>
      </c>
      <c r="F1887" s="111" t="s">
        <v>114</v>
      </c>
      <c r="G1887" s="111" t="s">
        <v>884</v>
      </c>
      <c r="H1887" s="110" t="s">
        <v>323</v>
      </c>
      <c r="I1887" s="111" t="s">
        <v>252</v>
      </c>
      <c r="J1887" s="111" t="s">
        <v>155</v>
      </c>
      <c r="K1887" s="110" t="s">
        <v>323</v>
      </c>
      <c r="L1887" s="111" t="s">
        <v>252</v>
      </c>
      <c r="M1887" s="111" t="s">
        <v>155</v>
      </c>
      <c r="N1887" s="110" t="s">
        <v>323</v>
      </c>
      <c r="O1887" s="111" t="s">
        <v>326</v>
      </c>
      <c r="P1887" s="111" t="s">
        <v>154</v>
      </c>
      <c r="Q1887" s="110" t="s">
        <v>323</v>
      </c>
      <c r="R1887" s="111" t="s">
        <v>326</v>
      </c>
      <c r="S1887" s="111" t="s">
        <v>154</v>
      </c>
      <c r="T1887" s="110" t="s">
        <v>323</v>
      </c>
      <c r="U1887" s="111" t="s">
        <v>326</v>
      </c>
      <c r="V1887" s="111" t="s">
        <v>154</v>
      </c>
      <c r="W1887" s="110" t="s">
        <v>327</v>
      </c>
      <c r="X1887" s="111" t="s">
        <v>326</v>
      </c>
      <c r="Y1887" s="111" t="s">
        <v>328</v>
      </c>
      <c r="AA1887" s="111"/>
      <c r="AB1887" s="111"/>
      <c r="AD1887" s="111"/>
      <c r="AE1887" s="111"/>
      <c r="AG1887" s="111"/>
      <c r="AH1887" s="111"/>
      <c r="AJ1887" s="111"/>
      <c r="AK1887" s="111"/>
      <c r="AM1887" s="111"/>
      <c r="AN1887" s="111"/>
      <c r="AP1887" s="111"/>
      <c r="AQ1887" s="111"/>
      <c r="AS1887" s="111"/>
      <c r="AT1887" s="111"/>
      <c r="AV1887" s="111"/>
      <c r="AW1887" s="111"/>
      <c r="AY1887" s="111"/>
      <c r="AZ1887" s="111"/>
      <c r="BB1887" s="111"/>
      <c r="BC1887" s="111"/>
      <c r="BE1887" s="111"/>
      <c r="BF1887" s="111"/>
      <c r="BH1887" s="111"/>
      <c r="BI1887" s="111"/>
      <c r="BK1887" s="111"/>
      <c r="BL1887" s="111"/>
      <c r="BN1887" s="111"/>
      <c r="BO1887" s="111"/>
      <c r="BQ1887" s="125"/>
      <c r="BR1887" s="111"/>
      <c r="BS1887" s="118"/>
      <c r="BU1887" s="122"/>
      <c r="BV1887" s="118"/>
      <c r="BW1887" s="118"/>
      <c r="BX1887" s="127"/>
    </row>
    <row r="1888" spans="1:76" s="110" customFormat="1" x14ac:dyDescent="0.35">
      <c r="A1888" s="122" t="s">
        <v>2911</v>
      </c>
      <c r="B1888" s="110" t="s">
        <v>323</v>
      </c>
      <c r="C1888" s="111" t="s">
        <v>460</v>
      </c>
      <c r="D1888" s="111" t="s">
        <v>155</v>
      </c>
      <c r="E1888" s="125">
        <v>35548</v>
      </c>
      <c r="F1888" s="111" t="s">
        <v>1921</v>
      </c>
      <c r="G1888" s="111" t="s">
        <v>4461</v>
      </c>
      <c r="H1888" s="110" t="s">
        <v>323</v>
      </c>
      <c r="I1888" s="111" t="s">
        <v>460</v>
      </c>
      <c r="J1888" s="111" t="s">
        <v>155</v>
      </c>
      <c r="K1888" s="110" t="s">
        <v>323</v>
      </c>
      <c r="L1888" s="111" t="s">
        <v>460</v>
      </c>
      <c r="M1888" s="111" t="s">
        <v>154</v>
      </c>
      <c r="N1888" s="110" t="s">
        <v>354</v>
      </c>
      <c r="O1888" s="111" t="s">
        <v>460</v>
      </c>
      <c r="P1888" s="111" t="s">
        <v>422</v>
      </c>
      <c r="Q1888" s="110" t="s">
        <v>323</v>
      </c>
      <c r="R1888" s="111" t="s">
        <v>460</v>
      </c>
      <c r="S1888" s="111" t="s">
        <v>422</v>
      </c>
      <c r="T1888" s="110" t="s">
        <v>323</v>
      </c>
      <c r="U1888" s="111" t="s">
        <v>460</v>
      </c>
      <c r="V1888" s="111" t="s">
        <v>422</v>
      </c>
      <c r="W1888" s="110" t="s">
        <v>323</v>
      </c>
      <c r="X1888" s="111" t="s">
        <v>460</v>
      </c>
      <c r="Y1888" s="111" t="s">
        <v>422</v>
      </c>
      <c r="AA1888" s="111"/>
      <c r="AB1888" s="111"/>
      <c r="AD1888" s="111"/>
      <c r="AE1888" s="111"/>
      <c r="AG1888" s="111"/>
      <c r="AH1888" s="111"/>
      <c r="AJ1888" s="111"/>
      <c r="AK1888" s="111"/>
      <c r="AM1888" s="111"/>
      <c r="AN1888" s="111"/>
      <c r="AP1888" s="111"/>
      <c r="AQ1888" s="111"/>
      <c r="AS1888" s="111"/>
      <c r="AT1888" s="111"/>
      <c r="AV1888" s="111"/>
      <c r="AW1888" s="111"/>
      <c r="AY1888" s="111"/>
      <c r="AZ1888" s="111"/>
      <c r="BB1888" s="111"/>
      <c r="BC1888" s="111"/>
      <c r="BE1888" s="111"/>
      <c r="BF1888" s="111"/>
      <c r="BH1888" s="111"/>
      <c r="BI1888" s="111"/>
      <c r="BK1888" s="111"/>
      <c r="BL1888" s="111"/>
      <c r="BN1888" s="111"/>
      <c r="BO1888" s="111"/>
      <c r="BQ1888" s="125"/>
      <c r="BR1888" s="111"/>
      <c r="BS1888" s="118"/>
      <c r="BU1888" s="122"/>
      <c r="BV1888" s="118"/>
      <c r="BW1888" s="118"/>
      <c r="BX1888" s="127"/>
    </row>
    <row r="1889" spans="1:76" s="110" customFormat="1" x14ac:dyDescent="0.35">
      <c r="A1889" s="122" t="s">
        <v>2631</v>
      </c>
      <c r="B1889" s="110" t="s">
        <v>250</v>
      </c>
      <c r="C1889" s="110" t="s">
        <v>86</v>
      </c>
      <c r="D1889" s="111" t="s">
        <v>484</v>
      </c>
      <c r="E1889" s="125">
        <v>34465</v>
      </c>
      <c r="F1889" s="111" t="s">
        <v>540</v>
      </c>
      <c r="G1889" s="110" t="s">
        <v>256</v>
      </c>
      <c r="H1889" s="110" t="s">
        <v>504</v>
      </c>
      <c r="I1889" s="110" t="s">
        <v>206</v>
      </c>
      <c r="J1889" s="111" t="s">
        <v>1174</v>
      </c>
      <c r="K1889" s="110" t="s">
        <v>242</v>
      </c>
      <c r="L1889" s="110" t="s">
        <v>206</v>
      </c>
      <c r="M1889" s="111" t="s">
        <v>264</v>
      </c>
      <c r="N1889" s="110" t="s">
        <v>273</v>
      </c>
      <c r="O1889" s="110" t="s">
        <v>96</v>
      </c>
      <c r="P1889" s="111" t="s">
        <v>477</v>
      </c>
      <c r="Q1889" s="110" t="s">
        <v>758</v>
      </c>
      <c r="R1889" s="110" t="s">
        <v>195</v>
      </c>
      <c r="S1889" s="111" t="s">
        <v>4825</v>
      </c>
      <c r="T1889" s="110" t="s">
        <v>273</v>
      </c>
      <c r="U1889" s="110" t="s">
        <v>195</v>
      </c>
      <c r="V1889" s="111" t="s">
        <v>484</v>
      </c>
      <c r="W1889" s="110" t="s">
        <v>258</v>
      </c>
      <c r="X1889" s="110" t="s">
        <v>172</v>
      </c>
      <c r="Y1889" s="111" t="s">
        <v>477</v>
      </c>
      <c r="Z1889" s="110" t="s">
        <v>273</v>
      </c>
      <c r="AA1889" s="110" t="s">
        <v>275</v>
      </c>
      <c r="AB1889" s="111" t="s">
        <v>484</v>
      </c>
      <c r="AC1889" s="110" t="s">
        <v>2634</v>
      </c>
      <c r="AD1889" s="110" t="s">
        <v>275</v>
      </c>
      <c r="AE1889" s="111" t="s">
        <v>231</v>
      </c>
    </row>
    <row r="1890" spans="1:76" s="110" customFormat="1" x14ac:dyDescent="0.35">
      <c r="A1890" s="129" t="s">
        <v>1300</v>
      </c>
      <c r="B1890" s="110" t="s">
        <v>327</v>
      </c>
      <c r="C1890" s="118" t="s">
        <v>235</v>
      </c>
      <c r="D1890" s="129" t="s">
        <v>297</v>
      </c>
      <c r="E1890" s="40">
        <v>33437</v>
      </c>
      <c r="F1890" s="111" t="s">
        <v>1301</v>
      </c>
      <c r="G1890" s="102" t="s">
        <v>3397</v>
      </c>
      <c r="H1890" s="110" t="s">
        <v>331</v>
      </c>
      <c r="I1890" s="118" t="s">
        <v>235</v>
      </c>
      <c r="J1890" s="129" t="s">
        <v>297</v>
      </c>
      <c r="K1890" s="110" t="s">
        <v>296</v>
      </c>
      <c r="L1890" s="118" t="s">
        <v>252</v>
      </c>
      <c r="M1890" s="129" t="s">
        <v>332</v>
      </c>
      <c r="N1890" s="110" t="s">
        <v>299</v>
      </c>
      <c r="O1890" s="118" t="s">
        <v>252</v>
      </c>
      <c r="P1890" s="129" t="s">
        <v>929</v>
      </c>
      <c r="Q1890" s="110" t="s">
        <v>299</v>
      </c>
      <c r="R1890" s="118" t="s">
        <v>252</v>
      </c>
      <c r="S1890" s="129" t="s">
        <v>682</v>
      </c>
      <c r="T1890" s="110" t="s">
        <v>299</v>
      </c>
      <c r="U1890" s="118" t="s">
        <v>252</v>
      </c>
      <c r="V1890" s="129" t="s">
        <v>929</v>
      </c>
      <c r="W1890" s="110" t="s">
        <v>327</v>
      </c>
      <c r="X1890" s="118" t="s">
        <v>252</v>
      </c>
      <c r="Y1890" s="129" t="s">
        <v>335</v>
      </c>
      <c r="Z1890" s="110" t="s">
        <v>861</v>
      </c>
      <c r="AA1890" s="118"/>
      <c r="AB1890" s="129"/>
      <c r="AC1890" s="102" t="s">
        <v>354</v>
      </c>
      <c r="AD1890" s="118" t="s">
        <v>252</v>
      </c>
      <c r="AE1890" s="129" t="s">
        <v>154</v>
      </c>
      <c r="AF1890" s="102" t="s">
        <v>345</v>
      </c>
      <c r="AG1890" s="118" t="s">
        <v>252</v>
      </c>
      <c r="AH1890" s="129" t="s">
        <v>154</v>
      </c>
      <c r="AI1890" s="102" t="s">
        <v>327</v>
      </c>
      <c r="AJ1890" s="118" t="s">
        <v>252</v>
      </c>
      <c r="AK1890" s="129" t="s">
        <v>328</v>
      </c>
      <c r="AL1890"/>
      <c r="AM1890"/>
      <c r="AN1890"/>
      <c r="AO1890"/>
      <c r="AP1890"/>
      <c r="AQ1890"/>
      <c r="AR1890"/>
      <c r="AS1890"/>
      <c r="AT1890"/>
      <c r="AU1890"/>
      <c r="AV1890"/>
      <c r="AW1890"/>
      <c r="AX1890"/>
      <c r="AY1890"/>
      <c r="AZ1890"/>
      <c r="BA1890"/>
      <c r="BB1890"/>
      <c r="BC1890"/>
      <c r="BD1890"/>
      <c r="BE1890"/>
      <c r="BF1890"/>
      <c r="BG1890"/>
      <c r="BH1890"/>
      <c r="BI1890"/>
      <c r="BJ1890"/>
      <c r="BK1890"/>
      <c r="BL1890"/>
      <c r="BM1890"/>
      <c r="BN1890"/>
      <c r="BO1890"/>
      <c r="BP1890"/>
      <c r="BQ1890"/>
      <c r="BR1890"/>
      <c r="BS1890"/>
      <c r="BT1890"/>
      <c r="BU1890"/>
      <c r="BV1890"/>
      <c r="BW1890"/>
      <c r="BX1890"/>
    </row>
    <row r="1891" spans="1:76" s="110" customFormat="1" x14ac:dyDescent="0.35">
      <c r="A1891" s="122" t="s">
        <v>2315</v>
      </c>
      <c r="B1891" s="110" t="s">
        <v>654</v>
      </c>
      <c r="C1891" s="111" t="s">
        <v>252</v>
      </c>
      <c r="D1891" s="111" t="s">
        <v>2316</v>
      </c>
      <c r="E1891" s="125">
        <v>35388</v>
      </c>
      <c r="F1891" s="111" t="s">
        <v>140</v>
      </c>
      <c r="G1891" s="111" t="s">
        <v>425</v>
      </c>
      <c r="H1891" s="110" t="s">
        <v>654</v>
      </c>
      <c r="I1891" s="111" t="s">
        <v>252</v>
      </c>
      <c r="J1891" s="111" t="s">
        <v>2316</v>
      </c>
      <c r="K1891" s="110" t="s">
        <v>654</v>
      </c>
      <c r="L1891" s="111" t="s">
        <v>252</v>
      </c>
      <c r="M1891" s="111" t="s">
        <v>2316</v>
      </c>
      <c r="N1891" s="110" t="s">
        <v>654</v>
      </c>
      <c r="O1891" s="111" t="s">
        <v>252</v>
      </c>
      <c r="P1891" s="111" t="s">
        <v>2317</v>
      </c>
      <c r="Q1891" s="110" t="s">
        <v>654</v>
      </c>
      <c r="R1891" s="111" t="s">
        <v>252</v>
      </c>
      <c r="S1891" s="111" t="s">
        <v>2317</v>
      </c>
      <c r="T1891" s="110" t="s">
        <v>654</v>
      </c>
      <c r="U1891" s="111" t="s">
        <v>252</v>
      </c>
      <c r="V1891" s="111" t="s">
        <v>2319</v>
      </c>
      <c r="W1891" s="110" t="s">
        <v>654</v>
      </c>
      <c r="X1891" s="111" t="s">
        <v>252</v>
      </c>
      <c r="Y1891" s="111" t="s">
        <v>2320</v>
      </c>
      <c r="AA1891" s="111"/>
      <c r="AB1891" s="111"/>
      <c r="AD1891" s="111"/>
      <c r="AE1891" s="111"/>
      <c r="AG1891" s="111"/>
      <c r="AH1891" s="111"/>
      <c r="AJ1891" s="111"/>
      <c r="AK1891" s="111"/>
      <c r="AM1891" s="111"/>
      <c r="AN1891" s="111"/>
      <c r="AP1891" s="111"/>
      <c r="AQ1891" s="111"/>
      <c r="AS1891" s="111"/>
      <c r="AT1891" s="111"/>
      <c r="AV1891" s="111"/>
      <c r="AW1891" s="111"/>
      <c r="AY1891" s="111"/>
      <c r="AZ1891" s="111"/>
      <c r="BB1891" s="111"/>
      <c r="BC1891" s="111"/>
      <c r="BE1891" s="111"/>
      <c r="BF1891" s="111"/>
      <c r="BH1891" s="111"/>
      <c r="BI1891" s="111"/>
      <c r="BK1891" s="111"/>
      <c r="BL1891" s="111"/>
      <c r="BN1891" s="111"/>
      <c r="BO1891" s="111"/>
      <c r="BQ1891" s="125"/>
      <c r="BR1891" s="111"/>
      <c r="BS1891" s="118"/>
      <c r="BU1891" s="122"/>
      <c r="BV1891" s="118"/>
      <c r="BW1891" s="118"/>
      <c r="BX1891" s="127"/>
    </row>
    <row r="1892" spans="1:76" s="110" customFormat="1" x14ac:dyDescent="0.35">
      <c r="A1892" s="122" t="s">
        <v>1775</v>
      </c>
      <c r="B1892" s="110" t="s">
        <v>220</v>
      </c>
      <c r="C1892" s="118" t="s">
        <v>165</v>
      </c>
      <c r="D1892" s="122" t="s">
        <v>231</v>
      </c>
      <c r="E1892" s="125">
        <v>36179</v>
      </c>
      <c r="F1892" s="111" t="s">
        <v>160</v>
      </c>
      <c r="G1892" s="111" t="s">
        <v>141</v>
      </c>
      <c r="H1892" s="110" t="s">
        <v>211</v>
      </c>
      <c r="I1892" s="118" t="s">
        <v>165</v>
      </c>
      <c r="J1892" s="122" t="s">
        <v>264</v>
      </c>
      <c r="L1892" s="118"/>
      <c r="M1892" s="122"/>
      <c r="O1892" s="118"/>
      <c r="P1892" s="122"/>
      <c r="R1892" s="118"/>
      <c r="S1892" s="122"/>
      <c r="U1892" s="118"/>
      <c r="V1892" s="122"/>
      <c r="X1892" s="118"/>
      <c r="Y1892" s="122"/>
      <c r="AA1892" s="118"/>
      <c r="AB1892" s="122"/>
      <c r="AD1892" s="118"/>
      <c r="AE1892" s="122"/>
      <c r="AG1892" s="118"/>
      <c r="AH1892" s="122"/>
      <c r="AJ1892" s="118"/>
      <c r="AK1892" s="122"/>
    </row>
    <row r="1893" spans="1:76" s="110" customFormat="1" x14ac:dyDescent="0.35">
      <c r="A1893" s="122" t="s">
        <v>2838</v>
      </c>
      <c r="B1893" s="110" t="s">
        <v>954</v>
      </c>
      <c r="C1893" s="111" t="s">
        <v>158</v>
      </c>
      <c r="D1893" s="111" t="s">
        <v>1098</v>
      </c>
      <c r="E1893" s="125">
        <v>36130</v>
      </c>
      <c r="F1893" s="111" t="s">
        <v>279</v>
      </c>
      <c r="G1893" s="111" t="s">
        <v>83</v>
      </c>
      <c r="H1893" s="110" t="s">
        <v>93</v>
      </c>
      <c r="I1893" s="111" t="s">
        <v>158</v>
      </c>
      <c r="J1893" s="111" t="s">
        <v>3506</v>
      </c>
      <c r="K1893" s="110" t="s">
        <v>93</v>
      </c>
      <c r="L1893" s="111" t="s">
        <v>158</v>
      </c>
      <c r="M1893" s="111" t="s">
        <v>1477</v>
      </c>
      <c r="O1893" s="111"/>
      <c r="P1893" s="111"/>
      <c r="R1893" s="111"/>
      <c r="S1893" s="111"/>
      <c r="U1893" s="111"/>
      <c r="V1893" s="111"/>
      <c r="X1893" s="111"/>
      <c r="Y1893" s="111"/>
      <c r="AA1893" s="111"/>
      <c r="AB1893" s="111"/>
      <c r="AD1893" s="111"/>
      <c r="AE1893" s="111"/>
      <c r="AG1893" s="111"/>
      <c r="AH1893" s="111"/>
      <c r="AJ1893" s="111"/>
      <c r="AK1893" s="111"/>
      <c r="AM1893" s="111"/>
      <c r="AN1893" s="111"/>
      <c r="AP1893" s="111"/>
      <c r="AQ1893" s="111"/>
      <c r="AS1893" s="111"/>
      <c r="AT1893" s="111"/>
      <c r="AV1893" s="111"/>
      <c r="AW1893" s="111"/>
      <c r="AY1893" s="111"/>
      <c r="AZ1893" s="111"/>
      <c r="BB1893" s="111"/>
      <c r="BC1893" s="111"/>
      <c r="BE1893" s="111"/>
      <c r="BF1893" s="111"/>
      <c r="BH1893" s="111"/>
      <c r="BI1893" s="111"/>
      <c r="BK1893" s="111"/>
      <c r="BL1893" s="111"/>
      <c r="BN1893" s="111"/>
      <c r="BO1893" s="122"/>
      <c r="BR1893" s="122"/>
      <c r="BS1893" s="122"/>
      <c r="BT1893" s="122"/>
      <c r="BU1893" s="122"/>
      <c r="BW1893" s="118"/>
      <c r="BX1893" s="118"/>
    </row>
    <row r="1894" spans="1:76" s="110" customFormat="1" x14ac:dyDescent="0.35">
      <c r="A1894" s="122" t="s">
        <v>4759</v>
      </c>
      <c r="B1894" s="110" t="s">
        <v>253</v>
      </c>
      <c r="C1894" s="110" t="s">
        <v>195</v>
      </c>
      <c r="D1894" s="122" t="s">
        <v>185</v>
      </c>
      <c r="E1894" s="125">
        <v>35403</v>
      </c>
      <c r="F1894" s="111" t="s">
        <v>965</v>
      </c>
      <c r="G1894" s="122" t="s">
        <v>83</v>
      </c>
      <c r="H1894" s="110" t="s">
        <v>250</v>
      </c>
      <c r="I1894" s="110" t="s">
        <v>195</v>
      </c>
      <c r="J1894" s="122" t="s">
        <v>186</v>
      </c>
      <c r="K1894" s="110" t="s">
        <v>243</v>
      </c>
      <c r="L1894" s="110" t="s">
        <v>195</v>
      </c>
      <c r="M1894" s="122" t="s">
        <v>289</v>
      </c>
      <c r="N1894" s="110" t="s">
        <v>250</v>
      </c>
      <c r="O1894" s="110" t="s">
        <v>195</v>
      </c>
      <c r="P1894" s="122" t="s">
        <v>484</v>
      </c>
      <c r="Q1894" s="110" t="s">
        <v>273</v>
      </c>
      <c r="R1894" s="110" t="s">
        <v>195</v>
      </c>
      <c r="S1894" s="122" t="s">
        <v>231</v>
      </c>
      <c r="V1894" s="122"/>
      <c r="Y1894" s="122"/>
      <c r="AB1894" s="122"/>
    </row>
    <row r="1895" spans="1:76" s="110" customFormat="1" x14ac:dyDescent="0.35">
      <c r="A1895" s="122" t="s">
        <v>3818</v>
      </c>
      <c r="B1895" s="110" t="s">
        <v>299</v>
      </c>
      <c r="C1895" s="110" t="s">
        <v>195</v>
      </c>
      <c r="D1895" s="122" t="s">
        <v>681</v>
      </c>
      <c r="E1895" s="125">
        <v>36466</v>
      </c>
      <c r="F1895" s="111" t="s">
        <v>359</v>
      </c>
      <c r="G1895" s="122"/>
      <c r="J1895" s="122"/>
      <c r="M1895" s="122"/>
      <c r="P1895" s="122"/>
      <c r="S1895" s="122"/>
      <c r="V1895" s="122"/>
      <c r="Y1895" s="122"/>
      <c r="AB1895" s="122"/>
    </row>
    <row r="1896" spans="1:76" s="110" customFormat="1" x14ac:dyDescent="0.35">
      <c r="A1896" s="122" t="s">
        <v>159</v>
      </c>
      <c r="B1896" s="110" t="s">
        <v>147</v>
      </c>
      <c r="C1896" s="118" t="s">
        <v>158</v>
      </c>
      <c r="D1896" s="122" t="s">
        <v>2288</v>
      </c>
      <c r="E1896" s="125">
        <v>37120</v>
      </c>
      <c r="F1896" s="111" t="s">
        <v>98</v>
      </c>
      <c r="G1896" s="111" t="s">
        <v>313</v>
      </c>
      <c r="H1896" s="110" t="s">
        <v>156</v>
      </c>
      <c r="I1896" s="118" t="s">
        <v>158</v>
      </c>
      <c r="J1896" s="122" t="s">
        <v>161</v>
      </c>
      <c r="L1896" s="118"/>
      <c r="M1896" s="122"/>
      <c r="O1896" s="118"/>
      <c r="P1896" s="122"/>
      <c r="R1896" s="118"/>
      <c r="S1896" s="122"/>
      <c r="U1896" s="118"/>
      <c r="V1896" s="122"/>
      <c r="X1896" s="118"/>
      <c r="Y1896" s="122"/>
      <c r="AA1896" s="118"/>
      <c r="AB1896" s="122"/>
      <c r="AD1896" s="118"/>
      <c r="AE1896" s="122"/>
      <c r="AG1896" s="118"/>
      <c r="AH1896" s="122"/>
      <c r="AJ1896" s="118"/>
      <c r="AK1896" s="122"/>
    </row>
    <row r="1897" spans="1:76" s="110" customFormat="1" x14ac:dyDescent="0.35">
      <c r="A1897" s="122" t="s">
        <v>3942</v>
      </c>
      <c r="B1897" s="110" t="s">
        <v>409</v>
      </c>
      <c r="C1897" s="110" t="s">
        <v>109</v>
      </c>
      <c r="D1897" s="122"/>
      <c r="E1897" s="125">
        <v>36895</v>
      </c>
      <c r="F1897" s="111" t="s">
        <v>5154</v>
      </c>
      <c r="G1897" s="122"/>
      <c r="J1897" s="122"/>
      <c r="M1897" s="122"/>
      <c r="P1897" s="122"/>
      <c r="S1897" s="122"/>
      <c r="V1897" s="122"/>
      <c r="Y1897" s="122"/>
      <c r="AB1897" s="122"/>
    </row>
    <row r="1898" spans="1:76" s="110" customFormat="1" x14ac:dyDescent="0.35">
      <c r="A1898" s="122" t="s">
        <v>1638</v>
      </c>
      <c r="D1898" s="122"/>
      <c r="E1898" s="125">
        <v>36233</v>
      </c>
      <c r="F1898" s="111" t="s">
        <v>91</v>
      </c>
      <c r="G1898" s="122" t="s">
        <v>137</v>
      </c>
      <c r="H1898" s="110" t="s">
        <v>410</v>
      </c>
      <c r="I1898" s="110" t="s">
        <v>326</v>
      </c>
      <c r="J1898" s="122"/>
      <c r="K1898" s="110" t="s">
        <v>357</v>
      </c>
      <c r="L1898" s="110" t="s">
        <v>116</v>
      </c>
      <c r="M1898" s="122"/>
      <c r="P1898" s="122"/>
      <c r="S1898" s="122"/>
      <c r="V1898" s="122"/>
      <c r="Y1898" s="122"/>
      <c r="AB1898" s="122"/>
    </row>
    <row r="1899" spans="1:76" s="110" customFormat="1" x14ac:dyDescent="0.35">
      <c r="A1899" s="122" t="s">
        <v>2772</v>
      </c>
      <c r="B1899" s="110" t="s">
        <v>844</v>
      </c>
      <c r="C1899" s="118" t="s">
        <v>96</v>
      </c>
      <c r="D1899" s="122" t="s">
        <v>4374</v>
      </c>
      <c r="E1899" s="125">
        <v>37336</v>
      </c>
      <c r="F1899" s="111" t="s">
        <v>313</v>
      </c>
      <c r="G1899" s="111" t="s">
        <v>88</v>
      </c>
      <c r="H1899" s="110" t="s">
        <v>844</v>
      </c>
      <c r="I1899" s="118" t="s">
        <v>96</v>
      </c>
      <c r="J1899" s="122"/>
      <c r="L1899" s="118"/>
      <c r="M1899" s="122"/>
      <c r="O1899" s="118"/>
      <c r="P1899" s="122"/>
      <c r="R1899" s="118"/>
      <c r="S1899" s="122"/>
      <c r="U1899" s="118"/>
      <c r="V1899" s="122"/>
      <c r="X1899" s="118"/>
      <c r="Y1899" s="122"/>
      <c r="AA1899" s="118"/>
      <c r="AB1899" s="122"/>
      <c r="AD1899" s="118"/>
      <c r="AE1899" s="122"/>
      <c r="AG1899" s="118"/>
      <c r="AH1899" s="122"/>
      <c r="AJ1899" s="118"/>
      <c r="AK1899" s="122"/>
    </row>
    <row r="1900" spans="1:76" s="110" customFormat="1" x14ac:dyDescent="0.35">
      <c r="A1900" s="122" t="s">
        <v>485</v>
      </c>
      <c r="B1900" s="110" t="s">
        <v>250</v>
      </c>
      <c r="C1900" s="110" t="s">
        <v>142</v>
      </c>
      <c r="D1900" s="122" t="s">
        <v>231</v>
      </c>
      <c r="E1900" s="125">
        <v>34308</v>
      </c>
      <c r="F1900" s="118" t="s">
        <v>486</v>
      </c>
      <c r="G1900" s="122" t="s">
        <v>1430</v>
      </c>
      <c r="H1900" s="110" t="s">
        <v>258</v>
      </c>
      <c r="I1900" s="110" t="s">
        <v>78</v>
      </c>
      <c r="J1900" s="122" t="s">
        <v>186</v>
      </c>
      <c r="K1900" s="110" t="s">
        <v>250</v>
      </c>
      <c r="L1900" s="110" t="s">
        <v>142</v>
      </c>
      <c r="M1900" s="122" t="s">
        <v>231</v>
      </c>
      <c r="N1900" s="110" t="s">
        <v>284</v>
      </c>
      <c r="O1900" s="110" t="s">
        <v>142</v>
      </c>
      <c r="P1900" s="122" t="s">
        <v>185</v>
      </c>
      <c r="Q1900" s="110" t="s">
        <v>253</v>
      </c>
      <c r="R1900" s="110" t="s">
        <v>235</v>
      </c>
      <c r="S1900" s="122" t="s">
        <v>208</v>
      </c>
      <c r="T1900" s="110" t="s">
        <v>273</v>
      </c>
      <c r="U1900" s="110" t="s">
        <v>235</v>
      </c>
      <c r="V1900" s="122" t="s">
        <v>484</v>
      </c>
      <c r="W1900" s="110" t="s">
        <v>250</v>
      </c>
      <c r="X1900" s="110" t="s">
        <v>235</v>
      </c>
      <c r="Y1900" s="122" t="s">
        <v>484</v>
      </c>
      <c r="Z1900" s="110" t="s">
        <v>250</v>
      </c>
      <c r="AA1900" s="110" t="s">
        <v>235</v>
      </c>
      <c r="AB1900" s="122" t="s">
        <v>488</v>
      </c>
    </row>
    <row r="1901" spans="1:76" s="110" customFormat="1" x14ac:dyDescent="0.35">
      <c r="A1901" s="122" t="s">
        <v>3121</v>
      </c>
      <c r="D1901" s="122"/>
      <c r="E1901" s="125">
        <v>35955</v>
      </c>
      <c r="F1901" s="118" t="s">
        <v>218</v>
      </c>
      <c r="G1901" s="122" t="s">
        <v>457</v>
      </c>
      <c r="H1901" s="110" t="s">
        <v>132</v>
      </c>
      <c r="I1901" s="110" t="s">
        <v>151</v>
      </c>
      <c r="J1901" s="122"/>
      <c r="K1901" s="110" t="s">
        <v>132</v>
      </c>
      <c r="L1901" s="110" t="s">
        <v>151</v>
      </c>
      <c r="M1901" s="122"/>
      <c r="N1901" s="110" t="s">
        <v>122</v>
      </c>
      <c r="O1901" s="110" t="s">
        <v>151</v>
      </c>
      <c r="P1901" s="122"/>
      <c r="S1901" s="122"/>
      <c r="V1901" s="122"/>
      <c r="Y1901" s="122"/>
      <c r="AB1901" s="122"/>
    </row>
    <row r="1902" spans="1:76" s="110" customFormat="1" x14ac:dyDescent="0.35">
      <c r="A1902" s="129" t="s">
        <v>5083</v>
      </c>
      <c r="C1902" s="111" t="s">
        <v>4421</v>
      </c>
      <c r="D1902" s="129"/>
      <c r="E1902" s="40">
        <v>34134</v>
      </c>
      <c r="F1902" s="111" t="s">
        <v>5084</v>
      </c>
      <c r="G1902" s="111" t="s">
        <v>5085</v>
      </c>
      <c r="I1902" s="118"/>
      <c r="J1902" s="129"/>
      <c r="K1902" s="110" t="s">
        <v>132</v>
      </c>
      <c r="L1902" s="118" t="s">
        <v>195</v>
      </c>
      <c r="M1902" s="129"/>
      <c r="N1902" s="110" t="s">
        <v>127</v>
      </c>
      <c r="O1902" s="118" t="s">
        <v>195</v>
      </c>
      <c r="P1902" s="129"/>
      <c r="Q1902" s="110" t="s">
        <v>127</v>
      </c>
      <c r="R1902" s="118" t="s">
        <v>326</v>
      </c>
      <c r="S1902" s="129"/>
      <c r="T1902" s="110" t="s">
        <v>132</v>
      </c>
      <c r="U1902" s="118" t="s">
        <v>326</v>
      </c>
      <c r="V1902" s="129"/>
      <c r="W1902" s="110" t="s">
        <v>127</v>
      </c>
      <c r="X1902" s="118" t="s">
        <v>326</v>
      </c>
      <c r="Y1902" s="129"/>
      <c r="Z1902" s="110" t="s">
        <v>127</v>
      </c>
      <c r="AA1902" s="118" t="s">
        <v>229</v>
      </c>
      <c r="AB1902" s="129"/>
      <c r="AC1902" s="110" t="s">
        <v>127</v>
      </c>
      <c r="AD1902" s="118" t="s">
        <v>131</v>
      </c>
      <c r="AE1902" s="129"/>
      <c r="AF1902" s="110" t="s">
        <v>127</v>
      </c>
      <c r="AG1902" s="118" t="s">
        <v>131</v>
      </c>
      <c r="AH1902" s="129"/>
      <c r="AI1902" s="110" t="s">
        <v>122</v>
      </c>
      <c r="AJ1902" s="118" t="s">
        <v>131</v>
      </c>
      <c r="AK1902" s="129"/>
      <c r="AL1902"/>
      <c r="AM1902"/>
      <c r="AN1902"/>
      <c r="AO1902"/>
      <c r="AP1902"/>
      <c r="AQ1902"/>
      <c r="AR1902"/>
      <c r="AS1902"/>
      <c r="AT1902"/>
      <c r="AU1902"/>
      <c r="AV1902"/>
      <c r="AW1902"/>
      <c r="AX1902"/>
      <c r="AY1902"/>
      <c r="AZ1902"/>
      <c r="BA1902"/>
      <c r="BB1902"/>
      <c r="BC1902"/>
      <c r="BD1902"/>
      <c r="BE1902"/>
      <c r="BF1902"/>
      <c r="BG1902"/>
      <c r="BH1902"/>
      <c r="BI1902"/>
      <c r="BJ1902"/>
      <c r="BK1902"/>
      <c r="BL1902"/>
      <c r="BM1902"/>
      <c r="BN1902"/>
      <c r="BO1902"/>
      <c r="BP1902"/>
      <c r="BQ1902"/>
      <c r="BR1902"/>
      <c r="BS1902"/>
      <c r="BT1902"/>
      <c r="BU1902"/>
      <c r="BV1902"/>
      <c r="BW1902"/>
      <c r="BX1902"/>
    </row>
    <row r="1903" spans="1:76" s="110" customFormat="1" x14ac:dyDescent="0.35">
      <c r="A1903" s="122" t="s">
        <v>563</v>
      </c>
      <c r="B1903" s="110" t="s">
        <v>132</v>
      </c>
      <c r="C1903" s="110" t="s">
        <v>135</v>
      </c>
      <c r="D1903" s="122"/>
      <c r="E1903" s="125">
        <v>36292</v>
      </c>
      <c r="F1903" s="111" t="s">
        <v>84</v>
      </c>
      <c r="G1903" s="122" t="s">
        <v>171</v>
      </c>
      <c r="H1903" s="110" t="s">
        <v>132</v>
      </c>
      <c r="I1903" s="110" t="s">
        <v>135</v>
      </c>
      <c r="J1903" s="122"/>
      <c r="K1903" s="110" t="s">
        <v>127</v>
      </c>
      <c r="L1903" s="110" t="s">
        <v>135</v>
      </c>
      <c r="M1903" s="122"/>
      <c r="P1903" s="122"/>
      <c r="S1903" s="122"/>
      <c r="V1903" s="122"/>
      <c r="Y1903" s="122"/>
      <c r="AB1903" s="122"/>
    </row>
    <row r="1904" spans="1:76" s="110" customFormat="1" x14ac:dyDescent="0.35">
      <c r="A1904" s="122" t="s">
        <v>3096</v>
      </c>
      <c r="B1904" s="110" t="s">
        <v>77</v>
      </c>
      <c r="C1904" s="110" t="s">
        <v>460</v>
      </c>
      <c r="D1904" s="122"/>
      <c r="E1904" s="125">
        <v>34956</v>
      </c>
      <c r="F1904" s="118" t="s">
        <v>722</v>
      </c>
      <c r="G1904" s="122" t="s">
        <v>4468</v>
      </c>
      <c r="H1904" s="110" t="s">
        <v>77</v>
      </c>
      <c r="I1904" s="110" t="s">
        <v>460</v>
      </c>
      <c r="J1904" s="122"/>
      <c r="K1904" s="110" t="s">
        <v>77</v>
      </c>
      <c r="L1904" s="110" t="s">
        <v>460</v>
      </c>
      <c r="M1904" s="122"/>
      <c r="P1904" s="122"/>
      <c r="Q1904" s="110" t="s">
        <v>77</v>
      </c>
      <c r="R1904" s="110" t="s">
        <v>235</v>
      </c>
      <c r="S1904" s="122"/>
      <c r="T1904" s="110" t="s">
        <v>77</v>
      </c>
      <c r="U1904" s="110" t="s">
        <v>235</v>
      </c>
      <c r="V1904" s="122"/>
      <c r="W1904" s="110" t="s">
        <v>77</v>
      </c>
      <c r="X1904" s="110" t="s">
        <v>235</v>
      </c>
      <c r="Y1904" s="122"/>
      <c r="Z1904" s="110" t="s">
        <v>77</v>
      </c>
      <c r="AA1904" s="110" t="s">
        <v>235</v>
      </c>
      <c r="AB1904" s="122"/>
    </row>
    <row r="1905" spans="1:76" s="110" customFormat="1" x14ac:dyDescent="0.35">
      <c r="A1905" s="122" t="s">
        <v>2442</v>
      </c>
      <c r="D1905" s="122"/>
      <c r="E1905" s="125">
        <v>36055</v>
      </c>
      <c r="F1905" s="111" t="s">
        <v>137</v>
      </c>
      <c r="G1905" s="122" t="s">
        <v>137</v>
      </c>
      <c r="H1905" s="110" t="s">
        <v>345</v>
      </c>
      <c r="I1905" s="110" t="s">
        <v>326</v>
      </c>
      <c r="J1905" s="122" t="s">
        <v>154</v>
      </c>
      <c r="K1905" s="110" t="s">
        <v>327</v>
      </c>
      <c r="L1905" s="110" t="s">
        <v>326</v>
      </c>
      <c r="M1905" s="122" t="s">
        <v>328</v>
      </c>
      <c r="P1905" s="122"/>
      <c r="S1905" s="122"/>
      <c r="V1905" s="122"/>
      <c r="Y1905" s="122"/>
      <c r="AB1905" s="122"/>
    </row>
    <row r="1906" spans="1:76" s="110" customFormat="1" x14ac:dyDescent="0.35">
      <c r="A1906" s="122" t="s">
        <v>2677</v>
      </c>
      <c r="B1906" s="110" t="s">
        <v>132</v>
      </c>
      <c r="C1906" s="110" t="s">
        <v>326</v>
      </c>
      <c r="D1906" s="122"/>
      <c r="E1906" s="125">
        <v>35159</v>
      </c>
      <c r="F1906" s="118" t="s">
        <v>337</v>
      </c>
      <c r="G1906" s="122" t="s">
        <v>412</v>
      </c>
      <c r="H1906" s="110" t="s">
        <v>132</v>
      </c>
      <c r="I1906" s="110" t="s">
        <v>326</v>
      </c>
      <c r="J1906" s="122"/>
      <c r="K1906" s="110" t="s">
        <v>132</v>
      </c>
      <c r="L1906" s="110" t="s">
        <v>326</v>
      </c>
      <c r="M1906" s="122"/>
      <c r="P1906" s="122"/>
      <c r="S1906" s="122"/>
      <c r="T1906" s="110" t="s">
        <v>132</v>
      </c>
      <c r="U1906" s="110" t="s">
        <v>341</v>
      </c>
      <c r="V1906" s="122"/>
      <c r="Y1906" s="122"/>
      <c r="AB1906" s="122"/>
    </row>
    <row r="1907" spans="1:76" s="110" customFormat="1" x14ac:dyDescent="0.35">
      <c r="A1907" s="122" t="s">
        <v>3682</v>
      </c>
      <c r="B1907" s="110" t="s">
        <v>304</v>
      </c>
      <c r="C1907" s="110" t="s">
        <v>460</v>
      </c>
      <c r="D1907" s="122" t="s">
        <v>310</v>
      </c>
      <c r="E1907" s="125">
        <v>36770</v>
      </c>
      <c r="F1907" s="111" t="s">
        <v>5154</v>
      </c>
      <c r="G1907" s="122"/>
      <c r="J1907" s="122"/>
      <c r="M1907" s="122"/>
      <c r="P1907" s="122"/>
      <c r="S1907" s="122"/>
      <c r="V1907" s="122"/>
      <c r="Y1907" s="122"/>
      <c r="AB1907" s="122"/>
    </row>
    <row r="1908" spans="1:76" s="110" customFormat="1" x14ac:dyDescent="0.35">
      <c r="A1908" s="122" t="s">
        <v>4668</v>
      </c>
      <c r="C1908" s="111" t="s">
        <v>4421</v>
      </c>
      <c r="D1908" s="111"/>
      <c r="E1908" s="125">
        <v>33915</v>
      </c>
      <c r="F1908" s="111" t="s">
        <v>175</v>
      </c>
      <c r="G1908" s="110" t="s">
        <v>4576</v>
      </c>
      <c r="J1908" s="111"/>
      <c r="K1908" s="110" t="s">
        <v>389</v>
      </c>
      <c r="L1908" s="110" t="s">
        <v>158</v>
      </c>
      <c r="M1908" s="111" t="s">
        <v>4669</v>
      </c>
      <c r="P1908" s="111"/>
      <c r="S1908" s="111"/>
      <c r="T1908" s="110" t="s">
        <v>389</v>
      </c>
      <c r="U1908" s="110" t="s">
        <v>224</v>
      </c>
      <c r="V1908" s="111" t="s">
        <v>4670</v>
      </c>
      <c r="W1908" s="110" t="s">
        <v>389</v>
      </c>
      <c r="X1908" s="110" t="s">
        <v>224</v>
      </c>
      <c r="Y1908" s="111" t="s">
        <v>4671</v>
      </c>
      <c r="Z1908" s="110" t="s">
        <v>389</v>
      </c>
      <c r="AA1908" s="110" t="s">
        <v>224</v>
      </c>
      <c r="AB1908" s="111" t="s">
        <v>4672</v>
      </c>
      <c r="AC1908" s="110" t="s">
        <v>389</v>
      </c>
      <c r="AD1908" s="110" t="s">
        <v>1111</v>
      </c>
      <c r="AE1908" s="111" t="s">
        <v>4673</v>
      </c>
    </row>
    <row r="1909" spans="1:76" s="110" customFormat="1" x14ac:dyDescent="0.35">
      <c r="A1909" s="8" t="s">
        <v>4545</v>
      </c>
      <c r="C1909" s="111" t="s">
        <v>4421</v>
      </c>
      <c r="D1909" s="36"/>
      <c r="E1909" s="40">
        <v>32589</v>
      </c>
      <c r="F1909" s="36" t="s">
        <v>4546</v>
      </c>
      <c r="G1909" s="36" t="s">
        <v>4547</v>
      </c>
      <c r="I1909" s="36"/>
      <c r="J1909" s="36"/>
      <c r="K1909" s="110" t="s">
        <v>242</v>
      </c>
      <c r="L1909" s="36" t="s">
        <v>78</v>
      </c>
      <c r="M1909" s="36" t="s">
        <v>878</v>
      </c>
      <c r="N1909" s="110" t="s">
        <v>273</v>
      </c>
      <c r="O1909" s="36" t="s">
        <v>78</v>
      </c>
      <c r="P1909" s="36" t="s">
        <v>289</v>
      </c>
      <c r="Q1909" s="110" t="s">
        <v>242</v>
      </c>
      <c r="R1909" s="36" t="s">
        <v>235</v>
      </c>
      <c r="S1909" s="36" t="s">
        <v>1143</v>
      </c>
      <c r="T1909" s="110" t="s">
        <v>242</v>
      </c>
      <c r="U1909" s="36" t="s">
        <v>235</v>
      </c>
      <c r="V1909" s="36" t="s">
        <v>254</v>
      </c>
      <c r="W1909" s="110" t="s">
        <v>242</v>
      </c>
      <c r="X1909" s="36" t="s">
        <v>235</v>
      </c>
      <c r="Y1909" s="36" t="s">
        <v>2004</v>
      </c>
      <c r="Z1909" s="110" t="s">
        <v>861</v>
      </c>
      <c r="AA1909" s="36"/>
      <c r="AB1909" s="36"/>
      <c r="AD1909" s="36"/>
      <c r="AE1909" s="36"/>
      <c r="AF1909" t="s">
        <v>242</v>
      </c>
      <c r="AG1909" s="36" t="s">
        <v>235</v>
      </c>
      <c r="AH1909" s="36" t="s">
        <v>1144</v>
      </c>
      <c r="AI1909" t="s">
        <v>4548</v>
      </c>
      <c r="AJ1909" s="36" t="s">
        <v>235</v>
      </c>
      <c r="AK1909" s="36" t="s">
        <v>4549</v>
      </c>
      <c r="AL1909" t="s">
        <v>242</v>
      </c>
      <c r="AM1909" s="36" t="s">
        <v>235</v>
      </c>
      <c r="AN1909" s="36" t="s">
        <v>874</v>
      </c>
      <c r="AO1909" t="s">
        <v>242</v>
      </c>
      <c r="AP1909" s="36" t="s">
        <v>235</v>
      </c>
      <c r="AQ1909" s="36" t="s">
        <v>2103</v>
      </c>
      <c r="AR1909" t="s">
        <v>242</v>
      </c>
      <c r="AS1909" s="36" t="s">
        <v>235</v>
      </c>
      <c r="AT1909" s="36" t="s">
        <v>1143</v>
      </c>
      <c r="AU1909"/>
      <c r="AV1909" s="36"/>
      <c r="AW1909" s="36"/>
      <c r="AX1909"/>
      <c r="AY1909" s="36"/>
      <c r="AZ1909" s="36"/>
      <c r="BA1909"/>
      <c r="BB1909" s="36"/>
      <c r="BC1909" s="36"/>
      <c r="BD1909"/>
      <c r="BE1909" s="36"/>
      <c r="BF1909" s="36"/>
      <c r="BG1909"/>
      <c r="BH1909" s="36"/>
      <c r="BI1909" s="36"/>
      <c r="BJ1909"/>
      <c r="BK1909" s="36"/>
      <c r="BL1909" s="36"/>
      <c r="BM1909"/>
      <c r="BN1909" s="36"/>
      <c r="BO1909" s="8"/>
      <c r="BP1909"/>
      <c r="BQ1909"/>
      <c r="BR1909" s="8"/>
      <c r="BS1909" s="8"/>
      <c r="BT1909" s="8"/>
      <c r="BU1909" s="8"/>
      <c r="BV1909"/>
      <c r="BW1909" s="9"/>
      <c r="BX1909" s="9"/>
    </row>
    <row r="1910" spans="1:76" s="110" customFormat="1" x14ac:dyDescent="0.35">
      <c r="A1910" s="122" t="s">
        <v>1810</v>
      </c>
      <c r="B1910" s="110" t="s">
        <v>504</v>
      </c>
      <c r="C1910" s="110" t="s">
        <v>158</v>
      </c>
      <c r="D1910" s="122" t="s">
        <v>4297</v>
      </c>
      <c r="E1910" s="125">
        <v>34618</v>
      </c>
      <c r="F1910" s="118" t="s">
        <v>1811</v>
      </c>
      <c r="G1910" s="122" t="s">
        <v>5011</v>
      </c>
      <c r="H1910" s="110" t="s">
        <v>504</v>
      </c>
      <c r="I1910" s="110" t="s">
        <v>158</v>
      </c>
      <c r="J1910" s="122" t="s">
        <v>3309</v>
      </c>
      <c r="K1910" s="110" t="s">
        <v>504</v>
      </c>
      <c r="L1910" s="110" t="s">
        <v>158</v>
      </c>
      <c r="M1910" s="122" t="s">
        <v>1813</v>
      </c>
      <c r="N1910" s="110" t="s">
        <v>504</v>
      </c>
      <c r="O1910" s="110" t="s">
        <v>158</v>
      </c>
      <c r="P1910" s="122" t="s">
        <v>905</v>
      </c>
      <c r="Q1910" s="110" t="s">
        <v>504</v>
      </c>
      <c r="R1910" s="110" t="s">
        <v>158</v>
      </c>
      <c r="S1910" s="122" t="s">
        <v>3455</v>
      </c>
      <c r="T1910" s="110" t="s">
        <v>504</v>
      </c>
      <c r="U1910" s="110" t="s">
        <v>158</v>
      </c>
      <c r="V1910" s="122" t="s">
        <v>1815</v>
      </c>
      <c r="W1910" s="110" t="s">
        <v>504</v>
      </c>
      <c r="X1910" s="110" t="s">
        <v>158</v>
      </c>
      <c r="Y1910" s="122" t="s">
        <v>1172</v>
      </c>
      <c r="Z1910" s="110" t="s">
        <v>656</v>
      </c>
      <c r="AA1910" s="110" t="s">
        <v>158</v>
      </c>
      <c r="AB1910" s="122" t="s">
        <v>1816</v>
      </c>
    </row>
    <row r="1911" spans="1:76" s="110" customFormat="1" x14ac:dyDescent="0.35">
      <c r="A1911" s="122" t="s">
        <v>3214</v>
      </c>
      <c r="B1911" s="110" t="s">
        <v>177</v>
      </c>
      <c r="C1911" s="118" t="s">
        <v>116</v>
      </c>
      <c r="D1911" s="122" t="s">
        <v>178</v>
      </c>
      <c r="E1911" s="125">
        <v>35683</v>
      </c>
      <c r="F1911" s="111" t="s">
        <v>91</v>
      </c>
      <c r="G1911" s="111" t="s">
        <v>160</v>
      </c>
      <c r="H1911" s="110" t="s">
        <v>184</v>
      </c>
      <c r="I1911" s="118" t="s">
        <v>116</v>
      </c>
      <c r="J1911" s="122" t="s">
        <v>231</v>
      </c>
      <c r="L1911" s="118"/>
      <c r="M1911" s="122"/>
      <c r="O1911" s="118"/>
      <c r="P1911" s="122"/>
      <c r="R1911" s="118"/>
      <c r="S1911" s="122"/>
      <c r="U1911" s="118"/>
      <c r="V1911" s="122"/>
      <c r="X1911" s="118"/>
      <c r="Y1911" s="122"/>
      <c r="AA1911" s="118"/>
      <c r="AB1911" s="122"/>
      <c r="AD1911" s="118"/>
      <c r="AE1911" s="122"/>
      <c r="AG1911" s="118"/>
      <c r="AH1911" s="122"/>
      <c r="AJ1911" s="118"/>
      <c r="AK1911" s="122"/>
    </row>
    <row r="1912" spans="1:76" s="110" customFormat="1" x14ac:dyDescent="0.35">
      <c r="A1912" s="122" t="s">
        <v>1512</v>
      </c>
      <c r="D1912" s="122"/>
      <c r="E1912" s="125">
        <v>35268</v>
      </c>
      <c r="F1912" s="118" t="s">
        <v>282</v>
      </c>
      <c r="G1912" s="122" t="s">
        <v>320</v>
      </c>
      <c r="H1912" s="110" t="s">
        <v>250</v>
      </c>
      <c r="I1912" s="110" t="s">
        <v>158</v>
      </c>
      <c r="J1912" s="122" t="s">
        <v>289</v>
      </c>
      <c r="K1912" s="110" t="s">
        <v>284</v>
      </c>
      <c r="L1912" s="110" t="s">
        <v>421</v>
      </c>
      <c r="M1912" s="122" t="s">
        <v>186</v>
      </c>
      <c r="N1912" s="110" t="s">
        <v>258</v>
      </c>
      <c r="O1912" s="110" t="s">
        <v>86</v>
      </c>
      <c r="P1912" s="122" t="s">
        <v>260</v>
      </c>
      <c r="Q1912" s="110" t="s">
        <v>258</v>
      </c>
      <c r="R1912" s="110" t="s">
        <v>86</v>
      </c>
      <c r="S1912" s="122" t="s">
        <v>186</v>
      </c>
      <c r="T1912" s="110" t="s">
        <v>258</v>
      </c>
      <c r="U1912" s="110" t="s">
        <v>86</v>
      </c>
      <c r="V1912" s="122" t="s">
        <v>186</v>
      </c>
      <c r="Y1912" s="122"/>
      <c r="AB1912" s="122"/>
    </row>
    <row r="1913" spans="1:76" s="110" customFormat="1" x14ac:dyDescent="0.35">
      <c r="A1913" s="122" t="s">
        <v>3697</v>
      </c>
      <c r="B1913" s="110" t="s">
        <v>273</v>
      </c>
      <c r="C1913" s="110" t="s">
        <v>165</v>
      </c>
      <c r="D1913" s="122" t="s">
        <v>231</v>
      </c>
      <c r="E1913" s="125">
        <v>36800</v>
      </c>
      <c r="F1913" s="111" t="s">
        <v>3960</v>
      </c>
      <c r="G1913" s="122"/>
      <c r="J1913" s="122"/>
      <c r="M1913" s="122"/>
      <c r="P1913" s="122"/>
      <c r="S1913" s="122"/>
      <c r="V1913" s="122"/>
      <c r="Y1913" s="122"/>
      <c r="AB1913" s="122"/>
    </row>
    <row r="1914" spans="1:76" s="110" customFormat="1" x14ac:dyDescent="0.35">
      <c r="A1914" s="122" t="s">
        <v>3249</v>
      </c>
      <c r="B1914" s="110" t="s">
        <v>362</v>
      </c>
      <c r="C1914" s="118" t="s">
        <v>128</v>
      </c>
      <c r="D1914" s="122"/>
      <c r="E1914" s="125">
        <v>32981</v>
      </c>
      <c r="F1914" s="111" t="s">
        <v>1322</v>
      </c>
      <c r="G1914" s="111" t="s">
        <v>884</v>
      </c>
      <c r="H1914" s="110" t="s">
        <v>362</v>
      </c>
      <c r="I1914" s="118" t="s">
        <v>128</v>
      </c>
      <c r="J1914" s="122"/>
      <c r="K1914" s="110" t="s">
        <v>362</v>
      </c>
      <c r="L1914" s="118" t="s">
        <v>128</v>
      </c>
      <c r="M1914" s="122"/>
      <c r="N1914" s="110" t="s">
        <v>362</v>
      </c>
      <c r="O1914" s="118" t="s">
        <v>128</v>
      </c>
      <c r="P1914" s="122"/>
      <c r="Q1914" s="110" t="s">
        <v>362</v>
      </c>
      <c r="R1914" s="118" t="s">
        <v>128</v>
      </c>
      <c r="S1914" s="122"/>
      <c r="T1914" s="110" t="s">
        <v>362</v>
      </c>
      <c r="U1914" s="118" t="s">
        <v>128</v>
      </c>
      <c r="V1914" s="122"/>
      <c r="W1914" s="110" t="s">
        <v>362</v>
      </c>
      <c r="X1914" s="118" t="s">
        <v>128</v>
      </c>
      <c r="Y1914" s="122"/>
      <c r="Z1914" s="110" t="s">
        <v>362</v>
      </c>
      <c r="AA1914" s="118" t="s">
        <v>128</v>
      </c>
      <c r="AB1914" s="122"/>
      <c r="AC1914" s="110" t="s">
        <v>362</v>
      </c>
      <c r="AD1914" s="118" t="s">
        <v>128</v>
      </c>
      <c r="AE1914" s="122"/>
      <c r="AF1914" s="110" t="s">
        <v>362</v>
      </c>
      <c r="AG1914" s="118" t="s">
        <v>128</v>
      </c>
      <c r="AH1914" s="122"/>
      <c r="AI1914" s="110" t="s">
        <v>362</v>
      </c>
      <c r="AJ1914" s="118" t="s">
        <v>128</v>
      </c>
      <c r="AK1914" s="122"/>
      <c r="AM1914" s="118"/>
      <c r="AN1914" s="122"/>
      <c r="AP1914" s="118"/>
      <c r="AQ1914" s="122"/>
      <c r="AS1914" s="118"/>
      <c r="AT1914" s="122"/>
      <c r="AV1914" s="118"/>
      <c r="AW1914" s="122"/>
      <c r="AY1914" s="118"/>
      <c r="AZ1914" s="122"/>
      <c r="BB1914" s="118"/>
      <c r="BC1914" s="122"/>
      <c r="BE1914" s="118"/>
      <c r="BF1914" s="122"/>
      <c r="BH1914" s="118"/>
      <c r="BI1914" s="122"/>
      <c r="BK1914" s="118"/>
      <c r="BL1914" s="122"/>
      <c r="BN1914" s="118"/>
      <c r="BO1914" s="122"/>
      <c r="BR1914" s="122"/>
      <c r="BS1914" s="118"/>
      <c r="BT1914" s="118"/>
      <c r="BU1914" s="118"/>
      <c r="BV1914" s="118"/>
      <c r="BW1914" s="118"/>
      <c r="BX1914" s="118"/>
    </row>
    <row r="1915" spans="1:76" s="110" customFormat="1" x14ac:dyDescent="0.35">
      <c r="A1915" s="122" t="s">
        <v>4861</v>
      </c>
      <c r="C1915" s="111" t="s">
        <v>4421</v>
      </c>
      <c r="D1915" s="122"/>
      <c r="E1915" s="125">
        <v>35934</v>
      </c>
      <c r="F1915" s="111" t="s">
        <v>279</v>
      </c>
      <c r="G1915" s="122" t="s">
        <v>4862</v>
      </c>
      <c r="J1915" s="122"/>
      <c r="K1915" s="110" t="s">
        <v>327</v>
      </c>
      <c r="L1915" s="110" t="s">
        <v>471</v>
      </c>
      <c r="M1915" s="122" t="s">
        <v>335</v>
      </c>
      <c r="P1915" s="122"/>
      <c r="S1915" s="122"/>
      <c r="V1915" s="122"/>
      <c r="Y1915" s="122"/>
      <c r="AB1915" s="122"/>
    </row>
    <row r="1916" spans="1:76" s="110" customFormat="1" x14ac:dyDescent="0.35">
      <c r="A1916" s="122" t="s">
        <v>1058</v>
      </c>
      <c r="B1916" s="110" t="s">
        <v>77</v>
      </c>
      <c r="C1916" s="110" t="s">
        <v>326</v>
      </c>
      <c r="D1916" s="111" t="s">
        <v>537</v>
      </c>
      <c r="E1916" s="125">
        <v>33968</v>
      </c>
      <c r="F1916" s="118" t="s">
        <v>1059</v>
      </c>
      <c r="G1916" s="110" t="s">
        <v>4864</v>
      </c>
      <c r="H1916" s="110" t="s">
        <v>77</v>
      </c>
      <c r="I1916" s="110" t="s">
        <v>229</v>
      </c>
      <c r="J1916" s="111" t="s">
        <v>3487</v>
      </c>
      <c r="K1916" s="110" t="s">
        <v>77</v>
      </c>
      <c r="L1916" s="110" t="s">
        <v>128</v>
      </c>
      <c r="M1916" s="111"/>
      <c r="N1916" s="110" t="s">
        <v>77</v>
      </c>
      <c r="O1916" s="110" t="s">
        <v>172</v>
      </c>
      <c r="P1916" s="111"/>
      <c r="Q1916" s="110" t="s">
        <v>77</v>
      </c>
      <c r="R1916" s="110" t="s">
        <v>151</v>
      </c>
      <c r="S1916" s="111"/>
      <c r="T1916" s="110" t="s">
        <v>77</v>
      </c>
      <c r="U1916" s="110" t="s">
        <v>151</v>
      </c>
      <c r="V1916" s="111"/>
      <c r="W1916" s="110" t="s">
        <v>77</v>
      </c>
      <c r="X1916" s="110" t="s">
        <v>151</v>
      </c>
      <c r="Y1916" s="111"/>
      <c r="Z1916" s="110" t="s">
        <v>77</v>
      </c>
      <c r="AA1916" s="110" t="s">
        <v>151</v>
      </c>
      <c r="AB1916" s="111"/>
      <c r="AC1916" s="110" t="s">
        <v>77</v>
      </c>
      <c r="AD1916" s="110" t="s">
        <v>151</v>
      </c>
      <c r="AE1916" s="111"/>
    </row>
    <row r="1917" spans="1:76" s="110" customFormat="1" x14ac:dyDescent="0.35">
      <c r="A1917" s="122" t="s">
        <v>3232</v>
      </c>
      <c r="B1917" s="110" t="s">
        <v>648</v>
      </c>
      <c r="C1917" s="110" t="s">
        <v>274</v>
      </c>
      <c r="D1917" s="122" t="s">
        <v>651</v>
      </c>
      <c r="E1917" s="125">
        <v>36316</v>
      </c>
      <c r="F1917" s="118" t="s">
        <v>241</v>
      </c>
      <c r="G1917" s="122" t="s">
        <v>241</v>
      </c>
      <c r="H1917" s="110" t="s">
        <v>648</v>
      </c>
      <c r="I1917" s="110" t="s">
        <v>274</v>
      </c>
      <c r="J1917" s="122" t="s">
        <v>520</v>
      </c>
      <c r="K1917" s="110" t="s">
        <v>648</v>
      </c>
      <c r="L1917" s="110" t="s">
        <v>274</v>
      </c>
      <c r="M1917" s="122" t="s">
        <v>651</v>
      </c>
      <c r="N1917" s="110" t="s">
        <v>4489</v>
      </c>
      <c r="O1917" s="110" t="s">
        <v>274</v>
      </c>
      <c r="P1917" s="122" t="s">
        <v>3233</v>
      </c>
      <c r="S1917" s="122"/>
      <c r="V1917" s="122"/>
      <c r="Y1917" s="122"/>
      <c r="AB1917" s="122"/>
    </row>
    <row r="1918" spans="1:76" s="110" customFormat="1" x14ac:dyDescent="0.35">
      <c r="A1918" s="122" t="s">
        <v>565</v>
      </c>
      <c r="B1918" s="110" t="s">
        <v>132</v>
      </c>
      <c r="C1918" s="110" t="s">
        <v>268</v>
      </c>
      <c r="D1918" s="122"/>
      <c r="E1918" s="125">
        <v>35510</v>
      </c>
      <c r="F1918" s="118" t="s">
        <v>107</v>
      </c>
      <c r="G1918" s="122" t="s">
        <v>102</v>
      </c>
      <c r="H1918" s="110" t="s">
        <v>122</v>
      </c>
      <c r="I1918" s="110" t="s">
        <v>268</v>
      </c>
      <c r="J1918" s="122"/>
      <c r="K1918" s="110" t="s">
        <v>122</v>
      </c>
      <c r="L1918" s="110" t="s">
        <v>268</v>
      </c>
      <c r="M1918" s="122"/>
      <c r="N1918" s="110" t="s">
        <v>127</v>
      </c>
      <c r="O1918" s="110" t="s">
        <v>268</v>
      </c>
      <c r="P1918" s="122"/>
      <c r="S1918" s="122"/>
      <c r="V1918" s="122"/>
      <c r="Y1918" s="122"/>
      <c r="AB1918" s="122"/>
    </row>
    <row r="1919" spans="1:76" s="110" customFormat="1" x14ac:dyDescent="0.35">
      <c r="A1919" s="122" t="s">
        <v>2509</v>
      </c>
      <c r="B1919" s="110" t="s">
        <v>491</v>
      </c>
      <c r="C1919" s="110" t="s">
        <v>326</v>
      </c>
      <c r="D1919" s="122" t="s">
        <v>604</v>
      </c>
      <c r="E1919" s="125">
        <v>35971</v>
      </c>
      <c r="F1919" s="118" t="s">
        <v>107</v>
      </c>
      <c r="G1919" s="122" t="s">
        <v>316</v>
      </c>
      <c r="H1919" s="110" t="s">
        <v>258</v>
      </c>
      <c r="I1919" s="110" t="s">
        <v>326</v>
      </c>
      <c r="J1919" s="122" t="s">
        <v>264</v>
      </c>
      <c r="K1919" s="110" t="s">
        <v>258</v>
      </c>
      <c r="L1919" s="110" t="s">
        <v>326</v>
      </c>
      <c r="M1919" s="122" t="s">
        <v>186</v>
      </c>
      <c r="N1919" s="110" t="s">
        <v>258</v>
      </c>
      <c r="O1919" s="110" t="s">
        <v>326</v>
      </c>
      <c r="P1919" s="122" t="s">
        <v>264</v>
      </c>
      <c r="Q1919" s="110" t="s">
        <v>258</v>
      </c>
      <c r="R1919" s="110" t="s">
        <v>326</v>
      </c>
      <c r="S1919" s="122" t="s">
        <v>477</v>
      </c>
      <c r="V1919" s="122"/>
      <c r="Y1919" s="122"/>
      <c r="AB1919" s="122"/>
    </row>
    <row r="1920" spans="1:76" s="110" customFormat="1" x14ac:dyDescent="0.35">
      <c r="A1920" s="122" t="s">
        <v>3641</v>
      </c>
      <c r="B1920" s="110" t="s">
        <v>273</v>
      </c>
      <c r="C1920" s="110" t="s">
        <v>142</v>
      </c>
      <c r="D1920" s="122" t="s">
        <v>186</v>
      </c>
      <c r="E1920" s="125">
        <v>36502</v>
      </c>
      <c r="F1920" s="111" t="s">
        <v>391</v>
      </c>
      <c r="G1920" s="122"/>
      <c r="J1920" s="122"/>
      <c r="M1920" s="122"/>
      <c r="P1920" s="122"/>
      <c r="S1920" s="122"/>
      <c r="V1920" s="122"/>
      <c r="Y1920" s="122"/>
      <c r="AB1920" s="122"/>
    </row>
    <row r="1921" spans="1:76" s="110" customFormat="1" x14ac:dyDescent="0.35">
      <c r="A1921" s="122" t="s">
        <v>3255</v>
      </c>
      <c r="B1921" s="110" t="s">
        <v>362</v>
      </c>
      <c r="C1921" s="118" t="s">
        <v>135</v>
      </c>
      <c r="D1921" s="122"/>
      <c r="E1921" s="125">
        <v>36201</v>
      </c>
      <c r="F1921" s="111" t="s">
        <v>279</v>
      </c>
      <c r="G1921" s="111"/>
      <c r="H1921" s="110" t="s">
        <v>362</v>
      </c>
      <c r="I1921" s="118" t="s">
        <v>135</v>
      </c>
      <c r="J1921" s="122"/>
      <c r="L1921" s="118"/>
      <c r="M1921" s="122"/>
      <c r="O1921" s="118"/>
      <c r="P1921" s="122"/>
      <c r="R1921" s="118"/>
      <c r="S1921" s="122"/>
      <c r="U1921" s="118"/>
      <c r="V1921" s="122"/>
      <c r="X1921" s="118"/>
      <c r="Y1921" s="122"/>
      <c r="AA1921" s="118"/>
      <c r="AB1921" s="122"/>
      <c r="AD1921" s="118"/>
      <c r="AE1921" s="122"/>
      <c r="AG1921" s="118"/>
      <c r="AH1921" s="122"/>
      <c r="AJ1921" s="118"/>
      <c r="AK1921" s="122"/>
    </row>
    <row r="1922" spans="1:76" s="110" customFormat="1" x14ac:dyDescent="0.35">
      <c r="A1922" s="122" t="s">
        <v>2804</v>
      </c>
      <c r="B1922" s="110" t="s">
        <v>304</v>
      </c>
      <c r="C1922" s="110" t="s">
        <v>235</v>
      </c>
      <c r="D1922" s="122" t="s">
        <v>310</v>
      </c>
      <c r="E1922" s="125">
        <v>35843</v>
      </c>
      <c r="F1922" s="118" t="s">
        <v>1019</v>
      </c>
      <c r="G1922" s="118" t="s">
        <v>4715</v>
      </c>
      <c r="H1922" s="110" t="s">
        <v>292</v>
      </c>
      <c r="I1922" s="110" t="s">
        <v>341</v>
      </c>
      <c r="J1922" s="122" t="s">
        <v>1421</v>
      </c>
      <c r="K1922" s="110" t="s">
        <v>292</v>
      </c>
      <c r="L1922" s="110" t="s">
        <v>341</v>
      </c>
      <c r="M1922" s="122" t="s">
        <v>2805</v>
      </c>
      <c r="N1922" s="110" t="s">
        <v>311</v>
      </c>
      <c r="O1922" s="110" t="s">
        <v>341</v>
      </c>
      <c r="P1922" s="122" t="s">
        <v>777</v>
      </c>
      <c r="Q1922" s="110" t="s">
        <v>311</v>
      </c>
      <c r="R1922" s="110" t="s">
        <v>341</v>
      </c>
      <c r="S1922" s="122" t="s">
        <v>1925</v>
      </c>
      <c r="T1922" s="110" t="s">
        <v>311</v>
      </c>
      <c r="U1922" s="110" t="s">
        <v>341</v>
      </c>
      <c r="V1922" s="122" t="s">
        <v>777</v>
      </c>
      <c r="Y1922" s="122"/>
      <c r="AB1922" s="122"/>
    </row>
    <row r="1923" spans="1:76" s="110" customFormat="1" x14ac:dyDescent="0.35">
      <c r="A1923" s="122" t="s">
        <v>1604</v>
      </c>
      <c r="B1923" s="110" t="s">
        <v>2307</v>
      </c>
      <c r="C1923" s="118" t="s">
        <v>85</v>
      </c>
      <c r="D1923" s="122" t="s">
        <v>4550</v>
      </c>
      <c r="E1923" s="125">
        <v>36180</v>
      </c>
      <c r="F1923" s="111" t="s">
        <v>200</v>
      </c>
      <c r="G1923" s="111" t="s">
        <v>98</v>
      </c>
      <c r="H1923" s="110" t="s">
        <v>273</v>
      </c>
      <c r="I1923" s="118" t="s">
        <v>85</v>
      </c>
      <c r="J1923" s="122" t="s">
        <v>289</v>
      </c>
      <c r="L1923" s="118"/>
      <c r="M1923" s="122"/>
      <c r="O1923" s="118"/>
      <c r="P1923" s="122"/>
      <c r="R1923" s="118"/>
      <c r="S1923" s="122"/>
      <c r="U1923" s="118"/>
      <c r="V1923" s="122"/>
      <c r="X1923" s="118"/>
      <c r="Y1923" s="122"/>
      <c r="AA1923" s="118"/>
      <c r="AB1923" s="122"/>
      <c r="AD1923" s="118"/>
      <c r="AE1923" s="122"/>
      <c r="AG1923" s="118"/>
      <c r="AH1923" s="122"/>
      <c r="AJ1923" s="118"/>
      <c r="AK1923" s="122"/>
    </row>
    <row r="1924" spans="1:76" s="110" customFormat="1" x14ac:dyDescent="0.35">
      <c r="A1924" s="122" t="s">
        <v>647</v>
      </c>
      <c r="B1924" s="110" t="s">
        <v>292</v>
      </c>
      <c r="C1924" s="110" t="s">
        <v>78</v>
      </c>
      <c r="D1924" s="122" t="s">
        <v>902</v>
      </c>
      <c r="E1924" s="125">
        <v>35148</v>
      </c>
      <c r="F1924" s="118" t="s">
        <v>303</v>
      </c>
      <c r="G1924" s="122" t="s">
        <v>115</v>
      </c>
      <c r="H1924" s="110" t="s">
        <v>292</v>
      </c>
      <c r="I1924" s="110" t="s">
        <v>78</v>
      </c>
      <c r="J1924" s="122" t="s">
        <v>778</v>
      </c>
      <c r="K1924" s="110" t="s">
        <v>648</v>
      </c>
      <c r="L1924" s="110" t="s">
        <v>151</v>
      </c>
      <c r="M1924" s="122" t="s">
        <v>293</v>
      </c>
      <c r="N1924" s="110" t="s">
        <v>292</v>
      </c>
      <c r="O1924" s="110" t="s">
        <v>224</v>
      </c>
      <c r="P1924" s="122" t="s">
        <v>277</v>
      </c>
      <c r="Q1924" s="110" t="s">
        <v>4489</v>
      </c>
      <c r="R1924" s="110" t="s">
        <v>224</v>
      </c>
      <c r="S1924" s="122" t="s">
        <v>4490</v>
      </c>
      <c r="T1924" s="110" t="s">
        <v>276</v>
      </c>
      <c r="U1924" s="110" t="s">
        <v>224</v>
      </c>
      <c r="V1924" s="122" t="s">
        <v>651</v>
      </c>
      <c r="Y1924" s="122"/>
      <c r="AB1924" s="122"/>
    </row>
    <row r="1925" spans="1:76" s="110" customFormat="1" x14ac:dyDescent="0.35">
      <c r="A1925" s="122" t="s">
        <v>1569</v>
      </c>
      <c r="B1925" s="110" t="s">
        <v>93</v>
      </c>
      <c r="C1925" s="110" t="s">
        <v>341</v>
      </c>
      <c r="D1925" s="122" t="s">
        <v>4723</v>
      </c>
      <c r="E1925" s="125">
        <v>36172</v>
      </c>
      <c r="F1925" s="111" t="s">
        <v>171</v>
      </c>
      <c r="G1925" s="122" t="s">
        <v>171</v>
      </c>
      <c r="H1925" s="110" t="s">
        <v>93</v>
      </c>
      <c r="I1925" s="110" t="s">
        <v>341</v>
      </c>
      <c r="J1925" s="122" t="s">
        <v>1342</v>
      </c>
      <c r="K1925" s="110" t="s">
        <v>954</v>
      </c>
      <c r="L1925" s="110" t="s">
        <v>341</v>
      </c>
      <c r="M1925" s="122" t="s">
        <v>1570</v>
      </c>
      <c r="P1925" s="122"/>
      <c r="S1925" s="122"/>
      <c r="V1925" s="122"/>
      <c r="Y1925" s="122"/>
      <c r="AB1925" s="122"/>
    </row>
    <row r="1926" spans="1:76" s="110" customFormat="1" x14ac:dyDescent="0.35">
      <c r="A1926" s="122" t="s">
        <v>1317</v>
      </c>
      <c r="B1926" s="110" t="s">
        <v>327</v>
      </c>
      <c r="C1926" s="110" t="s">
        <v>195</v>
      </c>
      <c r="D1926" s="122" t="s">
        <v>328</v>
      </c>
      <c r="E1926" s="125">
        <v>34715</v>
      </c>
      <c r="F1926" s="118" t="s">
        <v>1318</v>
      </c>
      <c r="G1926" s="122" t="s">
        <v>4581</v>
      </c>
      <c r="J1926" s="122"/>
      <c r="K1926" s="110" t="s">
        <v>323</v>
      </c>
      <c r="L1926" s="110" t="s">
        <v>131</v>
      </c>
      <c r="M1926" s="122" t="s">
        <v>154</v>
      </c>
      <c r="N1926" s="110" t="s">
        <v>323</v>
      </c>
      <c r="O1926" s="110" t="s">
        <v>131</v>
      </c>
      <c r="P1926" s="122" t="s">
        <v>422</v>
      </c>
      <c r="Q1926" s="110" t="s">
        <v>323</v>
      </c>
      <c r="R1926" s="110" t="s">
        <v>131</v>
      </c>
      <c r="S1926" s="122" t="s">
        <v>155</v>
      </c>
      <c r="T1926" s="110" t="s">
        <v>323</v>
      </c>
      <c r="U1926" s="110" t="s">
        <v>131</v>
      </c>
      <c r="V1926" s="122" t="s">
        <v>155</v>
      </c>
      <c r="W1926" s="110" t="s">
        <v>323</v>
      </c>
      <c r="X1926" s="110" t="s">
        <v>131</v>
      </c>
      <c r="Y1926" s="122" t="s">
        <v>155</v>
      </c>
      <c r="Z1926" s="110" t="s">
        <v>323</v>
      </c>
      <c r="AA1926" s="110" t="s">
        <v>131</v>
      </c>
      <c r="AB1926" s="122" t="s">
        <v>422</v>
      </c>
    </row>
    <row r="1927" spans="1:76" s="110" customFormat="1" x14ac:dyDescent="0.35">
      <c r="A1927" s="122" t="s">
        <v>950</v>
      </c>
      <c r="B1927" s="110" t="s">
        <v>93</v>
      </c>
      <c r="C1927" s="110" t="s">
        <v>471</v>
      </c>
      <c r="D1927" s="122" t="s">
        <v>4622</v>
      </c>
      <c r="E1927" s="125">
        <v>36421</v>
      </c>
      <c r="F1927" s="111" t="s">
        <v>83</v>
      </c>
      <c r="G1927" s="122" t="s">
        <v>295</v>
      </c>
      <c r="H1927" s="110" t="s">
        <v>93</v>
      </c>
      <c r="I1927" s="110" t="s">
        <v>471</v>
      </c>
      <c r="J1927" s="122" t="s">
        <v>3507</v>
      </c>
      <c r="K1927" s="110" t="s">
        <v>93</v>
      </c>
      <c r="L1927" s="110" t="s">
        <v>471</v>
      </c>
      <c r="M1927" s="122" t="s">
        <v>951</v>
      </c>
      <c r="P1927" s="122"/>
      <c r="S1927" s="122"/>
      <c r="V1927" s="122"/>
      <c r="Y1927" s="122"/>
      <c r="AB1927" s="122"/>
    </row>
    <row r="1928" spans="1:76" s="110" customFormat="1" x14ac:dyDescent="0.35">
      <c r="A1928" s="122" t="s">
        <v>2413</v>
      </c>
      <c r="B1928" s="110" t="s">
        <v>461</v>
      </c>
      <c r="C1928" s="110" t="s">
        <v>471</v>
      </c>
      <c r="D1928" s="111" t="s">
        <v>231</v>
      </c>
      <c r="E1928" s="125">
        <v>33796</v>
      </c>
      <c r="F1928" s="111" t="s">
        <v>540</v>
      </c>
      <c r="G1928" s="110" t="s">
        <v>4428</v>
      </c>
      <c r="H1928" s="110" t="s">
        <v>184</v>
      </c>
      <c r="I1928" s="110" t="s">
        <v>421</v>
      </c>
      <c r="J1928" s="111" t="s">
        <v>231</v>
      </c>
      <c r="K1928" s="110" t="s">
        <v>192</v>
      </c>
      <c r="L1928" s="110" t="s">
        <v>421</v>
      </c>
      <c r="M1928" s="111" t="s">
        <v>185</v>
      </c>
      <c r="N1928" s="110" t="s">
        <v>226</v>
      </c>
      <c r="O1928" s="110" t="s">
        <v>421</v>
      </c>
      <c r="P1928" s="111" t="s">
        <v>431</v>
      </c>
      <c r="Q1928" s="110" t="s">
        <v>226</v>
      </c>
      <c r="R1928" s="110" t="s">
        <v>421</v>
      </c>
      <c r="S1928" s="111" t="s">
        <v>4853</v>
      </c>
      <c r="T1928" s="110" t="s">
        <v>184</v>
      </c>
      <c r="U1928" s="110" t="s">
        <v>421</v>
      </c>
      <c r="V1928" s="111" t="s">
        <v>1501</v>
      </c>
      <c r="W1928" s="110" t="s">
        <v>177</v>
      </c>
      <c r="X1928" s="110" t="s">
        <v>421</v>
      </c>
      <c r="Y1928" s="111" t="s">
        <v>254</v>
      </c>
      <c r="Z1928" s="110" t="s">
        <v>184</v>
      </c>
      <c r="AA1928" s="110" t="s">
        <v>421</v>
      </c>
      <c r="AB1928" s="111" t="s">
        <v>473</v>
      </c>
      <c r="AC1928" s="110" t="s">
        <v>177</v>
      </c>
      <c r="AD1928" s="110" t="s">
        <v>421</v>
      </c>
      <c r="AE1928" s="111" t="s">
        <v>201</v>
      </c>
    </row>
    <row r="1929" spans="1:76" s="110" customFormat="1" x14ac:dyDescent="0.35">
      <c r="A1929" s="122" t="s">
        <v>336</v>
      </c>
      <c r="B1929" s="110" t="s">
        <v>331</v>
      </c>
      <c r="C1929" s="111" t="s">
        <v>341</v>
      </c>
      <c r="D1929" s="111" t="s">
        <v>335</v>
      </c>
      <c r="E1929" s="125">
        <v>35507</v>
      </c>
      <c r="F1929" s="111" t="s">
        <v>303</v>
      </c>
      <c r="G1929" s="111" t="s">
        <v>140</v>
      </c>
      <c r="H1929" s="110" t="s">
        <v>299</v>
      </c>
      <c r="I1929" s="111" t="s">
        <v>165</v>
      </c>
      <c r="J1929" s="111" t="s">
        <v>297</v>
      </c>
      <c r="K1929" s="110" t="s">
        <v>331</v>
      </c>
      <c r="L1929" s="111" t="s">
        <v>165</v>
      </c>
      <c r="M1929" s="111" t="s">
        <v>334</v>
      </c>
      <c r="N1929" s="110" t="s">
        <v>331</v>
      </c>
      <c r="O1929" s="111" t="s">
        <v>341</v>
      </c>
      <c r="P1929" s="111" t="s">
        <v>682</v>
      </c>
      <c r="Q1929" s="110" t="s">
        <v>331</v>
      </c>
      <c r="R1929" s="111" t="s">
        <v>341</v>
      </c>
      <c r="S1929" s="111" t="s">
        <v>297</v>
      </c>
      <c r="T1929" s="110" t="s">
        <v>331</v>
      </c>
      <c r="U1929" s="111" t="s">
        <v>341</v>
      </c>
      <c r="V1929" s="111" t="s">
        <v>328</v>
      </c>
      <c r="W1929" s="110" t="s">
        <v>331</v>
      </c>
      <c r="X1929" s="111" t="s">
        <v>341</v>
      </c>
      <c r="Y1929" s="111" t="s">
        <v>342</v>
      </c>
      <c r="AA1929" s="111"/>
      <c r="AB1929" s="111"/>
      <c r="AD1929" s="111"/>
      <c r="AE1929" s="111"/>
      <c r="AG1929" s="111"/>
      <c r="AH1929" s="111"/>
      <c r="AJ1929" s="111"/>
      <c r="AK1929" s="111"/>
      <c r="AM1929" s="111"/>
      <c r="AN1929" s="111"/>
      <c r="AP1929" s="111"/>
      <c r="AQ1929" s="111"/>
      <c r="AS1929" s="111"/>
      <c r="AT1929" s="111"/>
      <c r="AV1929" s="111"/>
      <c r="AW1929" s="111"/>
      <c r="AY1929" s="111"/>
      <c r="AZ1929" s="111"/>
      <c r="BB1929" s="111"/>
      <c r="BC1929" s="111"/>
      <c r="BE1929" s="111"/>
      <c r="BF1929" s="111"/>
      <c r="BH1929" s="111"/>
      <c r="BI1929" s="111"/>
      <c r="BK1929" s="111"/>
      <c r="BL1929" s="111"/>
      <c r="BN1929" s="111"/>
      <c r="BO1929" s="111"/>
      <c r="BQ1929" s="125"/>
      <c r="BR1929" s="111"/>
      <c r="BS1929" s="118"/>
      <c r="BU1929" s="122"/>
      <c r="BV1929" s="118"/>
      <c r="BW1929" s="118"/>
      <c r="BX1929" s="127"/>
    </row>
    <row r="1930" spans="1:76" s="110" customFormat="1" x14ac:dyDescent="0.35">
      <c r="A1930" s="122" t="s">
        <v>3815</v>
      </c>
      <c r="B1930" s="110" t="s">
        <v>156</v>
      </c>
      <c r="C1930" s="110" t="s">
        <v>460</v>
      </c>
      <c r="D1930" s="122" t="s">
        <v>173</v>
      </c>
      <c r="E1930" s="125">
        <v>36607</v>
      </c>
      <c r="F1930" s="111" t="s">
        <v>391</v>
      </c>
      <c r="G1930" s="122"/>
      <c r="J1930" s="122"/>
      <c r="M1930" s="122"/>
      <c r="P1930" s="122"/>
      <c r="S1930" s="122"/>
      <c r="V1930" s="122"/>
      <c r="Y1930" s="122"/>
      <c r="AB1930" s="122"/>
    </row>
    <row r="1931" spans="1:76" s="110" customFormat="1" x14ac:dyDescent="0.35">
      <c r="A1931" s="122" t="s">
        <v>3943</v>
      </c>
      <c r="B1931" s="110" t="s">
        <v>408</v>
      </c>
      <c r="C1931" s="110" t="s">
        <v>229</v>
      </c>
      <c r="D1931" s="122"/>
      <c r="E1931" s="125">
        <v>36800</v>
      </c>
      <c r="F1931" s="111" t="s">
        <v>5154</v>
      </c>
      <c r="G1931" s="122"/>
      <c r="J1931" s="122"/>
      <c r="M1931" s="122"/>
      <c r="P1931" s="122"/>
      <c r="S1931" s="122"/>
      <c r="V1931" s="122"/>
      <c r="Y1931" s="122"/>
      <c r="AB1931" s="122"/>
    </row>
    <row r="1932" spans="1:76" s="110" customFormat="1" x14ac:dyDescent="0.35">
      <c r="A1932" s="122" t="s">
        <v>1358</v>
      </c>
      <c r="B1932" s="110" t="s">
        <v>156</v>
      </c>
      <c r="C1932" s="118" t="s">
        <v>268</v>
      </c>
      <c r="D1932" s="122" t="s">
        <v>173</v>
      </c>
      <c r="E1932" s="125">
        <v>36411</v>
      </c>
      <c r="F1932" s="111" t="s">
        <v>88</v>
      </c>
      <c r="G1932" s="111" t="s">
        <v>230</v>
      </c>
      <c r="H1932" s="110" t="s">
        <v>156</v>
      </c>
      <c r="I1932" s="118" t="s">
        <v>268</v>
      </c>
      <c r="J1932" s="122" t="s">
        <v>161</v>
      </c>
      <c r="L1932" s="118"/>
      <c r="M1932" s="122"/>
      <c r="O1932" s="118"/>
      <c r="P1932" s="122"/>
      <c r="R1932" s="118"/>
      <c r="S1932" s="122"/>
      <c r="U1932" s="118"/>
      <c r="V1932" s="122"/>
      <c r="X1932" s="118"/>
      <c r="Y1932" s="122"/>
      <c r="AA1932" s="118"/>
      <c r="AB1932" s="122"/>
      <c r="AD1932" s="118"/>
      <c r="AE1932" s="122"/>
      <c r="AG1932" s="118"/>
      <c r="AH1932" s="122"/>
      <c r="AJ1932" s="118"/>
      <c r="AK1932" s="122"/>
    </row>
    <row r="1933" spans="1:76" s="110" customFormat="1" x14ac:dyDescent="0.35">
      <c r="A1933" s="122" t="s">
        <v>718</v>
      </c>
      <c r="B1933" s="110" t="s">
        <v>132</v>
      </c>
      <c r="C1933" s="118" t="s">
        <v>135</v>
      </c>
      <c r="D1933" s="122"/>
      <c r="E1933" s="125">
        <v>37058</v>
      </c>
      <c r="F1933" s="111" t="s">
        <v>88</v>
      </c>
      <c r="G1933" s="111" t="s">
        <v>200</v>
      </c>
      <c r="H1933" s="110" t="s">
        <v>132</v>
      </c>
      <c r="I1933" s="118" t="s">
        <v>135</v>
      </c>
      <c r="J1933" s="122"/>
      <c r="L1933" s="118"/>
      <c r="M1933" s="122"/>
      <c r="O1933" s="118"/>
      <c r="P1933" s="122"/>
      <c r="R1933" s="118"/>
      <c r="S1933" s="122"/>
      <c r="U1933" s="118"/>
      <c r="V1933" s="122"/>
      <c r="X1933" s="118"/>
      <c r="Y1933" s="122"/>
      <c r="AA1933" s="118"/>
      <c r="AB1933" s="122"/>
      <c r="AD1933" s="118"/>
      <c r="AE1933" s="122"/>
      <c r="AG1933" s="118"/>
      <c r="AH1933" s="122"/>
      <c r="AJ1933" s="118"/>
      <c r="AK1933" s="122"/>
    </row>
    <row r="1934" spans="1:76" s="110" customFormat="1" x14ac:dyDescent="0.35">
      <c r="A1934" s="122" t="s">
        <v>3826</v>
      </c>
      <c r="B1934" s="110" t="s">
        <v>323</v>
      </c>
      <c r="C1934" s="110" t="s">
        <v>195</v>
      </c>
      <c r="D1934" s="122" t="s">
        <v>422</v>
      </c>
      <c r="E1934" s="125">
        <v>37861</v>
      </c>
      <c r="F1934" s="111" t="s">
        <v>5192</v>
      </c>
      <c r="G1934" s="122"/>
      <c r="J1934" s="122"/>
      <c r="M1934" s="122"/>
      <c r="P1934" s="122"/>
      <c r="S1934" s="122"/>
      <c r="V1934" s="122"/>
      <c r="Y1934" s="122"/>
      <c r="AB1934" s="122"/>
    </row>
    <row r="1935" spans="1:76" s="110" customFormat="1" x14ac:dyDescent="0.35">
      <c r="A1935" s="122" t="s">
        <v>1494</v>
      </c>
      <c r="D1935" s="122"/>
      <c r="E1935" s="125">
        <v>35315</v>
      </c>
      <c r="F1935" s="118" t="s">
        <v>107</v>
      </c>
      <c r="G1935" s="122" t="s">
        <v>508</v>
      </c>
      <c r="H1935" s="110" t="s">
        <v>156</v>
      </c>
      <c r="I1935" s="110" t="s">
        <v>123</v>
      </c>
      <c r="J1935" s="122" t="s">
        <v>161</v>
      </c>
      <c r="K1935" s="110" t="s">
        <v>156</v>
      </c>
      <c r="L1935" s="110" t="s">
        <v>123</v>
      </c>
      <c r="M1935" s="122" t="s">
        <v>161</v>
      </c>
      <c r="N1935" s="110" t="s">
        <v>156</v>
      </c>
      <c r="O1935" s="110" t="s">
        <v>123</v>
      </c>
      <c r="P1935" s="122" t="s">
        <v>173</v>
      </c>
      <c r="S1935" s="122"/>
      <c r="V1935" s="122"/>
      <c r="Y1935" s="122"/>
      <c r="AB1935" s="122"/>
    </row>
    <row r="1936" spans="1:76" s="110" customFormat="1" x14ac:dyDescent="0.35">
      <c r="A1936" s="122" t="s">
        <v>463</v>
      </c>
      <c r="D1936" s="122"/>
      <c r="E1936" s="125">
        <v>35053</v>
      </c>
      <c r="F1936" s="118" t="s">
        <v>126</v>
      </c>
      <c r="G1936" s="122" t="s">
        <v>125</v>
      </c>
      <c r="H1936" s="110" t="s">
        <v>242</v>
      </c>
      <c r="I1936" s="110" t="s">
        <v>109</v>
      </c>
      <c r="J1936" s="122" t="s">
        <v>1145</v>
      </c>
      <c r="K1936" s="110" t="s">
        <v>242</v>
      </c>
      <c r="L1936" s="110" t="s">
        <v>109</v>
      </c>
      <c r="M1936" s="122" t="s">
        <v>464</v>
      </c>
      <c r="N1936" s="110" t="s">
        <v>242</v>
      </c>
      <c r="O1936" s="110" t="s">
        <v>109</v>
      </c>
      <c r="P1936" s="122" t="s">
        <v>440</v>
      </c>
      <c r="Q1936" s="110" t="s">
        <v>262</v>
      </c>
      <c r="R1936" s="110" t="s">
        <v>109</v>
      </c>
      <c r="S1936" s="122" t="s">
        <v>609</v>
      </c>
      <c r="T1936" s="110" t="s">
        <v>467</v>
      </c>
      <c r="U1936" s="110" t="s">
        <v>109</v>
      </c>
      <c r="V1936" s="122" t="s">
        <v>468</v>
      </c>
      <c r="Y1936" s="122"/>
      <c r="AB1936" s="122"/>
    </row>
    <row r="1937" spans="1:76" s="110" customFormat="1" x14ac:dyDescent="0.35">
      <c r="A1937" s="122" t="s">
        <v>978</v>
      </c>
      <c r="B1937" s="110" t="s">
        <v>220</v>
      </c>
      <c r="C1937" s="110" t="s">
        <v>94</v>
      </c>
      <c r="D1937" s="122" t="s">
        <v>231</v>
      </c>
      <c r="E1937" s="125">
        <v>34740</v>
      </c>
      <c r="F1937" s="118" t="s">
        <v>720</v>
      </c>
      <c r="G1937" s="122" t="s">
        <v>219</v>
      </c>
      <c r="H1937" s="110" t="s">
        <v>192</v>
      </c>
      <c r="I1937" s="110" t="s">
        <v>78</v>
      </c>
      <c r="J1937" s="122" t="s">
        <v>186</v>
      </c>
      <c r="K1937" s="110" t="s">
        <v>192</v>
      </c>
      <c r="L1937" s="110" t="s">
        <v>94</v>
      </c>
      <c r="M1937" s="122" t="s">
        <v>208</v>
      </c>
      <c r="N1937" s="110" t="s">
        <v>220</v>
      </c>
      <c r="O1937" s="110" t="s">
        <v>421</v>
      </c>
      <c r="P1937" s="122" t="s">
        <v>231</v>
      </c>
      <c r="Q1937" s="110" t="s">
        <v>211</v>
      </c>
      <c r="R1937" s="110" t="s">
        <v>116</v>
      </c>
      <c r="S1937" s="122" t="s">
        <v>264</v>
      </c>
      <c r="T1937" s="110" t="s">
        <v>211</v>
      </c>
      <c r="U1937" s="110" t="s">
        <v>116</v>
      </c>
      <c r="V1937" s="122" t="s">
        <v>264</v>
      </c>
      <c r="W1937" s="110" t="s">
        <v>744</v>
      </c>
      <c r="X1937" s="110" t="s">
        <v>116</v>
      </c>
      <c r="Y1937" s="122" t="s">
        <v>488</v>
      </c>
      <c r="Z1937" s="110" t="s">
        <v>220</v>
      </c>
      <c r="AA1937" s="110" t="s">
        <v>116</v>
      </c>
      <c r="AB1937" s="122" t="s">
        <v>231</v>
      </c>
    </row>
    <row r="1938" spans="1:76" s="110" customFormat="1" x14ac:dyDescent="0.35">
      <c r="A1938" s="122" t="s">
        <v>2571</v>
      </c>
      <c r="B1938" s="110" t="s">
        <v>1352</v>
      </c>
      <c r="C1938" s="110" t="s">
        <v>94</v>
      </c>
      <c r="D1938" s="122"/>
      <c r="E1938" s="125">
        <v>35991</v>
      </c>
      <c r="F1938" s="118" t="s">
        <v>566</v>
      </c>
      <c r="G1938" s="122" t="s">
        <v>361</v>
      </c>
      <c r="J1938" s="122"/>
      <c r="K1938" s="110" t="s">
        <v>703</v>
      </c>
      <c r="L1938" s="110" t="s">
        <v>94</v>
      </c>
      <c r="M1938" s="122" t="s">
        <v>1224</v>
      </c>
      <c r="N1938" s="110" t="s">
        <v>1352</v>
      </c>
      <c r="O1938" s="110" t="s">
        <v>94</v>
      </c>
      <c r="P1938" s="122"/>
      <c r="S1938" s="122"/>
      <c r="V1938" s="122"/>
      <c r="Y1938" s="122"/>
      <c r="AB1938" s="122"/>
    </row>
    <row r="1939" spans="1:76" s="110" customFormat="1" x14ac:dyDescent="0.35">
      <c r="A1939" s="122" t="s">
        <v>4826</v>
      </c>
      <c r="C1939" s="111" t="s">
        <v>4421</v>
      </c>
      <c r="D1939" s="122"/>
      <c r="E1939" s="125">
        <v>32560</v>
      </c>
      <c r="F1939" s="111" t="s">
        <v>1509</v>
      </c>
      <c r="G1939" s="111" t="s">
        <v>1509</v>
      </c>
      <c r="I1939" s="118"/>
      <c r="J1939" s="122"/>
      <c r="K1939" s="110" t="s">
        <v>258</v>
      </c>
      <c r="L1939" s="118" t="s">
        <v>326</v>
      </c>
      <c r="M1939" s="122" t="s">
        <v>186</v>
      </c>
      <c r="N1939" s="110" t="s">
        <v>243</v>
      </c>
      <c r="O1939" s="118" t="s">
        <v>195</v>
      </c>
      <c r="P1939" s="122" t="s">
        <v>472</v>
      </c>
      <c r="Q1939" s="110" t="s">
        <v>243</v>
      </c>
      <c r="R1939" s="118" t="s">
        <v>195</v>
      </c>
      <c r="S1939" s="122" t="s">
        <v>472</v>
      </c>
      <c r="T1939" s="110" t="s">
        <v>253</v>
      </c>
      <c r="U1939" s="118" t="s">
        <v>195</v>
      </c>
      <c r="V1939" s="122" t="s">
        <v>246</v>
      </c>
      <c r="W1939" s="110" t="s">
        <v>243</v>
      </c>
      <c r="X1939" s="118" t="s">
        <v>195</v>
      </c>
      <c r="Y1939" s="122" t="s">
        <v>246</v>
      </c>
      <c r="Z1939" s="110" t="s">
        <v>262</v>
      </c>
      <c r="AA1939" s="118" t="s">
        <v>195</v>
      </c>
      <c r="AB1939" s="122" t="s">
        <v>4827</v>
      </c>
      <c r="AC1939" s="110" t="s">
        <v>243</v>
      </c>
      <c r="AD1939" s="118" t="s">
        <v>195</v>
      </c>
      <c r="AE1939" s="122" t="s">
        <v>246</v>
      </c>
      <c r="AF1939" s="110" t="s">
        <v>243</v>
      </c>
      <c r="AG1939" s="118" t="s">
        <v>195</v>
      </c>
      <c r="AH1939" s="122" t="s">
        <v>464</v>
      </c>
      <c r="AI1939" s="110" t="s">
        <v>243</v>
      </c>
      <c r="AJ1939" s="118" t="s">
        <v>195</v>
      </c>
      <c r="AK1939" s="122" t="s">
        <v>3052</v>
      </c>
      <c r="AL1939" s="110" t="s">
        <v>2111</v>
      </c>
      <c r="AM1939" s="118" t="s">
        <v>195</v>
      </c>
      <c r="AN1939" s="122" t="s">
        <v>484</v>
      </c>
      <c r="AP1939" s="118"/>
      <c r="AQ1939" s="122"/>
      <c r="AS1939" s="118"/>
      <c r="AT1939" s="122"/>
      <c r="AV1939" s="118"/>
      <c r="AW1939" s="122"/>
      <c r="AY1939" s="118"/>
      <c r="AZ1939" s="122"/>
      <c r="BB1939" s="118"/>
      <c r="BC1939" s="122"/>
      <c r="BE1939" s="118"/>
      <c r="BF1939" s="122"/>
      <c r="BH1939" s="118"/>
      <c r="BI1939" s="122"/>
      <c r="BK1939" s="118"/>
      <c r="BL1939" s="122"/>
      <c r="BN1939" s="118"/>
      <c r="BO1939" s="122"/>
      <c r="BR1939" s="122"/>
      <c r="BS1939" s="118"/>
      <c r="BT1939" s="118"/>
      <c r="BU1939" s="118"/>
      <c r="BV1939" s="118"/>
      <c r="BW1939" s="118"/>
      <c r="BX1939" s="118"/>
    </row>
    <row r="1940" spans="1:76" s="110" customFormat="1" x14ac:dyDescent="0.35">
      <c r="A1940" s="122" t="s">
        <v>3944</v>
      </c>
      <c r="B1940" s="110" t="s">
        <v>77</v>
      </c>
      <c r="C1940" s="110" t="s">
        <v>421</v>
      </c>
      <c r="D1940" s="122"/>
      <c r="E1940" s="125">
        <v>37213</v>
      </c>
      <c r="F1940" s="111" t="s">
        <v>5200</v>
      </c>
      <c r="G1940" s="122"/>
      <c r="J1940" s="122"/>
      <c r="M1940" s="122"/>
      <c r="P1940" s="122"/>
      <c r="S1940" s="122"/>
      <c r="V1940" s="122"/>
      <c r="Y1940" s="122"/>
      <c r="AB1940" s="122"/>
    </row>
    <row r="1941" spans="1:76" s="110" customFormat="1" x14ac:dyDescent="0.35">
      <c r="A1941" s="122" t="s">
        <v>3604</v>
      </c>
      <c r="B1941" s="110" t="s">
        <v>250</v>
      </c>
      <c r="C1941" s="110" t="s">
        <v>421</v>
      </c>
      <c r="D1941" s="122" t="s">
        <v>227</v>
      </c>
      <c r="E1941" s="125">
        <v>35962</v>
      </c>
      <c r="F1941" s="111" t="s">
        <v>107</v>
      </c>
      <c r="G1941" s="122"/>
      <c r="J1941" s="122"/>
      <c r="K1941" s="110" t="s">
        <v>258</v>
      </c>
      <c r="L1941" s="110" t="s">
        <v>172</v>
      </c>
      <c r="M1941" s="122" t="s">
        <v>231</v>
      </c>
      <c r="P1941" s="122"/>
      <c r="S1941" s="122"/>
      <c r="V1941" s="122"/>
      <c r="Y1941" s="122"/>
      <c r="AB1941" s="122"/>
    </row>
    <row r="1942" spans="1:76" s="110" customFormat="1" x14ac:dyDescent="0.35">
      <c r="A1942" s="122" t="s">
        <v>975</v>
      </c>
      <c r="B1942" s="110" t="s">
        <v>177</v>
      </c>
      <c r="C1942" s="111" t="s">
        <v>259</v>
      </c>
      <c r="D1942" s="111" t="s">
        <v>254</v>
      </c>
      <c r="E1942" s="125">
        <v>35562</v>
      </c>
      <c r="F1942" s="111" t="s">
        <v>425</v>
      </c>
      <c r="G1942" s="111" t="s">
        <v>303</v>
      </c>
      <c r="H1942" s="110" t="s">
        <v>177</v>
      </c>
      <c r="I1942" s="111" t="s">
        <v>109</v>
      </c>
      <c r="J1942" s="111" t="s">
        <v>181</v>
      </c>
      <c r="K1942" s="110" t="s">
        <v>177</v>
      </c>
      <c r="L1942" s="111" t="s">
        <v>109</v>
      </c>
      <c r="M1942" s="111" t="s">
        <v>440</v>
      </c>
      <c r="N1942" s="110" t="s">
        <v>192</v>
      </c>
      <c r="O1942" s="111" t="s">
        <v>142</v>
      </c>
      <c r="P1942" s="111" t="s">
        <v>430</v>
      </c>
      <c r="Q1942" s="110" t="s">
        <v>192</v>
      </c>
      <c r="R1942" s="111" t="s">
        <v>142</v>
      </c>
      <c r="S1942" s="111" t="s">
        <v>178</v>
      </c>
      <c r="T1942" s="110" t="s">
        <v>192</v>
      </c>
      <c r="U1942" s="111" t="s">
        <v>142</v>
      </c>
      <c r="V1942" s="111" t="s">
        <v>254</v>
      </c>
      <c r="W1942" s="110" t="s">
        <v>744</v>
      </c>
      <c r="X1942" s="111" t="s">
        <v>142</v>
      </c>
      <c r="Y1942" s="111" t="s">
        <v>231</v>
      </c>
      <c r="AA1942" s="111"/>
      <c r="AB1942" s="111"/>
      <c r="AD1942" s="111"/>
      <c r="AE1942" s="111"/>
      <c r="AG1942" s="111"/>
      <c r="AH1942" s="111"/>
      <c r="AJ1942" s="111"/>
      <c r="AK1942" s="111"/>
      <c r="AM1942" s="111"/>
      <c r="AN1942" s="111"/>
      <c r="AP1942" s="111"/>
      <c r="AQ1942" s="111"/>
      <c r="AS1942" s="111"/>
      <c r="AT1942" s="111"/>
      <c r="AV1942" s="111"/>
      <c r="AW1942" s="111"/>
      <c r="AY1942" s="111"/>
      <c r="AZ1942" s="111"/>
      <c r="BB1942" s="111"/>
      <c r="BC1942" s="111"/>
      <c r="BE1942" s="111"/>
      <c r="BF1942" s="111"/>
      <c r="BH1942" s="111"/>
      <c r="BI1942" s="111"/>
      <c r="BK1942" s="111"/>
      <c r="BL1942" s="111"/>
      <c r="BN1942" s="111"/>
      <c r="BO1942" s="111"/>
      <c r="BQ1942" s="125"/>
      <c r="BR1942" s="111"/>
      <c r="BS1942" s="118"/>
      <c r="BU1942" s="122"/>
      <c r="BV1942" s="118"/>
      <c r="BW1942" s="118"/>
      <c r="BX1942" s="127"/>
    </row>
    <row r="1943" spans="1:76" s="110" customFormat="1" x14ac:dyDescent="0.35">
      <c r="A1943" s="122" t="s">
        <v>2028</v>
      </c>
      <c r="B1943" s="110" t="s">
        <v>354</v>
      </c>
      <c r="C1943" s="110" t="s">
        <v>229</v>
      </c>
      <c r="D1943" s="122" t="s">
        <v>154</v>
      </c>
      <c r="E1943" s="125">
        <v>34408</v>
      </c>
      <c r="F1943" s="118" t="s">
        <v>114</v>
      </c>
      <c r="G1943" s="122" t="s">
        <v>498</v>
      </c>
      <c r="H1943" s="110" t="s">
        <v>323</v>
      </c>
      <c r="I1943" s="110" t="s">
        <v>96</v>
      </c>
      <c r="J1943" s="122" t="s">
        <v>155</v>
      </c>
      <c r="K1943" s="110" t="s">
        <v>323</v>
      </c>
      <c r="L1943" s="110" t="s">
        <v>96</v>
      </c>
      <c r="M1943" s="122" t="s">
        <v>149</v>
      </c>
      <c r="N1943" s="110" t="s">
        <v>354</v>
      </c>
      <c r="O1943" s="110" t="s">
        <v>229</v>
      </c>
      <c r="P1943" s="122" t="s">
        <v>154</v>
      </c>
      <c r="Q1943" s="110" t="s">
        <v>323</v>
      </c>
      <c r="R1943" s="110" t="s">
        <v>229</v>
      </c>
      <c r="S1943" s="122" t="s">
        <v>422</v>
      </c>
      <c r="T1943" s="110" t="s">
        <v>345</v>
      </c>
      <c r="U1943" s="110" t="s">
        <v>229</v>
      </c>
      <c r="V1943" s="122" t="s">
        <v>154</v>
      </c>
      <c r="Y1943" s="122"/>
      <c r="AB1943" s="122"/>
    </row>
    <row r="1944" spans="1:76" s="110" customFormat="1" x14ac:dyDescent="0.35">
      <c r="A1944" s="122" t="s">
        <v>3945</v>
      </c>
      <c r="B1944" s="110" t="s">
        <v>1352</v>
      </c>
      <c r="C1944" s="110" t="s">
        <v>259</v>
      </c>
      <c r="D1944" s="122"/>
      <c r="E1944" s="125">
        <v>36500</v>
      </c>
      <c r="F1944" s="111" t="s">
        <v>3960</v>
      </c>
      <c r="G1944" s="122"/>
      <c r="J1944" s="122"/>
      <c r="M1944" s="122"/>
      <c r="P1944" s="122"/>
      <c r="S1944" s="122"/>
      <c r="V1944" s="122"/>
      <c r="Y1944" s="122"/>
      <c r="AB1944" s="122"/>
    </row>
    <row r="1945" spans="1:76" s="110" customFormat="1" x14ac:dyDescent="0.35">
      <c r="A1945" s="122" t="s">
        <v>2706</v>
      </c>
      <c r="B1945" s="118" t="s">
        <v>250</v>
      </c>
      <c r="C1945" s="118" t="s">
        <v>190</v>
      </c>
      <c r="D1945" s="111" t="s">
        <v>186</v>
      </c>
      <c r="E1945" s="125">
        <v>33967</v>
      </c>
      <c r="F1945" s="111" t="s">
        <v>454</v>
      </c>
      <c r="G1945" s="118" t="s">
        <v>932</v>
      </c>
      <c r="H1945" s="118" t="s">
        <v>262</v>
      </c>
      <c r="I1945" s="118" t="s">
        <v>190</v>
      </c>
      <c r="J1945" s="111" t="s">
        <v>186</v>
      </c>
      <c r="K1945" s="118" t="s">
        <v>253</v>
      </c>
      <c r="L1945" s="118" t="s">
        <v>116</v>
      </c>
      <c r="M1945" s="111" t="s">
        <v>201</v>
      </c>
      <c r="N1945" s="118" t="s">
        <v>258</v>
      </c>
      <c r="O1945" s="118" t="s">
        <v>116</v>
      </c>
      <c r="P1945" s="111" t="s">
        <v>186</v>
      </c>
      <c r="Q1945" s="118" t="s">
        <v>243</v>
      </c>
      <c r="R1945" s="118" t="s">
        <v>116</v>
      </c>
      <c r="S1945" s="111" t="s">
        <v>185</v>
      </c>
      <c r="T1945" s="118"/>
      <c r="U1945" s="111"/>
      <c r="Y1945" s="122"/>
      <c r="AB1945" s="111"/>
      <c r="AC1945" s="110" t="s">
        <v>258</v>
      </c>
      <c r="AD1945" s="110" t="s">
        <v>123</v>
      </c>
      <c r="AE1945" s="111" t="s">
        <v>484</v>
      </c>
    </row>
    <row r="1946" spans="1:76" s="110" customFormat="1" x14ac:dyDescent="0.35">
      <c r="A1946" s="122" t="s">
        <v>3151</v>
      </c>
      <c r="B1946" s="110" t="s">
        <v>648</v>
      </c>
      <c r="C1946" s="118" t="s">
        <v>131</v>
      </c>
      <c r="D1946" s="122" t="s">
        <v>1913</v>
      </c>
      <c r="E1946" s="125">
        <v>37070</v>
      </c>
      <c r="F1946" s="111" t="s">
        <v>98</v>
      </c>
      <c r="G1946" s="111" t="s">
        <v>88</v>
      </c>
      <c r="H1946" s="110" t="s">
        <v>276</v>
      </c>
      <c r="I1946" s="118" t="s">
        <v>131</v>
      </c>
      <c r="J1946" s="122" t="s">
        <v>496</v>
      </c>
      <c r="L1946" s="118"/>
      <c r="M1946" s="122"/>
      <c r="O1946" s="118"/>
      <c r="P1946" s="122"/>
      <c r="R1946" s="118"/>
      <c r="S1946" s="122"/>
      <c r="U1946" s="118"/>
      <c r="V1946" s="122"/>
      <c r="X1946" s="118"/>
      <c r="Y1946" s="122"/>
      <c r="AA1946" s="118"/>
      <c r="AB1946" s="122"/>
      <c r="AD1946" s="118"/>
      <c r="AE1946" s="122"/>
      <c r="AG1946" s="118"/>
      <c r="AH1946" s="122"/>
      <c r="AJ1946" s="118"/>
      <c r="AK1946" s="122"/>
    </row>
    <row r="1947" spans="1:76" s="110" customFormat="1" x14ac:dyDescent="0.35">
      <c r="A1947" s="122" t="s">
        <v>3835</v>
      </c>
      <c r="B1947" s="110" t="s">
        <v>296</v>
      </c>
      <c r="C1947" s="110" t="s">
        <v>135</v>
      </c>
      <c r="D1947" s="122" t="s">
        <v>297</v>
      </c>
      <c r="E1947" s="125">
        <v>37100</v>
      </c>
      <c r="F1947" s="111" t="s">
        <v>5138</v>
      </c>
      <c r="G1947" s="122"/>
      <c r="J1947" s="122"/>
      <c r="M1947" s="122"/>
      <c r="P1947" s="122"/>
      <c r="S1947" s="122"/>
      <c r="V1947" s="122"/>
      <c r="Y1947" s="122"/>
      <c r="AB1947" s="122"/>
    </row>
    <row r="1948" spans="1:76" s="110" customFormat="1" x14ac:dyDescent="0.35">
      <c r="A1948" s="122" t="s">
        <v>1185</v>
      </c>
      <c r="B1948" s="110" t="s">
        <v>345</v>
      </c>
      <c r="C1948" s="118" t="s">
        <v>78</v>
      </c>
      <c r="D1948" s="122" t="s">
        <v>155</v>
      </c>
      <c r="E1948" s="125">
        <v>37043</v>
      </c>
      <c r="F1948" s="111" t="s">
        <v>98</v>
      </c>
      <c r="G1948" s="111" t="s">
        <v>313</v>
      </c>
      <c r="H1948" s="110" t="s">
        <v>327</v>
      </c>
      <c r="I1948" s="118" t="s">
        <v>78</v>
      </c>
      <c r="J1948" s="122" t="s">
        <v>328</v>
      </c>
      <c r="L1948" s="118"/>
      <c r="M1948" s="122"/>
      <c r="O1948" s="118"/>
      <c r="P1948" s="122"/>
      <c r="R1948" s="118"/>
      <c r="S1948" s="122"/>
      <c r="U1948" s="118"/>
      <c r="V1948" s="122"/>
      <c r="X1948" s="118"/>
      <c r="Y1948" s="122"/>
      <c r="AA1948" s="118"/>
      <c r="AB1948" s="122"/>
      <c r="AD1948" s="118"/>
      <c r="AE1948" s="122"/>
      <c r="AG1948" s="118"/>
      <c r="AH1948" s="122"/>
      <c r="AJ1948" s="118"/>
      <c r="AK1948" s="122"/>
    </row>
    <row r="1949" spans="1:76" s="110" customFormat="1" x14ac:dyDescent="0.35">
      <c r="A1949" s="122" t="s">
        <v>4876</v>
      </c>
      <c r="C1949" s="111" t="s">
        <v>4421</v>
      </c>
      <c r="D1949" s="122"/>
      <c r="E1949" s="125">
        <v>35767</v>
      </c>
      <c r="F1949" s="118" t="s">
        <v>398</v>
      </c>
      <c r="G1949" s="122" t="s">
        <v>4877</v>
      </c>
      <c r="J1949" s="122"/>
      <c r="K1949" s="110" t="s">
        <v>327</v>
      </c>
      <c r="L1949" s="110" t="s">
        <v>460</v>
      </c>
      <c r="M1949" s="122" t="s">
        <v>335</v>
      </c>
      <c r="N1949" s="110" t="s">
        <v>345</v>
      </c>
      <c r="O1949" s="110" t="s">
        <v>460</v>
      </c>
      <c r="P1949" s="122" t="s">
        <v>154</v>
      </c>
      <c r="S1949" s="122"/>
      <c r="T1949" s="110" t="s">
        <v>354</v>
      </c>
      <c r="U1949" s="110" t="s">
        <v>460</v>
      </c>
      <c r="V1949" s="122" t="s">
        <v>149</v>
      </c>
      <c r="Y1949" s="122"/>
      <c r="AB1949" s="122"/>
    </row>
    <row r="1950" spans="1:76" s="110" customFormat="1" x14ac:dyDescent="0.35">
      <c r="A1950" s="122" t="s">
        <v>3946</v>
      </c>
      <c r="B1950" s="110" t="s">
        <v>410</v>
      </c>
      <c r="C1950" s="110" t="s">
        <v>123</v>
      </c>
      <c r="D1950" s="122"/>
      <c r="E1950" s="125">
        <v>36920</v>
      </c>
      <c r="F1950" s="111" t="s">
        <v>3960</v>
      </c>
      <c r="G1950" s="122"/>
      <c r="J1950" s="122"/>
      <c r="M1950" s="122"/>
      <c r="P1950" s="122"/>
      <c r="S1950" s="122"/>
      <c r="V1950" s="122"/>
      <c r="Y1950" s="122"/>
      <c r="AB1950" s="122"/>
    </row>
    <row r="1951" spans="1:76" s="110" customFormat="1" x14ac:dyDescent="0.35">
      <c r="A1951" s="122" t="s">
        <v>2658</v>
      </c>
      <c r="B1951" s="110" t="s">
        <v>954</v>
      </c>
      <c r="C1951" s="110" t="s">
        <v>274</v>
      </c>
      <c r="D1951" s="122" t="s">
        <v>4473</v>
      </c>
      <c r="E1951" s="125">
        <v>34792</v>
      </c>
      <c r="F1951" s="118" t="s">
        <v>486</v>
      </c>
      <c r="G1951" s="122" t="s">
        <v>222</v>
      </c>
      <c r="H1951" s="110" t="s">
        <v>93</v>
      </c>
      <c r="I1951" s="110" t="s">
        <v>274</v>
      </c>
      <c r="J1951" s="122" t="s">
        <v>3508</v>
      </c>
      <c r="K1951" s="110" t="s">
        <v>93</v>
      </c>
      <c r="L1951" s="110" t="s">
        <v>103</v>
      </c>
      <c r="M1951" s="122" t="s">
        <v>2659</v>
      </c>
      <c r="N1951" s="110" t="s">
        <v>93</v>
      </c>
      <c r="O1951" s="110" t="s">
        <v>103</v>
      </c>
      <c r="P1951" s="122" t="s">
        <v>2660</v>
      </c>
      <c r="Q1951" s="110" t="s">
        <v>93</v>
      </c>
      <c r="R1951" s="110" t="s">
        <v>135</v>
      </c>
      <c r="S1951" s="122" t="s">
        <v>2661</v>
      </c>
      <c r="T1951" s="110" t="s">
        <v>93</v>
      </c>
      <c r="U1951" s="110" t="s">
        <v>135</v>
      </c>
      <c r="V1951" s="122" t="s">
        <v>2662</v>
      </c>
      <c r="W1951" s="110" t="s">
        <v>93</v>
      </c>
      <c r="X1951" s="110" t="s">
        <v>135</v>
      </c>
      <c r="Y1951" s="122" t="s">
        <v>2663</v>
      </c>
      <c r="Z1951" s="110" t="s">
        <v>93</v>
      </c>
      <c r="AA1951" s="110" t="s">
        <v>135</v>
      </c>
      <c r="AB1951" s="122" t="s">
        <v>2660</v>
      </c>
    </row>
    <row r="1952" spans="1:76" s="110" customFormat="1" x14ac:dyDescent="0.35">
      <c r="A1952" s="122" t="s">
        <v>3683</v>
      </c>
      <c r="B1952" s="110" t="s">
        <v>304</v>
      </c>
      <c r="C1952" s="110" t="s">
        <v>268</v>
      </c>
      <c r="D1952" s="122" t="s">
        <v>310</v>
      </c>
      <c r="E1952" s="125">
        <v>37667</v>
      </c>
      <c r="F1952" s="111" t="s">
        <v>5146</v>
      </c>
      <c r="G1952" s="122"/>
      <c r="J1952" s="122"/>
      <c r="M1952" s="122"/>
      <c r="P1952" s="122"/>
      <c r="S1952" s="122"/>
      <c r="V1952" s="122"/>
      <c r="Y1952" s="122"/>
      <c r="AB1952" s="122"/>
    </row>
    <row r="1953" spans="1:76" s="110" customFormat="1" x14ac:dyDescent="0.35">
      <c r="A1953" s="122" t="s">
        <v>2073</v>
      </c>
      <c r="B1953" s="110" t="s">
        <v>127</v>
      </c>
      <c r="C1953" s="118" t="s">
        <v>103</v>
      </c>
      <c r="D1953" s="122"/>
      <c r="E1953" s="125">
        <v>36976</v>
      </c>
      <c r="F1953" s="111" t="s">
        <v>2074</v>
      </c>
      <c r="G1953" s="111" t="s">
        <v>200</v>
      </c>
      <c r="H1953" s="110" t="s">
        <v>132</v>
      </c>
      <c r="I1953" s="118" t="s">
        <v>103</v>
      </c>
      <c r="J1953" s="122"/>
      <c r="L1953" s="118"/>
      <c r="M1953" s="122"/>
      <c r="O1953" s="118"/>
      <c r="P1953" s="122"/>
      <c r="R1953" s="118"/>
      <c r="S1953" s="122"/>
      <c r="U1953" s="118"/>
      <c r="V1953" s="122"/>
      <c r="X1953" s="118"/>
      <c r="Y1953" s="122"/>
      <c r="AA1953" s="118"/>
      <c r="AB1953" s="122"/>
      <c r="AD1953" s="118"/>
      <c r="AE1953" s="122"/>
      <c r="AG1953" s="118"/>
      <c r="AH1953" s="122"/>
      <c r="AJ1953" s="118"/>
      <c r="AK1953" s="122"/>
    </row>
    <row r="1954" spans="1:76" s="110" customFormat="1" x14ac:dyDescent="0.35">
      <c r="A1954" s="122" t="s">
        <v>3020</v>
      </c>
      <c r="B1954" s="110" t="s">
        <v>93</v>
      </c>
      <c r="C1954" s="110" t="s">
        <v>116</v>
      </c>
      <c r="D1954" s="122" t="s">
        <v>5074</v>
      </c>
      <c r="E1954" s="125">
        <v>36641</v>
      </c>
      <c r="F1954" s="118" t="s">
        <v>241</v>
      </c>
      <c r="G1954" s="122" t="s">
        <v>3509</v>
      </c>
      <c r="H1954" s="110" t="s">
        <v>93</v>
      </c>
      <c r="I1954" s="110" t="s">
        <v>116</v>
      </c>
      <c r="J1954" s="122" t="s">
        <v>3510</v>
      </c>
      <c r="K1954" s="110" t="s">
        <v>93</v>
      </c>
      <c r="L1954" s="110" t="s">
        <v>116</v>
      </c>
      <c r="M1954" s="122" t="s">
        <v>3021</v>
      </c>
      <c r="N1954" s="110" t="s">
        <v>93</v>
      </c>
      <c r="O1954" s="110" t="s">
        <v>116</v>
      </c>
      <c r="P1954" s="122" t="s">
        <v>3022</v>
      </c>
      <c r="S1954" s="122"/>
      <c r="V1954" s="122"/>
      <c r="Y1954" s="122"/>
      <c r="AB1954" s="122"/>
    </row>
    <row r="1955" spans="1:76" s="110" customFormat="1" x14ac:dyDescent="0.35">
      <c r="A1955" s="122" t="s">
        <v>1792</v>
      </c>
      <c r="D1955" s="122"/>
      <c r="E1955" s="125">
        <v>35751</v>
      </c>
      <c r="F1955" s="118" t="s">
        <v>924</v>
      </c>
      <c r="G1955" s="122" t="s">
        <v>4513</v>
      </c>
      <c r="H1955" s="110" t="s">
        <v>211</v>
      </c>
      <c r="I1955" s="110" t="s">
        <v>123</v>
      </c>
      <c r="J1955" s="122" t="s">
        <v>208</v>
      </c>
      <c r="K1955" s="110" t="s">
        <v>205</v>
      </c>
      <c r="L1955" s="110" t="s">
        <v>123</v>
      </c>
      <c r="M1955" s="122" t="s">
        <v>227</v>
      </c>
      <c r="N1955" s="110" t="s">
        <v>205</v>
      </c>
      <c r="O1955" s="110" t="s">
        <v>123</v>
      </c>
      <c r="P1955" s="122" t="s">
        <v>430</v>
      </c>
      <c r="Q1955" s="110" t="s">
        <v>205</v>
      </c>
      <c r="R1955" s="110" t="s">
        <v>123</v>
      </c>
      <c r="S1955" s="122" t="s">
        <v>227</v>
      </c>
      <c r="V1955" s="122"/>
      <c r="Y1955" s="122"/>
      <c r="AB1955" s="122"/>
    </row>
    <row r="1956" spans="1:76" s="110" customFormat="1" x14ac:dyDescent="0.35">
      <c r="A1956" s="122" t="s">
        <v>1792</v>
      </c>
      <c r="D1956" s="122"/>
      <c r="E1956" s="125">
        <v>34928</v>
      </c>
      <c r="F1956" s="118" t="s">
        <v>107</v>
      </c>
      <c r="G1956" s="122" t="s">
        <v>4760</v>
      </c>
      <c r="H1956" s="110" t="s">
        <v>242</v>
      </c>
      <c r="I1956" s="110" t="s">
        <v>229</v>
      </c>
      <c r="J1956" s="122" t="s">
        <v>185</v>
      </c>
      <c r="K1956" s="110" t="s">
        <v>250</v>
      </c>
      <c r="L1956" s="110" t="s">
        <v>229</v>
      </c>
      <c r="M1956" s="122" t="s">
        <v>484</v>
      </c>
      <c r="N1956" s="110" t="s">
        <v>273</v>
      </c>
      <c r="O1956" s="110" t="s">
        <v>229</v>
      </c>
      <c r="P1956" s="122" t="s">
        <v>231</v>
      </c>
      <c r="S1956" s="122"/>
      <c r="V1956" s="122"/>
      <c r="Y1956" s="122"/>
      <c r="AB1956" s="122"/>
    </row>
    <row r="1957" spans="1:76" s="110" customFormat="1" x14ac:dyDescent="0.35">
      <c r="A1957" s="122" t="s">
        <v>1967</v>
      </c>
      <c r="C1957" s="111" t="s">
        <v>4421</v>
      </c>
      <c r="D1957" s="111"/>
      <c r="E1957" s="125">
        <v>34367</v>
      </c>
      <c r="F1957" s="111" t="s">
        <v>256</v>
      </c>
      <c r="G1957" s="110" t="s">
        <v>1428</v>
      </c>
      <c r="J1957" s="111"/>
      <c r="K1957" s="110" t="s">
        <v>93</v>
      </c>
      <c r="L1957" s="110" t="s">
        <v>128</v>
      </c>
      <c r="M1957" s="111" t="s">
        <v>385</v>
      </c>
      <c r="P1957" s="111"/>
      <c r="S1957" s="111"/>
      <c r="T1957" s="110" t="s">
        <v>93</v>
      </c>
      <c r="U1957" s="110" t="s">
        <v>172</v>
      </c>
      <c r="V1957" s="111" t="s">
        <v>1968</v>
      </c>
      <c r="Y1957" s="111"/>
      <c r="AB1957" s="111"/>
      <c r="AC1957" s="110" t="s">
        <v>93</v>
      </c>
      <c r="AD1957" s="110" t="s">
        <v>131</v>
      </c>
      <c r="AE1957" s="111" t="s">
        <v>1969</v>
      </c>
    </row>
    <row r="1958" spans="1:76" s="110" customFormat="1" x14ac:dyDescent="0.35">
      <c r="A1958" s="122" t="s">
        <v>687</v>
      </c>
      <c r="B1958" s="110" t="s">
        <v>354</v>
      </c>
      <c r="C1958" s="110" t="s">
        <v>326</v>
      </c>
      <c r="D1958" s="122" t="s">
        <v>154</v>
      </c>
      <c r="E1958" s="125">
        <v>36450</v>
      </c>
      <c r="F1958" s="111" t="s">
        <v>83</v>
      </c>
      <c r="G1958" s="122" t="s">
        <v>91</v>
      </c>
      <c r="H1958" s="110" t="s">
        <v>345</v>
      </c>
      <c r="I1958" s="110" t="s">
        <v>326</v>
      </c>
      <c r="J1958" s="122" t="s">
        <v>154</v>
      </c>
      <c r="K1958" s="110" t="s">
        <v>327</v>
      </c>
      <c r="L1958" s="110" t="s">
        <v>326</v>
      </c>
      <c r="M1958" s="122" t="s">
        <v>297</v>
      </c>
      <c r="P1958" s="122"/>
      <c r="S1958" s="122"/>
      <c r="V1958" s="122"/>
      <c r="Y1958" s="122"/>
      <c r="AB1958" s="122"/>
    </row>
    <row r="1959" spans="1:76" s="110" customFormat="1" x14ac:dyDescent="0.35">
      <c r="A1959" s="129" t="s">
        <v>4467</v>
      </c>
      <c r="C1959" s="111" t="s">
        <v>4421</v>
      </c>
      <c r="D1959" s="129"/>
      <c r="E1959" s="40">
        <v>33431</v>
      </c>
      <c r="F1959" s="111" t="s">
        <v>900</v>
      </c>
      <c r="G1959" s="102" t="s">
        <v>3397</v>
      </c>
      <c r="I1959" s="118"/>
      <c r="J1959" s="129"/>
      <c r="K1959" s="110" t="s">
        <v>345</v>
      </c>
      <c r="L1959" s="118" t="s">
        <v>116</v>
      </c>
      <c r="M1959" s="129" t="s">
        <v>154</v>
      </c>
      <c r="N1959" s="110" t="s">
        <v>345</v>
      </c>
      <c r="O1959" s="118" t="s">
        <v>252</v>
      </c>
      <c r="P1959" s="129" t="s">
        <v>154</v>
      </c>
      <c r="Q1959" s="110" t="s">
        <v>345</v>
      </c>
      <c r="R1959" s="118" t="s">
        <v>252</v>
      </c>
      <c r="S1959" s="129" t="s">
        <v>154</v>
      </c>
      <c r="T1959" s="110" t="s">
        <v>345</v>
      </c>
      <c r="U1959" s="118" t="s">
        <v>252</v>
      </c>
      <c r="V1959" s="129" t="s">
        <v>422</v>
      </c>
      <c r="W1959" s="110" t="s">
        <v>327</v>
      </c>
      <c r="X1959" s="118" t="s">
        <v>252</v>
      </c>
      <c r="Y1959" s="129" t="s">
        <v>335</v>
      </c>
      <c r="Z1959" s="110" t="s">
        <v>1044</v>
      </c>
      <c r="AA1959" s="118" t="s">
        <v>252</v>
      </c>
      <c r="AB1959" s="129" t="s">
        <v>154</v>
      </c>
      <c r="AD1959" s="118"/>
      <c r="AE1959" s="129"/>
      <c r="AF1959" s="110" t="s">
        <v>345</v>
      </c>
      <c r="AG1959" s="118" t="s">
        <v>460</v>
      </c>
      <c r="AH1959" s="129" t="s">
        <v>154</v>
      </c>
      <c r="AI1959" s="110" t="s">
        <v>345</v>
      </c>
      <c r="AJ1959" s="118" t="s">
        <v>460</v>
      </c>
      <c r="AK1959" s="129" t="s">
        <v>154</v>
      </c>
      <c r="AL1959"/>
      <c r="AM1959"/>
      <c r="AN1959"/>
      <c r="AO1959"/>
      <c r="AP1959"/>
      <c r="AQ1959"/>
      <c r="AR1959"/>
      <c r="AS1959"/>
      <c r="AT1959"/>
      <c r="AU1959"/>
      <c r="AV1959"/>
      <c r="AW1959"/>
      <c r="AX1959"/>
      <c r="AY1959"/>
      <c r="AZ1959"/>
      <c r="BA1959"/>
      <c r="BB1959"/>
      <c r="BC1959"/>
      <c r="BD1959"/>
      <c r="BE1959"/>
      <c r="BF1959"/>
      <c r="BG1959"/>
      <c r="BH1959"/>
      <c r="BI1959"/>
      <c r="BJ1959"/>
      <c r="BK1959"/>
      <c r="BL1959"/>
      <c r="BM1959"/>
      <c r="BN1959"/>
      <c r="BO1959"/>
      <c r="BP1959"/>
      <c r="BQ1959"/>
      <c r="BR1959"/>
      <c r="BS1959"/>
      <c r="BT1959"/>
      <c r="BU1959"/>
      <c r="BV1959"/>
      <c r="BW1959"/>
      <c r="BX1959"/>
    </row>
    <row r="1960" spans="1:76" s="110" customFormat="1" x14ac:dyDescent="0.35">
      <c r="A1960" s="122" t="s">
        <v>1461</v>
      </c>
      <c r="B1960" s="110" t="s">
        <v>93</v>
      </c>
      <c r="C1960" s="110" t="s">
        <v>229</v>
      </c>
      <c r="D1960" s="122" t="s">
        <v>4702</v>
      </c>
      <c r="E1960" s="125">
        <v>36764</v>
      </c>
      <c r="F1960" s="111" t="s">
        <v>91</v>
      </c>
      <c r="G1960" s="122" t="s">
        <v>91</v>
      </c>
      <c r="H1960" s="110" t="s">
        <v>93</v>
      </c>
      <c r="I1960" s="110" t="s">
        <v>229</v>
      </c>
      <c r="J1960" s="122" t="s">
        <v>3511</v>
      </c>
      <c r="K1960" s="110" t="s">
        <v>93</v>
      </c>
      <c r="L1960" s="110" t="s">
        <v>229</v>
      </c>
      <c r="M1960" s="122" t="s">
        <v>1462</v>
      </c>
      <c r="P1960" s="122"/>
      <c r="S1960" s="122"/>
      <c r="V1960" s="122"/>
      <c r="Y1960" s="122"/>
      <c r="AB1960" s="122"/>
    </row>
    <row r="1961" spans="1:76" s="110" customFormat="1" x14ac:dyDescent="0.35">
      <c r="A1961" s="122" t="s">
        <v>2795</v>
      </c>
      <c r="B1961" s="110" t="s">
        <v>253</v>
      </c>
      <c r="C1961" s="118" t="s">
        <v>259</v>
      </c>
      <c r="D1961" s="122" t="s">
        <v>874</v>
      </c>
      <c r="E1961" s="125">
        <v>34505</v>
      </c>
      <c r="F1961" s="111" t="s">
        <v>2796</v>
      </c>
      <c r="G1961" s="111" t="s">
        <v>4485</v>
      </c>
      <c r="H1961" s="110" t="s">
        <v>242</v>
      </c>
      <c r="I1961" s="118" t="s">
        <v>259</v>
      </c>
      <c r="J1961" s="122" t="s">
        <v>629</v>
      </c>
      <c r="K1961" s="110" t="s">
        <v>253</v>
      </c>
      <c r="L1961" s="118" t="s">
        <v>206</v>
      </c>
      <c r="M1961" s="122" t="s">
        <v>576</v>
      </c>
      <c r="N1961" s="110" t="s">
        <v>253</v>
      </c>
      <c r="O1961" s="118" t="s">
        <v>206</v>
      </c>
      <c r="P1961" s="122" t="s">
        <v>181</v>
      </c>
      <c r="Q1961" s="110" t="s">
        <v>253</v>
      </c>
      <c r="R1961" s="118" t="s">
        <v>206</v>
      </c>
      <c r="S1961" s="122" t="s">
        <v>2104</v>
      </c>
      <c r="T1961" s="110" t="s">
        <v>253</v>
      </c>
      <c r="U1961" s="118" t="s">
        <v>206</v>
      </c>
      <c r="V1961" s="122" t="s">
        <v>246</v>
      </c>
      <c r="W1961" s="110" t="s">
        <v>242</v>
      </c>
      <c r="X1961" s="118" t="s">
        <v>165</v>
      </c>
      <c r="Y1961" s="122" t="s">
        <v>430</v>
      </c>
      <c r="Z1961" s="110" t="s">
        <v>242</v>
      </c>
      <c r="AA1961" s="118" t="s">
        <v>165</v>
      </c>
      <c r="AB1961" s="122" t="s">
        <v>216</v>
      </c>
      <c r="AC1961" s="110" t="s">
        <v>242</v>
      </c>
      <c r="AD1961" s="118" t="s">
        <v>165</v>
      </c>
      <c r="AE1961" s="122" t="s">
        <v>207</v>
      </c>
      <c r="AF1961" s="110" t="s">
        <v>262</v>
      </c>
      <c r="AG1961" s="118" t="s">
        <v>165</v>
      </c>
      <c r="AH1961" s="122" t="s">
        <v>576</v>
      </c>
      <c r="AJ1961" s="118"/>
      <c r="AK1961" s="122"/>
      <c r="AM1961" s="118"/>
      <c r="AN1961" s="122"/>
      <c r="AP1961" s="118"/>
      <c r="AQ1961" s="122"/>
      <c r="AS1961" s="118"/>
      <c r="AT1961" s="122"/>
      <c r="AV1961" s="118"/>
      <c r="AW1961" s="122"/>
      <c r="AY1961" s="118"/>
      <c r="AZ1961" s="122"/>
      <c r="BB1961" s="118"/>
      <c r="BC1961" s="122"/>
      <c r="BE1961" s="118"/>
      <c r="BF1961" s="122"/>
      <c r="BH1961" s="118"/>
      <c r="BI1961" s="122"/>
      <c r="BK1961" s="118"/>
      <c r="BL1961" s="122"/>
      <c r="BN1961" s="118"/>
      <c r="BO1961" s="122"/>
      <c r="BR1961" s="122"/>
      <c r="BS1961" s="118"/>
      <c r="BT1961" s="118"/>
      <c r="BU1961" s="118"/>
      <c r="BV1961" s="118"/>
      <c r="BW1961" s="118"/>
      <c r="BX1961" s="118"/>
    </row>
    <row r="1962" spans="1:76" s="110" customFormat="1" x14ac:dyDescent="0.35">
      <c r="A1962" s="122" t="s">
        <v>1545</v>
      </c>
      <c r="B1962" s="110" t="s">
        <v>327</v>
      </c>
      <c r="C1962" s="110" t="s">
        <v>195</v>
      </c>
      <c r="D1962" s="122" t="s">
        <v>335</v>
      </c>
      <c r="E1962" s="125">
        <v>35316</v>
      </c>
      <c r="F1962" s="118" t="s">
        <v>249</v>
      </c>
      <c r="G1962" s="122" t="s">
        <v>4860</v>
      </c>
      <c r="H1962" s="110" t="s">
        <v>299</v>
      </c>
      <c r="I1962" s="110" t="s">
        <v>195</v>
      </c>
      <c r="J1962" s="122" t="s">
        <v>528</v>
      </c>
      <c r="K1962" s="110" t="s">
        <v>299</v>
      </c>
      <c r="L1962" s="110" t="s">
        <v>195</v>
      </c>
      <c r="M1962" s="122" t="s">
        <v>682</v>
      </c>
      <c r="N1962" s="110" t="s">
        <v>299</v>
      </c>
      <c r="O1962" s="110" t="s">
        <v>274</v>
      </c>
      <c r="P1962" s="122" t="s">
        <v>681</v>
      </c>
      <c r="Q1962" s="110" t="s">
        <v>299</v>
      </c>
      <c r="R1962" s="110" t="s">
        <v>274</v>
      </c>
      <c r="S1962" s="122" t="s">
        <v>929</v>
      </c>
      <c r="T1962" s="110" t="s">
        <v>299</v>
      </c>
      <c r="U1962" s="110" t="s">
        <v>274</v>
      </c>
      <c r="V1962" s="122" t="s">
        <v>791</v>
      </c>
      <c r="W1962" s="110" t="s">
        <v>299</v>
      </c>
      <c r="X1962" s="110" t="s">
        <v>274</v>
      </c>
      <c r="Y1962" s="122" t="s">
        <v>682</v>
      </c>
      <c r="Z1962" s="110" t="s">
        <v>299</v>
      </c>
      <c r="AA1962" s="110" t="s">
        <v>274</v>
      </c>
      <c r="AB1962" s="122" t="s">
        <v>682</v>
      </c>
    </row>
    <row r="1963" spans="1:76" s="110" customFormat="1" x14ac:dyDescent="0.35">
      <c r="A1963" s="8" t="s">
        <v>2168</v>
      </c>
      <c r="B1963" s="110" t="s">
        <v>132</v>
      </c>
      <c r="C1963" s="110" t="s">
        <v>158</v>
      </c>
      <c r="D1963" s="122"/>
      <c r="E1963" s="125">
        <v>34611</v>
      </c>
      <c r="F1963" s="118" t="s">
        <v>1335</v>
      </c>
      <c r="G1963" s="122" t="s">
        <v>486</v>
      </c>
      <c r="H1963" s="110" t="s">
        <v>132</v>
      </c>
      <c r="I1963" s="110" t="s">
        <v>224</v>
      </c>
      <c r="J1963" s="122"/>
      <c r="K1963" s="110" t="s">
        <v>127</v>
      </c>
      <c r="L1963" s="110" t="s">
        <v>224</v>
      </c>
      <c r="M1963" s="122"/>
      <c r="N1963" s="110" t="s">
        <v>127</v>
      </c>
      <c r="O1963" s="110" t="s">
        <v>224</v>
      </c>
      <c r="P1963" s="122"/>
      <c r="Q1963" s="110" t="s">
        <v>127</v>
      </c>
      <c r="R1963" s="110" t="s">
        <v>224</v>
      </c>
      <c r="S1963" s="122"/>
      <c r="T1963" s="110" t="s">
        <v>127</v>
      </c>
      <c r="U1963" s="110" t="s">
        <v>224</v>
      </c>
      <c r="V1963" s="122"/>
      <c r="W1963" s="110" t="s">
        <v>132</v>
      </c>
      <c r="X1963" s="110" t="s">
        <v>224</v>
      </c>
      <c r="Y1963" s="122"/>
      <c r="Z1963" s="110" t="s">
        <v>132</v>
      </c>
      <c r="AA1963" s="110" t="s">
        <v>224</v>
      </c>
      <c r="AB1963" s="122"/>
    </row>
    <row r="1964" spans="1:76" s="110" customFormat="1" x14ac:dyDescent="0.35">
      <c r="A1964" s="122" t="s">
        <v>753</v>
      </c>
      <c r="B1964" s="110" t="s">
        <v>242</v>
      </c>
      <c r="C1964" s="110" t="s">
        <v>151</v>
      </c>
      <c r="D1964" s="122" t="s">
        <v>201</v>
      </c>
      <c r="E1964" s="125">
        <v>36256</v>
      </c>
      <c r="F1964" s="118" t="s">
        <v>387</v>
      </c>
      <c r="G1964" s="122" t="s">
        <v>102</v>
      </c>
      <c r="H1964" s="110" t="s">
        <v>2011</v>
      </c>
      <c r="I1964" s="110" t="s">
        <v>151</v>
      </c>
      <c r="J1964" s="122" t="s">
        <v>3512</v>
      </c>
      <c r="K1964" s="110" t="s">
        <v>250</v>
      </c>
      <c r="L1964" s="110" t="s">
        <v>151</v>
      </c>
      <c r="M1964" s="122" t="s">
        <v>227</v>
      </c>
      <c r="N1964" s="110" t="s">
        <v>258</v>
      </c>
      <c r="O1964" s="110" t="s">
        <v>151</v>
      </c>
      <c r="P1964" s="122" t="s">
        <v>264</v>
      </c>
      <c r="S1964" s="122"/>
      <c r="V1964" s="122"/>
      <c r="Y1964" s="122"/>
      <c r="AB1964" s="122"/>
    </row>
    <row r="1965" spans="1:76" s="110" customFormat="1" x14ac:dyDescent="0.35">
      <c r="A1965" s="122" t="s">
        <v>762</v>
      </c>
      <c r="B1965" s="118"/>
      <c r="C1965" s="118"/>
      <c r="D1965" s="111"/>
      <c r="E1965" s="125">
        <v>32925</v>
      </c>
      <c r="F1965" s="111" t="s">
        <v>763</v>
      </c>
      <c r="G1965" s="111" t="s">
        <v>412</v>
      </c>
      <c r="H1965" s="118" t="s">
        <v>253</v>
      </c>
      <c r="I1965" s="118" t="s">
        <v>224</v>
      </c>
      <c r="J1965" s="111" t="s">
        <v>289</v>
      </c>
      <c r="K1965" s="118"/>
      <c r="L1965" s="118"/>
      <c r="M1965" s="111"/>
      <c r="N1965" s="118" t="s">
        <v>242</v>
      </c>
      <c r="O1965" s="118" t="s">
        <v>103</v>
      </c>
      <c r="P1965" s="111" t="s">
        <v>289</v>
      </c>
      <c r="Q1965" s="118" t="s">
        <v>610</v>
      </c>
      <c r="R1965" s="118" t="s">
        <v>103</v>
      </c>
      <c r="S1965" s="111" t="s">
        <v>185</v>
      </c>
      <c r="T1965" s="118" t="s">
        <v>242</v>
      </c>
      <c r="U1965" s="118" t="s">
        <v>421</v>
      </c>
      <c r="V1965" s="111" t="s">
        <v>761</v>
      </c>
      <c r="W1965" s="118" t="s">
        <v>258</v>
      </c>
      <c r="X1965" s="118" t="s">
        <v>421</v>
      </c>
      <c r="Y1965" s="111" t="s">
        <v>231</v>
      </c>
      <c r="AA1965" s="118"/>
      <c r="AB1965" s="122"/>
      <c r="AC1965" s="110" t="s">
        <v>250</v>
      </c>
      <c r="AD1965" s="118" t="s">
        <v>109</v>
      </c>
      <c r="AE1965" s="122" t="s">
        <v>231</v>
      </c>
      <c r="AF1965" s="110" t="s">
        <v>243</v>
      </c>
      <c r="AG1965" s="118" t="s">
        <v>326</v>
      </c>
      <c r="AH1965" s="122" t="s">
        <v>231</v>
      </c>
      <c r="AJ1965" s="118"/>
      <c r="AK1965" s="122"/>
      <c r="AM1965" s="118"/>
      <c r="AN1965" s="122"/>
      <c r="AP1965" s="118"/>
      <c r="AQ1965" s="122"/>
      <c r="AS1965" s="118"/>
      <c r="AT1965" s="122"/>
      <c r="AV1965" s="118"/>
      <c r="AW1965" s="122"/>
      <c r="AY1965" s="118"/>
      <c r="AZ1965" s="122"/>
      <c r="BB1965" s="118"/>
      <c r="BC1965" s="122"/>
      <c r="BE1965" s="118"/>
      <c r="BF1965" s="122"/>
      <c r="BH1965" s="118"/>
      <c r="BI1965" s="122"/>
      <c r="BK1965" s="118"/>
      <c r="BL1965" s="122"/>
      <c r="BN1965" s="118"/>
      <c r="BO1965" s="122"/>
      <c r="BR1965" s="122"/>
      <c r="BS1965" s="118"/>
      <c r="BT1965" s="118"/>
      <c r="BU1965" s="118"/>
      <c r="BV1965" s="118"/>
      <c r="BW1965" s="118"/>
      <c r="BX1965" s="118"/>
    </row>
    <row r="1966" spans="1:76" s="110" customFormat="1" x14ac:dyDescent="0.35">
      <c r="A1966" s="122" t="s">
        <v>4591</v>
      </c>
      <c r="C1966" s="111" t="s">
        <v>4421</v>
      </c>
      <c r="D1966" s="122"/>
      <c r="E1966" s="125">
        <v>34121</v>
      </c>
      <c r="F1966" s="118" t="s">
        <v>2000</v>
      </c>
      <c r="G1966" s="122" t="s">
        <v>603</v>
      </c>
      <c r="J1966" s="122"/>
      <c r="K1966" s="110" t="s">
        <v>296</v>
      </c>
      <c r="L1966" s="110" t="s">
        <v>274</v>
      </c>
      <c r="M1966" s="122" t="s">
        <v>342</v>
      </c>
      <c r="N1966" s="110" t="s">
        <v>296</v>
      </c>
      <c r="O1966" s="110" t="s">
        <v>274</v>
      </c>
      <c r="P1966" s="122" t="s">
        <v>342</v>
      </c>
      <c r="Q1966" s="110" t="s">
        <v>327</v>
      </c>
      <c r="R1966" s="110" t="s">
        <v>274</v>
      </c>
      <c r="S1966" s="122" t="s">
        <v>328</v>
      </c>
      <c r="T1966" s="110" t="s">
        <v>327</v>
      </c>
      <c r="U1966" s="110" t="s">
        <v>274</v>
      </c>
      <c r="V1966" s="122" t="s">
        <v>328</v>
      </c>
      <c r="W1966" s="110" t="s">
        <v>327</v>
      </c>
      <c r="X1966" s="110" t="s">
        <v>274</v>
      </c>
      <c r="Y1966" s="122" t="s">
        <v>328</v>
      </c>
      <c r="Z1966" s="110" t="s">
        <v>345</v>
      </c>
      <c r="AA1966" s="110" t="s">
        <v>274</v>
      </c>
      <c r="AB1966" s="122" t="s">
        <v>154</v>
      </c>
    </row>
    <row r="1967" spans="1:76" s="110" customFormat="1" x14ac:dyDescent="0.35">
      <c r="A1967" s="122" t="s">
        <v>2212</v>
      </c>
      <c r="B1967" s="110" t="s">
        <v>276</v>
      </c>
      <c r="C1967" s="118" t="s">
        <v>165</v>
      </c>
      <c r="D1967" s="122" t="s">
        <v>620</v>
      </c>
      <c r="E1967" s="125">
        <v>35305</v>
      </c>
      <c r="F1967" s="118" t="s">
        <v>125</v>
      </c>
      <c r="G1967" s="122" t="s">
        <v>401</v>
      </c>
      <c r="H1967" s="110" t="s">
        <v>276</v>
      </c>
      <c r="I1967" s="118" t="s">
        <v>165</v>
      </c>
      <c r="J1967" s="122" t="s">
        <v>642</v>
      </c>
      <c r="K1967" s="110" t="s">
        <v>276</v>
      </c>
      <c r="L1967" s="118" t="s">
        <v>165</v>
      </c>
      <c r="M1967" s="122" t="s">
        <v>783</v>
      </c>
      <c r="N1967" s="110" t="s">
        <v>648</v>
      </c>
      <c r="O1967" s="118" t="s">
        <v>165</v>
      </c>
      <c r="P1967" s="122" t="s">
        <v>1537</v>
      </c>
      <c r="S1967" s="122"/>
      <c r="T1967" s="110" t="s">
        <v>648</v>
      </c>
      <c r="U1967" s="110" t="s">
        <v>96</v>
      </c>
      <c r="V1967" s="122" t="s">
        <v>314</v>
      </c>
      <c r="Y1967" s="122"/>
      <c r="AB1967" s="122"/>
    </row>
    <row r="1968" spans="1:76" s="110" customFormat="1" x14ac:dyDescent="0.35">
      <c r="A1968" s="122" t="s">
        <v>2792</v>
      </c>
      <c r="B1968" s="110" t="s">
        <v>284</v>
      </c>
      <c r="C1968" s="110" t="s">
        <v>165</v>
      </c>
      <c r="D1968" s="122" t="s">
        <v>1141</v>
      </c>
      <c r="E1968" s="125">
        <v>35785</v>
      </c>
      <c r="F1968" s="118" t="s">
        <v>2505</v>
      </c>
      <c r="G1968" s="118" t="s">
        <v>4907</v>
      </c>
      <c r="H1968" s="110" t="s">
        <v>284</v>
      </c>
      <c r="I1968" s="110" t="s">
        <v>165</v>
      </c>
      <c r="J1968" s="122" t="s">
        <v>207</v>
      </c>
      <c r="K1968" s="110" t="s">
        <v>284</v>
      </c>
      <c r="L1968" s="110" t="s">
        <v>165</v>
      </c>
      <c r="M1968" s="122" t="s">
        <v>2004</v>
      </c>
      <c r="N1968" s="110" t="s">
        <v>284</v>
      </c>
      <c r="O1968" s="110" t="s">
        <v>165</v>
      </c>
      <c r="P1968" s="122" t="s">
        <v>181</v>
      </c>
      <c r="Q1968" s="110" t="s">
        <v>253</v>
      </c>
      <c r="R1968" s="110" t="s">
        <v>165</v>
      </c>
      <c r="S1968" s="122" t="s">
        <v>877</v>
      </c>
      <c r="T1968" s="110" t="s">
        <v>253</v>
      </c>
      <c r="U1968" s="110" t="s">
        <v>165</v>
      </c>
      <c r="V1968" s="122" t="s">
        <v>576</v>
      </c>
      <c r="Y1968" s="122"/>
      <c r="AB1968" s="122"/>
    </row>
    <row r="1969" spans="1:76" s="110" customFormat="1" x14ac:dyDescent="0.35">
      <c r="A1969" s="122" t="s">
        <v>475</v>
      </c>
      <c r="D1969" s="122"/>
      <c r="E1969" s="125">
        <v>36250</v>
      </c>
      <c r="F1969" s="111" t="s">
        <v>84</v>
      </c>
      <c r="G1969" s="122" t="s">
        <v>91</v>
      </c>
      <c r="H1969" s="110" t="s">
        <v>273</v>
      </c>
      <c r="I1969" s="110" t="s">
        <v>142</v>
      </c>
      <c r="J1969" s="122" t="s">
        <v>743</v>
      </c>
      <c r="K1969" s="110" t="s">
        <v>273</v>
      </c>
      <c r="L1969" s="110" t="s">
        <v>142</v>
      </c>
      <c r="M1969" s="122" t="s">
        <v>227</v>
      </c>
      <c r="P1969" s="122"/>
      <c r="S1969" s="122"/>
      <c r="V1969" s="122"/>
      <c r="Y1969" s="122"/>
      <c r="AB1969" s="122"/>
    </row>
    <row r="1970" spans="1:76" s="110" customFormat="1" x14ac:dyDescent="0.35">
      <c r="A1970" s="122" t="s">
        <v>3025</v>
      </c>
      <c r="D1970" s="122"/>
      <c r="E1970" s="125">
        <v>35721</v>
      </c>
      <c r="F1970" s="111" t="s">
        <v>282</v>
      </c>
      <c r="G1970" s="122" t="s">
        <v>280</v>
      </c>
      <c r="H1970" s="110" t="s">
        <v>554</v>
      </c>
      <c r="I1970" s="110" t="s">
        <v>123</v>
      </c>
      <c r="J1970" s="122" t="s">
        <v>3513</v>
      </c>
      <c r="K1970" s="110" t="s">
        <v>954</v>
      </c>
      <c r="L1970" s="110" t="s">
        <v>123</v>
      </c>
      <c r="M1970" s="122" t="s">
        <v>3026</v>
      </c>
      <c r="N1970" s="110" t="s">
        <v>93</v>
      </c>
      <c r="O1970" s="110" t="s">
        <v>123</v>
      </c>
      <c r="P1970" s="122" t="s">
        <v>3027</v>
      </c>
      <c r="S1970" s="122"/>
      <c r="V1970" s="122"/>
      <c r="Y1970" s="122"/>
      <c r="AB1970" s="122"/>
    </row>
    <row r="1971" spans="1:76" s="110" customFormat="1" x14ac:dyDescent="0.35">
      <c r="A1971" s="8" t="s">
        <v>2396</v>
      </c>
      <c r="B1971" s="110" t="s">
        <v>205</v>
      </c>
      <c r="C1971" s="36" t="s">
        <v>252</v>
      </c>
      <c r="D1971" s="36" t="s">
        <v>207</v>
      </c>
      <c r="E1971" s="40">
        <v>32343</v>
      </c>
      <c r="F1971" s="36" t="s">
        <v>2397</v>
      </c>
      <c r="G1971" s="36" t="s">
        <v>4851</v>
      </c>
      <c r="H1971" s="110" t="s">
        <v>205</v>
      </c>
      <c r="I1971" s="36" t="s">
        <v>252</v>
      </c>
      <c r="J1971" s="36" t="s">
        <v>207</v>
      </c>
      <c r="K1971" s="110" t="s">
        <v>205</v>
      </c>
      <c r="L1971" s="36" t="s">
        <v>252</v>
      </c>
      <c r="M1971" s="36" t="s">
        <v>207</v>
      </c>
      <c r="N1971" s="110" t="s">
        <v>205</v>
      </c>
      <c r="O1971" s="36" t="s">
        <v>252</v>
      </c>
      <c r="P1971" s="36" t="s">
        <v>207</v>
      </c>
      <c r="Q1971" s="110" t="s">
        <v>205</v>
      </c>
      <c r="R1971" s="36" t="s">
        <v>252</v>
      </c>
      <c r="S1971" s="36" t="s">
        <v>207</v>
      </c>
      <c r="T1971" s="110" t="s">
        <v>861</v>
      </c>
      <c r="U1971" s="36"/>
      <c r="V1971" s="36"/>
      <c r="W1971" s="110" t="s">
        <v>205</v>
      </c>
      <c r="X1971" s="36" t="s">
        <v>128</v>
      </c>
      <c r="Y1971" s="36" t="s">
        <v>207</v>
      </c>
      <c r="Z1971" s="110" t="s">
        <v>205</v>
      </c>
      <c r="AA1971" s="36" t="s">
        <v>128</v>
      </c>
      <c r="AB1971" s="36" t="s">
        <v>207</v>
      </c>
      <c r="AC1971" t="s">
        <v>205</v>
      </c>
      <c r="AD1971" s="36" t="s">
        <v>128</v>
      </c>
      <c r="AE1971" s="36" t="s">
        <v>207</v>
      </c>
      <c r="AF1971" t="s">
        <v>205</v>
      </c>
      <c r="AG1971" s="36" t="s">
        <v>128</v>
      </c>
      <c r="AH1971" s="36" t="s">
        <v>207</v>
      </c>
      <c r="AI1971" t="s">
        <v>205</v>
      </c>
      <c r="AJ1971" s="36" t="s">
        <v>128</v>
      </c>
      <c r="AK1971" s="36" t="s">
        <v>440</v>
      </c>
      <c r="AL1971" t="s">
        <v>205</v>
      </c>
      <c r="AM1971" s="36" t="s">
        <v>128</v>
      </c>
      <c r="AN1971" s="36" t="s">
        <v>207</v>
      </c>
      <c r="AO1971" t="s">
        <v>205</v>
      </c>
      <c r="AP1971" s="36" t="s">
        <v>128</v>
      </c>
      <c r="AQ1971" s="36" t="s">
        <v>207</v>
      </c>
      <c r="AR1971" t="s">
        <v>205</v>
      </c>
      <c r="AS1971" s="36" t="s">
        <v>128</v>
      </c>
      <c r="AT1971" s="36" t="s">
        <v>178</v>
      </c>
      <c r="AU1971" t="s">
        <v>205</v>
      </c>
      <c r="AV1971" s="36" t="s">
        <v>128</v>
      </c>
      <c r="AW1971" s="36" t="s">
        <v>254</v>
      </c>
      <c r="AX1971"/>
      <c r="AY1971" s="36"/>
      <c r="AZ1971" s="36"/>
      <c r="BA1971"/>
      <c r="BB1971" s="36"/>
      <c r="BC1971" s="36"/>
      <c r="BD1971"/>
      <c r="BE1971" s="36"/>
      <c r="BF1971" s="36"/>
      <c r="BG1971"/>
      <c r="BH1971" s="36"/>
      <c r="BI1971" s="36"/>
      <c r="BJ1971"/>
      <c r="BK1971" s="36"/>
      <c r="BL1971" s="36"/>
      <c r="BM1971"/>
      <c r="BN1971" s="36"/>
      <c r="BO1971" s="36"/>
      <c r="BP1971"/>
      <c r="BQ1971" s="40"/>
      <c r="BR1971" s="36"/>
      <c r="BS1971" s="9"/>
      <c r="BT1971"/>
      <c r="BU1971" s="8"/>
      <c r="BV1971" s="9"/>
      <c r="BW1971" s="9"/>
      <c r="BX1971" s="128"/>
    </row>
    <row r="1972" spans="1:76" s="110" customFormat="1" x14ac:dyDescent="0.35">
      <c r="A1972" s="122" t="s">
        <v>2155</v>
      </c>
      <c r="B1972" s="110" t="s">
        <v>77</v>
      </c>
      <c r="C1972" s="110" t="s">
        <v>135</v>
      </c>
      <c r="D1972" s="122" t="s">
        <v>4886</v>
      </c>
      <c r="E1972" s="125">
        <v>36305</v>
      </c>
      <c r="F1972" s="111" t="s">
        <v>171</v>
      </c>
      <c r="G1972" s="122" t="s">
        <v>91</v>
      </c>
      <c r="J1972" s="122"/>
      <c r="K1972" s="110" t="s">
        <v>77</v>
      </c>
      <c r="L1972" s="110" t="s">
        <v>268</v>
      </c>
      <c r="M1972" s="122" t="s">
        <v>2156</v>
      </c>
      <c r="P1972" s="122"/>
      <c r="S1972" s="122"/>
      <c r="V1972" s="122"/>
      <c r="Y1972" s="122"/>
      <c r="AB1972" s="122"/>
    </row>
    <row r="1973" spans="1:76" s="110" customFormat="1" x14ac:dyDescent="0.35">
      <c r="A1973" s="122" t="s">
        <v>2595</v>
      </c>
      <c r="D1973" s="122"/>
      <c r="E1973" s="125">
        <v>36297</v>
      </c>
      <c r="F1973" s="118" t="s">
        <v>2596</v>
      </c>
      <c r="G1973" s="118" t="s">
        <v>5107</v>
      </c>
      <c r="H1973" s="110" t="s">
        <v>205</v>
      </c>
      <c r="I1973" s="110" t="s">
        <v>460</v>
      </c>
      <c r="J1973" s="122" t="s">
        <v>186</v>
      </c>
      <c r="K1973" s="110" t="s">
        <v>205</v>
      </c>
      <c r="L1973" s="110" t="s">
        <v>460</v>
      </c>
      <c r="M1973" s="122" t="s">
        <v>264</v>
      </c>
      <c r="N1973" s="110" t="s">
        <v>205</v>
      </c>
      <c r="O1973" s="110" t="s">
        <v>460</v>
      </c>
      <c r="P1973" s="122" t="s">
        <v>186</v>
      </c>
      <c r="Q1973" s="110" t="s">
        <v>205</v>
      </c>
      <c r="R1973" s="110" t="s">
        <v>460</v>
      </c>
      <c r="S1973" s="122" t="s">
        <v>254</v>
      </c>
      <c r="V1973" s="122"/>
      <c r="Y1973" s="122"/>
      <c r="AB1973" s="122"/>
    </row>
    <row r="1974" spans="1:76" s="110" customFormat="1" x14ac:dyDescent="0.35">
      <c r="A1974" s="122" t="s">
        <v>2675</v>
      </c>
      <c r="B1974" s="110" t="s">
        <v>132</v>
      </c>
      <c r="C1974" s="110" t="s">
        <v>274</v>
      </c>
      <c r="D1974" s="122"/>
      <c r="E1974" s="125">
        <v>34962</v>
      </c>
      <c r="F1974" s="118" t="s">
        <v>188</v>
      </c>
      <c r="G1974" s="122" t="s">
        <v>102</v>
      </c>
      <c r="H1974" s="110" t="s">
        <v>132</v>
      </c>
      <c r="I1974" s="110" t="s">
        <v>109</v>
      </c>
      <c r="J1974" s="122"/>
      <c r="K1974" s="110" t="s">
        <v>569</v>
      </c>
      <c r="L1974" s="110" t="s">
        <v>109</v>
      </c>
      <c r="M1974" s="122"/>
      <c r="N1974" s="110" t="s">
        <v>844</v>
      </c>
      <c r="O1974" s="110" t="s">
        <v>142</v>
      </c>
      <c r="P1974" s="122"/>
      <c r="Q1974" s="110" t="s">
        <v>132</v>
      </c>
      <c r="R1974" s="110" t="s">
        <v>142</v>
      </c>
      <c r="S1974" s="122"/>
      <c r="V1974" s="122"/>
      <c r="Y1974" s="122"/>
      <c r="AB1974" s="122"/>
    </row>
    <row r="1975" spans="1:76" s="110" customFormat="1" x14ac:dyDescent="0.35">
      <c r="A1975" s="122" t="s">
        <v>792</v>
      </c>
      <c r="B1975" s="110" t="s">
        <v>331</v>
      </c>
      <c r="C1975" s="110" t="s">
        <v>142</v>
      </c>
      <c r="D1975" s="122" t="s">
        <v>335</v>
      </c>
      <c r="E1975" s="125">
        <v>34751</v>
      </c>
      <c r="F1975" s="118" t="s">
        <v>282</v>
      </c>
      <c r="G1975" s="122" t="s">
        <v>108</v>
      </c>
      <c r="H1975" s="110" t="s">
        <v>331</v>
      </c>
      <c r="I1975" s="110" t="s">
        <v>142</v>
      </c>
      <c r="J1975" s="122" t="s">
        <v>342</v>
      </c>
      <c r="K1975" s="110" t="s">
        <v>299</v>
      </c>
      <c r="L1975" s="110" t="s">
        <v>142</v>
      </c>
      <c r="M1975" s="122" t="s">
        <v>301</v>
      </c>
      <c r="N1975" s="110" t="s">
        <v>327</v>
      </c>
      <c r="O1975" s="110" t="s">
        <v>142</v>
      </c>
      <c r="P1975" s="122" t="s">
        <v>328</v>
      </c>
      <c r="Q1975" s="110" t="s">
        <v>331</v>
      </c>
      <c r="R1975" s="110" t="s">
        <v>142</v>
      </c>
      <c r="S1975" s="122" t="s">
        <v>528</v>
      </c>
      <c r="V1975" s="122"/>
      <c r="Y1975" s="122"/>
      <c r="AB1975" s="122"/>
    </row>
    <row r="1976" spans="1:76" s="110" customFormat="1" x14ac:dyDescent="0.35">
      <c r="A1976" s="122" t="s">
        <v>3745</v>
      </c>
      <c r="B1976" s="110" t="s">
        <v>93</v>
      </c>
      <c r="C1976" s="110" t="s">
        <v>135</v>
      </c>
      <c r="D1976" s="122" t="s">
        <v>2756</v>
      </c>
      <c r="E1976" s="125">
        <v>36288</v>
      </c>
      <c r="F1976" s="111" t="s">
        <v>391</v>
      </c>
      <c r="G1976" s="122"/>
      <c r="J1976" s="122"/>
      <c r="M1976" s="122"/>
      <c r="P1976" s="122"/>
      <c r="S1976" s="122"/>
      <c r="V1976" s="122"/>
      <c r="Y1976" s="122"/>
      <c r="AB1976" s="122"/>
    </row>
    <row r="1977" spans="1:76" s="110" customFormat="1" x14ac:dyDescent="0.35">
      <c r="A1977" s="122" t="s">
        <v>3077</v>
      </c>
      <c r="B1977" s="110" t="s">
        <v>648</v>
      </c>
      <c r="C1977" s="118" t="s">
        <v>135</v>
      </c>
      <c r="D1977" s="111" t="s">
        <v>1406</v>
      </c>
      <c r="E1977" s="125">
        <v>34603</v>
      </c>
      <c r="F1977" s="111" t="s">
        <v>720</v>
      </c>
      <c r="G1977" s="111" t="s">
        <v>892</v>
      </c>
      <c r="H1977" s="110" t="s">
        <v>307</v>
      </c>
      <c r="I1977" s="118" t="s">
        <v>135</v>
      </c>
      <c r="J1977" s="111" t="s">
        <v>310</v>
      </c>
      <c r="K1977" s="110" t="s">
        <v>307</v>
      </c>
      <c r="L1977" s="118" t="s">
        <v>135</v>
      </c>
      <c r="M1977" s="111" t="s">
        <v>1823</v>
      </c>
      <c r="N1977" s="110" t="s">
        <v>307</v>
      </c>
      <c r="O1977" s="118" t="s">
        <v>235</v>
      </c>
      <c r="P1977" s="111" t="s">
        <v>310</v>
      </c>
      <c r="Q1977" s="110" t="s">
        <v>276</v>
      </c>
      <c r="R1977" s="111" t="s">
        <v>86</v>
      </c>
      <c r="S1977" s="111" t="s">
        <v>1283</v>
      </c>
      <c r="T1977" s="110" t="s">
        <v>648</v>
      </c>
      <c r="U1977" s="111" t="s">
        <v>86</v>
      </c>
      <c r="V1977" s="111" t="s">
        <v>1020</v>
      </c>
      <c r="W1977" s="110" t="s">
        <v>304</v>
      </c>
      <c r="X1977" s="111" t="s">
        <v>86</v>
      </c>
      <c r="Y1977" s="111" t="s">
        <v>906</v>
      </c>
      <c r="AA1977" s="111"/>
      <c r="AB1977" s="111"/>
      <c r="AD1977" s="111"/>
      <c r="AE1977" s="111"/>
      <c r="AG1977" s="111"/>
      <c r="AH1977" s="111"/>
      <c r="AJ1977" s="111"/>
      <c r="AK1977" s="111"/>
      <c r="AM1977" s="111"/>
      <c r="AN1977" s="111"/>
      <c r="AP1977" s="111"/>
      <c r="AQ1977" s="111"/>
      <c r="AS1977" s="111"/>
      <c r="AT1977" s="111"/>
      <c r="AV1977" s="111"/>
      <c r="AW1977" s="111"/>
      <c r="AY1977" s="111"/>
      <c r="AZ1977" s="111"/>
      <c r="BB1977" s="111"/>
      <c r="BC1977" s="111"/>
      <c r="BE1977" s="111"/>
      <c r="BF1977" s="111"/>
      <c r="BH1977" s="111"/>
      <c r="BI1977" s="111"/>
      <c r="BK1977" s="111"/>
      <c r="BL1977" s="111"/>
      <c r="BN1977" s="111"/>
      <c r="BO1977" s="111"/>
      <c r="BQ1977" s="125"/>
      <c r="BR1977" s="111"/>
      <c r="BS1977" s="118"/>
      <c r="BU1977" s="122"/>
      <c r="BV1977" s="118"/>
      <c r="BW1977" s="118"/>
      <c r="BX1977" s="127"/>
    </row>
    <row r="1978" spans="1:76" s="110" customFormat="1" x14ac:dyDescent="0.35">
      <c r="A1978" s="122" t="s">
        <v>2471</v>
      </c>
      <c r="B1978" s="110" t="s">
        <v>127</v>
      </c>
      <c r="C1978" s="110" t="s">
        <v>165</v>
      </c>
      <c r="D1978" s="122"/>
      <c r="E1978" s="125">
        <v>36729</v>
      </c>
      <c r="F1978" s="111" t="s">
        <v>2472</v>
      </c>
      <c r="G1978" s="111" t="s">
        <v>4922</v>
      </c>
      <c r="H1978" s="110" t="s">
        <v>127</v>
      </c>
      <c r="I1978" s="110" t="s">
        <v>165</v>
      </c>
      <c r="J1978" s="122"/>
      <c r="K1978" s="110" t="s">
        <v>122</v>
      </c>
      <c r="L1978" s="110" t="s">
        <v>165</v>
      </c>
      <c r="M1978" s="122"/>
      <c r="P1978" s="122"/>
      <c r="S1978" s="122"/>
      <c r="V1978" s="122"/>
      <c r="Y1978" s="122"/>
      <c r="AB1978" s="122"/>
    </row>
    <row r="1979" spans="1:76" s="110" customFormat="1" x14ac:dyDescent="0.35">
      <c r="A1979" s="122" t="s">
        <v>1858</v>
      </c>
      <c r="B1979" s="110" t="s">
        <v>93</v>
      </c>
      <c r="C1979" s="111" t="s">
        <v>109</v>
      </c>
      <c r="D1979" s="111" t="s">
        <v>4921</v>
      </c>
      <c r="E1979" s="125">
        <v>35019</v>
      </c>
      <c r="F1979" s="111" t="s">
        <v>114</v>
      </c>
      <c r="G1979" s="111" t="s">
        <v>4564</v>
      </c>
      <c r="H1979" s="110" t="s">
        <v>93</v>
      </c>
      <c r="I1979" s="111" t="s">
        <v>109</v>
      </c>
      <c r="J1979" s="111" t="s">
        <v>820</v>
      </c>
      <c r="K1979" s="110" t="s">
        <v>93</v>
      </c>
      <c r="L1979" s="111" t="s">
        <v>109</v>
      </c>
      <c r="M1979" s="111" t="s">
        <v>1859</v>
      </c>
      <c r="N1979" s="110" t="s">
        <v>93</v>
      </c>
      <c r="O1979" s="111" t="s">
        <v>252</v>
      </c>
      <c r="P1979" s="111" t="s">
        <v>1860</v>
      </c>
      <c r="Q1979" s="110" t="s">
        <v>93</v>
      </c>
      <c r="R1979" s="111" t="s">
        <v>252</v>
      </c>
      <c r="S1979" s="111" t="s">
        <v>1861</v>
      </c>
      <c r="T1979" s="110" t="s">
        <v>93</v>
      </c>
      <c r="U1979" s="111" t="s">
        <v>252</v>
      </c>
      <c r="V1979" s="111" t="s">
        <v>1862</v>
      </c>
      <c r="W1979" s="110" t="s">
        <v>93</v>
      </c>
      <c r="X1979" s="111" t="s">
        <v>252</v>
      </c>
      <c r="Y1979" s="111" t="s">
        <v>1863</v>
      </c>
      <c r="AA1979" s="111"/>
      <c r="AB1979" s="111"/>
      <c r="AD1979" s="111"/>
      <c r="AE1979" s="111"/>
      <c r="AG1979" s="111"/>
      <c r="AH1979" s="111"/>
      <c r="AJ1979" s="111"/>
      <c r="AK1979" s="111"/>
      <c r="AM1979" s="111"/>
      <c r="AN1979" s="111"/>
      <c r="AP1979" s="111"/>
      <c r="AQ1979" s="111"/>
      <c r="AS1979" s="111"/>
      <c r="AT1979" s="111"/>
      <c r="AV1979" s="111"/>
      <c r="AW1979" s="111"/>
      <c r="AY1979" s="111"/>
      <c r="AZ1979" s="111"/>
      <c r="BB1979" s="111"/>
      <c r="BC1979" s="111"/>
      <c r="BE1979" s="111"/>
      <c r="BF1979" s="111"/>
      <c r="BH1979" s="111"/>
      <c r="BI1979" s="111"/>
      <c r="BK1979" s="111"/>
      <c r="BL1979" s="111"/>
      <c r="BN1979" s="111"/>
      <c r="BO1979" s="111"/>
      <c r="BQ1979" s="125"/>
      <c r="BR1979" s="111"/>
      <c r="BS1979" s="118"/>
      <c r="BU1979" s="122"/>
      <c r="BV1979" s="118"/>
      <c r="BW1979" s="118"/>
      <c r="BX1979" s="127"/>
    </row>
    <row r="1980" spans="1:76" s="110" customFormat="1" x14ac:dyDescent="0.35">
      <c r="A1980" s="122" t="s">
        <v>3947</v>
      </c>
      <c r="B1980" s="110" t="s">
        <v>132</v>
      </c>
      <c r="C1980" s="110" t="s">
        <v>151</v>
      </c>
      <c r="D1980" s="122"/>
      <c r="E1980" s="125">
        <v>36984</v>
      </c>
      <c r="F1980" s="111" t="s">
        <v>5154</v>
      </c>
      <c r="G1980" s="122"/>
      <c r="J1980" s="122"/>
      <c r="M1980" s="122"/>
      <c r="P1980" s="122"/>
      <c r="S1980" s="122"/>
      <c r="V1980" s="122"/>
      <c r="Y1980" s="122"/>
      <c r="AB1980" s="122"/>
    </row>
    <row r="1981" spans="1:76" s="110" customFormat="1" x14ac:dyDescent="0.35">
      <c r="A1981" s="122" t="s">
        <v>1804</v>
      </c>
      <c r="B1981" s="110" t="s">
        <v>648</v>
      </c>
      <c r="C1981" s="131" t="s">
        <v>123</v>
      </c>
      <c r="D1981" s="122" t="s">
        <v>4289</v>
      </c>
      <c r="E1981" s="125">
        <v>35254</v>
      </c>
      <c r="F1981" s="118" t="s">
        <v>130</v>
      </c>
      <c r="G1981" s="118" t="s">
        <v>130</v>
      </c>
      <c r="H1981" s="110" t="s">
        <v>654</v>
      </c>
      <c r="I1981" s="131" t="s">
        <v>123</v>
      </c>
      <c r="J1981" s="122" t="s">
        <v>293</v>
      </c>
      <c r="K1981" s="110" t="s">
        <v>292</v>
      </c>
      <c r="L1981" s="131" t="s">
        <v>123</v>
      </c>
      <c r="M1981" s="122" t="s">
        <v>645</v>
      </c>
      <c r="N1981" s="110" t="s">
        <v>1707</v>
      </c>
      <c r="O1981" s="131" t="s">
        <v>123</v>
      </c>
      <c r="P1981" s="122" t="s">
        <v>293</v>
      </c>
      <c r="Q1981" s="110" t="s">
        <v>648</v>
      </c>
      <c r="R1981" s="131" t="s">
        <v>123</v>
      </c>
      <c r="S1981" s="122" t="s">
        <v>314</v>
      </c>
      <c r="V1981" s="122"/>
      <c r="Y1981" s="122"/>
      <c r="AB1981" s="122"/>
    </row>
    <row r="1982" spans="1:76" s="110" customFormat="1" x14ac:dyDescent="0.35">
      <c r="A1982" s="122" t="s">
        <v>1419</v>
      </c>
      <c r="B1982" s="110" t="s">
        <v>311</v>
      </c>
      <c r="C1982" s="110" t="s">
        <v>78</v>
      </c>
      <c r="D1982" s="122" t="s">
        <v>783</v>
      </c>
      <c r="E1982" s="125">
        <v>35840</v>
      </c>
      <c r="F1982" s="118" t="s">
        <v>498</v>
      </c>
      <c r="G1982" s="122" t="s">
        <v>498</v>
      </c>
      <c r="H1982" s="110" t="s">
        <v>4394</v>
      </c>
      <c r="I1982" s="110" t="s">
        <v>85</v>
      </c>
      <c r="J1982" s="122" t="s">
        <v>3514</v>
      </c>
      <c r="K1982" s="110" t="s">
        <v>307</v>
      </c>
      <c r="L1982" s="110" t="s">
        <v>85</v>
      </c>
      <c r="M1982" s="122" t="s">
        <v>317</v>
      </c>
      <c r="N1982" s="110" t="s">
        <v>480</v>
      </c>
      <c r="O1982" s="110" t="s">
        <v>460</v>
      </c>
      <c r="P1982" s="122" t="s">
        <v>651</v>
      </c>
      <c r="Q1982" s="110" t="s">
        <v>480</v>
      </c>
      <c r="R1982" s="110" t="s">
        <v>460</v>
      </c>
      <c r="S1982" s="122" t="s">
        <v>310</v>
      </c>
      <c r="T1982" s="110" t="s">
        <v>648</v>
      </c>
      <c r="U1982" s="110" t="s">
        <v>460</v>
      </c>
      <c r="V1982" s="122" t="s">
        <v>317</v>
      </c>
      <c r="Y1982" s="122"/>
      <c r="AB1982" s="122"/>
    </row>
    <row r="1983" spans="1:76" s="110" customFormat="1" x14ac:dyDescent="0.35">
      <c r="A1983" s="122" t="s">
        <v>525</v>
      </c>
      <c r="B1983" s="110" t="s">
        <v>327</v>
      </c>
      <c r="C1983" s="110" t="s">
        <v>123</v>
      </c>
      <c r="D1983" s="122" t="s">
        <v>328</v>
      </c>
      <c r="E1983" s="125">
        <v>36222</v>
      </c>
      <c r="F1983" s="118" t="s">
        <v>457</v>
      </c>
      <c r="G1983" s="122" t="s">
        <v>566</v>
      </c>
      <c r="H1983" s="110" t="s">
        <v>327</v>
      </c>
      <c r="I1983" s="110" t="s">
        <v>85</v>
      </c>
      <c r="J1983" s="122" t="s">
        <v>328</v>
      </c>
      <c r="K1983" s="110" t="s">
        <v>354</v>
      </c>
      <c r="L1983" s="110" t="s">
        <v>78</v>
      </c>
      <c r="M1983" s="122" t="s">
        <v>154</v>
      </c>
      <c r="N1983" s="110" t="s">
        <v>354</v>
      </c>
      <c r="O1983" s="110" t="s">
        <v>78</v>
      </c>
      <c r="P1983" s="122" t="s">
        <v>149</v>
      </c>
      <c r="S1983" s="122"/>
      <c r="V1983" s="122"/>
      <c r="Y1983" s="122"/>
      <c r="AB1983" s="122"/>
    </row>
    <row r="1984" spans="1:76" s="110" customFormat="1" x14ac:dyDescent="0.35">
      <c r="A1984" s="122" t="s">
        <v>2389</v>
      </c>
      <c r="B1984" s="110" t="s">
        <v>122</v>
      </c>
      <c r="C1984" s="118" t="s">
        <v>78</v>
      </c>
      <c r="D1984" s="122"/>
      <c r="E1984" s="125">
        <v>36579</v>
      </c>
      <c r="F1984" s="111" t="s">
        <v>98</v>
      </c>
      <c r="G1984" s="111" t="s">
        <v>160</v>
      </c>
      <c r="H1984" s="110" t="s">
        <v>122</v>
      </c>
      <c r="I1984" s="118" t="s">
        <v>78</v>
      </c>
      <c r="J1984" s="122"/>
      <c r="L1984" s="118"/>
      <c r="M1984" s="122"/>
      <c r="O1984" s="118"/>
      <c r="P1984" s="122"/>
      <c r="R1984" s="118"/>
      <c r="S1984" s="122"/>
      <c r="U1984" s="118"/>
      <c r="V1984" s="122"/>
      <c r="X1984" s="118"/>
      <c r="Y1984" s="122"/>
      <c r="AA1984" s="118"/>
      <c r="AB1984" s="122"/>
      <c r="AD1984" s="118"/>
      <c r="AE1984" s="122"/>
      <c r="AG1984" s="118"/>
      <c r="AH1984" s="122"/>
      <c r="AJ1984" s="118"/>
      <c r="AK1984" s="122"/>
    </row>
    <row r="1985" spans="1:76" s="110" customFormat="1" x14ac:dyDescent="0.35">
      <c r="A1985" s="122" t="s">
        <v>3653</v>
      </c>
      <c r="B1985" s="110" t="s">
        <v>304</v>
      </c>
      <c r="C1985" s="110" t="s">
        <v>158</v>
      </c>
      <c r="D1985" s="122" t="s">
        <v>651</v>
      </c>
      <c r="E1985" s="125">
        <v>36637</v>
      </c>
      <c r="F1985" s="111" t="s">
        <v>5137</v>
      </c>
      <c r="G1985" s="122"/>
      <c r="J1985" s="122"/>
      <c r="M1985" s="122"/>
      <c r="P1985" s="122"/>
      <c r="S1985" s="122"/>
      <c r="V1985" s="122"/>
      <c r="Y1985" s="122"/>
      <c r="AB1985" s="122"/>
    </row>
    <row r="1986" spans="1:76" s="110" customFormat="1" x14ac:dyDescent="0.35">
      <c r="A1986" s="122" t="s">
        <v>2925</v>
      </c>
      <c r="B1986" t="s">
        <v>77</v>
      </c>
      <c r="C1986" s="36" t="s">
        <v>158</v>
      </c>
      <c r="D1986" s="111"/>
      <c r="E1986" s="125">
        <v>32476</v>
      </c>
      <c r="F1986" s="111" t="s">
        <v>1399</v>
      </c>
      <c r="G1986" s="111" t="s">
        <v>5020</v>
      </c>
      <c r="H1986" t="s">
        <v>77</v>
      </c>
      <c r="I1986" s="36" t="s">
        <v>116</v>
      </c>
      <c r="J1986" s="111"/>
      <c r="K1986" t="s">
        <v>77</v>
      </c>
      <c r="L1986" s="36" t="s">
        <v>116</v>
      </c>
      <c r="M1986" s="111"/>
      <c r="N1986" t="s">
        <v>77</v>
      </c>
      <c r="O1986" s="36" t="s">
        <v>259</v>
      </c>
      <c r="P1986" s="111"/>
      <c r="Q1986" t="s">
        <v>77</v>
      </c>
      <c r="R1986" s="36" t="s">
        <v>259</v>
      </c>
      <c r="S1986" s="111"/>
      <c r="T1986" t="s">
        <v>77</v>
      </c>
      <c r="U1986" s="36" t="s">
        <v>259</v>
      </c>
      <c r="V1986" s="111"/>
      <c r="W1986" t="s">
        <v>77</v>
      </c>
      <c r="X1986" s="36" t="s">
        <v>259</v>
      </c>
      <c r="Y1986" s="111"/>
      <c r="Z1986" t="s">
        <v>77</v>
      </c>
      <c r="AA1986" s="36" t="s">
        <v>259</v>
      </c>
      <c r="AB1986" s="111"/>
      <c r="AC1986" t="s">
        <v>77</v>
      </c>
      <c r="AD1986" s="36" t="s">
        <v>259</v>
      </c>
      <c r="AE1986" s="111"/>
      <c r="AF1986" t="s">
        <v>77</v>
      </c>
      <c r="AG1986" s="36" t="s">
        <v>259</v>
      </c>
      <c r="AH1986" s="111"/>
      <c r="AI1986" t="s">
        <v>77</v>
      </c>
      <c r="AJ1986" s="36" t="s">
        <v>259</v>
      </c>
      <c r="AK1986" s="111"/>
      <c r="AL1986" s="110" t="s">
        <v>77</v>
      </c>
      <c r="AM1986" s="111" t="s">
        <v>259</v>
      </c>
      <c r="AN1986" s="111"/>
      <c r="AO1986" s="110" t="s">
        <v>77</v>
      </c>
      <c r="AP1986" s="111" t="s">
        <v>259</v>
      </c>
      <c r="AQ1986" s="111"/>
      <c r="AS1986" s="111"/>
      <c r="AT1986" s="111"/>
      <c r="AV1986" s="111"/>
      <c r="AW1986" s="111"/>
      <c r="AY1986" s="111"/>
      <c r="AZ1986" s="111"/>
      <c r="BB1986" s="111"/>
      <c r="BC1986" s="111"/>
      <c r="BE1986" s="111"/>
      <c r="BF1986" s="111"/>
      <c r="BH1986" s="111"/>
      <c r="BI1986" s="111"/>
      <c r="BK1986" s="111"/>
      <c r="BL1986" s="111"/>
      <c r="BN1986" s="111"/>
      <c r="BO1986" s="122"/>
      <c r="BR1986" s="122"/>
      <c r="BS1986" s="122"/>
      <c r="BT1986" s="122"/>
      <c r="BU1986" s="122"/>
      <c r="BW1986" s="118"/>
      <c r="BX1986" s="118"/>
    </row>
    <row r="1987" spans="1:76" s="110" customFormat="1" x14ac:dyDescent="0.35">
      <c r="A1987" s="122" t="s">
        <v>3057</v>
      </c>
      <c r="B1987" s="110" t="s">
        <v>253</v>
      </c>
      <c r="C1987" s="118" t="s">
        <v>471</v>
      </c>
      <c r="D1987" s="122" t="s">
        <v>629</v>
      </c>
      <c r="E1987" s="125">
        <v>36666</v>
      </c>
      <c r="F1987" s="111" t="s">
        <v>2876</v>
      </c>
      <c r="G1987" s="111" t="s">
        <v>160</v>
      </c>
      <c r="H1987" s="110" t="s">
        <v>273</v>
      </c>
      <c r="I1987" s="118" t="s">
        <v>471</v>
      </c>
      <c r="J1987" s="122" t="s">
        <v>227</v>
      </c>
      <c r="L1987" s="118"/>
      <c r="M1987" s="122"/>
      <c r="O1987" s="118"/>
      <c r="P1987" s="122"/>
      <c r="R1987" s="118"/>
      <c r="S1987" s="122"/>
      <c r="U1987" s="118"/>
      <c r="V1987" s="122"/>
      <c r="X1987" s="118"/>
      <c r="Y1987" s="122"/>
      <c r="AA1987" s="118"/>
      <c r="AB1987" s="122"/>
      <c r="AD1987" s="118"/>
      <c r="AE1987" s="122"/>
      <c r="AG1987" s="118"/>
      <c r="AH1987" s="122"/>
      <c r="AJ1987" s="118"/>
      <c r="AK1987" s="122"/>
    </row>
    <row r="1988" spans="1:76" s="110" customFormat="1" x14ac:dyDescent="0.35">
      <c r="A1988" s="122" t="s">
        <v>944</v>
      </c>
      <c r="D1988" s="122"/>
      <c r="E1988" s="125">
        <v>36375</v>
      </c>
      <c r="F1988" s="118" t="s">
        <v>945</v>
      </c>
      <c r="G1988" s="122" t="s">
        <v>241</v>
      </c>
      <c r="H1988" s="110" t="s">
        <v>77</v>
      </c>
      <c r="I1988" s="110" t="s">
        <v>165</v>
      </c>
      <c r="J1988" s="122"/>
      <c r="K1988" s="110" t="s">
        <v>77</v>
      </c>
      <c r="L1988" s="110" t="s">
        <v>165</v>
      </c>
      <c r="M1988" s="122"/>
      <c r="N1988" s="110" t="s">
        <v>77</v>
      </c>
      <c r="O1988" s="110" t="s">
        <v>165</v>
      </c>
      <c r="P1988" s="122"/>
      <c r="S1988" s="122"/>
      <c r="V1988" s="122"/>
      <c r="Y1988" s="122"/>
      <c r="AB1988" s="122"/>
    </row>
    <row r="1989" spans="1:76" s="110" customFormat="1" x14ac:dyDescent="0.35">
      <c r="A1989" s="122" t="s">
        <v>3594</v>
      </c>
      <c r="B1989" s="110" t="s">
        <v>304</v>
      </c>
      <c r="C1989" s="110" t="s">
        <v>190</v>
      </c>
      <c r="D1989" s="122" t="s">
        <v>671</v>
      </c>
      <c r="E1989" s="125">
        <v>37123</v>
      </c>
      <c r="F1989" s="111" t="s">
        <v>3960</v>
      </c>
      <c r="G1989" s="122"/>
      <c r="J1989" s="122"/>
      <c r="M1989" s="122"/>
      <c r="P1989" s="122"/>
      <c r="S1989" s="122"/>
      <c r="V1989" s="122"/>
      <c r="Y1989" s="122"/>
      <c r="AB1989" s="122"/>
    </row>
    <row r="1990" spans="1:76" s="110" customFormat="1" x14ac:dyDescent="0.35">
      <c r="A1990" s="122" t="s">
        <v>4769</v>
      </c>
      <c r="B1990" s="110" t="s">
        <v>299</v>
      </c>
      <c r="C1990" s="110" t="s">
        <v>341</v>
      </c>
      <c r="D1990" s="122" t="s">
        <v>300</v>
      </c>
      <c r="E1990" s="125">
        <v>36023</v>
      </c>
      <c r="F1990" s="118" t="s">
        <v>204</v>
      </c>
      <c r="G1990" s="122" t="s">
        <v>4770</v>
      </c>
      <c r="H1990" s="110" t="s">
        <v>299</v>
      </c>
      <c r="I1990" s="110" t="s">
        <v>341</v>
      </c>
      <c r="J1990" s="122" t="s">
        <v>684</v>
      </c>
      <c r="K1990" s="110" t="s">
        <v>299</v>
      </c>
      <c r="L1990" s="110" t="s">
        <v>341</v>
      </c>
      <c r="M1990" s="122" t="s">
        <v>332</v>
      </c>
      <c r="N1990" s="110" t="s">
        <v>299</v>
      </c>
      <c r="O1990" s="110" t="s">
        <v>341</v>
      </c>
      <c r="P1990" s="122" t="s">
        <v>684</v>
      </c>
      <c r="Q1990" s="110" t="s">
        <v>299</v>
      </c>
      <c r="R1990" s="110" t="s">
        <v>341</v>
      </c>
      <c r="S1990" s="122" t="s">
        <v>332</v>
      </c>
      <c r="V1990" s="122"/>
      <c r="Y1990" s="122"/>
      <c r="AB1990" s="122"/>
    </row>
    <row r="1991" spans="1:76" s="110" customFormat="1" x14ac:dyDescent="0.35">
      <c r="A1991" s="122" t="s">
        <v>3000</v>
      </c>
      <c r="B1991" s="110" t="s">
        <v>296</v>
      </c>
      <c r="C1991" s="110" t="s">
        <v>96</v>
      </c>
      <c r="D1991" s="122" t="s">
        <v>335</v>
      </c>
      <c r="E1991" s="125">
        <v>35404</v>
      </c>
      <c r="F1991" s="118" t="s">
        <v>101</v>
      </c>
      <c r="G1991" s="122" t="s">
        <v>141</v>
      </c>
      <c r="H1991" s="110" t="s">
        <v>296</v>
      </c>
      <c r="I1991" s="110" t="s">
        <v>96</v>
      </c>
      <c r="J1991" s="122" t="s">
        <v>342</v>
      </c>
      <c r="K1991" s="110" t="s">
        <v>327</v>
      </c>
      <c r="L1991" s="110" t="s">
        <v>96</v>
      </c>
      <c r="M1991" s="122" t="s">
        <v>335</v>
      </c>
      <c r="N1991" s="110" t="s">
        <v>299</v>
      </c>
      <c r="O1991" s="110" t="s">
        <v>96</v>
      </c>
      <c r="P1991" s="122" t="s">
        <v>528</v>
      </c>
      <c r="Q1991" s="110" t="s">
        <v>345</v>
      </c>
      <c r="R1991" s="110" t="s">
        <v>96</v>
      </c>
      <c r="S1991" s="122" t="s">
        <v>154</v>
      </c>
      <c r="T1991" s="110" t="s">
        <v>327</v>
      </c>
      <c r="U1991" s="110" t="s">
        <v>96</v>
      </c>
      <c r="V1991" s="122" t="s">
        <v>328</v>
      </c>
      <c r="Y1991" s="122"/>
      <c r="AB1991" s="122"/>
    </row>
    <row r="1992" spans="1:76" s="110" customFormat="1" x14ac:dyDescent="0.35">
      <c r="A1992" s="122" t="s">
        <v>3698</v>
      </c>
      <c r="B1992" s="110" t="s">
        <v>250</v>
      </c>
      <c r="C1992" s="110" t="s">
        <v>103</v>
      </c>
      <c r="D1992" s="122" t="s">
        <v>231</v>
      </c>
      <c r="E1992" s="125">
        <v>37728</v>
      </c>
      <c r="F1992" s="111" t="s">
        <v>5154</v>
      </c>
      <c r="G1992" s="122"/>
      <c r="J1992" s="122"/>
      <c r="M1992" s="122"/>
      <c r="P1992" s="122"/>
      <c r="S1992" s="122"/>
      <c r="V1992" s="122"/>
      <c r="Y1992" s="122"/>
      <c r="AB1992" s="122"/>
    </row>
    <row r="1993" spans="1:76" s="110" customFormat="1" x14ac:dyDescent="0.35">
      <c r="A1993" s="122" t="s">
        <v>1736</v>
      </c>
      <c r="B1993" s="110" t="s">
        <v>77</v>
      </c>
      <c r="C1993" s="118" t="s">
        <v>460</v>
      </c>
      <c r="D1993" s="122"/>
      <c r="E1993" s="125">
        <v>34340</v>
      </c>
      <c r="F1993" s="111" t="s">
        <v>1737</v>
      </c>
      <c r="G1993" s="111" t="s">
        <v>4594</v>
      </c>
      <c r="H1993" s="110" t="s">
        <v>77</v>
      </c>
      <c r="I1993" s="118" t="s">
        <v>274</v>
      </c>
      <c r="J1993" s="122" t="s">
        <v>1564</v>
      </c>
      <c r="K1993" s="110" t="s">
        <v>77</v>
      </c>
      <c r="L1993" s="118" t="s">
        <v>274</v>
      </c>
      <c r="M1993" s="122"/>
      <c r="N1993" s="110" t="s">
        <v>77</v>
      </c>
      <c r="O1993" s="118" t="s">
        <v>274</v>
      </c>
      <c r="P1993" s="122"/>
      <c r="R1993" s="118"/>
      <c r="S1993" s="122"/>
      <c r="T1993" s="110" t="s">
        <v>77</v>
      </c>
      <c r="U1993" s="118" t="s">
        <v>341</v>
      </c>
      <c r="V1993" s="122"/>
      <c r="W1993" s="110" t="s">
        <v>77</v>
      </c>
      <c r="X1993" s="118" t="s">
        <v>341</v>
      </c>
      <c r="Y1993" s="122"/>
      <c r="Z1993" s="110" t="s">
        <v>77</v>
      </c>
      <c r="AA1993" s="118" t="s">
        <v>341</v>
      </c>
      <c r="AB1993" s="122"/>
      <c r="AC1993" s="110" t="s">
        <v>77</v>
      </c>
      <c r="AD1993" s="118" t="s">
        <v>341</v>
      </c>
      <c r="AE1993" s="122"/>
      <c r="AF1993" s="110" t="s">
        <v>77</v>
      </c>
      <c r="AG1993" s="118" t="s">
        <v>341</v>
      </c>
      <c r="AH1993" s="122"/>
      <c r="AJ1993" s="118"/>
      <c r="AK1993" s="122"/>
      <c r="AM1993" s="118"/>
      <c r="AN1993" s="122"/>
      <c r="AP1993" s="118"/>
      <c r="AQ1993" s="122"/>
      <c r="AS1993" s="118"/>
      <c r="AT1993" s="122"/>
      <c r="AV1993" s="118"/>
      <c r="AW1993" s="122"/>
      <c r="AY1993" s="118"/>
      <c r="AZ1993" s="122"/>
      <c r="BB1993" s="118"/>
      <c r="BC1993" s="122"/>
      <c r="BE1993" s="118"/>
      <c r="BF1993" s="122"/>
      <c r="BH1993" s="118"/>
      <c r="BI1993" s="122"/>
      <c r="BK1993" s="118"/>
      <c r="BL1993" s="122"/>
      <c r="BN1993" s="118"/>
      <c r="BO1993" s="122"/>
      <c r="BR1993" s="122"/>
      <c r="BS1993" s="118"/>
      <c r="BT1993" s="118"/>
      <c r="BU1993" s="118"/>
      <c r="BV1993" s="118"/>
      <c r="BW1993" s="118"/>
      <c r="BX1993" s="118"/>
    </row>
    <row r="1994" spans="1:76" s="110" customFormat="1" x14ac:dyDescent="0.35">
      <c r="A1994" s="122" t="s">
        <v>3649</v>
      </c>
      <c r="B1994" s="110" t="s">
        <v>276</v>
      </c>
      <c r="C1994" s="110" t="s">
        <v>252</v>
      </c>
      <c r="D1994" s="122" t="s">
        <v>1535</v>
      </c>
      <c r="E1994" s="125">
        <v>36816</v>
      </c>
      <c r="F1994" s="111" t="s">
        <v>313</v>
      </c>
      <c r="G1994" s="122"/>
      <c r="J1994" s="122"/>
      <c r="M1994" s="122"/>
      <c r="P1994" s="122"/>
      <c r="S1994" s="122"/>
      <c r="V1994" s="122"/>
      <c r="Y1994" s="122"/>
      <c r="AB1994" s="122"/>
    </row>
    <row r="1995" spans="1:76" s="110" customFormat="1" x14ac:dyDescent="0.35">
      <c r="A1995" s="122" t="s">
        <v>735</v>
      </c>
      <c r="B1995" s="110" t="s">
        <v>205</v>
      </c>
      <c r="C1995" s="110" t="s">
        <v>341</v>
      </c>
      <c r="D1995" s="122" t="s">
        <v>207</v>
      </c>
      <c r="E1995" s="125">
        <v>36184</v>
      </c>
      <c r="F1995" s="118" t="s">
        <v>736</v>
      </c>
      <c r="G1995" s="122" t="s">
        <v>5008</v>
      </c>
      <c r="H1995" s="110" t="s">
        <v>205</v>
      </c>
      <c r="I1995" s="110" t="s">
        <v>341</v>
      </c>
      <c r="J1995" s="122" t="s">
        <v>181</v>
      </c>
      <c r="K1995" s="110" t="s">
        <v>211</v>
      </c>
      <c r="L1995" s="110" t="s">
        <v>341</v>
      </c>
      <c r="M1995" s="122" t="s">
        <v>207</v>
      </c>
      <c r="N1995" s="110" t="s">
        <v>211</v>
      </c>
      <c r="O1995" s="110" t="s">
        <v>341</v>
      </c>
      <c r="P1995" s="122" t="s">
        <v>181</v>
      </c>
      <c r="Q1995" s="110" t="s">
        <v>211</v>
      </c>
      <c r="R1995" s="110" t="s">
        <v>341</v>
      </c>
      <c r="S1995" s="122" t="s">
        <v>181</v>
      </c>
      <c r="V1995" s="122"/>
      <c r="Y1995" s="122"/>
      <c r="AB1995" s="122"/>
    </row>
    <row r="1996" spans="1:76" s="110" customFormat="1" x14ac:dyDescent="0.35">
      <c r="A1996" s="122" t="s">
        <v>4824</v>
      </c>
      <c r="B1996" s="110" t="s">
        <v>242</v>
      </c>
      <c r="C1996" s="110" t="s">
        <v>85</v>
      </c>
      <c r="D1996" s="122" t="s">
        <v>260</v>
      </c>
      <c r="E1996" s="125">
        <v>34541</v>
      </c>
      <c r="F1996" s="118" t="s">
        <v>486</v>
      </c>
      <c r="G1996" s="122" t="s">
        <v>603</v>
      </c>
      <c r="H1996" s="110" t="s">
        <v>253</v>
      </c>
      <c r="I1996" s="110" t="s">
        <v>85</v>
      </c>
      <c r="J1996" s="122" t="s">
        <v>191</v>
      </c>
      <c r="K1996" s="110" t="s">
        <v>253</v>
      </c>
      <c r="L1996" s="110" t="s">
        <v>85</v>
      </c>
      <c r="M1996" s="122" t="s">
        <v>604</v>
      </c>
      <c r="N1996" s="110" t="s">
        <v>262</v>
      </c>
      <c r="O1996" s="110" t="s">
        <v>85</v>
      </c>
      <c r="P1996" s="122" t="s">
        <v>254</v>
      </c>
      <c r="Q1996" s="110" t="s">
        <v>253</v>
      </c>
      <c r="R1996" s="110" t="s">
        <v>85</v>
      </c>
      <c r="S1996" s="122" t="s">
        <v>264</v>
      </c>
      <c r="T1996" s="110" t="s">
        <v>250</v>
      </c>
      <c r="U1996" s="110" t="s">
        <v>85</v>
      </c>
      <c r="V1996" s="122" t="s">
        <v>264</v>
      </c>
      <c r="W1996" s="110" t="s">
        <v>262</v>
      </c>
      <c r="X1996" s="110" t="s">
        <v>85</v>
      </c>
      <c r="Y1996" s="122" t="s">
        <v>183</v>
      </c>
      <c r="Z1996" s="110" t="s">
        <v>273</v>
      </c>
      <c r="AA1996" s="110" t="s">
        <v>85</v>
      </c>
      <c r="AB1996" s="122" t="s">
        <v>227</v>
      </c>
    </row>
    <row r="1997" spans="1:76" s="110" customFormat="1" x14ac:dyDescent="0.35">
      <c r="A1997" s="122" t="s">
        <v>1451</v>
      </c>
      <c r="D1997" s="122"/>
      <c r="E1997" s="125">
        <v>33666</v>
      </c>
      <c r="F1997" s="118" t="s">
        <v>115</v>
      </c>
      <c r="G1997" s="122" t="s">
        <v>108</v>
      </c>
      <c r="H1997" s="110" t="s">
        <v>362</v>
      </c>
      <c r="I1997" s="110" t="s">
        <v>252</v>
      </c>
      <c r="J1997" s="122"/>
      <c r="K1997" s="110" t="s">
        <v>362</v>
      </c>
      <c r="L1997" s="110" t="s">
        <v>252</v>
      </c>
      <c r="M1997" s="122"/>
      <c r="N1997" s="110" t="s">
        <v>362</v>
      </c>
      <c r="O1997" s="110" t="s">
        <v>252</v>
      </c>
      <c r="P1997" s="122"/>
      <c r="Q1997" s="110" t="s">
        <v>362</v>
      </c>
      <c r="R1997" s="110" t="s">
        <v>252</v>
      </c>
      <c r="S1997" s="122"/>
      <c r="T1997" s="110" t="s">
        <v>362</v>
      </c>
      <c r="U1997" s="110" t="s">
        <v>252</v>
      </c>
      <c r="V1997" s="122"/>
      <c r="Y1997" s="122"/>
      <c r="AB1997" s="122"/>
    </row>
    <row r="1998" spans="1:76" s="110" customFormat="1" x14ac:dyDescent="0.35">
      <c r="A1998" s="122" t="s">
        <v>2529</v>
      </c>
      <c r="B1998" s="110" t="s">
        <v>327</v>
      </c>
      <c r="C1998" s="110" t="s">
        <v>229</v>
      </c>
      <c r="D1998" s="122" t="s">
        <v>335</v>
      </c>
      <c r="E1998" s="125">
        <v>34779</v>
      </c>
      <c r="F1998" s="118" t="s">
        <v>222</v>
      </c>
      <c r="G1998" s="122" t="s">
        <v>486</v>
      </c>
      <c r="H1998" s="110" t="s">
        <v>323</v>
      </c>
      <c r="I1998" s="110" t="s">
        <v>229</v>
      </c>
      <c r="J1998" s="122" t="s">
        <v>154</v>
      </c>
      <c r="M1998" s="122"/>
      <c r="N1998" s="110" t="s">
        <v>345</v>
      </c>
      <c r="O1998" s="110" t="s">
        <v>158</v>
      </c>
      <c r="P1998" s="122" t="s">
        <v>154</v>
      </c>
      <c r="Q1998" s="110" t="s">
        <v>345</v>
      </c>
      <c r="R1998" s="110" t="s">
        <v>252</v>
      </c>
      <c r="S1998" s="122" t="s">
        <v>154</v>
      </c>
      <c r="T1998" s="110" t="s">
        <v>345</v>
      </c>
      <c r="U1998" s="110" t="s">
        <v>252</v>
      </c>
      <c r="V1998" s="122" t="s">
        <v>154</v>
      </c>
      <c r="W1998" s="110" t="s">
        <v>354</v>
      </c>
      <c r="X1998" s="110" t="s">
        <v>252</v>
      </c>
      <c r="Y1998" s="122" t="s">
        <v>154</v>
      </c>
      <c r="Z1998" s="110" t="s">
        <v>323</v>
      </c>
      <c r="AA1998" s="110" t="s">
        <v>252</v>
      </c>
      <c r="AB1998" s="122" t="s">
        <v>154</v>
      </c>
    </row>
    <row r="1999" spans="1:76" s="110" customFormat="1" x14ac:dyDescent="0.35">
      <c r="A1999" s="122" t="s">
        <v>1033</v>
      </c>
      <c r="B1999" s="110" t="s">
        <v>354</v>
      </c>
      <c r="C1999" s="118" t="s">
        <v>259</v>
      </c>
      <c r="D1999" s="122" t="s">
        <v>155</v>
      </c>
      <c r="E1999" s="125">
        <v>36871</v>
      </c>
      <c r="F1999" s="111" t="s">
        <v>1034</v>
      </c>
      <c r="G1999" s="111" t="s">
        <v>4718</v>
      </c>
      <c r="H1999" s="110" t="s">
        <v>323</v>
      </c>
      <c r="I1999" s="118" t="s">
        <v>259</v>
      </c>
      <c r="J1999" s="122" t="s">
        <v>155</v>
      </c>
      <c r="L1999" s="118"/>
      <c r="M1999" s="122"/>
      <c r="O1999" s="118"/>
      <c r="P1999" s="122"/>
      <c r="R1999" s="118"/>
      <c r="S1999" s="122"/>
      <c r="U1999" s="118"/>
      <c r="V1999" s="122"/>
      <c r="X1999" s="118"/>
      <c r="Y1999" s="122"/>
      <c r="AA1999" s="118"/>
      <c r="AB1999" s="122"/>
      <c r="AD1999" s="118"/>
      <c r="AE1999" s="122"/>
      <c r="AG1999" s="118"/>
      <c r="AH1999" s="122"/>
      <c r="AJ1999" s="118"/>
      <c r="AK1999" s="122"/>
    </row>
    <row r="2000" spans="1:76" s="110" customFormat="1" x14ac:dyDescent="0.35">
      <c r="A2000" s="122" t="s">
        <v>2178</v>
      </c>
      <c r="B2000" s="110" t="s">
        <v>147</v>
      </c>
      <c r="C2000" s="110" t="s">
        <v>94</v>
      </c>
      <c r="D2000" s="122" t="s">
        <v>166</v>
      </c>
      <c r="E2000" s="125">
        <v>35719</v>
      </c>
      <c r="F2000" s="118" t="s">
        <v>218</v>
      </c>
      <c r="G2000" s="122" t="s">
        <v>361</v>
      </c>
      <c r="H2000" s="110" t="s">
        <v>156</v>
      </c>
      <c r="I2000" s="110" t="s">
        <v>252</v>
      </c>
      <c r="J2000" s="122" t="s">
        <v>1986</v>
      </c>
      <c r="M2000" s="122"/>
      <c r="N2000" s="110" t="s">
        <v>156</v>
      </c>
      <c r="O2000" s="110" t="s">
        <v>252</v>
      </c>
      <c r="P2000" s="122" t="s">
        <v>848</v>
      </c>
      <c r="S2000" s="122"/>
      <c r="V2000" s="122"/>
      <c r="Y2000" s="122"/>
      <c r="AB2000" s="122"/>
    </row>
    <row r="2001" spans="1:76" s="110" customFormat="1" x14ac:dyDescent="0.35">
      <c r="A2001" s="122" t="s">
        <v>3086</v>
      </c>
      <c r="B2001" s="110" t="s">
        <v>323</v>
      </c>
      <c r="C2001" s="110" t="s">
        <v>172</v>
      </c>
      <c r="D2001" s="122" t="s">
        <v>422</v>
      </c>
      <c r="E2001" s="125">
        <v>36348</v>
      </c>
      <c r="F2001" s="111" t="s">
        <v>91</v>
      </c>
      <c r="G2001" s="122" t="s">
        <v>822</v>
      </c>
      <c r="H2001" s="110" t="s">
        <v>327</v>
      </c>
      <c r="I2001" s="110" t="s">
        <v>252</v>
      </c>
      <c r="J2001" s="122" t="s">
        <v>328</v>
      </c>
      <c r="K2001" s="110" t="s">
        <v>327</v>
      </c>
      <c r="L2001" s="110" t="s">
        <v>252</v>
      </c>
      <c r="M2001" s="122" t="s">
        <v>335</v>
      </c>
      <c r="P2001" s="122"/>
      <c r="S2001" s="122"/>
      <c r="V2001" s="122"/>
      <c r="Y2001" s="122"/>
      <c r="AB2001" s="122"/>
    </row>
    <row r="2002" spans="1:76" s="110" customFormat="1" x14ac:dyDescent="0.35">
      <c r="A2002" s="122" t="s">
        <v>2719</v>
      </c>
      <c r="B2002" s="110" t="s">
        <v>656</v>
      </c>
      <c r="C2002" s="110" t="s">
        <v>190</v>
      </c>
      <c r="D2002" s="122" t="s">
        <v>621</v>
      </c>
      <c r="E2002" s="125">
        <v>35734</v>
      </c>
      <c r="F2002" s="118" t="s">
        <v>108</v>
      </c>
      <c r="G2002" s="122" t="s">
        <v>218</v>
      </c>
      <c r="H2002" s="110" t="s">
        <v>656</v>
      </c>
      <c r="I2002" s="110" t="s">
        <v>86</v>
      </c>
      <c r="J2002" s="122" t="s">
        <v>1014</v>
      </c>
      <c r="K2002" s="110" t="s">
        <v>480</v>
      </c>
      <c r="L2002" s="110" t="s">
        <v>86</v>
      </c>
      <c r="M2002" s="122" t="s">
        <v>1174</v>
      </c>
      <c r="N2002" s="110" t="s">
        <v>253</v>
      </c>
      <c r="O2002" s="110" t="s">
        <v>86</v>
      </c>
      <c r="P2002" s="122" t="s">
        <v>628</v>
      </c>
      <c r="Q2002" s="110" t="s">
        <v>273</v>
      </c>
      <c r="R2002" s="110" t="s">
        <v>86</v>
      </c>
      <c r="S2002" s="122" t="s">
        <v>477</v>
      </c>
      <c r="V2002" s="122"/>
      <c r="Y2002" s="122"/>
      <c r="AB2002" s="122"/>
    </row>
    <row r="2003" spans="1:76" s="110" customFormat="1" x14ac:dyDescent="0.35">
      <c r="A2003" s="122" t="s">
        <v>1520</v>
      </c>
      <c r="B2003" s="110" t="s">
        <v>250</v>
      </c>
      <c r="C2003" s="118" t="s">
        <v>135</v>
      </c>
      <c r="D2003" s="122" t="s">
        <v>231</v>
      </c>
      <c r="E2003" s="125">
        <v>36881</v>
      </c>
      <c r="F2003" s="111" t="s">
        <v>160</v>
      </c>
      <c r="G2003" s="111" t="s">
        <v>1624</v>
      </c>
      <c r="H2003" s="110" t="s">
        <v>250</v>
      </c>
      <c r="I2003" s="118" t="s">
        <v>135</v>
      </c>
      <c r="J2003" s="122" t="s">
        <v>484</v>
      </c>
      <c r="L2003" s="118"/>
      <c r="M2003" s="122"/>
      <c r="O2003" s="118"/>
      <c r="P2003" s="122"/>
      <c r="R2003" s="118"/>
      <c r="S2003" s="122"/>
      <c r="U2003" s="118"/>
      <c r="V2003" s="122"/>
      <c r="X2003" s="118"/>
      <c r="Y2003" s="122"/>
      <c r="AA2003" s="118"/>
      <c r="AB2003" s="122"/>
      <c r="AD2003" s="118"/>
      <c r="AE2003" s="122"/>
      <c r="AG2003" s="118"/>
      <c r="AH2003" s="122"/>
      <c r="AJ2003" s="118"/>
      <c r="AK2003" s="122"/>
    </row>
    <row r="2004" spans="1:76" s="110" customFormat="1" x14ac:dyDescent="0.35">
      <c r="A2004" s="122" t="s">
        <v>170</v>
      </c>
      <c r="C2004" s="111" t="s">
        <v>4421</v>
      </c>
      <c r="D2004" s="122"/>
      <c r="E2004" s="125">
        <v>36077</v>
      </c>
      <c r="F2004" s="111" t="s">
        <v>171</v>
      </c>
      <c r="G2004" s="122" t="s">
        <v>171</v>
      </c>
      <c r="J2004" s="122"/>
      <c r="K2004" s="110" t="s">
        <v>156</v>
      </c>
      <c r="L2004" s="110" t="s">
        <v>172</v>
      </c>
      <c r="M2004" s="122" t="s">
        <v>173</v>
      </c>
      <c r="P2004" s="122"/>
      <c r="S2004" s="122"/>
      <c r="V2004" s="122"/>
      <c r="Y2004" s="122"/>
      <c r="AB2004" s="122"/>
    </row>
    <row r="2005" spans="1:76" s="110" customFormat="1" x14ac:dyDescent="0.35">
      <c r="A2005" s="122" t="s">
        <v>4878</v>
      </c>
      <c r="C2005" s="111" t="s">
        <v>4421</v>
      </c>
      <c r="D2005" s="122"/>
      <c r="E2005" s="125">
        <v>36687</v>
      </c>
      <c r="F2005" s="111" t="s">
        <v>171</v>
      </c>
      <c r="G2005" s="122" t="s">
        <v>137</v>
      </c>
      <c r="J2005" s="122"/>
      <c r="K2005" s="110" t="s">
        <v>327</v>
      </c>
      <c r="L2005" s="110" t="s">
        <v>224</v>
      </c>
      <c r="M2005" s="122" t="s">
        <v>328</v>
      </c>
      <c r="P2005" s="122"/>
      <c r="S2005" s="122"/>
      <c r="V2005" s="122"/>
      <c r="Y2005" s="122"/>
      <c r="AB2005" s="122"/>
    </row>
    <row r="2006" spans="1:76" s="110" customFormat="1" x14ac:dyDescent="0.35">
      <c r="A2006" s="122" t="s">
        <v>3324</v>
      </c>
      <c r="B2006" s="110" t="s">
        <v>132</v>
      </c>
      <c r="C2006" s="110" t="s">
        <v>460</v>
      </c>
      <c r="D2006" s="122"/>
      <c r="E2006" s="125">
        <v>36604</v>
      </c>
      <c r="F2006" s="111" t="s">
        <v>295</v>
      </c>
      <c r="G2006" s="122"/>
      <c r="J2006" s="122"/>
      <c r="K2006" s="110" t="s">
        <v>132</v>
      </c>
      <c r="L2006" s="110" t="s">
        <v>460</v>
      </c>
      <c r="M2006" s="122"/>
      <c r="P2006" s="122"/>
      <c r="S2006" s="122"/>
      <c r="V2006" s="122"/>
      <c r="Y2006" s="122"/>
      <c r="AB2006" s="122"/>
    </row>
    <row r="2007" spans="1:76" s="110" customFormat="1" x14ac:dyDescent="0.35">
      <c r="A2007" s="122" t="s">
        <v>1104</v>
      </c>
      <c r="B2007" s="110" t="s">
        <v>844</v>
      </c>
      <c r="C2007" s="118" t="s">
        <v>235</v>
      </c>
      <c r="D2007" s="122"/>
      <c r="E2007" s="125">
        <v>33704</v>
      </c>
      <c r="F2007" s="111" t="s">
        <v>145</v>
      </c>
      <c r="G2007" s="111" t="s">
        <v>1509</v>
      </c>
      <c r="H2007" s="110" t="s">
        <v>132</v>
      </c>
      <c r="I2007" s="118" t="s">
        <v>235</v>
      </c>
      <c r="J2007" s="122"/>
      <c r="K2007" s="110" t="s">
        <v>1106</v>
      </c>
      <c r="L2007" s="118" t="s">
        <v>268</v>
      </c>
      <c r="M2007" s="122"/>
      <c r="N2007" s="110" t="s">
        <v>127</v>
      </c>
      <c r="O2007" s="118" t="s">
        <v>229</v>
      </c>
      <c r="P2007" s="122" t="s">
        <v>154</v>
      </c>
      <c r="Q2007" s="110" t="s">
        <v>122</v>
      </c>
      <c r="R2007" s="118" t="s">
        <v>229</v>
      </c>
      <c r="S2007" s="122"/>
      <c r="T2007" s="110" t="s">
        <v>122</v>
      </c>
      <c r="U2007" s="118" t="s">
        <v>229</v>
      </c>
      <c r="V2007" s="122"/>
      <c r="W2007" s="110" t="s">
        <v>122</v>
      </c>
      <c r="X2007" s="118" t="s">
        <v>229</v>
      </c>
      <c r="Y2007" s="122"/>
      <c r="Z2007" s="110" t="s">
        <v>122</v>
      </c>
      <c r="AA2007" s="118" t="s">
        <v>229</v>
      </c>
      <c r="AB2007" s="122"/>
      <c r="AC2007" s="110" t="s">
        <v>122</v>
      </c>
      <c r="AD2007" s="118" t="s">
        <v>131</v>
      </c>
      <c r="AE2007" s="122"/>
      <c r="AF2007" s="110" t="s">
        <v>122</v>
      </c>
      <c r="AG2007" s="118" t="s">
        <v>131</v>
      </c>
      <c r="AH2007" s="122"/>
      <c r="AI2007" s="110" t="s">
        <v>127</v>
      </c>
      <c r="AJ2007" s="118" t="s">
        <v>131</v>
      </c>
      <c r="AK2007" s="122"/>
      <c r="AL2007" s="110" t="s">
        <v>127</v>
      </c>
      <c r="AM2007" s="118" t="s">
        <v>131</v>
      </c>
      <c r="AN2007" s="122"/>
      <c r="AP2007" s="118"/>
      <c r="AQ2007" s="122"/>
      <c r="AS2007" s="118"/>
      <c r="AT2007" s="122"/>
      <c r="AV2007" s="118"/>
      <c r="AW2007" s="122"/>
      <c r="AY2007" s="118"/>
      <c r="AZ2007" s="122"/>
      <c r="BB2007" s="118"/>
      <c r="BC2007" s="122"/>
      <c r="BE2007" s="118"/>
      <c r="BF2007" s="122"/>
      <c r="BH2007" s="118"/>
      <c r="BI2007" s="122"/>
      <c r="BK2007" s="118"/>
      <c r="BL2007" s="122"/>
      <c r="BN2007" s="118"/>
      <c r="BO2007" s="122"/>
      <c r="BR2007" s="122"/>
      <c r="BS2007" s="118"/>
      <c r="BT2007" s="118"/>
      <c r="BU2007" s="118"/>
      <c r="BV2007" s="118"/>
      <c r="BW2007" s="118"/>
      <c r="BX2007" s="118"/>
    </row>
    <row r="2008" spans="1:76" s="110" customFormat="1" x14ac:dyDescent="0.35">
      <c r="A2008" s="122" t="s">
        <v>329</v>
      </c>
      <c r="B2008" s="110" t="s">
        <v>299</v>
      </c>
      <c r="C2008" s="110" t="s">
        <v>190</v>
      </c>
      <c r="D2008" s="122" t="s">
        <v>297</v>
      </c>
      <c r="E2008" s="125">
        <v>34906</v>
      </c>
      <c r="F2008" s="118" t="s">
        <v>330</v>
      </c>
      <c r="G2008" s="122" t="s">
        <v>486</v>
      </c>
      <c r="H2008" s="110" t="s">
        <v>299</v>
      </c>
      <c r="I2008" s="110" t="s">
        <v>190</v>
      </c>
      <c r="J2008" s="122" t="s">
        <v>334</v>
      </c>
      <c r="K2008" s="110" t="s">
        <v>331</v>
      </c>
      <c r="L2008" s="110" t="s">
        <v>190</v>
      </c>
      <c r="M2008" s="122" t="s">
        <v>297</v>
      </c>
      <c r="N2008" s="110" t="s">
        <v>299</v>
      </c>
      <c r="O2008" s="110" t="s">
        <v>86</v>
      </c>
      <c r="P2008" s="122" t="s">
        <v>332</v>
      </c>
      <c r="Q2008" s="110" t="s">
        <v>299</v>
      </c>
      <c r="R2008" s="110" t="s">
        <v>142</v>
      </c>
      <c r="S2008" s="122" t="s">
        <v>342</v>
      </c>
      <c r="T2008" s="110" t="s">
        <v>299</v>
      </c>
      <c r="U2008" s="110" t="s">
        <v>142</v>
      </c>
      <c r="V2008" s="122" t="s">
        <v>334</v>
      </c>
      <c r="W2008" s="110" t="s">
        <v>299</v>
      </c>
      <c r="X2008" s="110" t="s">
        <v>142</v>
      </c>
      <c r="Y2008" s="122" t="s">
        <v>297</v>
      </c>
      <c r="Z2008" s="110" t="s">
        <v>327</v>
      </c>
      <c r="AA2008" s="110" t="s">
        <v>142</v>
      </c>
      <c r="AB2008" s="122" t="s">
        <v>335</v>
      </c>
    </row>
    <row r="2009" spans="1:76" s="110" customFormat="1" x14ac:dyDescent="0.35">
      <c r="A2009" s="122" t="s">
        <v>795</v>
      </c>
      <c r="B2009" s="110" t="s">
        <v>323</v>
      </c>
      <c r="C2009" s="110" t="s">
        <v>259</v>
      </c>
      <c r="D2009" s="122" t="s">
        <v>154</v>
      </c>
      <c r="E2009" s="125">
        <v>36282</v>
      </c>
      <c r="F2009" s="111" t="s">
        <v>91</v>
      </c>
      <c r="G2009" s="122" t="s">
        <v>4643</v>
      </c>
      <c r="H2009" s="110" t="s">
        <v>354</v>
      </c>
      <c r="I2009" s="110" t="s">
        <v>259</v>
      </c>
      <c r="J2009" s="122" t="s">
        <v>154</v>
      </c>
      <c r="K2009" s="110" t="s">
        <v>354</v>
      </c>
      <c r="L2009" s="110" t="s">
        <v>259</v>
      </c>
      <c r="M2009" s="122" t="s">
        <v>4644</v>
      </c>
      <c r="P2009" s="122"/>
      <c r="S2009" s="122"/>
      <c r="V2009" s="122"/>
      <c r="Y2009" s="122"/>
      <c r="AB2009" s="122"/>
    </row>
    <row r="2010" spans="1:76" s="110" customFormat="1" x14ac:dyDescent="0.35">
      <c r="A2010" s="122" t="s">
        <v>1622</v>
      </c>
      <c r="B2010" s="110" t="s">
        <v>304</v>
      </c>
      <c r="C2010" s="118" t="s">
        <v>190</v>
      </c>
      <c r="D2010" s="122" t="s">
        <v>310</v>
      </c>
      <c r="E2010" s="125">
        <v>36275</v>
      </c>
      <c r="F2010" s="111" t="s">
        <v>279</v>
      </c>
      <c r="G2010" s="111"/>
      <c r="H2010" s="110" t="s">
        <v>304</v>
      </c>
      <c r="I2010" s="118" t="s">
        <v>190</v>
      </c>
      <c r="J2010" s="122" t="s">
        <v>310</v>
      </c>
      <c r="L2010" s="118"/>
      <c r="M2010" s="122"/>
      <c r="O2010" s="118"/>
      <c r="P2010" s="122"/>
      <c r="R2010" s="118"/>
      <c r="S2010" s="122"/>
      <c r="U2010" s="118"/>
      <c r="V2010" s="122"/>
      <c r="X2010" s="118"/>
      <c r="Y2010" s="122"/>
      <c r="AA2010" s="118"/>
      <c r="AB2010" s="122"/>
      <c r="AD2010" s="118"/>
      <c r="AE2010" s="122"/>
      <c r="AG2010" s="118"/>
      <c r="AH2010" s="122"/>
      <c r="AJ2010" s="118"/>
      <c r="AK2010" s="122"/>
    </row>
    <row r="2011" spans="1:76" s="110" customFormat="1" x14ac:dyDescent="0.35">
      <c r="A2011" s="122" t="s">
        <v>3885</v>
      </c>
      <c r="B2011" s="110" t="s">
        <v>327</v>
      </c>
      <c r="C2011" s="110" t="s">
        <v>268</v>
      </c>
      <c r="D2011" s="111" t="s">
        <v>328</v>
      </c>
      <c r="E2011" s="125">
        <v>34752</v>
      </c>
      <c r="F2011" s="111" t="s">
        <v>443</v>
      </c>
      <c r="G2011" s="110" t="s">
        <v>443</v>
      </c>
      <c r="J2011" s="111"/>
      <c r="K2011" s="110" t="s">
        <v>327</v>
      </c>
      <c r="L2011" s="110" t="s">
        <v>195</v>
      </c>
      <c r="M2011" s="111" t="s">
        <v>328</v>
      </c>
      <c r="P2011" s="111"/>
      <c r="Q2011" s="110" t="s">
        <v>327</v>
      </c>
      <c r="R2011" s="110" t="s">
        <v>471</v>
      </c>
      <c r="S2011" s="111" t="s">
        <v>328</v>
      </c>
      <c r="T2011" s="110" t="s">
        <v>354</v>
      </c>
      <c r="U2011" s="110" t="s">
        <v>275</v>
      </c>
      <c r="V2011" s="111" t="s">
        <v>154</v>
      </c>
      <c r="W2011" s="110" t="s">
        <v>323</v>
      </c>
      <c r="X2011" s="110" t="s">
        <v>275</v>
      </c>
      <c r="Y2011" s="111" t="s">
        <v>149</v>
      </c>
      <c r="Z2011" s="110" t="s">
        <v>354</v>
      </c>
      <c r="AA2011" s="110" t="s">
        <v>190</v>
      </c>
      <c r="AB2011" s="111" t="s">
        <v>149</v>
      </c>
      <c r="AC2011" s="110" t="s">
        <v>354</v>
      </c>
      <c r="AD2011" s="110" t="s">
        <v>190</v>
      </c>
      <c r="AE2011" s="111" t="s">
        <v>154</v>
      </c>
    </row>
    <row r="2012" spans="1:76" s="110" customFormat="1" x14ac:dyDescent="0.35">
      <c r="A2012" s="122" t="s">
        <v>3948</v>
      </c>
      <c r="B2012" s="110" t="s">
        <v>127</v>
      </c>
      <c r="C2012" s="110" t="s">
        <v>326</v>
      </c>
      <c r="D2012" s="122"/>
      <c r="E2012" s="125">
        <v>37738</v>
      </c>
      <c r="F2012" s="111" t="s">
        <v>5193</v>
      </c>
      <c r="G2012" s="122"/>
      <c r="J2012" s="122"/>
      <c r="M2012" s="122"/>
      <c r="P2012" s="122"/>
      <c r="S2012" s="122"/>
      <c r="V2012" s="122"/>
      <c r="Y2012" s="122"/>
      <c r="AB2012" s="122"/>
    </row>
    <row r="2013" spans="1:76" s="110" customFormat="1" x14ac:dyDescent="0.35">
      <c r="A2013" s="122" t="s">
        <v>1698</v>
      </c>
      <c r="D2013" s="122"/>
      <c r="E2013" s="125">
        <v>36774</v>
      </c>
      <c r="F2013" s="111" t="s">
        <v>171</v>
      </c>
      <c r="G2013" s="122" t="s">
        <v>892</v>
      </c>
      <c r="H2013" s="110" t="s">
        <v>273</v>
      </c>
      <c r="I2013" s="110" t="s">
        <v>460</v>
      </c>
      <c r="J2013" s="122" t="s">
        <v>743</v>
      </c>
      <c r="K2013" s="110" t="s">
        <v>273</v>
      </c>
      <c r="L2013" s="110" t="s">
        <v>460</v>
      </c>
      <c r="M2013" s="122" t="s">
        <v>231</v>
      </c>
      <c r="P2013" s="122"/>
      <c r="S2013" s="122"/>
      <c r="V2013" s="122"/>
      <c r="Y2013" s="122"/>
      <c r="AB2013" s="122"/>
    </row>
    <row r="2014" spans="1:76" s="110" customFormat="1" x14ac:dyDescent="0.35">
      <c r="A2014" s="122" t="s">
        <v>2777</v>
      </c>
      <c r="B2014" s="110" t="s">
        <v>147</v>
      </c>
      <c r="C2014" s="110" t="s">
        <v>103</v>
      </c>
      <c r="D2014" s="122" t="s">
        <v>166</v>
      </c>
      <c r="E2014" s="125">
        <v>36126</v>
      </c>
      <c r="F2014" s="118" t="s">
        <v>359</v>
      </c>
      <c r="G2014" s="122" t="s">
        <v>1132</v>
      </c>
      <c r="H2014" s="110" t="s">
        <v>156</v>
      </c>
      <c r="I2014" s="110" t="s">
        <v>103</v>
      </c>
      <c r="J2014" s="122" t="s">
        <v>161</v>
      </c>
      <c r="K2014" s="110" t="s">
        <v>153</v>
      </c>
      <c r="L2014" s="110" t="s">
        <v>103</v>
      </c>
      <c r="M2014" s="122" t="s">
        <v>149</v>
      </c>
      <c r="N2014" s="110" t="s">
        <v>156</v>
      </c>
      <c r="O2014" s="110" t="s">
        <v>103</v>
      </c>
      <c r="P2014" s="122" t="s">
        <v>173</v>
      </c>
      <c r="S2014" s="122"/>
      <c r="V2014" s="122"/>
      <c r="Y2014" s="122"/>
      <c r="AB2014" s="122"/>
    </row>
    <row r="2015" spans="1:76" s="110" customFormat="1" x14ac:dyDescent="0.35">
      <c r="A2015" s="122" t="s">
        <v>2186</v>
      </c>
      <c r="B2015" s="110" t="s">
        <v>211</v>
      </c>
      <c r="C2015" s="118" t="s">
        <v>421</v>
      </c>
      <c r="D2015" s="122" t="s">
        <v>212</v>
      </c>
      <c r="E2015" s="125">
        <v>37113</v>
      </c>
      <c r="F2015" s="111" t="s">
        <v>2187</v>
      </c>
      <c r="G2015" s="111" t="s">
        <v>200</v>
      </c>
      <c r="H2015" s="110" t="s">
        <v>211</v>
      </c>
      <c r="I2015" s="118" t="s">
        <v>421</v>
      </c>
      <c r="J2015" s="122" t="s">
        <v>208</v>
      </c>
      <c r="L2015" s="118"/>
      <c r="M2015" s="122"/>
      <c r="O2015" s="118"/>
      <c r="P2015" s="122"/>
      <c r="R2015" s="118"/>
      <c r="S2015" s="122"/>
      <c r="U2015" s="118"/>
      <c r="V2015" s="122"/>
      <c r="X2015" s="118"/>
      <c r="Y2015" s="122"/>
      <c r="AA2015" s="118"/>
      <c r="AB2015" s="122"/>
      <c r="AD2015" s="118"/>
      <c r="AE2015" s="122"/>
      <c r="AG2015" s="118"/>
      <c r="AH2015" s="122"/>
      <c r="AJ2015" s="118"/>
      <c r="AK2015" s="122"/>
    </row>
    <row r="2016" spans="1:76" s="110" customFormat="1" x14ac:dyDescent="0.35">
      <c r="A2016" s="122" t="s">
        <v>3816</v>
      </c>
      <c r="B2016" s="110" t="s">
        <v>93</v>
      </c>
      <c r="C2016" s="110" t="s">
        <v>109</v>
      </c>
      <c r="D2016" s="122" t="s">
        <v>1475</v>
      </c>
      <c r="E2016" s="125">
        <v>37712</v>
      </c>
      <c r="F2016" s="111" t="s">
        <v>5138</v>
      </c>
      <c r="G2016" s="122"/>
      <c r="J2016" s="122"/>
      <c r="M2016" s="122"/>
      <c r="P2016" s="122"/>
      <c r="S2016" s="122"/>
      <c r="V2016" s="122"/>
      <c r="Y2016" s="122"/>
      <c r="AB2016" s="122"/>
    </row>
    <row r="2017" spans="1:76" s="110" customFormat="1" x14ac:dyDescent="0.35">
      <c r="A2017" s="122" t="s">
        <v>3091</v>
      </c>
      <c r="B2017" s="110" t="s">
        <v>362</v>
      </c>
      <c r="C2017" s="110" t="s">
        <v>86</v>
      </c>
      <c r="D2017" s="122"/>
      <c r="E2017" s="125">
        <v>36678</v>
      </c>
      <c r="F2017" s="111" t="s">
        <v>279</v>
      </c>
      <c r="G2017" s="122" t="s">
        <v>287</v>
      </c>
      <c r="H2017" s="110" t="s">
        <v>362</v>
      </c>
      <c r="I2017" s="110" t="s">
        <v>86</v>
      </c>
      <c r="J2017" s="122"/>
      <c r="K2017" s="110" t="s">
        <v>362</v>
      </c>
      <c r="L2017" s="110" t="s">
        <v>86</v>
      </c>
      <c r="M2017" s="122"/>
      <c r="P2017" s="122"/>
      <c r="S2017" s="122"/>
      <c r="V2017" s="122"/>
      <c r="Y2017" s="122"/>
      <c r="AB2017" s="122"/>
    </row>
    <row r="2018" spans="1:76" s="110" customFormat="1" x14ac:dyDescent="0.35">
      <c r="A2018" s="122" t="s">
        <v>751</v>
      </c>
      <c r="B2018" s="110" t="s">
        <v>258</v>
      </c>
      <c r="C2018" s="110" t="s">
        <v>135</v>
      </c>
      <c r="D2018" s="122" t="s">
        <v>260</v>
      </c>
      <c r="E2018" s="125">
        <v>35885</v>
      </c>
      <c r="F2018" s="111" t="s">
        <v>752</v>
      </c>
      <c r="G2018" s="122" t="s">
        <v>171</v>
      </c>
      <c r="H2018" s="110" t="s">
        <v>262</v>
      </c>
      <c r="I2018" s="110" t="s">
        <v>135</v>
      </c>
      <c r="J2018" s="122" t="s">
        <v>629</v>
      </c>
      <c r="K2018" s="110" t="s">
        <v>258</v>
      </c>
      <c r="L2018" s="110" t="s">
        <v>135</v>
      </c>
      <c r="M2018" s="122" t="s">
        <v>186</v>
      </c>
      <c r="P2018" s="122"/>
      <c r="S2018" s="122"/>
      <c r="V2018" s="122"/>
      <c r="Y2018" s="122"/>
      <c r="AB2018" s="122"/>
    </row>
    <row r="2019" spans="1:76" s="110" customFormat="1" x14ac:dyDescent="0.35">
      <c r="A2019" s="122" t="s">
        <v>1885</v>
      </c>
      <c r="B2019" s="110" t="s">
        <v>234</v>
      </c>
      <c r="C2019" s="111" t="s">
        <v>128</v>
      </c>
      <c r="D2019" s="111" t="s">
        <v>855</v>
      </c>
      <c r="E2019" s="125">
        <v>34596</v>
      </c>
      <c r="F2019" s="111" t="s">
        <v>720</v>
      </c>
      <c r="G2019" s="111" t="s">
        <v>303</v>
      </c>
      <c r="H2019" s="110" t="s">
        <v>211</v>
      </c>
      <c r="I2019" s="111" t="s">
        <v>128</v>
      </c>
      <c r="J2019" s="111" t="s">
        <v>185</v>
      </c>
      <c r="K2019" s="110" t="s">
        <v>234</v>
      </c>
      <c r="L2019" s="111" t="s">
        <v>326</v>
      </c>
      <c r="M2019" s="111" t="s">
        <v>852</v>
      </c>
      <c r="N2019" s="110" t="s">
        <v>234</v>
      </c>
      <c r="O2019" s="111" t="s">
        <v>326</v>
      </c>
      <c r="P2019" s="111" t="s">
        <v>855</v>
      </c>
      <c r="Q2019" s="110" t="s">
        <v>578</v>
      </c>
      <c r="R2019" s="111" t="s">
        <v>326</v>
      </c>
      <c r="S2019" s="111" t="s">
        <v>477</v>
      </c>
      <c r="T2019" s="110" t="s">
        <v>1672</v>
      </c>
      <c r="U2019" s="111" t="s">
        <v>326</v>
      </c>
      <c r="V2019" s="111" t="s">
        <v>183</v>
      </c>
      <c r="W2019" s="110" t="s">
        <v>198</v>
      </c>
      <c r="X2019" s="111" t="s">
        <v>326</v>
      </c>
      <c r="Y2019" s="111" t="s">
        <v>208</v>
      </c>
      <c r="AA2019" s="111"/>
      <c r="AB2019" s="111"/>
      <c r="AD2019" s="111"/>
      <c r="AE2019" s="111"/>
      <c r="AG2019" s="111"/>
      <c r="AH2019" s="111"/>
      <c r="AJ2019" s="111"/>
      <c r="AK2019" s="111"/>
      <c r="AM2019" s="111"/>
      <c r="AN2019" s="111"/>
      <c r="AP2019" s="111"/>
      <c r="AQ2019" s="111"/>
      <c r="AS2019" s="111"/>
      <c r="AT2019" s="111"/>
      <c r="AV2019" s="111"/>
      <c r="AW2019" s="111"/>
      <c r="AY2019" s="111"/>
      <c r="AZ2019" s="111"/>
      <c r="BB2019" s="111"/>
      <c r="BC2019" s="111"/>
      <c r="BE2019" s="111"/>
      <c r="BF2019" s="111"/>
      <c r="BH2019" s="111"/>
      <c r="BI2019" s="111"/>
      <c r="BK2019" s="111"/>
      <c r="BL2019" s="111"/>
      <c r="BN2019" s="111"/>
      <c r="BO2019" s="111"/>
      <c r="BQ2019" s="125"/>
      <c r="BR2019" s="111"/>
      <c r="BS2019" s="118"/>
      <c r="BU2019" s="122"/>
      <c r="BV2019" s="118"/>
      <c r="BW2019" s="118"/>
      <c r="BX2019" s="127"/>
    </row>
    <row r="2020" spans="1:76" s="110" customFormat="1" x14ac:dyDescent="0.35">
      <c r="A2020" s="122" t="s">
        <v>2196</v>
      </c>
      <c r="B2020" s="110" t="s">
        <v>461</v>
      </c>
      <c r="C2020" s="110" t="s">
        <v>109</v>
      </c>
      <c r="D2020" s="122" t="s">
        <v>231</v>
      </c>
      <c r="E2020" s="125">
        <v>35042</v>
      </c>
      <c r="F2020" s="118" t="s">
        <v>1361</v>
      </c>
      <c r="G2020" s="122" t="s">
        <v>398</v>
      </c>
      <c r="J2020" s="122"/>
      <c r="K2020" s="110" t="s">
        <v>2197</v>
      </c>
      <c r="L2020" s="110" t="s">
        <v>85</v>
      </c>
      <c r="M2020" s="122" t="s">
        <v>488</v>
      </c>
      <c r="N2020" s="110" t="s">
        <v>205</v>
      </c>
      <c r="O2020" s="110" t="s">
        <v>85</v>
      </c>
      <c r="P2020" s="122" t="s">
        <v>191</v>
      </c>
      <c r="Q2020" s="110" t="s">
        <v>2184</v>
      </c>
      <c r="R2020" s="110" t="s">
        <v>85</v>
      </c>
      <c r="S2020" s="122" t="s">
        <v>447</v>
      </c>
      <c r="T2020" s="110" t="s">
        <v>205</v>
      </c>
      <c r="U2020" s="110" t="s">
        <v>85</v>
      </c>
      <c r="V2020" s="122" t="s">
        <v>254</v>
      </c>
      <c r="Y2020" s="122"/>
      <c r="AB2020" s="122"/>
    </row>
    <row r="2021" spans="1:76" s="110" customFormat="1" x14ac:dyDescent="0.35">
      <c r="A2021" s="122" t="s">
        <v>2189</v>
      </c>
      <c r="C2021" s="118"/>
      <c r="D2021" s="122"/>
      <c r="E2021" s="125">
        <v>37014</v>
      </c>
      <c r="F2021" s="111" t="s">
        <v>313</v>
      </c>
      <c r="G2021" s="111" t="s">
        <v>141</v>
      </c>
      <c r="H2021" s="110" t="s">
        <v>184</v>
      </c>
      <c r="I2021" s="118" t="s">
        <v>460</v>
      </c>
      <c r="J2021" s="122" t="s">
        <v>231</v>
      </c>
      <c r="L2021" s="118"/>
      <c r="M2021" s="122"/>
      <c r="O2021" s="118"/>
      <c r="P2021" s="122"/>
      <c r="R2021" s="118"/>
      <c r="S2021" s="122"/>
      <c r="U2021" s="118"/>
      <c r="V2021" s="122"/>
      <c r="X2021" s="118"/>
      <c r="Y2021" s="122"/>
      <c r="AA2021" s="118"/>
      <c r="AB2021" s="122"/>
      <c r="AD2021" s="118"/>
      <c r="AE2021" s="122"/>
      <c r="AG2021" s="118"/>
      <c r="AH2021" s="122"/>
      <c r="AJ2021" s="118"/>
      <c r="AK2021" s="122"/>
    </row>
    <row r="2022" spans="1:76" s="110" customFormat="1" x14ac:dyDescent="0.35">
      <c r="A2022" s="122" t="s">
        <v>2527</v>
      </c>
      <c r="D2022" s="122"/>
      <c r="E2022" s="125">
        <v>35406</v>
      </c>
      <c r="F2022" s="118" t="s">
        <v>125</v>
      </c>
      <c r="G2022" s="122" t="s">
        <v>1375</v>
      </c>
      <c r="H2022" s="110" t="s">
        <v>304</v>
      </c>
      <c r="I2022" s="110" t="s">
        <v>206</v>
      </c>
      <c r="J2022" s="122" t="s">
        <v>310</v>
      </c>
      <c r="K2022" s="110" t="s">
        <v>504</v>
      </c>
      <c r="L2022" s="110" t="s">
        <v>206</v>
      </c>
      <c r="M2022" s="122" t="s">
        <v>1537</v>
      </c>
      <c r="N2022" s="110" t="s">
        <v>480</v>
      </c>
      <c r="O2022" s="110" t="s">
        <v>206</v>
      </c>
      <c r="P2022" s="122" t="s">
        <v>310</v>
      </c>
      <c r="Q2022" s="110" t="s">
        <v>480</v>
      </c>
      <c r="R2022" s="110" t="s">
        <v>206</v>
      </c>
      <c r="S2022" s="122" t="s">
        <v>310</v>
      </c>
      <c r="T2022" s="110" t="s">
        <v>480</v>
      </c>
      <c r="U2022" s="110" t="s">
        <v>206</v>
      </c>
      <c r="V2022" s="122" t="s">
        <v>1168</v>
      </c>
      <c r="Y2022" s="122"/>
      <c r="AB2022" s="122"/>
    </row>
    <row r="2023" spans="1:76" s="110" customFormat="1" x14ac:dyDescent="0.35">
      <c r="A2023" s="122" t="s">
        <v>1438</v>
      </c>
      <c r="D2023" s="122"/>
      <c r="E2023" s="125">
        <v>35208</v>
      </c>
      <c r="F2023" s="118" t="s">
        <v>398</v>
      </c>
      <c r="G2023" s="122" t="s">
        <v>125</v>
      </c>
      <c r="H2023" s="110" t="s">
        <v>327</v>
      </c>
      <c r="I2023" s="110" t="s">
        <v>195</v>
      </c>
      <c r="J2023" s="122" t="s">
        <v>328</v>
      </c>
      <c r="K2023" s="110" t="s">
        <v>323</v>
      </c>
      <c r="L2023" s="110" t="s">
        <v>471</v>
      </c>
      <c r="M2023" s="122" t="s">
        <v>154</v>
      </c>
      <c r="N2023" s="110" t="s">
        <v>323</v>
      </c>
      <c r="O2023" s="110" t="s">
        <v>172</v>
      </c>
      <c r="P2023" s="122" t="s">
        <v>422</v>
      </c>
      <c r="Q2023" s="110" t="s">
        <v>323</v>
      </c>
      <c r="R2023" s="110" t="s">
        <v>172</v>
      </c>
      <c r="S2023" s="122" t="s">
        <v>149</v>
      </c>
      <c r="T2023" s="110" t="s">
        <v>354</v>
      </c>
      <c r="U2023" s="110" t="s">
        <v>172</v>
      </c>
      <c r="V2023" s="122" t="s">
        <v>149</v>
      </c>
      <c r="Y2023" s="122"/>
      <c r="AB2023" s="122"/>
    </row>
    <row r="2024" spans="1:76" s="110" customFormat="1" x14ac:dyDescent="0.35">
      <c r="A2024" s="122" t="s">
        <v>3817</v>
      </c>
      <c r="B2024" s="110" t="s">
        <v>156</v>
      </c>
      <c r="C2024" s="118" t="s">
        <v>165</v>
      </c>
      <c r="D2024" s="122" t="s">
        <v>173</v>
      </c>
      <c r="E2024" s="125">
        <v>36098</v>
      </c>
      <c r="F2024" s="111" t="s">
        <v>359</v>
      </c>
      <c r="G2024" s="122"/>
      <c r="J2024" s="122"/>
      <c r="M2024" s="122"/>
      <c r="P2024" s="122"/>
      <c r="S2024" s="122"/>
      <c r="V2024" s="122"/>
      <c r="Y2024" s="122"/>
      <c r="AB2024" s="122"/>
    </row>
    <row r="2025" spans="1:76" s="110" customFormat="1" x14ac:dyDescent="0.35">
      <c r="A2025" s="122" t="s">
        <v>1937</v>
      </c>
      <c r="B2025" s="110" t="s">
        <v>327</v>
      </c>
      <c r="C2025" s="110" t="s">
        <v>252</v>
      </c>
      <c r="D2025" s="122" t="s">
        <v>335</v>
      </c>
      <c r="E2025" s="125">
        <v>35115</v>
      </c>
      <c r="F2025" s="111" t="s">
        <v>140</v>
      </c>
      <c r="G2025" s="111" t="s">
        <v>316</v>
      </c>
      <c r="H2025" s="110" t="s">
        <v>345</v>
      </c>
      <c r="I2025" s="110" t="s">
        <v>274</v>
      </c>
      <c r="J2025" s="122" t="s">
        <v>422</v>
      </c>
      <c r="M2025" s="122"/>
      <c r="N2025" s="110" t="s">
        <v>327</v>
      </c>
      <c r="O2025" s="110" t="s">
        <v>135</v>
      </c>
      <c r="P2025" s="122" t="s">
        <v>328</v>
      </c>
      <c r="Q2025" s="110" t="s">
        <v>354</v>
      </c>
      <c r="R2025" s="110" t="s">
        <v>206</v>
      </c>
      <c r="S2025" s="122" t="s">
        <v>149</v>
      </c>
      <c r="T2025" s="110" t="s">
        <v>327</v>
      </c>
      <c r="U2025" s="110" t="s">
        <v>116</v>
      </c>
      <c r="V2025" s="122" t="s">
        <v>328</v>
      </c>
      <c r="W2025" s="110" t="s">
        <v>327</v>
      </c>
      <c r="X2025" s="111" t="s">
        <v>116</v>
      </c>
      <c r="Y2025" s="111" t="s">
        <v>335</v>
      </c>
      <c r="AA2025" s="111"/>
      <c r="AB2025" s="111"/>
      <c r="AD2025" s="111"/>
      <c r="AE2025" s="111"/>
      <c r="AG2025" s="111"/>
      <c r="AH2025" s="111"/>
      <c r="AJ2025" s="111"/>
      <c r="AK2025" s="111"/>
      <c r="AM2025" s="111"/>
      <c r="AN2025" s="111"/>
      <c r="AP2025" s="111"/>
      <c r="AQ2025" s="111"/>
      <c r="AS2025" s="111"/>
      <c r="AT2025" s="111"/>
      <c r="AV2025" s="111"/>
      <c r="AW2025" s="111"/>
      <c r="AY2025" s="111"/>
      <c r="AZ2025" s="111"/>
      <c r="BB2025" s="111"/>
      <c r="BC2025" s="111"/>
      <c r="BE2025" s="111"/>
      <c r="BF2025" s="111"/>
      <c r="BH2025" s="111"/>
      <c r="BI2025" s="111"/>
      <c r="BK2025" s="111"/>
      <c r="BL2025" s="111"/>
      <c r="BN2025" s="111"/>
      <c r="BO2025" s="111"/>
      <c r="BQ2025" s="125"/>
      <c r="BR2025" s="111"/>
      <c r="BS2025" s="118"/>
      <c r="BU2025" s="122"/>
      <c r="BV2025" s="118"/>
      <c r="BW2025" s="118"/>
      <c r="BX2025" s="127"/>
    </row>
    <row r="2026" spans="1:76" s="110" customFormat="1" x14ac:dyDescent="0.35">
      <c r="A2026" s="122" t="s">
        <v>807</v>
      </c>
      <c r="B2026" s="110" t="s">
        <v>77</v>
      </c>
      <c r="C2026" s="118" t="s">
        <v>190</v>
      </c>
      <c r="D2026" s="122"/>
      <c r="E2026" s="125">
        <v>37067</v>
      </c>
      <c r="F2026" s="111" t="s">
        <v>808</v>
      </c>
      <c r="G2026" s="111" t="s">
        <v>4647</v>
      </c>
      <c r="H2026" s="110" t="s">
        <v>77</v>
      </c>
      <c r="I2026" s="118" t="s">
        <v>190</v>
      </c>
      <c r="J2026" s="122"/>
      <c r="L2026" s="118"/>
      <c r="M2026" s="122"/>
      <c r="O2026" s="118"/>
      <c r="P2026" s="122"/>
      <c r="R2026" s="118"/>
      <c r="S2026" s="122"/>
      <c r="U2026" s="118"/>
      <c r="V2026" s="122"/>
      <c r="X2026" s="118"/>
      <c r="Y2026" s="122"/>
      <c r="AA2026" s="118"/>
      <c r="AB2026" s="122"/>
      <c r="AD2026" s="118"/>
      <c r="AE2026" s="122"/>
      <c r="AG2026" s="118"/>
      <c r="AH2026" s="122"/>
      <c r="AJ2026" s="118"/>
      <c r="AK2026" s="122"/>
    </row>
    <row r="2027" spans="1:76" s="110" customFormat="1" x14ac:dyDescent="0.35">
      <c r="A2027" s="122" t="s">
        <v>1013</v>
      </c>
      <c r="B2027" s="110" t="s">
        <v>656</v>
      </c>
      <c r="C2027" s="118" t="s">
        <v>229</v>
      </c>
      <c r="D2027" s="122" t="s">
        <v>3505</v>
      </c>
      <c r="E2027" s="125">
        <v>35867</v>
      </c>
      <c r="F2027" s="111" t="s">
        <v>98</v>
      </c>
      <c r="G2027" s="111" t="s">
        <v>200</v>
      </c>
      <c r="H2027" s="110" t="s">
        <v>656</v>
      </c>
      <c r="I2027" s="118" t="s">
        <v>229</v>
      </c>
      <c r="J2027" s="122" t="s">
        <v>1014</v>
      </c>
      <c r="L2027" s="118"/>
      <c r="M2027" s="122"/>
      <c r="O2027" s="118"/>
      <c r="P2027" s="122"/>
      <c r="R2027" s="118"/>
      <c r="S2027" s="122"/>
      <c r="U2027" s="118"/>
      <c r="V2027" s="122"/>
      <c r="X2027" s="118"/>
      <c r="Y2027" s="122"/>
      <c r="AA2027" s="118"/>
      <c r="AB2027" s="122"/>
      <c r="AD2027" s="118"/>
      <c r="AE2027" s="122"/>
      <c r="AG2027" s="118"/>
      <c r="AH2027" s="122"/>
      <c r="AJ2027" s="118"/>
      <c r="AK2027" s="122"/>
    </row>
    <row r="2028" spans="1:76" s="110" customFormat="1" x14ac:dyDescent="0.35">
      <c r="A2028" s="122" t="s">
        <v>1013</v>
      </c>
      <c r="C2028" s="118"/>
      <c r="D2028" s="122"/>
      <c r="E2028" s="125">
        <v>36840</v>
      </c>
      <c r="F2028" s="111" t="s">
        <v>98</v>
      </c>
      <c r="G2028" s="111" t="s">
        <v>160</v>
      </c>
      <c r="H2028" s="110" t="s">
        <v>258</v>
      </c>
      <c r="I2028" s="118" t="s">
        <v>471</v>
      </c>
      <c r="J2028" s="122" t="s">
        <v>231</v>
      </c>
      <c r="L2028" s="118"/>
      <c r="M2028" s="122"/>
      <c r="O2028" s="118"/>
      <c r="P2028" s="122"/>
      <c r="R2028" s="118"/>
      <c r="S2028" s="122"/>
      <c r="U2028" s="118"/>
      <c r="V2028" s="122"/>
      <c r="X2028" s="118"/>
      <c r="Y2028" s="122"/>
      <c r="AA2028" s="118"/>
      <c r="AB2028" s="122"/>
      <c r="AD2028" s="118"/>
      <c r="AE2028" s="122"/>
      <c r="AG2028" s="118"/>
      <c r="AH2028" s="122"/>
      <c r="AJ2028" s="118"/>
      <c r="AK2028" s="122"/>
    </row>
    <row r="2029" spans="1:76" s="110" customFormat="1" x14ac:dyDescent="0.35">
      <c r="A2029" s="122" t="s">
        <v>2314</v>
      </c>
      <c r="C2029" s="118"/>
      <c r="D2029" s="122"/>
      <c r="E2029" s="125">
        <v>36685</v>
      </c>
      <c r="F2029" s="111" t="s">
        <v>160</v>
      </c>
      <c r="G2029" s="111" t="s">
        <v>138</v>
      </c>
      <c r="H2029" s="110" t="s">
        <v>258</v>
      </c>
      <c r="I2029" s="118" t="s">
        <v>259</v>
      </c>
      <c r="J2029" s="122" t="s">
        <v>231</v>
      </c>
      <c r="L2029" s="118"/>
      <c r="M2029" s="122"/>
      <c r="O2029" s="118"/>
      <c r="P2029" s="122"/>
      <c r="R2029" s="118"/>
      <c r="S2029" s="122"/>
      <c r="U2029" s="118"/>
      <c r="V2029" s="122"/>
      <c r="X2029" s="118"/>
      <c r="Y2029" s="122"/>
      <c r="AA2029" s="118"/>
      <c r="AB2029" s="122"/>
      <c r="AD2029" s="118"/>
      <c r="AE2029" s="122"/>
      <c r="AG2029" s="118"/>
      <c r="AH2029" s="122"/>
      <c r="AJ2029" s="118"/>
      <c r="AK2029" s="122"/>
    </row>
    <row r="2030" spans="1:76" s="110" customFormat="1" x14ac:dyDescent="0.35">
      <c r="A2030" s="122" t="s">
        <v>1513</v>
      </c>
      <c r="B2030" s="110" t="s">
        <v>273</v>
      </c>
      <c r="C2030" s="110" t="s">
        <v>274</v>
      </c>
      <c r="D2030" s="122" t="s">
        <v>743</v>
      </c>
      <c r="E2030" s="125">
        <v>36264</v>
      </c>
      <c r="F2030" s="118" t="s">
        <v>1514</v>
      </c>
      <c r="G2030" s="118" t="s">
        <v>4437</v>
      </c>
      <c r="H2030" s="110" t="s">
        <v>273</v>
      </c>
      <c r="I2030" s="110" t="s">
        <v>252</v>
      </c>
      <c r="J2030" s="122" t="s">
        <v>628</v>
      </c>
      <c r="K2030" s="110" t="s">
        <v>273</v>
      </c>
      <c r="L2030" s="110" t="s">
        <v>128</v>
      </c>
      <c r="M2030" s="122" t="s">
        <v>168</v>
      </c>
      <c r="N2030" s="110" t="s">
        <v>242</v>
      </c>
      <c r="O2030" s="110" t="s">
        <v>128</v>
      </c>
      <c r="P2030" s="122" t="s">
        <v>464</v>
      </c>
      <c r="Q2030" s="110" t="s">
        <v>242</v>
      </c>
      <c r="R2030" s="110" t="s">
        <v>128</v>
      </c>
      <c r="S2030" s="122" t="s">
        <v>877</v>
      </c>
      <c r="V2030" s="122"/>
      <c r="Y2030" s="122"/>
      <c r="AB2030" s="122"/>
    </row>
    <row r="2031" spans="1:76" s="110" customFormat="1" x14ac:dyDescent="0.35">
      <c r="A2031" s="122" t="s">
        <v>2191</v>
      </c>
      <c r="B2031" s="110" t="s">
        <v>864</v>
      </c>
      <c r="C2031" s="110" t="s">
        <v>274</v>
      </c>
      <c r="D2031" s="122" t="s">
        <v>223</v>
      </c>
      <c r="E2031" s="125">
        <v>35663</v>
      </c>
      <c r="F2031" s="111" t="s">
        <v>102</v>
      </c>
      <c r="G2031" s="122" t="s">
        <v>3066</v>
      </c>
      <c r="H2031" s="110" t="s">
        <v>459</v>
      </c>
      <c r="I2031" s="110" t="s">
        <v>274</v>
      </c>
      <c r="J2031" s="122" t="s">
        <v>166</v>
      </c>
      <c r="K2031" s="110" t="s">
        <v>459</v>
      </c>
      <c r="L2031" s="110" t="s">
        <v>274</v>
      </c>
      <c r="M2031" s="122" t="s">
        <v>148</v>
      </c>
      <c r="N2031" s="110" t="s">
        <v>461</v>
      </c>
      <c r="O2031" s="110" t="s">
        <v>274</v>
      </c>
      <c r="P2031" s="122" t="s">
        <v>231</v>
      </c>
      <c r="S2031" s="122"/>
      <c r="V2031" s="122"/>
      <c r="Y2031" s="122"/>
      <c r="AB2031" s="122"/>
    </row>
    <row r="2032" spans="1:76" s="110" customFormat="1" x14ac:dyDescent="0.35">
      <c r="A2032" s="122" t="s">
        <v>3197</v>
      </c>
      <c r="B2032" s="110" t="s">
        <v>844</v>
      </c>
      <c r="C2032" s="110" t="s">
        <v>128</v>
      </c>
      <c r="D2032" s="122"/>
      <c r="E2032" s="125">
        <v>35634</v>
      </c>
      <c r="F2032" s="118" t="s">
        <v>101</v>
      </c>
      <c r="G2032" s="122" t="s">
        <v>316</v>
      </c>
      <c r="H2032" s="110" t="s">
        <v>132</v>
      </c>
      <c r="I2032" s="110" t="s">
        <v>151</v>
      </c>
      <c r="J2032" s="122"/>
      <c r="K2032" s="110" t="s">
        <v>122</v>
      </c>
      <c r="L2032" s="110" t="s">
        <v>94</v>
      </c>
      <c r="M2032" s="122"/>
      <c r="N2032" s="110" t="s">
        <v>127</v>
      </c>
      <c r="O2032" s="110" t="s">
        <v>94</v>
      </c>
      <c r="P2032" s="122"/>
      <c r="Q2032" s="110" t="s">
        <v>132</v>
      </c>
      <c r="R2032" s="110" t="s">
        <v>94</v>
      </c>
      <c r="S2032" s="122"/>
      <c r="V2032" s="122"/>
      <c r="Y2032" s="122"/>
      <c r="AB2032" s="122"/>
    </row>
    <row r="2033" spans="1:76" s="110" customFormat="1" x14ac:dyDescent="0.35">
      <c r="A2033" s="122" t="s">
        <v>3768</v>
      </c>
      <c r="B2033" s="110" t="s">
        <v>184</v>
      </c>
      <c r="C2033" s="110" t="s">
        <v>252</v>
      </c>
      <c r="D2033" s="122" t="s">
        <v>231</v>
      </c>
      <c r="E2033" s="125">
        <v>36333</v>
      </c>
      <c r="F2033" s="111" t="s">
        <v>295</v>
      </c>
      <c r="G2033" s="122"/>
      <c r="J2033" s="122"/>
      <c r="M2033" s="122"/>
      <c r="P2033" s="122"/>
      <c r="S2033" s="122"/>
      <c r="V2033" s="122"/>
      <c r="Y2033" s="122"/>
      <c r="AB2033" s="122"/>
    </row>
    <row r="2034" spans="1:76" s="110" customFormat="1" x14ac:dyDescent="0.35">
      <c r="A2034" s="122" t="s">
        <v>82</v>
      </c>
      <c r="B2034" s="110" t="s">
        <v>77</v>
      </c>
      <c r="C2034" s="110" t="s">
        <v>460</v>
      </c>
      <c r="D2034" s="122" t="s">
        <v>2250</v>
      </c>
      <c r="E2034" s="125">
        <v>36276</v>
      </c>
      <c r="F2034" s="111" t="s">
        <v>83</v>
      </c>
      <c r="G2034" s="122" t="s">
        <v>141</v>
      </c>
      <c r="H2034" s="110" t="s">
        <v>77</v>
      </c>
      <c r="I2034" s="110" t="s">
        <v>85</v>
      </c>
      <c r="J2034" s="122"/>
      <c r="K2034" s="110" t="s">
        <v>77</v>
      </c>
      <c r="L2034" s="110" t="s">
        <v>85</v>
      </c>
      <c r="M2034" s="122" t="s">
        <v>4493</v>
      </c>
      <c r="P2034" s="122"/>
      <c r="S2034" s="122"/>
      <c r="V2034" s="122"/>
      <c r="Y2034" s="122"/>
      <c r="AB2034" s="122"/>
    </row>
    <row r="2035" spans="1:76" s="110" customFormat="1" x14ac:dyDescent="0.35">
      <c r="A2035" s="122" t="s">
        <v>1685</v>
      </c>
      <c r="B2035" s="110" t="s">
        <v>461</v>
      </c>
      <c r="C2035" s="118" t="s">
        <v>190</v>
      </c>
      <c r="D2035" s="122" t="s">
        <v>254</v>
      </c>
      <c r="E2035" s="125">
        <v>36252</v>
      </c>
      <c r="F2035" s="111" t="s">
        <v>160</v>
      </c>
      <c r="G2035" s="111" t="s">
        <v>138</v>
      </c>
      <c r="H2035" s="110" t="s">
        <v>461</v>
      </c>
      <c r="I2035" s="118" t="s">
        <v>190</v>
      </c>
      <c r="J2035" s="122" t="s">
        <v>231</v>
      </c>
      <c r="L2035" s="118"/>
      <c r="M2035" s="122"/>
      <c r="O2035" s="118"/>
      <c r="P2035" s="122"/>
      <c r="R2035" s="118"/>
      <c r="S2035" s="122"/>
      <c r="U2035" s="118"/>
      <c r="V2035" s="122"/>
      <c r="X2035" s="118"/>
      <c r="Y2035" s="122"/>
      <c r="AA2035" s="118"/>
      <c r="AB2035" s="122"/>
      <c r="AD2035" s="118"/>
      <c r="AE2035" s="122"/>
      <c r="AG2035" s="118"/>
      <c r="AH2035" s="122"/>
      <c r="AJ2035" s="118"/>
      <c r="AK2035" s="122"/>
    </row>
    <row r="2036" spans="1:76" s="110" customFormat="1" x14ac:dyDescent="0.35">
      <c r="A2036" s="122" t="s">
        <v>2400</v>
      </c>
      <c r="B2036" s="110" t="s">
        <v>198</v>
      </c>
      <c r="C2036" s="111" t="s">
        <v>103</v>
      </c>
      <c r="D2036" s="111" t="s">
        <v>440</v>
      </c>
      <c r="E2036" s="125">
        <v>32940</v>
      </c>
      <c r="F2036" s="111" t="s">
        <v>2401</v>
      </c>
      <c r="G2036" s="111" t="s">
        <v>2712</v>
      </c>
      <c r="H2036" s="110" t="s">
        <v>198</v>
      </c>
      <c r="I2036" s="111" t="s">
        <v>195</v>
      </c>
      <c r="J2036" s="111" t="s">
        <v>178</v>
      </c>
      <c r="K2036" s="110" t="s">
        <v>198</v>
      </c>
      <c r="L2036" s="111" t="s">
        <v>195</v>
      </c>
      <c r="M2036" s="111" t="s">
        <v>430</v>
      </c>
      <c r="N2036" s="110" t="s">
        <v>198</v>
      </c>
      <c r="O2036" s="111" t="s">
        <v>195</v>
      </c>
      <c r="P2036" s="111" t="s">
        <v>181</v>
      </c>
      <c r="Q2036" s="110" t="s">
        <v>198</v>
      </c>
      <c r="R2036" s="111" t="s">
        <v>206</v>
      </c>
      <c r="S2036" s="111" t="s">
        <v>181</v>
      </c>
      <c r="T2036" s="110" t="s">
        <v>198</v>
      </c>
      <c r="U2036" s="111" t="s">
        <v>206</v>
      </c>
      <c r="V2036" s="111" t="s">
        <v>181</v>
      </c>
      <c r="W2036" s="110" t="s">
        <v>198</v>
      </c>
      <c r="X2036" s="111" t="s">
        <v>460</v>
      </c>
      <c r="Y2036" s="111" t="s">
        <v>178</v>
      </c>
      <c r="Z2036" s="110" t="s">
        <v>198</v>
      </c>
      <c r="AA2036" s="111" t="s">
        <v>460</v>
      </c>
      <c r="AB2036" s="111" t="s">
        <v>430</v>
      </c>
      <c r="AC2036" s="110" t="s">
        <v>198</v>
      </c>
      <c r="AD2036" s="111" t="s">
        <v>123</v>
      </c>
      <c r="AE2036" s="111" t="s">
        <v>207</v>
      </c>
      <c r="AF2036" s="110" t="s">
        <v>198</v>
      </c>
      <c r="AG2036" s="111" t="s">
        <v>123</v>
      </c>
      <c r="AH2036" s="111" t="s">
        <v>440</v>
      </c>
      <c r="AI2036" s="110" t="s">
        <v>198</v>
      </c>
      <c r="AJ2036" s="111" t="s">
        <v>123</v>
      </c>
      <c r="AK2036" s="111" t="s">
        <v>181</v>
      </c>
      <c r="AL2036" s="110" t="s">
        <v>198</v>
      </c>
      <c r="AM2036" s="111" t="s">
        <v>123</v>
      </c>
      <c r="AN2036" s="111" t="s">
        <v>430</v>
      </c>
      <c r="AO2036" s="110" t="s">
        <v>198</v>
      </c>
      <c r="AP2036" s="111" t="s">
        <v>123</v>
      </c>
      <c r="AQ2036" s="111" t="s">
        <v>254</v>
      </c>
      <c r="AS2036" s="111"/>
      <c r="AT2036" s="111"/>
      <c r="AV2036" s="111"/>
      <c r="AW2036" s="111"/>
      <c r="AY2036" s="111"/>
      <c r="AZ2036" s="111"/>
      <c r="BB2036" s="111"/>
      <c r="BC2036" s="111"/>
      <c r="BE2036" s="111"/>
      <c r="BF2036" s="111"/>
      <c r="BH2036" s="111"/>
      <c r="BI2036" s="111"/>
      <c r="BK2036" s="111"/>
      <c r="BL2036" s="111"/>
      <c r="BN2036" s="111"/>
      <c r="BO2036" s="122"/>
      <c r="BR2036" s="122"/>
      <c r="BS2036" s="122"/>
      <c r="BT2036" s="122"/>
      <c r="BU2036" s="122"/>
      <c r="BW2036" s="118"/>
      <c r="BX2036" s="118"/>
    </row>
    <row r="2037" spans="1:76" s="110" customFormat="1" x14ac:dyDescent="0.35">
      <c r="A2037" s="122" t="s">
        <v>3729</v>
      </c>
      <c r="B2037" s="110" t="s">
        <v>2865</v>
      </c>
      <c r="C2037" s="110" t="s">
        <v>460</v>
      </c>
      <c r="D2037" s="122" t="s">
        <v>426</v>
      </c>
      <c r="E2037" s="125">
        <v>36998</v>
      </c>
      <c r="F2037" s="111" t="s">
        <v>5137</v>
      </c>
      <c r="G2037" s="122"/>
      <c r="J2037" s="122"/>
      <c r="M2037" s="122"/>
      <c r="P2037" s="122"/>
      <c r="S2037" s="122"/>
      <c r="V2037" s="122"/>
      <c r="Y2037" s="122"/>
      <c r="AB2037" s="122"/>
    </row>
    <row r="2038" spans="1:76" s="110" customFormat="1" x14ac:dyDescent="0.35">
      <c r="A2038" s="122" t="s">
        <v>1943</v>
      </c>
      <c r="B2038" s="110" t="s">
        <v>365</v>
      </c>
      <c r="C2038" s="111" t="s">
        <v>165</v>
      </c>
      <c r="D2038" s="111"/>
      <c r="E2038" s="125">
        <v>32138</v>
      </c>
      <c r="F2038" s="111" t="s">
        <v>1944</v>
      </c>
      <c r="G2038" s="111" t="s">
        <v>1399</v>
      </c>
      <c r="H2038" s="110" t="s">
        <v>365</v>
      </c>
      <c r="I2038" s="111" t="s">
        <v>165</v>
      </c>
      <c r="J2038" s="111"/>
      <c r="K2038" s="110" t="s">
        <v>365</v>
      </c>
      <c r="L2038" s="111" t="s">
        <v>165</v>
      </c>
      <c r="M2038" s="111"/>
      <c r="N2038" s="110" t="s">
        <v>365</v>
      </c>
      <c r="O2038" s="111" t="s">
        <v>142</v>
      </c>
      <c r="P2038" s="111"/>
      <c r="Q2038" s="110" t="s">
        <v>365</v>
      </c>
      <c r="R2038" s="111" t="s">
        <v>142</v>
      </c>
      <c r="S2038" s="111"/>
      <c r="T2038" s="110" t="s">
        <v>365</v>
      </c>
      <c r="U2038" s="111" t="s">
        <v>229</v>
      </c>
      <c r="V2038" s="111"/>
      <c r="W2038" s="110" t="s">
        <v>365</v>
      </c>
      <c r="X2038" s="111" t="s">
        <v>229</v>
      </c>
      <c r="Y2038" s="111"/>
      <c r="Z2038" s="110" t="s">
        <v>365</v>
      </c>
      <c r="AA2038" s="111" t="s">
        <v>229</v>
      </c>
      <c r="AB2038" s="111"/>
      <c r="AC2038" s="110" t="s">
        <v>365</v>
      </c>
      <c r="AD2038" s="111" t="s">
        <v>994</v>
      </c>
      <c r="AE2038" s="111"/>
      <c r="AF2038" s="110" t="s">
        <v>365</v>
      </c>
      <c r="AG2038" s="111" t="s">
        <v>1447</v>
      </c>
      <c r="AH2038" s="111"/>
      <c r="AI2038" s="110" t="s">
        <v>365</v>
      </c>
      <c r="AJ2038" s="111" t="s">
        <v>1447</v>
      </c>
      <c r="AK2038" s="111"/>
      <c r="AL2038" s="110" t="s">
        <v>365</v>
      </c>
      <c r="AM2038" s="111" t="s">
        <v>1447</v>
      </c>
      <c r="AN2038" s="111"/>
      <c r="AO2038" s="110" t="s">
        <v>365</v>
      </c>
      <c r="AP2038" s="111" t="s">
        <v>1447</v>
      </c>
      <c r="AQ2038" s="111"/>
      <c r="AS2038" s="111"/>
      <c r="AT2038" s="111"/>
      <c r="AV2038" s="111"/>
      <c r="AW2038" s="111"/>
      <c r="AY2038" s="111"/>
      <c r="AZ2038" s="111"/>
      <c r="BB2038" s="111"/>
      <c r="BC2038" s="111"/>
      <c r="BE2038" s="111"/>
      <c r="BF2038" s="111"/>
      <c r="BH2038" s="111"/>
      <c r="BI2038" s="111"/>
      <c r="BK2038" s="111"/>
      <c r="BL2038" s="111"/>
      <c r="BN2038" s="111"/>
      <c r="BO2038" s="122"/>
      <c r="BR2038" s="122"/>
      <c r="BS2038" s="122"/>
      <c r="BT2038" s="122"/>
      <c r="BU2038" s="122"/>
      <c r="BW2038" s="118"/>
      <c r="BX2038" s="118"/>
    </row>
    <row r="2039" spans="1:76" s="110" customFormat="1" x14ac:dyDescent="0.35">
      <c r="A2039" s="122" t="s">
        <v>3325</v>
      </c>
      <c r="B2039" s="110" t="s">
        <v>156</v>
      </c>
      <c r="C2039" s="110" t="s">
        <v>103</v>
      </c>
      <c r="D2039" s="122" t="s">
        <v>173</v>
      </c>
      <c r="E2039" s="125">
        <v>35385</v>
      </c>
      <c r="F2039" s="111" t="s">
        <v>107</v>
      </c>
      <c r="G2039" s="122" t="s">
        <v>769</v>
      </c>
      <c r="J2039" s="122"/>
      <c r="K2039" s="110" t="s">
        <v>156</v>
      </c>
      <c r="L2039" s="110" t="s">
        <v>103</v>
      </c>
      <c r="M2039" s="122" t="s">
        <v>1986</v>
      </c>
      <c r="P2039" s="122"/>
      <c r="S2039" s="122"/>
      <c r="V2039" s="122"/>
      <c r="Y2039" s="122"/>
      <c r="AB2039" s="122"/>
    </row>
  </sheetData>
  <sortState xmlns:xlrd2="http://schemas.microsoft.com/office/spreadsheetml/2017/richdata2" ref="A2:BX2039">
    <sortCondition ref="A2:A2039"/>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TotalTime>25</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Rosters</vt:lpstr>
      <vt:lpstr>Card Rankings</vt:lpstr>
      <vt:lpstr>UNOWNED_2024</vt:lpstr>
      <vt:lpstr>Last 3 Games Randomizer</vt:lpstr>
      <vt:lpstr>WRTE_Hits</vt:lpstr>
      <vt:lpstr>ALL</vt:lpstr>
      <vt:lpstr>ALL_SOMIFA</vt:lpstr>
    </vt:vector>
  </TitlesOfParts>
  <Company>Berro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dc:creator>
  <dc:description/>
  <cp:lastModifiedBy>Dennis Crowley</cp:lastModifiedBy>
  <cp:revision>5</cp:revision>
  <dcterms:created xsi:type="dcterms:W3CDTF">2006-07-04T21:19:50Z</dcterms:created>
  <dcterms:modified xsi:type="dcterms:W3CDTF">2025-10-11T05:34:45Z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5289dcd8-a95e-4e2a-9e13-22435c01b967</vt:lpwstr>
  </property>
</Properties>
</file>